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6631" documentId="14_{EC3E6958-DEDB-4958-9078-7DF8E23720E4}" xr6:coauthVersionLast="47" xr6:coauthVersionMax="47" xr10:uidLastSave="{2754E5B8-0329-48BC-9D33-D927FA786FD3}"/>
  <bookViews>
    <workbookView xWindow="-120" yWindow="-120" windowWidth="29040" windowHeight="15840" activeTab="2" xr2:uid="{00000000-000D-0000-FFFF-FFFF00000000}"/>
  </bookViews>
  <sheets>
    <sheet name="Worksheet" sheetId="3" r:id="rId1"/>
    <sheet name="Original Lookup" sheetId="23" r:id="rId2"/>
    <sheet name="Test output" sheetId="25" r:id="rId3"/>
    <sheet name="FunctionLookup" sheetId="24" r:id="rId4"/>
    <sheet name="Unc. Lookup" sheetId="11" r:id="rId5"/>
    <sheet name="Unc. Calculator" sheetId="6" r:id="rId6"/>
    <sheet name="conversion_factors" sheetId="12" r:id="rId7"/>
    <sheet name="Standard1" sheetId="1" r:id="rId8"/>
    <sheet name="Standard2" sheetId="4" r:id="rId9"/>
    <sheet name="Standard3" sheetId="5" r:id="rId10"/>
    <sheet name="Standard4" sheetId="7" r:id="rId11"/>
    <sheet name="Standard5" sheetId="8" r:id="rId12"/>
    <sheet name="Standard6" sheetId="9" r:id="rId13"/>
    <sheet name="Software Validation" sheetId="10" r:id="rId14"/>
  </sheets>
  <functionGroups builtInGroupCount="19"/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Locator">Worksheet!$LAT$524288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25" l="1"/>
  <c r="AA4" i="25"/>
  <c r="AA5" i="25"/>
  <c r="AA6" i="25"/>
  <c r="AA7" i="25"/>
  <c r="AA8" i="25"/>
  <c r="AA9" i="25"/>
  <c r="AA10" i="25"/>
  <c r="AA11" i="25"/>
  <c r="AA12" i="25"/>
  <c r="AA13" i="25"/>
  <c r="AA14" i="25"/>
  <c r="AA15" i="25"/>
  <c r="AA16" i="25"/>
  <c r="AA17" i="25"/>
  <c r="AA18" i="25"/>
  <c r="AA19" i="25"/>
  <c r="AA20" i="25"/>
  <c r="AA21" i="25"/>
  <c r="AA22" i="25"/>
  <c r="AA23" i="25"/>
  <c r="AA24" i="25"/>
  <c r="AA25" i="25"/>
  <c r="AA26" i="25"/>
  <c r="AA27" i="25"/>
  <c r="AA28" i="25"/>
  <c r="AA29" i="25"/>
  <c r="AA30" i="25"/>
  <c r="AA31" i="25"/>
  <c r="AA32" i="25"/>
  <c r="AA33" i="25"/>
  <c r="AA34" i="25"/>
  <c r="AA35" i="25"/>
  <c r="AA36" i="25"/>
  <c r="AA37" i="25"/>
  <c r="AA38" i="25"/>
  <c r="AA39" i="25"/>
  <c r="AA40" i="25"/>
  <c r="AA41" i="25"/>
  <c r="AA42" i="25"/>
  <c r="AA43" i="25"/>
  <c r="AA44" i="25"/>
  <c r="AA45" i="25"/>
  <c r="AA46" i="25"/>
  <c r="AA47" i="25"/>
  <c r="AA48" i="25"/>
  <c r="AA49" i="25"/>
  <c r="AA50" i="25"/>
  <c r="AA51" i="25"/>
  <c r="AA52" i="25"/>
  <c r="AA53" i="25"/>
  <c r="AA54" i="25"/>
  <c r="AA55" i="25"/>
  <c r="AA56" i="25"/>
  <c r="AA57" i="25"/>
  <c r="AA58" i="25"/>
  <c r="AA59" i="25"/>
  <c r="AA60" i="25"/>
  <c r="AA61" i="25"/>
  <c r="AA62" i="25"/>
  <c r="AA63" i="25"/>
  <c r="AA64" i="25"/>
  <c r="AA65" i="25"/>
  <c r="AA66" i="25"/>
  <c r="AA67" i="25"/>
  <c r="AA68" i="25"/>
  <c r="AA69" i="25"/>
  <c r="AA70" i="25"/>
  <c r="AA71" i="25"/>
  <c r="AA72" i="25"/>
  <c r="AA73" i="25"/>
  <c r="AA74" i="25"/>
  <c r="AA75" i="25"/>
  <c r="AA76" i="25"/>
  <c r="AA77" i="25"/>
  <c r="AA78" i="25"/>
  <c r="AA79" i="25"/>
  <c r="AA80" i="25"/>
  <c r="AA81" i="25"/>
  <c r="AA82" i="25"/>
  <c r="AA83" i="25"/>
  <c r="AA84" i="25"/>
  <c r="AA85" i="25"/>
  <c r="AA86" i="25"/>
  <c r="AA87" i="25"/>
  <c r="AA88" i="25"/>
  <c r="AA89" i="25"/>
  <c r="AA90" i="25"/>
  <c r="AA91" i="25"/>
  <c r="AA92" i="25"/>
  <c r="AA93" i="25"/>
  <c r="AA94" i="25"/>
  <c r="AA95" i="25"/>
  <c r="AA96" i="25"/>
  <c r="AA97" i="25"/>
  <c r="AA98" i="25"/>
  <c r="AA99" i="25"/>
  <c r="AA100" i="25"/>
  <c r="AA101" i="25"/>
  <c r="AA102" i="25"/>
  <c r="AA103" i="25"/>
  <c r="AA104" i="25"/>
  <c r="AA105" i="25"/>
  <c r="AA106" i="25"/>
  <c r="AA107" i="25"/>
  <c r="AA108" i="25"/>
  <c r="AA109" i="25"/>
  <c r="AA110" i="25"/>
  <c r="AA111" i="25"/>
  <c r="AA112" i="25"/>
  <c r="AA113" i="25"/>
  <c r="AA114" i="25"/>
  <c r="AA115" i="25"/>
  <c r="AA116" i="25"/>
  <c r="AA117" i="25"/>
  <c r="AA118" i="25"/>
  <c r="AA119" i="25"/>
  <c r="AA120" i="25"/>
  <c r="AA121" i="25"/>
  <c r="AA122" i="25"/>
  <c r="AA123" i="25"/>
  <c r="AA124" i="25"/>
  <c r="AA125" i="25"/>
  <c r="AA126" i="25"/>
  <c r="AA127" i="25"/>
  <c r="AA128" i="25"/>
  <c r="AA129" i="25"/>
  <c r="AA130" i="25"/>
  <c r="AA131" i="25"/>
  <c r="AA132" i="25"/>
  <c r="AA133" i="25"/>
  <c r="AA134" i="25"/>
  <c r="AA135" i="25"/>
  <c r="AA136" i="25"/>
  <c r="AA137" i="25"/>
  <c r="AA138" i="25"/>
  <c r="AA139" i="25"/>
  <c r="AA140" i="25"/>
  <c r="AA141" i="25"/>
  <c r="AA142" i="25"/>
  <c r="AA143" i="25"/>
  <c r="AA144" i="25"/>
  <c r="AA145" i="25"/>
  <c r="AA146" i="25"/>
  <c r="AA147" i="25"/>
  <c r="AA148" i="25"/>
  <c r="AA149" i="25"/>
  <c r="AA150" i="25"/>
  <c r="AA151" i="25"/>
  <c r="AA152" i="25"/>
  <c r="AA153" i="25"/>
  <c r="AA154" i="25"/>
  <c r="AA155" i="25"/>
  <c r="AA156" i="25"/>
  <c r="AA157" i="25"/>
  <c r="AA158" i="25"/>
  <c r="AA159" i="25"/>
  <c r="AA160" i="25"/>
  <c r="AA161" i="25"/>
  <c r="AA162" i="25"/>
  <c r="AA163" i="25"/>
  <c r="AA164" i="25"/>
  <c r="AA165" i="25"/>
  <c r="AA166" i="25"/>
  <c r="AA167" i="25"/>
  <c r="AA168" i="25"/>
  <c r="AA169" i="25"/>
  <c r="AA170" i="25"/>
  <c r="AA171" i="25"/>
  <c r="AA172" i="25"/>
  <c r="AA173" i="25"/>
  <c r="AA174" i="25"/>
  <c r="AA175" i="25"/>
  <c r="AA176" i="25"/>
  <c r="AA177" i="25"/>
  <c r="AA178" i="25"/>
  <c r="AA179" i="25"/>
  <c r="AA180" i="25"/>
  <c r="AA181" i="25"/>
  <c r="AA182" i="25"/>
  <c r="AA183" i="25"/>
  <c r="AA184" i="25"/>
  <c r="AA185" i="25"/>
  <c r="AA186" i="25"/>
  <c r="AA187" i="25"/>
  <c r="AA188" i="25"/>
  <c r="AA189" i="25"/>
  <c r="AA190" i="25"/>
  <c r="AA191" i="25"/>
  <c r="AA192" i="25"/>
  <c r="AA193" i="25"/>
  <c r="AA194" i="25"/>
  <c r="AA195" i="25"/>
  <c r="AA196" i="25"/>
  <c r="AA197" i="25"/>
  <c r="AA198" i="25"/>
  <c r="AA199" i="25"/>
  <c r="AA200" i="25"/>
  <c r="AA201" i="25"/>
  <c r="AA202" i="25"/>
  <c r="AA203" i="25"/>
  <c r="AA204" i="25"/>
  <c r="AA205" i="25"/>
  <c r="AA206" i="25"/>
  <c r="AA207" i="25"/>
  <c r="AA208" i="25"/>
  <c r="AA209" i="25"/>
  <c r="AA210" i="25"/>
  <c r="AA211" i="25"/>
  <c r="AA212" i="25"/>
  <c r="AA213" i="25"/>
  <c r="AA214" i="25"/>
  <c r="AA215" i="25"/>
  <c r="AA216" i="25"/>
  <c r="AA217" i="25"/>
  <c r="AA218" i="25"/>
  <c r="AA219" i="25"/>
  <c r="AA220" i="25"/>
  <c r="AA221" i="25"/>
  <c r="AA222" i="25"/>
  <c r="AA223" i="25"/>
  <c r="AA224" i="25"/>
  <c r="AA225" i="25"/>
  <c r="AA226" i="25"/>
  <c r="AA227" i="25"/>
  <c r="AA228" i="25"/>
  <c r="AA229" i="25"/>
  <c r="AA230" i="25"/>
  <c r="AA231" i="25"/>
  <c r="AA232" i="25"/>
  <c r="AA233" i="25"/>
  <c r="AA234" i="25"/>
  <c r="AA235" i="25"/>
  <c r="AA236" i="25"/>
  <c r="AA237" i="25"/>
  <c r="AA238" i="25"/>
  <c r="AA239" i="25"/>
  <c r="AA240" i="25"/>
  <c r="AA241" i="25"/>
  <c r="AA242" i="25"/>
  <c r="AA243" i="25"/>
  <c r="AA244" i="25"/>
  <c r="AA245" i="25"/>
  <c r="AA246" i="25"/>
  <c r="AA247" i="25"/>
  <c r="AA248" i="25"/>
  <c r="AA249" i="25"/>
  <c r="AA250" i="25"/>
  <c r="AA251" i="25"/>
  <c r="AA252" i="25"/>
  <c r="AA253" i="25"/>
  <c r="AA254" i="25"/>
  <c r="AA255" i="25"/>
  <c r="AA256" i="25"/>
  <c r="AA257" i="25"/>
  <c r="AA258" i="25"/>
  <c r="AA259" i="25"/>
  <c r="AA260" i="25"/>
  <c r="AA261" i="25"/>
  <c r="AA262" i="25"/>
  <c r="AA263" i="25"/>
  <c r="AA264" i="25"/>
  <c r="AA265" i="25"/>
  <c r="AA266" i="25"/>
  <c r="AA267" i="25"/>
  <c r="AA268" i="25"/>
  <c r="AA269" i="25"/>
  <c r="AA270" i="25"/>
  <c r="AA271" i="25"/>
  <c r="AA272" i="25"/>
  <c r="AA273" i="25"/>
  <c r="AA274" i="25"/>
  <c r="AA275" i="25"/>
  <c r="AA276" i="25"/>
  <c r="AA277" i="25"/>
  <c r="AA278" i="25"/>
  <c r="AA279" i="25"/>
  <c r="AA280" i="25"/>
  <c r="AA281" i="25"/>
  <c r="AA282" i="25"/>
  <c r="AA283" i="25"/>
  <c r="AA284" i="25"/>
  <c r="AA285" i="25"/>
  <c r="AA286" i="25"/>
  <c r="AA287" i="25"/>
  <c r="AA288" i="25"/>
  <c r="AA289" i="25"/>
  <c r="AA290" i="25"/>
  <c r="AA291" i="25"/>
  <c r="AA292" i="25"/>
  <c r="AA293" i="25"/>
  <c r="AA294" i="25"/>
  <c r="AA295" i="25"/>
  <c r="AA296" i="25"/>
  <c r="AA297" i="25"/>
  <c r="AA298" i="25"/>
  <c r="AA299" i="25"/>
  <c r="AA300" i="25"/>
  <c r="AA301" i="25"/>
  <c r="AA302" i="25"/>
  <c r="AA303" i="25"/>
  <c r="AA304" i="25"/>
  <c r="AA305" i="25"/>
  <c r="AA306" i="25"/>
  <c r="AA307" i="25"/>
  <c r="AA308" i="25"/>
  <c r="AA309" i="25"/>
  <c r="AA310" i="25"/>
  <c r="AA311" i="25"/>
  <c r="AA312" i="25"/>
  <c r="AA313" i="25"/>
  <c r="AA314" i="25"/>
  <c r="AA315" i="25"/>
  <c r="AA316" i="25"/>
  <c r="AA317" i="25"/>
  <c r="AA318" i="25"/>
  <c r="AA319" i="25"/>
  <c r="AA320" i="25"/>
  <c r="AA321" i="25"/>
  <c r="AA322" i="25"/>
  <c r="AA323" i="25"/>
  <c r="AA324" i="25"/>
  <c r="AA325" i="25"/>
  <c r="AA326" i="25"/>
  <c r="AA327" i="25"/>
  <c r="AA328" i="25"/>
  <c r="AA329" i="25"/>
  <c r="AA330" i="25"/>
  <c r="AA331" i="25"/>
  <c r="AA332" i="25"/>
  <c r="AA333" i="25"/>
  <c r="AA334" i="25"/>
  <c r="AA335" i="25"/>
  <c r="AA336" i="25"/>
  <c r="AA337" i="25"/>
  <c r="AA338" i="25"/>
  <c r="AA339" i="25"/>
  <c r="AA340" i="25"/>
  <c r="AA341" i="25"/>
  <c r="AA342" i="25"/>
  <c r="AA343" i="25"/>
  <c r="AA344" i="25"/>
  <c r="AA345" i="25"/>
  <c r="AA346" i="25"/>
  <c r="AA347" i="25"/>
  <c r="AA348" i="25"/>
  <c r="AA349" i="25"/>
  <c r="AA350" i="25"/>
  <c r="AA351" i="25"/>
  <c r="AA352" i="25"/>
  <c r="AA353" i="25"/>
  <c r="AA354" i="25"/>
  <c r="AA355" i="25"/>
  <c r="AA356" i="25"/>
  <c r="AA357" i="25"/>
  <c r="AA358" i="25"/>
  <c r="AA359" i="25"/>
  <c r="AA360" i="25"/>
  <c r="AA361" i="25"/>
  <c r="AA362" i="25"/>
  <c r="AA363" i="25"/>
  <c r="AA364" i="25"/>
  <c r="AA365" i="25"/>
  <c r="AA366" i="25"/>
  <c r="AA367" i="25"/>
  <c r="AA368" i="25"/>
  <c r="AA369" i="25"/>
  <c r="AA370" i="25"/>
  <c r="AA371" i="25"/>
  <c r="AA372" i="25"/>
  <c r="AA373" i="25"/>
  <c r="AA374" i="25"/>
  <c r="AA375" i="25"/>
  <c r="AA376" i="25"/>
  <c r="AA377" i="25"/>
  <c r="AA378" i="25"/>
  <c r="AA379" i="25"/>
  <c r="AA380" i="25"/>
  <c r="AA381" i="25"/>
  <c r="AA382" i="25"/>
  <c r="AA383" i="25"/>
  <c r="AA384" i="25"/>
  <c r="AA385" i="25"/>
  <c r="AA386" i="25"/>
  <c r="AA387" i="25"/>
  <c r="AA388" i="25"/>
  <c r="AA389" i="25"/>
  <c r="AA390" i="25"/>
  <c r="AA391" i="25"/>
  <c r="AA392" i="25"/>
  <c r="AA393" i="25"/>
  <c r="AA394" i="25"/>
  <c r="AA395" i="25"/>
  <c r="AA396" i="25"/>
  <c r="AA397" i="25"/>
  <c r="AA398" i="25"/>
  <c r="AA399" i="25"/>
  <c r="AA400" i="25"/>
  <c r="AA401" i="25"/>
  <c r="AA402" i="25"/>
  <c r="AA403" i="25"/>
  <c r="AA404" i="25"/>
  <c r="AA405" i="25"/>
  <c r="AA406" i="25"/>
  <c r="AA407" i="25"/>
  <c r="AA408" i="25"/>
  <c r="AA409" i="25"/>
  <c r="AA410" i="25"/>
  <c r="AA411" i="25"/>
  <c r="AA412" i="25"/>
  <c r="AA413" i="25"/>
  <c r="AA414" i="25"/>
  <c r="AA415" i="25"/>
  <c r="AA416" i="25"/>
  <c r="AA417" i="25"/>
  <c r="AA418" i="25"/>
  <c r="AA419" i="25"/>
  <c r="AA420" i="25"/>
  <c r="AA421" i="25"/>
  <c r="AA422" i="25"/>
  <c r="AA423" i="25"/>
  <c r="AA424" i="25"/>
  <c r="AA425" i="25"/>
  <c r="AA426" i="25"/>
  <c r="AA427" i="25"/>
  <c r="AA428" i="25"/>
  <c r="AA429" i="25"/>
  <c r="AA430" i="25"/>
  <c r="AA431" i="25"/>
  <c r="AA432" i="25"/>
  <c r="AA433" i="25"/>
  <c r="AA434" i="25"/>
  <c r="AA435" i="25"/>
  <c r="AA436" i="25"/>
  <c r="AA437" i="25"/>
  <c r="AA438" i="25"/>
  <c r="AA439" i="25"/>
  <c r="AA440" i="25"/>
  <c r="AA441" i="25"/>
  <c r="AA442" i="25"/>
  <c r="AA443" i="25"/>
  <c r="AA444" i="25"/>
  <c r="AA445" i="25"/>
  <c r="AA446" i="25"/>
  <c r="AA447" i="25"/>
  <c r="AA448" i="25"/>
  <c r="AA449" i="25"/>
  <c r="AA450" i="25"/>
  <c r="AA451" i="25"/>
  <c r="AA452" i="25"/>
  <c r="AA453" i="25"/>
  <c r="AA454" i="25"/>
  <c r="AA455" i="25"/>
  <c r="AA456" i="25"/>
  <c r="AA457" i="25"/>
  <c r="AA458" i="25"/>
  <c r="AA459" i="25"/>
  <c r="AA460" i="25"/>
  <c r="AA461" i="25"/>
  <c r="AA462" i="25"/>
  <c r="AA463" i="25"/>
  <c r="AA464" i="25"/>
  <c r="AA465" i="25"/>
  <c r="AA466" i="25"/>
  <c r="AA467" i="25"/>
  <c r="AA468" i="25"/>
  <c r="AA469" i="25"/>
  <c r="AA470" i="25"/>
  <c r="AA471" i="25"/>
  <c r="AA472" i="25"/>
  <c r="AA473" i="25"/>
  <c r="AA474" i="25"/>
  <c r="AA475" i="25"/>
  <c r="AA476" i="25"/>
  <c r="AA477" i="25"/>
  <c r="AA478" i="25"/>
  <c r="AA479" i="25"/>
  <c r="AA480" i="25"/>
  <c r="AA481" i="25"/>
  <c r="AA482" i="25"/>
  <c r="AA483" i="25"/>
  <c r="AA484" i="25"/>
  <c r="AA485" i="25"/>
  <c r="AA486" i="25"/>
  <c r="AA487" i="25"/>
  <c r="AA488" i="25"/>
  <c r="AA489" i="25"/>
  <c r="AA490" i="25"/>
  <c r="AA491" i="25"/>
  <c r="AA492" i="25"/>
  <c r="AA493" i="25"/>
  <c r="AA494" i="25"/>
  <c r="AA495" i="25"/>
  <c r="AA496" i="25"/>
  <c r="AA497" i="25"/>
  <c r="AA498" i="25"/>
  <c r="AA499" i="25"/>
  <c r="AA500" i="25"/>
  <c r="AA501" i="25"/>
  <c r="AA502" i="25"/>
  <c r="AA503" i="25"/>
  <c r="AA504" i="25"/>
  <c r="AA505" i="25"/>
  <c r="AA506" i="25"/>
  <c r="AA507" i="25"/>
  <c r="AA508" i="25"/>
  <c r="AA509" i="25"/>
  <c r="AA510" i="25"/>
  <c r="AA511" i="25"/>
  <c r="AA512" i="25"/>
  <c r="AA513" i="25"/>
  <c r="AA514" i="25"/>
  <c r="AA515" i="25"/>
  <c r="AA516" i="25"/>
  <c r="AA517" i="25"/>
  <c r="AA518" i="25"/>
  <c r="AA519" i="25"/>
  <c r="AA520" i="25"/>
  <c r="AA521" i="25"/>
  <c r="AA522" i="25"/>
  <c r="AA523" i="25"/>
  <c r="AA524" i="25"/>
  <c r="AA525" i="25"/>
  <c r="AA526" i="25"/>
  <c r="AA527" i="25"/>
  <c r="AA528" i="25"/>
  <c r="AA529" i="25"/>
  <c r="AA530" i="25"/>
  <c r="AA531" i="25"/>
  <c r="AA532" i="25"/>
  <c r="AA533" i="25"/>
  <c r="AA534" i="25"/>
  <c r="AA535" i="25"/>
  <c r="AA536" i="25"/>
  <c r="AA537" i="25"/>
  <c r="AA538" i="25"/>
  <c r="AA539" i="25"/>
  <c r="AA540" i="25"/>
  <c r="AA541" i="25"/>
  <c r="AA542" i="25"/>
  <c r="AA543" i="25"/>
  <c r="AA544" i="25"/>
  <c r="AA545" i="25"/>
  <c r="AA546" i="25"/>
  <c r="AA547" i="25"/>
  <c r="AA548" i="25"/>
  <c r="AA549" i="25"/>
  <c r="AA550" i="25"/>
  <c r="AA551" i="25"/>
  <c r="AA552" i="25"/>
  <c r="AA553" i="25"/>
  <c r="AA554" i="25"/>
  <c r="AA555" i="25"/>
  <c r="AA556" i="25"/>
  <c r="AA557" i="25"/>
  <c r="AA558" i="25"/>
  <c r="AA559" i="25"/>
  <c r="AA560" i="25"/>
  <c r="AA561" i="25"/>
  <c r="AA562" i="25"/>
  <c r="AA563" i="25"/>
  <c r="AA564" i="25"/>
  <c r="AA565" i="25"/>
  <c r="AA566" i="25"/>
  <c r="AA567" i="25"/>
  <c r="AA568" i="25"/>
  <c r="AA569" i="25"/>
  <c r="AA570" i="25"/>
  <c r="AA571" i="25"/>
  <c r="AA572" i="25"/>
  <c r="AA573" i="25"/>
  <c r="AA574" i="25"/>
  <c r="AA575" i="25"/>
  <c r="AA576" i="25"/>
  <c r="AA577" i="25"/>
  <c r="AA578" i="25"/>
  <c r="AA579" i="25"/>
  <c r="AA580" i="25"/>
  <c r="AA581" i="25"/>
  <c r="AA582" i="25"/>
  <c r="AA583" i="25"/>
  <c r="AA584" i="25"/>
  <c r="AA585" i="25"/>
  <c r="AA586" i="25"/>
  <c r="AA587" i="25"/>
  <c r="AA588" i="25"/>
  <c r="AA589" i="25"/>
  <c r="AA590" i="25"/>
  <c r="AA591" i="25"/>
  <c r="AA592" i="25"/>
  <c r="AA593" i="25"/>
  <c r="AA594" i="25"/>
  <c r="AA595" i="25"/>
  <c r="AA596" i="25"/>
  <c r="AA597" i="25"/>
  <c r="AA598" i="25"/>
  <c r="AA599" i="25"/>
  <c r="AA600" i="25"/>
  <c r="AA601" i="25"/>
  <c r="AA602" i="25"/>
  <c r="AA603" i="25"/>
  <c r="AA604" i="25"/>
  <c r="AA605" i="25"/>
  <c r="AA606" i="25"/>
  <c r="AA607" i="25"/>
  <c r="AA608" i="25"/>
  <c r="AA609" i="25"/>
  <c r="AA610" i="25"/>
  <c r="AA611" i="25"/>
  <c r="AA612" i="25"/>
  <c r="AA613" i="25"/>
  <c r="AA614" i="25"/>
  <c r="AA615" i="25"/>
  <c r="AA616" i="25"/>
  <c r="AA617" i="25"/>
  <c r="AA618" i="25"/>
  <c r="AA619" i="25"/>
  <c r="AA620" i="25"/>
  <c r="AA621" i="25"/>
  <c r="AA622" i="25"/>
  <c r="AA623" i="25"/>
  <c r="AA624" i="25"/>
  <c r="AA625" i="25"/>
  <c r="AA626" i="25"/>
  <c r="AA627" i="25"/>
  <c r="AA628" i="25"/>
  <c r="AA629" i="25"/>
  <c r="AA630" i="25"/>
  <c r="AA631" i="25"/>
  <c r="AA632" i="25"/>
  <c r="AA633" i="25"/>
  <c r="AA634" i="25"/>
  <c r="AA635" i="25"/>
  <c r="AA636" i="25"/>
  <c r="AA637" i="25"/>
  <c r="AA638" i="25"/>
  <c r="AA639" i="25"/>
  <c r="AA640" i="25"/>
  <c r="AA641" i="25"/>
  <c r="AA642" i="25"/>
  <c r="AA643" i="25"/>
  <c r="AA644" i="25"/>
  <c r="AA645" i="25"/>
  <c r="AA646" i="25"/>
  <c r="AA647" i="25"/>
  <c r="AA648" i="25"/>
  <c r="AA649" i="25"/>
  <c r="AA650" i="25"/>
  <c r="AA651" i="25"/>
  <c r="AA652" i="25"/>
  <c r="AA653" i="25"/>
  <c r="AA654" i="25"/>
  <c r="AA655" i="25"/>
  <c r="AA656" i="25"/>
  <c r="AA657" i="25"/>
  <c r="AA658" i="25"/>
  <c r="AA659" i="25"/>
  <c r="AA660" i="25"/>
  <c r="AA661" i="25"/>
  <c r="AA662" i="25"/>
  <c r="AA663" i="25"/>
  <c r="AA664" i="25"/>
  <c r="AA665" i="25"/>
  <c r="AA666" i="25"/>
  <c r="AA667" i="25"/>
  <c r="AA668" i="25"/>
  <c r="AA669" i="25"/>
  <c r="AA670" i="25"/>
  <c r="AA671" i="25"/>
  <c r="AA672" i="25"/>
  <c r="AA673" i="25"/>
  <c r="AA674" i="25"/>
  <c r="AA675" i="25"/>
  <c r="AA676" i="25"/>
  <c r="AA677" i="25"/>
  <c r="AA678" i="25"/>
  <c r="AA679" i="25"/>
  <c r="AA680" i="25"/>
  <c r="AA681" i="25"/>
  <c r="AA682" i="25"/>
  <c r="AA683" i="25"/>
  <c r="AA684" i="25"/>
  <c r="AA685" i="25"/>
  <c r="AA686" i="25"/>
  <c r="AA687" i="25"/>
  <c r="AA688" i="25"/>
  <c r="AA689" i="25"/>
  <c r="AA690" i="25"/>
  <c r="AA691" i="25"/>
  <c r="AA692" i="25"/>
  <c r="AA693" i="25"/>
  <c r="AA694" i="25"/>
  <c r="AA695" i="25"/>
  <c r="AA696" i="25"/>
  <c r="AA697" i="25"/>
  <c r="AA698" i="25"/>
  <c r="AA699" i="25"/>
  <c r="AA700" i="25"/>
  <c r="AA701" i="25"/>
  <c r="AA702" i="25"/>
  <c r="AA703" i="25"/>
  <c r="AA704" i="25"/>
  <c r="AA705" i="25"/>
  <c r="AA706" i="25"/>
  <c r="AA707" i="25"/>
  <c r="AA708" i="25"/>
  <c r="AA709" i="25"/>
  <c r="AA710" i="25"/>
  <c r="AA711" i="25"/>
  <c r="AA712" i="25"/>
  <c r="AA713" i="25"/>
  <c r="AA714" i="25"/>
  <c r="AA715" i="25"/>
  <c r="AA716" i="25"/>
  <c r="AA717" i="25"/>
  <c r="AA718" i="25"/>
  <c r="AA719" i="25"/>
  <c r="AA720" i="25"/>
  <c r="AA721" i="25"/>
  <c r="AA722" i="25"/>
  <c r="AA723" i="25"/>
  <c r="AA724" i="25"/>
  <c r="AA725" i="25"/>
  <c r="AA726" i="25"/>
  <c r="AA727" i="25"/>
  <c r="AA728" i="25"/>
  <c r="AA729" i="25"/>
  <c r="AA730" i="25"/>
  <c r="AA731" i="25"/>
  <c r="AA732" i="25"/>
  <c r="AA733" i="25"/>
  <c r="AA734" i="25"/>
  <c r="AA735" i="25"/>
  <c r="AA736" i="25"/>
  <c r="AA737" i="25"/>
  <c r="AA738" i="25"/>
  <c r="AA739" i="25"/>
  <c r="AA740" i="25"/>
  <c r="AA741" i="25"/>
  <c r="AA742" i="25"/>
  <c r="AA743" i="25"/>
  <c r="AA744" i="25"/>
  <c r="AA745" i="25"/>
  <c r="AA746" i="25"/>
  <c r="AA747" i="25"/>
  <c r="AA748" i="25"/>
  <c r="AA749" i="25"/>
  <c r="AA750" i="25"/>
  <c r="AA751" i="25"/>
  <c r="AA752" i="25"/>
  <c r="AA753" i="25"/>
  <c r="AA754" i="25"/>
  <c r="AA755" i="25"/>
  <c r="AA756" i="25"/>
  <c r="AA757" i="25"/>
  <c r="AA758" i="25"/>
  <c r="AA759" i="25"/>
  <c r="AA760" i="25"/>
  <c r="AA761" i="25"/>
  <c r="AA762" i="25"/>
  <c r="AA763" i="25"/>
  <c r="AA764" i="25"/>
  <c r="AA765" i="25"/>
  <c r="AA766" i="25"/>
  <c r="AA767" i="25"/>
  <c r="AA768" i="25"/>
  <c r="AA769" i="25"/>
  <c r="AA770" i="25"/>
  <c r="AA771" i="25"/>
  <c r="AA772" i="25"/>
  <c r="AA773" i="25"/>
  <c r="AA774" i="25"/>
  <c r="AA775" i="25"/>
  <c r="AA776" i="25"/>
  <c r="AA777" i="25"/>
  <c r="AA778" i="25"/>
  <c r="AA779" i="25"/>
  <c r="AA780" i="25"/>
  <c r="AA781" i="25"/>
  <c r="AA782" i="25"/>
  <c r="AA783" i="25"/>
  <c r="AA784" i="25"/>
  <c r="AA785" i="25"/>
  <c r="AA786" i="25"/>
  <c r="AA787" i="25"/>
  <c r="AA788" i="25"/>
  <c r="AA789" i="25"/>
  <c r="AA790" i="25"/>
  <c r="AA791" i="25"/>
  <c r="AA792" i="25"/>
  <c r="AA793" i="25"/>
  <c r="AA794" i="25"/>
  <c r="AA795" i="25"/>
  <c r="AA796" i="25"/>
  <c r="AA797" i="25"/>
  <c r="AA798" i="25"/>
  <c r="AA799" i="25"/>
  <c r="AA800" i="25"/>
  <c r="AA801" i="25"/>
  <c r="AA802" i="25"/>
  <c r="AA803" i="25"/>
  <c r="AA804" i="25"/>
  <c r="AA805" i="25"/>
  <c r="AA806" i="25"/>
  <c r="AA807" i="25"/>
  <c r="AA808" i="25"/>
  <c r="AA809" i="25"/>
  <c r="AA810" i="25"/>
  <c r="AA811" i="25"/>
  <c r="AA812" i="25"/>
  <c r="AA813" i="25"/>
  <c r="AA814" i="25"/>
  <c r="AA815" i="25"/>
  <c r="AA816" i="25"/>
  <c r="AA817" i="25"/>
  <c r="AA818" i="25"/>
  <c r="AA819" i="25"/>
  <c r="AA820" i="25"/>
  <c r="AA821" i="25"/>
  <c r="AA822" i="25"/>
  <c r="AA823" i="25"/>
  <c r="AA824" i="25"/>
  <c r="AA825" i="25"/>
  <c r="AA826" i="25"/>
  <c r="AA827" i="25"/>
  <c r="AA828" i="25"/>
  <c r="AA829" i="25"/>
  <c r="AA830" i="25"/>
  <c r="AA831" i="25"/>
  <c r="AA832" i="25"/>
  <c r="AA833" i="25"/>
  <c r="AA834" i="25"/>
  <c r="AA835" i="25"/>
  <c r="AA836" i="25"/>
  <c r="AA837" i="25"/>
  <c r="AA838" i="25"/>
  <c r="AA839" i="25"/>
  <c r="AA840" i="25"/>
  <c r="AA841" i="25"/>
  <c r="AA842" i="25"/>
  <c r="AA843" i="25"/>
  <c r="AA844" i="25"/>
  <c r="AA845" i="25"/>
  <c r="AA846" i="25"/>
  <c r="AA847" i="25"/>
  <c r="AA848" i="25"/>
  <c r="AA849" i="25"/>
  <c r="AA850" i="25"/>
  <c r="AA851" i="25"/>
  <c r="AA852" i="25"/>
  <c r="AA853" i="25"/>
  <c r="AA854" i="25"/>
  <c r="AA855" i="25"/>
  <c r="AA856" i="25"/>
  <c r="AA857" i="25"/>
  <c r="AA858" i="25"/>
  <c r="AA859" i="25"/>
  <c r="AA860" i="25"/>
  <c r="AA861" i="25"/>
  <c r="AA862" i="25"/>
  <c r="AA863" i="25"/>
  <c r="AA864" i="25"/>
  <c r="AA865" i="25"/>
  <c r="AA866" i="25"/>
  <c r="AA867" i="25"/>
  <c r="AA868" i="25"/>
  <c r="AA869" i="25"/>
  <c r="AA870" i="25"/>
  <c r="AA871" i="25"/>
  <c r="AA872" i="25"/>
  <c r="AA873" i="25"/>
  <c r="AA874" i="25"/>
  <c r="AA875" i="25"/>
  <c r="AA876" i="25"/>
  <c r="AA877" i="25"/>
  <c r="AA878" i="25"/>
  <c r="AA879" i="25"/>
  <c r="AA880" i="25"/>
  <c r="AA881" i="25"/>
  <c r="AA882" i="25"/>
  <c r="AA883" i="25"/>
  <c r="AA884" i="25"/>
  <c r="AA885" i="25"/>
  <c r="AA886" i="25"/>
  <c r="AA887" i="25"/>
  <c r="AA888" i="25"/>
  <c r="AA889" i="25"/>
  <c r="AA890" i="25"/>
  <c r="AA891" i="25"/>
  <c r="AA892" i="25"/>
  <c r="AA893" i="25"/>
  <c r="AA894" i="25"/>
  <c r="AA895" i="25"/>
  <c r="AA896" i="25"/>
  <c r="AA897" i="25"/>
  <c r="AA898" i="25"/>
  <c r="AA899" i="25"/>
  <c r="AA900" i="25"/>
  <c r="AA901" i="25"/>
  <c r="AA902" i="25"/>
  <c r="AA903" i="25"/>
  <c r="AA904" i="25"/>
  <c r="AA905" i="25"/>
  <c r="AA906" i="25"/>
  <c r="AA907" i="25"/>
  <c r="AA908" i="25"/>
  <c r="AA909" i="25"/>
  <c r="AA910" i="25"/>
  <c r="AA911" i="25"/>
  <c r="AA912" i="25"/>
  <c r="AA913" i="25"/>
  <c r="AA914" i="25"/>
  <c r="AA915" i="25"/>
  <c r="AA916" i="25"/>
  <c r="AA917" i="25"/>
  <c r="AA918" i="25"/>
  <c r="AA919" i="25"/>
  <c r="AA920" i="25"/>
  <c r="AA921" i="25"/>
  <c r="AA922" i="25"/>
  <c r="AA923" i="25"/>
  <c r="AA924" i="25"/>
  <c r="AA925" i="25"/>
  <c r="AA926" i="25"/>
  <c r="AA927" i="25"/>
  <c r="AA928" i="25"/>
  <c r="AA929" i="25"/>
  <c r="AA930" i="25"/>
  <c r="AA931" i="25"/>
  <c r="AA932" i="25"/>
  <c r="AA933" i="25"/>
  <c r="AA934" i="25"/>
  <c r="AA935" i="25"/>
  <c r="AA936" i="25"/>
  <c r="AA937" i="25"/>
  <c r="AA938" i="25"/>
  <c r="AA939" i="25"/>
  <c r="AA940" i="25"/>
  <c r="AA941" i="25"/>
  <c r="AA942" i="25"/>
  <c r="AA943" i="25"/>
  <c r="AA944" i="25"/>
  <c r="AA945" i="25"/>
  <c r="AA946" i="25"/>
  <c r="AA947" i="25"/>
  <c r="AA948" i="25"/>
  <c r="AA949" i="25"/>
  <c r="AA950" i="25"/>
  <c r="AA951" i="25"/>
  <c r="AA952" i="25"/>
  <c r="AA953" i="25"/>
  <c r="AA954" i="25"/>
  <c r="AA955" i="25"/>
  <c r="AA956" i="25"/>
  <c r="AA957" i="25"/>
  <c r="AA958" i="25"/>
  <c r="AA959" i="25"/>
  <c r="AA960" i="25"/>
  <c r="AA961" i="25"/>
  <c r="AA962" i="25"/>
  <c r="AA963" i="25"/>
  <c r="AA964" i="25"/>
  <c r="AA965" i="25"/>
  <c r="AA966" i="25"/>
  <c r="AA967" i="25"/>
  <c r="AA968" i="25"/>
  <c r="AA969" i="25"/>
  <c r="AA970" i="25"/>
  <c r="AA971" i="25"/>
  <c r="AA972" i="25"/>
  <c r="AA973" i="25"/>
  <c r="AA974" i="25"/>
  <c r="AA975" i="25"/>
  <c r="AA976" i="25"/>
  <c r="AA977" i="25"/>
  <c r="AA978" i="25"/>
  <c r="AA979" i="25"/>
  <c r="AA980" i="25"/>
  <c r="AA981" i="25"/>
  <c r="AA982" i="25"/>
  <c r="AA983" i="25"/>
  <c r="AA984" i="25"/>
  <c r="AA985" i="25"/>
  <c r="AA986" i="25"/>
  <c r="AA987" i="25"/>
  <c r="AA988" i="25"/>
  <c r="AA989" i="25"/>
  <c r="AA990" i="25"/>
  <c r="AA991" i="25"/>
  <c r="AA992" i="25"/>
  <c r="AA993" i="25"/>
  <c r="AA994" i="25"/>
  <c r="AA995" i="25"/>
  <c r="AA996" i="25"/>
  <c r="AA997" i="25"/>
  <c r="AA998" i="25"/>
  <c r="AA999" i="25"/>
  <c r="AA1000" i="25"/>
  <c r="AA1001" i="25"/>
  <c r="AA1002" i="25"/>
  <c r="AA1003" i="25"/>
  <c r="AA1004" i="25"/>
  <c r="AA1005" i="25"/>
  <c r="AA1006" i="25"/>
  <c r="AA1007" i="25"/>
  <c r="AA1008" i="25"/>
  <c r="AA1009" i="25"/>
  <c r="AA1010" i="25"/>
  <c r="AA1011" i="25"/>
  <c r="AA1012" i="25"/>
  <c r="AA1013" i="25"/>
  <c r="AA1014" i="25"/>
  <c r="AA1015" i="25"/>
  <c r="AA1016" i="25"/>
  <c r="AA1017" i="25"/>
  <c r="AA1018" i="25"/>
  <c r="AA1019" i="25"/>
  <c r="AA1020" i="25"/>
  <c r="AA1021" i="25"/>
  <c r="AA1022" i="25"/>
  <c r="AA1023" i="25"/>
  <c r="AA1024" i="25"/>
  <c r="AA1025" i="25"/>
  <c r="AA1026" i="25"/>
  <c r="AA1027" i="25"/>
  <c r="AA1028" i="25"/>
  <c r="AA1029" i="25"/>
  <c r="AA1030" i="25"/>
  <c r="AA1031" i="25"/>
  <c r="AA1032" i="25"/>
  <c r="AA1033" i="25"/>
  <c r="AA1034" i="25"/>
  <c r="AA1035" i="25"/>
  <c r="AA1036" i="25"/>
  <c r="AA1037" i="25"/>
  <c r="AA1038" i="25"/>
  <c r="AA1039" i="25"/>
  <c r="AA1040" i="25"/>
  <c r="AA1041" i="25"/>
  <c r="AA1042" i="25"/>
  <c r="AA1043" i="25"/>
  <c r="AA1044" i="25"/>
  <c r="AA1045" i="25"/>
  <c r="AA1046" i="25"/>
  <c r="AA1047" i="25"/>
  <c r="AA1048" i="25"/>
  <c r="AA1049" i="25"/>
  <c r="AA1050" i="25"/>
  <c r="AA1051" i="25"/>
  <c r="AA1052" i="25"/>
  <c r="AA1053" i="25"/>
  <c r="AA1054" i="25"/>
  <c r="AA1055" i="25"/>
  <c r="AA1056" i="25"/>
  <c r="AA1057" i="25"/>
  <c r="AA1058" i="25"/>
  <c r="AA1059" i="25"/>
  <c r="AA1060" i="25"/>
  <c r="AA1061" i="25"/>
  <c r="AA1062" i="25"/>
  <c r="AA1063" i="25"/>
  <c r="AA1064" i="25"/>
  <c r="AA1065" i="25"/>
  <c r="AA1066" i="25"/>
  <c r="AA1067" i="25"/>
  <c r="AA1068" i="25"/>
  <c r="AA1069" i="25"/>
  <c r="AA1070" i="25"/>
  <c r="AA1071" i="25"/>
  <c r="AA1072" i="25"/>
  <c r="AA1073" i="25"/>
  <c r="AA1074" i="25"/>
  <c r="AA1075" i="25"/>
  <c r="AA1076" i="25"/>
  <c r="AA1077" i="25"/>
  <c r="AA1078" i="25"/>
  <c r="AA1079" i="25"/>
  <c r="AA1080" i="25"/>
  <c r="AA1081" i="25"/>
  <c r="AA1082" i="25"/>
  <c r="AA1083" i="25"/>
  <c r="AA1084" i="25"/>
  <c r="AA1085" i="25"/>
  <c r="AA1086" i="25"/>
  <c r="AA1087" i="25"/>
  <c r="AA1088" i="25"/>
  <c r="AA1089" i="25"/>
  <c r="AA1090" i="25"/>
  <c r="AA1091" i="25"/>
  <c r="AA1092" i="25"/>
  <c r="AA1093" i="25"/>
  <c r="AA1094" i="25"/>
  <c r="AA1095" i="25"/>
  <c r="AA1096" i="25"/>
  <c r="AA1097" i="25"/>
  <c r="AA1098" i="25"/>
  <c r="AA1099" i="25"/>
  <c r="AA1100" i="25"/>
  <c r="AA1101" i="25"/>
  <c r="AA1102" i="25"/>
  <c r="AA1103" i="25"/>
  <c r="AA1104" i="25"/>
  <c r="AA1105" i="25"/>
  <c r="AA1106" i="25"/>
  <c r="AA1107" i="25"/>
  <c r="AA1108" i="25"/>
  <c r="AA1109" i="25"/>
  <c r="AA1110" i="25"/>
  <c r="AA1111" i="25"/>
  <c r="AA1112" i="25"/>
  <c r="AA1113" i="25"/>
  <c r="AA1114" i="25"/>
  <c r="AA1115" i="25"/>
  <c r="AA1116" i="25"/>
  <c r="AA1117" i="25"/>
  <c r="AA1118" i="25"/>
  <c r="AA1119" i="25"/>
  <c r="AA1120" i="25"/>
  <c r="AA1121" i="25"/>
  <c r="AA1122" i="25"/>
  <c r="AA1123" i="25"/>
  <c r="AA1124" i="25"/>
  <c r="AA1125" i="25"/>
  <c r="AA1126" i="25"/>
  <c r="AA1127" i="25"/>
  <c r="AA1128" i="25"/>
  <c r="AA1129" i="25"/>
  <c r="AA1130" i="25"/>
  <c r="AA1131" i="25"/>
  <c r="AA1132" i="25"/>
  <c r="AA1133" i="25"/>
  <c r="AA1134" i="25"/>
  <c r="AA1135" i="25"/>
  <c r="AA1136" i="25"/>
  <c r="AA1137" i="25"/>
  <c r="AA1138" i="25"/>
  <c r="AA1139" i="25"/>
  <c r="AA1140" i="25"/>
  <c r="AA1141" i="25"/>
  <c r="AA1142" i="25"/>
  <c r="AA1143" i="25"/>
  <c r="AA1144" i="25"/>
  <c r="AA1145" i="25"/>
  <c r="AA1146" i="25"/>
  <c r="AA1147" i="25"/>
  <c r="AA1148" i="25"/>
  <c r="AA1149" i="25"/>
  <c r="AA1150" i="25"/>
  <c r="AA1151" i="25"/>
  <c r="AA1152" i="25"/>
  <c r="AA1153" i="25"/>
  <c r="AA1154" i="25"/>
  <c r="AA1155" i="25"/>
  <c r="AA1156" i="25"/>
  <c r="AA1157" i="25"/>
  <c r="AA1158" i="25"/>
  <c r="AA1159" i="25"/>
  <c r="AA1160" i="25"/>
  <c r="AA1161" i="25"/>
  <c r="AA1162" i="25"/>
  <c r="AA1163" i="25"/>
  <c r="AA1164" i="25"/>
  <c r="AA1165" i="25"/>
  <c r="AA1166" i="25"/>
  <c r="AA1167" i="25"/>
  <c r="AA1168" i="25"/>
  <c r="AA1169" i="25"/>
  <c r="AA1170" i="25"/>
  <c r="AA1171" i="25"/>
  <c r="AA1172" i="25"/>
  <c r="AA1173" i="25"/>
  <c r="AA1174" i="25"/>
  <c r="AA1175" i="25"/>
  <c r="AA1176" i="25"/>
  <c r="AA1177" i="25"/>
  <c r="AA1178" i="25"/>
  <c r="AA1179" i="25"/>
  <c r="AA1180" i="25"/>
  <c r="AA1181" i="25"/>
  <c r="AA1182" i="25"/>
  <c r="AA1183" i="25"/>
  <c r="AA1184" i="25"/>
  <c r="AA1185" i="25"/>
  <c r="AA1186" i="25"/>
  <c r="AA1187" i="25"/>
  <c r="AA1188" i="25"/>
  <c r="AA1189" i="25"/>
  <c r="AA1190" i="25"/>
  <c r="AA1191" i="25"/>
  <c r="AA1192" i="25"/>
  <c r="AA1193" i="25"/>
  <c r="AA1194" i="25"/>
  <c r="AA1195" i="25"/>
  <c r="AA1196" i="25"/>
  <c r="AA1197" i="25"/>
  <c r="AA1198" i="25"/>
  <c r="AA1199" i="25"/>
  <c r="AA1200" i="25"/>
  <c r="AA1201" i="25"/>
  <c r="AA1202" i="25"/>
  <c r="AA1203" i="25"/>
  <c r="AA1204" i="25"/>
  <c r="AA1205" i="25"/>
  <c r="AA1206" i="25"/>
  <c r="AA1207" i="25"/>
  <c r="AA1208" i="25"/>
  <c r="AA1209" i="25"/>
  <c r="AA1210" i="25"/>
  <c r="AA1211" i="25"/>
  <c r="AA1212" i="25"/>
  <c r="AA1213" i="25"/>
  <c r="AA1214" i="25"/>
  <c r="AA1215" i="25"/>
  <c r="AA1216" i="25"/>
  <c r="AA1217" i="25"/>
  <c r="AA1218" i="25"/>
  <c r="AA1219" i="25"/>
  <c r="AA1220" i="25"/>
  <c r="AA1221" i="25"/>
  <c r="AA1222" i="25"/>
  <c r="AA1223" i="25"/>
  <c r="AA1224" i="25"/>
  <c r="AA1225" i="25"/>
  <c r="AA1226" i="25"/>
  <c r="AA1227" i="25"/>
  <c r="AA1228" i="25"/>
  <c r="AA1229" i="25"/>
  <c r="AA1230" i="25"/>
  <c r="AA1231" i="25"/>
  <c r="AA1232" i="25"/>
  <c r="AA1233" i="25"/>
  <c r="AA1234" i="25"/>
  <c r="AA1235" i="25"/>
  <c r="AA1236" i="25"/>
  <c r="AA1237" i="25"/>
  <c r="AA1238" i="25"/>
  <c r="AA1239" i="25"/>
  <c r="AA1240" i="25"/>
  <c r="AA1241" i="25"/>
  <c r="AA1242" i="25"/>
  <c r="AA1243" i="25"/>
  <c r="AA1244" i="25"/>
  <c r="AA1245" i="25"/>
  <c r="AA1246" i="25"/>
  <c r="AA1247" i="25"/>
  <c r="AA1248" i="25"/>
  <c r="AA1249" i="25"/>
  <c r="AA1250" i="25"/>
  <c r="AA1251" i="25"/>
  <c r="AA1252" i="25"/>
  <c r="AA1253" i="25"/>
  <c r="AA1254" i="25"/>
  <c r="AA1255" i="25"/>
  <c r="AA1256" i="25"/>
  <c r="AA1257" i="25"/>
  <c r="AA1258" i="25"/>
  <c r="AA1259" i="25"/>
  <c r="AA1260" i="25"/>
  <c r="AA1261" i="25"/>
  <c r="AA1262" i="25"/>
  <c r="AA1263" i="25"/>
  <c r="AA1264" i="25"/>
  <c r="AA1265" i="25"/>
  <c r="AA1266" i="25"/>
  <c r="AA1267" i="25"/>
  <c r="AA1268" i="25"/>
  <c r="AA1269" i="25"/>
  <c r="AA1270" i="25"/>
  <c r="AA1271" i="25"/>
  <c r="AA1272" i="25"/>
  <c r="AA1273" i="25"/>
  <c r="AA1274" i="25"/>
  <c r="AA1275" i="25"/>
  <c r="AA1276" i="25"/>
  <c r="AA1277" i="25"/>
  <c r="AA1278" i="25"/>
  <c r="AA1279" i="25"/>
  <c r="AA1280" i="25"/>
  <c r="AA1281" i="25"/>
  <c r="AA1282" i="25"/>
  <c r="AA1283" i="25"/>
  <c r="AA1284" i="25"/>
  <c r="AA1285" i="25"/>
  <c r="AA1286" i="25"/>
  <c r="AA1287" i="25"/>
  <c r="AA1288" i="25"/>
  <c r="AA1289" i="25"/>
  <c r="AA1290" i="25"/>
  <c r="AA1291" i="25"/>
  <c r="AA1292" i="25"/>
  <c r="AA1293" i="25"/>
  <c r="AA1294" i="25"/>
  <c r="AA1295" i="25"/>
  <c r="AA1296" i="25"/>
  <c r="AA1297" i="25"/>
  <c r="AA1298" i="25"/>
  <c r="AA1299" i="25"/>
  <c r="AA1300" i="25"/>
  <c r="AA1301" i="25"/>
  <c r="AA1302" i="25"/>
  <c r="AA1303" i="25"/>
  <c r="AA1304" i="25"/>
  <c r="AA1305" i="25"/>
  <c r="AA1306" i="25"/>
  <c r="AA1307" i="25"/>
  <c r="AA1308" i="25"/>
  <c r="AA1309" i="25"/>
  <c r="AA1310" i="25"/>
  <c r="AA1311" i="25"/>
  <c r="AA1312" i="25"/>
  <c r="AA1313" i="25"/>
  <c r="AA1314" i="25"/>
  <c r="AA1315" i="25"/>
  <c r="AA1316" i="25"/>
  <c r="AA1317" i="25"/>
  <c r="AA1318" i="25"/>
  <c r="AA1319" i="25"/>
  <c r="AA1320" i="25"/>
  <c r="AA1321" i="25"/>
  <c r="AA1322" i="25"/>
  <c r="AA1323" i="25"/>
  <c r="AA1324" i="25"/>
  <c r="AA1325" i="25"/>
  <c r="AA1326" i="25"/>
  <c r="AA1327" i="25"/>
  <c r="AA1328" i="25"/>
  <c r="AA1329" i="25"/>
  <c r="AA1330" i="25"/>
  <c r="AA1331" i="25"/>
  <c r="AA1332" i="25"/>
  <c r="AA1333" i="25"/>
  <c r="AA1334" i="25"/>
  <c r="AA1335" i="25"/>
  <c r="AA1336" i="25"/>
  <c r="AA1337" i="25"/>
  <c r="AA1338" i="25"/>
  <c r="AA1339" i="25"/>
  <c r="AA1340" i="25"/>
  <c r="AA1341" i="25"/>
  <c r="AA1342" i="25"/>
  <c r="AA1343" i="25"/>
  <c r="AA1344" i="25"/>
  <c r="AA1345" i="25"/>
  <c r="AA1346" i="25"/>
  <c r="AA1347" i="25"/>
  <c r="AA1348" i="25"/>
  <c r="AA1349" i="25"/>
  <c r="AA1350" i="25"/>
  <c r="AA1351" i="25"/>
  <c r="AA1352" i="25"/>
  <c r="AA1353" i="25"/>
  <c r="AA1354" i="25"/>
  <c r="AA1355" i="25"/>
  <c r="AA1356" i="25"/>
  <c r="AA1357" i="25"/>
  <c r="AA1358" i="25"/>
  <c r="AA1359" i="25"/>
  <c r="AA1360" i="25"/>
  <c r="AA1361" i="25"/>
  <c r="AA1362" i="25"/>
  <c r="AA1363" i="25"/>
  <c r="AA1364" i="25"/>
  <c r="AA1365" i="25"/>
  <c r="AA1366" i="25"/>
  <c r="AA1367" i="25"/>
  <c r="AA1368" i="25"/>
  <c r="AA1369" i="25"/>
  <c r="AA1370" i="25"/>
  <c r="AA1371" i="25"/>
  <c r="AA1372" i="25"/>
  <c r="AA1373" i="25"/>
  <c r="AA1374" i="25"/>
  <c r="AA1375" i="25"/>
  <c r="AA1376" i="25"/>
  <c r="AA1377" i="25"/>
  <c r="AA1378" i="25"/>
  <c r="AA1379" i="25"/>
  <c r="AA1380" i="25"/>
  <c r="AA1381" i="25"/>
  <c r="AA1382" i="25"/>
  <c r="AA1383" i="25"/>
  <c r="AA1384" i="25"/>
  <c r="AA1385" i="25"/>
  <c r="AA1386" i="25"/>
  <c r="AA1387" i="25"/>
  <c r="AA1388" i="25"/>
  <c r="AA1389" i="25"/>
  <c r="AA1390" i="25"/>
  <c r="AA1391" i="25"/>
  <c r="AA1392" i="25"/>
  <c r="AA1393" i="25"/>
  <c r="AA1394" i="25"/>
  <c r="AA1395" i="25"/>
  <c r="AA1396" i="25"/>
  <c r="AA1397" i="25"/>
  <c r="AA1398" i="25"/>
  <c r="AA1399" i="25"/>
  <c r="AA1400" i="25"/>
  <c r="AA1401" i="25"/>
  <c r="AA1402" i="25"/>
  <c r="AA1403" i="25"/>
  <c r="AA1404" i="25"/>
  <c r="AA1405" i="25"/>
  <c r="AA1406" i="25"/>
  <c r="AA1407" i="25"/>
  <c r="AA1408" i="25"/>
  <c r="AA1409" i="25"/>
  <c r="AA1410" i="25"/>
  <c r="AA1411" i="25"/>
  <c r="AA1412" i="25"/>
  <c r="AA1413" i="25"/>
  <c r="AA1414" i="25"/>
  <c r="AA1415" i="25"/>
  <c r="AA1416" i="25"/>
  <c r="AA1417" i="25"/>
  <c r="AA1418" i="25"/>
  <c r="AA1419" i="25"/>
  <c r="AA1420" i="25"/>
  <c r="AA1421" i="25"/>
  <c r="AA1422" i="25"/>
  <c r="AA1423" i="25"/>
  <c r="AA1424" i="25"/>
  <c r="AA1425" i="25"/>
  <c r="AA1426" i="25"/>
  <c r="AA1427" i="25"/>
  <c r="AA1428" i="25"/>
  <c r="AA1429" i="25"/>
  <c r="AA1430" i="25"/>
  <c r="AA1431" i="25"/>
  <c r="AA1432" i="25"/>
  <c r="AA1433" i="25"/>
  <c r="AA1434" i="25"/>
  <c r="AA1435" i="25"/>
  <c r="AA1436" i="25"/>
  <c r="AA1437" i="25"/>
  <c r="AA1438" i="25"/>
  <c r="AA1439" i="25"/>
  <c r="AA1440" i="25"/>
  <c r="AA1441" i="25"/>
  <c r="AA1442" i="25"/>
  <c r="AA1443" i="25"/>
  <c r="AA1444" i="25"/>
  <c r="AA1445" i="25"/>
  <c r="AA1446" i="25"/>
  <c r="AA1447" i="25"/>
  <c r="AA1448" i="25"/>
  <c r="AA1449" i="25"/>
  <c r="AA1450" i="25"/>
  <c r="AA1451" i="25"/>
  <c r="AA1452" i="25"/>
  <c r="AA1453" i="25"/>
  <c r="AA1454" i="25"/>
  <c r="AA1455" i="25"/>
  <c r="AA1456" i="25"/>
  <c r="AA1457" i="25"/>
  <c r="AA1458" i="25"/>
  <c r="AA1459" i="25"/>
  <c r="AA1460" i="25"/>
  <c r="AA1461" i="25"/>
  <c r="AA1462" i="25"/>
  <c r="AA1463" i="25"/>
  <c r="AA1464" i="25"/>
  <c r="AA1465" i="25"/>
  <c r="AA1466" i="25"/>
  <c r="AA1467" i="25"/>
  <c r="AA1468" i="25"/>
  <c r="AA1469" i="25"/>
  <c r="AA1470" i="25"/>
  <c r="AA1471" i="25"/>
  <c r="AA1472" i="25"/>
  <c r="AA1473" i="25"/>
  <c r="AA1474" i="25"/>
  <c r="AA1475" i="25"/>
  <c r="AA1476" i="25"/>
  <c r="AA1477" i="25"/>
  <c r="AA1478" i="25"/>
  <c r="AA1479" i="25"/>
  <c r="AA1480" i="25"/>
  <c r="AA1481" i="25"/>
  <c r="AA1482" i="25"/>
  <c r="AA1483" i="25"/>
  <c r="AA1484" i="25"/>
  <c r="AA1485" i="25"/>
  <c r="AA1486" i="25"/>
  <c r="AA1487" i="25"/>
  <c r="AA1488" i="25"/>
  <c r="AA1489" i="25"/>
  <c r="AA1490" i="25"/>
  <c r="AA1491" i="25"/>
  <c r="AA1492" i="25"/>
  <c r="AA1493" i="25"/>
  <c r="AA1494" i="25"/>
  <c r="AA1495" i="25"/>
  <c r="AA1496" i="25"/>
  <c r="AA1497" i="25"/>
  <c r="AA1498" i="25"/>
  <c r="AA1499" i="25"/>
  <c r="AA1500" i="25"/>
  <c r="AA1501" i="25"/>
  <c r="AA1502" i="25"/>
  <c r="AA1503" i="25"/>
  <c r="AA1504" i="25"/>
  <c r="AA1505" i="25"/>
  <c r="AA1506" i="25"/>
  <c r="AA1507" i="25"/>
  <c r="AA1508" i="25"/>
  <c r="AA1509" i="25"/>
  <c r="AA1510" i="25"/>
  <c r="AA1511" i="25"/>
  <c r="AA1512" i="25"/>
  <c r="AA1513" i="25"/>
  <c r="AA1514" i="25"/>
  <c r="AA1515" i="25"/>
  <c r="AA1516" i="25"/>
  <c r="AA1517" i="25"/>
  <c r="AA1518" i="25"/>
  <c r="AA1519" i="25"/>
  <c r="AA1520" i="25"/>
  <c r="AA1521" i="25"/>
  <c r="AA1522" i="25"/>
  <c r="AA1523" i="25"/>
  <c r="AA1524" i="25"/>
  <c r="AA1525" i="25"/>
  <c r="AA1526" i="25"/>
  <c r="AA1527" i="25"/>
  <c r="AA1528" i="25"/>
  <c r="AA1529" i="25"/>
  <c r="AA1530" i="25"/>
  <c r="AA1531" i="25"/>
  <c r="AA1532" i="25"/>
  <c r="AA1533" i="25"/>
  <c r="AA1534" i="25"/>
  <c r="AA1535" i="25"/>
  <c r="AA1536" i="25"/>
  <c r="AA1537" i="25"/>
  <c r="AA1538" i="25"/>
  <c r="AA1539" i="25"/>
  <c r="AA1540" i="25"/>
  <c r="AA1541" i="25"/>
  <c r="AA1542" i="25"/>
  <c r="AA1543" i="25"/>
  <c r="AA1544" i="25"/>
  <c r="AA1545" i="25"/>
  <c r="AA1546" i="25"/>
  <c r="AA1547" i="25"/>
  <c r="AA1548" i="25"/>
  <c r="AA1549" i="25"/>
  <c r="AA1550" i="25"/>
  <c r="AA1551" i="25"/>
  <c r="AA1552" i="25"/>
  <c r="AA1553" i="25"/>
  <c r="AA1554" i="25"/>
  <c r="AA1555" i="25"/>
  <c r="AA1556" i="25"/>
  <c r="AA1557" i="25"/>
  <c r="AA1558" i="25"/>
  <c r="AA1559" i="25"/>
  <c r="AA1560" i="25"/>
  <c r="AA1561" i="25"/>
  <c r="AA1562" i="25"/>
  <c r="AA1563" i="25"/>
  <c r="AA1564" i="25"/>
  <c r="AA1565" i="25"/>
  <c r="AA1566" i="25"/>
  <c r="AA1567" i="25"/>
  <c r="AA1568" i="25"/>
  <c r="AA1569" i="25"/>
  <c r="AA1570" i="25"/>
  <c r="AA1571" i="25"/>
  <c r="AA1572" i="25"/>
  <c r="AA1573" i="25"/>
  <c r="AA1574" i="25"/>
  <c r="AA1575" i="25"/>
  <c r="AA1576" i="25"/>
  <c r="AA1577" i="25"/>
  <c r="AA1578" i="25"/>
  <c r="AA1579" i="25"/>
  <c r="AA1580" i="25"/>
  <c r="AA1581" i="25"/>
  <c r="AA1582" i="25"/>
  <c r="AA1583" i="25"/>
  <c r="AA1584" i="25"/>
  <c r="AA1585" i="25"/>
  <c r="AA1586" i="25"/>
  <c r="AA1587" i="25"/>
  <c r="AA1588" i="25"/>
  <c r="AA1589" i="25"/>
  <c r="AA1590" i="25"/>
  <c r="AA1591" i="25"/>
  <c r="AA1592" i="25"/>
  <c r="AA1593" i="25"/>
  <c r="AA1594" i="25"/>
  <c r="AA1595" i="25"/>
  <c r="AA1596" i="25"/>
  <c r="AA1597" i="25"/>
  <c r="AA1598" i="25"/>
  <c r="AA1599" i="25"/>
  <c r="AA1600" i="25"/>
  <c r="AA1601" i="25"/>
  <c r="AA1602" i="25"/>
  <c r="AA1603" i="25"/>
  <c r="AA1604" i="25"/>
  <c r="AA1605" i="25"/>
  <c r="AA1606" i="25"/>
  <c r="AA1607" i="25"/>
  <c r="AA1608" i="25"/>
  <c r="AA1609" i="25"/>
  <c r="AA1610" i="25"/>
  <c r="AA1611" i="25"/>
  <c r="AA1612" i="25"/>
  <c r="AA1613" i="25"/>
  <c r="AA1614" i="25"/>
  <c r="AA1615" i="25"/>
  <c r="AA1616" i="25"/>
  <c r="AA1617" i="25"/>
  <c r="AA1618" i="25"/>
  <c r="AA1619" i="25"/>
  <c r="AA1620" i="25"/>
  <c r="AA1621" i="25"/>
  <c r="AA1622" i="25"/>
  <c r="AA1623" i="25"/>
  <c r="AA1624" i="25"/>
  <c r="AA1625" i="25"/>
  <c r="AA1626" i="25"/>
  <c r="AA1627" i="25"/>
  <c r="AA1628" i="25"/>
  <c r="AA1629" i="25"/>
  <c r="AA1630" i="25"/>
  <c r="AA1631" i="25"/>
  <c r="AA1632" i="25"/>
  <c r="AA1633" i="25"/>
  <c r="AA1634" i="25"/>
  <c r="AA1635" i="25"/>
  <c r="AA1636" i="25"/>
  <c r="AA1637" i="25"/>
  <c r="AA1638" i="25"/>
  <c r="AA1639" i="25"/>
  <c r="AA1640" i="25"/>
  <c r="AA1641" i="25"/>
  <c r="AA1642" i="25"/>
  <c r="AA1643" i="25"/>
  <c r="AA1644" i="25"/>
  <c r="AA1645" i="25"/>
  <c r="AA1646" i="25"/>
  <c r="AA1647" i="25"/>
  <c r="AA1648" i="25"/>
  <c r="AA1649" i="25"/>
  <c r="AA1650" i="25"/>
  <c r="AA1651" i="25"/>
  <c r="AA1652" i="25"/>
  <c r="AA1653" i="25"/>
  <c r="AA1654" i="25"/>
  <c r="AA1655" i="25"/>
  <c r="AA1656" i="25"/>
  <c r="AA1657" i="25"/>
  <c r="AA1658" i="25"/>
  <c r="AA1659" i="25"/>
  <c r="AA1660" i="25"/>
  <c r="AA1661" i="25"/>
  <c r="AA1662" i="25"/>
  <c r="AA1663" i="25"/>
  <c r="AA1664" i="25"/>
  <c r="AA1665" i="25"/>
  <c r="AA1666" i="25"/>
  <c r="AA1667" i="25"/>
  <c r="AA1668" i="25"/>
  <c r="AA1669" i="25"/>
  <c r="AA1670" i="25"/>
  <c r="AA1671" i="25"/>
  <c r="AA1672" i="25"/>
  <c r="AA1673" i="25"/>
  <c r="AA1674" i="25"/>
  <c r="AA1675" i="25"/>
  <c r="AA1676" i="25"/>
  <c r="AA1677" i="25"/>
  <c r="AA1678" i="25"/>
  <c r="AA1679" i="25"/>
  <c r="AA1680" i="25"/>
  <c r="AA1681" i="25"/>
  <c r="AA1682" i="25"/>
  <c r="AA1683" i="25"/>
  <c r="AA1684" i="25"/>
  <c r="AA1685" i="25"/>
  <c r="AA1686" i="25"/>
  <c r="AA1687" i="25"/>
  <c r="AA1688" i="25"/>
  <c r="AA1689" i="25"/>
  <c r="AA1690" i="25"/>
  <c r="AA1691" i="25"/>
  <c r="AA1692" i="25"/>
  <c r="AA1693" i="25"/>
  <c r="AA1694" i="25"/>
  <c r="AA1695" i="25"/>
  <c r="AA1696" i="25"/>
  <c r="AA1697" i="25"/>
  <c r="AA1698" i="25"/>
  <c r="AA1699" i="25"/>
  <c r="AA1700" i="25"/>
  <c r="AA1701" i="25"/>
  <c r="AA1702" i="25"/>
  <c r="AA1703" i="25"/>
  <c r="AA1704" i="25"/>
  <c r="AA1705" i="25"/>
  <c r="AA1706" i="25"/>
  <c r="AA1707" i="25"/>
  <c r="AA1708" i="25"/>
  <c r="AA1709" i="25"/>
  <c r="AA1710" i="25"/>
  <c r="AA1711" i="25"/>
  <c r="AA1712" i="25"/>
  <c r="AA1713" i="25"/>
  <c r="AA1714" i="25"/>
  <c r="AA1715" i="25"/>
  <c r="AA1716" i="25"/>
  <c r="AA1717" i="25"/>
  <c r="AA1718" i="25"/>
  <c r="AA1719" i="25"/>
  <c r="AA1720" i="25"/>
  <c r="AA1721" i="25"/>
  <c r="AA1722" i="25"/>
  <c r="AA1723" i="25"/>
  <c r="AA1724" i="25"/>
  <c r="AA1725" i="25"/>
  <c r="AA1726" i="25"/>
  <c r="AA1727" i="25"/>
  <c r="AA1728" i="25"/>
  <c r="AA1729" i="25"/>
  <c r="AA1730" i="25"/>
  <c r="AA1731" i="25"/>
  <c r="AA1732" i="25"/>
  <c r="AA1733" i="25"/>
  <c r="AA1734" i="25"/>
  <c r="AA1735" i="25"/>
  <c r="AA1736" i="25"/>
  <c r="AA1737" i="25"/>
  <c r="AA1738" i="25"/>
  <c r="AA1739" i="25"/>
  <c r="AA1740" i="25"/>
  <c r="AA1741" i="25"/>
  <c r="AA1742" i="25"/>
  <c r="AA1743" i="25"/>
  <c r="AA1744" i="25"/>
  <c r="AA1745" i="25"/>
  <c r="AA1746" i="25"/>
  <c r="AA1747" i="25"/>
  <c r="AA1748" i="25"/>
  <c r="AA1749" i="25"/>
  <c r="AA1750" i="25"/>
  <c r="AA1751" i="25"/>
  <c r="AA1752" i="25"/>
  <c r="AA1753" i="25"/>
  <c r="AA1754" i="25"/>
  <c r="AA1755" i="25"/>
  <c r="AA1756" i="25"/>
  <c r="AA1757" i="25"/>
  <c r="AA1758" i="25"/>
  <c r="AA1759" i="25"/>
  <c r="AA1760" i="25"/>
  <c r="AA1761" i="25"/>
  <c r="AA1762" i="25"/>
  <c r="AA1763" i="25"/>
  <c r="AA1764" i="25"/>
  <c r="AA1765" i="25"/>
  <c r="AA1766" i="25"/>
  <c r="AA1767" i="25"/>
  <c r="AA1768" i="25"/>
  <c r="AA1769" i="25"/>
  <c r="AA1770" i="25"/>
  <c r="AA1771" i="25"/>
  <c r="AA1772" i="25"/>
  <c r="AA1773" i="25"/>
  <c r="AA1774" i="25"/>
  <c r="AA1775" i="25"/>
  <c r="AA1776" i="25"/>
  <c r="AA1777" i="25"/>
  <c r="AA1778" i="25"/>
  <c r="AA1779" i="25"/>
  <c r="AA1780" i="25"/>
  <c r="AA1781" i="25"/>
  <c r="AA1782" i="25"/>
  <c r="AA1783" i="25"/>
  <c r="AA1784" i="25"/>
  <c r="AA1785" i="25"/>
  <c r="AA1786" i="25"/>
  <c r="AA1787" i="25"/>
  <c r="AA1788" i="25"/>
  <c r="AA1789" i="25"/>
  <c r="AA1790" i="25"/>
  <c r="AA1791" i="25"/>
  <c r="AA1792" i="25"/>
  <c r="AA1793" i="25"/>
  <c r="AA1794" i="25"/>
  <c r="AA1795" i="25"/>
  <c r="AA1796" i="25"/>
  <c r="AA1797" i="25"/>
  <c r="AA1798" i="25"/>
  <c r="AA1799" i="25"/>
  <c r="AA1800" i="25"/>
  <c r="AA1801" i="25"/>
  <c r="AA1802" i="25"/>
  <c r="AA1803" i="25"/>
  <c r="AA1804" i="25"/>
  <c r="AA1805" i="25"/>
  <c r="AA1806" i="25"/>
  <c r="AA1807" i="25"/>
  <c r="AA1808" i="25"/>
  <c r="AA1809" i="25"/>
  <c r="AA1810" i="25"/>
  <c r="AA1811" i="25"/>
  <c r="AA1812" i="25"/>
  <c r="AA1813" i="25"/>
  <c r="AA1814" i="25"/>
  <c r="AA1815" i="25"/>
  <c r="AA1816" i="25"/>
  <c r="AA1817" i="25"/>
  <c r="AA1818" i="25"/>
  <c r="AA1819" i="25"/>
  <c r="AA1820" i="25"/>
  <c r="AA1821" i="25"/>
  <c r="AA1822" i="25"/>
  <c r="AA1823" i="25"/>
  <c r="AA1824" i="25"/>
  <c r="AA1825" i="25"/>
  <c r="AA1826" i="25"/>
  <c r="AA1827" i="25"/>
  <c r="AA1828" i="25"/>
  <c r="AA1829" i="25"/>
  <c r="AA1830" i="25"/>
  <c r="AA1831" i="25"/>
  <c r="AA1832" i="25"/>
  <c r="AA1833" i="25"/>
  <c r="AA1834" i="25"/>
  <c r="AA1835" i="25"/>
  <c r="AA1836" i="25"/>
  <c r="AA1837" i="25"/>
  <c r="AA1838" i="25"/>
  <c r="AA1839" i="25"/>
  <c r="AA1840" i="25"/>
  <c r="AA1841" i="25"/>
  <c r="AA1842" i="25"/>
  <c r="AA1843" i="25"/>
  <c r="AA1844" i="25"/>
  <c r="AA1845" i="25"/>
  <c r="AA1846" i="25"/>
  <c r="AA1847" i="25"/>
  <c r="AA1848" i="25"/>
  <c r="AA1849" i="25"/>
  <c r="AA1850" i="25"/>
  <c r="AA1851" i="25"/>
  <c r="AA1852" i="25"/>
  <c r="AA1853" i="25"/>
  <c r="AA1854" i="25"/>
  <c r="AA1855" i="25"/>
  <c r="AA1856" i="25"/>
  <c r="AA1857" i="25"/>
  <c r="AA1858" i="25"/>
  <c r="AA1859" i="25"/>
  <c r="AA1860" i="25"/>
  <c r="AA1861" i="25"/>
  <c r="AA1862" i="25"/>
  <c r="AA1863" i="25"/>
  <c r="AA1864" i="25"/>
  <c r="AA1865" i="25"/>
  <c r="AA1866" i="25"/>
  <c r="AA1867" i="25"/>
  <c r="AA1868" i="25"/>
  <c r="AA1869" i="25"/>
  <c r="AA1870" i="25"/>
  <c r="AA1871" i="25"/>
  <c r="AA1872" i="25"/>
  <c r="AA1873" i="25"/>
  <c r="AA1874" i="25"/>
  <c r="AA1875" i="25"/>
  <c r="AA1876" i="25"/>
  <c r="AA1877" i="25"/>
  <c r="AA1878" i="25"/>
  <c r="AA1879" i="25"/>
  <c r="AA1880" i="25"/>
  <c r="AA1881" i="25"/>
  <c r="AA1882" i="25"/>
  <c r="AA1883" i="25"/>
  <c r="AA1884" i="25"/>
  <c r="AA1885" i="25"/>
  <c r="AA1886" i="25"/>
  <c r="AA1887" i="25"/>
  <c r="AA1888" i="25"/>
  <c r="AA1889" i="25"/>
  <c r="AA1890" i="25"/>
  <c r="AA1891" i="25"/>
  <c r="AA1892" i="25"/>
  <c r="AA1893" i="25"/>
  <c r="AA1894" i="25"/>
  <c r="AA1895" i="25"/>
  <c r="AA1896" i="25"/>
  <c r="AA1897" i="25"/>
  <c r="AA1898" i="25"/>
  <c r="AA1899" i="25"/>
  <c r="AA1900" i="25"/>
  <c r="AA1901" i="25"/>
  <c r="AA1902" i="25"/>
  <c r="AA1903" i="25"/>
  <c r="AA1904" i="25"/>
  <c r="AA1905" i="25"/>
  <c r="AA1906" i="25"/>
  <c r="AA1907" i="25"/>
  <c r="AA1908" i="25"/>
  <c r="AA1909" i="25"/>
  <c r="AA1910" i="25"/>
  <c r="AA1911" i="25"/>
  <c r="AA1912" i="25"/>
  <c r="AA1913" i="25"/>
  <c r="AA1914" i="25"/>
  <c r="AA1915" i="25"/>
  <c r="AA1916" i="25"/>
  <c r="AA1917" i="25"/>
  <c r="AA1918" i="25"/>
  <c r="AA1919" i="25"/>
  <c r="AA1920" i="25"/>
  <c r="AA1921" i="25"/>
  <c r="AA1922" i="25"/>
  <c r="AA1923" i="25"/>
  <c r="AA1924" i="25"/>
  <c r="AA1925" i="25"/>
  <c r="AA1926" i="25"/>
  <c r="AA1927" i="25"/>
  <c r="AA1928" i="25"/>
  <c r="AA1929" i="25"/>
  <c r="AA1930" i="25"/>
  <c r="AA1931" i="25"/>
  <c r="AA1932" i="25"/>
  <c r="AA1933" i="25"/>
  <c r="AA1934" i="25"/>
  <c r="AA1935" i="25"/>
  <c r="AA1936" i="25"/>
  <c r="AA1937" i="25"/>
  <c r="AA1938" i="25"/>
  <c r="AA1939" i="25"/>
  <c r="AA1940" i="25"/>
  <c r="AA1941" i="25"/>
  <c r="AA1942" i="25"/>
  <c r="AA1943" i="25"/>
  <c r="AA1944" i="25"/>
  <c r="AA1945" i="25"/>
  <c r="AA1946" i="25"/>
  <c r="AA1947" i="25"/>
  <c r="AA1948" i="25"/>
  <c r="AA1949" i="25"/>
  <c r="AA1950" i="25"/>
  <c r="AA1951" i="25"/>
  <c r="AA1952" i="25"/>
  <c r="AA1953" i="25"/>
  <c r="AA1954" i="25"/>
  <c r="AA1955" i="25"/>
  <c r="AA1956" i="25"/>
  <c r="AA1957" i="25"/>
  <c r="AA1958" i="25"/>
  <c r="AA1959" i="25"/>
  <c r="AA1960" i="25"/>
  <c r="AA1961" i="25"/>
  <c r="AA1962" i="25"/>
  <c r="AA1963" i="25"/>
  <c r="AA1964" i="25"/>
  <c r="AA1965" i="25"/>
  <c r="AA1966" i="25"/>
  <c r="AA1967" i="25"/>
  <c r="AA1968" i="25"/>
  <c r="AA1969" i="25"/>
  <c r="AA1970" i="25"/>
  <c r="AA1971" i="25"/>
  <c r="AA1972" i="25"/>
  <c r="AA1973" i="25"/>
  <c r="AA1974" i="25"/>
  <c r="AA1975" i="25"/>
  <c r="AA1976" i="25"/>
  <c r="AA1977" i="25"/>
  <c r="AA1978" i="25"/>
  <c r="AA1979" i="25"/>
  <c r="AA1980" i="25"/>
  <c r="AA1981" i="25"/>
  <c r="AA1982" i="25"/>
  <c r="AA1983" i="25"/>
  <c r="AA1984" i="25"/>
  <c r="AA1985" i="25"/>
  <c r="AA1986" i="25"/>
  <c r="AA1987" i="25"/>
  <c r="AA1988" i="25"/>
  <c r="AA1989" i="25"/>
  <c r="AA1990" i="25"/>
  <c r="AA1991" i="25"/>
  <c r="AA1992" i="25"/>
  <c r="AA1993" i="25"/>
  <c r="AA1994" i="25"/>
  <c r="AA1995" i="25"/>
  <c r="AA1996" i="25"/>
  <c r="AA1997" i="25"/>
  <c r="AA1998" i="25"/>
  <c r="AA1999" i="25"/>
  <c r="AA2000" i="25"/>
  <c r="AA2001" i="25"/>
  <c r="AA2002" i="25"/>
  <c r="AA2003" i="25"/>
  <c r="AA2004" i="25"/>
  <c r="AA2005" i="25"/>
  <c r="AA2006" i="25"/>
  <c r="AA2007" i="25"/>
  <c r="AA2008" i="25"/>
  <c r="AA2009" i="25"/>
  <c r="AA2010" i="25"/>
  <c r="AA2011" i="25"/>
  <c r="AA2012" i="25"/>
  <c r="AA2013" i="25"/>
  <c r="AA2014" i="25"/>
  <c r="AA2015" i="25"/>
  <c r="AA2016" i="25"/>
  <c r="AA2017" i="25"/>
  <c r="AA2018" i="25"/>
  <c r="AA2019" i="25"/>
  <c r="AA2020" i="25"/>
  <c r="AA2021" i="25"/>
  <c r="AA2022" i="25"/>
  <c r="AA2023" i="25"/>
  <c r="AA2024" i="25"/>
  <c r="AA2025" i="25"/>
  <c r="AA2026" i="25"/>
  <c r="AA2027" i="25"/>
  <c r="AA2028" i="25"/>
  <c r="AA2029" i="25"/>
  <c r="AA2030" i="25"/>
  <c r="AA2031" i="25"/>
  <c r="AA2032" i="25"/>
  <c r="AA2033" i="25"/>
  <c r="AA2034" i="25"/>
  <c r="AA2035" i="25"/>
  <c r="AA2036" i="25"/>
  <c r="AA2037" i="25"/>
  <c r="AA2038" i="25"/>
  <c r="AA2039" i="25"/>
  <c r="AA2040" i="25"/>
  <c r="AA2041" i="25"/>
  <c r="AA2042" i="25"/>
  <c r="AA2043" i="25"/>
  <c r="AA2044" i="25"/>
  <c r="AA2045" i="25"/>
  <c r="AA2046" i="25"/>
  <c r="AA2047" i="25"/>
  <c r="AA2048" i="25"/>
  <c r="AA2049" i="25"/>
  <c r="AA2050" i="25"/>
  <c r="AA2051" i="25"/>
  <c r="AA2052" i="25"/>
  <c r="AA2053" i="25"/>
  <c r="AA2054" i="25"/>
  <c r="AA2055" i="25"/>
  <c r="AA2056" i="25"/>
  <c r="AA2057" i="25"/>
  <c r="AA2058" i="25"/>
  <c r="AA2059" i="25"/>
  <c r="AA2060" i="25"/>
  <c r="AA2061" i="25"/>
  <c r="AA2062" i="25"/>
  <c r="AA2063" i="25"/>
  <c r="AA2064" i="25"/>
  <c r="AA2065" i="25"/>
  <c r="AA2066" i="25"/>
  <c r="AA2067" i="25"/>
  <c r="AA2068" i="25"/>
  <c r="AA2069" i="25"/>
  <c r="AA2070" i="25"/>
  <c r="AA2071" i="25"/>
  <c r="AA2072" i="25"/>
  <c r="AA2073" i="25"/>
  <c r="AA2074" i="25"/>
  <c r="AA2075" i="25"/>
  <c r="AA2076" i="25"/>
  <c r="AA2077" i="25"/>
  <c r="AA2078" i="25"/>
  <c r="AA2079" i="25"/>
  <c r="AA2080" i="25"/>
  <c r="AA2081" i="25"/>
  <c r="AA2082" i="25"/>
  <c r="AA2083" i="25"/>
  <c r="AA2084" i="25"/>
  <c r="AA2085" i="25"/>
  <c r="AA2086" i="25"/>
  <c r="AA2087" i="25"/>
  <c r="AA2088" i="25"/>
  <c r="AA2089" i="25"/>
  <c r="AA2090" i="25"/>
  <c r="AA2091" i="25"/>
  <c r="AA2092" i="25"/>
  <c r="AA2093" i="25"/>
  <c r="AA2094" i="25"/>
  <c r="AA2095" i="25"/>
  <c r="AA2096" i="25"/>
  <c r="AA2097" i="25"/>
  <c r="AA2098" i="25"/>
  <c r="AA2099" i="25"/>
  <c r="AA2100" i="25"/>
  <c r="AA2101" i="25"/>
  <c r="AA2102" i="25"/>
  <c r="AA2103" i="25"/>
  <c r="AA2104" i="25"/>
  <c r="AA2105" i="25"/>
  <c r="AA2106" i="25"/>
  <c r="AA2107" i="25"/>
  <c r="AA2108" i="25"/>
  <c r="AA2109" i="25"/>
  <c r="AA2110" i="25"/>
  <c r="AA2111" i="25"/>
  <c r="AA2112" i="25"/>
  <c r="AA2113" i="25"/>
  <c r="AA2114" i="25"/>
  <c r="AA2115" i="25"/>
  <c r="AA2116" i="25"/>
  <c r="AA2117" i="25"/>
  <c r="AA2118" i="25"/>
  <c r="AA2119" i="25"/>
  <c r="AA2120" i="25"/>
  <c r="AA2121" i="25"/>
  <c r="AA2122" i="25"/>
  <c r="AA2123" i="25"/>
  <c r="AA2124" i="25"/>
  <c r="AA2125" i="25"/>
  <c r="AA2126" i="25"/>
  <c r="AA2127" i="25"/>
  <c r="AA2128" i="25"/>
  <c r="AA2129" i="25"/>
  <c r="AA2130" i="25"/>
  <c r="AA2131" i="25"/>
  <c r="AA2132" i="25"/>
  <c r="AA2133" i="25"/>
  <c r="AA2134" i="25"/>
  <c r="AA2135" i="25"/>
  <c r="AA2136" i="25"/>
  <c r="AA2137" i="25"/>
  <c r="AA2138" i="25"/>
  <c r="AA2139" i="25"/>
  <c r="AA2140" i="25"/>
  <c r="AA2141" i="25"/>
  <c r="AA2142" i="25"/>
  <c r="AA2143" i="25"/>
  <c r="AA2144" i="25"/>
  <c r="AA2145" i="25"/>
  <c r="AA2146" i="25"/>
  <c r="AA2147" i="25"/>
  <c r="AA2148" i="25"/>
  <c r="AA2149" i="25"/>
  <c r="AA2150" i="25"/>
  <c r="AA2151" i="25"/>
  <c r="AA2152" i="25"/>
  <c r="AA2153" i="25"/>
  <c r="AA2154" i="25"/>
  <c r="AA2155" i="25"/>
  <c r="AA2156" i="25"/>
  <c r="AA2157" i="25"/>
  <c r="AA2158" i="25"/>
  <c r="AA2159" i="25"/>
  <c r="AA2160" i="25"/>
  <c r="AA2161" i="25"/>
  <c r="AA2162" i="25"/>
  <c r="AA2163" i="25"/>
  <c r="AA2164" i="25"/>
  <c r="AA2165" i="25"/>
  <c r="AA2166" i="25"/>
  <c r="AA2167" i="25"/>
  <c r="AA2168" i="25"/>
  <c r="AA2169" i="25"/>
  <c r="AA2170" i="25"/>
  <c r="AA2171" i="25"/>
  <c r="AA2172" i="25"/>
  <c r="AA2173" i="25"/>
  <c r="AA2174" i="25"/>
  <c r="AA2175" i="25"/>
  <c r="AA2176" i="25"/>
  <c r="AA2177" i="25"/>
  <c r="AA2178" i="25"/>
  <c r="AA2179" i="25"/>
  <c r="AA2180" i="25"/>
  <c r="AA2181" i="25"/>
  <c r="AA2182" i="25"/>
  <c r="AA2183" i="25"/>
  <c r="AA2184" i="25"/>
  <c r="AA2185" i="25"/>
  <c r="AA2186" i="25"/>
  <c r="AA2187" i="25"/>
  <c r="AA2188" i="25"/>
  <c r="AA2189" i="25"/>
  <c r="AA2190" i="25"/>
  <c r="AA2191" i="25"/>
  <c r="AA2192" i="25"/>
  <c r="AA2193" i="25"/>
  <c r="AA2194" i="25"/>
  <c r="AA2195" i="25"/>
  <c r="AA2196" i="25"/>
  <c r="AA2197" i="25"/>
  <c r="AA2198" i="25"/>
  <c r="AA2199" i="25"/>
  <c r="AA2200" i="25"/>
  <c r="AA2201" i="25"/>
  <c r="AA2202" i="25"/>
  <c r="AA2203" i="25"/>
  <c r="AA2204" i="25"/>
  <c r="AA2205" i="25"/>
  <c r="AA2206" i="25"/>
  <c r="AA2207" i="25"/>
  <c r="AA2208" i="25"/>
  <c r="AA2209" i="25"/>
  <c r="AA2210" i="25"/>
  <c r="AA2211" i="25"/>
  <c r="AA2212" i="25"/>
  <c r="AA2213" i="25"/>
  <c r="AA2214" i="25"/>
  <c r="AA2215" i="25"/>
  <c r="AA2216" i="25"/>
  <c r="AA2217" i="25"/>
  <c r="AA2218" i="25"/>
  <c r="AA2219" i="25"/>
  <c r="AA2220" i="25"/>
  <c r="AA2221" i="25"/>
  <c r="AA2222" i="25"/>
  <c r="AA2223" i="25"/>
  <c r="AA2224" i="25"/>
  <c r="AA2225" i="25"/>
  <c r="AA2226" i="25"/>
  <c r="AA2227" i="25"/>
  <c r="AA2228" i="25"/>
  <c r="AA2229" i="25"/>
  <c r="AA2230" i="25"/>
  <c r="AA2231" i="25"/>
  <c r="AA2232" i="25"/>
  <c r="AA2233" i="25"/>
  <c r="AA2234" i="25"/>
  <c r="AA2235" i="25"/>
  <c r="AA2236" i="25"/>
  <c r="AA2237" i="25"/>
  <c r="AA2238" i="25"/>
  <c r="AA2239" i="25"/>
  <c r="AA2240" i="25"/>
  <c r="AA2241" i="25"/>
  <c r="AA2242" i="25"/>
  <c r="AA2243" i="25"/>
  <c r="AA2244" i="25"/>
  <c r="AA2245" i="25"/>
  <c r="AA2246" i="25"/>
  <c r="AA2247" i="25"/>
  <c r="AA2248" i="25"/>
  <c r="AA2249" i="25"/>
  <c r="AA2250" i="25"/>
  <c r="AA2251" i="25"/>
  <c r="AA2252" i="25"/>
  <c r="AA2253" i="25"/>
  <c r="AA2254" i="25"/>
  <c r="AA2255" i="25"/>
  <c r="AA2256" i="25"/>
  <c r="AA2257" i="25"/>
  <c r="AA2258" i="25"/>
  <c r="AA2259" i="25"/>
  <c r="AA2260" i="25"/>
  <c r="AA2261" i="25"/>
  <c r="AA2262" i="25"/>
  <c r="AA2263" i="25"/>
  <c r="AA2264" i="25"/>
  <c r="AA2265" i="25"/>
  <c r="AA2266" i="25"/>
  <c r="AA2267" i="25"/>
  <c r="AA2268" i="25"/>
  <c r="AA2269" i="25"/>
  <c r="AA2270" i="25"/>
  <c r="AA2271" i="25"/>
  <c r="AA2272" i="25"/>
  <c r="AA2273" i="25"/>
  <c r="AA2274" i="25"/>
  <c r="AA2275" i="25"/>
  <c r="AA2276" i="25"/>
  <c r="AA2277" i="25"/>
  <c r="AA2278" i="25"/>
  <c r="AA2279" i="25"/>
  <c r="AA2280" i="25"/>
  <c r="AA2281" i="25"/>
  <c r="AA2282" i="25"/>
  <c r="AA2283" i="25"/>
  <c r="AA2284" i="25"/>
  <c r="AA2285" i="25"/>
  <c r="AA2286" i="25"/>
  <c r="AA2287" i="25"/>
  <c r="AA2288" i="25"/>
  <c r="AA2289" i="25"/>
  <c r="AA2290" i="25"/>
  <c r="AA2291" i="25"/>
  <c r="AA2292" i="25"/>
  <c r="AA2293" i="25"/>
  <c r="AA2294" i="25"/>
  <c r="AA2295" i="25"/>
  <c r="AA2296" i="25"/>
  <c r="AA2297" i="25"/>
  <c r="AA2298" i="25"/>
  <c r="AA2299" i="25"/>
  <c r="AA2300" i="25"/>
  <c r="AA2301" i="25"/>
  <c r="AA2302" i="25"/>
  <c r="AA2303" i="25"/>
  <c r="AA2304" i="25"/>
  <c r="AA2305" i="25"/>
  <c r="AA2306" i="25"/>
  <c r="AA2307" i="25"/>
  <c r="AA2308" i="25"/>
  <c r="AA2309" i="25"/>
  <c r="AA2310" i="25"/>
  <c r="AA2311" i="25"/>
  <c r="AA2312" i="25"/>
  <c r="AA2313" i="25"/>
  <c r="AA2314" i="25"/>
  <c r="AA2315" i="25"/>
  <c r="AA2316" i="25"/>
  <c r="AA2317" i="25"/>
  <c r="AA2318" i="25"/>
  <c r="AA2319" i="25"/>
  <c r="AA2320" i="25"/>
  <c r="AA2321" i="25"/>
  <c r="AA2322" i="25"/>
  <c r="AA2323" i="25"/>
  <c r="AA2324" i="25"/>
  <c r="AA2325" i="25"/>
  <c r="AA2326" i="25"/>
  <c r="AA2327" i="25"/>
  <c r="AA2328" i="25"/>
  <c r="AA2329" i="25"/>
  <c r="AA2330" i="25"/>
  <c r="AA2331" i="25"/>
  <c r="AA2332" i="25"/>
  <c r="AA2333" i="25"/>
  <c r="AA2334" i="25"/>
  <c r="AA2335" i="25"/>
  <c r="AA2336" i="25"/>
  <c r="AA2337" i="25"/>
  <c r="AA2338" i="25"/>
  <c r="AA2339" i="25"/>
  <c r="AA2340" i="25"/>
  <c r="AA2341" i="25"/>
  <c r="AA2342" i="25"/>
  <c r="AA2343" i="25"/>
  <c r="AA2344" i="25"/>
  <c r="AA2345" i="25"/>
  <c r="AA2346" i="25"/>
  <c r="AA2347" i="25"/>
  <c r="AA2348" i="25"/>
  <c r="AA2349" i="25"/>
  <c r="AA2350" i="25"/>
  <c r="AA2351" i="25"/>
  <c r="AA2352" i="25"/>
  <c r="AA2353" i="25"/>
  <c r="AA2354" i="25"/>
  <c r="AA2355" i="25"/>
  <c r="AA2356" i="25"/>
  <c r="AA2357" i="25"/>
  <c r="AA2358" i="25"/>
  <c r="AA2359" i="25"/>
  <c r="AA2360" i="25"/>
  <c r="AA2361" i="25"/>
  <c r="AA2362" i="25"/>
  <c r="AA2363" i="25"/>
  <c r="AA2364" i="25"/>
  <c r="AA2365" i="25"/>
  <c r="AA2366" i="25"/>
  <c r="AA2367" i="25"/>
  <c r="AA2368" i="25"/>
  <c r="AA2369" i="25"/>
  <c r="AA2370" i="25"/>
  <c r="AA2371" i="25"/>
  <c r="AA2372" i="25"/>
  <c r="AA2373" i="25"/>
  <c r="AA2374" i="25"/>
  <c r="AA2375" i="25"/>
  <c r="AA2376" i="25"/>
  <c r="AA2377" i="25"/>
  <c r="AA2378" i="25"/>
  <c r="AA2379" i="25"/>
  <c r="AA2380" i="25"/>
  <c r="AA2381" i="25"/>
  <c r="AA2382" i="25"/>
  <c r="AA2383" i="25"/>
  <c r="AA2384" i="25"/>
  <c r="AA2385" i="25"/>
  <c r="AA2386" i="25"/>
  <c r="AA2387" i="25"/>
  <c r="AA2388" i="25"/>
  <c r="AA2389" i="25"/>
  <c r="AA2390" i="25"/>
  <c r="AA2391" i="25"/>
  <c r="AA2392" i="25"/>
  <c r="AA2393" i="25"/>
  <c r="AA2394" i="25"/>
  <c r="AA2395" i="25"/>
  <c r="AA2396" i="25"/>
  <c r="AA2397" i="25"/>
  <c r="AA2398" i="25"/>
  <c r="AA2399" i="25"/>
  <c r="AA2400" i="25"/>
  <c r="AA2401" i="25"/>
  <c r="AA2402" i="25"/>
  <c r="AA2403" i="25"/>
  <c r="AA2404" i="25"/>
  <c r="AA2405" i="25"/>
  <c r="AA2406" i="25"/>
  <c r="AA2407" i="25"/>
  <c r="AA2408" i="25"/>
  <c r="AA2409" i="25"/>
  <c r="AA2410" i="25"/>
  <c r="AA2411" i="25"/>
  <c r="AA2412" i="25"/>
  <c r="AA2413" i="25"/>
  <c r="AA2414" i="25"/>
  <c r="AA2415" i="25"/>
  <c r="AA2416" i="25"/>
  <c r="AA2417" i="25"/>
  <c r="AA2418" i="25"/>
  <c r="AA2419" i="25"/>
  <c r="AA2420" i="25"/>
  <c r="AA2421" i="25"/>
  <c r="AA2422" i="25"/>
  <c r="AA2423" i="25"/>
  <c r="AA2424" i="25"/>
  <c r="AA2425" i="25"/>
  <c r="AA2426" i="25"/>
  <c r="AA2427" i="25"/>
  <c r="AA2428" i="25"/>
  <c r="AA2429" i="25"/>
  <c r="AA2430" i="25"/>
  <c r="AA2431" i="25"/>
  <c r="AA2432" i="25"/>
  <c r="AA2433" i="25"/>
  <c r="AA2434" i="25"/>
  <c r="AA2435" i="25"/>
  <c r="AA2436" i="25"/>
  <c r="AA2437" i="25"/>
  <c r="AA2438" i="25"/>
  <c r="AA2439" i="25"/>
  <c r="AA2440" i="25"/>
  <c r="AA2441" i="25"/>
  <c r="AA2442" i="25"/>
  <c r="AA2443" i="25"/>
  <c r="AA2444" i="25"/>
  <c r="AA2445" i="25"/>
  <c r="AA2446" i="25"/>
  <c r="AA2447" i="25"/>
  <c r="AA2448" i="25"/>
  <c r="AA2449" i="25"/>
  <c r="AA2450" i="25"/>
  <c r="AA2451" i="25"/>
  <c r="AA2452" i="25"/>
  <c r="AA2453" i="25"/>
  <c r="AA2454" i="25"/>
  <c r="AA2455" i="25"/>
  <c r="AA2456" i="25"/>
  <c r="AA2457" i="25"/>
  <c r="AA2458" i="25"/>
  <c r="AA2459" i="25"/>
  <c r="AA2460" i="25"/>
  <c r="AA2461" i="25"/>
  <c r="AA2462" i="25"/>
  <c r="AA2463" i="25"/>
  <c r="AA2464" i="25"/>
  <c r="AA2465" i="25"/>
  <c r="AA2466" i="25"/>
  <c r="AA2467" i="25"/>
  <c r="AA2468" i="25"/>
  <c r="AA2469" i="25"/>
  <c r="AA2470" i="25"/>
  <c r="AA2471" i="25"/>
  <c r="AA2472" i="25"/>
  <c r="AA2473" i="25"/>
  <c r="AA2474" i="25"/>
  <c r="AA2475" i="25"/>
  <c r="AA2476" i="25"/>
  <c r="AA2477" i="25"/>
  <c r="AA2478" i="25"/>
  <c r="AA2479" i="25"/>
  <c r="AA2480" i="25"/>
  <c r="AA2481" i="25"/>
  <c r="AA2482" i="25"/>
  <c r="AA2483" i="25"/>
  <c r="AA2484" i="25"/>
  <c r="AA2485" i="25"/>
  <c r="AA2486" i="25"/>
  <c r="AA2487" i="25"/>
  <c r="AA2488" i="25"/>
  <c r="AA2489" i="25"/>
  <c r="AA2490" i="25"/>
  <c r="AA2491" i="25"/>
  <c r="AA2492" i="25"/>
  <c r="AA2493" i="25"/>
  <c r="AA2494" i="25"/>
  <c r="AA2495" i="25"/>
  <c r="AA2496" i="25"/>
  <c r="AA2497" i="25"/>
  <c r="AA2498" i="25"/>
  <c r="AA2499" i="25"/>
  <c r="AA2500" i="25"/>
  <c r="AA2501" i="25"/>
  <c r="AA2502" i="25"/>
  <c r="AA2503" i="25"/>
  <c r="AA2504" i="25"/>
  <c r="AA2505" i="25"/>
  <c r="AA2506" i="25"/>
  <c r="AA2507" i="25"/>
  <c r="AA2508" i="25"/>
  <c r="AA2509" i="25"/>
  <c r="AA2510" i="25"/>
  <c r="AA2511" i="25"/>
  <c r="AA2512" i="25"/>
  <c r="AA2513" i="25"/>
  <c r="AA2514" i="25"/>
  <c r="AA2515" i="25"/>
  <c r="AA2516" i="25"/>
  <c r="AA2517" i="25"/>
  <c r="AA2518" i="25"/>
  <c r="AA2519" i="25"/>
  <c r="AA2520" i="25"/>
  <c r="AA2521" i="25"/>
  <c r="AA2522" i="25"/>
  <c r="AA2523" i="25"/>
  <c r="AA2524" i="25"/>
  <c r="AA2525" i="25"/>
  <c r="AA2526" i="25"/>
  <c r="AA2527" i="25"/>
  <c r="AA2528" i="25"/>
  <c r="AA2529" i="25"/>
  <c r="AA2530" i="25"/>
  <c r="AA2531" i="25"/>
  <c r="AA2532" i="25"/>
  <c r="AA2533" i="25"/>
  <c r="AA2534" i="25"/>
  <c r="AA2535" i="25"/>
  <c r="AA2536" i="25"/>
  <c r="AA2537" i="25"/>
  <c r="AA2538" i="25"/>
  <c r="AA2539" i="25"/>
  <c r="AA2540" i="25"/>
  <c r="AA2541" i="25"/>
  <c r="AA2542" i="25"/>
  <c r="AA2543" i="25"/>
  <c r="AA2544" i="25"/>
  <c r="AA2545" i="25"/>
  <c r="AA2546" i="25"/>
  <c r="AA2547" i="25"/>
  <c r="AA2548" i="25"/>
  <c r="AA2549" i="25"/>
  <c r="AA2550" i="25"/>
  <c r="AA2551" i="25"/>
  <c r="AA2552" i="25"/>
  <c r="AA2553" i="25"/>
  <c r="AA2554" i="25"/>
  <c r="AA2555" i="25"/>
  <c r="AA2556" i="25"/>
  <c r="AA2557" i="25"/>
  <c r="AA2558" i="25"/>
  <c r="AA2559" i="25"/>
  <c r="AA2560" i="25"/>
  <c r="AA2561" i="25"/>
  <c r="AA2562" i="25"/>
  <c r="AA2563" i="25"/>
  <c r="AA2564" i="25"/>
  <c r="AA2565" i="25"/>
  <c r="AA2566" i="25"/>
  <c r="AA2567" i="25"/>
  <c r="AA2568" i="25"/>
  <c r="AA2569" i="25"/>
  <c r="AA2570" i="25"/>
  <c r="AA2571" i="25"/>
  <c r="AA2572" i="25"/>
  <c r="AA2573" i="25"/>
  <c r="AA2574" i="25"/>
  <c r="AA2575" i="25"/>
  <c r="AA2576" i="25"/>
  <c r="AA2577" i="25"/>
  <c r="AA2578" i="25"/>
  <c r="AA2579" i="25"/>
  <c r="AA2580" i="25"/>
  <c r="AA2581" i="25"/>
  <c r="AA2582" i="25"/>
  <c r="AA2583" i="25"/>
  <c r="AA2584" i="25"/>
  <c r="AA2585" i="25"/>
  <c r="AA2586" i="25"/>
  <c r="AA2587" i="25"/>
  <c r="AA2588" i="25"/>
  <c r="AA2589" i="25"/>
  <c r="AA2590" i="25"/>
  <c r="AA2591" i="25"/>
  <c r="AA2592" i="25"/>
  <c r="AA2593" i="25"/>
  <c r="AA2594" i="25"/>
  <c r="AA2595" i="25"/>
  <c r="AA2596" i="25"/>
  <c r="AA2597" i="25"/>
  <c r="AA2598" i="25"/>
  <c r="AA2599" i="25"/>
  <c r="AA2600" i="25"/>
  <c r="AA2601" i="25"/>
  <c r="AA2602" i="25"/>
  <c r="AA2603" i="25"/>
  <c r="AA2604" i="25"/>
  <c r="AA2605" i="25"/>
  <c r="AA2606" i="25"/>
  <c r="AA2607" i="25"/>
  <c r="AA2608" i="25"/>
  <c r="AA2609" i="25"/>
  <c r="AA2610" i="25"/>
  <c r="AA2611" i="25"/>
  <c r="AA2612" i="25"/>
  <c r="AA2613" i="25"/>
  <c r="AA2614" i="25"/>
  <c r="AA2615" i="25"/>
  <c r="AA2616" i="25"/>
  <c r="AA2617" i="25"/>
  <c r="AA2618" i="25"/>
  <c r="AA2619" i="25"/>
  <c r="AA2620" i="25"/>
  <c r="AA2621" i="25"/>
  <c r="AA2622" i="25"/>
  <c r="AA2623" i="25"/>
  <c r="AA2624" i="25"/>
  <c r="AA2625" i="25"/>
  <c r="AA2626" i="25"/>
  <c r="AA2627" i="25"/>
  <c r="AA2628" i="25"/>
  <c r="AA2629" i="25"/>
  <c r="AA2630" i="25"/>
  <c r="AA2631" i="25"/>
  <c r="AA2632" i="25"/>
  <c r="AA2633" i="25"/>
  <c r="AA2634" i="25"/>
  <c r="AA2635" i="25"/>
  <c r="AA2636" i="25"/>
  <c r="AA2637" i="25"/>
  <c r="AA2638" i="25"/>
  <c r="AA2639" i="25"/>
  <c r="AA2640" i="25"/>
  <c r="AA2641" i="25"/>
  <c r="AA2642" i="25"/>
  <c r="AA2643" i="25"/>
  <c r="AA2644" i="25"/>
  <c r="AA2645" i="25"/>
  <c r="AA2646" i="25"/>
  <c r="AA2647" i="25"/>
  <c r="AA2648" i="25"/>
  <c r="AA2649" i="25"/>
  <c r="AA2650" i="25"/>
  <c r="AA2651" i="25"/>
  <c r="AA2652" i="25"/>
  <c r="AA2653" i="25"/>
  <c r="AA2654" i="25"/>
  <c r="AA2655" i="25"/>
  <c r="AA2656" i="25"/>
  <c r="AA2657" i="25"/>
  <c r="AA2658" i="25"/>
  <c r="AA2659" i="25"/>
  <c r="AA2660" i="25"/>
  <c r="AA2" i="25"/>
  <c r="Z3" i="25"/>
  <c r="Z4" i="25"/>
  <c r="Z5" i="25"/>
  <c r="Z6" i="25"/>
  <c r="Z7" i="25"/>
  <c r="Z8" i="25"/>
  <c r="Z9" i="25"/>
  <c r="Z10" i="25"/>
  <c r="Z11" i="25"/>
  <c r="Z12" i="25"/>
  <c r="Z13" i="25"/>
  <c r="Z14" i="25"/>
  <c r="Z15" i="25"/>
  <c r="Z16" i="25"/>
  <c r="Z17" i="25"/>
  <c r="Z18" i="25"/>
  <c r="Z19" i="25"/>
  <c r="Z20" i="25"/>
  <c r="Z21" i="25"/>
  <c r="Z22" i="25"/>
  <c r="Z23" i="25"/>
  <c r="Z24" i="25"/>
  <c r="Z25" i="25"/>
  <c r="Z26" i="25"/>
  <c r="Z27" i="25"/>
  <c r="Z28" i="25"/>
  <c r="Z29" i="25"/>
  <c r="Z30" i="25"/>
  <c r="Z31" i="25"/>
  <c r="Z32" i="25"/>
  <c r="Z33" i="25"/>
  <c r="Z34" i="25"/>
  <c r="Z35" i="25"/>
  <c r="Z36" i="25"/>
  <c r="Z37" i="25"/>
  <c r="Z38" i="25"/>
  <c r="Z39" i="25"/>
  <c r="Z40" i="25"/>
  <c r="Z41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0" i="25"/>
  <c r="Z61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80" i="25"/>
  <c r="Z81" i="25"/>
  <c r="Z82" i="25"/>
  <c r="Z83" i="25"/>
  <c r="Z84" i="25"/>
  <c r="Z85" i="25"/>
  <c r="Z86" i="25"/>
  <c r="Z87" i="25"/>
  <c r="Z88" i="25"/>
  <c r="Z89" i="25"/>
  <c r="Z90" i="25"/>
  <c r="Z91" i="25"/>
  <c r="Z92" i="25"/>
  <c r="Z93" i="25"/>
  <c r="Z94" i="25"/>
  <c r="Z95" i="25"/>
  <c r="Z96" i="25"/>
  <c r="Z97" i="25"/>
  <c r="Z98" i="25"/>
  <c r="Z99" i="25"/>
  <c r="Z100" i="25"/>
  <c r="Z101" i="25"/>
  <c r="Z102" i="25"/>
  <c r="Z103" i="25"/>
  <c r="Z104" i="25"/>
  <c r="Z105" i="25"/>
  <c r="Z106" i="25"/>
  <c r="Z107" i="25"/>
  <c r="Z108" i="25"/>
  <c r="Z109" i="25"/>
  <c r="Z110" i="25"/>
  <c r="Z111" i="25"/>
  <c r="Z112" i="25"/>
  <c r="Z113" i="25"/>
  <c r="Z114" i="25"/>
  <c r="Z115" i="25"/>
  <c r="Z116" i="25"/>
  <c r="Z117" i="25"/>
  <c r="Z118" i="25"/>
  <c r="Z119" i="25"/>
  <c r="Z120" i="25"/>
  <c r="Z121" i="25"/>
  <c r="Z122" i="25"/>
  <c r="Z123" i="25"/>
  <c r="Z124" i="25"/>
  <c r="Z125" i="25"/>
  <c r="Z126" i="25"/>
  <c r="Z127" i="25"/>
  <c r="Z128" i="25"/>
  <c r="Z129" i="25"/>
  <c r="Z130" i="25"/>
  <c r="Z131" i="25"/>
  <c r="Z132" i="25"/>
  <c r="Z133" i="25"/>
  <c r="Z134" i="25"/>
  <c r="Z135" i="25"/>
  <c r="Z136" i="25"/>
  <c r="Z137" i="25"/>
  <c r="Z138" i="25"/>
  <c r="Z139" i="25"/>
  <c r="Z140" i="25"/>
  <c r="Z141" i="25"/>
  <c r="Z142" i="25"/>
  <c r="Z143" i="25"/>
  <c r="Z144" i="25"/>
  <c r="Z145" i="25"/>
  <c r="Z146" i="25"/>
  <c r="Z147" i="25"/>
  <c r="Z148" i="25"/>
  <c r="Z149" i="25"/>
  <c r="Z150" i="25"/>
  <c r="Z151" i="25"/>
  <c r="Z152" i="25"/>
  <c r="Z153" i="25"/>
  <c r="Z154" i="25"/>
  <c r="Z155" i="25"/>
  <c r="Z156" i="25"/>
  <c r="Z157" i="25"/>
  <c r="Z158" i="25"/>
  <c r="Z159" i="25"/>
  <c r="Z160" i="25"/>
  <c r="Z161" i="25"/>
  <c r="Z162" i="25"/>
  <c r="Z163" i="25"/>
  <c r="Z164" i="25"/>
  <c r="Z165" i="25"/>
  <c r="Z166" i="25"/>
  <c r="Z167" i="25"/>
  <c r="Z168" i="25"/>
  <c r="Z169" i="25"/>
  <c r="Z170" i="25"/>
  <c r="Z171" i="25"/>
  <c r="Z172" i="25"/>
  <c r="Z173" i="25"/>
  <c r="Z174" i="25"/>
  <c r="Z175" i="25"/>
  <c r="Z176" i="25"/>
  <c r="Z177" i="25"/>
  <c r="Z178" i="25"/>
  <c r="Z179" i="25"/>
  <c r="Z180" i="25"/>
  <c r="Z181" i="25"/>
  <c r="Z182" i="25"/>
  <c r="Z183" i="25"/>
  <c r="Z184" i="25"/>
  <c r="Z185" i="25"/>
  <c r="Z186" i="25"/>
  <c r="Z187" i="25"/>
  <c r="Z188" i="25"/>
  <c r="Z189" i="25"/>
  <c r="Z190" i="25"/>
  <c r="Z191" i="25"/>
  <c r="Z192" i="25"/>
  <c r="Z193" i="25"/>
  <c r="Z194" i="25"/>
  <c r="Z195" i="25"/>
  <c r="Z196" i="25"/>
  <c r="Z197" i="25"/>
  <c r="Z198" i="25"/>
  <c r="Z199" i="25"/>
  <c r="Z200" i="25"/>
  <c r="Z201" i="25"/>
  <c r="Z202" i="25"/>
  <c r="Z203" i="25"/>
  <c r="Z204" i="25"/>
  <c r="Z205" i="25"/>
  <c r="Z206" i="25"/>
  <c r="Z207" i="25"/>
  <c r="Z208" i="25"/>
  <c r="Z209" i="25"/>
  <c r="Z210" i="25"/>
  <c r="Z211" i="25"/>
  <c r="Z212" i="25"/>
  <c r="Z213" i="25"/>
  <c r="Z214" i="25"/>
  <c r="Z215" i="25"/>
  <c r="Z216" i="25"/>
  <c r="Z217" i="25"/>
  <c r="Z218" i="25"/>
  <c r="Z219" i="25"/>
  <c r="Z220" i="25"/>
  <c r="Z221" i="25"/>
  <c r="Z222" i="25"/>
  <c r="Z223" i="25"/>
  <c r="Z224" i="25"/>
  <c r="Z225" i="25"/>
  <c r="Z226" i="25"/>
  <c r="Z227" i="25"/>
  <c r="Z228" i="25"/>
  <c r="Z229" i="25"/>
  <c r="Z230" i="25"/>
  <c r="Z231" i="25"/>
  <c r="Z232" i="25"/>
  <c r="Z233" i="25"/>
  <c r="Z234" i="25"/>
  <c r="Z235" i="25"/>
  <c r="Z236" i="25"/>
  <c r="Z237" i="25"/>
  <c r="Z238" i="25"/>
  <c r="Z239" i="25"/>
  <c r="Z240" i="25"/>
  <c r="Z241" i="25"/>
  <c r="Z242" i="25"/>
  <c r="Z243" i="25"/>
  <c r="Z244" i="25"/>
  <c r="Z245" i="25"/>
  <c r="Z246" i="25"/>
  <c r="Z247" i="25"/>
  <c r="Z248" i="25"/>
  <c r="Z249" i="25"/>
  <c r="Z250" i="25"/>
  <c r="Z251" i="25"/>
  <c r="Z252" i="25"/>
  <c r="Z253" i="25"/>
  <c r="Z254" i="25"/>
  <c r="Z255" i="25"/>
  <c r="Z256" i="25"/>
  <c r="Z257" i="25"/>
  <c r="Z258" i="25"/>
  <c r="Z259" i="25"/>
  <c r="Z260" i="25"/>
  <c r="Z261" i="25"/>
  <c r="Z262" i="25"/>
  <c r="Z263" i="25"/>
  <c r="Z264" i="25"/>
  <c r="Z265" i="25"/>
  <c r="Z266" i="25"/>
  <c r="Z267" i="25"/>
  <c r="Z268" i="25"/>
  <c r="Z269" i="25"/>
  <c r="Z270" i="25"/>
  <c r="Z271" i="25"/>
  <c r="Z272" i="25"/>
  <c r="Z273" i="25"/>
  <c r="Z274" i="25"/>
  <c r="Z275" i="25"/>
  <c r="Z276" i="25"/>
  <c r="Z277" i="25"/>
  <c r="Z278" i="25"/>
  <c r="Z279" i="25"/>
  <c r="Z280" i="25"/>
  <c r="Z281" i="25"/>
  <c r="Z282" i="25"/>
  <c r="Z283" i="25"/>
  <c r="Z284" i="25"/>
  <c r="Z285" i="25"/>
  <c r="Z286" i="25"/>
  <c r="Z287" i="25"/>
  <c r="Z288" i="25"/>
  <c r="Z289" i="25"/>
  <c r="Z290" i="25"/>
  <c r="Z291" i="25"/>
  <c r="Z292" i="25"/>
  <c r="Z293" i="25"/>
  <c r="Z294" i="25"/>
  <c r="Z295" i="25"/>
  <c r="Z296" i="25"/>
  <c r="Z297" i="25"/>
  <c r="Z298" i="25"/>
  <c r="Z299" i="25"/>
  <c r="Z300" i="25"/>
  <c r="Z301" i="25"/>
  <c r="Z302" i="25"/>
  <c r="Z303" i="25"/>
  <c r="Z304" i="25"/>
  <c r="Z305" i="25"/>
  <c r="Z306" i="25"/>
  <c r="Z307" i="25"/>
  <c r="Z308" i="25"/>
  <c r="Z309" i="25"/>
  <c r="Z310" i="25"/>
  <c r="Z311" i="25"/>
  <c r="Z312" i="25"/>
  <c r="Z313" i="25"/>
  <c r="Z314" i="25"/>
  <c r="Z315" i="25"/>
  <c r="Z316" i="25"/>
  <c r="Z317" i="25"/>
  <c r="Z318" i="25"/>
  <c r="Z319" i="25"/>
  <c r="Z320" i="25"/>
  <c r="Z321" i="25"/>
  <c r="Z322" i="25"/>
  <c r="Z323" i="25"/>
  <c r="Z324" i="25"/>
  <c r="Z325" i="25"/>
  <c r="Z326" i="25"/>
  <c r="Z327" i="25"/>
  <c r="Z328" i="25"/>
  <c r="Z329" i="25"/>
  <c r="Z330" i="25"/>
  <c r="Z331" i="25"/>
  <c r="Z332" i="25"/>
  <c r="Z333" i="25"/>
  <c r="Z334" i="25"/>
  <c r="Z335" i="25"/>
  <c r="Z336" i="25"/>
  <c r="Z337" i="25"/>
  <c r="Z338" i="25"/>
  <c r="Z339" i="25"/>
  <c r="Z340" i="25"/>
  <c r="Z341" i="25"/>
  <c r="Z342" i="25"/>
  <c r="Z343" i="25"/>
  <c r="Z344" i="25"/>
  <c r="Z345" i="25"/>
  <c r="Z346" i="25"/>
  <c r="Z347" i="25"/>
  <c r="Z348" i="25"/>
  <c r="Z349" i="25"/>
  <c r="Z350" i="25"/>
  <c r="Z351" i="25"/>
  <c r="Z352" i="25"/>
  <c r="Z353" i="25"/>
  <c r="Z354" i="25"/>
  <c r="Z355" i="25"/>
  <c r="Z356" i="25"/>
  <c r="Z357" i="25"/>
  <c r="Z358" i="25"/>
  <c r="Z359" i="25"/>
  <c r="Z360" i="25"/>
  <c r="Z361" i="25"/>
  <c r="Z362" i="25"/>
  <c r="Z363" i="25"/>
  <c r="Z364" i="25"/>
  <c r="Z365" i="25"/>
  <c r="Z366" i="25"/>
  <c r="Z367" i="25"/>
  <c r="Z368" i="25"/>
  <c r="Z369" i="25"/>
  <c r="Z370" i="25"/>
  <c r="Z371" i="25"/>
  <c r="Z372" i="25"/>
  <c r="Z373" i="25"/>
  <c r="Z374" i="25"/>
  <c r="Z375" i="25"/>
  <c r="Z376" i="25"/>
  <c r="Z377" i="25"/>
  <c r="Z378" i="25"/>
  <c r="Z379" i="25"/>
  <c r="Z380" i="25"/>
  <c r="Z381" i="25"/>
  <c r="Z382" i="25"/>
  <c r="Z383" i="25"/>
  <c r="Z384" i="25"/>
  <c r="Z385" i="25"/>
  <c r="Z386" i="25"/>
  <c r="Z387" i="25"/>
  <c r="Z388" i="25"/>
  <c r="Z389" i="25"/>
  <c r="Z390" i="25"/>
  <c r="Z391" i="25"/>
  <c r="Z392" i="25"/>
  <c r="Z393" i="25"/>
  <c r="Z394" i="25"/>
  <c r="Z395" i="25"/>
  <c r="Z396" i="25"/>
  <c r="Z397" i="25"/>
  <c r="Z398" i="25"/>
  <c r="Z399" i="25"/>
  <c r="Z400" i="25"/>
  <c r="Z401" i="25"/>
  <c r="Z402" i="25"/>
  <c r="Z403" i="25"/>
  <c r="Z404" i="25"/>
  <c r="Z405" i="25"/>
  <c r="Z406" i="25"/>
  <c r="Z407" i="25"/>
  <c r="Z408" i="25"/>
  <c r="Z409" i="25"/>
  <c r="Z410" i="25"/>
  <c r="Z411" i="25"/>
  <c r="Z412" i="25"/>
  <c r="Z413" i="25"/>
  <c r="Z414" i="25"/>
  <c r="Z415" i="25"/>
  <c r="Z416" i="25"/>
  <c r="Z417" i="25"/>
  <c r="Z418" i="25"/>
  <c r="Z419" i="25"/>
  <c r="Z420" i="25"/>
  <c r="Z421" i="25"/>
  <c r="Z422" i="25"/>
  <c r="Z423" i="25"/>
  <c r="Z424" i="25"/>
  <c r="Z425" i="25"/>
  <c r="Z426" i="25"/>
  <c r="Z427" i="25"/>
  <c r="Z428" i="25"/>
  <c r="Z429" i="25"/>
  <c r="Z430" i="25"/>
  <c r="Z431" i="25"/>
  <c r="Z432" i="25"/>
  <c r="Z433" i="25"/>
  <c r="Z434" i="25"/>
  <c r="Z435" i="25"/>
  <c r="Z436" i="25"/>
  <c r="Z437" i="25"/>
  <c r="Z438" i="25"/>
  <c r="Z439" i="25"/>
  <c r="Z440" i="25"/>
  <c r="Z441" i="25"/>
  <c r="Z442" i="25"/>
  <c r="Z443" i="25"/>
  <c r="Z444" i="25"/>
  <c r="Z445" i="25"/>
  <c r="Z446" i="25"/>
  <c r="Z447" i="25"/>
  <c r="Z448" i="25"/>
  <c r="Z449" i="25"/>
  <c r="Z450" i="25"/>
  <c r="Z451" i="25"/>
  <c r="Z452" i="25"/>
  <c r="Z453" i="25"/>
  <c r="Z454" i="25"/>
  <c r="Z455" i="25"/>
  <c r="Z456" i="25"/>
  <c r="Z457" i="25"/>
  <c r="Z458" i="25"/>
  <c r="Z459" i="25"/>
  <c r="Z460" i="25"/>
  <c r="Z461" i="25"/>
  <c r="Z462" i="25"/>
  <c r="Z463" i="25"/>
  <c r="Z464" i="25"/>
  <c r="Z465" i="25"/>
  <c r="Z466" i="25"/>
  <c r="Z467" i="25"/>
  <c r="Z468" i="25"/>
  <c r="Z469" i="25"/>
  <c r="Z470" i="25"/>
  <c r="Z471" i="25"/>
  <c r="Z472" i="25"/>
  <c r="Z473" i="25"/>
  <c r="Z474" i="25"/>
  <c r="Z475" i="25"/>
  <c r="Z476" i="25"/>
  <c r="Z477" i="25"/>
  <c r="Z478" i="25"/>
  <c r="Z479" i="25"/>
  <c r="Z480" i="25"/>
  <c r="Z481" i="25"/>
  <c r="Z482" i="25"/>
  <c r="Z483" i="25"/>
  <c r="Z484" i="25"/>
  <c r="Z485" i="25"/>
  <c r="Z486" i="25"/>
  <c r="Z487" i="25"/>
  <c r="Z488" i="25"/>
  <c r="Z489" i="25"/>
  <c r="Z490" i="25"/>
  <c r="Z491" i="25"/>
  <c r="Z492" i="25"/>
  <c r="Z493" i="25"/>
  <c r="Z494" i="25"/>
  <c r="Z495" i="25"/>
  <c r="Z496" i="25"/>
  <c r="Z497" i="25"/>
  <c r="Z498" i="25"/>
  <c r="Z499" i="25"/>
  <c r="Z500" i="25"/>
  <c r="Z501" i="25"/>
  <c r="Z502" i="25"/>
  <c r="Z503" i="25"/>
  <c r="Z504" i="25"/>
  <c r="Z505" i="25"/>
  <c r="Z506" i="25"/>
  <c r="Z507" i="25"/>
  <c r="Z508" i="25"/>
  <c r="Z509" i="25"/>
  <c r="Z510" i="25"/>
  <c r="Z511" i="25"/>
  <c r="Z512" i="25"/>
  <c r="Z513" i="25"/>
  <c r="Z514" i="25"/>
  <c r="Z515" i="25"/>
  <c r="Z516" i="25"/>
  <c r="Z517" i="25"/>
  <c r="Z518" i="25"/>
  <c r="Z519" i="25"/>
  <c r="Z520" i="25"/>
  <c r="Z521" i="25"/>
  <c r="Z522" i="25"/>
  <c r="Z523" i="25"/>
  <c r="Z524" i="25"/>
  <c r="Z525" i="25"/>
  <c r="Z526" i="25"/>
  <c r="Z527" i="25"/>
  <c r="Z528" i="25"/>
  <c r="Z529" i="25"/>
  <c r="Z530" i="25"/>
  <c r="Z531" i="25"/>
  <c r="Z532" i="25"/>
  <c r="Z533" i="25"/>
  <c r="Z534" i="25"/>
  <c r="Z535" i="25"/>
  <c r="Z536" i="25"/>
  <c r="Z537" i="25"/>
  <c r="Z538" i="25"/>
  <c r="Z539" i="25"/>
  <c r="Z540" i="25"/>
  <c r="Z541" i="25"/>
  <c r="Z542" i="25"/>
  <c r="Z543" i="25"/>
  <c r="Z544" i="25"/>
  <c r="Z545" i="25"/>
  <c r="Z546" i="25"/>
  <c r="Z547" i="25"/>
  <c r="Z548" i="25"/>
  <c r="Z549" i="25"/>
  <c r="Z550" i="25"/>
  <c r="Z551" i="25"/>
  <c r="Z552" i="25"/>
  <c r="Z553" i="25"/>
  <c r="Z554" i="25"/>
  <c r="Z555" i="25"/>
  <c r="Z556" i="25"/>
  <c r="Z557" i="25"/>
  <c r="Z558" i="25"/>
  <c r="Z559" i="25"/>
  <c r="Z560" i="25"/>
  <c r="Z561" i="25"/>
  <c r="Z562" i="25"/>
  <c r="Z563" i="25"/>
  <c r="Z564" i="25"/>
  <c r="Z565" i="25"/>
  <c r="Z566" i="25"/>
  <c r="Z567" i="25"/>
  <c r="Z568" i="25"/>
  <c r="Z569" i="25"/>
  <c r="Z570" i="25"/>
  <c r="Z571" i="25"/>
  <c r="Z572" i="25"/>
  <c r="Z573" i="25"/>
  <c r="Z574" i="25"/>
  <c r="Z575" i="25"/>
  <c r="Z576" i="25"/>
  <c r="Z577" i="25"/>
  <c r="Z578" i="25"/>
  <c r="Z579" i="25"/>
  <c r="Z580" i="25"/>
  <c r="Z581" i="25"/>
  <c r="Z582" i="25"/>
  <c r="Z583" i="25"/>
  <c r="Z584" i="25"/>
  <c r="Z585" i="25"/>
  <c r="Z586" i="25"/>
  <c r="Z587" i="25"/>
  <c r="Z588" i="25"/>
  <c r="Z589" i="25"/>
  <c r="Z590" i="25"/>
  <c r="Z591" i="25"/>
  <c r="Z592" i="25"/>
  <c r="Z593" i="25"/>
  <c r="Z594" i="25"/>
  <c r="Z595" i="25"/>
  <c r="Z596" i="25"/>
  <c r="Z597" i="25"/>
  <c r="Z598" i="25"/>
  <c r="Z599" i="25"/>
  <c r="Z600" i="25"/>
  <c r="Z601" i="25"/>
  <c r="Z602" i="25"/>
  <c r="Z603" i="25"/>
  <c r="Z604" i="25"/>
  <c r="Z605" i="25"/>
  <c r="Z606" i="25"/>
  <c r="Z607" i="25"/>
  <c r="Z608" i="25"/>
  <c r="Z609" i="25"/>
  <c r="Z610" i="25"/>
  <c r="Z611" i="25"/>
  <c r="Z612" i="25"/>
  <c r="Z613" i="25"/>
  <c r="Z614" i="25"/>
  <c r="Z615" i="25"/>
  <c r="Z616" i="25"/>
  <c r="Z617" i="25"/>
  <c r="Z618" i="25"/>
  <c r="Z619" i="25"/>
  <c r="Z620" i="25"/>
  <c r="Z621" i="25"/>
  <c r="Z622" i="25"/>
  <c r="Z623" i="25"/>
  <c r="Z624" i="25"/>
  <c r="Z625" i="25"/>
  <c r="Z626" i="25"/>
  <c r="Z627" i="25"/>
  <c r="Z628" i="25"/>
  <c r="Z629" i="25"/>
  <c r="Z630" i="25"/>
  <c r="Z631" i="25"/>
  <c r="Z632" i="25"/>
  <c r="Z633" i="25"/>
  <c r="Z634" i="25"/>
  <c r="Z635" i="25"/>
  <c r="Z636" i="25"/>
  <c r="Z637" i="25"/>
  <c r="Z638" i="25"/>
  <c r="Z639" i="25"/>
  <c r="Z640" i="25"/>
  <c r="Z641" i="25"/>
  <c r="Z642" i="25"/>
  <c r="Z643" i="25"/>
  <c r="Z644" i="25"/>
  <c r="Z645" i="25"/>
  <c r="Z646" i="25"/>
  <c r="Z647" i="25"/>
  <c r="Z648" i="25"/>
  <c r="Z649" i="25"/>
  <c r="Z650" i="25"/>
  <c r="Z651" i="25"/>
  <c r="Z652" i="25"/>
  <c r="Z653" i="25"/>
  <c r="Z654" i="25"/>
  <c r="Z655" i="25"/>
  <c r="Z656" i="25"/>
  <c r="Z657" i="25"/>
  <c r="Z658" i="25"/>
  <c r="Z659" i="25"/>
  <c r="Z660" i="25"/>
  <c r="Z661" i="25"/>
  <c r="Z662" i="25"/>
  <c r="Z663" i="25"/>
  <c r="Z664" i="25"/>
  <c r="Z665" i="25"/>
  <c r="Z666" i="25"/>
  <c r="Z667" i="25"/>
  <c r="Z668" i="25"/>
  <c r="Z669" i="25"/>
  <c r="Z670" i="25"/>
  <c r="Z671" i="25"/>
  <c r="Z672" i="25"/>
  <c r="Z673" i="25"/>
  <c r="Z674" i="25"/>
  <c r="Z675" i="25"/>
  <c r="Z676" i="25"/>
  <c r="Z677" i="25"/>
  <c r="Z678" i="25"/>
  <c r="Z679" i="25"/>
  <c r="Z680" i="25"/>
  <c r="Z681" i="25"/>
  <c r="Z682" i="25"/>
  <c r="Z683" i="25"/>
  <c r="Z684" i="25"/>
  <c r="Z685" i="25"/>
  <c r="Z686" i="25"/>
  <c r="Z687" i="25"/>
  <c r="Z688" i="25"/>
  <c r="Z689" i="25"/>
  <c r="Z690" i="25"/>
  <c r="Z691" i="25"/>
  <c r="Z692" i="25"/>
  <c r="Z693" i="25"/>
  <c r="Z694" i="25"/>
  <c r="Z695" i="25"/>
  <c r="Z696" i="25"/>
  <c r="Z697" i="25"/>
  <c r="Z698" i="25"/>
  <c r="Z699" i="25"/>
  <c r="Z700" i="25"/>
  <c r="Z701" i="25"/>
  <c r="Z702" i="25"/>
  <c r="Z703" i="25"/>
  <c r="Z704" i="25"/>
  <c r="Z705" i="25"/>
  <c r="Z706" i="25"/>
  <c r="Z707" i="25"/>
  <c r="Z708" i="25"/>
  <c r="Z709" i="25"/>
  <c r="Z710" i="25"/>
  <c r="Z711" i="25"/>
  <c r="Z712" i="25"/>
  <c r="Z713" i="25"/>
  <c r="Z714" i="25"/>
  <c r="Z715" i="25"/>
  <c r="Z716" i="25"/>
  <c r="Z717" i="25"/>
  <c r="Z718" i="25"/>
  <c r="Z719" i="25"/>
  <c r="Z720" i="25"/>
  <c r="Z721" i="25"/>
  <c r="Z722" i="25"/>
  <c r="Z723" i="25"/>
  <c r="Z724" i="25"/>
  <c r="Z725" i="25"/>
  <c r="Z726" i="25"/>
  <c r="Z727" i="25"/>
  <c r="Z728" i="25"/>
  <c r="Z729" i="25"/>
  <c r="Z730" i="25"/>
  <c r="Z731" i="25"/>
  <c r="Z732" i="25"/>
  <c r="Z733" i="25"/>
  <c r="Z734" i="25"/>
  <c r="Z735" i="25"/>
  <c r="Z736" i="25"/>
  <c r="Z737" i="25"/>
  <c r="Z738" i="25"/>
  <c r="Z739" i="25"/>
  <c r="Z740" i="25"/>
  <c r="Z741" i="25"/>
  <c r="Z742" i="25"/>
  <c r="Z743" i="25"/>
  <c r="Z744" i="25"/>
  <c r="Z745" i="25"/>
  <c r="Z746" i="25"/>
  <c r="Z747" i="25"/>
  <c r="Z748" i="25"/>
  <c r="Z749" i="25"/>
  <c r="Z750" i="25"/>
  <c r="Z751" i="25"/>
  <c r="Z752" i="25"/>
  <c r="Z753" i="25"/>
  <c r="Z754" i="25"/>
  <c r="Z755" i="25"/>
  <c r="Z756" i="25"/>
  <c r="Z757" i="25"/>
  <c r="Z758" i="25"/>
  <c r="Z759" i="25"/>
  <c r="Z760" i="25"/>
  <c r="Z761" i="25"/>
  <c r="Z762" i="25"/>
  <c r="Z763" i="25"/>
  <c r="Z764" i="25"/>
  <c r="Z765" i="25"/>
  <c r="Z766" i="25"/>
  <c r="Z767" i="25"/>
  <c r="Z768" i="25"/>
  <c r="Z769" i="25"/>
  <c r="Z770" i="25"/>
  <c r="Z771" i="25"/>
  <c r="Z772" i="25"/>
  <c r="Z773" i="25"/>
  <c r="Z774" i="25"/>
  <c r="Z775" i="25"/>
  <c r="Z776" i="25"/>
  <c r="Z777" i="25"/>
  <c r="Z778" i="25"/>
  <c r="Z779" i="25"/>
  <c r="Z780" i="25"/>
  <c r="Z781" i="25"/>
  <c r="Z782" i="25"/>
  <c r="Z783" i="25"/>
  <c r="Z784" i="25"/>
  <c r="Z785" i="25"/>
  <c r="Z786" i="25"/>
  <c r="Z787" i="25"/>
  <c r="Z788" i="25"/>
  <c r="Z789" i="25"/>
  <c r="Z790" i="25"/>
  <c r="Z791" i="25"/>
  <c r="Z792" i="25"/>
  <c r="Z793" i="25"/>
  <c r="Z794" i="25"/>
  <c r="Z795" i="25"/>
  <c r="Z796" i="25"/>
  <c r="Z797" i="25"/>
  <c r="Z798" i="25"/>
  <c r="Z799" i="25"/>
  <c r="Z800" i="25"/>
  <c r="Z801" i="25"/>
  <c r="Z802" i="25"/>
  <c r="Z803" i="25"/>
  <c r="Z804" i="25"/>
  <c r="Z805" i="25"/>
  <c r="Z806" i="25"/>
  <c r="Z807" i="25"/>
  <c r="Z808" i="25"/>
  <c r="Z809" i="25"/>
  <c r="Z810" i="25"/>
  <c r="Z811" i="25"/>
  <c r="Z812" i="25"/>
  <c r="Z813" i="25"/>
  <c r="Z814" i="25"/>
  <c r="Z815" i="25"/>
  <c r="Z816" i="25"/>
  <c r="Z817" i="25"/>
  <c r="Z818" i="25"/>
  <c r="Z819" i="25"/>
  <c r="Z820" i="25"/>
  <c r="Z821" i="25"/>
  <c r="Z822" i="25"/>
  <c r="Z823" i="25"/>
  <c r="Z824" i="25"/>
  <c r="Z825" i="25"/>
  <c r="Z826" i="25"/>
  <c r="Z827" i="25"/>
  <c r="Z828" i="25"/>
  <c r="Z829" i="25"/>
  <c r="Z830" i="25"/>
  <c r="Z831" i="25"/>
  <c r="Z832" i="25"/>
  <c r="Z833" i="25"/>
  <c r="Z834" i="25"/>
  <c r="Z835" i="25"/>
  <c r="Z836" i="25"/>
  <c r="Z837" i="25"/>
  <c r="Z838" i="25"/>
  <c r="Z839" i="25"/>
  <c r="Z840" i="25"/>
  <c r="Z841" i="25"/>
  <c r="Z842" i="25"/>
  <c r="Z843" i="25"/>
  <c r="Z844" i="25"/>
  <c r="Z845" i="25"/>
  <c r="Z846" i="25"/>
  <c r="Z847" i="25"/>
  <c r="Z848" i="25"/>
  <c r="Z849" i="25"/>
  <c r="Z850" i="25"/>
  <c r="Z851" i="25"/>
  <c r="Z852" i="25"/>
  <c r="Z853" i="25"/>
  <c r="Z854" i="25"/>
  <c r="Z855" i="25"/>
  <c r="Z856" i="25"/>
  <c r="Z857" i="25"/>
  <c r="Z858" i="25"/>
  <c r="Z859" i="25"/>
  <c r="Z860" i="25"/>
  <c r="Z861" i="25"/>
  <c r="Z862" i="25"/>
  <c r="Z863" i="25"/>
  <c r="Z864" i="25"/>
  <c r="Z865" i="25"/>
  <c r="Z866" i="25"/>
  <c r="Z867" i="25"/>
  <c r="Z868" i="25"/>
  <c r="Z869" i="25"/>
  <c r="Z870" i="25"/>
  <c r="Z871" i="25"/>
  <c r="Z872" i="25"/>
  <c r="Z873" i="25"/>
  <c r="Z874" i="25"/>
  <c r="Z875" i="25"/>
  <c r="Z876" i="25"/>
  <c r="Z877" i="25"/>
  <c r="Z878" i="25"/>
  <c r="Z879" i="25"/>
  <c r="Z880" i="25"/>
  <c r="Z881" i="25"/>
  <c r="Z882" i="25"/>
  <c r="Z883" i="25"/>
  <c r="Z884" i="25"/>
  <c r="Z885" i="25"/>
  <c r="Z886" i="25"/>
  <c r="Z887" i="25"/>
  <c r="Z888" i="25"/>
  <c r="Z889" i="25"/>
  <c r="Z890" i="25"/>
  <c r="Z891" i="25"/>
  <c r="Z892" i="25"/>
  <c r="Z893" i="25"/>
  <c r="Z894" i="25"/>
  <c r="Z895" i="25"/>
  <c r="Z896" i="25"/>
  <c r="Z897" i="25"/>
  <c r="Z898" i="25"/>
  <c r="Z899" i="25"/>
  <c r="Z900" i="25"/>
  <c r="Z901" i="25"/>
  <c r="Z902" i="25"/>
  <c r="Z903" i="25"/>
  <c r="Z904" i="25"/>
  <c r="Z905" i="25"/>
  <c r="Z906" i="25"/>
  <c r="Z907" i="25"/>
  <c r="Z908" i="25"/>
  <c r="Z909" i="25"/>
  <c r="Z910" i="25"/>
  <c r="Z911" i="25"/>
  <c r="Z912" i="25"/>
  <c r="Z913" i="25"/>
  <c r="Z914" i="25"/>
  <c r="Z915" i="25"/>
  <c r="Z916" i="25"/>
  <c r="Z917" i="25"/>
  <c r="Z918" i="25"/>
  <c r="Z919" i="25"/>
  <c r="Z920" i="25"/>
  <c r="Z921" i="25"/>
  <c r="Z922" i="25"/>
  <c r="Z923" i="25"/>
  <c r="Z924" i="25"/>
  <c r="Z925" i="25"/>
  <c r="Z926" i="25"/>
  <c r="Z927" i="25"/>
  <c r="Z928" i="25"/>
  <c r="Z929" i="25"/>
  <c r="Z930" i="25"/>
  <c r="Z931" i="25"/>
  <c r="Z932" i="25"/>
  <c r="Z933" i="25"/>
  <c r="Z934" i="25"/>
  <c r="Z935" i="25"/>
  <c r="Z936" i="25"/>
  <c r="Z937" i="25"/>
  <c r="Z938" i="25"/>
  <c r="Z939" i="25"/>
  <c r="Z940" i="25"/>
  <c r="Z941" i="25"/>
  <c r="Z942" i="25"/>
  <c r="Z943" i="25"/>
  <c r="Z944" i="25"/>
  <c r="Z945" i="25"/>
  <c r="Z946" i="25"/>
  <c r="Z947" i="25"/>
  <c r="Z948" i="25"/>
  <c r="Z949" i="25"/>
  <c r="Z950" i="25"/>
  <c r="Z951" i="25"/>
  <c r="Z952" i="25"/>
  <c r="Z953" i="25"/>
  <c r="Z954" i="25"/>
  <c r="Z955" i="25"/>
  <c r="Z956" i="25"/>
  <c r="Z957" i="25"/>
  <c r="Z958" i="25"/>
  <c r="Z959" i="25"/>
  <c r="Z960" i="25"/>
  <c r="Z961" i="25"/>
  <c r="Z962" i="25"/>
  <c r="Z963" i="25"/>
  <c r="Z964" i="25"/>
  <c r="Z965" i="25"/>
  <c r="Z966" i="25"/>
  <c r="Z967" i="25"/>
  <c r="Z968" i="25"/>
  <c r="Z969" i="25"/>
  <c r="Z970" i="25"/>
  <c r="Z971" i="25"/>
  <c r="Z972" i="25"/>
  <c r="Z973" i="25"/>
  <c r="Z974" i="25"/>
  <c r="Z975" i="25"/>
  <c r="Z976" i="25"/>
  <c r="Z977" i="25"/>
  <c r="Z978" i="25"/>
  <c r="Z979" i="25"/>
  <c r="Z980" i="25"/>
  <c r="Z981" i="25"/>
  <c r="Z982" i="25"/>
  <c r="Z983" i="25"/>
  <c r="Z984" i="25"/>
  <c r="Z985" i="25"/>
  <c r="Z986" i="25"/>
  <c r="Z987" i="25"/>
  <c r="Z988" i="25"/>
  <c r="Z989" i="25"/>
  <c r="Z990" i="25"/>
  <c r="Z991" i="25"/>
  <c r="Z992" i="25"/>
  <c r="Z993" i="25"/>
  <c r="Z994" i="25"/>
  <c r="Z995" i="25"/>
  <c r="Z996" i="25"/>
  <c r="Z997" i="25"/>
  <c r="Z998" i="25"/>
  <c r="Z999" i="25"/>
  <c r="Z1000" i="25"/>
  <c r="Z1001" i="25"/>
  <c r="Z1002" i="25"/>
  <c r="Z1003" i="25"/>
  <c r="Z1004" i="25"/>
  <c r="Z1005" i="25"/>
  <c r="Z1006" i="25"/>
  <c r="Z1007" i="25"/>
  <c r="Z1008" i="25"/>
  <c r="Z1009" i="25"/>
  <c r="Z1010" i="25"/>
  <c r="Z1011" i="25"/>
  <c r="Z1012" i="25"/>
  <c r="Z1013" i="25"/>
  <c r="Z1014" i="25"/>
  <c r="Z1015" i="25"/>
  <c r="Z1016" i="25"/>
  <c r="Z1017" i="25"/>
  <c r="Z1018" i="25"/>
  <c r="Z1019" i="25"/>
  <c r="Z1020" i="25"/>
  <c r="Z1021" i="25"/>
  <c r="Z1022" i="25"/>
  <c r="Z1023" i="25"/>
  <c r="Z1024" i="25"/>
  <c r="Z1025" i="25"/>
  <c r="Z1026" i="25"/>
  <c r="Z1027" i="25"/>
  <c r="Z1028" i="25"/>
  <c r="Z1029" i="25"/>
  <c r="Z1030" i="25"/>
  <c r="Z1031" i="25"/>
  <c r="Z1032" i="25"/>
  <c r="Z1033" i="25"/>
  <c r="Z1034" i="25"/>
  <c r="Z1035" i="25"/>
  <c r="Z1036" i="25"/>
  <c r="Z1037" i="25"/>
  <c r="Z1038" i="25"/>
  <c r="Z1039" i="25"/>
  <c r="Z1040" i="25"/>
  <c r="Z1041" i="25"/>
  <c r="Z1042" i="25"/>
  <c r="Z1043" i="25"/>
  <c r="Z1044" i="25"/>
  <c r="Z1045" i="25"/>
  <c r="Z1046" i="25"/>
  <c r="Z1047" i="25"/>
  <c r="Z1048" i="25"/>
  <c r="Z1049" i="25"/>
  <c r="Z1050" i="25"/>
  <c r="Z1051" i="25"/>
  <c r="Z1052" i="25"/>
  <c r="Z1053" i="25"/>
  <c r="Z1054" i="25"/>
  <c r="Z1055" i="25"/>
  <c r="Z1056" i="25"/>
  <c r="Z1057" i="25"/>
  <c r="Z1058" i="25"/>
  <c r="Z1059" i="25"/>
  <c r="Z1060" i="25"/>
  <c r="Z1061" i="25"/>
  <c r="Z1062" i="25"/>
  <c r="Z1063" i="25"/>
  <c r="Z1064" i="25"/>
  <c r="Z1065" i="25"/>
  <c r="Z1066" i="25"/>
  <c r="Z1067" i="25"/>
  <c r="Z1068" i="25"/>
  <c r="Z1069" i="25"/>
  <c r="Z1070" i="25"/>
  <c r="Z1071" i="25"/>
  <c r="Z1072" i="25"/>
  <c r="Z1073" i="25"/>
  <c r="Z1074" i="25"/>
  <c r="Z1075" i="25"/>
  <c r="Z1076" i="25"/>
  <c r="Z1077" i="25"/>
  <c r="Z1078" i="25"/>
  <c r="Z1079" i="25"/>
  <c r="Z1080" i="25"/>
  <c r="Z1081" i="25"/>
  <c r="Z1082" i="25"/>
  <c r="Z1083" i="25"/>
  <c r="Z1084" i="25"/>
  <c r="Z1085" i="25"/>
  <c r="Z1086" i="25"/>
  <c r="Z1087" i="25"/>
  <c r="Z1088" i="25"/>
  <c r="Z1089" i="25"/>
  <c r="Z1090" i="25"/>
  <c r="Z1091" i="25"/>
  <c r="Z1092" i="25"/>
  <c r="Z1093" i="25"/>
  <c r="Z1094" i="25"/>
  <c r="Z1095" i="25"/>
  <c r="Z1096" i="25"/>
  <c r="Z1097" i="25"/>
  <c r="Z1098" i="25"/>
  <c r="Z1099" i="25"/>
  <c r="Z1100" i="25"/>
  <c r="Z1101" i="25"/>
  <c r="Z1102" i="25"/>
  <c r="Z1103" i="25"/>
  <c r="Z1104" i="25"/>
  <c r="Z1105" i="25"/>
  <c r="Z1106" i="25"/>
  <c r="Z1107" i="25"/>
  <c r="Z1108" i="25"/>
  <c r="Z1109" i="25"/>
  <c r="Z1110" i="25"/>
  <c r="Z1111" i="25"/>
  <c r="Z1112" i="25"/>
  <c r="Z1113" i="25"/>
  <c r="Z1114" i="25"/>
  <c r="Z1115" i="25"/>
  <c r="Z1116" i="25"/>
  <c r="Z1117" i="25"/>
  <c r="Z1118" i="25"/>
  <c r="Z1119" i="25"/>
  <c r="Z1120" i="25"/>
  <c r="Z1121" i="25"/>
  <c r="Z1122" i="25"/>
  <c r="Z1123" i="25"/>
  <c r="Z1124" i="25"/>
  <c r="Z1125" i="25"/>
  <c r="Z1126" i="25"/>
  <c r="Z1127" i="25"/>
  <c r="Z1128" i="25"/>
  <c r="Z1129" i="25"/>
  <c r="Z1130" i="25"/>
  <c r="Z1131" i="25"/>
  <c r="Z1132" i="25"/>
  <c r="Z1133" i="25"/>
  <c r="Z1134" i="25"/>
  <c r="Z1135" i="25"/>
  <c r="Z1136" i="25"/>
  <c r="Z1137" i="25"/>
  <c r="Z1138" i="25"/>
  <c r="Z1139" i="25"/>
  <c r="Z1140" i="25"/>
  <c r="Z1141" i="25"/>
  <c r="Z1142" i="25"/>
  <c r="Z1143" i="25"/>
  <c r="Z1144" i="25"/>
  <c r="Z1145" i="25"/>
  <c r="Z1146" i="25"/>
  <c r="Z1147" i="25"/>
  <c r="Z1148" i="25"/>
  <c r="Z1149" i="25"/>
  <c r="Z1150" i="25"/>
  <c r="Z1151" i="25"/>
  <c r="Z1152" i="25"/>
  <c r="Z1153" i="25"/>
  <c r="Z1154" i="25"/>
  <c r="Z1155" i="25"/>
  <c r="Z1156" i="25"/>
  <c r="Z1157" i="25"/>
  <c r="Z1158" i="25"/>
  <c r="Z1159" i="25"/>
  <c r="Z1160" i="25"/>
  <c r="Z1161" i="25"/>
  <c r="Z1162" i="25"/>
  <c r="Z1163" i="25"/>
  <c r="Z1164" i="25"/>
  <c r="Z1165" i="25"/>
  <c r="Z1166" i="25"/>
  <c r="Z1167" i="25"/>
  <c r="Z1168" i="25"/>
  <c r="Z1169" i="25"/>
  <c r="Z1170" i="25"/>
  <c r="Z1171" i="25"/>
  <c r="Z1172" i="25"/>
  <c r="Z1173" i="25"/>
  <c r="Z1174" i="25"/>
  <c r="Z1175" i="25"/>
  <c r="Z1176" i="25"/>
  <c r="Z1177" i="25"/>
  <c r="Z1178" i="25"/>
  <c r="Z1179" i="25"/>
  <c r="Z1180" i="25"/>
  <c r="Z1181" i="25"/>
  <c r="Z1182" i="25"/>
  <c r="Z1183" i="25"/>
  <c r="Z1184" i="25"/>
  <c r="Z1185" i="25"/>
  <c r="Z1186" i="25"/>
  <c r="Z1187" i="25"/>
  <c r="Z1188" i="25"/>
  <c r="Z1189" i="25"/>
  <c r="Z1190" i="25"/>
  <c r="Z1191" i="25"/>
  <c r="Z1192" i="25"/>
  <c r="Z1193" i="25"/>
  <c r="Z1194" i="25"/>
  <c r="Z1195" i="25"/>
  <c r="Z1196" i="25"/>
  <c r="Z1197" i="25"/>
  <c r="Z1198" i="25"/>
  <c r="Z1199" i="25"/>
  <c r="Z1200" i="25"/>
  <c r="Z1201" i="25"/>
  <c r="Z1202" i="25"/>
  <c r="Z1203" i="25"/>
  <c r="Z1204" i="25"/>
  <c r="Z1205" i="25"/>
  <c r="Z1206" i="25"/>
  <c r="Z1207" i="25"/>
  <c r="Z1208" i="25"/>
  <c r="Z1209" i="25"/>
  <c r="Z1210" i="25"/>
  <c r="Z1211" i="25"/>
  <c r="Z1212" i="25"/>
  <c r="Z1213" i="25"/>
  <c r="Z1214" i="25"/>
  <c r="Z1215" i="25"/>
  <c r="Z1216" i="25"/>
  <c r="Z1217" i="25"/>
  <c r="Z1218" i="25"/>
  <c r="Z1219" i="25"/>
  <c r="Z1220" i="25"/>
  <c r="Z1221" i="25"/>
  <c r="Z1222" i="25"/>
  <c r="Z1223" i="25"/>
  <c r="Z1224" i="25"/>
  <c r="Z1225" i="25"/>
  <c r="Z1226" i="25"/>
  <c r="Z1227" i="25"/>
  <c r="Z1228" i="25"/>
  <c r="Z1229" i="25"/>
  <c r="Z1230" i="25"/>
  <c r="Z1231" i="25"/>
  <c r="Z1232" i="25"/>
  <c r="Z1233" i="25"/>
  <c r="Z1234" i="25"/>
  <c r="Z1235" i="25"/>
  <c r="Z1236" i="25"/>
  <c r="Z1237" i="25"/>
  <c r="Z1238" i="25"/>
  <c r="Z1239" i="25"/>
  <c r="Z1240" i="25"/>
  <c r="Z1241" i="25"/>
  <c r="Z1242" i="25"/>
  <c r="Z1243" i="25"/>
  <c r="Z1244" i="25"/>
  <c r="Z1245" i="25"/>
  <c r="Z1246" i="25"/>
  <c r="Z1247" i="25"/>
  <c r="Z1248" i="25"/>
  <c r="Z1249" i="25"/>
  <c r="Z1250" i="25"/>
  <c r="Z1251" i="25"/>
  <c r="Z1252" i="25"/>
  <c r="Z1253" i="25"/>
  <c r="Z1254" i="25"/>
  <c r="Z1255" i="25"/>
  <c r="Z1256" i="25"/>
  <c r="Z1257" i="25"/>
  <c r="Z1258" i="25"/>
  <c r="Z1259" i="25"/>
  <c r="Z1260" i="25"/>
  <c r="Z1261" i="25"/>
  <c r="Z1262" i="25"/>
  <c r="Z1263" i="25"/>
  <c r="Z1264" i="25"/>
  <c r="Z1265" i="25"/>
  <c r="Z1266" i="25"/>
  <c r="Z1267" i="25"/>
  <c r="Z1268" i="25"/>
  <c r="Z1269" i="25"/>
  <c r="Z1270" i="25"/>
  <c r="Z1271" i="25"/>
  <c r="Z1272" i="25"/>
  <c r="Z1273" i="25"/>
  <c r="Z1274" i="25"/>
  <c r="Z1275" i="25"/>
  <c r="Z1276" i="25"/>
  <c r="Z1277" i="25"/>
  <c r="Z1278" i="25"/>
  <c r="Z1279" i="25"/>
  <c r="Z1280" i="25"/>
  <c r="Z1281" i="25"/>
  <c r="Z1282" i="25"/>
  <c r="Z1283" i="25"/>
  <c r="Z1284" i="25"/>
  <c r="Z1285" i="25"/>
  <c r="Z1286" i="25"/>
  <c r="Z1287" i="25"/>
  <c r="Z1288" i="25"/>
  <c r="Z1289" i="25"/>
  <c r="Z1290" i="25"/>
  <c r="Z1291" i="25"/>
  <c r="Z1292" i="25"/>
  <c r="Z1293" i="25"/>
  <c r="Z1294" i="25"/>
  <c r="Z1295" i="25"/>
  <c r="Z1296" i="25"/>
  <c r="Z1297" i="25"/>
  <c r="Z1298" i="25"/>
  <c r="Z1299" i="25"/>
  <c r="Z1300" i="25"/>
  <c r="Z1301" i="25"/>
  <c r="Z1302" i="25"/>
  <c r="Z1303" i="25"/>
  <c r="Z1304" i="25"/>
  <c r="Z1305" i="25"/>
  <c r="Z1306" i="25"/>
  <c r="Z1307" i="25"/>
  <c r="Z1308" i="25"/>
  <c r="Z1309" i="25"/>
  <c r="Z1310" i="25"/>
  <c r="Z1311" i="25"/>
  <c r="Z1312" i="25"/>
  <c r="Z1313" i="25"/>
  <c r="Z1314" i="25"/>
  <c r="Z1315" i="25"/>
  <c r="Z1316" i="25"/>
  <c r="Z1317" i="25"/>
  <c r="Z1318" i="25"/>
  <c r="Z1319" i="25"/>
  <c r="Z1320" i="25"/>
  <c r="Z1321" i="25"/>
  <c r="Z1322" i="25"/>
  <c r="Z1323" i="25"/>
  <c r="Z1324" i="25"/>
  <c r="Z1325" i="25"/>
  <c r="Z1326" i="25"/>
  <c r="Z1327" i="25"/>
  <c r="Z1328" i="25"/>
  <c r="Z1329" i="25"/>
  <c r="Z1330" i="25"/>
  <c r="Z1331" i="25"/>
  <c r="Z1332" i="25"/>
  <c r="Z1333" i="25"/>
  <c r="Z1334" i="25"/>
  <c r="Z1335" i="25"/>
  <c r="Z1336" i="25"/>
  <c r="Z1337" i="25"/>
  <c r="Z1338" i="25"/>
  <c r="Z1339" i="25"/>
  <c r="Z1340" i="25"/>
  <c r="Z1341" i="25"/>
  <c r="Z1342" i="25"/>
  <c r="Z1343" i="25"/>
  <c r="Z1344" i="25"/>
  <c r="Z1345" i="25"/>
  <c r="Z1346" i="25"/>
  <c r="Z1347" i="25"/>
  <c r="Z1348" i="25"/>
  <c r="Z1349" i="25"/>
  <c r="Z1350" i="25"/>
  <c r="Z1351" i="25"/>
  <c r="Z1352" i="25"/>
  <c r="Z1353" i="25"/>
  <c r="Z1354" i="25"/>
  <c r="Z1355" i="25"/>
  <c r="Z1356" i="25"/>
  <c r="Z1357" i="25"/>
  <c r="Z1358" i="25"/>
  <c r="Z1359" i="25"/>
  <c r="Z1360" i="25"/>
  <c r="Z1361" i="25"/>
  <c r="Z1362" i="25"/>
  <c r="Z1363" i="25"/>
  <c r="Z1364" i="25"/>
  <c r="Z1365" i="25"/>
  <c r="Z1366" i="25"/>
  <c r="Z1367" i="25"/>
  <c r="Z1368" i="25"/>
  <c r="Z1369" i="25"/>
  <c r="Z1370" i="25"/>
  <c r="Z1371" i="25"/>
  <c r="Z1372" i="25"/>
  <c r="Z1373" i="25"/>
  <c r="Z1374" i="25"/>
  <c r="Z1375" i="25"/>
  <c r="Z1376" i="25"/>
  <c r="Z1377" i="25"/>
  <c r="Z1378" i="25"/>
  <c r="Z1379" i="25"/>
  <c r="Z1380" i="25"/>
  <c r="Z1381" i="25"/>
  <c r="Z1382" i="25"/>
  <c r="Z1383" i="25"/>
  <c r="Z1384" i="25"/>
  <c r="Z1385" i="25"/>
  <c r="Z1386" i="25"/>
  <c r="Z1387" i="25"/>
  <c r="Z1388" i="25"/>
  <c r="Z1389" i="25"/>
  <c r="Z1390" i="25"/>
  <c r="Z1391" i="25"/>
  <c r="Z1392" i="25"/>
  <c r="Z1393" i="25"/>
  <c r="Z1394" i="25"/>
  <c r="Z1395" i="25"/>
  <c r="Z1396" i="25"/>
  <c r="Z1397" i="25"/>
  <c r="Z1398" i="25"/>
  <c r="Z1399" i="25"/>
  <c r="Z1400" i="25"/>
  <c r="Z1401" i="25"/>
  <c r="Z1402" i="25"/>
  <c r="Z1403" i="25"/>
  <c r="Z1404" i="25"/>
  <c r="Z1405" i="25"/>
  <c r="Z1406" i="25"/>
  <c r="Z1407" i="25"/>
  <c r="Z1408" i="25"/>
  <c r="Z1409" i="25"/>
  <c r="Z1410" i="25"/>
  <c r="Z1411" i="25"/>
  <c r="Z1412" i="25"/>
  <c r="Z1413" i="25"/>
  <c r="Z1414" i="25"/>
  <c r="Z1415" i="25"/>
  <c r="Z1416" i="25"/>
  <c r="Z1417" i="25"/>
  <c r="Z1418" i="25"/>
  <c r="Z1419" i="25"/>
  <c r="Z1420" i="25"/>
  <c r="Z1421" i="25"/>
  <c r="Z1422" i="25"/>
  <c r="Z1423" i="25"/>
  <c r="Z1424" i="25"/>
  <c r="Z1425" i="25"/>
  <c r="Z1426" i="25"/>
  <c r="Z1427" i="25"/>
  <c r="Z1428" i="25"/>
  <c r="Z1429" i="25"/>
  <c r="Z1430" i="25"/>
  <c r="Z1431" i="25"/>
  <c r="Z1432" i="25"/>
  <c r="Z1433" i="25"/>
  <c r="Z1434" i="25"/>
  <c r="Z1435" i="25"/>
  <c r="Z1436" i="25"/>
  <c r="Z1437" i="25"/>
  <c r="Z1438" i="25"/>
  <c r="Z1439" i="25"/>
  <c r="Z1440" i="25"/>
  <c r="Z1441" i="25"/>
  <c r="Z1442" i="25"/>
  <c r="Z1443" i="25"/>
  <c r="Z1444" i="25"/>
  <c r="Z1445" i="25"/>
  <c r="Z1446" i="25"/>
  <c r="Z1447" i="25"/>
  <c r="Z1448" i="25"/>
  <c r="Z1449" i="25"/>
  <c r="Z1450" i="25"/>
  <c r="Z1451" i="25"/>
  <c r="Z1452" i="25"/>
  <c r="Z1453" i="25"/>
  <c r="Z1454" i="25"/>
  <c r="Z1455" i="25"/>
  <c r="Z1456" i="25"/>
  <c r="Z1457" i="25"/>
  <c r="Z1458" i="25"/>
  <c r="Z1459" i="25"/>
  <c r="Z1460" i="25"/>
  <c r="Z1461" i="25"/>
  <c r="Z1462" i="25"/>
  <c r="Z1463" i="25"/>
  <c r="Z1464" i="25"/>
  <c r="Z1465" i="25"/>
  <c r="Z1466" i="25"/>
  <c r="Z1467" i="25"/>
  <c r="Z1468" i="25"/>
  <c r="Z1469" i="25"/>
  <c r="Z1470" i="25"/>
  <c r="Z1471" i="25"/>
  <c r="Z1472" i="25"/>
  <c r="Z1473" i="25"/>
  <c r="Z1474" i="25"/>
  <c r="Z1475" i="25"/>
  <c r="Z1476" i="25"/>
  <c r="Z1477" i="25"/>
  <c r="Z1478" i="25"/>
  <c r="Z1479" i="25"/>
  <c r="Z1480" i="25"/>
  <c r="Z1481" i="25"/>
  <c r="Z1482" i="25"/>
  <c r="Z1483" i="25"/>
  <c r="Z1484" i="25"/>
  <c r="Z1485" i="25"/>
  <c r="Z1486" i="25"/>
  <c r="Z1487" i="25"/>
  <c r="Z1488" i="25"/>
  <c r="Z1489" i="25"/>
  <c r="Z1490" i="25"/>
  <c r="Z1491" i="25"/>
  <c r="Z1492" i="25"/>
  <c r="Z1493" i="25"/>
  <c r="Z1494" i="25"/>
  <c r="Z1495" i="25"/>
  <c r="Z1496" i="25"/>
  <c r="Z1497" i="25"/>
  <c r="Z1498" i="25"/>
  <c r="Z1499" i="25"/>
  <c r="Z1500" i="25"/>
  <c r="Z1501" i="25"/>
  <c r="Z1502" i="25"/>
  <c r="Z1503" i="25"/>
  <c r="Z1504" i="25"/>
  <c r="Z1505" i="25"/>
  <c r="Z1506" i="25"/>
  <c r="Z1507" i="25"/>
  <c r="Z1508" i="25"/>
  <c r="Z1509" i="25"/>
  <c r="Z1510" i="25"/>
  <c r="Z1511" i="25"/>
  <c r="Z1512" i="25"/>
  <c r="Z1513" i="25"/>
  <c r="Z1514" i="25"/>
  <c r="Z1515" i="25"/>
  <c r="Z1516" i="25"/>
  <c r="Z1517" i="25"/>
  <c r="Z1518" i="25"/>
  <c r="Z1519" i="25"/>
  <c r="Z1520" i="25"/>
  <c r="Z1521" i="25"/>
  <c r="Z1522" i="25"/>
  <c r="Z1523" i="25"/>
  <c r="Z1524" i="25"/>
  <c r="Z1525" i="25"/>
  <c r="Z1526" i="25"/>
  <c r="Z1527" i="25"/>
  <c r="Z1528" i="25"/>
  <c r="Z1529" i="25"/>
  <c r="Z1530" i="25"/>
  <c r="Z1531" i="25"/>
  <c r="Z1532" i="25"/>
  <c r="Z1533" i="25"/>
  <c r="Z1534" i="25"/>
  <c r="Z1535" i="25"/>
  <c r="Z1536" i="25"/>
  <c r="Z1537" i="25"/>
  <c r="Z1538" i="25"/>
  <c r="Z1539" i="25"/>
  <c r="Z1540" i="25"/>
  <c r="Z1541" i="25"/>
  <c r="Z1542" i="25"/>
  <c r="Z1543" i="25"/>
  <c r="Z1544" i="25"/>
  <c r="Z1545" i="25"/>
  <c r="Z1546" i="25"/>
  <c r="Z1547" i="25"/>
  <c r="Z1548" i="25"/>
  <c r="Z1549" i="25"/>
  <c r="Z1550" i="25"/>
  <c r="Z1551" i="25"/>
  <c r="Z1552" i="25"/>
  <c r="Z1553" i="25"/>
  <c r="Z1554" i="25"/>
  <c r="Z1555" i="25"/>
  <c r="Z1556" i="25"/>
  <c r="Z1557" i="25"/>
  <c r="Z1558" i="25"/>
  <c r="Z1559" i="25"/>
  <c r="Z1560" i="25"/>
  <c r="Z1561" i="25"/>
  <c r="Z1562" i="25"/>
  <c r="Z1563" i="25"/>
  <c r="Z1564" i="25"/>
  <c r="Z1565" i="25"/>
  <c r="Z1566" i="25"/>
  <c r="Z1567" i="25"/>
  <c r="Z1568" i="25"/>
  <c r="Z1569" i="25"/>
  <c r="Z1570" i="25"/>
  <c r="Z1571" i="25"/>
  <c r="Z1572" i="25"/>
  <c r="Z1573" i="25"/>
  <c r="Z1574" i="25"/>
  <c r="Z1575" i="25"/>
  <c r="Z1576" i="25"/>
  <c r="Z1577" i="25"/>
  <c r="Z1578" i="25"/>
  <c r="Z1579" i="25"/>
  <c r="Z1580" i="25"/>
  <c r="Z1581" i="25"/>
  <c r="Z1582" i="25"/>
  <c r="Z1583" i="25"/>
  <c r="Z1584" i="25"/>
  <c r="Z1585" i="25"/>
  <c r="Z1586" i="25"/>
  <c r="Z1587" i="25"/>
  <c r="Z1588" i="25"/>
  <c r="Z1589" i="25"/>
  <c r="Z1590" i="25"/>
  <c r="Z1591" i="25"/>
  <c r="Z1592" i="25"/>
  <c r="Z1593" i="25"/>
  <c r="Z1594" i="25"/>
  <c r="Z1595" i="25"/>
  <c r="Z1596" i="25"/>
  <c r="Z1597" i="25"/>
  <c r="Z1598" i="25"/>
  <c r="Z1599" i="25"/>
  <c r="Z1600" i="25"/>
  <c r="Z1601" i="25"/>
  <c r="Z1602" i="25"/>
  <c r="Z1603" i="25"/>
  <c r="Z1604" i="25"/>
  <c r="Z1605" i="25"/>
  <c r="Z1606" i="25"/>
  <c r="Z1607" i="25"/>
  <c r="Z1608" i="25"/>
  <c r="Z1609" i="25"/>
  <c r="Z1610" i="25"/>
  <c r="Z1611" i="25"/>
  <c r="Z1612" i="25"/>
  <c r="Z1613" i="25"/>
  <c r="Z1614" i="25"/>
  <c r="Z1615" i="25"/>
  <c r="Z1616" i="25"/>
  <c r="Z1617" i="25"/>
  <c r="Z1618" i="25"/>
  <c r="Z1619" i="25"/>
  <c r="Z1620" i="25"/>
  <c r="Z1621" i="25"/>
  <c r="Z1622" i="25"/>
  <c r="Z1623" i="25"/>
  <c r="Z1624" i="25"/>
  <c r="Z1625" i="25"/>
  <c r="Z1626" i="25"/>
  <c r="Z1627" i="25"/>
  <c r="Z1628" i="25"/>
  <c r="Z1629" i="25"/>
  <c r="Z1630" i="25"/>
  <c r="Z1631" i="25"/>
  <c r="Z1632" i="25"/>
  <c r="Z1633" i="25"/>
  <c r="Z1634" i="25"/>
  <c r="Z1635" i="25"/>
  <c r="Z1636" i="25"/>
  <c r="Z1637" i="25"/>
  <c r="Z1638" i="25"/>
  <c r="Z1639" i="25"/>
  <c r="Z1640" i="25"/>
  <c r="Z1641" i="25"/>
  <c r="Z1642" i="25"/>
  <c r="Z1643" i="25"/>
  <c r="Z1644" i="25"/>
  <c r="Z1645" i="25"/>
  <c r="Z1646" i="25"/>
  <c r="Z1647" i="25"/>
  <c r="Z1648" i="25"/>
  <c r="Z1649" i="25"/>
  <c r="Z1650" i="25"/>
  <c r="Z1651" i="25"/>
  <c r="Z1652" i="25"/>
  <c r="Z1653" i="25"/>
  <c r="Z1654" i="25"/>
  <c r="Z1655" i="25"/>
  <c r="Z1656" i="25"/>
  <c r="Z1657" i="25"/>
  <c r="Z1658" i="25"/>
  <c r="Z1659" i="25"/>
  <c r="Z1660" i="25"/>
  <c r="Z1661" i="25"/>
  <c r="Z1662" i="25"/>
  <c r="Z1663" i="25"/>
  <c r="Z1664" i="25"/>
  <c r="Z1665" i="25"/>
  <c r="Z1666" i="25"/>
  <c r="Z1667" i="25"/>
  <c r="Z1668" i="25"/>
  <c r="Z1669" i="25"/>
  <c r="Z1670" i="25"/>
  <c r="Z1671" i="25"/>
  <c r="Z1672" i="25"/>
  <c r="Z1673" i="25"/>
  <c r="Z1674" i="25"/>
  <c r="Z1675" i="25"/>
  <c r="Z1676" i="25"/>
  <c r="Z1677" i="25"/>
  <c r="Z1678" i="25"/>
  <c r="Z1679" i="25"/>
  <c r="Z1680" i="25"/>
  <c r="Z1681" i="25"/>
  <c r="Z1682" i="25"/>
  <c r="Z1683" i="25"/>
  <c r="Z1684" i="25"/>
  <c r="Z1685" i="25"/>
  <c r="Z1686" i="25"/>
  <c r="Z1687" i="25"/>
  <c r="Z1688" i="25"/>
  <c r="Z1689" i="25"/>
  <c r="Z1690" i="25"/>
  <c r="Z1691" i="25"/>
  <c r="Z1692" i="25"/>
  <c r="Z1693" i="25"/>
  <c r="Z1694" i="25"/>
  <c r="Z1695" i="25"/>
  <c r="Z1696" i="25"/>
  <c r="Z1697" i="25"/>
  <c r="Z1698" i="25"/>
  <c r="Z1699" i="25"/>
  <c r="Z1700" i="25"/>
  <c r="Z1701" i="25"/>
  <c r="Z1702" i="25"/>
  <c r="Z1703" i="25"/>
  <c r="Z1704" i="25"/>
  <c r="Z1705" i="25"/>
  <c r="Z1706" i="25"/>
  <c r="Z1707" i="25"/>
  <c r="Z1708" i="25"/>
  <c r="Z1709" i="25"/>
  <c r="Z1710" i="25"/>
  <c r="Z1711" i="25"/>
  <c r="Z1712" i="25"/>
  <c r="Z1713" i="25"/>
  <c r="Z1714" i="25"/>
  <c r="Z1715" i="25"/>
  <c r="Z1716" i="25"/>
  <c r="Z1717" i="25"/>
  <c r="Z1718" i="25"/>
  <c r="Z1719" i="25"/>
  <c r="Z1720" i="25"/>
  <c r="Z1721" i="25"/>
  <c r="Z1722" i="25"/>
  <c r="Z1723" i="25"/>
  <c r="Z1724" i="25"/>
  <c r="Z1725" i="25"/>
  <c r="Z1726" i="25"/>
  <c r="Z1727" i="25"/>
  <c r="Z1728" i="25"/>
  <c r="Z1729" i="25"/>
  <c r="Z1730" i="25"/>
  <c r="Z1731" i="25"/>
  <c r="Z1732" i="25"/>
  <c r="Z1733" i="25"/>
  <c r="Z1734" i="25"/>
  <c r="Z1735" i="25"/>
  <c r="Z1736" i="25"/>
  <c r="Z1737" i="25"/>
  <c r="Z1738" i="25"/>
  <c r="Z1739" i="25"/>
  <c r="Z1740" i="25"/>
  <c r="Z1741" i="25"/>
  <c r="Z1742" i="25"/>
  <c r="Z1743" i="25"/>
  <c r="Z1744" i="25"/>
  <c r="Z1745" i="25"/>
  <c r="Z1746" i="25"/>
  <c r="Z1747" i="25"/>
  <c r="Z1748" i="25"/>
  <c r="Z1749" i="25"/>
  <c r="Z1750" i="25"/>
  <c r="Z1751" i="25"/>
  <c r="Z1752" i="25"/>
  <c r="Z1753" i="25"/>
  <c r="Z1754" i="25"/>
  <c r="Z1755" i="25"/>
  <c r="Z1756" i="25"/>
  <c r="Z1757" i="25"/>
  <c r="Z1758" i="25"/>
  <c r="Z1759" i="25"/>
  <c r="Z1760" i="25"/>
  <c r="Z1761" i="25"/>
  <c r="Z1762" i="25"/>
  <c r="Z1763" i="25"/>
  <c r="Z1764" i="25"/>
  <c r="Z1765" i="25"/>
  <c r="Z1766" i="25"/>
  <c r="Z1767" i="25"/>
  <c r="Z1768" i="25"/>
  <c r="Z1769" i="25"/>
  <c r="Z1770" i="25"/>
  <c r="Z1771" i="25"/>
  <c r="Z1772" i="25"/>
  <c r="Z1773" i="25"/>
  <c r="Z1774" i="25"/>
  <c r="Z1775" i="25"/>
  <c r="Z1776" i="25"/>
  <c r="Z1777" i="25"/>
  <c r="Z1778" i="25"/>
  <c r="Z1779" i="25"/>
  <c r="Z1780" i="25"/>
  <c r="Z1781" i="25"/>
  <c r="Z1782" i="25"/>
  <c r="Z1783" i="25"/>
  <c r="Z1784" i="25"/>
  <c r="Z1785" i="25"/>
  <c r="Z1786" i="25"/>
  <c r="Z1787" i="25"/>
  <c r="Z1788" i="25"/>
  <c r="Z1789" i="25"/>
  <c r="Z1790" i="25"/>
  <c r="Z1791" i="25"/>
  <c r="Z1792" i="25"/>
  <c r="Z1793" i="25"/>
  <c r="Z1794" i="25"/>
  <c r="Z1795" i="25"/>
  <c r="Z1796" i="25"/>
  <c r="Z1797" i="25"/>
  <c r="Z1798" i="25"/>
  <c r="Z1799" i="25"/>
  <c r="Z1800" i="25"/>
  <c r="Z1801" i="25"/>
  <c r="Z1802" i="25"/>
  <c r="Z1803" i="25"/>
  <c r="Z1804" i="25"/>
  <c r="Z1805" i="25"/>
  <c r="Z1806" i="25"/>
  <c r="Z1807" i="25"/>
  <c r="Z1808" i="25"/>
  <c r="Z1809" i="25"/>
  <c r="Z1810" i="25"/>
  <c r="Z1811" i="25"/>
  <c r="Z1812" i="25"/>
  <c r="Z1813" i="25"/>
  <c r="Z1814" i="25"/>
  <c r="Z1815" i="25"/>
  <c r="Z1816" i="25"/>
  <c r="Z1817" i="25"/>
  <c r="Z1818" i="25"/>
  <c r="Z1819" i="25"/>
  <c r="Z1820" i="25"/>
  <c r="Z1821" i="25"/>
  <c r="Z1822" i="25"/>
  <c r="Z1823" i="25"/>
  <c r="Z1824" i="25"/>
  <c r="Z1825" i="25"/>
  <c r="Z1826" i="25"/>
  <c r="Z1827" i="25"/>
  <c r="Z1828" i="25"/>
  <c r="Z1829" i="25"/>
  <c r="Z1830" i="25"/>
  <c r="Z1831" i="25"/>
  <c r="Z1832" i="25"/>
  <c r="Z1833" i="25"/>
  <c r="Z1834" i="25"/>
  <c r="Z1835" i="25"/>
  <c r="Z1836" i="25"/>
  <c r="Z1837" i="25"/>
  <c r="Z1838" i="25"/>
  <c r="Z1839" i="25"/>
  <c r="Z1840" i="25"/>
  <c r="Z1841" i="25"/>
  <c r="Z1842" i="25"/>
  <c r="Z1843" i="25"/>
  <c r="Z1844" i="25"/>
  <c r="Z1845" i="25"/>
  <c r="Z1846" i="25"/>
  <c r="Z1847" i="25"/>
  <c r="Z1848" i="25"/>
  <c r="Z1849" i="25"/>
  <c r="Z1850" i="25"/>
  <c r="Z1851" i="25"/>
  <c r="Z1852" i="25"/>
  <c r="Z1853" i="25"/>
  <c r="Z1854" i="25"/>
  <c r="Z1855" i="25"/>
  <c r="Z1856" i="25"/>
  <c r="Z1857" i="25"/>
  <c r="Z1858" i="25"/>
  <c r="Z1859" i="25"/>
  <c r="Z1860" i="25"/>
  <c r="Z1861" i="25"/>
  <c r="Z1862" i="25"/>
  <c r="Z1863" i="25"/>
  <c r="Z1864" i="25"/>
  <c r="Z1865" i="25"/>
  <c r="Z1866" i="25"/>
  <c r="Z1867" i="25"/>
  <c r="Z1868" i="25"/>
  <c r="Z1869" i="25"/>
  <c r="Z1870" i="25"/>
  <c r="Z1871" i="25"/>
  <c r="Z1872" i="25"/>
  <c r="Z1873" i="25"/>
  <c r="Z1874" i="25"/>
  <c r="Z1875" i="25"/>
  <c r="Z1876" i="25"/>
  <c r="Z1877" i="25"/>
  <c r="Z1878" i="25"/>
  <c r="Z1879" i="25"/>
  <c r="Z1880" i="25"/>
  <c r="Z1881" i="25"/>
  <c r="Z1882" i="25"/>
  <c r="Z1883" i="25"/>
  <c r="Z1884" i="25"/>
  <c r="Z1885" i="25"/>
  <c r="Z1886" i="25"/>
  <c r="Z1887" i="25"/>
  <c r="Z1888" i="25"/>
  <c r="Z1889" i="25"/>
  <c r="Z1890" i="25"/>
  <c r="Z1891" i="25"/>
  <c r="Z1892" i="25"/>
  <c r="Z1893" i="25"/>
  <c r="Z1894" i="25"/>
  <c r="Z1895" i="25"/>
  <c r="Z1896" i="25"/>
  <c r="Z1897" i="25"/>
  <c r="Z1898" i="25"/>
  <c r="Z1899" i="25"/>
  <c r="Z1900" i="25"/>
  <c r="Z1901" i="25"/>
  <c r="Z1902" i="25"/>
  <c r="Z1903" i="25"/>
  <c r="Z1904" i="25"/>
  <c r="Z1905" i="25"/>
  <c r="Z1906" i="25"/>
  <c r="Z1907" i="25"/>
  <c r="Z1908" i="25"/>
  <c r="Z1909" i="25"/>
  <c r="Z1910" i="25"/>
  <c r="Z1911" i="25"/>
  <c r="Z1912" i="25"/>
  <c r="Z1913" i="25"/>
  <c r="Z1914" i="25"/>
  <c r="Z1915" i="25"/>
  <c r="Z1916" i="25"/>
  <c r="Z1917" i="25"/>
  <c r="Z1918" i="25"/>
  <c r="Z1919" i="25"/>
  <c r="Z1920" i="25"/>
  <c r="Z1921" i="25"/>
  <c r="Z1922" i="25"/>
  <c r="Z1923" i="25"/>
  <c r="Z1924" i="25"/>
  <c r="Z1925" i="25"/>
  <c r="Z1926" i="25"/>
  <c r="Z1927" i="25"/>
  <c r="Z1928" i="25"/>
  <c r="Z1929" i="25"/>
  <c r="Z1930" i="25"/>
  <c r="Z1931" i="25"/>
  <c r="Z1932" i="25"/>
  <c r="Z1933" i="25"/>
  <c r="Z1934" i="25"/>
  <c r="Z1935" i="25"/>
  <c r="Z1936" i="25"/>
  <c r="Z1937" i="25"/>
  <c r="Z1938" i="25"/>
  <c r="Z1939" i="25"/>
  <c r="Z1940" i="25"/>
  <c r="Z1941" i="25"/>
  <c r="Z1942" i="25"/>
  <c r="Z1943" i="25"/>
  <c r="Z1944" i="25"/>
  <c r="Z1945" i="25"/>
  <c r="Z1946" i="25"/>
  <c r="Z1947" i="25"/>
  <c r="Z1948" i="25"/>
  <c r="Z1949" i="25"/>
  <c r="Z1950" i="25"/>
  <c r="Z1951" i="25"/>
  <c r="Z1952" i="25"/>
  <c r="Z1953" i="25"/>
  <c r="Z1954" i="25"/>
  <c r="Z1955" i="25"/>
  <c r="Z1956" i="25"/>
  <c r="Z1957" i="25"/>
  <c r="Z1958" i="25"/>
  <c r="Z1959" i="25"/>
  <c r="Z1960" i="25"/>
  <c r="Z1961" i="25"/>
  <c r="Z1962" i="25"/>
  <c r="Z1963" i="25"/>
  <c r="Z1964" i="25"/>
  <c r="Z1965" i="25"/>
  <c r="Z1966" i="25"/>
  <c r="Z1967" i="25"/>
  <c r="Z1968" i="25"/>
  <c r="Z1969" i="25"/>
  <c r="Z1970" i="25"/>
  <c r="Z1971" i="25"/>
  <c r="Z1972" i="25"/>
  <c r="Z1973" i="25"/>
  <c r="Z1974" i="25"/>
  <c r="Z1975" i="25"/>
  <c r="Z1976" i="25"/>
  <c r="Z1977" i="25"/>
  <c r="Z1978" i="25"/>
  <c r="Z1979" i="25"/>
  <c r="Z1980" i="25"/>
  <c r="Z1981" i="25"/>
  <c r="Z1982" i="25"/>
  <c r="Z1983" i="25"/>
  <c r="Z1984" i="25"/>
  <c r="Z1985" i="25"/>
  <c r="Z1986" i="25"/>
  <c r="Z1987" i="25"/>
  <c r="Z1988" i="25"/>
  <c r="Z1989" i="25"/>
  <c r="Z1990" i="25"/>
  <c r="Z1991" i="25"/>
  <c r="Z1992" i="25"/>
  <c r="Z1993" i="25"/>
  <c r="Z1994" i="25"/>
  <c r="Z1995" i="25"/>
  <c r="Z1996" i="25"/>
  <c r="Z1997" i="25"/>
  <c r="Z1998" i="25"/>
  <c r="Z1999" i="25"/>
  <c r="Z2000" i="25"/>
  <c r="Z2001" i="25"/>
  <c r="Z2002" i="25"/>
  <c r="Z2003" i="25"/>
  <c r="Z2004" i="25"/>
  <c r="Z2005" i="25"/>
  <c r="Z2006" i="25"/>
  <c r="Z2007" i="25"/>
  <c r="Z2008" i="25"/>
  <c r="Z2009" i="25"/>
  <c r="Z2010" i="25"/>
  <c r="Z2011" i="25"/>
  <c r="Z2012" i="25"/>
  <c r="Z2013" i="25"/>
  <c r="Z2014" i="25"/>
  <c r="Z2015" i="25"/>
  <c r="Z2016" i="25"/>
  <c r="Z2017" i="25"/>
  <c r="Z2018" i="25"/>
  <c r="Z2019" i="25"/>
  <c r="Z2020" i="25"/>
  <c r="Z2021" i="25"/>
  <c r="Z2022" i="25"/>
  <c r="Z2023" i="25"/>
  <c r="Z2024" i="25"/>
  <c r="Z2025" i="25"/>
  <c r="Z2026" i="25"/>
  <c r="Z2027" i="25"/>
  <c r="Z2028" i="25"/>
  <c r="Z2029" i="25"/>
  <c r="Z2030" i="25"/>
  <c r="Z2031" i="25"/>
  <c r="Z2032" i="25"/>
  <c r="Z2033" i="25"/>
  <c r="Z2034" i="25"/>
  <c r="Z2035" i="25"/>
  <c r="Z2036" i="25"/>
  <c r="Z2037" i="25"/>
  <c r="Z2038" i="25"/>
  <c r="Z2039" i="25"/>
  <c r="Z2040" i="25"/>
  <c r="Z2041" i="25"/>
  <c r="Z2042" i="25"/>
  <c r="Z2043" i="25"/>
  <c r="Z2044" i="25"/>
  <c r="Z2045" i="25"/>
  <c r="Z2046" i="25"/>
  <c r="Z2047" i="25"/>
  <c r="Z2048" i="25"/>
  <c r="Z2049" i="25"/>
  <c r="Z2050" i="25"/>
  <c r="Z2051" i="25"/>
  <c r="Z2052" i="25"/>
  <c r="Z2053" i="25"/>
  <c r="Z2054" i="25"/>
  <c r="Z2055" i="25"/>
  <c r="Z2056" i="25"/>
  <c r="Z2057" i="25"/>
  <c r="Z2058" i="25"/>
  <c r="Z2059" i="25"/>
  <c r="Z2060" i="25"/>
  <c r="Z2061" i="25"/>
  <c r="Z2062" i="25"/>
  <c r="Z2063" i="25"/>
  <c r="Z2064" i="25"/>
  <c r="Z2065" i="25"/>
  <c r="Z2066" i="25"/>
  <c r="Z2067" i="25"/>
  <c r="Z2068" i="25"/>
  <c r="Z2069" i="25"/>
  <c r="Z2070" i="25"/>
  <c r="Z2071" i="25"/>
  <c r="Z2072" i="25"/>
  <c r="Z2073" i="25"/>
  <c r="Z2074" i="25"/>
  <c r="Z2075" i="25"/>
  <c r="Z2076" i="25"/>
  <c r="Z2077" i="25"/>
  <c r="Z2078" i="25"/>
  <c r="Z2079" i="25"/>
  <c r="Z2080" i="25"/>
  <c r="Z2081" i="25"/>
  <c r="Z2082" i="25"/>
  <c r="Z2083" i="25"/>
  <c r="Z2084" i="25"/>
  <c r="Z2085" i="25"/>
  <c r="Z2086" i="25"/>
  <c r="Z2087" i="25"/>
  <c r="Z2088" i="25"/>
  <c r="Z2089" i="25"/>
  <c r="Z2090" i="25"/>
  <c r="Z2091" i="25"/>
  <c r="Z2092" i="25"/>
  <c r="Z2093" i="25"/>
  <c r="Z2094" i="25"/>
  <c r="Z2095" i="25"/>
  <c r="Z2096" i="25"/>
  <c r="Z2097" i="25"/>
  <c r="Z2098" i="25"/>
  <c r="Z2099" i="25"/>
  <c r="Z2100" i="25"/>
  <c r="Z2101" i="25"/>
  <c r="Z2102" i="25"/>
  <c r="Z2103" i="25"/>
  <c r="Z2104" i="25"/>
  <c r="Z2105" i="25"/>
  <c r="Z2106" i="25"/>
  <c r="Z2107" i="25"/>
  <c r="Z2108" i="25"/>
  <c r="Z2109" i="25"/>
  <c r="Z2110" i="25"/>
  <c r="Z2111" i="25"/>
  <c r="Z2112" i="25"/>
  <c r="Z2113" i="25"/>
  <c r="Z2114" i="25"/>
  <c r="Z2115" i="25"/>
  <c r="Z2116" i="25"/>
  <c r="Z2117" i="25"/>
  <c r="Z2118" i="25"/>
  <c r="Z2119" i="25"/>
  <c r="Z2120" i="25"/>
  <c r="Z2121" i="25"/>
  <c r="Z2122" i="25"/>
  <c r="Z2123" i="25"/>
  <c r="Z2124" i="25"/>
  <c r="Z2125" i="25"/>
  <c r="Z2126" i="25"/>
  <c r="Z2127" i="25"/>
  <c r="Z2128" i="25"/>
  <c r="Z2129" i="25"/>
  <c r="Z2130" i="25"/>
  <c r="Z2131" i="25"/>
  <c r="Z2132" i="25"/>
  <c r="Z2133" i="25"/>
  <c r="Z2134" i="25"/>
  <c r="Z2135" i="25"/>
  <c r="Z2136" i="25"/>
  <c r="Z2137" i="25"/>
  <c r="Z2138" i="25"/>
  <c r="Z2139" i="25"/>
  <c r="Z2140" i="25"/>
  <c r="Z2141" i="25"/>
  <c r="Z2142" i="25"/>
  <c r="Z2143" i="25"/>
  <c r="Z2144" i="25"/>
  <c r="Z2145" i="25"/>
  <c r="Z2146" i="25"/>
  <c r="Z2147" i="25"/>
  <c r="Z2148" i="25"/>
  <c r="Z2149" i="25"/>
  <c r="Z2150" i="25"/>
  <c r="Z2151" i="25"/>
  <c r="Z2152" i="25"/>
  <c r="Z2153" i="25"/>
  <c r="Z2154" i="25"/>
  <c r="Z2155" i="25"/>
  <c r="Z2156" i="25"/>
  <c r="Z2157" i="25"/>
  <c r="Z2158" i="25"/>
  <c r="Z2159" i="25"/>
  <c r="Z2160" i="25"/>
  <c r="Z2161" i="25"/>
  <c r="Z2162" i="25"/>
  <c r="Z2163" i="25"/>
  <c r="Z2164" i="25"/>
  <c r="Z2165" i="25"/>
  <c r="Z2166" i="25"/>
  <c r="Z2167" i="25"/>
  <c r="Z2168" i="25"/>
  <c r="Z2169" i="25"/>
  <c r="Z2170" i="25"/>
  <c r="Z2171" i="25"/>
  <c r="Z2172" i="25"/>
  <c r="Z2173" i="25"/>
  <c r="Z2174" i="25"/>
  <c r="Z2175" i="25"/>
  <c r="Z2176" i="25"/>
  <c r="Z2177" i="25"/>
  <c r="Z2178" i="25"/>
  <c r="Z2179" i="25"/>
  <c r="Z2180" i="25"/>
  <c r="Z2181" i="25"/>
  <c r="Z2182" i="25"/>
  <c r="Z2183" i="25"/>
  <c r="Z2184" i="25"/>
  <c r="Z2185" i="25"/>
  <c r="Z2186" i="25"/>
  <c r="Z2187" i="25"/>
  <c r="Z2188" i="25"/>
  <c r="Z2189" i="25"/>
  <c r="Z2190" i="25"/>
  <c r="Z2191" i="25"/>
  <c r="Z2192" i="25"/>
  <c r="Z2193" i="25"/>
  <c r="Z2194" i="25"/>
  <c r="Z2195" i="25"/>
  <c r="Z2196" i="25"/>
  <c r="Z2197" i="25"/>
  <c r="Z2198" i="25"/>
  <c r="Z2199" i="25"/>
  <c r="Z2200" i="25"/>
  <c r="Z2201" i="25"/>
  <c r="Z2202" i="25"/>
  <c r="Z2203" i="25"/>
  <c r="Z2204" i="25"/>
  <c r="Z2205" i="25"/>
  <c r="Z2206" i="25"/>
  <c r="Z2207" i="25"/>
  <c r="Z2208" i="25"/>
  <c r="Z2209" i="25"/>
  <c r="Z2210" i="25"/>
  <c r="Z2211" i="25"/>
  <c r="Z2212" i="25"/>
  <c r="Z2213" i="25"/>
  <c r="Z2214" i="25"/>
  <c r="Z2215" i="25"/>
  <c r="Z2216" i="25"/>
  <c r="Z2217" i="25"/>
  <c r="Z2218" i="25"/>
  <c r="Z2219" i="25"/>
  <c r="Z2220" i="25"/>
  <c r="Z2221" i="25"/>
  <c r="Z2222" i="25"/>
  <c r="Z2223" i="25"/>
  <c r="Z2224" i="25"/>
  <c r="Z2225" i="25"/>
  <c r="Z2226" i="25"/>
  <c r="Z2227" i="25"/>
  <c r="Z2228" i="25"/>
  <c r="Z2229" i="25"/>
  <c r="Z2230" i="25"/>
  <c r="Z2231" i="25"/>
  <c r="Z2232" i="25"/>
  <c r="Z2233" i="25"/>
  <c r="Z2234" i="25"/>
  <c r="Z2235" i="25"/>
  <c r="Z2236" i="25"/>
  <c r="Z2237" i="25"/>
  <c r="Z2238" i="25"/>
  <c r="Z2239" i="25"/>
  <c r="Z2240" i="25"/>
  <c r="Z2241" i="25"/>
  <c r="Z2242" i="25"/>
  <c r="Z2243" i="25"/>
  <c r="Z2244" i="25"/>
  <c r="Z2245" i="25"/>
  <c r="Z2246" i="25"/>
  <c r="Z2247" i="25"/>
  <c r="Z2248" i="25"/>
  <c r="Z2249" i="25"/>
  <c r="Z2250" i="25"/>
  <c r="Z2251" i="25"/>
  <c r="Z2252" i="25"/>
  <c r="Z2253" i="25"/>
  <c r="Z2254" i="25"/>
  <c r="Z2255" i="25"/>
  <c r="Z2256" i="25"/>
  <c r="Z2257" i="25"/>
  <c r="Z2258" i="25"/>
  <c r="Z2259" i="25"/>
  <c r="Z2260" i="25"/>
  <c r="Z2261" i="25"/>
  <c r="Z2262" i="25"/>
  <c r="Z2263" i="25"/>
  <c r="Z2264" i="25"/>
  <c r="Z2265" i="25"/>
  <c r="Z2266" i="25"/>
  <c r="Z2267" i="25"/>
  <c r="Z2268" i="25"/>
  <c r="Z2269" i="25"/>
  <c r="Z2270" i="25"/>
  <c r="Z2271" i="25"/>
  <c r="Z2272" i="25"/>
  <c r="Z2273" i="25"/>
  <c r="Z2274" i="25"/>
  <c r="Z2275" i="25"/>
  <c r="Z2276" i="25"/>
  <c r="Z2277" i="25"/>
  <c r="Z2278" i="25"/>
  <c r="Z2279" i="25"/>
  <c r="Z2280" i="25"/>
  <c r="Z2281" i="25"/>
  <c r="Z2282" i="25"/>
  <c r="Z2283" i="25"/>
  <c r="Z2284" i="25"/>
  <c r="Z2285" i="25"/>
  <c r="Z2286" i="25"/>
  <c r="Z2287" i="25"/>
  <c r="Z2288" i="25"/>
  <c r="Z2289" i="25"/>
  <c r="Z2290" i="25"/>
  <c r="Z2291" i="25"/>
  <c r="Z2292" i="25"/>
  <c r="Z2293" i="25"/>
  <c r="Z2294" i="25"/>
  <c r="Z2295" i="25"/>
  <c r="Z2296" i="25"/>
  <c r="Z2297" i="25"/>
  <c r="Z2298" i="25"/>
  <c r="Z2299" i="25"/>
  <c r="Z2300" i="25"/>
  <c r="Z2301" i="25"/>
  <c r="Z2302" i="25"/>
  <c r="Z2303" i="25"/>
  <c r="Z2304" i="25"/>
  <c r="Z2305" i="25"/>
  <c r="Z2306" i="25"/>
  <c r="Z2307" i="25"/>
  <c r="Z2308" i="25"/>
  <c r="Z2309" i="25"/>
  <c r="Z2310" i="25"/>
  <c r="Z2311" i="25"/>
  <c r="Z2312" i="25"/>
  <c r="Z2313" i="25"/>
  <c r="Z2314" i="25"/>
  <c r="Z2315" i="25"/>
  <c r="Z2316" i="25"/>
  <c r="Z2317" i="25"/>
  <c r="Z2318" i="25"/>
  <c r="Z2319" i="25"/>
  <c r="Z2320" i="25"/>
  <c r="Z2321" i="25"/>
  <c r="Z2322" i="25"/>
  <c r="Z2323" i="25"/>
  <c r="Z2324" i="25"/>
  <c r="Z2325" i="25"/>
  <c r="Z2326" i="25"/>
  <c r="Z2327" i="25"/>
  <c r="Z2328" i="25"/>
  <c r="Z2329" i="25"/>
  <c r="Z2330" i="25"/>
  <c r="Z2331" i="25"/>
  <c r="Z2332" i="25"/>
  <c r="Z2333" i="25"/>
  <c r="Z2334" i="25"/>
  <c r="Z2335" i="25"/>
  <c r="Z2336" i="25"/>
  <c r="Z2337" i="25"/>
  <c r="Z2338" i="25"/>
  <c r="Z2339" i="25"/>
  <c r="Z2340" i="25"/>
  <c r="Z2341" i="25"/>
  <c r="Z2342" i="25"/>
  <c r="Z2343" i="25"/>
  <c r="Z2344" i="25"/>
  <c r="Z2345" i="25"/>
  <c r="Z2346" i="25"/>
  <c r="Z2347" i="25"/>
  <c r="Z2348" i="25"/>
  <c r="Z2349" i="25"/>
  <c r="Z2350" i="25"/>
  <c r="Z2351" i="25"/>
  <c r="Z2352" i="25"/>
  <c r="Z2353" i="25"/>
  <c r="Z2354" i="25"/>
  <c r="Z2355" i="25"/>
  <c r="Z2356" i="25"/>
  <c r="Z2357" i="25"/>
  <c r="Z2358" i="25"/>
  <c r="Z2359" i="25"/>
  <c r="Z2360" i="25"/>
  <c r="Z2361" i="25"/>
  <c r="Z2362" i="25"/>
  <c r="Z2363" i="25"/>
  <c r="Z2364" i="25"/>
  <c r="Z2365" i="25"/>
  <c r="Z2366" i="25"/>
  <c r="Z2367" i="25"/>
  <c r="Z2368" i="25"/>
  <c r="Z2369" i="25"/>
  <c r="Z2370" i="25"/>
  <c r="Z2371" i="25"/>
  <c r="Z2372" i="25"/>
  <c r="Z2373" i="25"/>
  <c r="Z2374" i="25"/>
  <c r="Z2375" i="25"/>
  <c r="Z2376" i="25"/>
  <c r="Z2377" i="25"/>
  <c r="Z2378" i="25"/>
  <c r="Z2379" i="25"/>
  <c r="Z2380" i="25"/>
  <c r="Z2381" i="25"/>
  <c r="Z2382" i="25"/>
  <c r="Z2383" i="25"/>
  <c r="Z2384" i="25"/>
  <c r="Z2385" i="25"/>
  <c r="Z2386" i="25"/>
  <c r="Z2387" i="25"/>
  <c r="Z2388" i="25"/>
  <c r="Z2389" i="25"/>
  <c r="Z2390" i="25"/>
  <c r="Z2391" i="25"/>
  <c r="Z2392" i="25"/>
  <c r="Z2393" i="25"/>
  <c r="Z2394" i="25"/>
  <c r="Z2395" i="25"/>
  <c r="Z2396" i="25"/>
  <c r="Z2397" i="25"/>
  <c r="Z2398" i="25"/>
  <c r="Z2399" i="25"/>
  <c r="Z2400" i="25"/>
  <c r="Z2401" i="25"/>
  <c r="Z2402" i="25"/>
  <c r="Z2403" i="25"/>
  <c r="Z2404" i="25"/>
  <c r="Z2405" i="25"/>
  <c r="Z2406" i="25"/>
  <c r="Z2407" i="25"/>
  <c r="Z2408" i="25"/>
  <c r="Z2409" i="25"/>
  <c r="Z2410" i="25"/>
  <c r="Z2411" i="25"/>
  <c r="Z2412" i="25"/>
  <c r="Z2413" i="25"/>
  <c r="Z2414" i="25"/>
  <c r="Z2415" i="25"/>
  <c r="Z2416" i="25"/>
  <c r="Z2417" i="25"/>
  <c r="Z2418" i="25"/>
  <c r="Z2419" i="25"/>
  <c r="Z2420" i="25"/>
  <c r="Z2421" i="25"/>
  <c r="Z2422" i="25"/>
  <c r="Z2423" i="25"/>
  <c r="Z2424" i="25"/>
  <c r="Z2425" i="25"/>
  <c r="Z2426" i="25"/>
  <c r="Z2427" i="25"/>
  <c r="Z2428" i="25"/>
  <c r="Z2429" i="25"/>
  <c r="Z2430" i="25"/>
  <c r="Z2431" i="25"/>
  <c r="Z2432" i="25"/>
  <c r="Z2433" i="25"/>
  <c r="Z2434" i="25"/>
  <c r="Z2435" i="25"/>
  <c r="Z2436" i="25"/>
  <c r="Z2437" i="25"/>
  <c r="Z2438" i="25"/>
  <c r="Z2439" i="25"/>
  <c r="Z2440" i="25"/>
  <c r="Z2441" i="25"/>
  <c r="Z2442" i="25"/>
  <c r="Z2443" i="25"/>
  <c r="Z2444" i="25"/>
  <c r="Z2445" i="25"/>
  <c r="Z2446" i="25"/>
  <c r="Z2447" i="25"/>
  <c r="Z2448" i="25"/>
  <c r="Z2449" i="25"/>
  <c r="Z2450" i="25"/>
  <c r="Z2451" i="25"/>
  <c r="Z2452" i="25"/>
  <c r="Z2453" i="25"/>
  <c r="Z2454" i="25"/>
  <c r="Z2455" i="25"/>
  <c r="Z2456" i="25"/>
  <c r="Z2457" i="25"/>
  <c r="Z2458" i="25"/>
  <c r="Z2459" i="25"/>
  <c r="Z2460" i="25"/>
  <c r="Z2461" i="25"/>
  <c r="Z2462" i="25"/>
  <c r="Z2463" i="25"/>
  <c r="Z2464" i="25"/>
  <c r="Z2465" i="25"/>
  <c r="Z2466" i="25"/>
  <c r="Z2467" i="25"/>
  <c r="Z2468" i="25"/>
  <c r="Z2469" i="25"/>
  <c r="Z2470" i="25"/>
  <c r="Z2471" i="25"/>
  <c r="Z2472" i="25"/>
  <c r="Z2473" i="25"/>
  <c r="Z2474" i="25"/>
  <c r="Z2475" i="25"/>
  <c r="Z2476" i="25"/>
  <c r="Z2477" i="25"/>
  <c r="Z2478" i="25"/>
  <c r="Z2479" i="25"/>
  <c r="Z2480" i="25"/>
  <c r="Z2481" i="25"/>
  <c r="Z2482" i="25"/>
  <c r="Z2483" i="25"/>
  <c r="Z2484" i="25"/>
  <c r="Z2485" i="25"/>
  <c r="Z2486" i="25"/>
  <c r="Z2487" i="25"/>
  <c r="Z2488" i="25"/>
  <c r="Z2489" i="25"/>
  <c r="Z2490" i="25"/>
  <c r="Z2491" i="25"/>
  <c r="Z2492" i="25"/>
  <c r="Z2493" i="25"/>
  <c r="Z2494" i="25"/>
  <c r="Z2495" i="25"/>
  <c r="Z2496" i="25"/>
  <c r="Z2497" i="25"/>
  <c r="Z2498" i="25"/>
  <c r="Z2499" i="25"/>
  <c r="Z2500" i="25"/>
  <c r="Z2501" i="25"/>
  <c r="Z2502" i="25"/>
  <c r="Z2503" i="25"/>
  <c r="Z2504" i="25"/>
  <c r="Z2505" i="25"/>
  <c r="Z2506" i="25"/>
  <c r="Z2507" i="25"/>
  <c r="Z2508" i="25"/>
  <c r="Z2509" i="25"/>
  <c r="Z2510" i="25"/>
  <c r="Z2511" i="25"/>
  <c r="Z2512" i="25"/>
  <c r="Z2513" i="25"/>
  <c r="Z2514" i="25"/>
  <c r="Z2515" i="25"/>
  <c r="Z2516" i="25"/>
  <c r="Z2517" i="25"/>
  <c r="Z2518" i="25"/>
  <c r="Z2519" i="25"/>
  <c r="Z2520" i="25"/>
  <c r="Z2521" i="25"/>
  <c r="Z2522" i="25"/>
  <c r="Z2523" i="25"/>
  <c r="Z2524" i="25"/>
  <c r="Z2525" i="25"/>
  <c r="Z2526" i="25"/>
  <c r="Z2527" i="25"/>
  <c r="Z2528" i="25"/>
  <c r="Z2529" i="25"/>
  <c r="Z2530" i="25"/>
  <c r="Z2531" i="25"/>
  <c r="Z2532" i="25"/>
  <c r="Z2533" i="25"/>
  <c r="Z2534" i="25"/>
  <c r="Z2535" i="25"/>
  <c r="Z2536" i="25"/>
  <c r="Z2537" i="25"/>
  <c r="Z2538" i="25"/>
  <c r="Z2539" i="25"/>
  <c r="Z2540" i="25"/>
  <c r="Z2541" i="25"/>
  <c r="Z2542" i="25"/>
  <c r="Z2543" i="25"/>
  <c r="Z2544" i="25"/>
  <c r="Z2545" i="25"/>
  <c r="Z2546" i="25"/>
  <c r="Z2547" i="25"/>
  <c r="Z2548" i="25"/>
  <c r="Z2549" i="25"/>
  <c r="Z2550" i="25"/>
  <c r="Z2551" i="25"/>
  <c r="Z2552" i="25"/>
  <c r="Z2553" i="25"/>
  <c r="Z2554" i="25"/>
  <c r="Z2555" i="25"/>
  <c r="Z2556" i="25"/>
  <c r="Z2557" i="25"/>
  <c r="Z2558" i="25"/>
  <c r="Z2559" i="25"/>
  <c r="Z2560" i="25"/>
  <c r="Z2561" i="25"/>
  <c r="Z2562" i="25"/>
  <c r="Z2563" i="25"/>
  <c r="Z2564" i="25"/>
  <c r="Z2565" i="25"/>
  <c r="Z2566" i="25"/>
  <c r="Z2567" i="25"/>
  <c r="Z2568" i="25"/>
  <c r="Z2569" i="25"/>
  <c r="Z2570" i="25"/>
  <c r="Z2571" i="25"/>
  <c r="Z2572" i="25"/>
  <c r="Z2573" i="25"/>
  <c r="Z2574" i="25"/>
  <c r="Z2575" i="25"/>
  <c r="Z2576" i="25"/>
  <c r="Z2577" i="25"/>
  <c r="Z2578" i="25"/>
  <c r="Z2579" i="25"/>
  <c r="Z2580" i="25"/>
  <c r="Z2581" i="25"/>
  <c r="Z2582" i="25"/>
  <c r="Z2583" i="25"/>
  <c r="Z2584" i="25"/>
  <c r="Z2585" i="25"/>
  <c r="Z2586" i="25"/>
  <c r="Z2587" i="25"/>
  <c r="Z2588" i="25"/>
  <c r="Z2589" i="25"/>
  <c r="Z2590" i="25"/>
  <c r="Z2591" i="25"/>
  <c r="Z2592" i="25"/>
  <c r="Z2593" i="25"/>
  <c r="Z2594" i="25"/>
  <c r="Z2595" i="25"/>
  <c r="Z2596" i="25"/>
  <c r="Z2597" i="25"/>
  <c r="Z2598" i="25"/>
  <c r="Z2599" i="25"/>
  <c r="Z2600" i="25"/>
  <c r="Z2601" i="25"/>
  <c r="Z2602" i="25"/>
  <c r="Z2603" i="25"/>
  <c r="Z2604" i="25"/>
  <c r="Z2605" i="25"/>
  <c r="Z2606" i="25"/>
  <c r="Z2607" i="25"/>
  <c r="Z2608" i="25"/>
  <c r="Z2609" i="25"/>
  <c r="Z2610" i="25"/>
  <c r="Z2611" i="25"/>
  <c r="Z2612" i="25"/>
  <c r="Z2613" i="25"/>
  <c r="Z2614" i="25"/>
  <c r="Z2615" i="25"/>
  <c r="Z2616" i="25"/>
  <c r="Z2617" i="25"/>
  <c r="Z2618" i="25"/>
  <c r="Z2619" i="25"/>
  <c r="Z2620" i="25"/>
  <c r="Z2621" i="25"/>
  <c r="Z2622" i="25"/>
  <c r="Z2623" i="25"/>
  <c r="Z2624" i="25"/>
  <c r="Z2625" i="25"/>
  <c r="Z2626" i="25"/>
  <c r="Z2627" i="25"/>
  <c r="Z2628" i="25"/>
  <c r="Z2629" i="25"/>
  <c r="Z2630" i="25"/>
  <c r="Z2631" i="25"/>
  <c r="Z2632" i="25"/>
  <c r="Z2633" i="25"/>
  <c r="Z2634" i="25"/>
  <c r="Z2635" i="25"/>
  <c r="Z2636" i="25"/>
  <c r="Z2637" i="25"/>
  <c r="Z2638" i="25"/>
  <c r="Z2639" i="25"/>
  <c r="Z2640" i="25"/>
  <c r="Z2641" i="25"/>
  <c r="Z2642" i="25"/>
  <c r="Z2643" i="25"/>
  <c r="Z2644" i="25"/>
  <c r="Z2645" i="25"/>
  <c r="Z2646" i="25"/>
  <c r="Z2647" i="25"/>
  <c r="Z2648" i="25"/>
  <c r="Z2649" i="25"/>
  <c r="Z2650" i="25"/>
  <c r="Z2651" i="25"/>
  <c r="Z2652" i="25"/>
  <c r="Z2653" i="25"/>
  <c r="Z2654" i="25"/>
  <c r="Z2655" i="25"/>
  <c r="Z2656" i="25"/>
  <c r="Z2657" i="25"/>
  <c r="Z2658" i="25"/>
  <c r="Z2659" i="25"/>
  <c r="Z2660" i="25"/>
  <c r="Z2" i="25"/>
  <c r="AN110" i="3"/>
  <c r="AN109" i="3"/>
  <c r="AN108" i="3"/>
  <c r="AN107" i="3"/>
  <c r="AN106" i="3"/>
  <c r="AN105" i="3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30" i="3"/>
  <c r="AN29" i="3"/>
  <c r="AN22" i="3"/>
  <c r="AN21" i="3"/>
  <c r="AN16" i="3"/>
  <c r="AN15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Z13" i="3"/>
  <c r="AA13" i="3"/>
  <c r="Z14" i="3"/>
  <c r="AA14" i="3"/>
  <c r="Z15" i="3"/>
  <c r="AA15" i="3"/>
  <c r="Z16" i="3"/>
  <c r="AA16" i="3"/>
  <c r="AJ16" i="3" s="1"/>
  <c r="AL16" i="3" s="1"/>
  <c r="Z17" i="3"/>
  <c r="AA17" i="3"/>
  <c r="Z18" i="3"/>
  <c r="AA18" i="3"/>
  <c r="AJ18" i="3" s="1"/>
  <c r="AL18" i="3" s="1"/>
  <c r="Z19" i="3"/>
  <c r="AA19" i="3"/>
  <c r="Z20" i="3"/>
  <c r="AA20" i="3"/>
  <c r="AJ20" i="3" s="1"/>
  <c r="AL20" i="3" s="1"/>
  <c r="Z21" i="3"/>
  <c r="AA21" i="3"/>
  <c r="Z22" i="3"/>
  <c r="AA22" i="3"/>
  <c r="AJ22" i="3" s="1"/>
  <c r="AL22" i="3" s="1"/>
  <c r="Z23" i="3"/>
  <c r="AA23" i="3"/>
  <c r="Z24" i="3"/>
  <c r="AA24" i="3"/>
  <c r="AJ24" i="3" s="1"/>
  <c r="AL24" i="3" s="1"/>
  <c r="Z25" i="3"/>
  <c r="AA25" i="3"/>
  <c r="Z26" i="3"/>
  <c r="AA26" i="3"/>
  <c r="AJ26" i="3" s="1"/>
  <c r="AL26" i="3" s="1"/>
  <c r="Z27" i="3"/>
  <c r="AA27" i="3"/>
  <c r="Z28" i="3"/>
  <c r="AA28" i="3"/>
  <c r="AJ28" i="3" s="1"/>
  <c r="AL28" i="3" s="1"/>
  <c r="Z29" i="3"/>
  <c r="AA29" i="3"/>
  <c r="Z30" i="3"/>
  <c r="AA30" i="3"/>
  <c r="AJ30" i="3" s="1"/>
  <c r="AL30" i="3" s="1"/>
  <c r="Z31" i="3"/>
  <c r="AA31" i="3"/>
  <c r="Z32" i="3"/>
  <c r="AA32" i="3"/>
  <c r="AJ32" i="3" s="1"/>
  <c r="AL32" i="3" s="1"/>
  <c r="Z33" i="3"/>
  <c r="AA33" i="3"/>
  <c r="Z34" i="3"/>
  <c r="AA34" i="3"/>
  <c r="AJ34" i="3" s="1"/>
  <c r="AL34" i="3" s="1"/>
  <c r="AK34" i="3" s="1"/>
  <c r="Z35" i="3"/>
  <c r="AA35" i="3"/>
  <c r="AF14" i="3"/>
  <c r="AG14" i="3"/>
  <c r="AF15" i="3"/>
  <c r="AG15" i="3"/>
  <c r="AF16" i="3"/>
  <c r="AG16" i="3"/>
  <c r="AF17" i="3"/>
  <c r="AG17" i="3"/>
  <c r="AF18" i="3"/>
  <c r="AG18" i="3"/>
  <c r="AF19" i="3"/>
  <c r="AG19" i="3"/>
  <c r="AF20" i="3"/>
  <c r="AG20" i="3"/>
  <c r="AF21" i="3"/>
  <c r="AG21" i="3"/>
  <c r="AF22" i="3"/>
  <c r="AG22" i="3"/>
  <c r="AF23" i="3"/>
  <c r="AG23" i="3"/>
  <c r="AF24" i="3"/>
  <c r="AG24" i="3"/>
  <c r="AF25" i="3"/>
  <c r="AG25" i="3"/>
  <c r="AF26" i="3"/>
  <c r="AG26" i="3"/>
  <c r="AF27" i="3"/>
  <c r="AG27" i="3"/>
  <c r="AF28" i="3"/>
  <c r="AG28" i="3"/>
  <c r="AF29" i="3"/>
  <c r="AG29" i="3"/>
  <c r="AF30" i="3"/>
  <c r="AG30" i="3"/>
  <c r="AF31" i="3"/>
  <c r="AG31" i="3"/>
  <c r="AF32" i="3"/>
  <c r="AG32" i="3"/>
  <c r="AF33" i="3"/>
  <c r="AG33" i="3"/>
  <c r="AF34" i="3"/>
  <c r="AG34" i="3"/>
  <c r="AF35" i="3"/>
  <c r="AG35" i="3"/>
  <c r="AF36" i="3"/>
  <c r="AG36" i="3"/>
  <c r="AF37" i="3"/>
  <c r="AG37" i="3"/>
  <c r="AF38" i="3"/>
  <c r="AG38" i="3"/>
  <c r="AF39" i="3"/>
  <c r="AG39" i="3"/>
  <c r="AF40" i="3"/>
  <c r="AG40" i="3"/>
  <c r="AF41" i="3"/>
  <c r="AG41" i="3"/>
  <c r="AF42" i="3"/>
  <c r="AG42" i="3"/>
  <c r="AF43" i="3"/>
  <c r="AG43" i="3"/>
  <c r="AF44" i="3"/>
  <c r="AG44" i="3"/>
  <c r="AF45" i="3"/>
  <c r="AG45" i="3"/>
  <c r="AF46" i="3"/>
  <c r="AG46" i="3"/>
  <c r="AF47" i="3"/>
  <c r="AG47" i="3"/>
  <c r="AH15" i="3"/>
  <c r="AI15" i="3"/>
  <c r="AJ15" i="3"/>
  <c r="AL15" i="3"/>
  <c r="AH16" i="3"/>
  <c r="AI16" i="3"/>
  <c r="AM16" i="3" s="1"/>
  <c r="AH17" i="3"/>
  <c r="AI17" i="3"/>
  <c r="AM17" i="3" s="1"/>
  <c r="AJ17" i="3"/>
  <c r="AL17" i="3" s="1"/>
  <c r="AH18" i="3"/>
  <c r="AI18" i="3"/>
  <c r="AH19" i="3"/>
  <c r="AI19" i="3"/>
  <c r="AM19" i="3" s="1"/>
  <c r="AJ19" i="3"/>
  <c r="AL19" i="3" s="1"/>
  <c r="AH20" i="3"/>
  <c r="AI20" i="3"/>
  <c r="AH21" i="3"/>
  <c r="AI21" i="3"/>
  <c r="AM21" i="3" s="1"/>
  <c r="AJ21" i="3"/>
  <c r="AL21" i="3" s="1"/>
  <c r="AH22" i="3"/>
  <c r="AI22" i="3"/>
  <c r="AH23" i="3"/>
  <c r="AI23" i="3"/>
  <c r="AM23" i="3" s="1"/>
  <c r="AJ23" i="3"/>
  <c r="AL23" i="3" s="1"/>
  <c r="AH24" i="3"/>
  <c r="AI24" i="3"/>
  <c r="AH25" i="3"/>
  <c r="AI25" i="3"/>
  <c r="AM25" i="3" s="1"/>
  <c r="AJ25" i="3"/>
  <c r="AL25" i="3" s="1"/>
  <c r="AH26" i="3"/>
  <c r="AI26" i="3"/>
  <c r="AH27" i="3"/>
  <c r="AI27" i="3"/>
  <c r="AM27" i="3" s="1"/>
  <c r="AJ27" i="3"/>
  <c r="AL27" i="3" s="1"/>
  <c r="AH28" i="3"/>
  <c r="AI28" i="3"/>
  <c r="AH29" i="3"/>
  <c r="AI29" i="3"/>
  <c r="AM29" i="3" s="1"/>
  <c r="AJ29" i="3"/>
  <c r="AL29" i="3" s="1"/>
  <c r="AH30" i="3"/>
  <c r="AI30" i="3"/>
  <c r="AH31" i="3"/>
  <c r="AI31" i="3"/>
  <c r="AM31" i="3" s="1"/>
  <c r="AJ31" i="3"/>
  <c r="AL31" i="3" s="1"/>
  <c r="AH32" i="3"/>
  <c r="AI32" i="3"/>
  <c r="AH33" i="3"/>
  <c r="AI33" i="3"/>
  <c r="AM33" i="3" s="1"/>
  <c r="AJ33" i="3"/>
  <c r="AL33" i="3" s="1"/>
  <c r="AH34" i="3"/>
  <c r="AI34" i="3"/>
  <c r="AM34" i="3" s="1"/>
  <c r="X3" i="25" a="1"/>
  <c r="W3" i="25" a="1"/>
  <c r="W6" i="25" a="1"/>
  <c r="X7" i="25" a="1"/>
  <c r="W10" i="25" a="1"/>
  <c r="X11" i="25" a="1"/>
  <c r="W14" i="25" a="1"/>
  <c r="X15" i="25" a="1"/>
  <c r="W18" i="25" a="1"/>
  <c r="X19" i="25" a="1"/>
  <c r="W22" i="25" a="1"/>
  <c r="X23" i="25" a="1"/>
  <c r="W5" i="25" a="1"/>
  <c r="X6" i="25" a="1"/>
  <c r="W9" i="25" a="1"/>
  <c r="X10" i="25" a="1"/>
  <c r="W13" i="25" a="1"/>
  <c r="X14" i="25" a="1"/>
  <c r="W17" i="25" a="1"/>
  <c r="X18" i="25" a="1"/>
  <c r="W21" i="25" a="1"/>
  <c r="X22" i="25" a="1"/>
  <c r="W25" i="25" a="1"/>
  <c r="X26" i="25" a="1"/>
  <c r="W29" i="25" a="1"/>
  <c r="X30" i="25" a="1"/>
  <c r="W33" i="25" a="1"/>
  <c r="X34" i="25" a="1"/>
  <c r="W37" i="25" a="1"/>
  <c r="X38" i="25" a="1"/>
  <c r="W41" i="25" a="1"/>
  <c r="X42" i="25" a="1"/>
  <c r="W45" i="25" a="1"/>
  <c r="X46" i="25" a="1"/>
  <c r="W49" i="25" a="1"/>
  <c r="X50" i="25" a="1"/>
  <c r="W53" i="25" a="1"/>
  <c r="X54" i="25" a="1"/>
  <c r="W57" i="25" a="1"/>
  <c r="X58" i="25" a="1"/>
  <c r="W61" i="25" a="1"/>
  <c r="X62" i="25" a="1"/>
  <c r="W65" i="25" a="1"/>
  <c r="X66" i="25" a="1"/>
  <c r="W69" i="25" a="1"/>
  <c r="X70" i="25" a="1"/>
  <c r="W73" i="25" a="1"/>
  <c r="X74" i="25" a="1"/>
  <c r="W77" i="25" a="1"/>
  <c r="X78" i="25" a="1"/>
  <c r="W81" i="25" a="1"/>
  <c r="X82" i="25" a="1"/>
  <c r="W85" i="25" a="1"/>
  <c r="X86" i="25" a="1"/>
  <c r="W4" i="25" a="1"/>
  <c r="X5" i="25" a="1"/>
  <c r="W8" i="25" a="1"/>
  <c r="X9" i="25" a="1"/>
  <c r="W12" i="25" a="1"/>
  <c r="X13" i="25" a="1"/>
  <c r="W16" i="25" a="1"/>
  <c r="X17" i="25" a="1"/>
  <c r="W20" i="25" a="1"/>
  <c r="X21" i="25" a="1"/>
  <c r="W24" i="25" a="1"/>
  <c r="X25" i="25" a="1"/>
  <c r="W28" i="25" a="1"/>
  <c r="X29" i="25" a="1"/>
  <c r="W32" i="25" a="1"/>
  <c r="X33" i="25" a="1"/>
  <c r="W36" i="25" a="1"/>
  <c r="X37" i="25" a="1"/>
  <c r="W40" i="25" a="1"/>
  <c r="X41" i="25" a="1"/>
  <c r="W44" i="25" a="1"/>
  <c r="X45" i="25" a="1"/>
  <c r="W48" i="25" a="1"/>
  <c r="X49" i="25" a="1"/>
  <c r="W52" i="25" a="1"/>
  <c r="X53" i="25" a="1"/>
  <c r="W56" i="25" a="1"/>
  <c r="X57" i="25" a="1"/>
  <c r="W60" i="25" a="1"/>
  <c r="X61" i="25" a="1"/>
  <c r="W64" i="25" a="1"/>
  <c r="X65" i="25" a="1"/>
  <c r="W68" i="25" a="1"/>
  <c r="X69" i="25" a="1"/>
  <c r="W72" i="25" a="1"/>
  <c r="X73" i="25" a="1"/>
  <c r="W76" i="25" a="1"/>
  <c r="X77" i="25" a="1"/>
  <c r="W80" i="25" a="1"/>
  <c r="X81" i="25" a="1"/>
  <c r="W84" i="25" a="1"/>
  <c r="X85" i="25" a="1"/>
  <c r="W88" i="25" a="1"/>
  <c r="W89" i="25" a="1"/>
  <c r="W90" i="25" a="1"/>
  <c r="W91" i="25" a="1"/>
  <c r="W92" i="25" a="1"/>
  <c r="W93" i="25" a="1"/>
  <c r="W94" i="25" a="1"/>
  <c r="W95" i="25" a="1"/>
  <c r="W96" i="25" a="1"/>
  <c r="W97" i="25" a="1"/>
  <c r="W98" i="25" a="1"/>
  <c r="X4" i="25" a="1"/>
  <c r="W7" i="25" a="1"/>
  <c r="X8" i="25" a="1"/>
  <c r="W11" i="25" a="1"/>
  <c r="X12" i="25" a="1"/>
  <c r="W15" i="25" a="1"/>
  <c r="X16" i="25" a="1"/>
  <c r="W19" i="25" a="1"/>
  <c r="X20" i="25" a="1"/>
  <c r="W23" i="25" a="1"/>
  <c r="X24" i="25" a="1"/>
  <c r="W27" i="25" a="1"/>
  <c r="X28" i="25" a="1"/>
  <c r="W31" i="25" a="1"/>
  <c r="X32" i="25" a="1"/>
  <c r="W35" i="25" a="1"/>
  <c r="X36" i="25" a="1"/>
  <c r="W39" i="25" a="1"/>
  <c r="X40" i="25" a="1"/>
  <c r="W43" i="25" a="1"/>
  <c r="X44" i="25" a="1"/>
  <c r="W47" i="25" a="1"/>
  <c r="X48" i="25" a="1"/>
  <c r="W51" i="25" a="1"/>
  <c r="X52" i="25" a="1"/>
  <c r="W55" i="25" a="1"/>
  <c r="X56" i="25" a="1"/>
  <c r="W59" i="25" a="1"/>
  <c r="X60" i="25" a="1"/>
  <c r="W63" i="25" a="1"/>
  <c r="X64" i="25" a="1"/>
  <c r="W67" i="25" a="1"/>
  <c r="X68" i="25" a="1"/>
  <c r="W71" i="25" a="1"/>
  <c r="X72" i="25" a="1"/>
  <c r="W75" i="25" a="1"/>
  <c r="X76" i="25" a="1"/>
  <c r="W79" i="25" a="1"/>
  <c r="X80" i="25" a="1"/>
  <c r="W83" i="25" a="1"/>
  <c r="X84" i="25" a="1"/>
  <c r="W87" i="25" a="1"/>
  <c r="W34" i="25" a="1"/>
  <c r="X39" i="25" a="1"/>
  <c r="W50" i="25" a="1"/>
  <c r="X55" i="25" a="1"/>
  <c r="W66" i="25" a="1"/>
  <c r="X71" i="25" a="1"/>
  <c r="W82" i="25" a="1"/>
  <c r="X87" i="25" a="1"/>
  <c r="X91" i="25" a="1"/>
  <c r="X95" i="25" a="1"/>
  <c r="W99" i="25" a="1"/>
  <c r="W101" i="25" a="1"/>
  <c r="W103" i="25" a="1"/>
  <c r="W105" i="25" a="1"/>
  <c r="W107" i="25" a="1"/>
  <c r="W109" i="25" a="1"/>
  <c r="W111" i="25" a="1"/>
  <c r="W113" i="25" a="1"/>
  <c r="W115" i="25" a="1"/>
  <c r="W117" i="25" a="1"/>
  <c r="W119" i="25" a="1"/>
  <c r="W121" i="25" a="1"/>
  <c r="W123" i="25" a="1"/>
  <c r="X124" i="25" a="1"/>
  <c r="W30" i="25" a="1"/>
  <c r="X35" i="25" a="1"/>
  <c r="W46" i="25" a="1"/>
  <c r="X51" i="25" a="1"/>
  <c r="W62" i="25" a="1"/>
  <c r="X67" i="25" a="1"/>
  <c r="W78" i="25" a="1"/>
  <c r="X83" i="25" a="1"/>
  <c r="X88" i="25" a="1"/>
  <c r="X92" i="25" a="1"/>
  <c r="X96" i="25" a="1"/>
  <c r="X99" i="25" a="1"/>
  <c r="X101" i="25" a="1"/>
  <c r="X103" i="25" a="1"/>
  <c r="X105" i="25" a="1"/>
  <c r="X107" i="25" a="1"/>
  <c r="X109" i="25" a="1"/>
  <c r="X111" i="25" a="1"/>
  <c r="X113" i="25" a="1"/>
  <c r="X115" i="25" a="1"/>
  <c r="X117" i="25" a="1"/>
  <c r="X119" i="25" a="1"/>
  <c r="X121" i="25" a="1"/>
  <c r="X123" i="25" a="1"/>
  <c r="W125" i="25" a="1"/>
  <c r="W126" i="25" a="1"/>
  <c r="W127" i="25" a="1"/>
  <c r="W128" i="25" a="1"/>
  <c r="W129" i="25" a="1"/>
  <c r="W130" i="25" a="1"/>
  <c r="W131" i="25" a="1"/>
  <c r="W132" i="25" a="1"/>
  <c r="W133" i="25" a="1"/>
  <c r="W134" i="25" a="1"/>
  <c r="W135" i="25" a="1"/>
  <c r="W136" i="25" a="1"/>
  <c r="W137" i="25" a="1"/>
  <c r="W138" i="25" a="1"/>
  <c r="W139" i="25" a="1"/>
  <c r="W26" i="25" a="1"/>
  <c r="X47" i="25" a="1"/>
  <c r="W58" i="25" a="1"/>
  <c r="X79" i="25" a="1"/>
  <c r="X89" i="25" a="1"/>
  <c r="X97" i="25" a="1"/>
  <c r="W102" i="25" a="1"/>
  <c r="W106" i="25" a="1"/>
  <c r="W110" i="25" a="1"/>
  <c r="W114" i="25" a="1"/>
  <c r="W118" i="25" a="1"/>
  <c r="W122" i="25" a="1"/>
  <c r="X140" i="25" a="1"/>
  <c r="W142" i="25" a="1"/>
  <c r="X144" i="25" a="1"/>
  <c r="W146" i="25" a="1"/>
  <c r="X148" i="25" a="1"/>
  <c r="W150" i="25" a="1"/>
  <c r="X152" i="25" a="1"/>
  <c r="W154" i="25" a="1"/>
  <c r="X156" i="25" a="1"/>
  <c r="W158" i="25" a="1"/>
  <c r="X160" i="25" a="1"/>
  <c r="W162" i="25" a="1"/>
  <c r="X164" i="25" a="1"/>
  <c r="W166" i="25" a="1"/>
  <c r="X168" i="25" a="1"/>
  <c r="W170" i="25" a="1"/>
  <c r="X172" i="25" a="1"/>
  <c r="W174" i="25" a="1"/>
  <c r="X176" i="25" a="1"/>
  <c r="W178" i="25" a="1"/>
  <c r="X180" i="25" a="1"/>
  <c r="W182" i="25" a="1"/>
  <c r="X184" i="25" a="1"/>
  <c r="W186" i="25" a="1"/>
  <c r="X188" i="25" a="1"/>
  <c r="W190" i="25" a="1"/>
  <c r="W191" i="25" a="1"/>
  <c r="W192" i="25" a="1"/>
  <c r="W193" i="25" a="1"/>
  <c r="W194" i="25" a="1"/>
  <c r="W195" i="25" a="1"/>
  <c r="W196" i="25" a="1"/>
  <c r="W197" i="25" a="1"/>
  <c r="W198" i="25" a="1"/>
  <c r="W199" i="25" a="1"/>
  <c r="W200" i="25" a="1"/>
  <c r="W201" i="25" a="1"/>
  <c r="W202" i="25" a="1"/>
  <c r="W203" i="25" a="1"/>
  <c r="W204" i="25" a="1"/>
  <c r="W205" i="25" a="1"/>
  <c r="W206" i="25" a="1"/>
  <c r="W207" i="25" a="1"/>
  <c r="W208" i="25" a="1"/>
  <c r="W209" i="25" a="1"/>
  <c r="W210" i="25" a="1"/>
  <c r="W211" i="25" a="1"/>
  <c r="W212" i="25" a="1"/>
  <c r="W213" i="25" a="1"/>
  <c r="W214" i="25" a="1"/>
  <c r="X27" i="25" a="1"/>
  <c r="W38" i="25" a="1"/>
  <c r="X59" i="25" a="1"/>
  <c r="W70" i="25" a="1"/>
  <c r="X90" i="25" a="1"/>
  <c r="X98" i="25" a="1"/>
  <c r="X102" i="25" a="1"/>
  <c r="X106" i="25" a="1"/>
  <c r="X110" i="25" a="1"/>
  <c r="X114" i="25" a="1"/>
  <c r="X118" i="25" a="1"/>
  <c r="X122" i="25" a="1"/>
  <c r="X125" i="25" a="1"/>
  <c r="X127" i="25" a="1"/>
  <c r="X129" i="25" a="1"/>
  <c r="X131" i="25" a="1"/>
  <c r="X133" i="25" a="1"/>
  <c r="X135" i="25" a="1"/>
  <c r="X137" i="25" a="1"/>
  <c r="X139" i="25" a="1"/>
  <c r="W141" i="25" a="1"/>
  <c r="X143" i="25" a="1"/>
  <c r="W145" i="25" a="1"/>
  <c r="X147" i="25" a="1"/>
  <c r="W149" i="25" a="1"/>
  <c r="X151" i="25" a="1"/>
  <c r="W153" i="25" a="1"/>
  <c r="X155" i="25" a="1"/>
  <c r="W157" i="25" a="1"/>
  <c r="X159" i="25" a="1"/>
  <c r="W161" i="25" a="1"/>
  <c r="X163" i="25" a="1"/>
  <c r="W165" i="25" a="1"/>
  <c r="X167" i="25" a="1"/>
  <c r="W169" i="25" a="1"/>
  <c r="X171" i="25" a="1"/>
  <c r="W173" i="25" a="1"/>
  <c r="X175" i="25" a="1"/>
  <c r="W177" i="25" a="1"/>
  <c r="X179" i="25" a="1"/>
  <c r="W181" i="25" a="1"/>
  <c r="X183" i="25" a="1"/>
  <c r="W185" i="25" a="1"/>
  <c r="X187" i="25" a="1"/>
  <c r="W189" i="25" a="1"/>
  <c r="X31" i="25" a="1"/>
  <c r="W42" i="25" a="1"/>
  <c r="X63" i="25" a="1"/>
  <c r="W74" i="25" a="1"/>
  <c r="X93" i="25" a="1"/>
  <c r="W100" i="25" a="1"/>
  <c r="W104" i="25" a="1"/>
  <c r="W108" i="25" a="1"/>
  <c r="W112" i="25" a="1"/>
  <c r="W116" i="25" a="1"/>
  <c r="W120" i="25" a="1"/>
  <c r="W124" i="25" a="1"/>
  <c r="W140" i="25" a="1"/>
  <c r="X142" i="25" a="1"/>
  <c r="W144" i="25" a="1"/>
  <c r="X146" i="25" a="1"/>
  <c r="W148" i="25" a="1"/>
  <c r="X150" i="25" a="1"/>
  <c r="W152" i="25" a="1"/>
  <c r="X154" i="25" a="1"/>
  <c r="W156" i="25" a="1"/>
  <c r="X158" i="25" a="1"/>
  <c r="W160" i="25" a="1"/>
  <c r="X162" i="25" a="1"/>
  <c r="W164" i="25" a="1"/>
  <c r="X166" i="25" a="1"/>
  <c r="W168" i="25" a="1"/>
  <c r="X170" i="25" a="1"/>
  <c r="W172" i="25" a="1"/>
  <c r="X174" i="25" a="1"/>
  <c r="W176" i="25" a="1"/>
  <c r="X178" i="25" a="1"/>
  <c r="W180" i="25" a="1"/>
  <c r="X182" i="25" a="1"/>
  <c r="W184" i="25" a="1"/>
  <c r="X186" i="25" a="1"/>
  <c r="W188" i="25" a="1"/>
  <c r="X190" i="25" a="1"/>
  <c r="X191" i="25" a="1"/>
  <c r="X192" i="25" a="1"/>
  <c r="X193" i="25" a="1"/>
  <c r="X194" i="25" a="1"/>
  <c r="X195" i="25" a="1"/>
  <c r="X196" i="25" a="1"/>
  <c r="X197" i="25" a="1"/>
  <c r="X198" i="25" a="1"/>
  <c r="X199" i="25" a="1"/>
  <c r="X200" i="25" a="1"/>
  <c r="X201" i="25" a="1"/>
  <c r="X202" i="25" a="1"/>
  <c r="X203" i="25" a="1"/>
  <c r="X204" i="25" a="1"/>
  <c r="X205" i="25" a="1"/>
  <c r="X206" i="25" a="1"/>
  <c r="X207" i="25" a="1"/>
  <c r="X208" i="25" a="1"/>
  <c r="X209" i="25" a="1"/>
  <c r="X210" i="25" a="1"/>
  <c r="X211" i="25" a="1"/>
  <c r="X212" i="25" a="1"/>
  <c r="X213" i="25" a="1"/>
  <c r="X214" i="25" a="1"/>
  <c r="X75" i="25" a="1"/>
  <c r="X43" i="25" a="1"/>
  <c r="W86" i="25" a="1"/>
  <c r="X108" i="25" a="1"/>
  <c r="X132" i="25" a="1"/>
  <c r="X145" i="25" a="1"/>
  <c r="W151" i="25" a="1"/>
  <c r="X161" i="25" a="1"/>
  <c r="W167" i="25" a="1"/>
  <c r="X177" i="25" a="1"/>
  <c r="W183" i="25" a="1"/>
  <c r="X215" i="25" a="1"/>
  <c r="W218" i="25" a="1"/>
  <c r="X219" i="25" a="1"/>
  <c r="W222" i="25" a="1"/>
  <c r="X223" i="25" a="1"/>
  <c r="W226" i="25" a="1"/>
  <c r="X227" i="25" a="1"/>
  <c r="W230" i="25" a="1"/>
  <c r="X231" i="25" a="1"/>
  <c r="W234" i="25" a="1"/>
  <c r="X235" i="25" a="1"/>
  <c r="W238" i="25" a="1"/>
  <c r="X239" i="25" a="1"/>
  <c r="W242" i="25" a="1"/>
  <c r="X243" i="25" a="1"/>
  <c r="W246" i="25" a="1"/>
  <c r="X247" i="25" a="1"/>
  <c r="W250" i="25" a="1"/>
  <c r="X251" i="25" a="1"/>
  <c r="W254" i="25" a="1"/>
  <c r="X255" i="25" a="1"/>
  <c r="W258" i="25" a="1"/>
  <c r="X259" i="25" a="1"/>
  <c r="W262" i="25" a="1"/>
  <c r="X263" i="25" a="1"/>
  <c r="W266" i="25" a="1"/>
  <c r="X267" i="25" a="1"/>
  <c r="W270" i="25" a="1"/>
  <c r="X271" i="25" a="1"/>
  <c r="W274" i="25" a="1"/>
  <c r="X275" i="25" a="1"/>
  <c r="W278" i="25" a="1"/>
  <c r="X279" i="25" a="1"/>
  <c r="W282" i="25" a="1"/>
  <c r="X283" i="25" a="1"/>
  <c r="W286" i="25" a="1"/>
  <c r="X287" i="25" a="1"/>
  <c r="W290" i="25" a="1"/>
  <c r="X291" i="25" a="1"/>
  <c r="W294" i="25" a="1"/>
  <c r="X295" i="25" a="1"/>
  <c r="W298" i="25" a="1"/>
  <c r="X299" i="25" a="1"/>
  <c r="W302" i="25" a="1"/>
  <c r="X303" i="25" a="1"/>
  <c r="W306" i="25" a="1"/>
  <c r="X307" i="25" a="1"/>
  <c r="W310" i="25" a="1"/>
  <c r="X311" i="25" a="1"/>
  <c r="W314" i="25" a="1"/>
  <c r="X315" i="25" a="1"/>
  <c r="X316" i="25" a="1"/>
  <c r="X317" i="25" a="1"/>
  <c r="X318" i="25" a="1"/>
  <c r="X319" i="25" a="1"/>
  <c r="X320" i="25" a="1"/>
  <c r="X321" i="25" a="1"/>
  <c r="X322" i="25" a="1"/>
  <c r="X323" i="25" a="1"/>
  <c r="X324" i="25" a="1"/>
  <c r="X325" i="25" a="1"/>
  <c r="X326" i="25" a="1"/>
  <c r="X327" i="25" a="1"/>
  <c r="X328" i="25" a="1"/>
  <c r="X329" i="25" a="1"/>
  <c r="X330" i="25" a="1"/>
  <c r="X331" i="25" a="1"/>
  <c r="X332" i="25" a="1"/>
  <c r="X333" i="25" a="1"/>
  <c r="X334" i="25" a="1"/>
  <c r="X335" i="25" a="1"/>
  <c r="X336" i="25" a="1"/>
  <c r="X337" i="25" a="1"/>
  <c r="X338" i="25" a="1"/>
  <c r="X339" i="25" a="1"/>
  <c r="X340" i="25" a="1"/>
  <c r="X341" i="25" a="1"/>
  <c r="W54" i="25" a="1"/>
  <c r="X94" i="25" a="1"/>
  <c r="X112" i="25" a="1"/>
  <c r="X126" i="25" a="1"/>
  <c r="X134" i="25" a="1"/>
  <c r="X141" i="25" a="1"/>
  <c r="W147" i="25" a="1"/>
  <c r="X157" i="25" a="1"/>
  <c r="W163" i="25" a="1"/>
  <c r="X173" i="25" a="1"/>
  <c r="W179" i="25" a="1"/>
  <c r="X189" i="25" a="1"/>
  <c r="W217" i="25" a="1"/>
  <c r="X218" i="25" a="1"/>
  <c r="W221" i="25" a="1"/>
  <c r="X222" i="25" a="1"/>
  <c r="W225" i="25" a="1"/>
  <c r="X226" i="25" a="1"/>
  <c r="W229" i="25" a="1"/>
  <c r="X230" i="25" a="1"/>
  <c r="W233" i="25" a="1"/>
  <c r="X234" i="25" a="1"/>
  <c r="W237" i="25" a="1"/>
  <c r="X238" i="25" a="1"/>
  <c r="W241" i="25" a="1"/>
  <c r="X242" i="25" a="1"/>
  <c r="W245" i="25" a="1"/>
  <c r="X246" i="25" a="1"/>
  <c r="W249" i="25" a="1"/>
  <c r="X250" i="25" a="1"/>
  <c r="W253" i="25" a="1"/>
  <c r="X254" i="25" a="1"/>
  <c r="W257" i="25" a="1"/>
  <c r="X258" i="25" a="1"/>
  <c r="W261" i="25" a="1"/>
  <c r="X262" i="25" a="1"/>
  <c r="W265" i="25" a="1"/>
  <c r="X266" i="25" a="1"/>
  <c r="W269" i="25" a="1"/>
  <c r="X270" i="25" a="1"/>
  <c r="W273" i="25" a="1"/>
  <c r="X274" i="25" a="1"/>
  <c r="W277" i="25" a="1"/>
  <c r="X278" i="25" a="1"/>
  <c r="W281" i="25" a="1"/>
  <c r="X282" i="25" a="1"/>
  <c r="W285" i="25" a="1"/>
  <c r="X286" i="25" a="1"/>
  <c r="W289" i="25" a="1"/>
  <c r="X290" i="25" a="1"/>
  <c r="W293" i="25" a="1"/>
  <c r="X294" i="25" a="1"/>
  <c r="W297" i="25" a="1"/>
  <c r="X298" i="25" a="1"/>
  <c r="W301" i="25" a="1"/>
  <c r="X302" i="25" a="1"/>
  <c r="W305" i="25" a="1"/>
  <c r="X306" i="25" a="1"/>
  <c r="W309" i="25" a="1"/>
  <c r="X310" i="25" a="1"/>
  <c r="W313" i="25" a="1"/>
  <c r="X314" i="25" a="1"/>
  <c r="X120" i="25" a="1"/>
  <c r="X138" i="25" a="1"/>
  <c r="X149" i="25" a="1"/>
  <c r="W171" i="25" a="1"/>
  <c r="X181" i="25" a="1"/>
  <c r="W215" i="25" a="1"/>
  <c r="X220" i="25" a="1"/>
  <c r="W223" i="25" a="1"/>
  <c r="X228" i="25" a="1"/>
  <c r="W231" i="25" a="1"/>
  <c r="X236" i="25" a="1"/>
  <c r="W239" i="25" a="1"/>
  <c r="X244" i="25" a="1"/>
  <c r="W247" i="25" a="1"/>
  <c r="X252" i="25" a="1"/>
  <c r="W255" i="25" a="1"/>
  <c r="X260" i="25" a="1"/>
  <c r="W263" i="25" a="1"/>
  <c r="X268" i="25" a="1"/>
  <c r="W271" i="25" a="1"/>
  <c r="X276" i="25" a="1"/>
  <c r="W279" i="25" a="1"/>
  <c r="X284" i="25" a="1"/>
  <c r="W287" i="25" a="1"/>
  <c r="X292" i="25" a="1"/>
  <c r="W295" i="25" a="1"/>
  <c r="X300" i="25" a="1"/>
  <c r="W303" i="25" a="1"/>
  <c r="X308" i="25" a="1"/>
  <c r="W311" i="25" a="1"/>
  <c r="X343" i="25" a="1"/>
  <c r="W345" i="25" a="1"/>
  <c r="X347" i="25" a="1"/>
  <c r="W349" i="25" a="1"/>
  <c r="X351" i="25" a="1"/>
  <c r="W353" i="25" a="1"/>
  <c r="X355" i="25" a="1"/>
  <c r="W357" i="25" a="1"/>
  <c r="X359" i="25" a="1"/>
  <c r="W361" i="25" a="1"/>
  <c r="X363" i="25" a="1"/>
  <c r="W365" i="25" a="1"/>
  <c r="X367" i="25" a="1"/>
  <c r="W369" i="25" a="1"/>
  <c r="X371" i="25" a="1"/>
  <c r="W373" i="25" a="1"/>
  <c r="X375" i="25" a="1"/>
  <c r="W377" i="25" a="1"/>
  <c r="X379" i="25" a="1"/>
  <c r="W381" i="25" a="1"/>
  <c r="X383" i="25" a="1"/>
  <c r="W385" i="25" a="1"/>
  <c r="X387" i="25" a="1"/>
  <c r="W389" i="25" a="1"/>
  <c r="X391" i="25" a="1"/>
  <c r="W393" i="25" a="1"/>
  <c r="X395" i="25" a="1"/>
  <c r="W397" i="25" a="1"/>
  <c r="X100" i="25" a="1"/>
  <c r="X128" i="25" a="1"/>
  <c r="W143" i="25" a="1"/>
  <c r="X153" i="25" a="1"/>
  <c r="W175" i="25" a="1"/>
  <c r="X185" i="25" a="1"/>
  <c r="W216" i="25" a="1"/>
  <c r="X221" i="25" a="1"/>
  <c r="W224" i="25" a="1"/>
  <c r="X229" i="25" a="1"/>
  <c r="W232" i="25" a="1"/>
  <c r="X237" i="25" a="1"/>
  <c r="W240" i="25" a="1"/>
  <c r="X245" i="25" a="1"/>
  <c r="W248" i="25" a="1"/>
  <c r="X253" i="25" a="1"/>
  <c r="W256" i="25" a="1"/>
  <c r="X261" i="25" a="1"/>
  <c r="W264" i="25" a="1"/>
  <c r="X269" i="25" a="1"/>
  <c r="W272" i="25" a="1"/>
  <c r="X277" i="25" a="1"/>
  <c r="W280" i="25" a="1"/>
  <c r="X285" i="25" a="1"/>
  <c r="W288" i="25" a="1"/>
  <c r="X293" i="25" a="1"/>
  <c r="W296" i="25" a="1"/>
  <c r="X301" i="25" a="1"/>
  <c r="W304" i="25" a="1"/>
  <c r="X309" i="25" a="1"/>
  <c r="W312" i="25" a="1"/>
  <c r="W317" i="25" a="1"/>
  <c r="W319" i="25" a="1"/>
  <c r="W321" i="25" a="1"/>
  <c r="W323" i="25" a="1"/>
  <c r="W325" i="25" a="1"/>
  <c r="W327" i="25" a="1"/>
  <c r="W329" i="25" a="1"/>
  <c r="W331" i="25" a="1"/>
  <c r="W333" i="25" a="1"/>
  <c r="W335" i="25" a="1"/>
  <c r="W337" i="25" a="1"/>
  <c r="W339" i="25" a="1"/>
  <c r="W341" i="25" a="1"/>
  <c r="X342" i="25" a="1"/>
  <c r="W344" i="25" a="1"/>
  <c r="X346" i="25" a="1"/>
  <c r="W348" i="25" a="1"/>
  <c r="X350" i="25" a="1"/>
  <c r="W352" i="25" a="1"/>
  <c r="X354" i="25" a="1"/>
  <c r="W356" i="25" a="1"/>
  <c r="X358" i="25" a="1"/>
  <c r="W360" i="25" a="1"/>
  <c r="X362" i="25" a="1"/>
  <c r="W364" i="25" a="1"/>
  <c r="X366" i="25" a="1"/>
  <c r="W368" i="25" a="1"/>
  <c r="X370" i="25" a="1"/>
  <c r="W372" i="25" a="1"/>
  <c r="X374" i="25" a="1"/>
  <c r="W376" i="25" a="1"/>
  <c r="X378" i="25" a="1"/>
  <c r="W380" i="25" a="1"/>
  <c r="X382" i="25" a="1"/>
  <c r="W384" i="25" a="1"/>
  <c r="X386" i="25" a="1"/>
  <c r="W388" i="25" a="1"/>
  <c r="X390" i="25" a="1"/>
  <c r="W392" i="25" a="1"/>
  <c r="X394" i="25" a="1"/>
  <c r="W396" i="25" a="1"/>
  <c r="X398" i="25" a="1"/>
  <c r="W400" i="25" a="1"/>
  <c r="X402" i="25" a="1"/>
  <c r="W404" i="25" a="1"/>
  <c r="X406" i="25" a="1"/>
  <c r="W408" i="25" a="1"/>
  <c r="X410" i="25" a="1"/>
  <c r="X411" i="25" a="1"/>
  <c r="X412" i="25" a="1"/>
  <c r="X413" i="25" a="1"/>
  <c r="X414" i="25" a="1"/>
  <c r="X415" i="25" a="1"/>
  <c r="X416" i="25" a="1"/>
  <c r="X417" i="25" a="1"/>
  <c r="X418" i="25" a="1"/>
  <c r="X419" i="25" a="1"/>
  <c r="X420" i="25" a="1"/>
  <c r="X421" i="25" a="1"/>
  <c r="X422" i="25" a="1"/>
  <c r="X423" i="25" a="1"/>
  <c r="X424" i="25" a="1"/>
  <c r="X425" i="25" a="1"/>
  <c r="X426" i="25" a="1"/>
  <c r="X427" i="25" a="1"/>
  <c r="X428" i="25" a="1"/>
  <c r="X429" i="25" a="1"/>
  <c r="X430" i="25" a="1"/>
  <c r="X431" i="25" a="1"/>
  <c r="X432" i="25" a="1"/>
  <c r="X433" i="25" a="1"/>
  <c r="X434" i="25" a="1"/>
  <c r="X435" i="25" a="1"/>
  <c r="X436" i="25" a="1"/>
  <c r="X437" i="25" a="1"/>
  <c r="X438" i="25" a="1"/>
  <c r="X439" i="25" a="1"/>
  <c r="X440" i="25" a="1"/>
  <c r="X441" i="25" a="1"/>
  <c r="X442" i="25" a="1"/>
  <c r="X443" i="25" a="1"/>
  <c r="X444" i="25" a="1"/>
  <c r="X445" i="25" a="1"/>
  <c r="X446" i="25" a="1"/>
  <c r="X447" i="25" a="1"/>
  <c r="X448" i="25" a="1"/>
  <c r="X449" i="25" a="1"/>
  <c r="X450" i="25" a="1"/>
  <c r="X451" i="25" a="1"/>
  <c r="X452" i="25" a="1"/>
  <c r="X453" i="25" a="1"/>
  <c r="X454" i="25" a="1"/>
  <c r="X455" i="25" a="1"/>
  <c r="X456" i="25" a="1"/>
  <c r="X457" i="25" a="1"/>
  <c r="X458" i="25" a="1"/>
  <c r="X459" i="25" a="1"/>
  <c r="X460" i="25" a="1"/>
  <c r="X461" i="25" a="1"/>
  <c r="X462" i="25" a="1"/>
  <c r="X463" i="25" a="1"/>
  <c r="X464" i="25" a="1"/>
  <c r="X465" i="25" a="1"/>
  <c r="X466" i="25" a="1"/>
  <c r="X467" i="25" a="1"/>
  <c r="X468" i="25" a="1"/>
  <c r="X469" i="25" a="1"/>
  <c r="X470" i="25" a="1"/>
  <c r="X104" i="25" a="1"/>
  <c r="X130" i="25" a="1"/>
  <c r="W155" i="25" a="1"/>
  <c r="X165" i="25" a="1"/>
  <c r="W187" i="25" a="1"/>
  <c r="X216" i="25" a="1"/>
  <c r="W219" i="25" a="1"/>
  <c r="X224" i="25" a="1"/>
  <c r="W227" i="25" a="1"/>
  <c r="X232" i="25" a="1"/>
  <c r="W235" i="25" a="1"/>
  <c r="X240" i="25" a="1"/>
  <c r="W243" i="25" a="1"/>
  <c r="X248" i="25" a="1"/>
  <c r="W251" i="25" a="1"/>
  <c r="X256" i="25" a="1"/>
  <c r="W259" i="25" a="1"/>
  <c r="X264" i="25" a="1"/>
  <c r="W267" i="25" a="1"/>
  <c r="X272" i="25" a="1"/>
  <c r="W275" i="25" a="1"/>
  <c r="X280" i="25" a="1"/>
  <c r="W283" i="25" a="1"/>
  <c r="X288" i="25" a="1"/>
  <c r="W291" i="25" a="1"/>
  <c r="X296" i="25" a="1"/>
  <c r="W299" i="25" a="1"/>
  <c r="X304" i="25" a="1"/>
  <c r="W307" i="25" a="1"/>
  <c r="X312" i="25" a="1"/>
  <c r="W315" i="25" a="1"/>
  <c r="W343" i="25" a="1"/>
  <c r="X345" i="25" a="1"/>
  <c r="W347" i="25" a="1"/>
  <c r="X349" i="25" a="1"/>
  <c r="W351" i="25" a="1"/>
  <c r="X353" i="25" a="1"/>
  <c r="W355" i="25" a="1"/>
  <c r="X357" i="25" a="1"/>
  <c r="W359" i="25" a="1"/>
  <c r="X361" i="25" a="1"/>
  <c r="W363" i="25" a="1"/>
  <c r="X365" i="25" a="1"/>
  <c r="W367" i="25" a="1"/>
  <c r="X369" i="25" a="1"/>
  <c r="W371" i="25" a="1"/>
  <c r="X373" i="25" a="1"/>
  <c r="W375" i="25" a="1"/>
  <c r="X377" i="25" a="1"/>
  <c r="W379" i="25" a="1"/>
  <c r="X381" i="25" a="1"/>
  <c r="W383" i="25" a="1"/>
  <c r="X385" i="25" a="1"/>
  <c r="W387" i="25" a="1"/>
  <c r="X389" i="25" a="1"/>
  <c r="W391" i="25" a="1"/>
  <c r="X393" i="25" a="1"/>
  <c r="W395" i="25" a="1"/>
  <c r="X397" i="25" a="1"/>
  <c r="W399" i="25" a="1"/>
  <c r="X401" i="25" a="1"/>
  <c r="W403" i="25" a="1"/>
  <c r="X405" i="25" a="1"/>
  <c r="W407" i="25" a="1"/>
  <c r="X409" i="25" a="1"/>
  <c r="X116" i="25" a="1"/>
  <c r="X169" i="25" a="1"/>
  <c r="X233" i="25" a="1"/>
  <c r="W244" i="25" a="1"/>
  <c r="X265" i="25" a="1"/>
  <c r="W276" i="25" a="1"/>
  <c r="X297" i="25" a="1"/>
  <c r="W308" i="25" a="1"/>
  <c r="W318" i="25" a="1"/>
  <c r="W326" i="25" a="1"/>
  <c r="W334" i="25" a="1"/>
  <c r="W342" i="25" a="1"/>
  <c r="X352" i="25" a="1"/>
  <c r="W358" i="25" a="1"/>
  <c r="X368" i="25" a="1"/>
  <c r="W374" i="25" a="1"/>
  <c r="X384" i="25" a="1"/>
  <c r="W390" i="25" a="1"/>
  <c r="X399" i="25" a="1"/>
  <c r="W405" i="25" a="1"/>
  <c r="X407" i="25" a="1"/>
  <c r="W472" i="25" a="1"/>
  <c r="X474" i="25" a="1"/>
  <c r="W476" i="25" a="1"/>
  <c r="X478" i="25" a="1"/>
  <c r="W480" i="25" a="1"/>
  <c r="X482" i="25" a="1"/>
  <c r="W484" i="25" a="1"/>
  <c r="X486" i="25" a="1"/>
  <c r="W488" i="25" a="1"/>
  <c r="X490" i="25" a="1"/>
  <c r="W492" i="25" a="1"/>
  <c r="X494" i="25" a="1"/>
  <c r="W496" i="25" a="1"/>
  <c r="X498" i="25" a="1"/>
  <c r="W500" i="25" a="1"/>
  <c r="X502" i="25" a="1"/>
  <c r="W504" i="25" a="1"/>
  <c r="X506" i="25" a="1"/>
  <c r="W508" i="25" a="1"/>
  <c r="X510" i="25" a="1"/>
  <c r="W512" i="25" a="1"/>
  <c r="X514" i="25" a="1"/>
  <c r="W516" i="25" a="1"/>
  <c r="X518" i="25" a="1"/>
  <c r="W520" i="25" a="1"/>
  <c r="X522" i="25" a="1"/>
  <c r="W524" i="25" a="1"/>
  <c r="X526" i="25" a="1"/>
  <c r="W528" i="25" a="1"/>
  <c r="X530" i="25" a="1"/>
  <c r="W532" i="25" a="1"/>
  <c r="X534" i="25" a="1"/>
  <c r="W536" i="25" a="1"/>
  <c r="X538" i="25" a="1"/>
  <c r="W540" i="25" a="1"/>
  <c r="X542" i="25" a="1"/>
  <c r="W544" i="25" a="1"/>
  <c r="X546" i="25" a="1"/>
  <c r="W548" i="25" a="1"/>
  <c r="X550" i="25" a="1"/>
  <c r="W552" i="25" a="1"/>
  <c r="X554" i="25" a="1"/>
  <c r="W556" i="25" a="1"/>
  <c r="X558" i="25" a="1"/>
  <c r="W560" i="25" a="1"/>
  <c r="X562" i="25" a="1"/>
  <c r="W564" i="25" a="1"/>
  <c r="X566" i="25" a="1"/>
  <c r="W568" i="25" a="1"/>
  <c r="X570" i="25" a="1"/>
  <c r="W572" i="25" a="1"/>
  <c r="X574" i="25" a="1"/>
  <c r="W576" i="25" a="1"/>
  <c r="X578" i="25" a="1"/>
  <c r="W580" i="25" a="1"/>
  <c r="X582" i="25" a="1"/>
  <c r="W584" i="25" a="1"/>
  <c r="X586" i="25" a="1"/>
  <c r="W588" i="25" a="1"/>
  <c r="X590" i="25" a="1"/>
  <c r="W592" i="25" a="1"/>
  <c r="X594" i="25" a="1"/>
  <c r="W596" i="25" a="1"/>
  <c r="X598" i="25" a="1"/>
  <c r="W600" i="25" a="1"/>
  <c r="X602" i="25" a="1"/>
  <c r="W604" i="25" a="1"/>
  <c r="X606" i="25" a="1"/>
  <c r="X607" i="25" a="1"/>
  <c r="X608" i="25" a="1"/>
  <c r="X609" i="25" a="1"/>
  <c r="X610" i="25" a="1"/>
  <c r="X611" i="25" a="1"/>
  <c r="X612" i="25" a="1"/>
  <c r="X613" i="25" a="1"/>
  <c r="X614" i="25" a="1"/>
  <c r="X615" i="25" a="1"/>
  <c r="X616" i="25" a="1"/>
  <c r="X617" i="25" a="1"/>
  <c r="X618" i="25" a="1"/>
  <c r="X619" i="25" a="1"/>
  <c r="X620" i="25" a="1"/>
  <c r="X621" i="25" a="1"/>
  <c r="X622" i="25" a="1"/>
  <c r="X623" i="25" a="1"/>
  <c r="X624" i="25" a="1"/>
  <c r="X625" i="25" a="1"/>
  <c r="X626" i="25" a="1"/>
  <c r="X627" i="25" a="1"/>
  <c r="X628" i="25" a="1"/>
  <c r="X629" i="25" a="1"/>
  <c r="X630" i="25" a="1"/>
  <c r="X631" i="25" a="1"/>
  <c r="X632" i="25" a="1"/>
  <c r="X633" i="25" a="1"/>
  <c r="X634" i="25" a="1"/>
  <c r="X635" i="25" a="1"/>
  <c r="X636" i="25" a="1"/>
  <c r="X637" i="25" a="1"/>
  <c r="X638" i="25" a="1"/>
  <c r="X136" i="25" a="1"/>
  <c r="X225" i="25" a="1"/>
  <c r="W236" i="25" a="1"/>
  <c r="X257" i="25" a="1"/>
  <c r="W268" i="25" a="1"/>
  <c r="X289" i="25" a="1"/>
  <c r="W300" i="25" a="1"/>
  <c r="W320" i="25" a="1"/>
  <c r="W328" i="25" a="1"/>
  <c r="W336" i="25" a="1"/>
  <c r="X348" i="25" a="1"/>
  <c r="W354" i="25" a="1"/>
  <c r="X364" i="25" a="1"/>
  <c r="W370" i="25" a="1"/>
  <c r="X380" i="25" a="1"/>
  <c r="W386" i="25" a="1"/>
  <c r="X396" i="25" a="1"/>
  <c r="X400" i="25" a="1"/>
  <c r="W406" i="25" a="1"/>
  <c r="X408" i="25" a="1"/>
  <c r="W411" i="25" a="1"/>
  <c r="W413" i="25" a="1"/>
  <c r="W415" i="25" a="1"/>
  <c r="W417" i="25" a="1"/>
  <c r="W419" i="25" a="1"/>
  <c r="W421" i="25" a="1"/>
  <c r="W423" i="25" a="1"/>
  <c r="W425" i="25" a="1"/>
  <c r="W427" i="25" a="1"/>
  <c r="W429" i="25" a="1"/>
  <c r="W431" i="25" a="1"/>
  <c r="W433" i="25" a="1"/>
  <c r="W435" i="25" a="1"/>
  <c r="W437" i="25" a="1"/>
  <c r="W439" i="25" a="1"/>
  <c r="W441" i="25" a="1"/>
  <c r="W443" i="25" a="1"/>
  <c r="W445" i="25" a="1"/>
  <c r="W447" i="25" a="1"/>
  <c r="W449" i="25" a="1"/>
  <c r="W451" i="25" a="1"/>
  <c r="W453" i="25" a="1"/>
  <c r="W455" i="25" a="1"/>
  <c r="W457" i="25" a="1"/>
  <c r="W459" i="25" a="1"/>
  <c r="W461" i="25" a="1"/>
  <c r="W463" i="25" a="1"/>
  <c r="W465" i="25" a="1"/>
  <c r="W467" i="25" a="1"/>
  <c r="W469" i="25" a="1"/>
  <c r="W471" i="25" a="1"/>
  <c r="X473" i="25" a="1"/>
  <c r="W475" i="25" a="1"/>
  <c r="X477" i="25" a="1"/>
  <c r="W479" i="25" a="1"/>
  <c r="X481" i="25" a="1"/>
  <c r="W483" i="25" a="1"/>
  <c r="X485" i="25" a="1"/>
  <c r="W487" i="25" a="1"/>
  <c r="X489" i="25" a="1"/>
  <c r="W491" i="25" a="1"/>
  <c r="X493" i="25" a="1"/>
  <c r="W495" i="25" a="1"/>
  <c r="X497" i="25" a="1"/>
  <c r="W499" i="25" a="1"/>
  <c r="X501" i="25" a="1"/>
  <c r="W503" i="25" a="1"/>
  <c r="X505" i="25" a="1"/>
  <c r="W507" i="25" a="1"/>
  <c r="X509" i="25" a="1"/>
  <c r="W511" i="25" a="1"/>
  <c r="X513" i="25" a="1"/>
  <c r="W515" i="25" a="1"/>
  <c r="X517" i="25" a="1"/>
  <c r="W519" i="25" a="1"/>
  <c r="X521" i="25" a="1"/>
  <c r="W523" i="25" a="1"/>
  <c r="X525" i="25" a="1"/>
  <c r="W527" i="25" a="1"/>
  <c r="X529" i="25" a="1"/>
  <c r="W531" i="25" a="1"/>
  <c r="X533" i="25" a="1"/>
  <c r="W535" i="25" a="1"/>
  <c r="X537" i="25" a="1"/>
  <c r="W539" i="25" a="1"/>
  <c r="X541" i="25" a="1"/>
  <c r="W543" i="25" a="1"/>
  <c r="X545" i="25" a="1"/>
  <c r="W547" i="25" a="1"/>
  <c r="X549" i="25" a="1"/>
  <c r="W551" i="25" a="1"/>
  <c r="X553" i="25" a="1"/>
  <c r="W555" i="25" a="1"/>
  <c r="X557" i="25" a="1"/>
  <c r="W559" i="25" a="1"/>
  <c r="X561" i="25" a="1"/>
  <c r="W563" i="25" a="1"/>
  <c r="X565" i="25" a="1"/>
  <c r="W567" i="25" a="1"/>
  <c r="X569" i="25" a="1"/>
  <c r="W571" i="25" a="1"/>
  <c r="X573" i="25" a="1"/>
  <c r="W575" i="25" a="1"/>
  <c r="X577" i="25" a="1"/>
  <c r="W579" i="25" a="1"/>
  <c r="X581" i="25" a="1"/>
  <c r="W583" i="25" a="1"/>
  <c r="X585" i="25" a="1"/>
  <c r="W587" i="25" a="1"/>
  <c r="X589" i="25" a="1"/>
  <c r="W591" i="25" a="1"/>
  <c r="X593" i="25" a="1"/>
  <c r="W595" i="25" a="1"/>
  <c r="X597" i="25" a="1"/>
  <c r="W599" i="25" a="1"/>
  <c r="X601" i="25" a="1"/>
  <c r="W603" i="25" a="1"/>
  <c r="X605" i="25" a="1"/>
  <c r="X217" i="25" a="1"/>
  <c r="W228" i="25" a="1"/>
  <c r="X249" i="25" a="1"/>
  <c r="W260" i="25" a="1"/>
  <c r="X281" i="25" a="1"/>
  <c r="W292" i="25" a="1"/>
  <c r="X313" i="25" a="1"/>
  <c r="W322" i="25" a="1"/>
  <c r="W330" i="25" a="1"/>
  <c r="W338" i="25" a="1"/>
  <c r="X344" i="25" a="1"/>
  <c r="W350" i="25" a="1"/>
  <c r="X360" i="25" a="1"/>
  <c r="W366" i="25" a="1"/>
  <c r="X376" i="25" a="1"/>
  <c r="W382" i="25" a="1"/>
  <c r="X392" i="25" a="1"/>
  <c r="W398" i="25" a="1"/>
  <c r="W401" i="25" a="1"/>
  <c r="X403" i="25" a="1"/>
  <c r="W409" i="25" a="1"/>
  <c r="X472" i="25" a="1"/>
  <c r="W474" i="25" a="1"/>
  <c r="X476" i="25" a="1"/>
  <c r="W478" i="25" a="1"/>
  <c r="X480" i="25" a="1"/>
  <c r="W482" i="25" a="1"/>
  <c r="X484" i="25" a="1"/>
  <c r="W486" i="25" a="1"/>
  <c r="X488" i="25" a="1"/>
  <c r="W490" i="25" a="1"/>
  <c r="X492" i="25" a="1"/>
  <c r="W494" i="25" a="1"/>
  <c r="X496" i="25" a="1"/>
  <c r="W498" i="25" a="1"/>
  <c r="X500" i="25" a="1"/>
  <c r="W502" i="25" a="1"/>
  <c r="X504" i="25" a="1"/>
  <c r="W506" i="25" a="1"/>
  <c r="X508" i="25" a="1"/>
  <c r="W510" i="25" a="1"/>
  <c r="X512" i="25" a="1"/>
  <c r="W514" i="25" a="1"/>
  <c r="X516" i="25" a="1"/>
  <c r="W518" i="25" a="1"/>
  <c r="X520" i="25" a="1"/>
  <c r="W522" i="25" a="1"/>
  <c r="X524" i="25" a="1"/>
  <c r="W526" i="25" a="1"/>
  <c r="X528" i="25" a="1"/>
  <c r="W530" i="25" a="1"/>
  <c r="X532" i="25" a="1"/>
  <c r="W534" i="25" a="1"/>
  <c r="X536" i="25" a="1"/>
  <c r="W538" i="25" a="1"/>
  <c r="X540" i="25" a="1"/>
  <c r="W542" i="25" a="1"/>
  <c r="X544" i="25" a="1"/>
  <c r="W546" i="25" a="1"/>
  <c r="X548" i="25" a="1"/>
  <c r="W550" i="25" a="1"/>
  <c r="X552" i="25" a="1"/>
  <c r="W554" i="25" a="1"/>
  <c r="X556" i="25" a="1"/>
  <c r="W558" i="25" a="1"/>
  <c r="X560" i="25" a="1"/>
  <c r="W562" i="25" a="1"/>
  <c r="X564" i="25" a="1"/>
  <c r="W566" i="25" a="1"/>
  <c r="X568" i="25" a="1"/>
  <c r="W570" i="25" a="1"/>
  <c r="X572" i="25" a="1"/>
  <c r="W574" i="25" a="1"/>
  <c r="X576" i="25" a="1"/>
  <c r="W578" i="25" a="1"/>
  <c r="X580" i="25" a="1"/>
  <c r="W582" i="25" a="1"/>
  <c r="X584" i="25" a="1"/>
  <c r="W586" i="25" a="1"/>
  <c r="X588" i="25" a="1"/>
  <c r="W590" i="25" a="1"/>
  <c r="X592" i="25" a="1"/>
  <c r="W594" i="25" a="1"/>
  <c r="X596" i="25" a="1"/>
  <c r="W598" i="25" a="1"/>
  <c r="X600" i="25" a="1"/>
  <c r="W602" i="25" a="1"/>
  <c r="X604" i="25" a="1"/>
  <c r="W606" i="25" a="1"/>
  <c r="W607" i="25" a="1"/>
  <c r="W608" i="25" a="1"/>
  <c r="W609" i="25" a="1"/>
  <c r="W610" i="25" a="1"/>
  <c r="W611" i="25" a="1"/>
  <c r="W612" i="25" a="1"/>
  <c r="W613" i="25" a="1"/>
  <c r="W614" i="25" a="1"/>
  <c r="W615" i="25" a="1"/>
  <c r="W616" i="25" a="1"/>
  <c r="W617" i="25" a="1"/>
  <c r="W618" i="25" a="1"/>
  <c r="W619" i="25" a="1"/>
  <c r="W620" i="25" a="1"/>
  <c r="W621" i="25" a="1"/>
  <c r="W622" i="25" a="1"/>
  <c r="W623" i="25" a="1"/>
  <c r="W624" i="25" a="1"/>
  <c r="W625" i="25" a="1"/>
  <c r="W626" i="25" a="1"/>
  <c r="W627" i="25" a="1"/>
  <c r="W628" i="25" a="1"/>
  <c r="W629" i="25" a="1"/>
  <c r="W630" i="25" a="1"/>
  <c r="W631" i="25" a="1"/>
  <c r="W632" i="25" a="1"/>
  <c r="W633" i="25" a="1"/>
  <c r="W634" i="25" a="1"/>
  <c r="W635" i="25" a="1"/>
  <c r="W636" i="25" a="1"/>
  <c r="W637" i="25" a="1"/>
  <c r="W638" i="25" a="1"/>
  <c r="W639" i="25" a="1"/>
  <c r="W640" i="25" a="1"/>
  <c r="W641" i="25" a="1"/>
  <c r="W642" i="25" a="1"/>
  <c r="W643" i="25" a="1"/>
  <c r="W644" i="25" a="1"/>
  <c r="W645" i="25" a="1"/>
  <c r="W646" i="25" a="1"/>
  <c r="W647" i="25" a="1"/>
  <c r="W648" i="25" a="1"/>
  <c r="W649" i="25" a="1"/>
  <c r="W650" i="25" a="1"/>
  <c r="W651" i="25" a="1"/>
  <c r="W652" i="25" a="1"/>
  <c r="W653" i="25" a="1"/>
  <c r="W654" i="25" a="1"/>
  <c r="W655" i="25" a="1"/>
  <c r="W656" i="25" a="1"/>
  <c r="W657" i="25" a="1"/>
  <c r="W658" i="25" a="1"/>
  <c r="W659" i="25" a="1"/>
  <c r="W660" i="25" a="1"/>
  <c r="W661" i="25" a="1"/>
  <c r="W662" i="25" a="1"/>
  <c r="W663" i="25" a="1"/>
  <c r="W664" i="25" a="1"/>
  <c r="W665" i="25" a="1"/>
  <c r="W666" i="25" a="1"/>
  <c r="W667" i="25" a="1"/>
  <c r="W668" i="25" a="1"/>
  <c r="W669" i="25" a="1"/>
  <c r="W670" i="25" a="1"/>
  <c r="W671" i="25" a="1"/>
  <c r="W159" i="25" a="1"/>
  <c r="W220" i="25" a="1"/>
  <c r="X241" i="25" a="1"/>
  <c r="W252" i="25" a="1"/>
  <c r="X273" i="25" a="1"/>
  <c r="W284" i="25" a="1"/>
  <c r="X305" i="25" a="1"/>
  <c r="W316" i="25" a="1"/>
  <c r="W324" i="25" a="1"/>
  <c r="W332" i="25" a="1"/>
  <c r="W340" i="25" a="1"/>
  <c r="W346" i="25" a="1"/>
  <c r="X356" i="25" a="1"/>
  <c r="W362" i="25" a="1"/>
  <c r="X372" i="25" a="1"/>
  <c r="W378" i="25" a="1"/>
  <c r="X388" i="25" a="1"/>
  <c r="W394" i="25" a="1"/>
  <c r="W402" i="25" a="1"/>
  <c r="X404" i="25" a="1"/>
  <c r="W410" i="25" a="1"/>
  <c r="W412" i="25" a="1"/>
  <c r="W414" i="25" a="1"/>
  <c r="W416" i="25" a="1"/>
  <c r="W418" i="25" a="1"/>
  <c r="W420" i="25" a="1"/>
  <c r="W422" i="25" a="1"/>
  <c r="W424" i="25" a="1"/>
  <c r="W426" i="25" a="1"/>
  <c r="W428" i="25" a="1"/>
  <c r="W430" i="25" a="1"/>
  <c r="W432" i="25" a="1"/>
  <c r="W434" i="25" a="1"/>
  <c r="W436" i="25" a="1"/>
  <c r="W438" i="25" a="1"/>
  <c r="W440" i="25" a="1"/>
  <c r="W442" i="25" a="1"/>
  <c r="W444" i="25" a="1"/>
  <c r="W446" i="25" a="1"/>
  <c r="W448" i="25" a="1"/>
  <c r="W450" i="25" a="1"/>
  <c r="W452" i="25" a="1"/>
  <c r="W454" i="25" a="1"/>
  <c r="W456" i="25" a="1"/>
  <c r="W458" i="25" a="1"/>
  <c r="W460" i="25" a="1"/>
  <c r="W462" i="25" a="1"/>
  <c r="W464" i="25" a="1"/>
  <c r="W466" i="25" a="1"/>
  <c r="W468" i="25" a="1"/>
  <c r="W470" i="25" a="1"/>
  <c r="X471" i="25" a="1"/>
  <c r="W473" i="25" a="1"/>
  <c r="X475" i="25" a="1"/>
  <c r="W477" i="25" a="1"/>
  <c r="X479" i="25" a="1"/>
  <c r="W481" i="25" a="1"/>
  <c r="X483" i="25" a="1"/>
  <c r="W485" i="25" a="1"/>
  <c r="X487" i="25" a="1"/>
  <c r="W489" i="25" a="1"/>
  <c r="X491" i="25" a="1"/>
  <c r="W493" i="25" a="1"/>
  <c r="X495" i="25" a="1"/>
  <c r="W497" i="25" a="1"/>
  <c r="X499" i="25" a="1"/>
  <c r="W501" i="25" a="1"/>
  <c r="X503" i="25" a="1"/>
  <c r="W505" i="25" a="1"/>
  <c r="X507" i="25" a="1"/>
  <c r="W509" i="25" a="1"/>
  <c r="X511" i="25" a="1"/>
  <c r="W513" i="25" a="1"/>
  <c r="X515" i="25" a="1"/>
  <c r="W517" i="25" a="1"/>
  <c r="X519" i="25" a="1"/>
  <c r="W521" i="25" a="1"/>
  <c r="X523" i="25" a="1"/>
  <c r="W525" i="25" a="1"/>
  <c r="X527" i="25" a="1"/>
  <c r="W529" i="25" a="1"/>
  <c r="X531" i="25" a="1"/>
  <c r="W533" i="25" a="1"/>
  <c r="X535" i="25" a="1"/>
  <c r="W537" i="25" a="1"/>
  <c r="X539" i="25" a="1"/>
  <c r="W541" i="25" a="1"/>
  <c r="X543" i="25" a="1"/>
  <c r="W545" i="25" a="1"/>
  <c r="X547" i="25" a="1"/>
  <c r="W549" i="25" a="1"/>
  <c r="X551" i="25" a="1"/>
  <c r="W553" i="25" a="1"/>
  <c r="X555" i="25" a="1"/>
  <c r="W557" i="25" a="1"/>
  <c r="X559" i="25" a="1"/>
  <c r="W561" i="25" a="1"/>
  <c r="X563" i="25" a="1"/>
  <c r="W565" i="25" a="1"/>
  <c r="X567" i="25" a="1"/>
  <c r="W569" i="25" a="1"/>
  <c r="X571" i="25" a="1"/>
  <c r="W573" i="25" a="1"/>
  <c r="X575" i="25" a="1"/>
  <c r="W577" i="25" a="1"/>
  <c r="X579" i="25" a="1"/>
  <c r="W581" i="25" a="1"/>
  <c r="X587" i="25" a="1"/>
  <c r="W593" i="25" a="1"/>
  <c r="X603" i="25" a="1"/>
  <c r="X639" i="25" a="1"/>
  <c r="X641" i="25" a="1"/>
  <c r="X643" i="25" a="1"/>
  <c r="X645" i="25" a="1"/>
  <c r="X647" i="25" a="1"/>
  <c r="X649" i="25" a="1"/>
  <c r="X651" i="25" a="1"/>
  <c r="X653" i="25" a="1"/>
  <c r="X655" i="25" a="1"/>
  <c r="X657" i="25" a="1"/>
  <c r="X659" i="25" a="1"/>
  <c r="X661" i="25" a="1"/>
  <c r="X663" i="25" a="1"/>
  <c r="X665" i="25" a="1"/>
  <c r="X667" i="25" a="1"/>
  <c r="X669" i="25" a="1"/>
  <c r="X671" i="25" a="1"/>
  <c r="W673" i="25" a="1"/>
  <c r="X675" i="25" a="1"/>
  <c r="W677" i="25" a="1"/>
  <c r="X679" i="25" a="1"/>
  <c r="W681" i="25" a="1"/>
  <c r="X683" i="25" a="1"/>
  <c r="W685" i="25" a="1"/>
  <c r="X687" i="25" a="1"/>
  <c r="W689" i="25" a="1"/>
  <c r="X691" i="25" a="1"/>
  <c r="W693" i="25" a="1"/>
  <c r="X695" i="25" a="1"/>
  <c r="W697" i="25" a="1"/>
  <c r="X699" i="25" a="1"/>
  <c r="W701" i="25" a="1"/>
  <c r="X703" i="25" a="1"/>
  <c r="W705" i="25" a="1"/>
  <c r="X707" i="25" a="1"/>
  <c r="W709" i="25" a="1"/>
  <c r="X711" i="25" a="1"/>
  <c r="W713" i="25" a="1"/>
  <c r="X715" i="25" a="1"/>
  <c r="W717" i="25" a="1"/>
  <c r="X719" i="25" a="1"/>
  <c r="W721" i="25" a="1"/>
  <c r="X723" i="25" a="1"/>
  <c r="W725" i="25" a="1"/>
  <c r="X727" i="25" a="1"/>
  <c r="W729" i="25" a="1"/>
  <c r="X731" i="25" a="1"/>
  <c r="W733" i="25" a="1"/>
  <c r="X735" i="25" a="1"/>
  <c r="W737" i="25" a="1"/>
  <c r="X739" i="25" a="1"/>
  <c r="W741" i="25" a="1"/>
  <c r="X743" i="25" a="1"/>
  <c r="W745" i="25" a="1"/>
  <c r="X747" i="25" a="1"/>
  <c r="W749" i="25" a="1"/>
  <c r="X751" i="25" a="1"/>
  <c r="W753" i="25" a="1"/>
  <c r="X755" i="25" a="1"/>
  <c r="W757" i="25" a="1"/>
  <c r="X759" i="25" a="1"/>
  <c r="W761" i="25" a="1"/>
  <c r="X763" i="25" a="1"/>
  <c r="W765" i="25" a="1"/>
  <c r="X767" i="25" a="1"/>
  <c r="W769" i="25" a="1"/>
  <c r="X771" i="25" a="1"/>
  <c r="W773" i="25" a="1"/>
  <c r="X775" i="25" a="1"/>
  <c r="W777" i="25" a="1"/>
  <c r="X779" i="25" a="1"/>
  <c r="W781" i="25" a="1"/>
  <c r="X783" i="25" a="1"/>
  <c r="W785" i="25" a="1"/>
  <c r="X787" i="25" a="1"/>
  <c r="W789" i="25" a="1"/>
  <c r="X791" i="25" a="1"/>
  <c r="W793" i="25" a="1"/>
  <c r="X795" i="25" a="1"/>
  <c r="W797" i="25" a="1"/>
  <c r="X799" i="25" a="1"/>
  <c r="W801" i="25" a="1"/>
  <c r="X803" i="25" a="1"/>
  <c r="W805" i="25" a="1"/>
  <c r="X807" i="25" a="1"/>
  <c r="W809" i="25" a="1"/>
  <c r="X811" i="25" a="1"/>
  <c r="W813" i="25" a="1"/>
  <c r="X815" i="25" a="1"/>
  <c r="W817" i="25" a="1"/>
  <c r="X819" i="25" a="1"/>
  <c r="W821" i="25" a="1"/>
  <c r="X823" i="25" a="1"/>
  <c r="X583" i="25" a="1"/>
  <c r="W589" i="25" a="1"/>
  <c r="X599" i="25" a="1"/>
  <c r="W605" i="25" a="1"/>
  <c r="W672" i="25" a="1"/>
  <c r="X674" i="25" a="1"/>
  <c r="W676" i="25" a="1"/>
  <c r="X678" i="25" a="1"/>
  <c r="W680" i="25" a="1"/>
  <c r="X682" i="25" a="1"/>
  <c r="W684" i="25" a="1"/>
  <c r="X686" i="25" a="1"/>
  <c r="W688" i="25" a="1"/>
  <c r="X690" i="25" a="1"/>
  <c r="W692" i="25" a="1"/>
  <c r="X694" i="25" a="1"/>
  <c r="W696" i="25" a="1"/>
  <c r="X698" i="25" a="1"/>
  <c r="W700" i="25" a="1"/>
  <c r="X702" i="25" a="1"/>
  <c r="W704" i="25" a="1"/>
  <c r="X706" i="25" a="1"/>
  <c r="W708" i="25" a="1"/>
  <c r="X710" i="25" a="1"/>
  <c r="W712" i="25" a="1"/>
  <c r="X714" i="25" a="1"/>
  <c r="W716" i="25" a="1"/>
  <c r="X718" i="25" a="1"/>
  <c r="W720" i="25" a="1"/>
  <c r="X722" i="25" a="1"/>
  <c r="W724" i="25" a="1"/>
  <c r="X726" i="25" a="1"/>
  <c r="W728" i="25" a="1"/>
  <c r="X730" i="25" a="1"/>
  <c r="W732" i="25" a="1"/>
  <c r="X734" i="25" a="1"/>
  <c r="W736" i="25" a="1"/>
  <c r="X738" i="25" a="1"/>
  <c r="W740" i="25" a="1"/>
  <c r="X742" i="25" a="1"/>
  <c r="W744" i="25" a="1"/>
  <c r="X746" i="25" a="1"/>
  <c r="W748" i="25" a="1"/>
  <c r="X750" i="25" a="1"/>
  <c r="W752" i="25" a="1"/>
  <c r="X754" i="25" a="1"/>
  <c r="W756" i="25" a="1"/>
  <c r="X758" i="25" a="1"/>
  <c r="W760" i="25" a="1"/>
  <c r="X762" i="25" a="1"/>
  <c r="W764" i="25" a="1"/>
  <c r="X766" i="25" a="1"/>
  <c r="W768" i="25" a="1"/>
  <c r="X770" i="25" a="1"/>
  <c r="W772" i="25" a="1"/>
  <c r="X774" i="25" a="1"/>
  <c r="W776" i="25" a="1"/>
  <c r="X778" i="25" a="1"/>
  <c r="W780" i="25" a="1"/>
  <c r="X782" i="25" a="1"/>
  <c r="W784" i="25" a="1"/>
  <c r="X786" i="25" a="1"/>
  <c r="W788" i="25" a="1"/>
  <c r="X790" i="25" a="1"/>
  <c r="W792" i="25" a="1"/>
  <c r="X794" i="25" a="1"/>
  <c r="W796" i="25" a="1"/>
  <c r="X798" i="25" a="1"/>
  <c r="W800" i="25" a="1"/>
  <c r="X802" i="25" a="1"/>
  <c r="W804" i="25" a="1"/>
  <c r="X806" i="25" a="1"/>
  <c r="W808" i="25" a="1"/>
  <c r="X810" i="25" a="1"/>
  <c r="W812" i="25" a="1"/>
  <c r="X814" i="25" a="1"/>
  <c r="W816" i="25" a="1"/>
  <c r="X818" i="25" a="1"/>
  <c r="W820" i="25" a="1"/>
  <c r="X822" i="25" a="1"/>
  <c r="W824" i="25" a="1"/>
  <c r="W825" i="25" a="1"/>
  <c r="W826" i="25" a="1"/>
  <c r="W827" i="25" a="1"/>
  <c r="W828" i="25" a="1"/>
  <c r="W829" i="25" a="1"/>
  <c r="W830" i="25" a="1"/>
  <c r="W831" i="25" a="1"/>
  <c r="W832" i="25" a="1"/>
  <c r="W833" i="25" a="1"/>
  <c r="W834" i="25" a="1"/>
  <c r="W835" i="25" a="1"/>
  <c r="W836" i="25" a="1"/>
  <c r="W837" i="25" a="1"/>
  <c r="W838" i="25" a="1"/>
  <c r="W839" i="25" a="1"/>
  <c r="W840" i="25" a="1"/>
  <c r="W841" i="25" a="1"/>
  <c r="W842" i="25" a="1"/>
  <c r="W843" i="25" a="1"/>
  <c r="W844" i="25" a="1"/>
  <c r="W845" i="25" a="1"/>
  <c r="W846" i="25" a="1"/>
  <c r="W847" i="25" a="1"/>
  <c r="W848" i="25" a="1"/>
  <c r="W849" i="25" a="1"/>
  <c r="W850" i="25" a="1"/>
  <c r="W851" i="25" a="1"/>
  <c r="W852" i="25" a="1"/>
  <c r="W853" i="25" a="1"/>
  <c r="W854" i="25" a="1"/>
  <c r="W855" i="25" a="1"/>
  <c r="W856" i="25" a="1"/>
  <c r="W857" i="25" a="1"/>
  <c r="W858" i="25" a="1"/>
  <c r="W859" i="25" a="1"/>
  <c r="W860" i="25" a="1"/>
  <c r="W861" i="25" a="1"/>
  <c r="W862" i="25" a="1"/>
  <c r="W863" i="25" a="1"/>
  <c r="W864" i="25" a="1"/>
  <c r="W865" i="25" a="1"/>
  <c r="W866" i="25" a="1"/>
  <c r="W867" i="25" a="1"/>
  <c r="W868" i="25" a="1"/>
  <c r="W869" i="25" a="1"/>
  <c r="W870" i="25" a="1"/>
  <c r="W871" i="25" a="1"/>
  <c r="W872" i="25" a="1"/>
  <c r="W873" i="25" a="1"/>
  <c r="W874" i="25" a="1"/>
  <c r="W875" i="25" a="1"/>
  <c r="W876" i="25" a="1"/>
  <c r="W877" i="25" a="1"/>
  <c r="W878" i="25" a="1"/>
  <c r="W879" i="25" a="1"/>
  <c r="W880" i="25" a="1"/>
  <c r="W881" i="25" a="1"/>
  <c r="W882" i="25" a="1"/>
  <c r="W883" i="25" a="1"/>
  <c r="W884" i="25" a="1"/>
  <c r="W885" i="25" a="1"/>
  <c r="W886" i="25" a="1"/>
  <c r="W887" i="25" a="1"/>
  <c r="W888" i="25" a="1"/>
  <c r="W889" i="25" a="1"/>
  <c r="W890" i="25" a="1"/>
  <c r="W891" i="25" a="1"/>
  <c r="W892" i="25" a="1"/>
  <c r="W893" i="25" a="1"/>
  <c r="W894" i="25" a="1"/>
  <c r="W895" i="25" a="1"/>
  <c r="W896" i="25" a="1"/>
  <c r="W897" i="25" a="1"/>
  <c r="W898" i="25" a="1"/>
  <c r="W585" i="25" a="1"/>
  <c r="X595" i="25" a="1"/>
  <c r="W601" i="25" a="1"/>
  <c r="X640" i="25" a="1"/>
  <c r="X642" i="25" a="1"/>
  <c r="X644" i="25" a="1"/>
  <c r="X646" i="25" a="1"/>
  <c r="X648" i="25" a="1"/>
  <c r="X650" i="25" a="1"/>
  <c r="X652" i="25" a="1"/>
  <c r="X654" i="25" a="1"/>
  <c r="X656" i="25" a="1"/>
  <c r="X658" i="25" a="1"/>
  <c r="X660" i="25" a="1"/>
  <c r="X662" i="25" a="1"/>
  <c r="X664" i="25" a="1"/>
  <c r="X666" i="25" a="1"/>
  <c r="X668" i="25" a="1"/>
  <c r="X670" i="25" a="1"/>
  <c r="X673" i="25" a="1"/>
  <c r="W675" i="25" a="1"/>
  <c r="X677" i="25" a="1"/>
  <c r="W679" i="25" a="1"/>
  <c r="X681" i="25" a="1"/>
  <c r="W683" i="25" a="1"/>
  <c r="X685" i="25" a="1"/>
  <c r="W687" i="25" a="1"/>
  <c r="X689" i="25" a="1"/>
  <c r="W691" i="25" a="1"/>
  <c r="X693" i="25" a="1"/>
  <c r="W695" i="25" a="1"/>
  <c r="X697" i="25" a="1"/>
  <c r="W699" i="25" a="1"/>
  <c r="X701" i="25" a="1"/>
  <c r="W703" i="25" a="1"/>
  <c r="X705" i="25" a="1"/>
  <c r="W707" i="25" a="1"/>
  <c r="X709" i="25" a="1"/>
  <c r="W711" i="25" a="1"/>
  <c r="X713" i="25" a="1"/>
  <c r="W715" i="25" a="1"/>
  <c r="X717" i="25" a="1"/>
  <c r="W719" i="25" a="1"/>
  <c r="X721" i="25" a="1"/>
  <c r="W723" i="25" a="1"/>
  <c r="X725" i="25" a="1"/>
  <c r="W727" i="25" a="1"/>
  <c r="X729" i="25" a="1"/>
  <c r="W731" i="25" a="1"/>
  <c r="X733" i="25" a="1"/>
  <c r="W735" i="25" a="1"/>
  <c r="X737" i="25" a="1"/>
  <c r="W739" i="25" a="1"/>
  <c r="X741" i="25" a="1"/>
  <c r="W743" i="25" a="1"/>
  <c r="X745" i="25" a="1"/>
  <c r="W747" i="25" a="1"/>
  <c r="X749" i="25" a="1"/>
  <c r="W751" i="25" a="1"/>
  <c r="X753" i="25" a="1"/>
  <c r="W755" i="25" a="1"/>
  <c r="X757" i="25" a="1"/>
  <c r="W759" i="25" a="1"/>
  <c r="X761" i="25" a="1"/>
  <c r="W763" i="25" a="1"/>
  <c r="X765" i="25" a="1"/>
  <c r="W767" i="25" a="1"/>
  <c r="X769" i="25" a="1"/>
  <c r="W771" i="25" a="1"/>
  <c r="X773" i="25" a="1"/>
  <c r="W775" i="25" a="1"/>
  <c r="X777" i="25" a="1"/>
  <c r="W779" i="25" a="1"/>
  <c r="X781" i="25" a="1"/>
  <c r="W783" i="25" a="1"/>
  <c r="X785" i="25" a="1"/>
  <c r="W787" i="25" a="1"/>
  <c r="X789" i="25" a="1"/>
  <c r="W791" i="25" a="1"/>
  <c r="X793" i="25" a="1"/>
  <c r="W795" i="25" a="1"/>
  <c r="X797" i="25" a="1"/>
  <c r="W799" i="25" a="1"/>
  <c r="X801" i="25" a="1"/>
  <c r="W803" i="25" a="1"/>
  <c r="X805" i="25" a="1"/>
  <c r="W807" i="25" a="1"/>
  <c r="X809" i="25" a="1"/>
  <c r="W811" i="25" a="1"/>
  <c r="X813" i="25" a="1"/>
  <c r="W815" i="25" a="1"/>
  <c r="X817" i="25" a="1"/>
  <c r="W819" i="25" a="1"/>
  <c r="X821" i="25" a="1"/>
  <c r="W823" i="25" a="1"/>
  <c r="X591" i="25" a="1"/>
  <c r="W597" i="25" a="1"/>
  <c r="X672" i="25" a="1"/>
  <c r="W674" i="25" a="1"/>
  <c r="X676" i="25" a="1"/>
  <c r="W678" i="25" a="1"/>
  <c r="X680" i="25" a="1"/>
  <c r="W682" i="25" a="1"/>
  <c r="X684" i="25" a="1"/>
  <c r="W686" i="25" a="1"/>
  <c r="X688" i="25" a="1"/>
  <c r="W690" i="25" a="1"/>
  <c r="X692" i="25" a="1"/>
  <c r="W694" i="25" a="1"/>
  <c r="X696" i="25" a="1"/>
  <c r="W698" i="25" a="1"/>
  <c r="X700" i="25" a="1"/>
  <c r="W702" i="25" a="1"/>
  <c r="X704" i="25" a="1"/>
  <c r="W706" i="25" a="1"/>
  <c r="X708" i="25" a="1"/>
  <c r="W710" i="25" a="1"/>
  <c r="X712" i="25" a="1"/>
  <c r="W714" i="25" a="1"/>
  <c r="X716" i="25" a="1"/>
  <c r="W718" i="25" a="1"/>
  <c r="X720" i="25" a="1"/>
  <c r="W722" i="25" a="1"/>
  <c r="X724" i="25" a="1"/>
  <c r="W726" i="25" a="1"/>
  <c r="X728" i="25" a="1"/>
  <c r="W730" i="25" a="1"/>
  <c r="X732" i="25" a="1"/>
  <c r="W734" i="25" a="1"/>
  <c r="X736" i="25" a="1"/>
  <c r="W738" i="25" a="1"/>
  <c r="X740" i="25" a="1"/>
  <c r="W742" i="25" a="1"/>
  <c r="X744" i="25" a="1"/>
  <c r="W746" i="25" a="1"/>
  <c r="X748" i="25" a="1"/>
  <c r="W750" i="25" a="1"/>
  <c r="X752" i="25" a="1"/>
  <c r="W754" i="25" a="1"/>
  <c r="X756" i="25" a="1"/>
  <c r="W758" i="25" a="1"/>
  <c r="X760" i="25" a="1"/>
  <c r="W762" i="25" a="1"/>
  <c r="X764" i="25" a="1"/>
  <c r="W766" i="25" a="1"/>
  <c r="X768" i="25" a="1"/>
  <c r="W770" i="25" a="1"/>
  <c r="X772" i="25" a="1"/>
  <c r="W774" i="25" a="1"/>
  <c r="X776" i="25" a="1"/>
  <c r="W778" i="25" a="1"/>
  <c r="X780" i="25" a="1"/>
  <c r="W782" i="25" a="1"/>
  <c r="X784" i="25" a="1"/>
  <c r="W786" i="25" a="1"/>
  <c r="X788" i="25" a="1"/>
  <c r="W790" i="25" a="1"/>
  <c r="X792" i="25" a="1"/>
  <c r="W794" i="25" a="1"/>
  <c r="X796" i="25" a="1"/>
  <c r="W798" i="25" a="1"/>
  <c r="X800" i="25" a="1"/>
  <c r="W802" i="25" a="1"/>
  <c r="X804" i="25" a="1"/>
  <c r="W806" i="25" a="1"/>
  <c r="X808" i="25" a="1"/>
  <c r="W810" i="25" a="1"/>
  <c r="X812" i="25" a="1"/>
  <c r="W814" i="25" a="1"/>
  <c r="X816" i="25" a="1"/>
  <c r="W818" i="25" a="1"/>
  <c r="X820" i="25" a="1"/>
  <c r="W822" i="25" a="1"/>
  <c r="X824" i="25" a="1"/>
  <c r="X825" i="25" a="1"/>
  <c r="X826" i="25" a="1"/>
  <c r="X827" i="25" a="1"/>
  <c r="X828" i="25" a="1"/>
  <c r="X829" i="25" a="1"/>
  <c r="X830" i="25" a="1"/>
  <c r="X831" i="25" a="1"/>
  <c r="X832" i="25" a="1"/>
  <c r="X833" i="25" a="1"/>
  <c r="X834" i="25" a="1"/>
  <c r="X835" i="25" a="1"/>
  <c r="X836" i="25" a="1"/>
  <c r="X837" i="25" a="1"/>
  <c r="X838" i="25" a="1"/>
  <c r="X839" i="25" a="1"/>
  <c r="X840" i="25" a="1"/>
  <c r="X841" i="25" a="1"/>
  <c r="X842" i="25" a="1"/>
  <c r="X843" i="25" a="1"/>
  <c r="X844" i="25" a="1"/>
  <c r="X845" i="25" a="1"/>
  <c r="X846" i="25" a="1"/>
  <c r="X847" i="25" a="1"/>
  <c r="X848" i="25" a="1"/>
  <c r="X849" i="25" a="1"/>
  <c r="X850" i="25" a="1"/>
  <c r="X851" i="25" a="1"/>
  <c r="X852" i="25" a="1"/>
  <c r="X853" i="25" a="1"/>
  <c r="X854" i="25" a="1"/>
  <c r="X855" i="25" a="1"/>
  <c r="X856" i="25" a="1"/>
  <c r="X857" i="25" a="1"/>
  <c r="X858" i="25" a="1"/>
  <c r="X859" i="25" a="1"/>
  <c r="X860" i="25" a="1"/>
  <c r="X861" i="25" a="1"/>
  <c r="X862" i="25" a="1"/>
  <c r="X863" i="25" a="1"/>
  <c r="X864" i="25" a="1"/>
  <c r="X865" i="25" a="1"/>
  <c r="X866" i="25" a="1"/>
  <c r="X867" i="25" a="1"/>
  <c r="X868" i="25" a="1"/>
  <c r="X869" i="25" a="1"/>
  <c r="X870" i="25" a="1"/>
  <c r="X871" i="25" a="1"/>
  <c r="X872" i="25" a="1"/>
  <c r="X873" i="25" a="1"/>
  <c r="X874" i="25" a="1"/>
  <c r="X875" i="25" a="1"/>
  <c r="X876" i="25" a="1"/>
  <c r="X877" i="25" a="1"/>
  <c r="X878" i="25" a="1"/>
  <c r="X879" i="25" a="1"/>
  <c r="X880" i="25" a="1"/>
  <c r="X881" i="25" a="1"/>
  <c r="X882" i="25" a="1"/>
  <c r="X883" i="25" a="1"/>
  <c r="X884" i="25" a="1"/>
  <c r="X885" i="25" a="1"/>
  <c r="X886" i="25" a="1"/>
  <c r="X887" i="25" a="1"/>
  <c r="X888" i="25" a="1"/>
  <c r="X889" i="25" a="1"/>
  <c r="X890" i="25" a="1"/>
  <c r="X891" i="25" a="1"/>
  <c r="X892" i="25" a="1"/>
  <c r="X893" i="25" a="1"/>
  <c r="X894" i="25" a="1"/>
  <c r="X895" i="25" a="1"/>
  <c r="X896" i="25" a="1"/>
  <c r="X897" i="25" a="1"/>
  <c r="X898" i="25" a="1"/>
  <c r="X899" i="25" a="1"/>
  <c r="X900" i="25" a="1"/>
  <c r="X901" i="25" a="1"/>
  <c r="X902" i="25" a="1"/>
  <c r="X903" i="25" a="1"/>
  <c r="W900" i="25" a="1"/>
  <c r="W902" i="25" a="1"/>
  <c r="W904" i="25" a="1"/>
  <c r="X905" i="25" a="1"/>
  <c r="W908" i="25" a="1"/>
  <c r="X909" i="25" a="1"/>
  <c r="W912" i="25" a="1"/>
  <c r="X913" i="25" a="1"/>
  <c r="W916" i="25" a="1"/>
  <c r="X917" i="25" a="1"/>
  <c r="W920" i="25" a="1"/>
  <c r="X921" i="25" a="1"/>
  <c r="W924" i="25" a="1"/>
  <c r="X925" i="25" a="1"/>
  <c r="W928" i="25" a="1"/>
  <c r="X929" i="25" a="1"/>
  <c r="W932" i="25" a="1"/>
  <c r="X933" i="25" a="1"/>
  <c r="W936" i="25" a="1"/>
  <c r="X937" i="25" a="1"/>
  <c r="W940" i="25" a="1"/>
  <c r="X941" i="25" a="1"/>
  <c r="W944" i="25" a="1"/>
  <c r="X945" i="25" a="1"/>
  <c r="W948" i="25" a="1"/>
  <c r="X949" i="25" a="1"/>
  <c r="W952" i="25" a="1"/>
  <c r="X953" i="25" a="1"/>
  <c r="W956" i="25" a="1"/>
  <c r="X957" i="25" a="1"/>
  <c r="W960" i="25" a="1"/>
  <c r="X961" i="25" a="1"/>
  <c r="W964" i="25" a="1"/>
  <c r="X965" i="25" a="1"/>
  <c r="W968" i="25" a="1"/>
  <c r="X969" i="25" a="1"/>
  <c r="W972" i="25" a="1"/>
  <c r="X973" i="25" a="1"/>
  <c r="W976" i="25" a="1"/>
  <c r="X977" i="25" a="1"/>
  <c r="W980" i="25" a="1"/>
  <c r="X981" i="25" a="1"/>
  <c r="W984" i="25" a="1"/>
  <c r="X985" i="25" a="1"/>
  <c r="W988" i="25" a="1"/>
  <c r="X989" i="25" a="1"/>
  <c r="W992" i="25" a="1"/>
  <c r="X993" i="25" a="1"/>
  <c r="W996" i="25" a="1"/>
  <c r="X997" i="25" a="1"/>
  <c r="W1000" i="25" a="1"/>
  <c r="X1001" i="25" a="1"/>
  <c r="W1004" i="25" a="1"/>
  <c r="X1005" i="25" a="1"/>
  <c r="W1008" i="25" a="1"/>
  <c r="X1009" i="25" a="1"/>
  <c r="W1012" i="25" a="1"/>
  <c r="X1013" i="25" a="1"/>
  <c r="X1014" i="25" a="1"/>
  <c r="X1015" i="25" a="1"/>
  <c r="X1016" i="25" a="1"/>
  <c r="X1017" i="25" a="1"/>
  <c r="X1018" i="25" a="1"/>
  <c r="X1019" i="25" a="1"/>
  <c r="X1020" i="25" a="1"/>
  <c r="X1021" i="25" a="1"/>
  <c r="X1022" i="25" a="1"/>
  <c r="X1023" i="25" a="1"/>
  <c r="X1024" i="25" a="1"/>
  <c r="X1025" i="25" a="1"/>
  <c r="X1026" i="25" a="1"/>
  <c r="X1027" i="25" a="1"/>
  <c r="X1028" i="25" a="1"/>
  <c r="X1029" i="25" a="1"/>
  <c r="X1030" i="25" a="1"/>
  <c r="X1031" i="25" a="1"/>
  <c r="X1032" i="25" a="1"/>
  <c r="X1033" i="25" a="1"/>
  <c r="X1034" i="25" a="1"/>
  <c r="X1035" i="25" a="1"/>
  <c r="X1036" i="25" a="1"/>
  <c r="X1037" i="25" a="1"/>
  <c r="X1038" i="25" a="1"/>
  <c r="X1039" i="25" a="1"/>
  <c r="X1040" i="25" a="1"/>
  <c r="X1041" i="25" a="1"/>
  <c r="X1042" i="25" a="1"/>
  <c r="X1043" i="25" a="1"/>
  <c r="X1044" i="25" a="1"/>
  <c r="X1045" i="25" a="1"/>
  <c r="X1046" i="25" a="1"/>
  <c r="X1047" i="25" a="1"/>
  <c r="X1048" i="25" a="1"/>
  <c r="X1049" i="25" a="1"/>
  <c r="X1050" i="25" a="1"/>
  <c r="X1051" i="25" a="1"/>
  <c r="X1052" i="25" a="1"/>
  <c r="X1053" i="25" a="1"/>
  <c r="X1054" i="25" a="1"/>
  <c r="X1055" i="25" a="1"/>
  <c r="X1056" i="25" a="1"/>
  <c r="X1057" i="25" a="1"/>
  <c r="X1058" i="25" a="1"/>
  <c r="X1059" i="25" a="1"/>
  <c r="X1060" i="25" a="1"/>
  <c r="X1061" i="25" a="1"/>
  <c r="X1062" i="25" a="1"/>
  <c r="X1063" i="25" a="1"/>
  <c r="X1064" i="25" a="1"/>
  <c r="X1065" i="25" a="1"/>
  <c r="X1066" i="25" a="1"/>
  <c r="X1067" i="25" a="1"/>
  <c r="X1068" i="25" a="1"/>
  <c r="X1069" i="25" a="1"/>
  <c r="X1070" i="25" a="1"/>
  <c r="X1071" i="25" a="1"/>
  <c r="X1072" i="25" a="1"/>
  <c r="X1073" i="25" a="1"/>
  <c r="X1074" i="25" a="1"/>
  <c r="X1075" i="25" a="1"/>
  <c r="X1076" i="25" a="1"/>
  <c r="X1077" i="25" a="1"/>
  <c r="X1078" i="25" a="1"/>
  <c r="X1079" i="25" a="1"/>
  <c r="X1080" i="25" a="1"/>
  <c r="X1081" i="25" a="1"/>
  <c r="X1082" i="25" a="1"/>
  <c r="X1083" i="25" a="1"/>
  <c r="X1084" i="25" a="1"/>
  <c r="X1085" i="25" a="1"/>
  <c r="X1086" i="25" a="1"/>
  <c r="X1087" i="25" a="1"/>
  <c r="X1088" i="25" a="1"/>
  <c r="X1089" i="25" a="1"/>
  <c r="X1090" i="25" a="1"/>
  <c r="X1091" i="25" a="1"/>
  <c r="X1092" i="25" a="1"/>
  <c r="X1093" i="25" a="1"/>
  <c r="X1094" i="25" a="1"/>
  <c r="X1095" i="25" a="1"/>
  <c r="X904" i="25" a="1"/>
  <c r="W907" i="25" a="1"/>
  <c r="X908" i="25" a="1"/>
  <c r="W911" i="25" a="1"/>
  <c r="X912" i="25" a="1"/>
  <c r="W915" i="25" a="1"/>
  <c r="X916" i="25" a="1"/>
  <c r="W919" i="25" a="1"/>
  <c r="X920" i="25" a="1"/>
  <c r="W923" i="25" a="1"/>
  <c r="X924" i="25" a="1"/>
  <c r="W927" i="25" a="1"/>
  <c r="X928" i="25" a="1"/>
  <c r="W931" i="25" a="1"/>
  <c r="X932" i="25" a="1"/>
  <c r="W935" i="25" a="1"/>
  <c r="X936" i="25" a="1"/>
  <c r="W939" i="25" a="1"/>
  <c r="X940" i="25" a="1"/>
  <c r="W943" i="25" a="1"/>
  <c r="X944" i="25" a="1"/>
  <c r="W947" i="25" a="1"/>
  <c r="X948" i="25" a="1"/>
  <c r="W951" i="25" a="1"/>
  <c r="X952" i="25" a="1"/>
  <c r="W955" i="25" a="1"/>
  <c r="X956" i="25" a="1"/>
  <c r="W959" i="25" a="1"/>
  <c r="X960" i="25" a="1"/>
  <c r="W963" i="25" a="1"/>
  <c r="X964" i="25" a="1"/>
  <c r="W967" i="25" a="1"/>
  <c r="X968" i="25" a="1"/>
  <c r="W971" i="25" a="1"/>
  <c r="X972" i="25" a="1"/>
  <c r="W975" i="25" a="1"/>
  <c r="X976" i="25" a="1"/>
  <c r="W979" i="25" a="1"/>
  <c r="X980" i="25" a="1"/>
  <c r="W983" i="25" a="1"/>
  <c r="X984" i="25" a="1"/>
  <c r="W987" i="25" a="1"/>
  <c r="X988" i="25" a="1"/>
  <c r="W991" i="25" a="1"/>
  <c r="X992" i="25" a="1"/>
  <c r="W995" i="25" a="1"/>
  <c r="X996" i="25" a="1"/>
  <c r="W999" i="25" a="1"/>
  <c r="X1000" i="25" a="1"/>
  <c r="W1003" i="25" a="1"/>
  <c r="X1004" i="25" a="1"/>
  <c r="W1007" i="25" a="1"/>
  <c r="X1008" i="25" a="1"/>
  <c r="W1011" i="25" a="1"/>
  <c r="X1012" i="25" a="1"/>
  <c r="W899" i="25" a="1"/>
  <c r="W901" i="25" a="1"/>
  <c r="W903" i="25" a="1"/>
  <c r="W906" i="25" a="1"/>
  <c r="X907" i="25" a="1"/>
  <c r="W910" i="25" a="1"/>
  <c r="X911" i="25" a="1"/>
  <c r="W914" i="25" a="1"/>
  <c r="X915" i="25" a="1"/>
  <c r="W918" i="25" a="1"/>
  <c r="X919" i="25" a="1"/>
  <c r="W922" i="25" a="1"/>
  <c r="X923" i="25" a="1"/>
  <c r="W926" i="25" a="1"/>
  <c r="X927" i="25" a="1"/>
  <c r="W930" i="25" a="1"/>
  <c r="X931" i="25" a="1"/>
  <c r="W934" i="25" a="1"/>
  <c r="X935" i="25" a="1"/>
  <c r="W938" i="25" a="1"/>
  <c r="X939" i="25" a="1"/>
  <c r="W942" i="25" a="1"/>
  <c r="X943" i="25" a="1"/>
  <c r="W946" i="25" a="1"/>
  <c r="X947" i="25" a="1"/>
  <c r="W950" i="25" a="1"/>
  <c r="X951" i="25" a="1"/>
  <c r="W954" i="25" a="1"/>
  <c r="X955" i="25" a="1"/>
  <c r="W958" i="25" a="1"/>
  <c r="X959" i="25" a="1"/>
  <c r="W962" i="25" a="1"/>
  <c r="X963" i="25" a="1"/>
  <c r="W966" i="25" a="1"/>
  <c r="X967" i="25" a="1"/>
  <c r="W970" i="25" a="1"/>
  <c r="X971" i="25" a="1"/>
  <c r="W974" i="25" a="1"/>
  <c r="X975" i="25" a="1"/>
  <c r="W978" i="25" a="1"/>
  <c r="X979" i="25" a="1"/>
  <c r="W982" i="25" a="1"/>
  <c r="X983" i="25" a="1"/>
  <c r="W986" i="25" a="1"/>
  <c r="X987" i="25" a="1"/>
  <c r="W990" i="25" a="1"/>
  <c r="X991" i="25" a="1"/>
  <c r="W994" i="25" a="1"/>
  <c r="X995" i="25" a="1"/>
  <c r="W998" i="25" a="1"/>
  <c r="X999" i="25" a="1"/>
  <c r="W1002" i="25" a="1"/>
  <c r="X1003" i="25" a="1"/>
  <c r="W1006" i="25" a="1"/>
  <c r="X1007" i="25" a="1"/>
  <c r="W1010" i="25" a="1"/>
  <c r="X1011" i="25" a="1"/>
  <c r="W1014" i="25" a="1"/>
  <c r="W1015" i="25" a="1"/>
  <c r="W1016" i="25" a="1"/>
  <c r="W1017" i="25" a="1"/>
  <c r="W1018" i="25" a="1"/>
  <c r="W1019" i="25" a="1"/>
  <c r="W1020" i="25" a="1"/>
  <c r="W1021" i="25" a="1"/>
  <c r="W1022" i="25" a="1"/>
  <c r="W1023" i="25" a="1"/>
  <c r="W1024" i="25" a="1"/>
  <c r="W1025" i="25" a="1"/>
  <c r="W1026" i="25" a="1"/>
  <c r="W1027" i="25" a="1"/>
  <c r="W1028" i="25" a="1"/>
  <c r="W1029" i="25" a="1"/>
  <c r="W1030" i="25" a="1"/>
  <c r="W1031" i="25" a="1"/>
  <c r="W1032" i="25" a="1"/>
  <c r="W1033" i="25" a="1"/>
  <c r="W1034" i="25" a="1"/>
  <c r="W1035" i="25" a="1"/>
  <c r="W1036" i="25" a="1"/>
  <c r="W1037" i="25" a="1"/>
  <c r="W1038" i="25" a="1"/>
  <c r="W1039" i="25" a="1"/>
  <c r="W1040" i="25" a="1"/>
  <c r="W1041" i="25" a="1"/>
  <c r="W1042" i="25" a="1"/>
  <c r="W1043" i="25" a="1"/>
  <c r="W1044" i="25" a="1"/>
  <c r="W1045" i="25" a="1"/>
  <c r="W1046" i="25" a="1"/>
  <c r="W1047" i="25" a="1"/>
  <c r="W1048" i="25" a="1"/>
  <c r="W1049" i="25" a="1"/>
  <c r="W1050" i="25" a="1"/>
  <c r="W1051" i="25" a="1"/>
  <c r="W1052" i="25" a="1"/>
  <c r="W1053" i="25" a="1"/>
  <c r="W1054" i="25" a="1"/>
  <c r="W1055" i="25" a="1"/>
  <c r="W1056" i="25" a="1"/>
  <c r="W1057" i="25" a="1"/>
  <c r="W1058" i="25" a="1"/>
  <c r="W1059" i="25" a="1"/>
  <c r="W1060" i="25" a="1"/>
  <c r="W1061" i="25" a="1"/>
  <c r="W1062" i="25" a="1"/>
  <c r="W1063" i="25" a="1"/>
  <c r="W1064" i="25" a="1"/>
  <c r="W1065" i="25" a="1"/>
  <c r="W1066" i="25" a="1"/>
  <c r="W1067" i="25" a="1"/>
  <c r="W1068" i="25" a="1"/>
  <c r="W1069" i="25" a="1"/>
  <c r="W1070" i="25" a="1"/>
  <c r="W1071" i="25" a="1"/>
  <c r="W1072" i="25" a="1"/>
  <c r="W1073" i="25" a="1"/>
  <c r="W1074" i="25" a="1"/>
  <c r="W1075" i="25" a="1"/>
  <c r="W1076" i="25" a="1"/>
  <c r="W1077" i="25" a="1"/>
  <c r="W1078" i="25" a="1"/>
  <c r="W1079" i="25" a="1"/>
  <c r="W1080" i="25" a="1"/>
  <c r="W1081" i="25" a="1"/>
  <c r="W905" i="25" a="1"/>
  <c r="X906" i="25" a="1"/>
  <c r="W909" i="25" a="1"/>
  <c r="X910" i="25" a="1"/>
  <c r="W913" i="25" a="1"/>
  <c r="X914" i="25" a="1"/>
  <c r="W917" i="25" a="1"/>
  <c r="X918" i="25" a="1"/>
  <c r="W921" i="25" a="1"/>
  <c r="X922" i="25" a="1"/>
  <c r="W925" i="25" a="1"/>
  <c r="X926" i="25" a="1"/>
  <c r="W929" i="25" a="1"/>
  <c r="X930" i="25" a="1"/>
  <c r="W933" i="25" a="1"/>
  <c r="X934" i="25" a="1"/>
  <c r="W937" i="25" a="1"/>
  <c r="X938" i="25" a="1"/>
  <c r="W941" i="25" a="1"/>
  <c r="X942" i="25" a="1"/>
  <c r="W945" i="25" a="1"/>
  <c r="X946" i="25" a="1"/>
  <c r="W949" i="25" a="1"/>
  <c r="X950" i="25" a="1"/>
  <c r="W953" i="25" a="1"/>
  <c r="X954" i="25" a="1"/>
  <c r="W957" i="25" a="1"/>
  <c r="X958" i="25" a="1"/>
  <c r="W961" i="25" a="1"/>
  <c r="X962" i="25" a="1"/>
  <c r="W965" i="25" a="1"/>
  <c r="X966" i="25" a="1"/>
  <c r="W969" i="25" a="1"/>
  <c r="X970" i="25" a="1"/>
  <c r="W973" i="25" a="1"/>
  <c r="X974" i="25" a="1"/>
  <c r="W977" i="25" a="1"/>
  <c r="X978" i="25" a="1"/>
  <c r="W981" i="25" a="1"/>
  <c r="X982" i="25" a="1"/>
  <c r="W985" i="25" a="1"/>
  <c r="X986" i="25" a="1"/>
  <c r="W989" i="25" a="1"/>
  <c r="X990" i="25" a="1"/>
  <c r="W993" i="25" a="1"/>
  <c r="X994" i="25" a="1"/>
  <c r="W997" i="25" a="1"/>
  <c r="X998" i="25" a="1"/>
  <c r="W1001" i="25" a="1"/>
  <c r="X1002" i="25" a="1"/>
  <c r="W1005" i="25" a="1"/>
  <c r="X1006" i="25" a="1"/>
  <c r="W1009" i="25" a="1"/>
  <c r="X1010" i="25" a="1"/>
  <c r="W1013" i="25" a="1"/>
  <c r="W1082" i="25" a="1"/>
  <c r="W1086" i="25" a="1"/>
  <c r="W1090" i="25" a="1"/>
  <c r="W1094" i="25" a="1"/>
  <c r="W1097" i="25" a="1"/>
  <c r="W1099" i="25" a="1"/>
  <c r="W1101" i="25" a="1"/>
  <c r="W1103" i="25" a="1"/>
  <c r="W1105" i="25" a="1"/>
  <c r="W1107" i="25" a="1"/>
  <c r="W1109" i="25" a="1"/>
  <c r="W1111" i="25" a="1"/>
  <c r="W1113" i="25" a="1"/>
  <c r="W1115" i="25" a="1"/>
  <c r="W1117" i="25" a="1"/>
  <c r="W1119" i="25" a="1"/>
  <c r="W1121" i="25" a="1"/>
  <c r="W1123" i="25" a="1"/>
  <c r="W1125" i="25" a="1"/>
  <c r="W1127" i="25" a="1"/>
  <c r="W1129" i="25" a="1"/>
  <c r="W1131" i="25" a="1"/>
  <c r="W1133" i="25" a="1"/>
  <c r="W1135" i="25" a="1"/>
  <c r="W1137" i="25" a="1"/>
  <c r="W1139" i="25" a="1"/>
  <c r="W1141" i="25" a="1"/>
  <c r="W1143" i="25" a="1"/>
  <c r="W1145" i="25" a="1"/>
  <c r="W1147" i="25" a="1"/>
  <c r="W1149" i="25" a="1"/>
  <c r="W1151" i="25" a="1"/>
  <c r="W1153" i="25" a="1"/>
  <c r="W1155" i="25" a="1"/>
  <c r="W1157" i="25" a="1"/>
  <c r="W1159" i="25" a="1"/>
  <c r="W1161" i="25" a="1"/>
  <c r="W1163" i="25" a="1"/>
  <c r="W1165" i="25" a="1"/>
  <c r="W1167" i="25" a="1"/>
  <c r="W1169" i="25" a="1"/>
  <c r="W1171" i="25" a="1"/>
  <c r="W1173" i="25" a="1"/>
  <c r="W1175" i="25" a="1"/>
  <c r="W1177" i="25" a="1"/>
  <c r="W1179" i="25" a="1"/>
  <c r="W1181" i="25" a="1"/>
  <c r="W1183" i="25" a="1"/>
  <c r="W1185" i="25" a="1"/>
  <c r="W1187" i="25" a="1"/>
  <c r="W1189" i="25" a="1"/>
  <c r="W1191" i="25" a="1"/>
  <c r="W1193" i="25" a="1"/>
  <c r="W1195" i="25" a="1"/>
  <c r="W1197" i="25" a="1"/>
  <c r="W1199" i="25" a="1"/>
  <c r="W1201" i="25" a="1"/>
  <c r="W1203" i="25" a="1"/>
  <c r="W1205" i="25" a="1"/>
  <c r="W1207" i="25" a="1"/>
  <c r="W1209" i="25" a="1"/>
  <c r="W1211" i="25" a="1"/>
  <c r="W1213" i="25" a="1"/>
  <c r="W1215" i="25" a="1"/>
  <c r="W1217" i="25" a="1"/>
  <c r="W1219" i="25" a="1"/>
  <c r="W1221" i="25" a="1"/>
  <c r="W1223" i="25" a="1"/>
  <c r="W1225" i="25" a="1"/>
  <c r="W1227" i="25" a="1"/>
  <c r="W1229" i="25" a="1"/>
  <c r="W1231" i="25" a="1"/>
  <c r="W1233" i="25" a="1"/>
  <c r="W1235" i="25" a="1"/>
  <c r="W1237" i="25" a="1"/>
  <c r="W1239" i="25" a="1"/>
  <c r="W1241" i="25" a="1"/>
  <c r="W1243" i="25" a="1"/>
  <c r="W1245" i="25" a="1"/>
  <c r="W1247" i="25" a="1"/>
  <c r="W1249" i="25" a="1"/>
  <c r="W1251" i="25" a="1"/>
  <c r="W1253" i="25" a="1"/>
  <c r="W1255" i="25" a="1"/>
  <c r="W1257" i="25" a="1"/>
  <c r="W1259" i="25" a="1"/>
  <c r="W1261" i="25" a="1"/>
  <c r="W1263" i="25" a="1"/>
  <c r="W1265" i="25" a="1"/>
  <c r="W1267" i="25" a="1"/>
  <c r="W1269" i="25" a="1"/>
  <c r="X1270" i="25" a="1"/>
  <c r="W1083" i="25" a="1"/>
  <c r="W1087" i="25" a="1"/>
  <c r="W1091" i="25" a="1"/>
  <c r="W1095" i="25" a="1"/>
  <c r="X1097" i="25" a="1"/>
  <c r="X1099" i="25" a="1"/>
  <c r="X1101" i="25" a="1"/>
  <c r="X1103" i="25" a="1"/>
  <c r="X1105" i="25" a="1"/>
  <c r="X1107" i="25" a="1"/>
  <c r="X1109" i="25" a="1"/>
  <c r="X1111" i="25" a="1"/>
  <c r="X1113" i="25" a="1"/>
  <c r="X1115" i="25" a="1"/>
  <c r="X1117" i="25" a="1"/>
  <c r="X1119" i="25" a="1"/>
  <c r="X1121" i="25" a="1"/>
  <c r="X1123" i="25" a="1"/>
  <c r="X1125" i="25" a="1"/>
  <c r="X1127" i="25" a="1"/>
  <c r="X1129" i="25" a="1"/>
  <c r="X1131" i="25" a="1"/>
  <c r="X1133" i="25" a="1"/>
  <c r="X1135" i="25" a="1"/>
  <c r="X1137" i="25" a="1"/>
  <c r="X1139" i="25" a="1"/>
  <c r="X1141" i="25" a="1"/>
  <c r="X1143" i="25" a="1"/>
  <c r="X1145" i="25" a="1"/>
  <c r="X1147" i="25" a="1"/>
  <c r="X1149" i="25" a="1"/>
  <c r="X1151" i="25" a="1"/>
  <c r="X1153" i="25" a="1"/>
  <c r="X1155" i="25" a="1"/>
  <c r="X1157" i="25" a="1"/>
  <c r="X1159" i="25" a="1"/>
  <c r="X1161" i="25" a="1"/>
  <c r="X1163" i="25" a="1"/>
  <c r="X1165" i="25" a="1"/>
  <c r="X1167" i="25" a="1"/>
  <c r="X1169" i="25" a="1"/>
  <c r="X1171" i="25" a="1"/>
  <c r="X1173" i="25" a="1"/>
  <c r="X1175" i="25" a="1"/>
  <c r="X1177" i="25" a="1"/>
  <c r="X1179" i="25" a="1"/>
  <c r="X1181" i="25" a="1"/>
  <c r="X1183" i="25" a="1"/>
  <c r="X1185" i="25" a="1"/>
  <c r="X1187" i="25" a="1"/>
  <c r="X1189" i="25" a="1"/>
  <c r="X1191" i="25" a="1"/>
  <c r="X1193" i="25" a="1"/>
  <c r="X1195" i="25" a="1"/>
  <c r="X1197" i="25" a="1"/>
  <c r="X1199" i="25" a="1"/>
  <c r="X1201" i="25" a="1"/>
  <c r="X1203" i="25" a="1"/>
  <c r="X1205" i="25" a="1"/>
  <c r="X1207" i="25" a="1"/>
  <c r="X1209" i="25" a="1"/>
  <c r="X1211" i="25" a="1"/>
  <c r="X1213" i="25" a="1"/>
  <c r="X1215" i="25" a="1"/>
  <c r="X1217" i="25" a="1"/>
  <c r="X1219" i="25" a="1"/>
  <c r="X1221" i="25" a="1"/>
  <c r="X1223" i="25" a="1"/>
  <c r="X1225" i="25" a="1"/>
  <c r="X1227" i="25" a="1"/>
  <c r="X1229" i="25" a="1"/>
  <c r="X1231" i="25" a="1"/>
  <c r="X1233" i="25" a="1"/>
  <c r="X1235" i="25" a="1"/>
  <c r="X1237" i="25" a="1"/>
  <c r="X1239" i="25" a="1"/>
  <c r="X1241" i="25" a="1"/>
  <c r="X1243" i="25" a="1"/>
  <c r="X1245" i="25" a="1"/>
  <c r="X1247" i="25" a="1"/>
  <c r="X1249" i="25" a="1"/>
  <c r="X1251" i="25" a="1"/>
  <c r="X1253" i="25" a="1"/>
  <c r="X1255" i="25" a="1"/>
  <c r="X1257" i="25" a="1"/>
  <c r="X1259" i="25" a="1"/>
  <c r="X1261" i="25" a="1"/>
  <c r="X1263" i="25" a="1"/>
  <c r="X1265" i="25" a="1"/>
  <c r="X1267" i="25" a="1"/>
  <c r="X1269" i="25" a="1"/>
  <c r="W1271" i="25" a="1"/>
  <c r="W1272" i="25" a="1"/>
  <c r="W1273" i="25" a="1"/>
  <c r="W1274" i="25" a="1"/>
  <c r="W1275" i="25" a="1"/>
  <c r="W1276" i="25" a="1"/>
  <c r="W1277" i="25" a="1"/>
  <c r="W1278" i="25" a="1"/>
  <c r="W1279" i="25" a="1"/>
  <c r="W1280" i="25" a="1"/>
  <c r="W1281" i="25" a="1"/>
  <c r="W1282" i="25" a="1"/>
  <c r="W1283" i="25" a="1"/>
  <c r="W1284" i="25" a="1"/>
  <c r="W1285" i="25" a="1"/>
  <c r="W1286" i="25" a="1"/>
  <c r="W1287" i="25" a="1"/>
  <c r="W1288" i="25" a="1"/>
  <c r="W1289" i="25" a="1"/>
  <c r="W1290" i="25" a="1"/>
  <c r="W1291" i="25" a="1"/>
  <c r="W1292" i="25" a="1"/>
  <c r="W1293" i="25" a="1"/>
  <c r="W1294" i="25" a="1"/>
  <c r="W1295" i="25" a="1"/>
  <c r="W1296" i="25" a="1"/>
  <c r="W1297" i="25" a="1"/>
  <c r="W1298" i="25" a="1"/>
  <c r="W1299" i="25" a="1"/>
  <c r="W1300" i="25" a="1"/>
  <c r="W1301" i="25" a="1"/>
  <c r="W1302" i="25" a="1"/>
  <c r="W1303" i="25" a="1"/>
  <c r="W1304" i="25" a="1"/>
  <c r="W1305" i="25" a="1"/>
  <c r="W1306" i="25" a="1"/>
  <c r="W1307" i="25" a="1"/>
  <c r="W1308" i="25" a="1"/>
  <c r="W1309" i="25" a="1"/>
  <c r="W1310" i="25" a="1"/>
  <c r="W1311" i="25" a="1"/>
  <c r="W1312" i="25" a="1"/>
  <c r="W1313" i="25" a="1"/>
  <c r="W1314" i="25" a="1"/>
  <c r="W1315" i="25" a="1"/>
  <c r="W1316" i="25" a="1"/>
  <c r="W1317" i="25" a="1"/>
  <c r="W1318" i="25" a="1"/>
  <c r="W1319" i="25" a="1"/>
  <c r="W1320" i="25" a="1"/>
  <c r="W1321" i="25" a="1"/>
  <c r="W1322" i="25" a="1"/>
  <c r="W1323" i="25" a="1"/>
  <c r="W1324" i="25" a="1"/>
  <c r="W1325" i="25" a="1"/>
  <c r="W1326" i="25" a="1"/>
  <c r="W1327" i="25" a="1"/>
  <c r="W1328" i="25" a="1"/>
  <c r="W1329" i="25" a="1"/>
  <c r="W1330" i="25" a="1"/>
  <c r="W1331" i="25" a="1"/>
  <c r="W1332" i="25" a="1"/>
  <c r="W1333" i="25" a="1"/>
  <c r="W1334" i="25" a="1"/>
  <c r="W1335" i="25" a="1"/>
  <c r="W1336" i="25" a="1"/>
  <c r="W1337" i="25" a="1"/>
  <c r="W1338" i="25" a="1"/>
  <c r="W1339" i="25" a="1"/>
  <c r="W1340" i="25" a="1"/>
  <c r="W1341" i="25" a="1"/>
  <c r="W1342" i="25" a="1"/>
  <c r="W1343" i="25" a="1"/>
  <c r="W1344" i="25" a="1"/>
  <c r="W1345" i="25" a="1"/>
  <c r="W1346" i="25" a="1"/>
  <c r="W1347" i="25" a="1"/>
  <c r="W1348" i="25" a="1"/>
  <c r="W1349" i="25" a="1"/>
  <c r="W1084" i="25" a="1"/>
  <c r="W1088" i="25" a="1"/>
  <c r="W1092" i="25" a="1"/>
  <c r="W1096" i="25" a="1"/>
  <c r="W1098" i="25" a="1"/>
  <c r="W1100" i="25" a="1"/>
  <c r="W1102" i="25" a="1"/>
  <c r="W1104" i="25" a="1"/>
  <c r="W1106" i="25" a="1"/>
  <c r="W1108" i="25" a="1"/>
  <c r="W1110" i="25" a="1"/>
  <c r="W1112" i="25" a="1"/>
  <c r="W1114" i="25" a="1"/>
  <c r="W1116" i="25" a="1"/>
  <c r="W1118" i="25" a="1"/>
  <c r="W1120" i="25" a="1"/>
  <c r="W1122" i="25" a="1"/>
  <c r="W1124" i="25" a="1"/>
  <c r="W1126" i="25" a="1"/>
  <c r="W1128" i="25" a="1"/>
  <c r="W1130" i="25" a="1"/>
  <c r="W1132" i="25" a="1"/>
  <c r="W1134" i="25" a="1"/>
  <c r="W1136" i="25" a="1"/>
  <c r="W1138" i="25" a="1"/>
  <c r="W1140" i="25" a="1"/>
  <c r="W1142" i="25" a="1"/>
  <c r="W1144" i="25" a="1"/>
  <c r="W1146" i="25" a="1"/>
  <c r="W1148" i="25" a="1"/>
  <c r="W1150" i="25" a="1"/>
  <c r="W1152" i="25" a="1"/>
  <c r="W1154" i="25" a="1"/>
  <c r="W1156" i="25" a="1"/>
  <c r="W1158" i="25" a="1"/>
  <c r="W1160" i="25" a="1"/>
  <c r="W1162" i="25" a="1"/>
  <c r="W1164" i="25" a="1"/>
  <c r="W1166" i="25" a="1"/>
  <c r="W1168" i="25" a="1"/>
  <c r="W1170" i="25" a="1"/>
  <c r="W1172" i="25" a="1"/>
  <c r="W1174" i="25" a="1"/>
  <c r="W1176" i="25" a="1"/>
  <c r="W1178" i="25" a="1"/>
  <c r="W1180" i="25" a="1"/>
  <c r="W1182" i="25" a="1"/>
  <c r="W1184" i="25" a="1"/>
  <c r="W1186" i="25" a="1"/>
  <c r="W1188" i="25" a="1"/>
  <c r="W1190" i="25" a="1"/>
  <c r="W1192" i="25" a="1"/>
  <c r="W1194" i="25" a="1"/>
  <c r="W1196" i="25" a="1"/>
  <c r="W1198" i="25" a="1"/>
  <c r="W1200" i="25" a="1"/>
  <c r="W1202" i="25" a="1"/>
  <c r="W1204" i="25" a="1"/>
  <c r="W1206" i="25" a="1"/>
  <c r="W1208" i="25" a="1"/>
  <c r="W1210" i="25" a="1"/>
  <c r="W1212" i="25" a="1"/>
  <c r="W1214" i="25" a="1"/>
  <c r="W1216" i="25" a="1"/>
  <c r="W1218" i="25" a="1"/>
  <c r="W1220" i="25" a="1"/>
  <c r="W1222" i="25" a="1"/>
  <c r="W1224" i="25" a="1"/>
  <c r="W1226" i="25" a="1"/>
  <c r="W1228" i="25" a="1"/>
  <c r="W1230" i="25" a="1"/>
  <c r="W1232" i="25" a="1"/>
  <c r="W1234" i="25" a="1"/>
  <c r="W1236" i="25" a="1"/>
  <c r="W1238" i="25" a="1"/>
  <c r="W1240" i="25" a="1"/>
  <c r="W1242" i="25" a="1"/>
  <c r="W1244" i="25" a="1"/>
  <c r="W1246" i="25" a="1"/>
  <c r="W1248" i="25" a="1"/>
  <c r="W1250" i="25" a="1"/>
  <c r="W1252" i="25" a="1"/>
  <c r="W1254" i="25" a="1"/>
  <c r="W1256" i="25" a="1"/>
  <c r="W1258" i="25" a="1"/>
  <c r="W1260" i="25" a="1"/>
  <c r="W1262" i="25" a="1"/>
  <c r="W1264" i="25" a="1"/>
  <c r="W1266" i="25" a="1"/>
  <c r="W1268" i="25" a="1"/>
  <c r="W1270" i="25" a="1"/>
  <c r="W1085" i="25" a="1"/>
  <c r="X1098" i="25" a="1"/>
  <c r="X1106" i="25" a="1"/>
  <c r="X1114" i="25" a="1"/>
  <c r="X1122" i="25" a="1"/>
  <c r="X1130" i="25" a="1"/>
  <c r="X1138" i="25" a="1"/>
  <c r="X1146" i="25" a="1"/>
  <c r="X1154" i="25" a="1"/>
  <c r="X1162" i="25" a="1"/>
  <c r="X1170" i="25" a="1"/>
  <c r="X1178" i="25" a="1"/>
  <c r="X1186" i="25" a="1"/>
  <c r="X1194" i="25" a="1"/>
  <c r="X1202" i="25" a="1"/>
  <c r="X1210" i="25" a="1"/>
  <c r="X1218" i="25" a="1"/>
  <c r="X1226" i="25" a="1"/>
  <c r="X1234" i="25" a="1"/>
  <c r="X1242" i="25" a="1"/>
  <c r="X1250" i="25" a="1"/>
  <c r="X1258" i="25" a="1"/>
  <c r="X1266" i="25" a="1"/>
  <c r="X1272" i="25" a="1"/>
  <c r="X1276" i="25" a="1"/>
  <c r="X1280" i="25" a="1"/>
  <c r="X1284" i="25" a="1"/>
  <c r="X1288" i="25" a="1"/>
  <c r="X1292" i="25" a="1"/>
  <c r="X1296" i="25" a="1"/>
  <c r="X1300" i="25" a="1"/>
  <c r="X1304" i="25" a="1"/>
  <c r="X1308" i="25" a="1"/>
  <c r="X1312" i="25" a="1"/>
  <c r="X1316" i="25" a="1"/>
  <c r="X1320" i="25" a="1"/>
  <c r="X1324" i="25" a="1"/>
  <c r="X1328" i="25" a="1"/>
  <c r="X1332" i="25" a="1"/>
  <c r="X1336" i="25" a="1"/>
  <c r="X1340" i="25" a="1"/>
  <c r="X1344" i="25" a="1"/>
  <c r="X1348" i="25" a="1"/>
  <c r="W1351" i="25" a="1"/>
  <c r="W1353" i="25" a="1"/>
  <c r="W1355" i="25" a="1"/>
  <c r="W1357" i="25" a="1"/>
  <c r="W1359" i="25" a="1"/>
  <c r="W1361" i="25" a="1"/>
  <c r="W1363" i="25" a="1"/>
  <c r="W1365" i="25" a="1"/>
  <c r="W1367" i="25" a="1"/>
  <c r="W1369" i="25" a="1"/>
  <c r="W1371" i="25" a="1"/>
  <c r="W1373" i="25" a="1"/>
  <c r="W1375" i="25" a="1"/>
  <c r="W1377" i="25" a="1"/>
  <c r="W1379" i="25" a="1"/>
  <c r="W1382" i="25" a="1"/>
  <c r="X1383" i="25" a="1"/>
  <c r="W1386" i="25" a="1"/>
  <c r="X1387" i="25" a="1"/>
  <c r="W1390" i="25" a="1"/>
  <c r="X1391" i="25" a="1"/>
  <c r="W1394" i="25" a="1"/>
  <c r="X1395" i="25" a="1"/>
  <c r="W1398" i="25" a="1"/>
  <c r="X1399" i="25" a="1"/>
  <c r="W1402" i="25" a="1"/>
  <c r="X1403" i="25" a="1"/>
  <c r="W1406" i="25" a="1"/>
  <c r="X1407" i="25" a="1"/>
  <c r="W1410" i="25" a="1"/>
  <c r="X1411" i="25" a="1"/>
  <c r="W1414" i="25" a="1"/>
  <c r="X1415" i="25" a="1"/>
  <c r="W1418" i="25" a="1"/>
  <c r="X1419" i="25" a="1"/>
  <c r="W1422" i="25" a="1"/>
  <c r="X1423" i="25" a="1"/>
  <c r="W1426" i="25" a="1"/>
  <c r="X1427" i="25" a="1"/>
  <c r="W1430" i="25" a="1"/>
  <c r="X1431" i="25" a="1"/>
  <c r="W1434" i="25" a="1"/>
  <c r="X1435" i="25" a="1"/>
  <c r="W1438" i="25" a="1"/>
  <c r="X1439" i="25" a="1"/>
  <c r="W1442" i="25" a="1"/>
  <c r="X1443" i="25" a="1"/>
  <c r="W1446" i="25" a="1"/>
  <c r="X1447" i="25" a="1"/>
  <c r="W1450" i="25" a="1"/>
  <c r="X1451" i="25" a="1"/>
  <c r="W1454" i="25" a="1"/>
  <c r="X1455" i="25" a="1"/>
  <c r="W1458" i="25" a="1"/>
  <c r="X1459" i="25" a="1"/>
  <c r="W1462" i="25" a="1"/>
  <c r="X1463" i="25" a="1"/>
  <c r="W1466" i="25" a="1"/>
  <c r="X1467" i="25" a="1"/>
  <c r="W1470" i="25" a="1"/>
  <c r="X1471" i="25" a="1"/>
  <c r="W1474" i="25" a="1"/>
  <c r="X1475" i="25" a="1"/>
  <c r="W1478" i="25" a="1"/>
  <c r="X1479" i="25" a="1"/>
  <c r="W1482" i="25" a="1"/>
  <c r="X1483" i="25" a="1"/>
  <c r="W1486" i="25" a="1"/>
  <c r="X1487" i="25" a="1"/>
  <c r="W1490" i="25" a="1"/>
  <c r="X1491" i="25" a="1"/>
  <c r="W1494" i="25" a="1"/>
  <c r="W1495" i="25" a="1"/>
  <c r="W1496" i="25" a="1"/>
  <c r="W1497" i="25" a="1"/>
  <c r="W1498" i="25" a="1"/>
  <c r="W1499" i="25" a="1"/>
  <c r="W1500" i="25" a="1"/>
  <c r="W1501" i="25" a="1"/>
  <c r="W1502" i="25" a="1"/>
  <c r="W1503" i="25" a="1"/>
  <c r="W1504" i="25" a="1"/>
  <c r="W1505" i="25" a="1"/>
  <c r="W1506" i="25" a="1"/>
  <c r="W1507" i="25" a="1"/>
  <c r="W1508" i="25" a="1"/>
  <c r="W1509" i="25" a="1"/>
  <c r="W1510" i="25" a="1"/>
  <c r="W1511" i="25" a="1"/>
  <c r="W1512" i="25" a="1"/>
  <c r="W1513" i="25" a="1"/>
  <c r="W1514" i="25" a="1"/>
  <c r="W1515" i="25" a="1"/>
  <c r="W1516" i="25" a="1"/>
  <c r="W1517" i="25" a="1"/>
  <c r="W1518" i="25" a="1"/>
  <c r="W1519" i="25" a="1"/>
  <c r="W1520" i="25" a="1"/>
  <c r="W1521" i="25" a="1"/>
  <c r="W1522" i="25" a="1"/>
  <c r="W1523" i="25" a="1"/>
  <c r="W1524" i="25" a="1"/>
  <c r="W1525" i="25" a="1"/>
  <c r="W1526" i="25" a="1"/>
  <c r="W1527" i="25" a="1"/>
  <c r="W1528" i="25" a="1"/>
  <c r="W1529" i="25" a="1"/>
  <c r="W1530" i="25" a="1"/>
  <c r="W1531" i="25" a="1"/>
  <c r="W1532" i="25" a="1"/>
  <c r="W1533" i="25" a="1"/>
  <c r="W1534" i="25" a="1"/>
  <c r="W1535" i="25" a="1"/>
  <c r="W1536" i="25" a="1"/>
  <c r="W1537" i="25" a="1"/>
  <c r="W1538" i="25" a="1"/>
  <c r="W1539" i="25" a="1"/>
  <c r="W1540" i="25" a="1"/>
  <c r="W1541" i="25" a="1"/>
  <c r="W1542" i="25" a="1"/>
  <c r="W1543" i="25" a="1"/>
  <c r="W1544" i="25" a="1"/>
  <c r="W1545" i="25" a="1"/>
  <c r="W1546" i="25" a="1"/>
  <c r="W1547" i="25" a="1"/>
  <c r="W1548" i="25" a="1"/>
  <c r="W1549" i="25" a="1"/>
  <c r="W1550" i="25" a="1"/>
  <c r="W1551" i="25" a="1"/>
  <c r="W1552" i="25" a="1"/>
  <c r="W1553" i="25" a="1"/>
  <c r="W1554" i="25" a="1"/>
  <c r="W1555" i="25" a="1"/>
  <c r="W1556" i="25" a="1"/>
  <c r="W1557" i="25" a="1"/>
  <c r="W1558" i="25" a="1"/>
  <c r="W1559" i="25" a="1"/>
  <c r="W1560" i="25" a="1"/>
  <c r="W1561" i="25" a="1"/>
  <c r="W1562" i="25" a="1"/>
  <c r="W1563" i="25" a="1"/>
  <c r="W1564" i="25" a="1"/>
  <c r="W1565" i="25" a="1"/>
  <c r="W1566" i="25" a="1"/>
  <c r="W1567" i="25" a="1"/>
  <c r="W1568" i="25" a="1"/>
  <c r="W1569" i="25" a="1"/>
  <c r="W1570" i="25" a="1"/>
  <c r="W1571" i="25" a="1"/>
  <c r="W1572" i="25" a="1"/>
  <c r="W1573" i="25" a="1"/>
  <c r="W1574" i="25" a="1"/>
  <c r="W1575" i="25" a="1"/>
  <c r="W1576" i="25" a="1"/>
  <c r="W1577" i="25" a="1"/>
  <c r="W1578" i="25" a="1"/>
  <c r="W1089" i="25" a="1"/>
  <c r="X1100" i="25" a="1"/>
  <c r="X1108" i="25" a="1"/>
  <c r="X1116" i="25" a="1"/>
  <c r="X1124" i="25" a="1"/>
  <c r="X1132" i="25" a="1"/>
  <c r="X1140" i="25" a="1"/>
  <c r="X1148" i="25" a="1"/>
  <c r="X1156" i="25" a="1"/>
  <c r="X1164" i="25" a="1"/>
  <c r="X1172" i="25" a="1"/>
  <c r="X1180" i="25" a="1"/>
  <c r="X1188" i="25" a="1"/>
  <c r="X1196" i="25" a="1"/>
  <c r="X1204" i="25" a="1"/>
  <c r="X1212" i="25" a="1"/>
  <c r="X1220" i="25" a="1"/>
  <c r="X1228" i="25" a="1"/>
  <c r="X1236" i="25" a="1"/>
  <c r="X1244" i="25" a="1"/>
  <c r="X1252" i="25" a="1"/>
  <c r="X1260" i="25" a="1"/>
  <c r="X1268" i="25" a="1"/>
  <c r="X1273" i="25" a="1"/>
  <c r="X1277" i="25" a="1"/>
  <c r="X1281" i="25" a="1"/>
  <c r="X1285" i="25" a="1"/>
  <c r="X1289" i="25" a="1"/>
  <c r="X1293" i="25" a="1"/>
  <c r="X1297" i="25" a="1"/>
  <c r="X1301" i="25" a="1"/>
  <c r="X1305" i="25" a="1"/>
  <c r="X1309" i="25" a="1"/>
  <c r="X1313" i="25" a="1"/>
  <c r="X1317" i="25" a="1"/>
  <c r="X1321" i="25" a="1"/>
  <c r="X1325" i="25" a="1"/>
  <c r="X1329" i="25" a="1"/>
  <c r="X1333" i="25" a="1"/>
  <c r="X1337" i="25" a="1"/>
  <c r="X1341" i="25" a="1"/>
  <c r="X1345" i="25" a="1"/>
  <c r="X1349" i="25" a="1"/>
  <c r="X1351" i="25" a="1"/>
  <c r="X1353" i="25" a="1"/>
  <c r="X1355" i="25" a="1"/>
  <c r="X1357" i="25" a="1"/>
  <c r="X1359" i="25" a="1"/>
  <c r="X1361" i="25" a="1"/>
  <c r="X1363" i="25" a="1"/>
  <c r="X1365" i="25" a="1"/>
  <c r="X1367" i="25" a="1"/>
  <c r="X1369" i="25" a="1"/>
  <c r="X1371" i="25" a="1"/>
  <c r="X1373" i="25" a="1"/>
  <c r="X1375" i="25" a="1"/>
  <c r="X1377" i="25" a="1"/>
  <c r="X1379" i="25" a="1"/>
  <c r="W1381" i="25" a="1"/>
  <c r="X1382" i="25" a="1"/>
  <c r="W1385" i="25" a="1"/>
  <c r="X1386" i="25" a="1"/>
  <c r="W1389" i="25" a="1"/>
  <c r="X1390" i="25" a="1"/>
  <c r="W1393" i="25" a="1"/>
  <c r="X1394" i="25" a="1"/>
  <c r="W1397" i="25" a="1"/>
  <c r="X1398" i="25" a="1"/>
  <c r="W1401" i="25" a="1"/>
  <c r="X1402" i="25" a="1"/>
  <c r="W1405" i="25" a="1"/>
  <c r="X1406" i="25" a="1"/>
  <c r="W1409" i="25" a="1"/>
  <c r="X1410" i="25" a="1"/>
  <c r="W1413" i="25" a="1"/>
  <c r="X1414" i="25" a="1"/>
  <c r="W1417" i="25" a="1"/>
  <c r="X1418" i="25" a="1"/>
  <c r="W1421" i="25" a="1"/>
  <c r="X1422" i="25" a="1"/>
  <c r="W1425" i="25" a="1"/>
  <c r="X1426" i="25" a="1"/>
  <c r="W1429" i="25" a="1"/>
  <c r="X1430" i="25" a="1"/>
  <c r="W1433" i="25" a="1"/>
  <c r="X1434" i="25" a="1"/>
  <c r="W1437" i="25" a="1"/>
  <c r="X1438" i="25" a="1"/>
  <c r="W1441" i="25" a="1"/>
  <c r="X1442" i="25" a="1"/>
  <c r="W1445" i="25" a="1"/>
  <c r="X1446" i="25" a="1"/>
  <c r="W1449" i="25" a="1"/>
  <c r="X1450" i="25" a="1"/>
  <c r="W1453" i="25" a="1"/>
  <c r="X1454" i="25" a="1"/>
  <c r="W1457" i="25" a="1"/>
  <c r="X1458" i="25" a="1"/>
  <c r="W1461" i="25" a="1"/>
  <c r="X1462" i="25" a="1"/>
  <c r="W1465" i="25" a="1"/>
  <c r="X1466" i="25" a="1"/>
  <c r="W1469" i="25" a="1"/>
  <c r="X1470" i="25" a="1"/>
  <c r="W1473" i="25" a="1"/>
  <c r="X1474" i="25" a="1"/>
  <c r="W1477" i="25" a="1"/>
  <c r="X1478" i="25" a="1"/>
  <c r="W1481" i="25" a="1"/>
  <c r="X1482" i="25" a="1"/>
  <c r="W1485" i="25" a="1"/>
  <c r="X1486" i="25" a="1"/>
  <c r="W1489" i="25" a="1"/>
  <c r="X1490" i="25" a="1"/>
  <c r="W1493" i="25" a="1"/>
  <c r="W1093" i="25" a="1"/>
  <c r="X1102" i="25" a="1"/>
  <c r="X1110" i="25" a="1"/>
  <c r="X1118" i="25" a="1"/>
  <c r="X1126" i="25" a="1"/>
  <c r="X1134" i="25" a="1"/>
  <c r="X1142" i="25" a="1"/>
  <c r="X1150" i="25" a="1"/>
  <c r="X1158" i="25" a="1"/>
  <c r="X1166" i="25" a="1"/>
  <c r="X1174" i="25" a="1"/>
  <c r="X1182" i="25" a="1"/>
  <c r="X1190" i="25" a="1"/>
  <c r="X1198" i="25" a="1"/>
  <c r="X1206" i="25" a="1"/>
  <c r="X1214" i="25" a="1"/>
  <c r="X1222" i="25" a="1"/>
  <c r="X1230" i="25" a="1"/>
  <c r="X1238" i="25" a="1"/>
  <c r="X1246" i="25" a="1"/>
  <c r="X1254" i="25" a="1"/>
  <c r="X1262" i="25" a="1"/>
  <c r="X1274" i="25" a="1"/>
  <c r="X1278" i="25" a="1"/>
  <c r="X1282" i="25" a="1"/>
  <c r="X1286" i="25" a="1"/>
  <c r="X1290" i="25" a="1"/>
  <c r="X1294" i="25" a="1"/>
  <c r="X1298" i="25" a="1"/>
  <c r="X1302" i="25" a="1"/>
  <c r="X1306" i="25" a="1"/>
  <c r="X1310" i="25" a="1"/>
  <c r="X1314" i="25" a="1"/>
  <c r="X1318" i="25" a="1"/>
  <c r="X1322" i="25" a="1"/>
  <c r="X1326" i="25" a="1"/>
  <c r="X1330" i="25" a="1"/>
  <c r="X1334" i="25" a="1"/>
  <c r="X1338" i="25" a="1"/>
  <c r="X1342" i="25" a="1"/>
  <c r="X1346" i="25" a="1"/>
  <c r="W1350" i="25" a="1"/>
  <c r="W1352" i="25" a="1"/>
  <c r="W1354" i="25" a="1"/>
  <c r="W1356" i="25" a="1"/>
  <c r="W1358" i="25" a="1"/>
  <c r="W1360" i="25" a="1"/>
  <c r="W1362" i="25" a="1"/>
  <c r="W1364" i="25" a="1"/>
  <c r="W1366" i="25" a="1"/>
  <c r="W1368" i="25" a="1"/>
  <c r="W1370" i="25" a="1"/>
  <c r="W1372" i="25" a="1"/>
  <c r="W1374" i="25" a="1"/>
  <c r="W1376" i="25" a="1"/>
  <c r="W1378" i="25" a="1"/>
  <c r="W1380" i="25" a="1"/>
  <c r="X1381" i="25" a="1"/>
  <c r="W1384" i="25" a="1"/>
  <c r="X1385" i="25" a="1"/>
  <c r="W1388" i="25" a="1"/>
  <c r="X1389" i="25" a="1"/>
  <c r="W1392" i="25" a="1"/>
  <c r="X1393" i="25" a="1"/>
  <c r="W1396" i="25" a="1"/>
  <c r="X1397" i="25" a="1"/>
  <c r="W1400" i="25" a="1"/>
  <c r="X1401" i="25" a="1"/>
  <c r="W1404" i="25" a="1"/>
  <c r="X1405" i="25" a="1"/>
  <c r="W1408" i="25" a="1"/>
  <c r="X1409" i="25" a="1"/>
  <c r="W1412" i="25" a="1"/>
  <c r="X1413" i="25" a="1"/>
  <c r="W1416" i="25" a="1"/>
  <c r="X1417" i="25" a="1"/>
  <c r="W1420" i="25" a="1"/>
  <c r="X1421" i="25" a="1"/>
  <c r="W1424" i="25" a="1"/>
  <c r="X1425" i="25" a="1"/>
  <c r="W1428" i="25" a="1"/>
  <c r="X1429" i="25" a="1"/>
  <c r="W1432" i="25" a="1"/>
  <c r="X1433" i="25" a="1"/>
  <c r="W1436" i="25" a="1"/>
  <c r="X1437" i="25" a="1"/>
  <c r="W1440" i="25" a="1"/>
  <c r="X1441" i="25" a="1"/>
  <c r="W1444" i="25" a="1"/>
  <c r="X1445" i="25" a="1"/>
  <c r="W1448" i="25" a="1"/>
  <c r="X1449" i="25" a="1"/>
  <c r="W1452" i="25" a="1"/>
  <c r="X1453" i="25" a="1"/>
  <c r="W1456" i="25" a="1"/>
  <c r="X1457" i="25" a="1"/>
  <c r="W1460" i="25" a="1"/>
  <c r="X1461" i="25" a="1"/>
  <c r="W1464" i="25" a="1"/>
  <c r="X1465" i="25" a="1"/>
  <c r="W1468" i="25" a="1"/>
  <c r="X1469" i="25" a="1"/>
  <c r="W1472" i="25" a="1"/>
  <c r="X1473" i="25" a="1"/>
  <c r="W1476" i="25" a="1"/>
  <c r="X1477" i="25" a="1"/>
  <c r="W1480" i="25" a="1"/>
  <c r="X1481" i="25" a="1"/>
  <c r="W1484" i="25" a="1"/>
  <c r="X1485" i="25" a="1"/>
  <c r="W1488" i="25" a="1"/>
  <c r="X1489" i="25" a="1"/>
  <c r="W1492" i="25" a="1"/>
  <c r="X1493" i="25" a="1"/>
  <c r="X1494" i="25" a="1"/>
  <c r="X1495" i="25" a="1"/>
  <c r="X1496" i="25" a="1"/>
  <c r="X1497" i="25" a="1"/>
  <c r="X1498" i="25" a="1"/>
  <c r="X1499" i="25" a="1"/>
  <c r="X1500" i="25" a="1"/>
  <c r="X1501" i="25" a="1"/>
  <c r="X1502" i="25" a="1"/>
  <c r="X1503" i="25" a="1"/>
  <c r="X1504" i="25" a="1"/>
  <c r="X1505" i="25" a="1"/>
  <c r="X1506" i="25" a="1"/>
  <c r="X1507" i="25" a="1"/>
  <c r="X1508" i="25" a="1"/>
  <c r="X1509" i="25" a="1"/>
  <c r="X1510" i="25" a="1"/>
  <c r="X1511" i="25" a="1"/>
  <c r="X1512" i="25" a="1"/>
  <c r="X1513" i="25" a="1"/>
  <c r="X1514" i="25" a="1"/>
  <c r="X1515" i="25" a="1"/>
  <c r="X1516" i="25" a="1"/>
  <c r="X1517" i="25" a="1"/>
  <c r="X1518" i="25" a="1"/>
  <c r="X1519" i="25" a="1"/>
  <c r="X1520" i="25" a="1"/>
  <c r="X1521" i="25" a="1"/>
  <c r="X1522" i="25" a="1"/>
  <c r="X1523" i="25" a="1"/>
  <c r="X1524" i="25" a="1"/>
  <c r="X1525" i="25" a="1"/>
  <c r="X1526" i="25" a="1"/>
  <c r="X1527" i="25" a="1"/>
  <c r="X1528" i="25" a="1"/>
  <c r="X1529" i="25" a="1"/>
  <c r="X1530" i="25" a="1"/>
  <c r="X1531" i="25" a="1"/>
  <c r="X1532" i="25" a="1"/>
  <c r="X1533" i="25" a="1"/>
  <c r="X1534" i="25" a="1"/>
  <c r="X1535" i="25" a="1"/>
  <c r="X1536" i="25" a="1"/>
  <c r="X1537" i="25" a="1"/>
  <c r="X1538" i="25" a="1"/>
  <c r="X1539" i="25" a="1"/>
  <c r="X1540" i="25" a="1"/>
  <c r="X1541" i="25" a="1"/>
  <c r="X1542" i="25" a="1"/>
  <c r="X1543" i="25" a="1"/>
  <c r="X1544" i="25" a="1"/>
  <c r="X1545" i="25" a="1"/>
  <c r="X1546" i="25" a="1"/>
  <c r="X1547" i="25" a="1"/>
  <c r="X1548" i="25" a="1"/>
  <c r="X1549" i="25" a="1"/>
  <c r="X1550" i="25" a="1"/>
  <c r="X1551" i="25" a="1"/>
  <c r="X1552" i="25" a="1"/>
  <c r="X1553" i="25" a="1"/>
  <c r="X1554" i="25" a="1"/>
  <c r="X1555" i="25" a="1"/>
  <c r="X1556" i="25" a="1"/>
  <c r="X1557" i="25" a="1"/>
  <c r="X1558" i="25" a="1"/>
  <c r="X1559" i="25" a="1"/>
  <c r="X1560" i="25" a="1"/>
  <c r="X1561" i="25" a="1"/>
  <c r="X1562" i="25" a="1"/>
  <c r="X1563" i="25" a="1"/>
  <c r="X1564" i="25" a="1"/>
  <c r="X1565" i="25" a="1"/>
  <c r="X1566" i="25" a="1"/>
  <c r="X1567" i="25" a="1"/>
  <c r="X1568" i="25" a="1"/>
  <c r="X1569" i="25" a="1"/>
  <c r="X1570" i="25" a="1"/>
  <c r="X1571" i="25" a="1"/>
  <c r="X1572" i="25" a="1"/>
  <c r="X1573" i="25" a="1"/>
  <c r="X1574" i="25" a="1"/>
  <c r="X1575" i="25" a="1"/>
  <c r="X1576" i="25" a="1"/>
  <c r="X1577" i="25" a="1"/>
  <c r="X1578" i="25" a="1"/>
  <c r="X1579" i="25" a="1"/>
  <c r="X1580" i="25" a="1"/>
  <c r="X1581" i="25" a="1"/>
  <c r="X1582" i="25" a="1"/>
  <c r="X1583" i="25" a="1"/>
  <c r="X1584" i="25" a="1"/>
  <c r="X1585" i="25" a="1"/>
  <c r="X1586" i="25" a="1"/>
  <c r="X1587" i="25" a="1"/>
  <c r="X1588" i="25" a="1"/>
  <c r="X1589" i="25" a="1"/>
  <c r="X1590" i="25" a="1"/>
  <c r="X1591" i="25" a="1"/>
  <c r="X1592" i="25" a="1"/>
  <c r="X1593" i="25" a="1"/>
  <c r="X1594" i="25" a="1"/>
  <c r="X1595" i="25" a="1"/>
  <c r="X1596" i="25" a="1"/>
  <c r="X1597" i="25" a="1"/>
  <c r="X1598" i="25" a="1"/>
  <c r="X1599" i="25" a="1"/>
  <c r="X1600" i="25" a="1"/>
  <c r="X1601" i="25" a="1"/>
  <c r="X1602" i="25" a="1"/>
  <c r="X1603" i="25" a="1"/>
  <c r="X1604" i="25" a="1"/>
  <c r="X1605" i="25" a="1"/>
  <c r="X1606" i="25" a="1"/>
  <c r="X1607" i="25" a="1"/>
  <c r="X1608" i="25" a="1"/>
  <c r="X1609" i="25" a="1"/>
  <c r="X1610" i="25" a="1"/>
  <c r="X1611" i="25" a="1"/>
  <c r="X1612" i="25" a="1"/>
  <c r="X1613" i="25" a="1"/>
  <c r="X1614" i="25" a="1"/>
  <c r="X1615" i="25" a="1"/>
  <c r="X1616" i="25" a="1"/>
  <c r="X1617" i="25" a="1"/>
  <c r="X1618" i="25" a="1"/>
  <c r="X1619" i="25" a="1"/>
  <c r="X1620" i="25" a="1"/>
  <c r="X1621" i="25" a="1"/>
  <c r="X1622" i="25" a="1"/>
  <c r="X1623" i="25" a="1"/>
  <c r="X1624" i="25" a="1"/>
  <c r="X1625" i="25" a="1"/>
  <c r="X1626" i="25" a="1"/>
  <c r="X1627" i="25" a="1"/>
  <c r="X1628" i="25" a="1"/>
  <c r="X1629" i="25" a="1"/>
  <c r="X1630" i="25" a="1"/>
  <c r="X1631" i="25" a="1"/>
  <c r="X1632" i="25" a="1"/>
  <c r="X1633" i="25" a="1"/>
  <c r="X1634" i="25" a="1"/>
  <c r="X1635" i="25" a="1"/>
  <c r="X1636" i="25" a="1"/>
  <c r="X1637" i="25" a="1"/>
  <c r="X1638" i="25" a="1"/>
  <c r="X1639" i="25" a="1"/>
  <c r="X1640" i="25" a="1"/>
  <c r="X1641" i="25" a="1"/>
  <c r="X1642" i="25" a="1"/>
  <c r="X1643" i="25" a="1"/>
  <c r="X1644" i="25" a="1"/>
  <c r="X1645" i="25" a="1"/>
  <c r="X1646" i="25" a="1"/>
  <c r="X1647" i="25" a="1"/>
  <c r="X1648" i="25" a="1"/>
  <c r="X1649" i="25" a="1"/>
  <c r="X1650" i="25" a="1"/>
  <c r="X1651" i="25" a="1"/>
  <c r="X1652" i="25" a="1"/>
  <c r="X1653" i="25" a="1"/>
  <c r="X1654" i="25" a="1"/>
  <c r="X1655" i="25" a="1"/>
  <c r="X1656" i="25" a="1"/>
  <c r="X1657" i="25" a="1"/>
  <c r="X1658" i="25" a="1"/>
  <c r="X1659" i="25" a="1"/>
  <c r="X1660" i="25" a="1"/>
  <c r="X1661" i="25" a="1"/>
  <c r="X1662" i="25" a="1"/>
  <c r="X1663" i="25" a="1"/>
  <c r="X1664" i="25" a="1"/>
  <c r="X1665" i="25" a="1"/>
  <c r="X1666" i="25" a="1"/>
  <c r="X1667" i="25" a="1"/>
  <c r="X1668" i="25" a="1"/>
  <c r="X1669" i="25" a="1"/>
  <c r="X1670" i="25" a="1"/>
  <c r="X1671" i="25" a="1"/>
  <c r="X1672" i="25" a="1"/>
  <c r="X1673" i="25" a="1"/>
  <c r="X1674" i="25" a="1"/>
  <c r="X1675" i="25" a="1"/>
  <c r="X1676" i="25" a="1"/>
  <c r="X1096" i="25" a="1"/>
  <c r="X1128" i="25" a="1"/>
  <c r="X1160" i="25" a="1"/>
  <c r="X1192" i="25" a="1"/>
  <c r="X1224" i="25" a="1"/>
  <c r="X1256" i="25" a="1"/>
  <c r="X1279" i="25" a="1"/>
  <c r="X1295" i="25" a="1"/>
  <c r="X1311" i="25" a="1"/>
  <c r="X1327" i="25" a="1"/>
  <c r="X1343" i="25" a="1"/>
  <c r="X1354" i="25" a="1"/>
  <c r="X1362" i="25" a="1"/>
  <c r="X1370" i="25" a="1"/>
  <c r="X1378" i="25" a="1"/>
  <c r="X1384" i="25" a="1"/>
  <c r="W1395" i="25" a="1"/>
  <c r="X1400" i="25" a="1"/>
  <c r="W1411" i="25" a="1"/>
  <c r="X1416" i="25" a="1"/>
  <c r="W1427" i="25" a="1"/>
  <c r="X1432" i="25" a="1"/>
  <c r="W1443" i="25" a="1"/>
  <c r="X1448" i="25" a="1"/>
  <c r="W1459" i="25" a="1"/>
  <c r="X1464" i="25" a="1"/>
  <c r="W1475" i="25" a="1"/>
  <c r="X1480" i="25" a="1"/>
  <c r="W1491" i="25" a="1"/>
  <c r="W1579" i="25" a="1"/>
  <c r="W1581" i="25" a="1"/>
  <c r="W1583" i="25" a="1"/>
  <c r="W1585" i="25" a="1"/>
  <c r="W1587" i="25" a="1"/>
  <c r="W1589" i="25" a="1"/>
  <c r="W1591" i="25" a="1"/>
  <c r="W1593" i="25" a="1"/>
  <c r="W1595" i="25" a="1"/>
  <c r="W1597" i="25" a="1"/>
  <c r="W1599" i="25" a="1"/>
  <c r="W1601" i="25" a="1"/>
  <c r="W1603" i="25" a="1"/>
  <c r="W1605" i="25" a="1"/>
  <c r="W1607" i="25" a="1"/>
  <c r="W1609" i="25" a="1"/>
  <c r="W1611" i="25" a="1"/>
  <c r="W1613" i="25" a="1"/>
  <c r="W1615" i="25" a="1"/>
  <c r="W1617" i="25" a="1"/>
  <c r="W1619" i="25" a="1"/>
  <c r="W1621" i="25" a="1"/>
  <c r="W1623" i="25" a="1"/>
  <c r="W1625" i="25" a="1"/>
  <c r="W1627" i="25" a="1"/>
  <c r="W1629" i="25" a="1"/>
  <c r="W1631" i="25" a="1"/>
  <c r="W1633" i="25" a="1"/>
  <c r="W1635" i="25" a="1"/>
  <c r="W1637" i="25" a="1"/>
  <c r="W1639" i="25" a="1"/>
  <c r="W1641" i="25" a="1"/>
  <c r="W1643" i="25" a="1"/>
  <c r="W1645" i="25" a="1"/>
  <c r="W1647" i="25" a="1"/>
  <c r="W1649" i="25" a="1"/>
  <c r="W1651" i="25" a="1"/>
  <c r="W1653" i="25" a="1"/>
  <c r="W1655" i="25" a="1"/>
  <c r="W1657" i="25" a="1"/>
  <c r="W1659" i="25" a="1"/>
  <c r="W1661" i="25" a="1"/>
  <c r="W1663" i="25" a="1"/>
  <c r="W1665" i="25" a="1"/>
  <c r="W1667" i="25" a="1"/>
  <c r="W1669" i="25" a="1"/>
  <c r="W1671" i="25" a="1"/>
  <c r="W1673" i="25" a="1"/>
  <c r="W1675" i="25" a="1"/>
  <c r="W1677" i="25" a="1"/>
  <c r="X1678" i="25" a="1"/>
  <c r="W1681" i="25" a="1"/>
  <c r="X1682" i="25" a="1"/>
  <c r="W1685" i="25" a="1"/>
  <c r="X1686" i="25" a="1"/>
  <c r="W1689" i="25" a="1"/>
  <c r="X1690" i="25" a="1"/>
  <c r="W1693" i="25" a="1"/>
  <c r="X1694" i="25" a="1"/>
  <c r="W1697" i="25" a="1"/>
  <c r="X1698" i="25" a="1"/>
  <c r="W1701" i="25" a="1"/>
  <c r="X1702" i="25" a="1"/>
  <c r="W1705" i="25" a="1"/>
  <c r="X1706" i="25" a="1"/>
  <c r="W1709" i="25" a="1"/>
  <c r="X1710" i="25" a="1"/>
  <c r="W1713" i="25" a="1"/>
  <c r="X1714" i="25" a="1"/>
  <c r="W1717" i="25" a="1"/>
  <c r="X1718" i="25" a="1"/>
  <c r="W1721" i="25" a="1"/>
  <c r="X1722" i="25" a="1"/>
  <c r="W1725" i="25" a="1"/>
  <c r="X1726" i="25" a="1"/>
  <c r="W1729" i="25" a="1"/>
  <c r="X1730" i="25" a="1"/>
  <c r="W1733" i="25" a="1"/>
  <c r="X1734" i="25" a="1"/>
  <c r="W1737" i="25" a="1"/>
  <c r="X1738" i="25" a="1"/>
  <c r="W1741" i="25" a="1"/>
  <c r="X1742" i="25" a="1"/>
  <c r="W1745" i="25" a="1"/>
  <c r="X1746" i="25" a="1"/>
  <c r="W1749" i="25" a="1"/>
  <c r="X1750" i="25" a="1"/>
  <c r="W1753" i="25" a="1"/>
  <c r="X1754" i="25" a="1"/>
  <c r="W1757" i="25" a="1"/>
  <c r="X1758" i="25" a="1"/>
  <c r="W1761" i="25" a="1"/>
  <c r="X1762" i="25" a="1"/>
  <c r="W1765" i="25" a="1"/>
  <c r="X1766" i="25" a="1"/>
  <c r="W1769" i="25" a="1"/>
  <c r="X1770" i="25" a="1"/>
  <c r="W1773" i="25" a="1"/>
  <c r="X1774" i="25" a="1"/>
  <c r="W1777" i="25" a="1"/>
  <c r="X1778" i="25" a="1"/>
  <c r="W1781" i="25" a="1"/>
  <c r="X1782" i="25" a="1"/>
  <c r="W1785" i="25" a="1"/>
  <c r="X1786" i="25" a="1"/>
  <c r="W1789" i="25" a="1"/>
  <c r="X1790" i="25" a="1"/>
  <c r="W1793" i="25" a="1"/>
  <c r="X1794" i="25" a="1"/>
  <c r="W1797" i="25" a="1"/>
  <c r="X1798" i="25" a="1"/>
  <c r="W1801" i="25" a="1"/>
  <c r="X1802" i="25" a="1"/>
  <c r="W1805" i="25" a="1"/>
  <c r="X1806" i="25" a="1"/>
  <c r="W1809" i="25" a="1"/>
  <c r="X1810" i="25" a="1"/>
  <c r="W1813" i="25" a="1"/>
  <c r="X1814" i="25" a="1"/>
  <c r="W1817" i="25" a="1"/>
  <c r="X1818" i="25" a="1"/>
  <c r="W1821" i="25" a="1"/>
  <c r="X1822" i="25" a="1"/>
  <c r="W1825" i="25" a="1"/>
  <c r="X1826" i="25" a="1"/>
  <c r="W1829" i="25" a="1"/>
  <c r="X1830" i="25" a="1"/>
  <c r="W1833" i="25" a="1"/>
  <c r="X1834" i="25" a="1"/>
  <c r="W1837" i="25" a="1"/>
  <c r="X1838" i="25" a="1"/>
  <c r="W1841" i="25" a="1"/>
  <c r="X1842" i="25" a="1"/>
  <c r="W1845" i="25" a="1"/>
  <c r="X1846" i="25" a="1"/>
  <c r="W1849" i="25" a="1"/>
  <c r="X1850" i="25" a="1"/>
  <c r="W1853" i="25" a="1"/>
  <c r="X1854" i="25" a="1"/>
  <c r="W1857" i="25" a="1"/>
  <c r="X1858" i="25" a="1"/>
  <c r="W1861" i="25" a="1"/>
  <c r="X1862" i="25" a="1"/>
  <c r="W1865" i="25" a="1"/>
  <c r="X1866" i="25" a="1"/>
  <c r="W1869" i="25" a="1"/>
  <c r="X1870" i="25" a="1"/>
  <c r="W1873" i="25" a="1"/>
  <c r="X1874" i="25" a="1"/>
  <c r="W1877" i="25" a="1"/>
  <c r="X1878" i="25" a="1"/>
  <c r="W1881" i="25" a="1"/>
  <c r="X1882" i="25" a="1"/>
  <c r="W1885" i="25" a="1"/>
  <c r="X1886" i="25" a="1"/>
  <c r="W1889" i="25" a="1"/>
  <c r="X1890" i="25" a="1"/>
  <c r="W1893" i="25" a="1"/>
  <c r="X1894" i="25" a="1"/>
  <c r="W1897" i="25" a="1"/>
  <c r="X1898" i="25" a="1"/>
  <c r="W1901" i="25" a="1"/>
  <c r="X1902" i="25" a="1"/>
  <c r="W1905" i="25" a="1"/>
  <c r="X1906" i="25" a="1"/>
  <c r="W1909" i="25" a="1"/>
  <c r="X1910" i="25" a="1"/>
  <c r="W1913" i="25" a="1"/>
  <c r="X1914" i="25" a="1"/>
  <c r="W1917" i="25" a="1"/>
  <c r="X1918" i="25" a="1"/>
  <c r="W1921" i="25" a="1"/>
  <c r="X1922" i="25" a="1"/>
  <c r="W1925" i="25" a="1"/>
  <c r="X1926" i="25" a="1"/>
  <c r="W1929" i="25" a="1"/>
  <c r="X1930" i="25" a="1"/>
  <c r="W1933" i="25" a="1"/>
  <c r="X1934" i="25" a="1"/>
  <c r="W1937" i="25" a="1"/>
  <c r="X1938" i="25" a="1"/>
  <c r="W1941" i="25" a="1"/>
  <c r="X1942" i="25" a="1"/>
  <c r="W1945" i="25" a="1"/>
  <c r="X1946" i="25" a="1"/>
  <c r="W1949" i="25" a="1"/>
  <c r="X1950" i="25" a="1"/>
  <c r="X1104" i="25" a="1"/>
  <c r="X1136" i="25" a="1"/>
  <c r="X1168" i="25" a="1"/>
  <c r="X1200" i="25" a="1"/>
  <c r="X1232" i="25" a="1"/>
  <c r="X1264" i="25" a="1"/>
  <c r="X1283" i="25" a="1"/>
  <c r="X1299" i="25" a="1"/>
  <c r="X1315" i="25" a="1"/>
  <c r="X1331" i="25" a="1"/>
  <c r="X1347" i="25" a="1"/>
  <c r="X1356" i="25" a="1"/>
  <c r="X1364" i="25" a="1"/>
  <c r="X1372" i="25" a="1"/>
  <c r="X1380" i="25" a="1"/>
  <c r="W1391" i="25" a="1"/>
  <c r="X1396" i="25" a="1"/>
  <c r="W1407" i="25" a="1"/>
  <c r="X1412" i="25" a="1"/>
  <c r="W1423" i="25" a="1"/>
  <c r="X1428" i="25" a="1"/>
  <c r="W1439" i="25" a="1"/>
  <c r="X1444" i="25" a="1"/>
  <c r="W1455" i="25" a="1"/>
  <c r="X1460" i="25" a="1"/>
  <c r="W1471" i="25" a="1"/>
  <c r="X1476" i="25" a="1"/>
  <c r="W1487" i="25" a="1"/>
  <c r="X1492" i="25" a="1"/>
  <c r="X1677" i="25" a="1"/>
  <c r="W1680" i="25" a="1"/>
  <c r="X1681" i="25" a="1"/>
  <c r="W1684" i="25" a="1"/>
  <c r="X1685" i="25" a="1"/>
  <c r="W1688" i="25" a="1"/>
  <c r="X1689" i="25" a="1"/>
  <c r="W1692" i="25" a="1"/>
  <c r="X1693" i="25" a="1"/>
  <c r="W1696" i="25" a="1"/>
  <c r="X1697" i="25" a="1"/>
  <c r="W1700" i="25" a="1"/>
  <c r="X1701" i="25" a="1"/>
  <c r="W1704" i="25" a="1"/>
  <c r="X1705" i="25" a="1"/>
  <c r="W1708" i="25" a="1"/>
  <c r="X1709" i="25" a="1"/>
  <c r="W1712" i="25" a="1"/>
  <c r="X1713" i="25" a="1"/>
  <c r="W1716" i="25" a="1"/>
  <c r="X1717" i="25" a="1"/>
  <c r="W1720" i="25" a="1"/>
  <c r="X1721" i="25" a="1"/>
  <c r="W1724" i="25" a="1"/>
  <c r="X1725" i="25" a="1"/>
  <c r="W1728" i="25" a="1"/>
  <c r="X1729" i="25" a="1"/>
  <c r="W1732" i="25" a="1"/>
  <c r="X1733" i="25" a="1"/>
  <c r="W1736" i="25" a="1"/>
  <c r="X1737" i="25" a="1"/>
  <c r="W1740" i="25" a="1"/>
  <c r="X1741" i="25" a="1"/>
  <c r="W1744" i="25" a="1"/>
  <c r="X1745" i="25" a="1"/>
  <c r="W1748" i="25" a="1"/>
  <c r="X1749" i="25" a="1"/>
  <c r="W1752" i="25" a="1"/>
  <c r="X1753" i="25" a="1"/>
  <c r="W1756" i="25" a="1"/>
  <c r="X1757" i="25" a="1"/>
  <c r="W1760" i="25" a="1"/>
  <c r="X1761" i="25" a="1"/>
  <c r="W1764" i="25" a="1"/>
  <c r="X1765" i="25" a="1"/>
  <c r="W1768" i="25" a="1"/>
  <c r="X1769" i="25" a="1"/>
  <c r="W1772" i="25" a="1"/>
  <c r="X1773" i="25" a="1"/>
  <c r="W1776" i="25" a="1"/>
  <c r="X1777" i="25" a="1"/>
  <c r="W1780" i="25" a="1"/>
  <c r="X1781" i="25" a="1"/>
  <c r="W1784" i="25" a="1"/>
  <c r="X1785" i="25" a="1"/>
  <c r="W1788" i="25" a="1"/>
  <c r="X1789" i="25" a="1"/>
  <c r="W1792" i="25" a="1"/>
  <c r="X1793" i="25" a="1"/>
  <c r="W1796" i="25" a="1"/>
  <c r="X1797" i="25" a="1"/>
  <c r="W1800" i="25" a="1"/>
  <c r="X1801" i="25" a="1"/>
  <c r="W1804" i="25" a="1"/>
  <c r="X1805" i="25" a="1"/>
  <c r="W1808" i="25" a="1"/>
  <c r="X1809" i="25" a="1"/>
  <c r="W1812" i="25" a="1"/>
  <c r="X1813" i="25" a="1"/>
  <c r="W1816" i="25" a="1"/>
  <c r="X1817" i="25" a="1"/>
  <c r="W1820" i="25" a="1"/>
  <c r="X1821" i="25" a="1"/>
  <c r="W1824" i="25" a="1"/>
  <c r="X1825" i="25" a="1"/>
  <c r="W1828" i="25" a="1"/>
  <c r="X1829" i="25" a="1"/>
  <c r="W1832" i="25" a="1"/>
  <c r="X1833" i="25" a="1"/>
  <c r="W1836" i="25" a="1"/>
  <c r="X1837" i="25" a="1"/>
  <c r="W1840" i="25" a="1"/>
  <c r="X1841" i="25" a="1"/>
  <c r="W1844" i="25" a="1"/>
  <c r="X1845" i="25" a="1"/>
  <c r="W1848" i="25" a="1"/>
  <c r="X1849" i="25" a="1"/>
  <c r="W1852" i="25" a="1"/>
  <c r="X1853" i="25" a="1"/>
  <c r="W1856" i="25" a="1"/>
  <c r="X1857" i="25" a="1"/>
  <c r="W1860" i="25" a="1"/>
  <c r="X1861" i="25" a="1"/>
  <c r="W1864" i="25" a="1"/>
  <c r="X1865" i="25" a="1"/>
  <c r="W1868" i="25" a="1"/>
  <c r="X1869" i="25" a="1"/>
  <c r="W1872" i="25" a="1"/>
  <c r="X1873" i="25" a="1"/>
  <c r="W1876" i="25" a="1"/>
  <c r="X1877" i="25" a="1"/>
  <c r="W1880" i="25" a="1"/>
  <c r="X1881" i="25" a="1"/>
  <c r="W1884" i="25" a="1"/>
  <c r="X1885" i="25" a="1"/>
  <c r="W1888" i="25" a="1"/>
  <c r="X1889" i="25" a="1"/>
  <c r="W1892" i="25" a="1"/>
  <c r="X1893" i="25" a="1"/>
  <c r="W1896" i="25" a="1"/>
  <c r="X1897" i="25" a="1"/>
  <c r="W1900" i="25" a="1"/>
  <c r="X1901" i="25" a="1"/>
  <c r="W1904" i="25" a="1"/>
  <c r="X1905" i="25" a="1"/>
  <c r="W1908" i="25" a="1"/>
  <c r="X1909" i="25" a="1"/>
  <c r="W1912" i="25" a="1"/>
  <c r="X1913" i="25" a="1"/>
  <c r="W1916" i="25" a="1"/>
  <c r="X1917" i="25" a="1"/>
  <c r="W1920" i="25" a="1"/>
  <c r="X1921" i="25" a="1"/>
  <c r="W1924" i="25" a="1"/>
  <c r="X1925" i="25" a="1"/>
  <c r="W1928" i="25" a="1"/>
  <c r="X1929" i="25" a="1"/>
  <c r="W1932" i="25" a="1"/>
  <c r="X1933" i="25" a="1"/>
  <c r="W1936" i="25" a="1"/>
  <c r="X1937" i="25" a="1"/>
  <c r="W1940" i="25" a="1"/>
  <c r="X1941" i="25" a="1"/>
  <c r="W1944" i="25" a="1"/>
  <c r="X1945" i="25" a="1"/>
  <c r="W1948" i="25" a="1"/>
  <c r="X1949" i="25" a="1"/>
  <c r="W1952" i="25" a="1"/>
  <c r="X1953" i="25" a="1"/>
  <c r="W1956" i="25" a="1"/>
  <c r="X1957" i="25" a="1"/>
  <c r="W1960" i="25" a="1"/>
  <c r="X1961" i="25" a="1"/>
  <c r="W1964" i="25" a="1"/>
  <c r="X1965" i="25" a="1"/>
  <c r="W1968" i="25" a="1"/>
  <c r="X1969" i="25" a="1"/>
  <c r="W1972" i="25" a="1"/>
  <c r="X1973" i="25" a="1"/>
  <c r="W1976" i="25" a="1"/>
  <c r="X1977" i="25" a="1"/>
  <c r="W1980" i="25" a="1"/>
  <c r="X1981" i="25" a="1"/>
  <c r="W1984" i="25" a="1"/>
  <c r="X1985" i="25" a="1"/>
  <c r="W1988" i="25" a="1"/>
  <c r="X1989" i="25" a="1"/>
  <c r="W1992" i="25" a="1"/>
  <c r="X1993" i="25" a="1"/>
  <c r="W1996" i="25" a="1"/>
  <c r="X1997" i="25" a="1"/>
  <c r="W2000" i="25" a="1"/>
  <c r="X2001" i="25" a="1"/>
  <c r="W2004" i="25" a="1"/>
  <c r="X2005" i="25" a="1"/>
  <c r="W2008" i="25" a="1"/>
  <c r="X2009" i="25" a="1"/>
  <c r="W2012" i="25" a="1"/>
  <c r="X2013" i="25" a="1"/>
  <c r="W2016" i="25" a="1"/>
  <c r="X2017" i="25" a="1"/>
  <c r="W2020" i="25" a="1"/>
  <c r="X2021" i="25" a="1"/>
  <c r="W2024" i="25" a="1"/>
  <c r="X2025" i="25" a="1"/>
  <c r="W2028" i="25" a="1"/>
  <c r="X2029" i="25" a="1"/>
  <c r="W2032" i="25" a="1"/>
  <c r="X2033" i="25" a="1"/>
  <c r="W2036" i="25" a="1"/>
  <c r="X2037" i="25" a="1"/>
  <c r="W2040" i="25" a="1"/>
  <c r="X2041" i="25" a="1"/>
  <c r="W2044" i="25" a="1"/>
  <c r="X2045" i="25" a="1"/>
  <c r="W2048" i="25" a="1"/>
  <c r="X2049" i="25" a="1"/>
  <c r="W2052" i="25" a="1"/>
  <c r="X2053" i="25" a="1"/>
  <c r="W2056" i="25" a="1"/>
  <c r="X2057" i="25" a="1"/>
  <c r="W2060" i="25" a="1"/>
  <c r="X2061" i="25" a="1"/>
  <c r="W2064" i="25" a="1"/>
  <c r="X2065" i="25" a="1"/>
  <c r="W2068" i="25" a="1"/>
  <c r="X2069" i="25" a="1"/>
  <c r="W2072" i="25" a="1"/>
  <c r="W2073" i="25" a="1"/>
  <c r="W2074" i="25" a="1"/>
  <c r="W2075" i="25" a="1"/>
  <c r="W2076" i="25" a="1"/>
  <c r="W2077" i="25" a="1"/>
  <c r="W2078" i="25" a="1"/>
  <c r="W2079" i="25" a="1"/>
  <c r="X1112" i="25" a="1"/>
  <c r="X1144" i="25" a="1"/>
  <c r="X1176" i="25" a="1"/>
  <c r="X1208" i="25" a="1"/>
  <c r="X1240" i="25" a="1"/>
  <c r="X1271" i="25" a="1"/>
  <c r="X1287" i="25" a="1"/>
  <c r="X1303" i="25" a="1"/>
  <c r="X1319" i="25" a="1"/>
  <c r="X1335" i="25" a="1"/>
  <c r="X1350" i="25" a="1"/>
  <c r="X1358" i="25" a="1"/>
  <c r="X1366" i="25" a="1"/>
  <c r="X1374" i="25" a="1"/>
  <c r="W1387" i="25" a="1"/>
  <c r="X1392" i="25" a="1"/>
  <c r="W1403" i="25" a="1"/>
  <c r="X1408" i="25" a="1"/>
  <c r="W1419" i="25" a="1"/>
  <c r="X1424" i="25" a="1"/>
  <c r="W1435" i="25" a="1"/>
  <c r="X1440" i="25" a="1"/>
  <c r="W1451" i="25" a="1"/>
  <c r="X1456" i="25" a="1"/>
  <c r="W1467" i="25" a="1"/>
  <c r="X1472" i="25" a="1"/>
  <c r="W1483" i="25" a="1"/>
  <c r="X1488" i="25" a="1"/>
  <c r="W1580" i="25" a="1"/>
  <c r="W1582" i="25" a="1"/>
  <c r="W1584" i="25" a="1"/>
  <c r="W1586" i="25" a="1"/>
  <c r="W1588" i="25" a="1"/>
  <c r="W1590" i="25" a="1"/>
  <c r="W1592" i="25" a="1"/>
  <c r="W1594" i="25" a="1"/>
  <c r="W1596" i="25" a="1"/>
  <c r="W1598" i="25" a="1"/>
  <c r="W1600" i="25" a="1"/>
  <c r="W1602" i="25" a="1"/>
  <c r="W1604" i="25" a="1"/>
  <c r="W1606" i="25" a="1"/>
  <c r="W1608" i="25" a="1"/>
  <c r="W1610" i="25" a="1"/>
  <c r="W1612" i="25" a="1"/>
  <c r="W1614" i="25" a="1"/>
  <c r="W1616" i="25" a="1"/>
  <c r="W1618" i="25" a="1"/>
  <c r="W1620" i="25" a="1"/>
  <c r="W1622" i="25" a="1"/>
  <c r="W1624" i="25" a="1"/>
  <c r="W1626" i="25" a="1"/>
  <c r="W1628" i="25" a="1"/>
  <c r="W1630" i="25" a="1"/>
  <c r="W1632" i="25" a="1"/>
  <c r="W1634" i="25" a="1"/>
  <c r="W1636" i="25" a="1"/>
  <c r="W1638" i="25" a="1"/>
  <c r="W1640" i="25" a="1"/>
  <c r="W1642" i="25" a="1"/>
  <c r="W1644" i="25" a="1"/>
  <c r="W1646" i="25" a="1"/>
  <c r="W1648" i="25" a="1"/>
  <c r="W1650" i="25" a="1"/>
  <c r="W1652" i="25" a="1"/>
  <c r="W1654" i="25" a="1"/>
  <c r="W1656" i="25" a="1"/>
  <c r="W1658" i="25" a="1"/>
  <c r="W1660" i="25" a="1"/>
  <c r="W1662" i="25" a="1"/>
  <c r="W1664" i="25" a="1"/>
  <c r="W1666" i="25" a="1"/>
  <c r="W1668" i="25" a="1"/>
  <c r="W1670" i="25" a="1"/>
  <c r="W1672" i="25" a="1"/>
  <c r="W1674" i="25" a="1"/>
  <c r="W1676" i="25" a="1"/>
  <c r="W1679" i="25" a="1"/>
  <c r="X1680" i="25" a="1"/>
  <c r="W1683" i="25" a="1"/>
  <c r="X1684" i="25" a="1"/>
  <c r="W1687" i="25" a="1"/>
  <c r="X1688" i="25" a="1"/>
  <c r="W1691" i="25" a="1"/>
  <c r="X1692" i="25" a="1"/>
  <c r="W1695" i="25" a="1"/>
  <c r="X1696" i="25" a="1"/>
  <c r="W1699" i="25" a="1"/>
  <c r="X1700" i="25" a="1"/>
  <c r="W1703" i="25" a="1"/>
  <c r="X1704" i="25" a="1"/>
  <c r="W1707" i="25" a="1"/>
  <c r="X1708" i="25" a="1"/>
  <c r="W1711" i="25" a="1"/>
  <c r="X1712" i="25" a="1"/>
  <c r="W1715" i="25" a="1"/>
  <c r="X1716" i="25" a="1"/>
  <c r="W1719" i="25" a="1"/>
  <c r="X1720" i="25" a="1"/>
  <c r="W1723" i="25" a="1"/>
  <c r="X1724" i="25" a="1"/>
  <c r="W1727" i="25" a="1"/>
  <c r="X1728" i="25" a="1"/>
  <c r="W1731" i="25" a="1"/>
  <c r="X1732" i="25" a="1"/>
  <c r="W1735" i="25" a="1"/>
  <c r="X1736" i="25" a="1"/>
  <c r="W1739" i="25" a="1"/>
  <c r="X1740" i="25" a="1"/>
  <c r="W1743" i="25" a="1"/>
  <c r="X1744" i="25" a="1"/>
  <c r="W1747" i="25" a="1"/>
  <c r="X1748" i="25" a="1"/>
  <c r="W1751" i="25" a="1"/>
  <c r="X1752" i="25" a="1"/>
  <c r="W1755" i="25" a="1"/>
  <c r="X1756" i="25" a="1"/>
  <c r="W1759" i="25" a="1"/>
  <c r="X1760" i="25" a="1"/>
  <c r="W1763" i="25" a="1"/>
  <c r="X1764" i="25" a="1"/>
  <c r="W1767" i="25" a="1"/>
  <c r="X1768" i="25" a="1"/>
  <c r="W1771" i="25" a="1"/>
  <c r="X1772" i="25" a="1"/>
  <c r="W1775" i="25" a="1"/>
  <c r="X1776" i="25" a="1"/>
  <c r="W1779" i="25" a="1"/>
  <c r="X1780" i="25" a="1"/>
  <c r="W1783" i="25" a="1"/>
  <c r="X1784" i="25" a="1"/>
  <c r="W1787" i="25" a="1"/>
  <c r="X1788" i="25" a="1"/>
  <c r="W1791" i="25" a="1"/>
  <c r="X1792" i="25" a="1"/>
  <c r="W1795" i="25" a="1"/>
  <c r="X1796" i="25" a="1"/>
  <c r="W1799" i="25" a="1"/>
  <c r="X1800" i="25" a="1"/>
  <c r="W1803" i="25" a="1"/>
  <c r="X1804" i="25" a="1"/>
  <c r="W1807" i="25" a="1"/>
  <c r="X1808" i="25" a="1"/>
  <c r="W1811" i="25" a="1"/>
  <c r="X1812" i="25" a="1"/>
  <c r="W1815" i="25" a="1"/>
  <c r="X1816" i="25" a="1"/>
  <c r="W1819" i="25" a="1"/>
  <c r="X1820" i="25" a="1"/>
  <c r="W1823" i="25" a="1"/>
  <c r="X1824" i="25" a="1"/>
  <c r="W1827" i="25" a="1"/>
  <c r="X1828" i="25" a="1"/>
  <c r="W1831" i="25" a="1"/>
  <c r="X1832" i="25" a="1"/>
  <c r="W1835" i="25" a="1"/>
  <c r="X1836" i="25" a="1"/>
  <c r="W1839" i="25" a="1"/>
  <c r="X1840" i="25" a="1"/>
  <c r="W1843" i="25" a="1"/>
  <c r="X1844" i="25" a="1"/>
  <c r="W1847" i="25" a="1"/>
  <c r="X1848" i="25" a="1"/>
  <c r="W1851" i="25" a="1"/>
  <c r="X1852" i="25" a="1"/>
  <c r="W1855" i="25" a="1"/>
  <c r="X1856" i="25" a="1"/>
  <c r="W1859" i="25" a="1"/>
  <c r="X1860" i="25" a="1"/>
  <c r="W1863" i="25" a="1"/>
  <c r="X1864" i="25" a="1"/>
  <c r="W1867" i="25" a="1"/>
  <c r="X1868" i="25" a="1"/>
  <c r="W1871" i="25" a="1"/>
  <c r="X1872" i="25" a="1"/>
  <c r="W1875" i="25" a="1"/>
  <c r="X1876" i="25" a="1"/>
  <c r="W1879" i="25" a="1"/>
  <c r="X1880" i="25" a="1"/>
  <c r="W1883" i="25" a="1"/>
  <c r="X1884" i="25" a="1"/>
  <c r="W1887" i="25" a="1"/>
  <c r="X1888" i="25" a="1"/>
  <c r="W1891" i="25" a="1"/>
  <c r="X1892" i="25" a="1"/>
  <c r="W1895" i="25" a="1"/>
  <c r="X1896" i="25" a="1"/>
  <c r="W1899" i="25" a="1"/>
  <c r="X1900" i="25" a="1"/>
  <c r="W1903" i="25" a="1"/>
  <c r="X1904" i="25" a="1"/>
  <c r="W1907" i="25" a="1"/>
  <c r="X1908" i="25" a="1"/>
  <c r="W1911" i="25" a="1"/>
  <c r="X1912" i="25" a="1"/>
  <c r="W1915" i="25" a="1"/>
  <c r="X1916" i="25" a="1"/>
  <c r="W1919" i="25" a="1"/>
  <c r="X1920" i="25" a="1"/>
  <c r="W1923" i="25" a="1"/>
  <c r="X1924" i="25" a="1"/>
  <c r="W1927" i="25" a="1"/>
  <c r="X1928" i="25" a="1"/>
  <c r="W1931" i="25" a="1"/>
  <c r="X1932" i="25" a="1"/>
  <c r="W1935" i="25" a="1"/>
  <c r="X1936" i="25" a="1"/>
  <c r="W1939" i="25" a="1"/>
  <c r="X1940" i="25" a="1"/>
  <c r="W1943" i="25" a="1"/>
  <c r="X1944" i="25" a="1"/>
  <c r="W1947" i="25" a="1"/>
  <c r="X1948" i="25" a="1"/>
  <c r="W1951" i="25" a="1"/>
  <c r="X1952" i="25" a="1"/>
  <c r="W1955" i="25" a="1"/>
  <c r="X1956" i="25" a="1"/>
  <c r="W1959" i="25" a="1"/>
  <c r="X1960" i="25" a="1"/>
  <c r="W1963" i="25" a="1"/>
  <c r="X1964" i="25" a="1"/>
  <c r="W1967" i="25" a="1"/>
  <c r="X1968" i="25" a="1"/>
  <c r="W1971" i="25" a="1"/>
  <c r="X1972" i="25" a="1"/>
  <c r="W1975" i="25" a="1"/>
  <c r="X1976" i="25" a="1"/>
  <c r="W1979" i="25" a="1"/>
  <c r="X1980" i="25" a="1"/>
  <c r="W1983" i="25" a="1"/>
  <c r="X1984" i="25" a="1"/>
  <c r="W1987" i="25" a="1"/>
  <c r="X1988" i="25" a="1"/>
  <c r="W1991" i="25" a="1"/>
  <c r="X1992" i="25" a="1"/>
  <c r="W1995" i="25" a="1"/>
  <c r="X1996" i="25" a="1"/>
  <c r="W1999" i="25" a="1"/>
  <c r="X2000" i="25" a="1"/>
  <c r="W2003" i="25" a="1"/>
  <c r="X2004" i="25" a="1"/>
  <c r="W2007" i="25" a="1"/>
  <c r="X2008" i="25" a="1"/>
  <c r="W2011" i="25" a="1"/>
  <c r="X2012" i="25" a="1"/>
  <c r="W2015" i="25" a="1"/>
  <c r="X2016" i="25" a="1"/>
  <c r="W2019" i="25" a="1"/>
  <c r="X2020" i="25" a="1"/>
  <c r="W2023" i="25" a="1"/>
  <c r="X2024" i="25" a="1"/>
  <c r="W2027" i="25" a="1"/>
  <c r="X2028" i="25" a="1"/>
  <c r="W2031" i="25" a="1"/>
  <c r="X2032" i="25" a="1"/>
  <c r="W2035" i="25" a="1"/>
  <c r="X2036" i="25" a="1"/>
  <c r="W2039" i="25" a="1"/>
  <c r="X2040" i="25" a="1"/>
  <c r="W2043" i="25" a="1"/>
  <c r="X2044" i="25" a="1"/>
  <c r="W2047" i="25" a="1"/>
  <c r="X2048" i="25" a="1"/>
  <c r="W2051" i="25" a="1"/>
  <c r="X2052" i="25" a="1"/>
  <c r="W2055" i="25" a="1"/>
  <c r="X2056" i="25" a="1"/>
  <c r="W2059" i="25" a="1"/>
  <c r="X2060" i="25" a="1"/>
  <c r="W2063" i="25" a="1"/>
  <c r="X2064" i="25" a="1"/>
  <c r="W2067" i="25" a="1"/>
  <c r="X2068" i="25" a="1"/>
  <c r="W2071" i="25" a="1"/>
  <c r="X1120" i="25" a="1"/>
  <c r="X1248" i="25" a="1"/>
  <c r="X1323" i="25" a="1"/>
  <c r="X1368" i="25" a="1"/>
  <c r="W1415" i="25" a="1"/>
  <c r="X1436" i="25" a="1"/>
  <c r="W1479" i="25" a="1"/>
  <c r="W1686" i="25" a="1"/>
  <c r="X1691" i="25" a="1"/>
  <c r="W1702" i="25" a="1"/>
  <c r="X1707" i="25" a="1"/>
  <c r="W1718" i="25" a="1"/>
  <c r="X1723" i="25" a="1"/>
  <c r="W1734" i="25" a="1"/>
  <c r="X1739" i="25" a="1"/>
  <c r="W1750" i="25" a="1"/>
  <c r="X1755" i="25" a="1"/>
  <c r="W1766" i="25" a="1"/>
  <c r="X1771" i="25" a="1"/>
  <c r="W1782" i="25" a="1"/>
  <c r="X1787" i="25" a="1"/>
  <c r="W1798" i="25" a="1"/>
  <c r="X1803" i="25" a="1"/>
  <c r="W1814" i="25" a="1"/>
  <c r="X1819" i="25" a="1"/>
  <c r="W1830" i="25" a="1"/>
  <c r="X1835" i="25" a="1"/>
  <c r="W1846" i="25" a="1"/>
  <c r="X1851" i="25" a="1"/>
  <c r="W1862" i="25" a="1"/>
  <c r="X1867" i="25" a="1"/>
  <c r="W1878" i="25" a="1"/>
  <c r="X1883" i="25" a="1"/>
  <c r="W1894" i="25" a="1"/>
  <c r="X1899" i="25" a="1"/>
  <c r="W1910" i="25" a="1"/>
  <c r="X1915" i="25" a="1"/>
  <c r="W1926" i="25" a="1"/>
  <c r="X1931" i="25" a="1"/>
  <c r="W1942" i="25" a="1"/>
  <c r="X1947" i="25" a="1"/>
  <c r="X1955" i="25" a="1"/>
  <c r="W1958" i="25" a="1"/>
  <c r="X1963" i="25" a="1"/>
  <c r="W1966" i="25" a="1"/>
  <c r="X1971" i="25" a="1"/>
  <c r="W1974" i="25" a="1"/>
  <c r="X1979" i="25" a="1"/>
  <c r="W1982" i="25" a="1"/>
  <c r="X1987" i="25" a="1"/>
  <c r="W1990" i="25" a="1"/>
  <c r="X1995" i="25" a="1"/>
  <c r="W1998" i="25" a="1"/>
  <c r="X2003" i="25" a="1"/>
  <c r="W2006" i="25" a="1"/>
  <c r="X2011" i="25" a="1"/>
  <c r="W2014" i="25" a="1"/>
  <c r="X2019" i="25" a="1"/>
  <c r="W2022" i="25" a="1"/>
  <c r="X2027" i="25" a="1"/>
  <c r="W2030" i="25" a="1"/>
  <c r="X2035" i="25" a="1"/>
  <c r="W2038" i="25" a="1"/>
  <c r="X2043" i="25" a="1"/>
  <c r="W2046" i="25" a="1"/>
  <c r="X2051" i="25" a="1"/>
  <c r="W2054" i="25" a="1"/>
  <c r="X2059" i="25" a="1"/>
  <c r="W2062" i="25" a="1"/>
  <c r="X2067" i="25" a="1"/>
  <c r="W2070" i="25" a="1"/>
  <c r="X2072" i="25" a="1"/>
  <c r="X2074" i="25" a="1"/>
  <c r="X2076" i="25" a="1"/>
  <c r="X2078" i="25" a="1"/>
  <c r="W2080" i="25" a="1"/>
  <c r="X2081" i="25" a="1"/>
  <c r="W2084" i="25" a="1"/>
  <c r="X2085" i="25" a="1"/>
  <c r="W2088" i="25" a="1"/>
  <c r="X2089" i="25" a="1"/>
  <c r="W2092" i="25" a="1"/>
  <c r="X2093" i="25" a="1"/>
  <c r="W2096" i="25" a="1"/>
  <c r="X2097" i="25" a="1"/>
  <c r="W2100" i="25" a="1"/>
  <c r="X2101" i="25" a="1"/>
  <c r="X2102" i="25" a="1"/>
  <c r="X2103" i="25" a="1"/>
  <c r="X2104" i="25" a="1"/>
  <c r="X2105" i="25" a="1"/>
  <c r="X2106" i="25" a="1"/>
  <c r="X2107" i="25" a="1"/>
  <c r="X2108" i="25" a="1"/>
  <c r="X2109" i="25" a="1"/>
  <c r="X2110" i="25" a="1"/>
  <c r="X2111" i="25" a="1"/>
  <c r="X2112" i="25" a="1"/>
  <c r="X2113" i="25" a="1"/>
  <c r="X2114" i="25" a="1"/>
  <c r="X2115" i="25" a="1"/>
  <c r="X2116" i="25" a="1"/>
  <c r="X2117" i="25" a="1"/>
  <c r="X2118" i="25" a="1"/>
  <c r="X2119" i="25" a="1"/>
  <c r="X2120" i="25" a="1"/>
  <c r="X2121" i="25" a="1"/>
  <c r="X2122" i="25" a="1"/>
  <c r="X2123" i="25" a="1"/>
  <c r="X2124" i="25" a="1"/>
  <c r="X2125" i="25" a="1"/>
  <c r="X2126" i="25" a="1"/>
  <c r="X2127" i="25" a="1"/>
  <c r="X2128" i="25" a="1"/>
  <c r="X2129" i="25" a="1"/>
  <c r="X2130" i="25" a="1"/>
  <c r="X2131" i="25" a="1"/>
  <c r="X2132" i="25" a="1"/>
  <c r="X2133" i="25" a="1"/>
  <c r="X2134" i="25" a="1"/>
  <c r="X2135" i="25" a="1"/>
  <c r="X2136" i="25" a="1"/>
  <c r="X2137" i="25" a="1"/>
  <c r="X2138" i="25" a="1"/>
  <c r="X2139" i="25" a="1"/>
  <c r="X2140" i="25" a="1"/>
  <c r="X2141" i="25" a="1"/>
  <c r="X2142" i="25" a="1"/>
  <c r="X2143" i="25" a="1"/>
  <c r="X2144" i="25" a="1"/>
  <c r="X2145" i="25" a="1"/>
  <c r="X2146" i="25" a="1"/>
  <c r="X2147" i="25" a="1"/>
  <c r="X2148" i="25" a="1"/>
  <c r="X2149" i="25" a="1"/>
  <c r="X2150" i="25" a="1"/>
  <c r="X2151" i="25" a="1"/>
  <c r="X2152" i="25" a="1"/>
  <c r="X2153" i="25" a="1"/>
  <c r="X2154" i="25" a="1"/>
  <c r="X2155" i="25" a="1"/>
  <c r="X2156" i="25" a="1"/>
  <c r="X2157" i="25" a="1"/>
  <c r="X2158" i="25" a="1"/>
  <c r="X2159" i="25" a="1"/>
  <c r="X2160" i="25" a="1"/>
  <c r="X2161" i="25" a="1"/>
  <c r="X2162" i="25" a="1"/>
  <c r="X2163" i="25" a="1"/>
  <c r="X2164" i="25" a="1"/>
  <c r="X2165" i="25" a="1"/>
  <c r="X2166" i="25" a="1"/>
  <c r="X2167" i="25" a="1"/>
  <c r="X2168" i="25" a="1"/>
  <c r="X2169" i="25" a="1"/>
  <c r="X2170" i="25" a="1"/>
  <c r="X2171" i="25" a="1"/>
  <c r="X2172" i="25" a="1"/>
  <c r="X2173" i="25" a="1"/>
  <c r="X2174" i="25" a="1"/>
  <c r="X2175" i="25" a="1"/>
  <c r="X2176" i="25" a="1"/>
  <c r="X2177" i="25" a="1"/>
  <c r="X2178" i="25" a="1"/>
  <c r="X2179" i="25" a="1"/>
  <c r="X2180" i="25" a="1"/>
  <c r="X2181" i="25" a="1"/>
  <c r="X2182" i="25" a="1"/>
  <c r="X2183" i="25" a="1"/>
  <c r="X2184" i="25" a="1"/>
  <c r="X2185" i="25" a="1"/>
  <c r="X2186" i="25" a="1"/>
  <c r="X2187" i="25" a="1"/>
  <c r="X2188" i="25" a="1"/>
  <c r="X2189" i="25" a="1"/>
  <c r="X2190" i="25" a="1"/>
  <c r="X2191" i="25" a="1"/>
  <c r="X2192" i="25" a="1"/>
  <c r="X2193" i="25" a="1"/>
  <c r="X2194" i="25" a="1"/>
  <c r="X2195" i="25" a="1"/>
  <c r="X2196" i="25" a="1"/>
  <c r="X2197" i="25" a="1"/>
  <c r="X2198" i="25" a="1"/>
  <c r="X2199" i="25" a="1"/>
  <c r="X2200" i="25" a="1"/>
  <c r="X2201" i="25" a="1"/>
  <c r="X2202" i="25" a="1"/>
  <c r="X2203" i="25" a="1"/>
  <c r="X2204" i="25" a="1"/>
  <c r="X2205" i="25" a="1"/>
  <c r="X2206" i="25" a="1"/>
  <c r="X2207" i="25" a="1"/>
  <c r="X2208" i="25" a="1"/>
  <c r="X2209" i="25" a="1"/>
  <c r="X2210" i="25" a="1"/>
  <c r="X2211" i="25" a="1"/>
  <c r="X2212" i="25" a="1"/>
  <c r="X2213" i="25" a="1"/>
  <c r="X2214" i="25" a="1"/>
  <c r="X2215" i="25" a="1"/>
  <c r="X2216" i="25" a="1"/>
  <c r="X2217" i="25" a="1"/>
  <c r="X2218" i="25" a="1"/>
  <c r="X2219" i="25" a="1"/>
  <c r="X2220" i="25" a="1"/>
  <c r="X2221" i="25" a="1"/>
  <c r="X2222" i="25" a="1"/>
  <c r="X2223" i="25" a="1"/>
  <c r="X2224" i="25" a="1"/>
  <c r="X2225" i="25" a="1"/>
  <c r="X2226" i="25" a="1"/>
  <c r="X2227" i="25" a="1"/>
  <c r="X2228" i="25" a="1"/>
  <c r="X2229" i="25" a="1"/>
  <c r="X2230" i="25" a="1"/>
  <c r="X2231" i="25" a="1"/>
  <c r="X2232" i="25" a="1"/>
  <c r="X2233" i="25" a="1"/>
  <c r="X2234" i="25" a="1"/>
  <c r="X2235" i="25" a="1"/>
  <c r="X2236" i="25" a="1"/>
  <c r="X2237" i="25" a="1"/>
  <c r="X2238" i="25" a="1"/>
  <c r="X2239" i="25" a="1"/>
  <c r="X2240" i="25" a="1"/>
  <c r="X2241" i="25" a="1"/>
  <c r="X2242" i="25" a="1"/>
  <c r="X2243" i="25" a="1"/>
  <c r="X2244" i="25" a="1"/>
  <c r="X2245" i="25" a="1"/>
  <c r="X2246" i="25" a="1"/>
  <c r="X2247" i="25" a="1"/>
  <c r="X2248" i="25" a="1"/>
  <c r="X2249" i="25" a="1"/>
  <c r="X2250" i="25" a="1"/>
  <c r="X2251" i="25" a="1"/>
  <c r="X2252" i="25" a="1"/>
  <c r="X2253" i="25" a="1"/>
  <c r="X2254" i="25" a="1"/>
  <c r="X2255" i="25" a="1"/>
  <c r="X2256" i="25" a="1"/>
  <c r="X2257" i="25" a="1"/>
  <c r="X2258" i="25" a="1"/>
  <c r="X2259" i="25" a="1"/>
  <c r="X2260" i="25" a="1"/>
  <c r="X2261" i="25" a="1"/>
  <c r="X2262" i="25" a="1"/>
  <c r="X2263" i="25" a="1"/>
  <c r="X2264" i="25" a="1"/>
  <c r="X2265" i="25" a="1"/>
  <c r="X2266" i="25" a="1"/>
  <c r="X2267" i="25" a="1"/>
  <c r="X2268" i="25" a="1"/>
  <c r="X2269" i="25" a="1"/>
  <c r="X2270" i="25" a="1"/>
  <c r="X2271" i="25" a="1"/>
  <c r="X2272" i="25" a="1"/>
  <c r="X2273" i="25" a="1"/>
  <c r="X2274" i="25" a="1"/>
  <c r="X2275" i="25" a="1"/>
  <c r="X2276" i="25" a="1"/>
  <c r="X2277" i="25" a="1"/>
  <c r="X2278" i="25" a="1"/>
  <c r="X2279" i="25" a="1"/>
  <c r="X2280" i="25" a="1"/>
  <c r="X2281" i="25" a="1"/>
  <c r="X2282" i="25" a="1"/>
  <c r="X2283" i="25" a="1"/>
  <c r="X2284" i="25" a="1"/>
  <c r="X2285" i="25" a="1"/>
  <c r="X2286" i="25" a="1"/>
  <c r="X2287" i="25" a="1"/>
  <c r="X2288" i="25" a="1"/>
  <c r="X2289" i="25" a="1"/>
  <c r="X2290" i="25" a="1"/>
  <c r="X2291" i="25" a="1"/>
  <c r="X2292" i="25" a="1"/>
  <c r="X2293" i="25" a="1"/>
  <c r="X2294" i="25" a="1"/>
  <c r="X2295" i="25" a="1"/>
  <c r="X2296" i="25" a="1"/>
  <c r="X2297" i="25" a="1"/>
  <c r="X2298" i="25" a="1"/>
  <c r="X2299" i="25" a="1"/>
  <c r="X2300" i="25" a="1"/>
  <c r="X2301" i="25" a="1"/>
  <c r="X2302" i="25" a="1"/>
  <c r="X2303" i="25" a="1"/>
  <c r="X2304" i="25" a="1"/>
  <c r="X2305" i="25" a="1"/>
  <c r="X2306" i="25" a="1"/>
  <c r="X2307" i="25" a="1"/>
  <c r="X2308" i="25" a="1"/>
  <c r="X2309" i="25" a="1"/>
  <c r="X2310" i="25" a="1"/>
  <c r="X2311" i="25" a="1"/>
  <c r="X2312" i="25" a="1"/>
  <c r="X2313" i="25" a="1"/>
  <c r="X2314" i="25" a="1"/>
  <c r="X2315" i="25" a="1"/>
  <c r="X2316" i="25" a="1"/>
  <c r="X2317" i="25" a="1"/>
  <c r="X2318" i="25" a="1"/>
  <c r="X2319" i="25" a="1"/>
  <c r="X2320" i="25" a="1"/>
  <c r="X2321" i="25" a="1"/>
  <c r="X2322" i="25" a="1"/>
  <c r="X2323" i="25" a="1"/>
  <c r="X2324" i="25" a="1"/>
  <c r="X2325" i="25" a="1"/>
  <c r="X2326" i="25" a="1"/>
  <c r="X2327" i="25" a="1"/>
  <c r="X2328" i="25" a="1"/>
  <c r="X2329" i="25" a="1"/>
  <c r="X2330" i="25" a="1"/>
  <c r="X2331" i="25" a="1"/>
  <c r="X2332" i="25" a="1"/>
  <c r="X2333" i="25" a="1"/>
  <c r="X2334" i="25" a="1"/>
  <c r="X2335" i="25" a="1"/>
  <c r="X2336" i="25" a="1"/>
  <c r="X2337" i="25" a="1"/>
  <c r="X2338" i="25" a="1"/>
  <c r="X2339" i="25" a="1"/>
  <c r="X2340" i="25" a="1"/>
  <c r="X2341" i="25" a="1"/>
  <c r="X2342" i="25" a="1"/>
  <c r="X2343" i="25" a="1"/>
  <c r="X2344" i="25" a="1"/>
  <c r="X2345" i="25" a="1"/>
  <c r="X2346" i="25" a="1"/>
  <c r="X2347" i="25" a="1"/>
  <c r="X2348" i="25" a="1"/>
  <c r="X2349" i="25" a="1"/>
  <c r="X2350" i="25" a="1"/>
  <c r="X2351" i="25" a="1"/>
  <c r="X2352" i="25" a="1"/>
  <c r="X2353" i="25" a="1"/>
  <c r="X2354" i="25" a="1"/>
  <c r="X2355" i="25" a="1"/>
  <c r="X2356" i="25" a="1"/>
  <c r="X2357" i="25" a="1"/>
  <c r="X2358" i="25" a="1"/>
  <c r="X2359" i="25" a="1"/>
  <c r="X2360" i="25" a="1"/>
  <c r="X2361" i="25" a="1"/>
  <c r="X2362" i="25" a="1"/>
  <c r="X2363" i="25" a="1"/>
  <c r="X2364" i="25" a="1"/>
  <c r="X2365" i="25" a="1"/>
  <c r="X2366" i="25" a="1"/>
  <c r="X2367" i="25" a="1"/>
  <c r="X2368" i="25" a="1"/>
  <c r="X2369" i="25" a="1"/>
  <c r="X2370" i="25" a="1"/>
  <c r="X2371" i="25" a="1"/>
  <c r="X2372" i="25" a="1"/>
  <c r="X2373" i="25" a="1"/>
  <c r="X2374" i="25" a="1"/>
  <c r="X2375" i="25" a="1"/>
  <c r="X2376" i="25" a="1"/>
  <c r="X2377" i="25" a="1"/>
  <c r="X2378" i="25" a="1"/>
  <c r="X2379" i="25" a="1"/>
  <c r="X2380" i="25" a="1"/>
  <c r="X2381" i="25" a="1"/>
  <c r="X2382" i="25" a="1"/>
  <c r="X2383" i="25" a="1"/>
  <c r="X2384" i="25" a="1"/>
  <c r="X2385" i="25" a="1"/>
  <c r="X2386" i="25" a="1"/>
  <c r="X2387" i="25" a="1"/>
  <c r="X2388" i="25" a="1"/>
  <c r="X2389" i="25" a="1"/>
  <c r="X2390" i="25" a="1"/>
  <c r="X2391" i="25" a="1"/>
  <c r="X2392" i="25" a="1"/>
  <c r="X2393" i="25" a="1"/>
  <c r="X2394" i="25" a="1"/>
  <c r="X2395" i="25" a="1"/>
  <c r="X2396" i="25" a="1"/>
  <c r="X2397" i="25" a="1"/>
  <c r="X2398" i="25" a="1"/>
  <c r="X2399" i="25" a="1"/>
  <c r="X2400" i="25" a="1"/>
  <c r="X2401" i="25" a="1"/>
  <c r="X2402" i="25" a="1"/>
  <c r="X2403" i="25" a="1"/>
  <c r="X2404" i="25" a="1"/>
  <c r="X2405" i="25" a="1"/>
  <c r="X2406" i="25" a="1"/>
  <c r="X2407" i="25" a="1"/>
  <c r="X2408" i="25" a="1"/>
  <c r="X2409" i="25" a="1"/>
  <c r="X2410" i="25" a="1"/>
  <c r="X2411" i="25" a="1"/>
  <c r="X2412" i="25" a="1"/>
  <c r="X2413" i="25" a="1"/>
  <c r="X2414" i="25" a="1"/>
  <c r="X2415" i="25" a="1"/>
  <c r="X2416" i="25" a="1"/>
  <c r="X2417" i="25" a="1"/>
  <c r="X2418" i="25" a="1"/>
  <c r="X2419" i="25" a="1"/>
  <c r="X2420" i="25" a="1"/>
  <c r="X2421" i="25" a="1"/>
  <c r="X2422" i="25" a="1"/>
  <c r="X2423" i="25" a="1"/>
  <c r="X2424" i="25" a="1"/>
  <c r="X2425" i="25" a="1"/>
  <c r="X2426" i="25" a="1"/>
  <c r="X2427" i="25" a="1"/>
  <c r="X2428" i="25" a="1"/>
  <c r="X2429" i="25" a="1"/>
  <c r="X2430" i="25" a="1"/>
  <c r="X2431" i="25" a="1"/>
  <c r="X2432" i="25" a="1"/>
  <c r="X2433" i="25" a="1"/>
  <c r="X2434" i="25" a="1"/>
  <c r="X2435" i="25" a="1"/>
  <c r="X2436" i="25" a="1"/>
  <c r="X2437" i="25" a="1"/>
  <c r="X2438" i="25" a="1"/>
  <c r="X2439" i="25" a="1"/>
  <c r="X2440" i="25" a="1"/>
  <c r="X1152" i="25" a="1"/>
  <c r="X1275" i="25" a="1"/>
  <c r="X1339" i="25" a="1"/>
  <c r="X1376" i="25" a="1"/>
  <c r="W1399" i="25" a="1"/>
  <c r="X1420" i="25" a="1"/>
  <c r="W1463" i="25" a="1"/>
  <c r="X1484" i="25" a="1"/>
  <c r="W1682" i="25" a="1"/>
  <c r="X1687" i="25" a="1"/>
  <c r="W1698" i="25" a="1"/>
  <c r="X1703" i="25" a="1"/>
  <c r="W1714" i="25" a="1"/>
  <c r="X1719" i="25" a="1"/>
  <c r="W1730" i="25" a="1"/>
  <c r="X1735" i="25" a="1"/>
  <c r="W1746" i="25" a="1"/>
  <c r="X1751" i="25" a="1"/>
  <c r="W1762" i="25" a="1"/>
  <c r="X1767" i="25" a="1"/>
  <c r="W1778" i="25" a="1"/>
  <c r="X1783" i="25" a="1"/>
  <c r="W1794" i="25" a="1"/>
  <c r="X1799" i="25" a="1"/>
  <c r="W1810" i="25" a="1"/>
  <c r="X1815" i="25" a="1"/>
  <c r="W1826" i="25" a="1"/>
  <c r="X1831" i="25" a="1"/>
  <c r="W1842" i="25" a="1"/>
  <c r="X1847" i="25" a="1"/>
  <c r="W1858" i="25" a="1"/>
  <c r="X1863" i="25" a="1"/>
  <c r="W1874" i="25" a="1"/>
  <c r="X1879" i="25" a="1"/>
  <c r="W1890" i="25" a="1"/>
  <c r="X1895" i="25" a="1"/>
  <c r="W1906" i="25" a="1"/>
  <c r="X1911" i="25" a="1"/>
  <c r="W1922" i="25" a="1"/>
  <c r="X1927" i="25" a="1"/>
  <c r="W1938" i="25" a="1"/>
  <c r="X1943" i="25" a="1"/>
  <c r="W1953" i="25" a="1"/>
  <c r="X1958" i="25" a="1"/>
  <c r="W1961" i="25" a="1"/>
  <c r="X1966" i="25" a="1"/>
  <c r="W1969" i="25" a="1"/>
  <c r="X1974" i="25" a="1"/>
  <c r="W1977" i="25" a="1"/>
  <c r="X1982" i="25" a="1"/>
  <c r="W1985" i="25" a="1"/>
  <c r="X1990" i="25" a="1"/>
  <c r="W1993" i="25" a="1"/>
  <c r="X1998" i="25" a="1"/>
  <c r="W2001" i="25" a="1"/>
  <c r="X2006" i="25" a="1"/>
  <c r="W2009" i="25" a="1"/>
  <c r="X2014" i="25" a="1"/>
  <c r="W2017" i="25" a="1"/>
  <c r="X2022" i="25" a="1"/>
  <c r="W2025" i="25" a="1"/>
  <c r="X2030" i="25" a="1"/>
  <c r="W2033" i="25" a="1"/>
  <c r="X2038" i="25" a="1"/>
  <c r="W2041" i="25" a="1"/>
  <c r="X2046" i="25" a="1"/>
  <c r="W2049" i="25" a="1"/>
  <c r="X2054" i="25" a="1"/>
  <c r="W2057" i="25" a="1"/>
  <c r="X2062" i="25" a="1"/>
  <c r="W2065" i="25" a="1"/>
  <c r="X2070" i="25" a="1"/>
  <c r="X2080" i="25" a="1"/>
  <c r="W2083" i="25" a="1"/>
  <c r="X2084" i="25" a="1"/>
  <c r="W2087" i="25" a="1"/>
  <c r="X2088" i="25" a="1"/>
  <c r="W2091" i="25" a="1"/>
  <c r="X2092" i="25" a="1"/>
  <c r="W2095" i="25" a="1"/>
  <c r="X2096" i="25" a="1"/>
  <c r="W2099" i="25" a="1"/>
  <c r="X2100" i="25" a="1"/>
  <c r="W2360" i="25" a="1"/>
  <c r="W2382" i="25" a="1"/>
  <c r="W2385" i="25" a="1"/>
  <c r="W2387" i="25" a="1"/>
  <c r="W2389" i="25" a="1"/>
  <c r="W2391" i="25" a="1"/>
  <c r="W2393" i="25" a="1"/>
  <c r="W2395" i="25" a="1"/>
  <c r="W2396" i="25" a="1"/>
  <c r="W2398" i="25" a="1"/>
  <c r="W2400" i="25" a="1"/>
  <c r="W2401" i="25" a="1"/>
  <c r="W2403" i="25" a="1"/>
  <c r="W2405" i="25" a="1"/>
  <c r="W2407" i="25" a="1"/>
  <c r="W2409" i="25" a="1"/>
  <c r="W2411" i="25" a="1"/>
  <c r="W2413" i="25" a="1"/>
  <c r="W2415" i="25" a="1"/>
  <c r="W2417" i="25" a="1"/>
  <c r="W2419" i="25" a="1"/>
  <c r="W2421" i="25" a="1"/>
  <c r="W2423" i="25" a="1"/>
  <c r="W2425" i="25" a="1"/>
  <c r="W2426" i="25" a="1"/>
  <c r="W2428" i="25" a="1"/>
  <c r="W2430" i="25" a="1"/>
  <c r="W2432" i="25" a="1"/>
  <c r="W2434" i="25" a="1"/>
  <c r="W2435" i="25" a="1"/>
  <c r="W2437" i="25" a="1"/>
  <c r="W2439" i="25" a="1"/>
  <c r="W2441" i="25" a="1"/>
  <c r="W2442" i="25" a="1"/>
  <c r="W2444" i="25" a="1"/>
  <c r="W2446" i="25" a="1"/>
  <c r="W2448" i="25" a="1"/>
  <c r="W2449" i="25" a="1"/>
  <c r="W2452" i="25" a="1"/>
  <c r="W2454" i="25" a="1"/>
  <c r="W2456" i="25" a="1"/>
  <c r="W2458" i="25" a="1"/>
  <c r="W2460" i="25" a="1"/>
  <c r="W2462" i="25" a="1"/>
  <c r="W2464" i="25" a="1"/>
  <c r="W2466" i="25" a="1"/>
  <c r="W2468" i="25" a="1"/>
  <c r="W2470" i="25" a="1"/>
  <c r="W2471" i="25" a="1"/>
  <c r="W2473" i="25" a="1"/>
  <c r="W2475" i="25" a="1"/>
  <c r="W2476" i="25" a="1"/>
  <c r="W2478" i="25" a="1"/>
  <c r="W2480" i="25" a="1"/>
  <c r="W2482" i="25" a="1"/>
  <c r="W2484" i="25" a="1"/>
  <c r="W2486" i="25" a="1"/>
  <c r="W2488" i="25" a="1"/>
  <c r="W2490" i="25" a="1"/>
  <c r="W2492" i="25" a="1"/>
  <c r="W2494" i="25" a="1"/>
  <c r="W2496" i="25" a="1"/>
  <c r="W2498" i="25" a="1"/>
  <c r="W2500" i="25" a="1"/>
  <c r="W2502" i="25" a="1"/>
  <c r="W2504" i="25" a="1"/>
  <c r="W2506" i="25" a="1"/>
  <c r="W2507" i="25" a="1"/>
  <c r="W2509" i="25" a="1"/>
  <c r="W2511" i="25" a="1"/>
  <c r="W2520" i="25" a="1"/>
  <c r="W2523" i="25" a="1"/>
  <c r="W2525" i="25" a="1"/>
  <c r="W2527" i="25" a="1"/>
  <c r="W2529" i="25" a="1"/>
  <c r="W2531" i="25" a="1"/>
  <c r="W2533" i="25" a="1"/>
  <c r="W2535" i="25" a="1"/>
  <c r="X1184" i="25" a="1"/>
  <c r="X1291" i="25" a="1"/>
  <c r="X1352" i="25" a="1"/>
  <c r="W1383" i="25" a="1"/>
  <c r="X1404" i="25" a="1"/>
  <c r="W1447" i="25" a="1"/>
  <c r="X1468" i="25" a="1"/>
  <c r="W1678" i="25" a="1"/>
  <c r="X1683" i="25" a="1"/>
  <c r="W1694" i="25" a="1"/>
  <c r="X1699" i="25" a="1"/>
  <c r="W1710" i="25" a="1"/>
  <c r="X1715" i="25" a="1"/>
  <c r="W1726" i="25" a="1"/>
  <c r="X1731" i="25" a="1"/>
  <c r="W1742" i="25" a="1"/>
  <c r="X1747" i="25" a="1"/>
  <c r="W1758" i="25" a="1"/>
  <c r="X1763" i="25" a="1"/>
  <c r="W1774" i="25" a="1"/>
  <c r="X1779" i="25" a="1"/>
  <c r="W1790" i="25" a="1"/>
  <c r="X1795" i="25" a="1"/>
  <c r="W1806" i="25" a="1"/>
  <c r="X1811" i="25" a="1"/>
  <c r="W1822" i="25" a="1"/>
  <c r="X1827" i="25" a="1"/>
  <c r="W1838" i="25" a="1"/>
  <c r="X1843" i="25" a="1"/>
  <c r="W1854" i="25" a="1"/>
  <c r="X1859" i="25" a="1"/>
  <c r="W1870" i="25" a="1"/>
  <c r="X1875" i="25" a="1"/>
  <c r="W1886" i="25" a="1"/>
  <c r="X1891" i="25" a="1"/>
  <c r="W1902" i="25" a="1"/>
  <c r="X1907" i="25" a="1"/>
  <c r="W1918" i="25" a="1"/>
  <c r="X1923" i="25" a="1"/>
  <c r="W1934" i="25" a="1"/>
  <c r="X1939" i="25" a="1"/>
  <c r="W1950" i="25" a="1"/>
  <c r="W1954" i="25" a="1"/>
  <c r="X1959" i="25" a="1"/>
  <c r="W1962" i="25" a="1"/>
  <c r="X1967" i="25" a="1"/>
  <c r="W1970" i="25" a="1"/>
  <c r="X1975" i="25" a="1"/>
  <c r="W1978" i="25" a="1"/>
  <c r="X1983" i="25" a="1"/>
  <c r="W1986" i="25" a="1"/>
  <c r="X1991" i="25" a="1"/>
  <c r="W1994" i="25" a="1"/>
  <c r="X1999" i="25" a="1"/>
  <c r="W2002" i="25" a="1"/>
  <c r="X2007" i="25" a="1"/>
  <c r="W2010" i="25" a="1"/>
  <c r="X2015" i="25" a="1"/>
  <c r="W2018" i="25" a="1"/>
  <c r="X2023" i="25" a="1"/>
  <c r="W2026" i="25" a="1"/>
  <c r="X2031" i="25" a="1"/>
  <c r="W2034" i="25" a="1"/>
  <c r="X2039" i="25" a="1"/>
  <c r="W2042" i="25" a="1"/>
  <c r="X2047" i="25" a="1"/>
  <c r="W2050" i="25" a="1"/>
  <c r="X2055" i="25" a="1"/>
  <c r="W2058" i="25" a="1"/>
  <c r="X2063" i="25" a="1"/>
  <c r="W2066" i="25" a="1"/>
  <c r="X2071" i="25" a="1"/>
  <c r="X2073" i="25" a="1"/>
  <c r="X2075" i="25" a="1"/>
  <c r="X2077" i="25" a="1"/>
  <c r="X2079" i="25" a="1"/>
  <c r="W2082" i="25" a="1"/>
  <c r="X2083" i="25" a="1"/>
  <c r="W2086" i="25" a="1"/>
  <c r="X2087" i="25" a="1"/>
  <c r="W2090" i="25" a="1"/>
  <c r="X2091" i="25" a="1"/>
  <c r="W2094" i="25" a="1"/>
  <c r="X2095" i="25" a="1"/>
  <c r="W2098" i="25" a="1"/>
  <c r="X2099" i="25" a="1"/>
  <c r="W2102" i="25" a="1"/>
  <c r="W2103" i="25" a="1"/>
  <c r="W2104" i="25" a="1"/>
  <c r="W2105" i="25" a="1"/>
  <c r="W2106" i="25" a="1"/>
  <c r="W2107" i="25" a="1"/>
  <c r="W2108" i="25" a="1"/>
  <c r="W2109" i="25" a="1"/>
  <c r="W2110" i="25" a="1"/>
  <c r="W2111" i="25" a="1"/>
  <c r="W2112" i="25" a="1"/>
  <c r="W2113" i="25" a="1"/>
  <c r="W2114" i="25" a="1"/>
  <c r="W2115" i="25" a="1"/>
  <c r="W2116" i="25" a="1"/>
  <c r="W2117" i="25" a="1"/>
  <c r="W2118" i="25" a="1"/>
  <c r="W2119" i="25" a="1"/>
  <c r="W2120" i="25" a="1"/>
  <c r="W2121" i="25" a="1"/>
  <c r="W2122" i="25" a="1"/>
  <c r="W2123" i="25" a="1"/>
  <c r="W2124" i="25" a="1"/>
  <c r="W2125" i="25" a="1"/>
  <c r="W2126" i="25" a="1"/>
  <c r="W2127" i="25" a="1"/>
  <c r="W2128" i="25" a="1"/>
  <c r="W2129" i="25" a="1"/>
  <c r="W2130" i="25" a="1"/>
  <c r="W2131" i="25" a="1"/>
  <c r="W2132" i="25" a="1"/>
  <c r="W2133" i="25" a="1"/>
  <c r="W2134" i="25" a="1"/>
  <c r="W2135" i="25" a="1"/>
  <c r="W2136" i="25" a="1"/>
  <c r="W2137" i="25" a="1"/>
  <c r="W2138" i="25" a="1"/>
  <c r="W2139" i="25" a="1"/>
  <c r="W2140" i="25" a="1"/>
  <c r="W2141" i="25" a="1"/>
  <c r="W2142" i="25" a="1"/>
  <c r="W2143" i="25" a="1"/>
  <c r="W2144" i="25" a="1"/>
  <c r="W2145" i="25" a="1"/>
  <c r="W2146" i="25" a="1"/>
  <c r="W2147" i="25" a="1"/>
  <c r="W2148" i="25" a="1"/>
  <c r="W2149" i="25" a="1"/>
  <c r="W2150" i="25" a="1"/>
  <c r="W2151" i="25" a="1"/>
  <c r="W2152" i="25" a="1"/>
  <c r="W2153" i="25" a="1"/>
  <c r="W2154" i="25" a="1"/>
  <c r="W2155" i="25" a="1"/>
  <c r="W2156" i="25" a="1"/>
  <c r="W2157" i="25" a="1"/>
  <c r="W2158" i="25" a="1"/>
  <c r="W2159" i="25" a="1"/>
  <c r="W2160" i="25" a="1"/>
  <c r="W2161" i="25" a="1"/>
  <c r="W2162" i="25" a="1"/>
  <c r="W2163" i="25" a="1"/>
  <c r="W2164" i="25" a="1"/>
  <c r="W2165" i="25" a="1"/>
  <c r="W2166" i="25" a="1"/>
  <c r="W2167" i="25" a="1"/>
  <c r="W2168" i="25" a="1"/>
  <c r="W2169" i="25" a="1"/>
  <c r="W2170" i="25" a="1"/>
  <c r="W2171" i="25" a="1"/>
  <c r="W2172" i="25" a="1"/>
  <c r="W2173" i="25" a="1"/>
  <c r="W2174" i="25" a="1"/>
  <c r="W2175" i="25" a="1"/>
  <c r="W2176" i="25" a="1"/>
  <c r="W2177" i="25" a="1"/>
  <c r="W2178" i="25" a="1"/>
  <c r="W2179" i="25" a="1"/>
  <c r="W2180" i="25" a="1"/>
  <c r="W2181" i="25" a="1"/>
  <c r="W2182" i="25" a="1"/>
  <c r="W2183" i="25" a="1"/>
  <c r="W2184" i="25" a="1"/>
  <c r="W2185" i="25" a="1"/>
  <c r="W2186" i="25" a="1"/>
  <c r="W2187" i="25" a="1"/>
  <c r="W2188" i="25" a="1"/>
  <c r="W2189" i="25" a="1"/>
  <c r="W2190" i="25" a="1"/>
  <c r="W2191" i="25" a="1"/>
  <c r="W2192" i="25" a="1"/>
  <c r="W2193" i="25" a="1"/>
  <c r="W2194" i="25" a="1"/>
  <c r="W2195" i="25" a="1"/>
  <c r="W2196" i="25" a="1"/>
  <c r="W2197" i="25" a="1"/>
  <c r="W2198" i="25" a="1"/>
  <c r="W2199" i="25" a="1"/>
  <c r="W2200" i="25" a="1"/>
  <c r="W2201" i="25" a="1"/>
  <c r="W2202" i="25" a="1"/>
  <c r="W2203" i="25" a="1"/>
  <c r="W2204" i="25" a="1"/>
  <c r="W2205" i="25" a="1"/>
  <c r="W2206" i="25" a="1"/>
  <c r="W2207" i="25" a="1"/>
  <c r="W2208" i="25" a="1"/>
  <c r="W2209" i="25" a="1"/>
  <c r="W2210" i="25" a="1"/>
  <c r="W2211" i="25" a="1"/>
  <c r="W2212" i="25" a="1"/>
  <c r="W2213" i="25" a="1"/>
  <c r="W2214" i="25" a="1"/>
  <c r="W2215" i="25" a="1"/>
  <c r="W2216" i="25" a="1"/>
  <c r="W2217" i="25" a="1"/>
  <c r="W2218" i="25" a="1"/>
  <c r="W2219" i="25" a="1"/>
  <c r="W2220" i="25" a="1"/>
  <c r="W2221" i="25" a="1"/>
  <c r="W2222" i="25" a="1"/>
  <c r="W2223" i="25" a="1"/>
  <c r="W2224" i="25" a="1"/>
  <c r="W2225" i="25" a="1"/>
  <c r="W2226" i="25" a="1"/>
  <c r="W2227" i="25" a="1"/>
  <c r="W2228" i="25" a="1"/>
  <c r="W2229" i="25" a="1"/>
  <c r="W2230" i="25" a="1"/>
  <c r="W2231" i="25" a="1"/>
  <c r="W2232" i="25" a="1"/>
  <c r="W2233" i="25" a="1"/>
  <c r="W2234" i="25" a="1"/>
  <c r="W2235" i="25" a="1"/>
  <c r="W2236" i="25" a="1"/>
  <c r="W2237" i="25" a="1"/>
  <c r="W2238" i="25" a="1"/>
  <c r="W2239" i="25" a="1"/>
  <c r="W2240" i="25" a="1"/>
  <c r="W2241" i="25" a="1"/>
  <c r="W2242" i="25" a="1"/>
  <c r="W2243" i="25" a="1"/>
  <c r="W2244" i="25" a="1"/>
  <c r="W2245" i="25" a="1"/>
  <c r="W2246" i="25" a="1"/>
  <c r="W2247" i="25" a="1"/>
  <c r="W2248" i="25" a="1"/>
  <c r="W2249" i="25" a="1"/>
  <c r="W2250" i="25" a="1"/>
  <c r="W2251" i="25" a="1"/>
  <c r="W2252" i="25" a="1"/>
  <c r="W2253" i="25" a="1"/>
  <c r="W2254" i="25" a="1"/>
  <c r="W2255" i="25" a="1"/>
  <c r="W2256" i="25" a="1"/>
  <c r="W2257" i="25" a="1"/>
  <c r="W2258" i="25" a="1"/>
  <c r="W2259" i="25" a="1"/>
  <c r="W2260" i="25" a="1"/>
  <c r="W2261" i="25" a="1"/>
  <c r="W2262" i="25" a="1"/>
  <c r="W2263" i="25" a="1"/>
  <c r="W2264" i="25" a="1"/>
  <c r="W2265" i="25" a="1"/>
  <c r="W2266" i="25" a="1"/>
  <c r="W2267" i="25" a="1"/>
  <c r="W2268" i="25" a="1"/>
  <c r="W2269" i="25" a="1"/>
  <c r="W2270" i="25" a="1"/>
  <c r="W2271" i="25" a="1"/>
  <c r="W2272" i="25" a="1"/>
  <c r="W2273" i="25" a="1"/>
  <c r="W2274" i="25" a="1"/>
  <c r="W2275" i="25" a="1"/>
  <c r="W2276" i="25" a="1"/>
  <c r="W2277" i="25" a="1"/>
  <c r="W2278" i="25" a="1"/>
  <c r="W2279" i="25" a="1"/>
  <c r="W2280" i="25" a="1"/>
  <c r="W2281" i="25" a="1"/>
  <c r="W2282" i="25" a="1"/>
  <c r="W2283" i="25" a="1"/>
  <c r="W2284" i="25" a="1"/>
  <c r="W2285" i="25" a="1"/>
  <c r="W2286" i="25" a="1"/>
  <c r="W2287" i="25" a="1"/>
  <c r="W2288" i="25" a="1"/>
  <c r="W2289" i="25" a="1"/>
  <c r="W2290" i="25" a="1"/>
  <c r="W2291" i="25" a="1"/>
  <c r="W2292" i="25" a="1"/>
  <c r="W2293" i="25" a="1"/>
  <c r="W2294" i="25" a="1"/>
  <c r="W2295" i="25" a="1"/>
  <c r="W2296" i="25" a="1"/>
  <c r="W2297" i="25" a="1"/>
  <c r="W2298" i="25" a="1"/>
  <c r="W2299" i="25" a="1"/>
  <c r="W2300" i="25" a="1"/>
  <c r="W2301" i="25" a="1"/>
  <c r="W2302" i="25" a="1"/>
  <c r="W2303" i="25" a="1"/>
  <c r="W2304" i="25" a="1"/>
  <c r="W2305" i="25" a="1"/>
  <c r="W2306" i="25" a="1"/>
  <c r="W2307" i="25" a="1"/>
  <c r="W2308" i="25" a="1"/>
  <c r="W2309" i="25" a="1"/>
  <c r="W2310" i="25" a="1"/>
  <c r="W2311" i="25" a="1"/>
  <c r="W2312" i="25" a="1"/>
  <c r="W2313" i="25" a="1"/>
  <c r="W2314" i="25" a="1"/>
  <c r="W2315" i="25" a="1"/>
  <c r="W2316" i="25" a="1"/>
  <c r="W2317" i="25" a="1"/>
  <c r="W2318" i="25" a="1"/>
  <c r="W2319" i="25" a="1"/>
  <c r="W2320" i="25" a="1"/>
  <c r="W2321" i="25" a="1"/>
  <c r="W2322" i="25" a="1"/>
  <c r="W2323" i="25" a="1"/>
  <c r="W2324" i="25" a="1"/>
  <c r="W2325" i="25" a="1"/>
  <c r="W2326" i="25" a="1"/>
  <c r="W2327" i="25" a="1"/>
  <c r="W2328" i="25" a="1"/>
  <c r="W2329" i="25" a="1"/>
  <c r="W2330" i="25" a="1"/>
  <c r="W2331" i="25" a="1"/>
  <c r="W2332" i="25" a="1"/>
  <c r="W2333" i="25" a="1"/>
  <c r="W2334" i="25" a="1"/>
  <c r="W2335" i="25" a="1"/>
  <c r="W2336" i="25" a="1"/>
  <c r="W2337" i="25" a="1"/>
  <c r="W2338" i="25" a="1"/>
  <c r="W2339" i="25" a="1"/>
  <c r="W2340" i="25" a="1"/>
  <c r="W2341" i="25" a="1"/>
  <c r="W2342" i="25" a="1"/>
  <c r="W2343" i="25" a="1"/>
  <c r="W2344" i="25" a="1"/>
  <c r="W2345" i="25" a="1"/>
  <c r="W2346" i="25" a="1"/>
  <c r="W2347" i="25" a="1"/>
  <c r="W2348" i="25" a="1"/>
  <c r="W2349" i="25" a="1"/>
  <c r="W2350" i="25" a="1"/>
  <c r="W2351" i="25" a="1"/>
  <c r="W2352" i="25" a="1"/>
  <c r="W2353" i="25" a="1"/>
  <c r="W2354" i="25" a="1"/>
  <c r="W2355" i="25" a="1"/>
  <c r="W2356" i="25" a="1"/>
  <c r="W2357" i="25" a="1"/>
  <c r="W2358" i="25" a="1"/>
  <c r="W2359" i="25" a="1"/>
  <c r="W2361" i="25" a="1"/>
  <c r="W2362" i="25" a="1"/>
  <c r="W2363" i="25" a="1"/>
  <c r="W2364" i="25" a="1"/>
  <c r="W2365" i="25" a="1"/>
  <c r="W2366" i="25" a="1"/>
  <c r="W2367" i="25" a="1"/>
  <c r="W2368" i="25" a="1"/>
  <c r="W2369" i="25" a="1"/>
  <c r="W2370" i="25" a="1"/>
  <c r="W2371" i="25" a="1"/>
  <c r="W2372" i="25" a="1"/>
  <c r="W2373" i="25" a="1"/>
  <c r="W2374" i="25" a="1"/>
  <c r="W2375" i="25" a="1"/>
  <c r="W2376" i="25" a="1"/>
  <c r="W2377" i="25" a="1"/>
  <c r="W2378" i="25" a="1"/>
  <c r="W2379" i="25" a="1"/>
  <c r="W2380" i="25" a="1"/>
  <c r="W2381" i="25" a="1"/>
  <c r="W2383" i="25" a="1"/>
  <c r="W2384" i="25" a="1"/>
  <c r="W2386" i="25" a="1"/>
  <c r="W2388" i="25" a="1"/>
  <c r="W2390" i="25" a="1"/>
  <c r="W2392" i="25" a="1"/>
  <c r="W2394" i="25" a="1"/>
  <c r="W2397" i="25" a="1"/>
  <c r="W2399" i="25" a="1"/>
  <c r="W2402" i="25" a="1"/>
  <c r="W2404" i="25" a="1"/>
  <c r="W2406" i="25" a="1"/>
  <c r="W2408" i="25" a="1"/>
  <c r="W2410" i="25" a="1"/>
  <c r="W2412" i="25" a="1"/>
  <c r="W2414" i="25" a="1"/>
  <c r="W2416" i="25" a="1"/>
  <c r="W2418" i="25" a="1"/>
  <c r="W2420" i="25" a="1"/>
  <c r="W2422" i="25" a="1"/>
  <c r="W2424" i="25" a="1"/>
  <c r="W2427" i="25" a="1"/>
  <c r="W2429" i="25" a="1"/>
  <c r="W2431" i="25" a="1"/>
  <c r="W2433" i="25" a="1"/>
  <c r="W2436" i="25" a="1"/>
  <c r="W2438" i="25" a="1"/>
  <c r="W2440" i="25" a="1"/>
  <c r="W2443" i="25" a="1"/>
  <c r="W2445" i="25" a="1"/>
  <c r="W2447" i="25" a="1"/>
  <c r="W2450" i="25" a="1"/>
  <c r="W2451" i="25" a="1"/>
  <c r="W2453" i="25" a="1"/>
  <c r="W2455" i="25" a="1"/>
  <c r="W2457" i="25" a="1"/>
  <c r="W2459" i="25" a="1"/>
  <c r="W2461" i="25" a="1"/>
  <c r="W2463" i="25" a="1"/>
  <c r="W2465" i="25" a="1"/>
  <c r="W2467" i="25" a="1"/>
  <c r="W2469" i="25" a="1"/>
  <c r="W2472" i="25" a="1"/>
  <c r="W2474" i="25" a="1"/>
  <c r="W2477" i="25" a="1"/>
  <c r="W2479" i="25" a="1"/>
  <c r="W2481" i="25" a="1"/>
  <c r="W2483" i="25" a="1"/>
  <c r="W2485" i="25" a="1"/>
  <c r="W2487" i="25" a="1"/>
  <c r="W2489" i="25" a="1"/>
  <c r="W2491" i="25" a="1"/>
  <c r="W2493" i="25" a="1"/>
  <c r="W2495" i="25" a="1"/>
  <c r="W2497" i="25" a="1"/>
  <c r="W2499" i="25" a="1"/>
  <c r="W2501" i="25" a="1"/>
  <c r="W2503" i="25" a="1"/>
  <c r="W2505" i="25" a="1"/>
  <c r="W2508" i="25" a="1"/>
  <c r="W2510" i="25" a="1"/>
  <c r="W2512" i="25" a="1"/>
  <c r="W2513" i="25" a="1"/>
  <c r="W2514" i="25" a="1"/>
  <c r="W2515" i="25" a="1"/>
  <c r="W2516" i="25" a="1"/>
  <c r="W2517" i="25" a="1"/>
  <c r="W2518" i="25" a="1"/>
  <c r="W2519" i="25" a="1"/>
  <c r="W2521" i="25" a="1"/>
  <c r="W2522" i="25" a="1"/>
  <c r="W2524" i="25" a="1"/>
  <c r="W2526" i="25" a="1"/>
  <c r="W2528" i="25" a="1"/>
  <c r="W2530" i="25" a="1"/>
  <c r="W2532" i="25" a="1"/>
  <c r="W2534" i="25" a="1"/>
  <c r="W2536" i="25" a="1"/>
  <c r="X1216" i="25" a="1"/>
  <c r="W1690" i="25" a="1"/>
  <c r="X1711" i="25" a="1"/>
  <c r="W1754" i="25" a="1"/>
  <c r="X1775" i="25" a="1"/>
  <c r="W1818" i="25" a="1"/>
  <c r="X1839" i="25" a="1"/>
  <c r="W1882" i="25" a="1"/>
  <c r="X1903" i="25" a="1"/>
  <c r="W1946" i="25" a="1"/>
  <c r="X1970" i="25" a="1"/>
  <c r="W1981" i="25" a="1"/>
  <c r="X2002" i="25" a="1"/>
  <c r="W2013" i="25" a="1"/>
  <c r="X2034" i="25" a="1"/>
  <c r="W2045" i="25" a="1"/>
  <c r="X2066" i="25" a="1"/>
  <c r="X2082" i="25" a="1"/>
  <c r="W2093" i="25" a="1"/>
  <c r="X2098" i="25" a="1"/>
  <c r="X2537" i="25" a="1"/>
  <c r="W2539" i="25" a="1"/>
  <c r="X2541" i="25" a="1"/>
  <c r="W2543" i="25" a="1"/>
  <c r="X2545" i="25" a="1"/>
  <c r="W2547" i="25" a="1"/>
  <c r="X2549" i="25" a="1"/>
  <c r="W2551" i="25" a="1"/>
  <c r="X2553" i="25" a="1"/>
  <c r="W2555" i="25" a="1"/>
  <c r="X2557" i="25" a="1"/>
  <c r="W2559" i="25" a="1"/>
  <c r="X2561" i="25" a="1"/>
  <c r="W2563" i="25" a="1"/>
  <c r="X2565" i="25" a="1"/>
  <c r="W2567" i="25" a="1"/>
  <c r="X2569" i="25" a="1"/>
  <c r="W2571" i="25" a="1"/>
  <c r="X2573" i="25" a="1"/>
  <c r="W2575" i="25" a="1"/>
  <c r="X2577" i="25" a="1"/>
  <c r="W2579" i="25" a="1"/>
  <c r="X2581" i="25" a="1"/>
  <c r="W2583" i="25" a="1"/>
  <c r="X2585" i="25" a="1"/>
  <c r="W2587" i="25" a="1"/>
  <c r="X2589" i="25" a="1"/>
  <c r="W2591" i="25" a="1"/>
  <c r="X2593" i="25" a="1"/>
  <c r="W2595" i="25" a="1"/>
  <c r="X2597" i="25" a="1"/>
  <c r="W2599" i="25" a="1"/>
  <c r="X2601" i="25" a="1"/>
  <c r="W2603" i="25" a="1"/>
  <c r="X2605" i="25" a="1"/>
  <c r="W2607" i="25" a="1"/>
  <c r="X2609" i="25" a="1"/>
  <c r="W2611" i="25" a="1"/>
  <c r="X2613" i="25" a="1"/>
  <c r="W2615" i="25" a="1"/>
  <c r="X2617" i="25" a="1"/>
  <c r="W2619" i="25" a="1"/>
  <c r="X2621" i="25" a="1"/>
  <c r="W2623" i="25" a="1"/>
  <c r="X2625" i="25" a="1"/>
  <c r="W2627" i="25" a="1"/>
  <c r="X2629" i="25" a="1"/>
  <c r="W2631" i="25" a="1"/>
  <c r="X2633" i="25" a="1"/>
  <c r="W2635" i="25" a="1"/>
  <c r="X2637" i="25" a="1"/>
  <c r="W2639" i="25" a="1"/>
  <c r="X2641" i="25" a="1"/>
  <c r="W2643" i="25" a="1"/>
  <c r="X2645" i="25" a="1"/>
  <c r="W2647" i="25" a="1"/>
  <c r="X2649" i="25" a="1"/>
  <c r="W2651" i="25" a="1"/>
  <c r="X2653" i="25" a="1"/>
  <c r="W2655" i="25" a="1"/>
  <c r="X2657" i="25" a="1"/>
  <c r="W2659" i="25" a="1"/>
  <c r="W1706" i="25" a="1"/>
  <c r="X1727" i="25" a="1"/>
  <c r="W1770" i="25" a="1"/>
  <c r="X1791" i="25" a="1"/>
  <c r="W1834" i="25" a="1"/>
  <c r="X1919" i="25" a="1"/>
  <c r="W1989" i="25" a="1"/>
  <c r="W2053" i="25" a="1"/>
  <c r="W2097" i="25" a="1"/>
  <c r="X2445" i="25" a="1"/>
  <c r="X2451" i="25" a="1"/>
  <c r="X2457" i="25" a="1"/>
  <c r="X2463" i="25" a="1"/>
  <c r="X2469" i="25" a="1"/>
  <c r="X2473" i="25" a="1"/>
  <c r="X2477" i="25" a="1"/>
  <c r="X2481" i="25" a="1"/>
  <c r="X2485" i="25" a="1"/>
  <c r="X2489" i="25" a="1"/>
  <c r="X2493" i="25" a="1"/>
  <c r="X2497" i="25" a="1"/>
  <c r="X2501" i="25" a="1"/>
  <c r="X2505" i="25" a="1"/>
  <c r="X2509" i="25" a="1"/>
  <c r="X2513" i="25" a="1"/>
  <c r="X2517" i="25" a="1"/>
  <c r="X2521" i="25" a="1"/>
  <c r="X2525" i="25" a="1"/>
  <c r="X2529" i="25" a="1"/>
  <c r="X2533" i="25" a="1"/>
  <c r="W2540" i="25" a="1"/>
  <c r="X2542" i="25" a="1"/>
  <c r="W2548" i="25" a="1"/>
  <c r="X2550" i="25" a="1"/>
  <c r="W2556" i="25" a="1"/>
  <c r="X2558" i="25" a="1"/>
  <c r="W2564" i="25" a="1"/>
  <c r="W2568" i="25" a="1"/>
  <c r="W2572" i="25" a="1"/>
  <c r="W2576" i="25" a="1"/>
  <c r="X2578" i="25" a="1"/>
  <c r="W2584" i="25" a="1"/>
  <c r="W2588" i="25" a="1"/>
  <c r="W2592" i="25" a="1"/>
  <c r="W2596" i="25" a="1"/>
  <c r="W2600" i="25" a="1"/>
  <c r="W2604" i="25" a="1"/>
  <c r="W2608" i="25" a="1"/>
  <c r="W2612" i="25" a="1"/>
  <c r="W2616" i="25" a="1"/>
  <c r="X2622" i="25" a="1"/>
  <c r="X2626" i="25" a="1"/>
  <c r="W2632" i="25" a="1"/>
  <c r="W2640" i="25" a="1"/>
  <c r="W2648" i="25" a="1"/>
  <c r="W2652" i="25" a="1"/>
  <c r="W2656" i="25" a="1"/>
  <c r="W2660" i="25" a="1"/>
  <c r="X1307" i="25" a="1"/>
  <c r="W1431" i="25" a="1"/>
  <c r="X1695" i="25" a="1"/>
  <c r="W1738" i="25" a="1"/>
  <c r="X1759" i="25" a="1"/>
  <c r="W1802" i="25" a="1"/>
  <c r="X1823" i="25" a="1"/>
  <c r="W1866" i="25" a="1"/>
  <c r="X1887" i="25" a="1"/>
  <c r="W1930" i="25" a="1"/>
  <c r="X1951" i="25" a="1"/>
  <c r="X1962" i="25" a="1"/>
  <c r="W1973" i="25" a="1"/>
  <c r="X1994" i="25" a="1"/>
  <c r="W2005" i="25" a="1"/>
  <c r="X2026" i="25" a="1"/>
  <c r="W2037" i="25" a="1"/>
  <c r="X2058" i="25" a="1"/>
  <c r="W2069" i="25" a="1"/>
  <c r="W2089" i="25" a="1"/>
  <c r="X2094" i="25" a="1"/>
  <c r="X2442" i="25" a="1"/>
  <c r="X2444" i="25" a="1"/>
  <c r="X2446" i="25" a="1"/>
  <c r="X2448" i="25" a="1"/>
  <c r="X2450" i="25" a="1"/>
  <c r="X2452" i="25" a="1"/>
  <c r="X2454" i="25" a="1"/>
  <c r="X2456" i="25" a="1"/>
  <c r="X2458" i="25" a="1"/>
  <c r="X2460" i="25" a="1"/>
  <c r="X2462" i="25" a="1"/>
  <c r="X2464" i="25" a="1"/>
  <c r="X2466" i="25" a="1"/>
  <c r="X2468" i="25" a="1"/>
  <c r="X2470" i="25" a="1"/>
  <c r="X2472" i="25" a="1"/>
  <c r="X2474" i="25" a="1"/>
  <c r="X2476" i="25" a="1"/>
  <c r="X2478" i="25" a="1"/>
  <c r="X2480" i="25" a="1"/>
  <c r="X2482" i="25" a="1"/>
  <c r="X2484" i="25" a="1"/>
  <c r="X2486" i="25" a="1"/>
  <c r="X2488" i="25" a="1"/>
  <c r="X2490" i="25" a="1"/>
  <c r="X2492" i="25" a="1"/>
  <c r="X2494" i="25" a="1"/>
  <c r="X2496" i="25" a="1"/>
  <c r="X2498" i="25" a="1"/>
  <c r="X2500" i="25" a="1"/>
  <c r="X2502" i="25" a="1"/>
  <c r="X2504" i="25" a="1"/>
  <c r="X2506" i="25" a="1"/>
  <c r="X2508" i="25" a="1"/>
  <c r="X2510" i="25" a="1"/>
  <c r="X2512" i="25" a="1"/>
  <c r="X2514" i="25" a="1"/>
  <c r="X2516" i="25" a="1"/>
  <c r="X2518" i="25" a="1"/>
  <c r="X2520" i="25" a="1"/>
  <c r="X2522" i="25" a="1"/>
  <c r="X2524" i="25" a="1"/>
  <c r="X2526" i="25" a="1"/>
  <c r="X2528" i="25" a="1"/>
  <c r="X2530" i="25" a="1"/>
  <c r="X2532" i="25" a="1"/>
  <c r="X2534" i="25" a="1"/>
  <c r="X2536" i="25" a="1"/>
  <c r="W2538" i="25" a="1"/>
  <c r="X2540" i="25" a="1"/>
  <c r="W2542" i="25" a="1"/>
  <c r="X2544" i="25" a="1"/>
  <c r="W2546" i="25" a="1"/>
  <c r="X2548" i="25" a="1"/>
  <c r="W2550" i="25" a="1"/>
  <c r="X2552" i="25" a="1"/>
  <c r="W2554" i="25" a="1"/>
  <c r="X2556" i="25" a="1"/>
  <c r="W2558" i="25" a="1"/>
  <c r="X2560" i="25" a="1"/>
  <c r="W2562" i="25" a="1"/>
  <c r="X2564" i="25" a="1"/>
  <c r="W2566" i="25" a="1"/>
  <c r="X2568" i="25" a="1"/>
  <c r="W2570" i="25" a="1"/>
  <c r="X2572" i="25" a="1"/>
  <c r="W2574" i="25" a="1"/>
  <c r="X2576" i="25" a="1"/>
  <c r="W2578" i="25" a="1"/>
  <c r="X2580" i="25" a="1"/>
  <c r="W2582" i="25" a="1"/>
  <c r="X2584" i="25" a="1"/>
  <c r="W2586" i="25" a="1"/>
  <c r="X2588" i="25" a="1"/>
  <c r="W2590" i="25" a="1"/>
  <c r="X2592" i="25" a="1"/>
  <c r="W2594" i="25" a="1"/>
  <c r="X2596" i="25" a="1"/>
  <c r="W2598" i="25" a="1"/>
  <c r="X2600" i="25" a="1"/>
  <c r="W2602" i="25" a="1"/>
  <c r="X2604" i="25" a="1"/>
  <c r="W2606" i="25" a="1"/>
  <c r="X2608" i="25" a="1"/>
  <c r="W2610" i="25" a="1"/>
  <c r="X2612" i="25" a="1"/>
  <c r="W2614" i="25" a="1"/>
  <c r="X2616" i="25" a="1"/>
  <c r="W2618" i="25" a="1"/>
  <c r="X2620" i="25" a="1"/>
  <c r="W2622" i="25" a="1"/>
  <c r="X2624" i="25" a="1"/>
  <c r="W2626" i="25" a="1"/>
  <c r="X2628" i="25" a="1"/>
  <c r="W2630" i="25" a="1"/>
  <c r="X2632" i="25" a="1"/>
  <c r="W2634" i="25" a="1"/>
  <c r="X2636" i="25" a="1"/>
  <c r="W2638" i="25" a="1"/>
  <c r="X2640" i="25" a="1"/>
  <c r="W2642" i="25" a="1"/>
  <c r="X2644" i="25" a="1"/>
  <c r="W2646" i="25" a="1"/>
  <c r="X2648" i="25" a="1"/>
  <c r="W2650" i="25" a="1"/>
  <c r="X2652" i="25" a="1"/>
  <c r="W2654" i="25" a="1"/>
  <c r="X2656" i="25" a="1"/>
  <c r="W2658" i="25" a="1"/>
  <c r="X2660" i="25" a="1"/>
  <c r="X1855" i="25" a="1"/>
  <c r="W1957" i="25" a="1"/>
  <c r="X2010" i="25" a="1"/>
  <c r="X2042" i="25" a="1"/>
  <c r="W2081" i="25" a="1"/>
  <c r="X2441" i="25" a="1"/>
  <c r="X2447" i="25" a="1"/>
  <c r="X2453" i="25" a="1"/>
  <c r="X2459" i="25" a="1"/>
  <c r="X2465" i="25" a="1"/>
  <c r="X2471" i="25" a="1"/>
  <c r="X2475" i="25" a="1"/>
  <c r="X2479" i="25" a="1"/>
  <c r="X2483" i="25" a="1"/>
  <c r="X2487" i="25" a="1"/>
  <c r="X2491" i="25" a="1"/>
  <c r="X2495" i="25" a="1"/>
  <c r="X2499" i="25" a="1"/>
  <c r="X2503" i="25" a="1"/>
  <c r="X2507" i="25" a="1"/>
  <c r="X2511" i="25" a="1"/>
  <c r="X2515" i="25" a="1"/>
  <c r="X2519" i="25" a="1"/>
  <c r="X2523" i="25" a="1"/>
  <c r="X2527" i="25" a="1"/>
  <c r="X2531" i="25" a="1"/>
  <c r="X2535" i="25" a="1"/>
  <c r="X2538" i="25" a="1"/>
  <c r="W2544" i="25" a="1"/>
  <c r="X2546" i="25" a="1"/>
  <c r="W2552" i="25" a="1"/>
  <c r="X2554" i="25" a="1"/>
  <c r="W2560" i="25" a="1"/>
  <c r="X2562" i="25" a="1"/>
  <c r="X2566" i="25" a="1"/>
  <c r="X2570" i="25" a="1"/>
  <c r="X2574" i="25" a="1"/>
  <c r="W2580" i="25" a="1"/>
  <c r="X2586" i="25" a="1"/>
  <c r="X2590" i="25" a="1"/>
  <c r="X2594" i="25" a="1"/>
  <c r="X2598" i="25" a="1"/>
  <c r="X2602" i="25" a="1"/>
  <c r="X2606" i="25" a="1"/>
  <c r="X2610" i="25" a="1"/>
  <c r="X2614" i="25" a="1"/>
  <c r="X2618" i="25" a="1"/>
  <c r="W2624" i="25" a="1"/>
  <c r="X2630" i="25" a="1"/>
  <c r="W2636" i="25" a="1"/>
  <c r="X2642" i="25" a="1"/>
  <c r="X2646" i="25" a="1"/>
  <c r="X1360" i="25" a="1"/>
  <c r="X1452" i="25" a="1"/>
  <c r="X1679" i="25" a="1"/>
  <c r="W1722" i="25" a="1"/>
  <c r="X1743" i="25" a="1"/>
  <c r="W1786" i="25" a="1"/>
  <c r="X1807" i="25" a="1"/>
  <c r="W1850" i="25" a="1"/>
  <c r="X1871" i="25" a="1"/>
  <c r="W1914" i="25" a="1"/>
  <c r="X1935" i="25" a="1"/>
  <c r="X1954" i="25" a="1"/>
  <c r="W1965" i="25" a="1"/>
  <c r="X1986" i="25" a="1"/>
  <c r="W1997" i="25" a="1"/>
  <c r="X2018" i="25" a="1"/>
  <c r="W2029" i="25" a="1"/>
  <c r="X2050" i="25" a="1"/>
  <c r="W2061" i="25" a="1"/>
  <c r="W2085" i="25" a="1"/>
  <c r="X2090" i="25" a="1"/>
  <c r="W2101" i="25" a="1"/>
  <c r="W2537" i="25" a="1"/>
  <c r="X2539" i="25" a="1"/>
  <c r="W2541" i="25" a="1"/>
  <c r="X2543" i="25" a="1"/>
  <c r="W2545" i="25" a="1"/>
  <c r="X2547" i="25" a="1"/>
  <c r="W2549" i="25" a="1"/>
  <c r="X2551" i="25" a="1"/>
  <c r="W2553" i="25" a="1"/>
  <c r="X2555" i="25" a="1"/>
  <c r="W2557" i="25" a="1"/>
  <c r="X2559" i="25" a="1"/>
  <c r="W2561" i="25" a="1"/>
  <c r="X2563" i="25" a="1"/>
  <c r="W2565" i="25" a="1"/>
  <c r="X2567" i="25" a="1"/>
  <c r="W2569" i="25" a="1"/>
  <c r="X2571" i="25" a="1"/>
  <c r="W2573" i="25" a="1"/>
  <c r="X2575" i="25" a="1"/>
  <c r="W2577" i="25" a="1"/>
  <c r="X2579" i="25" a="1"/>
  <c r="W2581" i="25" a="1"/>
  <c r="X2583" i="25" a="1"/>
  <c r="W2585" i="25" a="1"/>
  <c r="X2587" i="25" a="1"/>
  <c r="W2589" i="25" a="1"/>
  <c r="X2591" i="25" a="1"/>
  <c r="W2593" i="25" a="1"/>
  <c r="X2595" i="25" a="1"/>
  <c r="W2597" i="25" a="1"/>
  <c r="X2599" i="25" a="1"/>
  <c r="W2601" i="25" a="1"/>
  <c r="X2603" i="25" a="1"/>
  <c r="W2605" i="25" a="1"/>
  <c r="X2607" i="25" a="1"/>
  <c r="W2609" i="25" a="1"/>
  <c r="X2611" i="25" a="1"/>
  <c r="W2613" i="25" a="1"/>
  <c r="X2615" i="25" a="1"/>
  <c r="W2617" i="25" a="1"/>
  <c r="X2619" i="25" a="1"/>
  <c r="W2621" i="25" a="1"/>
  <c r="X2623" i="25" a="1"/>
  <c r="W2625" i="25" a="1"/>
  <c r="X2627" i="25" a="1"/>
  <c r="W2629" i="25" a="1"/>
  <c r="X2631" i="25" a="1"/>
  <c r="W2633" i="25" a="1"/>
  <c r="X2635" i="25" a="1"/>
  <c r="W2637" i="25" a="1"/>
  <c r="X2639" i="25" a="1"/>
  <c r="W2641" i="25" a="1"/>
  <c r="X2643" i="25" a="1"/>
  <c r="W2645" i="25" a="1"/>
  <c r="X2647" i="25" a="1"/>
  <c r="W2649" i="25" a="1"/>
  <c r="X2651" i="25" a="1"/>
  <c r="W2653" i="25" a="1"/>
  <c r="X2655" i="25" a="1"/>
  <c r="W2657" i="25" a="1"/>
  <c r="X2659" i="25" a="1"/>
  <c r="X1388" i="25" a="1"/>
  <c r="W1898" i="25" a="1"/>
  <c r="X1978" i="25" a="1"/>
  <c r="W2021" i="25" a="1"/>
  <c r="X2086" i="25" a="1"/>
  <c r="X2443" i="25" a="1"/>
  <c r="X2449" i="25" a="1"/>
  <c r="X2455" i="25" a="1"/>
  <c r="X2461" i="25" a="1"/>
  <c r="X2467" i="25" a="1"/>
  <c r="X2582" i="25" a="1"/>
  <c r="W2620" i="25" a="1"/>
  <c r="W2628" i="25" a="1"/>
  <c r="X2634" i="25" a="1"/>
  <c r="X2638" i="25" a="1"/>
  <c r="W2644" i="25" a="1"/>
  <c r="X2650" i="25" a="1"/>
  <c r="X2654" i="25" a="1"/>
  <c r="X2658" i="25" a="1"/>
  <c r="X2" i="25" a="1"/>
  <c r="W2" i="25" a="1"/>
  <c r="Z1" i="25" l="1"/>
  <c r="X2658" i="25"/>
  <c r="X2654" i="25"/>
  <c r="X2650" i="25"/>
  <c r="W2644" i="25"/>
  <c r="X2638" i="25"/>
  <c r="X2634" i="25"/>
  <c r="W2628" i="25"/>
  <c r="W2620" i="25"/>
  <c r="X2582" i="25"/>
  <c r="X2467" i="25"/>
  <c r="X2461" i="25"/>
  <c r="X2455" i="25"/>
  <c r="X2449" i="25"/>
  <c r="X2443" i="25"/>
  <c r="X2086" i="25"/>
  <c r="W2021" i="25"/>
  <c r="X1978" i="25"/>
  <c r="W1898" i="25"/>
  <c r="X1388" i="25"/>
  <c r="X2659" i="25"/>
  <c r="W2657" i="25"/>
  <c r="X2655" i="25"/>
  <c r="W2653" i="25"/>
  <c r="X2651" i="25"/>
  <c r="W2649" i="25"/>
  <c r="X2647" i="25"/>
  <c r="W2645" i="25"/>
  <c r="X2643" i="25"/>
  <c r="W2641" i="25"/>
  <c r="X2639" i="25"/>
  <c r="W2637" i="25"/>
  <c r="X2635" i="25"/>
  <c r="W2633" i="25"/>
  <c r="X2631" i="25"/>
  <c r="W2629" i="25"/>
  <c r="X2627" i="25"/>
  <c r="W2625" i="25"/>
  <c r="X2623" i="25"/>
  <c r="W2621" i="25"/>
  <c r="X2619" i="25"/>
  <c r="W2617" i="25"/>
  <c r="X2615" i="25"/>
  <c r="W2613" i="25"/>
  <c r="X2611" i="25"/>
  <c r="W2609" i="25"/>
  <c r="X2607" i="25"/>
  <c r="W2605" i="25"/>
  <c r="X2603" i="25"/>
  <c r="W2601" i="25"/>
  <c r="X2599" i="25"/>
  <c r="W2597" i="25"/>
  <c r="X2595" i="25"/>
  <c r="W2593" i="25"/>
  <c r="X2591" i="25"/>
  <c r="W2589" i="25"/>
  <c r="X2587" i="25"/>
  <c r="W2585" i="25"/>
  <c r="X2583" i="25"/>
  <c r="W2581" i="25"/>
  <c r="X2579" i="25"/>
  <c r="W2577" i="25"/>
  <c r="X2575" i="25"/>
  <c r="W2573" i="25"/>
  <c r="X2571" i="25"/>
  <c r="W2569" i="25"/>
  <c r="X2567" i="25"/>
  <c r="W2565" i="25"/>
  <c r="X2563" i="25"/>
  <c r="W2561" i="25"/>
  <c r="X2559" i="25"/>
  <c r="W2557" i="25"/>
  <c r="X2555" i="25"/>
  <c r="W2553" i="25"/>
  <c r="X2551" i="25"/>
  <c r="W2549" i="25"/>
  <c r="X2547" i="25"/>
  <c r="W2545" i="25"/>
  <c r="X2543" i="25"/>
  <c r="W2541" i="25"/>
  <c r="X2539" i="25"/>
  <c r="W2537" i="25"/>
  <c r="W2101" i="25"/>
  <c r="X2090" i="25"/>
  <c r="W2085" i="25"/>
  <c r="W2061" i="25"/>
  <c r="X2050" i="25"/>
  <c r="W2029" i="25"/>
  <c r="X2018" i="25"/>
  <c r="W1997" i="25"/>
  <c r="X1986" i="25"/>
  <c r="W1965" i="25"/>
  <c r="X1954" i="25"/>
  <c r="X1935" i="25"/>
  <c r="W1914" i="25"/>
  <c r="X1871" i="25"/>
  <c r="W1850" i="25"/>
  <c r="X1807" i="25"/>
  <c r="W1786" i="25"/>
  <c r="X1743" i="25"/>
  <c r="W1722" i="25"/>
  <c r="X1679" i="25"/>
  <c r="X1452" i="25"/>
  <c r="X1360" i="25"/>
  <c r="X2646" i="25"/>
  <c r="X2642" i="25"/>
  <c r="W2636" i="25"/>
  <c r="X2630" i="25"/>
  <c r="W2624" i="25"/>
  <c r="X2618" i="25"/>
  <c r="X2614" i="25"/>
  <c r="X2610" i="25"/>
  <c r="X2606" i="25"/>
  <c r="X2602" i="25"/>
  <c r="X2598" i="25"/>
  <c r="X2594" i="25"/>
  <c r="X2590" i="25"/>
  <c r="X2586" i="25"/>
  <c r="W2580" i="25"/>
  <c r="X2574" i="25"/>
  <c r="X2570" i="25"/>
  <c r="X2566" i="25"/>
  <c r="X2562" i="25"/>
  <c r="W2560" i="25"/>
  <c r="X2554" i="25"/>
  <c r="W2552" i="25"/>
  <c r="X2546" i="25"/>
  <c r="W2544" i="25"/>
  <c r="X2538" i="25"/>
  <c r="X2535" i="25"/>
  <c r="X2531" i="25"/>
  <c r="X2527" i="25"/>
  <c r="X2523" i="25"/>
  <c r="X2519" i="25"/>
  <c r="X2515" i="25"/>
  <c r="X2511" i="25"/>
  <c r="X2507" i="25"/>
  <c r="X2503" i="25"/>
  <c r="X2499" i="25"/>
  <c r="X2495" i="25"/>
  <c r="X2491" i="25"/>
  <c r="X2487" i="25"/>
  <c r="X2483" i="25"/>
  <c r="X2479" i="25"/>
  <c r="X2475" i="25"/>
  <c r="X2471" i="25"/>
  <c r="X2465" i="25"/>
  <c r="X2459" i="25"/>
  <c r="X2453" i="25"/>
  <c r="X2447" i="25"/>
  <c r="X2441" i="25"/>
  <c r="W2081" i="25"/>
  <c r="X2042" i="25"/>
  <c r="X2010" i="25"/>
  <c r="W1957" i="25"/>
  <c r="X1855" i="25"/>
  <c r="X2660" i="25"/>
  <c r="W2658" i="25"/>
  <c r="Y2658" i="25" s="1"/>
  <c r="X2656" i="25"/>
  <c r="W2654" i="25"/>
  <c r="X2652" i="25"/>
  <c r="W2650" i="25"/>
  <c r="X2648" i="25"/>
  <c r="W2646" i="25"/>
  <c r="X2644" i="25"/>
  <c r="W2642" i="25"/>
  <c r="Y2642" i="25" s="1"/>
  <c r="X2640" i="25"/>
  <c r="W2638" i="25"/>
  <c r="X2636" i="25"/>
  <c r="W2634" i="25"/>
  <c r="X2632" i="25"/>
  <c r="W2630" i="25"/>
  <c r="Y2630" i="25" s="1"/>
  <c r="X2628" i="25"/>
  <c r="W2626" i="25"/>
  <c r="X2624" i="25"/>
  <c r="W2622" i="25"/>
  <c r="X2620" i="25"/>
  <c r="W2618" i="25"/>
  <c r="Y2618" i="25" s="1"/>
  <c r="X2616" i="25"/>
  <c r="W2614" i="25"/>
  <c r="X2612" i="25"/>
  <c r="W2610" i="25"/>
  <c r="X2608" i="25"/>
  <c r="W2606" i="25"/>
  <c r="X2604" i="25"/>
  <c r="W2602" i="25"/>
  <c r="Y2602" i="25" s="1"/>
  <c r="X2600" i="25"/>
  <c r="W2598" i="25"/>
  <c r="X2596" i="25"/>
  <c r="W2594" i="25"/>
  <c r="X2592" i="25"/>
  <c r="W2590" i="25"/>
  <c r="X2588" i="25"/>
  <c r="W2586" i="25"/>
  <c r="Y2586" i="25" s="1"/>
  <c r="X2584" i="25"/>
  <c r="W2582" i="25"/>
  <c r="X2580" i="25"/>
  <c r="W2578" i="25"/>
  <c r="X2576" i="25"/>
  <c r="W2574" i="25"/>
  <c r="Y2574" i="25" s="1"/>
  <c r="X2572" i="25"/>
  <c r="W2570" i="25"/>
  <c r="X2568" i="25"/>
  <c r="W2566" i="25"/>
  <c r="X2564" i="25"/>
  <c r="W2562" i="25"/>
  <c r="X2560" i="25"/>
  <c r="W2558" i="25"/>
  <c r="X2556" i="25"/>
  <c r="W2554" i="25"/>
  <c r="X2552" i="25"/>
  <c r="W2550" i="25"/>
  <c r="X2548" i="25"/>
  <c r="W2546" i="25"/>
  <c r="X2544" i="25"/>
  <c r="W2542" i="25"/>
  <c r="X2540" i="25"/>
  <c r="W2538" i="25"/>
  <c r="X2536" i="25"/>
  <c r="X2534" i="25"/>
  <c r="X2532" i="25"/>
  <c r="X2530" i="25"/>
  <c r="X2528" i="25"/>
  <c r="X2526" i="25"/>
  <c r="X2524" i="25"/>
  <c r="X2522" i="25"/>
  <c r="X2520" i="25"/>
  <c r="X2518" i="25"/>
  <c r="X2516" i="25"/>
  <c r="X2514" i="25"/>
  <c r="X2512" i="25"/>
  <c r="X2510" i="25"/>
  <c r="X2508" i="25"/>
  <c r="X2506" i="25"/>
  <c r="X2504" i="25"/>
  <c r="X2502" i="25"/>
  <c r="X2500" i="25"/>
  <c r="X2498" i="25"/>
  <c r="X2496" i="25"/>
  <c r="X2494" i="25"/>
  <c r="X2492" i="25"/>
  <c r="X2490" i="25"/>
  <c r="X2488" i="25"/>
  <c r="X2486" i="25"/>
  <c r="X2484" i="25"/>
  <c r="X2482" i="25"/>
  <c r="X2480" i="25"/>
  <c r="X2478" i="25"/>
  <c r="X2476" i="25"/>
  <c r="X2474" i="25"/>
  <c r="X2472" i="25"/>
  <c r="X2470" i="25"/>
  <c r="X2468" i="25"/>
  <c r="X2466" i="25"/>
  <c r="X2464" i="25"/>
  <c r="X2462" i="25"/>
  <c r="X2460" i="25"/>
  <c r="X2458" i="25"/>
  <c r="X2456" i="25"/>
  <c r="X2454" i="25"/>
  <c r="X2452" i="25"/>
  <c r="X2450" i="25"/>
  <c r="X2448" i="25"/>
  <c r="X2446" i="25"/>
  <c r="X2444" i="25"/>
  <c r="X2442" i="25"/>
  <c r="X2094" i="25"/>
  <c r="W2089" i="25"/>
  <c r="W2069" i="25"/>
  <c r="X2058" i="25"/>
  <c r="W2037" i="25"/>
  <c r="X2026" i="25"/>
  <c r="W2005" i="25"/>
  <c r="X1994" i="25"/>
  <c r="W1973" i="25"/>
  <c r="X1962" i="25"/>
  <c r="X1951" i="25"/>
  <c r="W1930" i="25"/>
  <c r="X1887" i="25"/>
  <c r="W1866" i="25"/>
  <c r="X1823" i="25"/>
  <c r="W1802" i="25"/>
  <c r="X1759" i="25"/>
  <c r="W1738" i="25"/>
  <c r="X1695" i="25"/>
  <c r="W1431" i="25"/>
  <c r="X1307" i="25"/>
  <c r="W2660" i="25"/>
  <c r="W2656" i="25"/>
  <c r="W2652" i="25"/>
  <c r="W2648" i="25"/>
  <c r="Y2648" i="25" s="1"/>
  <c r="W2640" i="25"/>
  <c r="W2632" i="25"/>
  <c r="X2626" i="25"/>
  <c r="X2622" i="25"/>
  <c r="W2616" i="25"/>
  <c r="W2612" i="25"/>
  <c r="Y2612" i="25" s="1"/>
  <c r="W2608" i="25"/>
  <c r="W2604" i="25"/>
  <c r="W2600" i="25"/>
  <c r="W2596" i="25"/>
  <c r="Y2596" i="25" s="1"/>
  <c r="W2592" i="25"/>
  <c r="W2588" i="25"/>
  <c r="W2584" i="25"/>
  <c r="X2578" i="25"/>
  <c r="W2576" i="25"/>
  <c r="W2572" i="25"/>
  <c r="W2568" i="25"/>
  <c r="W2564" i="25"/>
  <c r="Y2564" i="25" s="1"/>
  <c r="X2558" i="25"/>
  <c r="W2556" i="25"/>
  <c r="X2550" i="25"/>
  <c r="W2548" i="25"/>
  <c r="Y2548" i="25" s="1"/>
  <c r="X2542" i="25"/>
  <c r="W2540" i="25"/>
  <c r="X2533" i="25"/>
  <c r="X2529" i="25"/>
  <c r="X2525" i="25"/>
  <c r="X2521" i="25"/>
  <c r="X2517" i="25"/>
  <c r="X2513" i="25"/>
  <c r="X2509" i="25"/>
  <c r="X2505" i="25"/>
  <c r="X2501" i="25"/>
  <c r="X2497" i="25"/>
  <c r="X2493" i="25"/>
  <c r="X2489" i="25"/>
  <c r="X2485" i="25"/>
  <c r="X2481" i="25"/>
  <c r="X2477" i="25"/>
  <c r="X2473" i="25"/>
  <c r="X2469" i="25"/>
  <c r="X2463" i="25"/>
  <c r="X2457" i="25"/>
  <c r="X2451" i="25"/>
  <c r="X2445" i="25"/>
  <c r="W2097" i="25"/>
  <c r="W2053" i="25"/>
  <c r="W1989" i="25"/>
  <c r="X1919" i="25"/>
  <c r="W1834" i="25"/>
  <c r="X1791" i="25"/>
  <c r="W1770" i="25"/>
  <c r="X1727" i="25"/>
  <c r="W1706" i="25"/>
  <c r="W2659" i="25"/>
  <c r="X2657" i="25"/>
  <c r="W2655" i="25"/>
  <c r="X2653" i="25"/>
  <c r="W2651" i="25"/>
  <c r="X2649" i="25"/>
  <c r="W2647" i="25"/>
  <c r="X2645" i="25"/>
  <c r="W2643" i="25"/>
  <c r="X2641" i="25"/>
  <c r="W2639" i="25"/>
  <c r="X2637" i="25"/>
  <c r="W2635" i="25"/>
  <c r="X2633" i="25"/>
  <c r="W2631" i="25"/>
  <c r="X2629" i="25"/>
  <c r="W2627" i="25"/>
  <c r="X2625" i="25"/>
  <c r="W2623" i="25"/>
  <c r="X2621" i="25"/>
  <c r="W2619" i="25"/>
  <c r="X2617" i="25"/>
  <c r="W2615" i="25"/>
  <c r="X2613" i="25"/>
  <c r="W2611" i="25"/>
  <c r="X2609" i="25"/>
  <c r="W2607" i="25"/>
  <c r="X2605" i="25"/>
  <c r="W2603" i="25"/>
  <c r="X2601" i="25"/>
  <c r="W2599" i="25"/>
  <c r="X2597" i="25"/>
  <c r="W2595" i="25"/>
  <c r="X2593" i="25"/>
  <c r="W2591" i="25"/>
  <c r="X2589" i="25"/>
  <c r="W2587" i="25"/>
  <c r="X2585" i="25"/>
  <c r="W2583" i="25"/>
  <c r="X2581" i="25"/>
  <c r="W2579" i="25"/>
  <c r="X2577" i="25"/>
  <c r="W2575" i="25"/>
  <c r="X2573" i="25"/>
  <c r="W2571" i="25"/>
  <c r="X2569" i="25"/>
  <c r="W2567" i="25"/>
  <c r="X2565" i="25"/>
  <c r="W2563" i="25"/>
  <c r="X2561" i="25"/>
  <c r="W2559" i="25"/>
  <c r="X2557" i="25"/>
  <c r="W2555" i="25"/>
  <c r="X2553" i="25"/>
  <c r="W2551" i="25"/>
  <c r="X2549" i="25"/>
  <c r="W2547" i="25"/>
  <c r="X2545" i="25"/>
  <c r="W2543" i="25"/>
  <c r="X2541" i="25"/>
  <c r="W2539" i="25"/>
  <c r="X2537" i="25"/>
  <c r="X2098" i="25"/>
  <c r="W2093" i="25"/>
  <c r="X2082" i="25"/>
  <c r="X2066" i="25"/>
  <c r="W2045" i="25"/>
  <c r="X2034" i="25"/>
  <c r="W2013" i="25"/>
  <c r="X2002" i="25"/>
  <c r="W1981" i="25"/>
  <c r="X1970" i="25"/>
  <c r="W1946" i="25"/>
  <c r="X1903" i="25"/>
  <c r="W1882" i="25"/>
  <c r="X1839" i="25"/>
  <c r="W1818" i="25"/>
  <c r="X1775" i="25"/>
  <c r="W1754" i="25"/>
  <c r="X1711" i="25"/>
  <c r="W1690" i="25"/>
  <c r="X1216" i="25"/>
  <c r="W2536" i="25"/>
  <c r="W2534" i="25"/>
  <c r="W2532" i="25"/>
  <c r="W2530" i="25"/>
  <c r="W2528" i="25"/>
  <c r="W2526" i="25"/>
  <c r="W2524" i="25"/>
  <c r="W2522" i="25"/>
  <c r="W2521" i="25"/>
  <c r="W2519" i="25"/>
  <c r="W2518" i="25"/>
  <c r="W2517" i="25"/>
  <c r="W2516" i="25"/>
  <c r="W2515" i="25"/>
  <c r="W2514" i="25"/>
  <c r="Y2514" i="25" s="1"/>
  <c r="W2513" i="25"/>
  <c r="W2512" i="25"/>
  <c r="W2510" i="25"/>
  <c r="W2508" i="25"/>
  <c r="W2505" i="25"/>
  <c r="Y2505" i="25" s="1"/>
  <c r="W2503" i="25"/>
  <c r="W2501" i="25"/>
  <c r="W2499" i="25"/>
  <c r="Y2499" i="25" s="1"/>
  <c r="W2497" i="25"/>
  <c r="W2495" i="25"/>
  <c r="Y2495" i="25" s="1"/>
  <c r="W2493" i="25"/>
  <c r="W2491" i="25"/>
  <c r="W2489" i="25"/>
  <c r="Y2489" i="25" s="1"/>
  <c r="W2487" i="25"/>
  <c r="W2485" i="25"/>
  <c r="W2483" i="25"/>
  <c r="Y2483" i="25" s="1"/>
  <c r="W2481" i="25"/>
  <c r="W2479" i="25"/>
  <c r="Y2479" i="25" s="1"/>
  <c r="W2477" i="25"/>
  <c r="W2474" i="25"/>
  <c r="Y2474" i="25" s="1"/>
  <c r="W2472" i="25"/>
  <c r="Y2472" i="25" s="1"/>
  <c r="W2469" i="25"/>
  <c r="Y2469" i="25" s="1"/>
  <c r="W2467" i="25"/>
  <c r="W2465" i="25"/>
  <c r="Y2465" i="25" s="1"/>
  <c r="W2463" i="25"/>
  <c r="W2461" i="25"/>
  <c r="W2459" i="25"/>
  <c r="W2457" i="25"/>
  <c r="Y2457" i="25" s="1"/>
  <c r="W2455" i="25"/>
  <c r="W2453" i="25"/>
  <c r="W2451" i="25"/>
  <c r="W2450" i="25"/>
  <c r="Y2450" i="25" s="1"/>
  <c r="W2447" i="25"/>
  <c r="W2445" i="25"/>
  <c r="Y2445" i="25" s="1"/>
  <c r="W2443" i="25"/>
  <c r="W2440" i="25"/>
  <c r="W2438" i="25"/>
  <c r="W2436" i="25"/>
  <c r="W2433" i="25"/>
  <c r="W2431" i="25"/>
  <c r="W2429" i="25"/>
  <c r="W2427" i="25"/>
  <c r="W2424" i="25"/>
  <c r="W2422" i="25"/>
  <c r="W2420" i="25"/>
  <c r="W2418" i="25"/>
  <c r="W2416" i="25"/>
  <c r="W2414" i="25"/>
  <c r="W2412" i="25"/>
  <c r="W2410" i="25"/>
  <c r="W2408" i="25"/>
  <c r="W2406" i="25"/>
  <c r="W2404" i="25"/>
  <c r="W2402" i="25"/>
  <c r="W2399" i="25"/>
  <c r="W2397" i="25"/>
  <c r="W2394" i="25"/>
  <c r="W2392" i="25"/>
  <c r="W2390" i="25"/>
  <c r="W2388" i="25"/>
  <c r="W2386" i="25"/>
  <c r="W2384" i="25"/>
  <c r="W2383" i="25"/>
  <c r="W2381" i="25"/>
  <c r="W2380" i="25"/>
  <c r="W2379" i="25"/>
  <c r="W2378" i="25"/>
  <c r="W2377" i="25"/>
  <c r="W2376" i="25"/>
  <c r="W2375" i="25"/>
  <c r="W2374" i="25"/>
  <c r="W2373" i="25"/>
  <c r="W2372" i="25"/>
  <c r="W2371" i="25"/>
  <c r="W2370" i="25"/>
  <c r="W2369" i="25"/>
  <c r="W2368" i="25"/>
  <c r="W2367" i="25"/>
  <c r="W2366" i="25"/>
  <c r="W2365" i="25"/>
  <c r="W2364" i="25"/>
  <c r="W2363" i="25"/>
  <c r="W2362" i="25"/>
  <c r="W2361" i="25"/>
  <c r="W2359" i="25"/>
  <c r="W2358" i="25"/>
  <c r="W2357" i="25"/>
  <c r="W2356" i="25"/>
  <c r="W2355" i="25"/>
  <c r="W2354" i="25"/>
  <c r="W2353" i="25"/>
  <c r="W2352" i="25"/>
  <c r="W2351" i="25"/>
  <c r="W2350" i="25"/>
  <c r="W2349" i="25"/>
  <c r="W2348" i="25"/>
  <c r="W2347" i="25"/>
  <c r="W2346" i="25"/>
  <c r="W2345" i="25"/>
  <c r="W2344" i="25"/>
  <c r="W2343" i="25"/>
  <c r="W2342" i="25"/>
  <c r="W2341" i="25"/>
  <c r="W2340" i="25"/>
  <c r="W2339" i="25"/>
  <c r="W2338" i="25"/>
  <c r="W2337" i="25"/>
  <c r="W2336" i="25"/>
  <c r="W2335" i="25"/>
  <c r="W2334" i="25"/>
  <c r="W2333" i="25"/>
  <c r="W2332" i="25"/>
  <c r="W2331" i="25"/>
  <c r="W2330" i="25"/>
  <c r="W2329" i="25"/>
  <c r="W2328" i="25"/>
  <c r="W2327" i="25"/>
  <c r="W2326" i="25"/>
  <c r="W2325" i="25"/>
  <c r="W2324" i="25"/>
  <c r="W2323" i="25"/>
  <c r="W2322" i="25"/>
  <c r="W2321" i="25"/>
  <c r="W2320" i="25"/>
  <c r="W2319" i="25"/>
  <c r="W2318" i="25"/>
  <c r="W2317" i="25"/>
  <c r="W2316" i="25"/>
  <c r="W2315" i="25"/>
  <c r="W2314" i="25"/>
  <c r="W2313" i="25"/>
  <c r="W2312" i="25"/>
  <c r="W2311" i="25"/>
  <c r="W2310" i="25"/>
  <c r="W2309" i="25"/>
  <c r="W2308" i="25"/>
  <c r="W2307" i="25"/>
  <c r="W2306" i="25"/>
  <c r="W2305" i="25"/>
  <c r="W2304" i="25"/>
  <c r="W2303" i="25"/>
  <c r="W2302" i="25"/>
  <c r="W2301" i="25"/>
  <c r="W2300" i="25"/>
  <c r="W2299" i="25"/>
  <c r="W2298" i="25"/>
  <c r="W2297" i="25"/>
  <c r="W2296" i="25"/>
  <c r="W2295" i="25"/>
  <c r="W2294" i="25"/>
  <c r="W2293" i="25"/>
  <c r="W2292" i="25"/>
  <c r="W2291" i="25"/>
  <c r="W2290" i="25"/>
  <c r="W2289" i="25"/>
  <c r="W2288" i="25"/>
  <c r="W2287" i="25"/>
  <c r="W2286" i="25"/>
  <c r="W2285" i="25"/>
  <c r="W2284" i="25"/>
  <c r="W2283" i="25"/>
  <c r="W2282" i="25"/>
  <c r="W2281" i="25"/>
  <c r="W2280" i="25"/>
  <c r="W2279" i="25"/>
  <c r="W2278" i="25"/>
  <c r="W2277" i="25"/>
  <c r="W2276" i="25"/>
  <c r="W2275" i="25"/>
  <c r="W2274" i="25"/>
  <c r="W2273" i="25"/>
  <c r="W2272" i="25"/>
  <c r="W2271" i="25"/>
  <c r="W2270" i="25"/>
  <c r="W2269" i="25"/>
  <c r="W2268" i="25"/>
  <c r="W2267" i="25"/>
  <c r="W2266" i="25"/>
  <c r="W2265" i="25"/>
  <c r="W2264" i="25"/>
  <c r="W2263" i="25"/>
  <c r="W2262" i="25"/>
  <c r="W2261" i="25"/>
  <c r="W2260" i="25"/>
  <c r="W2259" i="25"/>
  <c r="W2258" i="25"/>
  <c r="W2257" i="25"/>
  <c r="W2256" i="25"/>
  <c r="W2255" i="25"/>
  <c r="W2254" i="25"/>
  <c r="W2253" i="25"/>
  <c r="W2252" i="25"/>
  <c r="W2251" i="25"/>
  <c r="W2250" i="25"/>
  <c r="W2249" i="25"/>
  <c r="W2248" i="25"/>
  <c r="W2247" i="25"/>
  <c r="W2246" i="25"/>
  <c r="W2245" i="25"/>
  <c r="W2244" i="25"/>
  <c r="W2243" i="25"/>
  <c r="W2242" i="25"/>
  <c r="W2241" i="25"/>
  <c r="W2240" i="25"/>
  <c r="W2239" i="25"/>
  <c r="W2238" i="25"/>
  <c r="W2237" i="25"/>
  <c r="W2236" i="25"/>
  <c r="W2235" i="25"/>
  <c r="W2234" i="25"/>
  <c r="W2233" i="25"/>
  <c r="W2232" i="25"/>
  <c r="W2231" i="25"/>
  <c r="W2230" i="25"/>
  <c r="W2229" i="25"/>
  <c r="W2228" i="25"/>
  <c r="W2227" i="25"/>
  <c r="W2226" i="25"/>
  <c r="W2225" i="25"/>
  <c r="W2224" i="25"/>
  <c r="W2223" i="25"/>
  <c r="W2222" i="25"/>
  <c r="W2221" i="25"/>
  <c r="W2220" i="25"/>
  <c r="W2219" i="25"/>
  <c r="W2218" i="25"/>
  <c r="W2217" i="25"/>
  <c r="W2216" i="25"/>
  <c r="W2215" i="25"/>
  <c r="W2214" i="25"/>
  <c r="W2213" i="25"/>
  <c r="W2212" i="25"/>
  <c r="W2211" i="25"/>
  <c r="W2210" i="25"/>
  <c r="W2209" i="25"/>
  <c r="W2208" i="25"/>
  <c r="W2207" i="25"/>
  <c r="W2206" i="25"/>
  <c r="W2205" i="25"/>
  <c r="W2204" i="25"/>
  <c r="W2203" i="25"/>
  <c r="W2202" i="25"/>
  <c r="W2201" i="25"/>
  <c r="W2200" i="25"/>
  <c r="W2199" i="25"/>
  <c r="W2198" i="25"/>
  <c r="W2197" i="25"/>
  <c r="W2196" i="25"/>
  <c r="W2195" i="25"/>
  <c r="W2194" i="25"/>
  <c r="W2193" i="25"/>
  <c r="W2192" i="25"/>
  <c r="W2191" i="25"/>
  <c r="W2190" i="25"/>
  <c r="W2189" i="25"/>
  <c r="W2188" i="25"/>
  <c r="W2187" i="25"/>
  <c r="W2186" i="25"/>
  <c r="W2185" i="25"/>
  <c r="W2184" i="25"/>
  <c r="W2183" i="25"/>
  <c r="W2182" i="25"/>
  <c r="W2181" i="25"/>
  <c r="W2180" i="25"/>
  <c r="W2179" i="25"/>
  <c r="W2178" i="25"/>
  <c r="W2177" i="25"/>
  <c r="W2176" i="25"/>
  <c r="W2175" i="25"/>
  <c r="W2174" i="25"/>
  <c r="W2173" i="25"/>
  <c r="W2172" i="25"/>
  <c r="W2171" i="25"/>
  <c r="W2170" i="25"/>
  <c r="W2169" i="25"/>
  <c r="W2168" i="25"/>
  <c r="W2167" i="25"/>
  <c r="W2166" i="25"/>
  <c r="W2165" i="25"/>
  <c r="W2164" i="25"/>
  <c r="W2163" i="25"/>
  <c r="W2162" i="25"/>
  <c r="W2161" i="25"/>
  <c r="W2160" i="25"/>
  <c r="W2159" i="25"/>
  <c r="W2158" i="25"/>
  <c r="W2157" i="25"/>
  <c r="W2156" i="25"/>
  <c r="W2155" i="25"/>
  <c r="W2154" i="25"/>
  <c r="W2153" i="25"/>
  <c r="W2152" i="25"/>
  <c r="W2151" i="25"/>
  <c r="W2150" i="25"/>
  <c r="W2149" i="25"/>
  <c r="W2148" i="25"/>
  <c r="W2147" i="25"/>
  <c r="W2146" i="25"/>
  <c r="W2145" i="25"/>
  <c r="W2144" i="25"/>
  <c r="W2143" i="25"/>
  <c r="W2142" i="25"/>
  <c r="W2141" i="25"/>
  <c r="W2140" i="25"/>
  <c r="W2139" i="25"/>
  <c r="W2138" i="25"/>
  <c r="W2137" i="25"/>
  <c r="W2136" i="25"/>
  <c r="W2135" i="25"/>
  <c r="W2134" i="25"/>
  <c r="W2133" i="25"/>
  <c r="W2132" i="25"/>
  <c r="W2131" i="25"/>
  <c r="W2130" i="25"/>
  <c r="W2129" i="25"/>
  <c r="W2128" i="25"/>
  <c r="W2127" i="25"/>
  <c r="W2126" i="25"/>
  <c r="W2125" i="25"/>
  <c r="W2124" i="25"/>
  <c r="W2123" i="25"/>
  <c r="W2122" i="25"/>
  <c r="W2121" i="25"/>
  <c r="W2120" i="25"/>
  <c r="W2119" i="25"/>
  <c r="W2118" i="25"/>
  <c r="W2117" i="25"/>
  <c r="W2116" i="25"/>
  <c r="W2115" i="25"/>
  <c r="W2114" i="25"/>
  <c r="W2113" i="25"/>
  <c r="W2112" i="25"/>
  <c r="W2111" i="25"/>
  <c r="W2110" i="25"/>
  <c r="W2109" i="25"/>
  <c r="W2108" i="25"/>
  <c r="W2107" i="25"/>
  <c r="W2106" i="25"/>
  <c r="W2105" i="25"/>
  <c r="W2104" i="25"/>
  <c r="W2103" i="25"/>
  <c r="W2102" i="25"/>
  <c r="X2099" i="25"/>
  <c r="W2098" i="25"/>
  <c r="X2095" i="25"/>
  <c r="W2094" i="25"/>
  <c r="X2091" i="25"/>
  <c r="W2090" i="25"/>
  <c r="X2087" i="25"/>
  <c r="W2086" i="25"/>
  <c r="Y2086" i="25" s="1"/>
  <c r="X2083" i="25"/>
  <c r="W2082" i="25"/>
  <c r="Y2082" i="25" s="1"/>
  <c r="X2079" i="25"/>
  <c r="X2077" i="25"/>
  <c r="X2075" i="25"/>
  <c r="X2073" i="25"/>
  <c r="X2071" i="25"/>
  <c r="W2066" i="25"/>
  <c r="X2063" i="25"/>
  <c r="W2058" i="25"/>
  <c r="Y2058" i="25" s="1"/>
  <c r="X2055" i="25"/>
  <c r="W2050" i="25"/>
  <c r="X2047" i="25"/>
  <c r="W2042" i="25"/>
  <c r="X2039" i="25"/>
  <c r="W2034" i="25"/>
  <c r="X2031" i="25"/>
  <c r="W2026" i="25"/>
  <c r="X2023" i="25"/>
  <c r="W2018" i="25"/>
  <c r="X2015" i="25"/>
  <c r="W2010" i="25"/>
  <c r="Y2010" i="25" s="1"/>
  <c r="X2007" i="25"/>
  <c r="W2002" i="25"/>
  <c r="X1999" i="25"/>
  <c r="W1994" i="25"/>
  <c r="Y1994" i="25" s="1"/>
  <c r="X1991" i="25"/>
  <c r="W1986" i="25"/>
  <c r="X1983" i="25"/>
  <c r="W1978" i="25"/>
  <c r="Y1978" i="25" s="1"/>
  <c r="X1975" i="25"/>
  <c r="W1970" i="25"/>
  <c r="X1967" i="25"/>
  <c r="W1962" i="25"/>
  <c r="X1959" i="25"/>
  <c r="W1954" i="25"/>
  <c r="W1950" i="25"/>
  <c r="X1939" i="25"/>
  <c r="W1934" i="25"/>
  <c r="X1923" i="25"/>
  <c r="W1918" i="25"/>
  <c r="X1907" i="25"/>
  <c r="W1902" i="25"/>
  <c r="X1891" i="25"/>
  <c r="W1886" i="25"/>
  <c r="X1875" i="25"/>
  <c r="W1870" i="25"/>
  <c r="X1859" i="25"/>
  <c r="W1854" i="25"/>
  <c r="X1843" i="25"/>
  <c r="W1838" i="25"/>
  <c r="X1827" i="25"/>
  <c r="W1822" i="25"/>
  <c r="X1811" i="25"/>
  <c r="W1806" i="25"/>
  <c r="X1795" i="25"/>
  <c r="W1790" i="25"/>
  <c r="X1779" i="25"/>
  <c r="W1774" i="25"/>
  <c r="X1763" i="25"/>
  <c r="W1758" i="25"/>
  <c r="X1747" i="25"/>
  <c r="W1742" i="25"/>
  <c r="X1731" i="25"/>
  <c r="W1726" i="25"/>
  <c r="X1715" i="25"/>
  <c r="W1710" i="25"/>
  <c r="X1699" i="25"/>
  <c r="W1694" i="25"/>
  <c r="X1683" i="25"/>
  <c r="W1678" i="25"/>
  <c r="X1468" i="25"/>
  <c r="W1447" i="25"/>
  <c r="X1404" i="25"/>
  <c r="W1383" i="25"/>
  <c r="X1352" i="25"/>
  <c r="X1291" i="25"/>
  <c r="X1184" i="25"/>
  <c r="W2535" i="25"/>
  <c r="W2533" i="25"/>
  <c r="Y2533" i="25" s="1"/>
  <c r="W2531" i="25"/>
  <c r="W2529" i="25"/>
  <c r="W2527" i="25"/>
  <c r="W2525" i="25"/>
  <c r="W2523" i="25"/>
  <c r="Y2523" i="25" s="1"/>
  <c r="W2520" i="25"/>
  <c r="Y2520" i="25" s="1"/>
  <c r="W2511" i="25"/>
  <c r="W2509" i="25"/>
  <c r="W2507" i="25"/>
  <c r="Y2507" i="25" s="1"/>
  <c r="W2506" i="25"/>
  <c r="Y2506" i="25" s="1"/>
  <c r="W2504" i="25"/>
  <c r="Y2504" i="25" s="1"/>
  <c r="W2502" i="25"/>
  <c r="Y2502" i="25" s="1"/>
  <c r="W2500" i="25"/>
  <c r="Y2500" i="25" s="1"/>
  <c r="W2498" i="25"/>
  <c r="Y2498" i="25" s="1"/>
  <c r="W2496" i="25"/>
  <c r="Y2496" i="25" s="1"/>
  <c r="W2494" i="25"/>
  <c r="Y2494" i="25" s="1"/>
  <c r="W2492" i="25"/>
  <c r="Y2492" i="25" s="1"/>
  <c r="W2490" i="25"/>
  <c r="Y2490" i="25" s="1"/>
  <c r="W2488" i="25"/>
  <c r="Y2488" i="25" s="1"/>
  <c r="W2486" i="25"/>
  <c r="Y2486" i="25" s="1"/>
  <c r="W2484" i="25"/>
  <c r="Y2484" i="25" s="1"/>
  <c r="W2482" i="25"/>
  <c r="Y2482" i="25" s="1"/>
  <c r="W2480" i="25"/>
  <c r="Y2480" i="25" s="1"/>
  <c r="W2478" i="25"/>
  <c r="Y2478" i="25" s="1"/>
  <c r="W2476" i="25"/>
  <c r="Y2476" i="25" s="1"/>
  <c r="W2475" i="25"/>
  <c r="W2473" i="25"/>
  <c r="Y2473" i="25" s="1"/>
  <c r="W2471" i="25"/>
  <c r="Y2471" i="25" s="1"/>
  <c r="W2470" i="25"/>
  <c r="W2468" i="25"/>
  <c r="W2466" i="25"/>
  <c r="W2464" i="25"/>
  <c r="W2462" i="25"/>
  <c r="W2460" i="25"/>
  <c r="W2458" i="25"/>
  <c r="W2456" i="25"/>
  <c r="W2454" i="25"/>
  <c r="W2452" i="25"/>
  <c r="W2449" i="25"/>
  <c r="W2448" i="25"/>
  <c r="W2446" i="25"/>
  <c r="W2444" i="25"/>
  <c r="W2442" i="25"/>
  <c r="W2441" i="25"/>
  <c r="W2439" i="25"/>
  <c r="W2437" i="25"/>
  <c r="W2435" i="25"/>
  <c r="W2434" i="25"/>
  <c r="W2432" i="25"/>
  <c r="W2430" i="25"/>
  <c r="W2428" i="25"/>
  <c r="W2426" i="25"/>
  <c r="W2425" i="25"/>
  <c r="W2423" i="25"/>
  <c r="W2421" i="25"/>
  <c r="W2419" i="25"/>
  <c r="W2417" i="25"/>
  <c r="W2415" i="25"/>
  <c r="W2413" i="25"/>
  <c r="W2411" i="25"/>
  <c r="W2409" i="25"/>
  <c r="W2407" i="25"/>
  <c r="W2405" i="25"/>
  <c r="W2403" i="25"/>
  <c r="W2401" i="25"/>
  <c r="W2400" i="25"/>
  <c r="W2398" i="25"/>
  <c r="W2396" i="25"/>
  <c r="W2395" i="25"/>
  <c r="W2393" i="25"/>
  <c r="W2391" i="25"/>
  <c r="W2389" i="25"/>
  <c r="W2387" i="25"/>
  <c r="W2385" i="25"/>
  <c r="W2382" i="25"/>
  <c r="W2360" i="25"/>
  <c r="X2100" i="25"/>
  <c r="W2099" i="25"/>
  <c r="X2096" i="25"/>
  <c r="W2095" i="25"/>
  <c r="X2092" i="25"/>
  <c r="W2091" i="25"/>
  <c r="X2088" i="25"/>
  <c r="W2087" i="25"/>
  <c r="X2084" i="25"/>
  <c r="W2083" i="25"/>
  <c r="X2080" i="25"/>
  <c r="X2070" i="25"/>
  <c r="W2065" i="25"/>
  <c r="X2062" i="25"/>
  <c r="W2057" i="25"/>
  <c r="X2054" i="25"/>
  <c r="W2049" i="25"/>
  <c r="X2046" i="25"/>
  <c r="W2041" i="25"/>
  <c r="X2038" i="25"/>
  <c r="W2033" i="25"/>
  <c r="X2030" i="25"/>
  <c r="W2025" i="25"/>
  <c r="X2022" i="25"/>
  <c r="W2017" i="25"/>
  <c r="X2014" i="25"/>
  <c r="W2009" i="25"/>
  <c r="X2006" i="25"/>
  <c r="W2001" i="25"/>
  <c r="X1998" i="25"/>
  <c r="W1993" i="25"/>
  <c r="X1990" i="25"/>
  <c r="W1985" i="25"/>
  <c r="X1982" i="25"/>
  <c r="W1977" i="25"/>
  <c r="X1974" i="25"/>
  <c r="W1969" i="25"/>
  <c r="X1966" i="25"/>
  <c r="W1961" i="25"/>
  <c r="X1958" i="25"/>
  <c r="W1953" i="25"/>
  <c r="X1943" i="25"/>
  <c r="W1938" i="25"/>
  <c r="X1927" i="25"/>
  <c r="W1922" i="25"/>
  <c r="X1911" i="25"/>
  <c r="W1906" i="25"/>
  <c r="X1895" i="25"/>
  <c r="W1890" i="25"/>
  <c r="X1879" i="25"/>
  <c r="W1874" i="25"/>
  <c r="X1863" i="25"/>
  <c r="W1858" i="25"/>
  <c r="X1847" i="25"/>
  <c r="W1842" i="25"/>
  <c r="X1831" i="25"/>
  <c r="W1826" i="25"/>
  <c r="X1815" i="25"/>
  <c r="W1810" i="25"/>
  <c r="X1799" i="25"/>
  <c r="W1794" i="25"/>
  <c r="X1783" i="25"/>
  <c r="W1778" i="25"/>
  <c r="X1767" i="25"/>
  <c r="W1762" i="25"/>
  <c r="X1751" i="25"/>
  <c r="W1746" i="25"/>
  <c r="X1735" i="25"/>
  <c r="W1730" i="25"/>
  <c r="X1719" i="25"/>
  <c r="W1714" i="25"/>
  <c r="X1703" i="25"/>
  <c r="W1698" i="25"/>
  <c r="X1687" i="25"/>
  <c r="W1682" i="25"/>
  <c r="X1484" i="25"/>
  <c r="W1463" i="25"/>
  <c r="X1420" i="25"/>
  <c r="W1399" i="25"/>
  <c r="X1376" i="25"/>
  <c r="X1339" i="25"/>
  <c r="X1275" i="25"/>
  <c r="X1152" i="25"/>
  <c r="X2440" i="25"/>
  <c r="X2439" i="25"/>
  <c r="X2438" i="25"/>
  <c r="X2437" i="25"/>
  <c r="X2436" i="25"/>
  <c r="X2435" i="25"/>
  <c r="X2434" i="25"/>
  <c r="X2433" i="25"/>
  <c r="X2432" i="25"/>
  <c r="X2431" i="25"/>
  <c r="X2430" i="25"/>
  <c r="X2429" i="25"/>
  <c r="X2428" i="25"/>
  <c r="X2427" i="25"/>
  <c r="X2426" i="25"/>
  <c r="X2425" i="25"/>
  <c r="X2424" i="25"/>
  <c r="X2423" i="25"/>
  <c r="X2422" i="25"/>
  <c r="X2421" i="25"/>
  <c r="X2420" i="25"/>
  <c r="X2419" i="25"/>
  <c r="X2418" i="25"/>
  <c r="X2417" i="25"/>
  <c r="X2416" i="25"/>
  <c r="X2415" i="25"/>
  <c r="X2414" i="25"/>
  <c r="X2413" i="25"/>
  <c r="X2412" i="25"/>
  <c r="X2411" i="25"/>
  <c r="X2410" i="25"/>
  <c r="X2409" i="25"/>
  <c r="X2408" i="25"/>
  <c r="X2407" i="25"/>
  <c r="X2406" i="25"/>
  <c r="X2405" i="25"/>
  <c r="X2404" i="25"/>
  <c r="X2403" i="25"/>
  <c r="X2402" i="25"/>
  <c r="X2401" i="25"/>
  <c r="X2400" i="25"/>
  <c r="X2399" i="25"/>
  <c r="X2398" i="25"/>
  <c r="X2397" i="25"/>
  <c r="X2396" i="25"/>
  <c r="X2395" i="25"/>
  <c r="X2394" i="25"/>
  <c r="X2393" i="25"/>
  <c r="X2392" i="25"/>
  <c r="X2391" i="25"/>
  <c r="X2390" i="25"/>
  <c r="X2389" i="25"/>
  <c r="X2388" i="25"/>
  <c r="X2387" i="25"/>
  <c r="X2386" i="25"/>
  <c r="X2385" i="25"/>
  <c r="X2384" i="25"/>
  <c r="X2383" i="25"/>
  <c r="X2382" i="25"/>
  <c r="X2381" i="25"/>
  <c r="X2380" i="25"/>
  <c r="X2379" i="25"/>
  <c r="X2378" i="25"/>
  <c r="X2377" i="25"/>
  <c r="X2376" i="25"/>
  <c r="X2375" i="25"/>
  <c r="X2374" i="25"/>
  <c r="X2373" i="25"/>
  <c r="X2372" i="25"/>
  <c r="X2371" i="25"/>
  <c r="X2370" i="25"/>
  <c r="X2369" i="25"/>
  <c r="X2368" i="25"/>
  <c r="X2367" i="25"/>
  <c r="X2366" i="25"/>
  <c r="X2365" i="25"/>
  <c r="X2364" i="25"/>
  <c r="X2363" i="25"/>
  <c r="X2362" i="25"/>
  <c r="X2361" i="25"/>
  <c r="X2360" i="25"/>
  <c r="X2359" i="25"/>
  <c r="X2358" i="25"/>
  <c r="X2357" i="25"/>
  <c r="X2356" i="25"/>
  <c r="X2355" i="25"/>
  <c r="X2354" i="25"/>
  <c r="X2353" i="25"/>
  <c r="X2352" i="25"/>
  <c r="X2351" i="25"/>
  <c r="X2350" i="25"/>
  <c r="X2349" i="25"/>
  <c r="X2348" i="25"/>
  <c r="X2347" i="25"/>
  <c r="X2346" i="25"/>
  <c r="X2345" i="25"/>
  <c r="X2344" i="25"/>
  <c r="X2343" i="25"/>
  <c r="X2342" i="25"/>
  <c r="X2341" i="25"/>
  <c r="X2340" i="25"/>
  <c r="X2339" i="25"/>
  <c r="X2338" i="25"/>
  <c r="X2337" i="25"/>
  <c r="X2336" i="25"/>
  <c r="X2335" i="25"/>
  <c r="X2334" i="25"/>
  <c r="X2333" i="25"/>
  <c r="X2332" i="25"/>
  <c r="X2331" i="25"/>
  <c r="X2330" i="25"/>
  <c r="X2329" i="25"/>
  <c r="X2328" i="25"/>
  <c r="X2327" i="25"/>
  <c r="X2326" i="25"/>
  <c r="X2325" i="25"/>
  <c r="X2324" i="25"/>
  <c r="X2323" i="25"/>
  <c r="X2322" i="25"/>
  <c r="X2321" i="25"/>
  <c r="X2320" i="25"/>
  <c r="X2319" i="25"/>
  <c r="X2318" i="25"/>
  <c r="X2317" i="25"/>
  <c r="X2316" i="25"/>
  <c r="X2315" i="25"/>
  <c r="X2314" i="25"/>
  <c r="X2313" i="25"/>
  <c r="X2312" i="25"/>
  <c r="X2311" i="25"/>
  <c r="X2310" i="25"/>
  <c r="X2309" i="25"/>
  <c r="X2308" i="25"/>
  <c r="X2307" i="25"/>
  <c r="X2306" i="25"/>
  <c r="X2305" i="25"/>
  <c r="X2304" i="25"/>
  <c r="X2303" i="25"/>
  <c r="X2302" i="25"/>
  <c r="X2301" i="25"/>
  <c r="X2300" i="25"/>
  <c r="X2299" i="25"/>
  <c r="X2298" i="25"/>
  <c r="X2297" i="25"/>
  <c r="X2296" i="25"/>
  <c r="X2295" i="25"/>
  <c r="X2294" i="25"/>
  <c r="X2293" i="25"/>
  <c r="X2292" i="25"/>
  <c r="X2291" i="25"/>
  <c r="X2290" i="25"/>
  <c r="X2289" i="25"/>
  <c r="X2288" i="25"/>
  <c r="X2287" i="25"/>
  <c r="X2286" i="25"/>
  <c r="X2285" i="25"/>
  <c r="X2284" i="25"/>
  <c r="X2283" i="25"/>
  <c r="X2282" i="25"/>
  <c r="X2281" i="25"/>
  <c r="X2280" i="25"/>
  <c r="X2279" i="25"/>
  <c r="X2278" i="25"/>
  <c r="X2277" i="25"/>
  <c r="X2276" i="25"/>
  <c r="X2275" i="25"/>
  <c r="X2274" i="25"/>
  <c r="X2273" i="25"/>
  <c r="X2272" i="25"/>
  <c r="X2271" i="25"/>
  <c r="X2270" i="25"/>
  <c r="X2269" i="25"/>
  <c r="X2268" i="25"/>
  <c r="X2267" i="25"/>
  <c r="X2266" i="25"/>
  <c r="X2265" i="25"/>
  <c r="X2264" i="25"/>
  <c r="X2263" i="25"/>
  <c r="X2262" i="25"/>
  <c r="X2261" i="25"/>
  <c r="X2260" i="25"/>
  <c r="X2259" i="25"/>
  <c r="X2258" i="25"/>
  <c r="X2257" i="25"/>
  <c r="X2256" i="25"/>
  <c r="X2255" i="25"/>
  <c r="X2254" i="25"/>
  <c r="X2253" i="25"/>
  <c r="X2252" i="25"/>
  <c r="X2251" i="25"/>
  <c r="X2250" i="25"/>
  <c r="X2249" i="25"/>
  <c r="X2248" i="25"/>
  <c r="X2247" i="25"/>
  <c r="X2246" i="25"/>
  <c r="X2245" i="25"/>
  <c r="X2244" i="25"/>
  <c r="X2243" i="25"/>
  <c r="X2242" i="25"/>
  <c r="X2241" i="25"/>
  <c r="X2240" i="25"/>
  <c r="X2239" i="25"/>
  <c r="X2238" i="25"/>
  <c r="X2237" i="25"/>
  <c r="X2236" i="25"/>
  <c r="X2235" i="25"/>
  <c r="X2234" i="25"/>
  <c r="X2233" i="25"/>
  <c r="X2232" i="25"/>
  <c r="X2231" i="25"/>
  <c r="X2230" i="25"/>
  <c r="X2229" i="25"/>
  <c r="X2228" i="25"/>
  <c r="X2227" i="25"/>
  <c r="X2226" i="25"/>
  <c r="X2225" i="25"/>
  <c r="X2224" i="25"/>
  <c r="X2223" i="25"/>
  <c r="X2222" i="25"/>
  <c r="X2221" i="25"/>
  <c r="X2220" i="25"/>
  <c r="X2219" i="25"/>
  <c r="X2218" i="25"/>
  <c r="X2217" i="25"/>
  <c r="X2216" i="25"/>
  <c r="X2215" i="25"/>
  <c r="X2214" i="25"/>
  <c r="X2213" i="25"/>
  <c r="X2212" i="25"/>
  <c r="X2211" i="25"/>
  <c r="X2210" i="25"/>
  <c r="X2209" i="25"/>
  <c r="X2208" i="25"/>
  <c r="X2207" i="25"/>
  <c r="X2206" i="25"/>
  <c r="X2205" i="25"/>
  <c r="X2204" i="25"/>
  <c r="X2203" i="25"/>
  <c r="X2202" i="25"/>
  <c r="X2201" i="25"/>
  <c r="X2200" i="25"/>
  <c r="X2199" i="25"/>
  <c r="X2198" i="25"/>
  <c r="X2197" i="25"/>
  <c r="X2196" i="25"/>
  <c r="X2195" i="25"/>
  <c r="X2194" i="25"/>
  <c r="X2193" i="25"/>
  <c r="X2192" i="25"/>
  <c r="X2191" i="25"/>
  <c r="X2190" i="25"/>
  <c r="X2189" i="25"/>
  <c r="X2188" i="25"/>
  <c r="X2187" i="25"/>
  <c r="X2186" i="25"/>
  <c r="X2185" i="25"/>
  <c r="X2184" i="25"/>
  <c r="X2183" i="25"/>
  <c r="X2182" i="25"/>
  <c r="X2181" i="25"/>
  <c r="X2180" i="25"/>
  <c r="X2179" i="25"/>
  <c r="X2178" i="25"/>
  <c r="X2177" i="25"/>
  <c r="X2176" i="25"/>
  <c r="X2175" i="25"/>
  <c r="X2174" i="25"/>
  <c r="X2173" i="25"/>
  <c r="X2172" i="25"/>
  <c r="X2171" i="25"/>
  <c r="X2170" i="25"/>
  <c r="X2169" i="25"/>
  <c r="X2168" i="25"/>
  <c r="X2167" i="25"/>
  <c r="X2166" i="25"/>
  <c r="X2165" i="25"/>
  <c r="X2164" i="25"/>
  <c r="X2163" i="25"/>
  <c r="X2162" i="25"/>
  <c r="X2161" i="25"/>
  <c r="X2160" i="25"/>
  <c r="X2159" i="25"/>
  <c r="X2158" i="25"/>
  <c r="X2157" i="25"/>
  <c r="X2156" i="25"/>
  <c r="X2155" i="25"/>
  <c r="X2154" i="25"/>
  <c r="X2153" i="25"/>
  <c r="X2152" i="25"/>
  <c r="X2151" i="25"/>
  <c r="X2150" i="25"/>
  <c r="X2149" i="25"/>
  <c r="X2148" i="25"/>
  <c r="X2147" i="25"/>
  <c r="X2146" i="25"/>
  <c r="X2145" i="25"/>
  <c r="X2144" i="25"/>
  <c r="X2143" i="25"/>
  <c r="X2142" i="25"/>
  <c r="X2141" i="25"/>
  <c r="X2140" i="25"/>
  <c r="X2139" i="25"/>
  <c r="X2138" i="25"/>
  <c r="X2137" i="25"/>
  <c r="X2136" i="25"/>
  <c r="X2135" i="25"/>
  <c r="X2134" i="25"/>
  <c r="X2133" i="25"/>
  <c r="X2132" i="25"/>
  <c r="X2131" i="25"/>
  <c r="X2130" i="25"/>
  <c r="X2129" i="25"/>
  <c r="X2128" i="25"/>
  <c r="X2127" i="25"/>
  <c r="X2126" i="25"/>
  <c r="X2125" i="25"/>
  <c r="X2124" i="25"/>
  <c r="X2123" i="25"/>
  <c r="X2122" i="25"/>
  <c r="X2121" i="25"/>
  <c r="X2120" i="25"/>
  <c r="X2119" i="25"/>
  <c r="X2118" i="25"/>
  <c r="X2117" i="25"/>
  <c r="X2116" i="25"/>
  <c r="X2115" i="25"/>
  <c r="X2114" i="25"/>
  <c r="X2113" i="25"/>
  <c r="X2112" i="25"/>
  <c r="X2111" i="25"/>
  <c r="X2110" i="25"/>
  <c r="X2109" i="25"/>
  <c r="X2108" i="25"/>
  <c r="X2107" i="25"/>
  <c r="X2106" i="25"/>
  <c r="X2105" i="25"/>
  <c r="X2104" i="25"/>
  <c r="X2103" i="25"/>
  <c r="X2102" i="25"/>
  <c r="X2101" i="25"/>
  <c r="W2100" i="25"/>
  <c r="X2097" i="25"/>
  <c r="W2096" i="25"/>
  <c r="X2093" i="25"/>
  <c r="W2092" i="25"/>
  <c r="X2089" i="25"/>
  <c r="W2088" i="25"/>
  <c r="X2085" i="25"/>
  <c r="W2084" i="25"/>
  <c r="X2081" i="25"/>
  <c r="W2080" i="25"/>
  <c r="X2078" i="25"/>
  <c r="X2076" i="25"/>
  <c r="X2074" i="25"/>
  <c r="X2072" i="25"/>
  <c r="W2070" i="25"/>
  <c r="X2067" i="25"/>
  <c r="W2062" i="25"/>
  <c r="X2059" i="25"/>
  <c r="W2054" i="25"/>
  <c r="X2051" i="25"/>
  <c r="W2046" i="25"/>
  <c r="X2043" i="25"/>
  <c r="W2038" i="25"/>
  <c r="X2035" i="25"/>
  <c r="W2030" i="25"/>
  <c r="X2027" i="25"/>
  <c r="W2022" i="25"/>
  <c r="X2019" i="25"/>
  <c r="W2014" i="25"/>
  <c r="X2011" i="25"/>
  <c r="W2006" i="25"/>
  <c r="X2003" i="25"/>
  <c r="W1998" i="25"/>
  <c r="X1995" i="25"/>
  <c r="W1990" i="25"/>
  <c r="X1987" i="25"/>
  <c r="W1982" i="25"/>
  <c r="X1979" i="25"/>
  <c r="W1974" i="25"/>
  <c r="X1971" i="25"/>
  <c r="W1966" i="25"/>
  <c r="X1963" i="25"/>
  <c r="W1958" i="25"/>
  <c r="X1955" i="25"/>
  <c r="X1947" i="25"/>
  <c r="W1942" i="25"/>
  <c r="X1931" i="25"/>
  <c r="W1926" i="25"/>
  <c r="X1915" i="25"/>
  <c r="W1910" i="25"/>
  <c r="X1899" i="25"/>
  <c r="W1894" i="25"/>
  <c r="X1883" i="25"/>
  <c r="W1878" i="25"/>
  <c r="X1867" i="25"/>
  <c r="W1862" i="25"/>
  <c r="X1851" i="25"/>
  <c r="W1846" i="25"/>
  <c r="X1835" i="25"/>
  <c r="W1830" i="25"/>
  <c r="X1819" i="25"/>
  <c r="W1814" i="25"/>
  <c r="X1803" i="25"/>
  <c r="W1798" i="25"/>
  <c r="X1787" i="25"/>
  <c r="W1782" i="25"/>
  <c r="X1771" i="25"/>
  <c r="W1766" i="25"/>
  <c r="X1755" i="25"/>
  <c r="W1750" i="25"/>
  <c r="X1739" i="25"/>
  <c r="W1734" i="25"/>
  <c r="X1723" i="25"/>
  <c r="W1718" i="25"/>
  <c r="X1707" i="25"/>
  <c r="W1702" i="25"/>
  <c r="X1691" i="25"/>
  <c r="W1686" i="25"/>
  <c r="W1479" i="25"/>
  <c r="X1436" i="25"/>
  <c r="W1415" i="25"/>
  <c r="X1368" i="25"/>
  <c r="X1323" i="25"/>
  <c r="X1248" i="25"/>
  <c r="X1120" i="25"/>
  <c r="W2071" i="25"/>
  <c r="Y2071" i="25" s="1"/>
  <c r="X2068" i="25"/>
  <c r="W2067" i="25"/>
  <c r="Y2067" i="25" s="1"/>
  <c r="X2064" i="25"/>
  <c r="W2063" i="25"/>
  <c r="X2060" i="25"/>
  <c r="W2059" i="25"/>
  <c r="X2056" i="25"/>
  <c r="W2055" i="25"/>
  <c r="Y2055" i="25" s="1"/>
  <c r="X2052" i="25"/>
  <c r="W2051" i="25"/>
  <c r="Y2051" i="25" s="1"/>
  <c r="X2048" i="25"/>
  <c r="W2047" i="25"/>
  <c r="X2044" i="25"/>
  <c r="W2043" i="25"/>
  <c r="X2040" i="25"/>
  <c r="W2039" i="25"/>
  <c r="Y2039" i="25" s="1"/>
  <c r="X2036" i="25"/>
  <c r="W2035" i="25"/>
  <c r="Y2035" i="25" s="1"/>
  <c r="X2032" i="25"/>
  <c r="W2031" i="25"/>
  <c r="X2028" i="25"/>
  <c r="W2027" i="25"/>
  <c r="X2024" i="25"/>
  <c r="W2023" i="25"/>
  <c r="Y2023" i="25" s="1"/>
  <c r="X2020" i="25"/>
  <c r="W2019" i="25"/>
  <c r="Y2019" i="25" s="1"/>
  <c r="X2016" i="25"/>
  <c r="W2015" i="25"/>
  <c r="X2012" i="25"/>
  <c r="W2011" i="25"/>
  <c r="X2008" i="25"/>
  <c r="W2007" i="25"/>
  <c r="Y2007" i="25" s="1"/>
  <c r="X2004" i="25"/>
  <c r="W2003" i="25"/>
  <c r="Y2003" i="25" s="1"/>
  <c r="X2000" i="25"/>
  <c r="W1999" i="25"/>
  <c r="X1996" i="25"/>
  <c r="W1995" i="25"/>
  <c r="X1992" i="25"/>
  <c r="W1991" i="25"/>
  <c r="Y1991" i="25" s="1"/>
  <c r="X1988" i="25"/>
  <c r="W1987" i="25"/>
  <c r="Y1987" i="25" s="1"/>
  <c r="X1984" i="25"/>
  <c r="W1983" i="25"/>
  <c r="X1980" i="25"/>
  <c r="W1979" i="25"/>
  <c r="X1976" i="25"/>
  <c r="W1975" i="25"/>
  <c r="Y1975" i="25" s="1"/>
  <c r="X1972" i="25"/>
  <c r="W1971" i="25"/>
  <c r="Y1971" i="25" s="1"/>
  <c r="X1968" i="25"/>
  <c r="W1967" i="25"/>
  <c r="X1964" i="25"/>
  <c r="W1963" i="25"/>
  <c r="X1960" i="25"/>
  <c r="W1959" i="25"/>
  <c r="Y1959" i="25" s="1"/>
  <c r="X1956" i="25"/>
  <c r="W1955" i="25"/>
  <c r="Y1955" i="25" s="1"/>
  <c r="X1952" i="25"/>
  <c r="W1951" i="25"/>
  <c r="X1948" i="25"/>
  <c r="W1947" i="25"/>
  <c r="X1944" i="25"/>
  <c r="W1943" i="25"/>
  <c r="Y1943" i="25" s="1"/>
  <c r="X1940" i="25"/>
  <c r="W1939" i="25"/>
  <c r="X1936" i="25"/>
  <c r="W1935" i="25"/>
  <c r="Y1935" i="25" s="1"/>
  <c r="X1932" i="25"/>
  <c r="W1931" i="25"/>
  <c r="X1928" i="25"/>
  <c r="W1927" i="25"/>
  <c r="X1924" i="25"/>
  <c r="W1923" i="25"/>
  <c r="Y1923" i="25" s="1"/>
  <c r="X1920" i="25"/>
  <c r="W1919" i="25"/>
  <c r="X1916" i="25"/>
  <c r="W1915" i="25"/>
  <c r="X1912" i="25"/>
  <c r="W1911" i="25"/>
  <c r="Y1911" i="25" s="1"/>
  <c r="X1908" i="25"/>
  <c r="W1907" i="25"/>
  <c r="X1904" i="25"/>
  <c r="W1903" i="25"/>
  <c r="Y1903" i="25" s="1"/>
  <c r="X1900" i="25"/>
  <c r="W1899" i="25"/>
  <c r="X1896" i="25"/>
  <c r="W1895" i="25"/>
  <c r="X1892" i="25"/>
  <c r="W1891" i="25"/>
  <c r="Y1891" i="25" s="1"/>
  <c r="X1888" i="25"/>
  <c r="W1887" i="25"/>
  <c r="Y1887" i="25" s="1"/>
  <c r="X1884" i="25"/>
  <c r="W1883" i="25"/>
  <c r="X1880" i="25"/>
  <c r="W1879" i="25"/>
  <c r="Y1879" i="25" s="1"/>
  <c r="X1876" i="25"/>
  <c r="W1875" i="25"/>
  <c r="X1872" i="25"/>
  <c r="W1871" i="25"/>
  <c r="X1868" i="25"/>
  <c r="W1867" i="25"/>
  <c r="X1864" i="25"/>
  <c r="W1863" i="25"/>
  <c r="X1860" i="25"/>
  <c r="W1859" i="25"/>
  <c r="Y1859" i="25" s="1"/>
  <c r="X1856" i="25"/>
  <c r="W1855" i="25"/>
  <c r="X1852" i="25"/>
  <c r="W1851" i="25"/>
  <c r="X1848" i="25"/>
  <c r="W1847" i="25"/>
  <c r="Y1847" i="25" s="1"/>
  <c r="X1844" i="25"/>
  <c r="W1843" i="25"/>
  <c r="X1840" i="25"/>
  <c r="W1839" i="25"/>
  <c r="X1836" i="25"/>
  <c r="W1835" i="25"/>
  <c r="X1832" i="25"/>
  <c r="W1831" i="25"/>
  <c r="X1828" i="25"/>
  <c r="W1827" i="25"/>
  <c r="Y1827" i="25" s="1"/>
  <c r="X1824" i="25"/>
  <c r="W1823" i="25"/>
  <c r="X1820" i="25"/>
  <c r="W1819" i="25"/>
  <c r="X1816" i="25"/>
  <c r="W1815" i="25"/>
  <c r="Y1815" i="25" s="1"/>
  <c r="X1812" i="25"/>
  <c r="W1811" i="25"/>
  <c r="X1808" i="25"/>
  <c r="W1807" i="25"/>
  <c r="Y1807" i="25" s="1"/>
  <c r="X1804" i="25"/>
  <c r="W1803" i="25"/>
  <c r="X1800" i="25"/>
  <c r="W1799" i="25"/>
  <c r="X1796" i="25"/>
  <c r="W1795" i="25"/>
  <c r="Y1795" i="25" s="1"/>
  <c r="X1792" i="25"/>
  <c r="W1791" i="25"/>
  <c r="Y1791" i="25" s="1"/>
  <c r="X1788" i="25"/>
  <c r="W1787" i="25"/>
  <c r="X1784" i="25"/>
  <c r="W1783" i="25"/>
  <c r="Y1783" i="25" s="1"/>
  <c r="X1780" i="25"/>
  <c r="W1779" i="25"/>
  <c r="X1776" i="25"/>
  <c r="W1775" i="25"/>
  <c r="Y1775" i="25" s="1"/>
  <c r="X1772" i="25"/>
  <c r="W1771" i="25"/>
  <c r="X1768" i="25"/>
  <c r="W1767" i="25"/>
  <c r="X1764" i="25"/>
  <c r="W1763" i="25"/>
  <c r="Y1763" i="25" s="1"/>
  <c r="X1760" i="25"/>
  <c r="W1759" i="25"/>
  <c r="Y1759" i="25" s="1"/>
  <c r="X1756" i="25"/>
  <c r="W1755" i="25"/>
  <c r="X1752" i="25"/>
  <c r="W1751" i="25"/>
  <c r="Y1751" i="25" s="1"/>
  <c r="X1748" i="25"/>
  <c r="W1747" i="25"/>
  <c r="X1744" i="25"/>
  <c r="W1743" i="25"/>
  <c r="X1740" i="25"/>
  <c r="W1739" i="25"/>
  <c r="X1736" i="25"/>
  <c r="W1735" i="25"/>
  <c r="X1732" i="25"/>
  <c r="W1731" i="25"/>
  <c r="Y1731" i="25" s="1"/>
  <c r="X1728" i="25"/>
  <c r="W1727" i="25"/>
  <c r="X1724" i="25"/>
  <c r="W1723" i="25"/>
  <c r="X1720" i="25"/>
  <c r="W1719" i="25"/>
  <c r="Y1719" i="25" s="1"/>
  <c r="X1716" i="25"/>
  <c r="W1715" i="25"/>
  <c r="X1712" i="25"/>
  <c r="W1711" i="25"/>
  <c r="X1708" i="25"/>
  <c r="W1707" i="25"/>
  <c r="X1704" i="25"/>
  <c r="W1703" i="25"/>
  <c r="X1700" i="25"/>
  <c r="W1699" i="25"/>
  <c r="Y1699" i="25" s="1"/>
  <c r="X1696" i="25"/>
  <c r="W1695" i="25"/>
  <c r="X1692" i="25"/>
  <c r="W1691" i="25"/>
  <c r="X1688" i="25"/>
  <c r="W1687" i="25"/>
  <c r="Y1687" i="25" s="1"/>
  <c r="X1684" i="25"/>
  <c r="W1683" i="25"/>
  <c r="X1680" i="25"/>
  <c r="W1679" i="25"/>
  <c r="Y1679" i="25" s="1"/>
  <c r="W1676" i="25"/>
  <c r="W1674" i="25"/>
  <c r="W1672" i="25"/>
  <c r="W1670" i="25"/>
  <c r="W1668" i="25"/>
  <c r="W1666" i="25"/>
  <c r="W1664" i="25"/>
  <c r="W1662" i="25"/>
  <c r="W1660" i="25"/>
  <c r="W1658" i="25"/>
  <c r="W1656" i="25"/>
  <c r="W1654" i="25"/>
  <c r="W1652" i="25"/>
  <c r="W1650" i="25"/>
  <c r="W1648" i="25"/>
  <c r="W1646" i="25"/>
  <c r="W1644" i="25"/>
  <c r="W1642" i="25"/>
  <c r="W1640" i="25"/>
  <c r="W1638" i="25"/>
  <c r="W1636" i="25"/>
  <c r="W1634" i="25"/>
  <c r="W1632" i="25"/>
  <c r="W1630" i="25"/>
  <c r="W1628" i="25"/>
  <c r="W1626" i="25"/>
  <c r="W1624" i="25"/>
  <c r="W1622" i="25"/>
  <c r="W1620" i="25"/>
  <c r="W1618" i="25"/>
  <c r="W1616" i="25"/>
  <c r="W1614" i="25"/>
  <c r="W1612" i="25"/>
  <c r="W1610" i="25"/>
  <c r="W1608" i="25"/>
  <c r="W1606" i="25"/>
  <c r="W1604" i="25"/>
  <c r="W1602" i="25"/>
  <c r="W1600" i="25"/>
  <c r="W1598" i="25"/>
  <c r="W1596" i="25"/>
  <c r="W1594" i="25"/>
  <c r="W1592" i="25"/>
  <c r="W1590" i="25"/>
  <c r="W1588" i="25"/>
  <c r="W1586" i="25"/>
  <c r="W1584" i="25"/>
  <c r="W1582" i="25"/>
  <c r="W1580" i="25"/>
  <c r="X1488" i="25"/>
  <c r="W1483" i="25"/>
  <c r="X1472" i="25"/>
  <c r="W1467" i="25"/>
  <c r="X1456" i="25"/>
  <c r="W1451" i="25"/>
  <c r="X1440" i="25"/>
  <c r="W1435" i="25"/>
  <c r="X1424" i="25"/>
  <c r="W1419" i="25"/>
  <c r="X1408" i="25"/>
  <c r="W1403" i="25"/>
  <c r="X1392" i="25"/>
  <c r="W1387" i="25"/>
  <c r="X1374" i="25"/>
  <c r="X1366" i="25"/>
  <c r="X1358" i="25"/>
  <c r="X1350" i="25"/>
  <c r="X1335" i="25"/>
  <c r="X1319" i="25"/>
  <c r="X1303" i="25"/>
  <c r="X1287" i="25"/>
  <c r="X1271" i="25"/>
  <c r="X1240" i="25"/>
  <c r="X1208" i="25"/>
  <c r="X1176" i="25"/>
  <c r="X1144" i="25"/>
  <c r="X1112" i="25"/>
  <c r="W2079" i="25"/>
  <c r="W2078" i="25"/>
  <c r="W2077" i="25"/>
  <c r="W2076" i="25"/>
  <c r="W2075" i="25"/>
  <c r="W2074" i="25"/>
  <c r="Y2074" i="25" s="1"/>
  <c r="W2073" i="25"/>
  <c r="Y2073" i="25" s="1"/>
  <c r="W2072" i="25"/>
  <c r="X2069" i="25"/>
  <c r="W2068" i="25"/>
  <c r="X2065" i="25"/>
  <c r="W2064" i="25"/>
  <c r="X2061" i="25"/>
  <c r="W2060" i="25"/>
  <c r="X2057" i="25"/>
  <c r="W2056" i="25"/>
  <c r="X2053" i="25"/>
  <c r="W2052" i="25"/>
  <c r="X2049" i="25"/>
  <c r="W2048" i="25"/>
  <c r="X2045" i="25"/>
  <c r="W2044" i="25"/>
  <c r="X2041" i="25"/>
  <c r="W2040" i="25"/>
  <c r="X2037" i="25"/>
  <c r="W2036" i="25"/>
  <c r="X2033" i="25"/>
  <c r="W2032" i="25"/>
  <c r="X2029" i="25"/>
  <c r="W2028" i="25"/>
  <c r="X2025" i="25"/>
  <c r="W2024" i="25"/>
  <c r="X2021" i="25"/>
  <c r="W2020" i="25"/>
  <c r="X2017" i="25"/>
  <c r="W2016" i="25"/>
  <c r="X2013" i="25"/>
  <c r="W2012" i="25"/>
  <c r="X2009" i="25"/>
  <c r="W2008" i="25"/>
  <c r="X2005" i="25"/>
  <c r="W2004" i="25"/>
  <c r="X2001" i="25"/>
  <c r="W2000" i="25"/>
  <c r="X1997" i="25"/>
  <c r="W1996" i="25"/>
  <c r="X1993" i="25"/>
  <c r="W1992" i="25"/>
  <c r="X1989" i="25"/>
  <c r="W1988" i="25"/>
  <c r="X1985" i="25"/>
  <c r="W1984" i="25"/>
  <c r="X1981" i="25"/>
  <c r="W1980" i="25"/>
  <c r="X1977" i="25"/>
  <c r="W1976" i="25"/>
  <c r="X1973" i="25"/>
  <c r="W1972" i="25"/>
  <c r="X1969" i="25"/>
  <c r="W1968" i="25"/>
  <c r="X1965" i="25"/>
  <c r="W1964" i="25"/>
  <c r="X1961" i="25"/>
  <c r="W1960" i="25"/>
  <c r="X1957" i="25"/>
  <c r="W1956" i="25"/>
  <c r="X1953" i="25"/>
  <c r="W1952" i="25"/>
  <c r="X1949" i="25"/>
  <c r="W1948" i="25"/>
  <c r="X1945" i="25"/>
  <c r="W1944" i="25"/>
  <c r="X1941" i="25"/>
  <c r="W1940" i="25"/>
  <c r="X1937" i="25"/>
  <c r="W1936" i="25"/>
  <c r="X1933" i="25"/>
  <c r="W1932" i="25"/>
  <c r="X1929" i="25"/>
  <c r="W1928" i="25"/>
  <c r="X1925" i="25"/>
  <c r="W1924" i="25"/>
  <c r="X1921" i="25"/>
  <c r="W1920" i="25"/>
  <c r="X1917" i="25"/>
  <c r="W1916" i="25"/>
  <c r="X1913" i="25"/>
  <c r="W1912" i="25"/>
  <c r="X1909" i="25"/>
  <c r="W1908" i="25"/>
  <c r="X1905" i="25"/>
  <c r="W1904" i="25"/>
  <c r="X1901" i="25"/>
  <c r="W1900" i="25"/>
  <c r="X1897" i="25"/>
  <c r="W1896" i="25"/>
  <c r="X1893" i="25"/>
  <c r="W1892" i="25"/>
  <c r="X1889" i="25"/>
  <c r="W1888" i="25"/>
  <c r="X1885" i="25"/>
  <c r="W1884" i="25"/>
  <c r="X1881" i="25"/>
  <c r="W1880" i="25"/>
  <c r="X1877" i="25"/>
  <c r="W1876" i="25"/>
  <c r="X1873" i="25"/>
  <c r="W1872" i="25"/>
  <c r="X1869" i="25"/>
  <c r="W1868" i="25"/>
  <c r="X1865" i="25"/>
  <c r="W1864" i="25"/>
  <c r="X1861" i="25"/>
  <c r="W1860" i="25"/>
  <c r="X1857" i="25"/>
  <c r="W1856" i="25"/>
  <c r="X1853" i="25"/>
  <c r="W1852" i="25"/>
  <c r="X1849" i="25"/>
  <c r="W1848" i="25"/>
  <c r="X1845" i="25"/>
  <c r="W1844" i="25"/>
  <c r="X1841" i="25"/>
  <c r="W1840" i="25"/>
  <c r="X1837" i="25"/>
  <c r="W1836" i="25"/>
  <c r="X1833" i="25"/>
  <c r="W1832" i="25"/>
  <c r="X1829" i="25"/>
  <c r="W1828" i="25"/>
  <c r="X1825" i="25"/>
  <c r="W1824" i="25"/>
  <c r="X1821" i="25"/>
  <c r="W1820" i="25"/>
  <c r="X1817" i="25"/>
  <c r="W1816" i="25"/>
  <c r="X1813" i="25"/>
  <c r="W1812" i="25"/>
  <c r="X1809" i="25"/>
  <c r="W1808" i="25"/>
  <c r="X1805" i="25"/>
  <c r="W1804" i="25"/>
  <c r="X1801" i="25"/>
  <c r="W1800" i="25"/>
  <c r="X1797" i="25"/>
  <c r="W1796" i="25"/>
  <c r="X1793" i="25"/>
  <c r="W1792" i="25"/>
  <c r="X1789" i="25"/>
  <c r="W1788" i="25"/>
  <c r="X1785" i="25"/>
  <c r="W1784" i="25"/>
  <c r="X1781" i="25"/>
  <c r="W1780" i="25"/>
  <c r="X1777" i="25"/>
  <c r="W1776" i="25"/>
  <c r="X1773" i="25"/>
  <c r="W1772" i="25"/>
  <c r="X1769" i="25"/>
  <c r="W1768" i="25"/>
  <c r="X1765" i="25"/>
  <c r="W1764" i="25"/>
  <c r="X1761" i="25"/>
  <c r="W1760" i="25"/>
  <c r="X1757" i="25"/>
  <c r="W1756" i="25"/>
  <c r="X1753" i="25"/>
  <c r="W1752" i="25"/>
  <c r="X1749" i="25"/>
  <c r="W1748" i="25"/>
  <c r="X1745" i="25"/>
  <c r="W1744" i="25"/>
  <c r="X1741" i="25"/>
  <c r="W1740" i="25"/>
  <c r="X1737" i="25"/>
  <c r="W1736" i="25"/>
  <c r="X1733" i="25"/>
  <c r="W1732" i="25"/>
  <c r="X1729" i="25"/>
  <c r="W1728" i="25"/>
  <c r="X1725" i="25"/>
  <c r="W1724" i="25"/>
  <c r="X1721" i="25"/>
  <c r="W1720" i="25"/>
  <c r="X1717" i="25"/>
  <c r="W1716" i="25"/>
  <c r="X1713" i="25"/>
  <c r="W1712" i="25"/>
  <c r="X1709" i="25"/>
  <c r="W1708" i="25"/>
  <c r="X1705" i="25"/>
  <c r="W1704" i="25"/>
  <c r="X1701" i="25"/>
  <c r="W1700" i="25"/>
  <c r="X1697" i="25"/>
  <c r="W1696" i="25"/>
  <c r="X1693" i="25"/>
  <c r="W1692" i="25"/>
  <c r="X1689" i="25"/>
  <c r="W1688" i="25"/>
  <c r="X1685" i="25"/>
  <c r="W1684" i="25"/>
  <c r="X1681" i="25"/>
  <c r="W1680" i="25"/>
  <c r="X1677" i="25"/>
  <c r="X1492" i="25"/>
  <c r="W1487" i="25"/>
  <c r="X1476" i="25"/>
  <c r="W1471" i="25"/>
  <c r="X1460" i="25"/>
  <c r="W1455" i="25"/>
  <c r="X1444" i="25"/>
  <c r="W1439" i="25"/>
  <c r="X1428" i="25"/>
  <c r="W1423" i="25"/>
  <c r="X1412" i="25"/>
  <c r="W1407" i="25"/>
  <c r="X1396" i="25"/>
  <c r="W1391" i="25"/>
  <c r="X1380" i="25"/>
  <c r="X1372" i="25"/>
  <c r="X1364" i="25"/>
  <c r="X1356" i="25"/>
  <c r="X1347" i="25"/>
  <c r="X1331" i="25"/>
  <c r="X1315" i="25"/>
  <c r="X1299" i="25"/>
  <c r="X1283" i="25"/>
  <c r="X1264" i="25"/>
  <c r="X1232" i="25"/>
  <c r="X1200" i="25"/>
  <c r="X1168" i="25"/>
  <c r="X1136" i="25"/>
  <c r="X1104" i="25"/>
  <c r="X1950" i="25"/>
  <c r="W1949" i="25"/>
  <c r="X1946" i="25"/>
  <c r="W1945" i="25"/>
  <c r="X1942" i="25"/>
  <c r="W1941" i="25"/>
  <c r="X1938" i="25"/>
  <c r="W1937" i="25"/>
  <c r="X1934" i="25"/>
  <c r="W1933" i="25"/>
  <c r="X1930" i="25"/>
  <c r="W1929" i="25"/>
  <c r="X1926" i="25"/>
  <c r="W1925" i="25"/>
  <c r="X1922" i="25"/>
  <c r="W1921" i="25"/>
  <c r="X1918" i="25"/>
  <c r="W1917" i="25"/>
  <c r="X1914" i="25"/>
  <c r="W1913" i="25"/>
  <c r="X1910" i="25"/>
  <c r="W1909" i="25"/>
  <c r="X1906" i="25"/>
  <c r="W1905" i="25"/>
  <c r="X1902" i="25"/>
  <c r="W1901" i="25"/>
  <c r="X1898" i="25"/>
  <c r="W1897" i="25"/>
  <c r="X1894" i="25"/>
  <c r="W1893" i="25"/>
  <c r="X1890" i="25"/>
  <c r="W1889" i="25"/>
  <c r="X1886" i="25"/>
  <c r="W1885" i="25"/>
  <c r="X1882" i="25"/>
  <c r="W1881" i="25"/>
  <c r="X1878" i="25"/>
  <c r="W1877" i="25"/>
  <c r="X1874" i="25"/>
  <c r="W1873" i="25"/>
  <c r="X1870" i="25"/>
  <c r="W1869" i="25"/>
  <c r="X1866" i="25"/>
  <c r="W1865" i="25"/>
  <c r="X1862" i="25"/>
  <c r="W1861" i="25"/>
  <c r="X1858" i="25"/>
  <c r="W1857" i="25"/>
  <c r="X1854" i="25"/>
  <c r="W1853" i="25"/>
  <c r="X1850" i="25"/>
  <c r="W1849" i="25"/>
  <c r="X1846" i="25"/>
  <c r="W1845" i="25"/>
  <c r="X1842" i="25"/>
  <c r="W1841" i="25"/>
  <c r="X1838" i="25"/>
  <c r="W1837" i="25"/>
  <c r="X1834" i="25"/>
  <c r="W1833" i="25"/>
  <c r="X1830" i="25"/>
  <c r="W1829" i="25"/>
  <c r="X1826" i="25"/>
  <c r="W1825" i="25"/>
  <c r="X1822" i="25"/>
  <c r="W1821" i="25"/>
  <c r="X1818" i="25"/>
  <c r="W1817" i="25"/>
  <c r="X1814" i="25"/>
  <c r="W1813" i="25"/>
  <c r="X1810" i="25"/>
  <c r="W1809" i="25"/>
  <c r="X1806" i="25"/>
  <c r="W1805" i="25"/>
  <c r="X1802" i="25"/>
  <c r="W1801" i="25"/>
  <c r="X1798" i="25"/>
  <c r="W1797" i="25"/>
  <c r="X1794" i="25"/>
  <c r="W1793" i="25"/>
  <c r="X1790" i="25"/>
  <c r="W1789" i="25"/>
  <c r="X1786" i="25"/>
  <c r="W1785" i="25"/>
  <c r="X1782" i="25"/>
  <c r="W1781" i="25"/>
  <c r="X1778" i="25"/>
  <c r="W1777" i="25"/>
  <c r="X1774" i="25"/>
  <c r="W1773" i="25"/>
  <c r="X1770" i="25"/>
  <c r="W1769" i="25"/>
  <c r="X1766" i="25"/>
  <c r="W1765" i="25"/>
  <c r="X1762" i="25"/>
  <c r="W1761" i="25"/>
  <c r="X1758" i="25"/>
  <c r="W1757" i="25"/>
  <c r="X1754" i="25"/>
  <c r="W1753" i="25"/>
  <c r="X1750" i="25"/>
  <c r="W1749" i="25"/>
  <c r="X1746" i="25"/>
  <c r="W1745" i="25"/>
  <c r="X1742" i="25"/>
  <c r="W1741" i="25"/>
  <c r="X1738" i="25"/>
  <c r="W1737" i="25"/>
  <c r="X1734" i="25"/>
  <c r="W1733" i="25"/>
  <c r="X1730" i="25"/>
  <c r="W1729" i="25"/>
  <c r="X1726" i="25"/>
  <c r="W1725" i="25"/>
  <c r="X1722" i="25"/>
  <c r="W1721" i="25"/>
  <c r="X1718" i="25"/>
  <c r="W1717" i="25"/>
  <c r="X1714" i="25"/>
  <c r="W1713" i="25"/>
  <c r="X1710" i="25"/>
  <c r="W1709" i="25"/>
  <c r="X1706" i="25"/>
  <c r="W1705" i="25"/>
  <c r="X1702" i="25"/>
  <c r="W1701" i="25"/>
  <c r="X1698" i="25"/>
  <c r="W1697" i="25"/>
  <c r="X1694" i="25"/>
  <c r="W1693" i="25"/>
  <c r="X1690" i="25"/>
  <c r="W1689" i="25"/>
  <c r="X1686" i="25"/>
  <c r="W1685" i="25"/>
  <c r="X1682" i="25"/>
  <c r="W1681" i="25"/>
  <c r="X1678" i="25"/>
  <c r="W1677" i="25"/>
  <c r="W1675" i="25"/>
  <c r="W1673" i="25"/>
  <c r="W1671" i="25"/>
  <c r="W1669" i="25"/>
  <c r="W1667" i="25"/>
  <c r="W1665" i="25"/>
  <c r="W1663" i="25"/>
  <c r="W1661" i="25"/>
  <c r="W1659" i="25"/>
  <c r="W1657" i="25"/>
  <c r="W1655" i="25"/>
  <c r="W1653" i="25"/>
  <c r="W1651" i="25"/>
  <c r="W1649" i="25"/>
  <c r="W1647" i="25"/>
  <c r="W1645" i="25"/>
  <c r="W1643" i="25"/>
  <c r="W1641" i="25"/>
  <c r="W1639" i="25"/>
  <c r="W1637" i="25"/>
  <c r="W1635" i="25"/>
  <c r="W1633" i="25"/>
  <c r="W1631" i="25"/>
  <c r="W1629" i="25"/>
  <c r="W1627" i="25"/>
  <c r="W1625" i="25"/>
  <c r="W1623" i="25"/>
  <c r="W1621" i="25"/>
  <c r="W1619" i="25"/>
  <c r="W1617" i="25"/>
  <c r="W1615" i="25"/>
  <c r="W1613" i="25"/>
  <c r="W1611" i="25"/>
  <c r="W1609" i="25"/>
  <c r="W1607" i="25"/>
  <c r="W1605" i="25"/>
  <c r="W1603" i="25"/>
  <c r="W1601" i="25"/>
  <c r="W1599" i="25"/>
  <c r="W1597" i="25"/>
  <c r="W1595" i="25"/>
  <c r="W1593" i="25"/>
  <c r="W1591" i="25"/>
  <c r="W1589" i="25"/>
  <c r="W1587" i="25"/>
  <c r="W1585" i="25"/>
  <c r="W1583" i="25"/>
  <c r="W1581" i="25"/>
  <c r="W1579" i="25"/>
  <c r="W1491" i="25"/>
  <c r="X1480" i="25"/>
  <c r="W1475" i="25"/>
  <c r="X1464" i="25"/>
  <c r="W1459" i="25"/>
  <c r="X1448" i="25"/>
  <c r="W1443" i="25"/>
  <c r="X1432" i="25"/>
  <c r="W1427" i="25"/>
  <c r="X1416" i="25"/>
  <c r="W1411" i="25"/>
  <c r="X1400" i="25"/>
  <c r="W1395" i="25"/>
  <c r="X1384" i="25"/>
  <c r="X1378" i="25"/>
  <c r="X1370" i="25"/>
  <c r="X1362" i="25"/>
  <c r="X1354" i="25"/>
  <c r="X1343" i="25"/>
  <c r="X1327" i="25"/>
  <c r="X1311" i="25"/>
  <c r="X1295" i="25"/>
  <c r="X1279" i="25"/>
  <c r="X1256" i="25"/>
  <c r="X1224" i="25"/>
  <c r="X1192" i="25"/>
  <c r="X1160" i="25"/>
  <c r="X1128" i="25"/>
  <c r="X1096" i="25"/>
  <c r="X1676" i="25"/>
  <c r="X1675" i="25"/>
  <c r="X1674" i="25"/>
  <c r="X1673" i="25"/>
  <c r="X1672" i="25"/>
  <c r="X1671" i="25"/>
  <c r="X1670" i="25"/>
  <c r="X1669" i="25"/>
  <c r="X1668" i="25"/>
  <c r="X1667" i="25"/>
  <c r="X1666" i="25"/>
  <c r="X1665" i="25"/>
  <c r="X1664" i="25"/>
  <c r="X1663" i="25"/>
  <c r="X1662" i="25"/>
  <c r="X1661" i="25"/>
  <c r="X1660" i="25"/>
  <c r="X1659" i="25"/>
  <c r="X1658" i="25"/>
  <c r="X1657" i="25"/>
  <c r="X1656" i="25"/>
  <c r="X1655" i="25"/>
  <c r="X1654" i="25"/>
  <c r="X1653" i="25"/>
  <c r="X1652" i="25"/>
  <c r="X1651" i="25"/>
  <c r="X1650" i="25"/>
  <c r="X1649" i="25"/>
  <c r="X1648" i="25"/>
  <c r="X1647" i="25"/>
  <c r="X1646" i="25"/>
  <c r="X1645" i="25"/>
  <c r="X1644" i="25"/>
  <c r="X1643" i="25"/>
  <c r="X1642" i="25"/>
  <c r="X1641" i="25"/>
  <c r="X1640" i="25"/>
  <c r="X1639" i="25"/>
  <c r="X1638" i="25"/>
  <c r="X1637" i="25"/>
  <c r="X1636" i="25"/>
  <c r="X1635" i="25"/>
  <c r="X1634" i="25"/>
  <c r="X1633" i="25"/>
  <c r="X1632" i="25"/>
  <c r="X1631" i="25"/>
  <c r="X1630" i="25"/>
  <c r="X1629" i="25"/>
  <c r="X1628" i="25"/>
  <c r="X1627" i="25"/>
  <c r="X1626" i="25"/>
  <c r="X1625" i="25"/>
  <c r="X1624" i="25"/>
  <c r="X1623" i="25"/>
  <c r="X1622" i="25"/>
  <c r="X1621" i="25"/>
  <c r="X1620" i="25"/>
  <c r="X1619" i="25"/>
  <c r="X1618" i="25"/>
  <c r="X1617" i="25"/>
  <c r="X1616" i="25"/>
  <c r="X1615" i="25"/>
  <c r="X1614" i="25"/>
  <c r="X1613" i="25"/>
  <c r="X1612" i="25"/>
  <c r="X1611" i="25"/>
  <c r="X1610" i="25"/>
  <c r="X1609" i="25"/>
  <c r="X1608" i="25"/>
  <c r="X1607" i="25"/>
  <c r="X1606" i="25"/>
  <c r="X1605" i="25"/>
  <c r="X1604" i="25"/>
  <c r="X1603" i="25"/>
  <c r="X1602" i="25"/>
  <c r="X1601" i="25"/>
  <c r="X1600" i="25"/>
  <c r="X1599" i="25"/>
  <c r="X1598" i="25"/>
  <c r="X1597" i="25"/>
  <c r="X1596" i="25"/>
  <c r="X1595" i="25"/>
  <c r="X1594" i="25"/>
  <c r="X1593" i="25"/>
  <c r="X1592" i="25"/>
  <c r="X1591" i="25"/>
  <c r="X1590" i="25"/>
  <c r="X1589" i="25"/>
  <c r="X1588" i="25"/>
  <c r="X1587" i="25"/>
  <c r="X1586" i="25"/>
  <c r="X1585" i="25"/>
  <c r="X1584" i="25"/>
  <c r="X1583" i="25"/>
  <c r="X1582" i="25"/>
  <c r="X1581" i="25"/>
  <c r="X1580" i="25"/>
  <c r="X1579" i="25"/>
  <c r="X1578" i="25"/>
  <c r="X1577" i="25"/>
  <c r="X1576" i="25"/>
  <c r="X1575" i="25"/>
  <c r="X1574" i="25"/>
  <c r="X1573" i="25"/>
  <c r="X1572" i="25"/>
  <c r="X1571" i="25"/>
  <c r="X1570" i="25"/>
  <c r="X1569" i="25"/>
  <c r="X1568" i="25"/>
  <c r="X1567" i="25"/>
  <c r="X1566" i="25"/>
  <c r="X1565" i="25"/>
  <c r="X1564" i="25"/>
  <c r="X1563" i="25"/>
  <c r="X1562" i="25"/>
  <c r="X1561" i="25"/>
  <c r="X1560" i="25"/>
  <c r="X1559" i="25"/>
  <c r="X1558" i="25"/>
  <c r="X1557" i="25"/>
  <c r="X1556" i="25"/>
  <c r="X1555" i="25"/>
  <c r="X1554" i="25"/>
  <c r="X1553" i="25"/>
  <c r="X1552" i="25"/>
  <c r="X1551" i="25"/>
  <c r="X1550" i="25"/>
  <c r="X1549" i="25"/>
  <c r="X1548" i="25"/>
  <c r="X1547" i="25"/>
  <c r="X1546" i="25"/>
  <c r="X1545" i="25"/>
  <c r="X1544" i="25"/>
  <c r="X1543" i="25"/>
  <c r="X1542" i="25"/>
  <c r="X1541" i="25"/>
  <c r="X1540" i="25"/>
  <c r="X1539" i="25"/>
  <c r="X1538" i="25"/>
  <c r="X1537" i="25"/>
  <c r="X1536" i="25"/>
  <c r="X1535" i="25"/>
  <c r="X1534" i="25"/>
  <c r="X1533" i="25"/>
  <c r="X1532" i="25"/>
  <c r="X1531" i="25"/>
  <c r="X1530" i="25"/>
  <c r="X1529" i="25"/>
  <c r="X1528" i="25"/>
  <c r="X1527" i="25"/>
  <c r="X1526" i="25"/>
  <c r="X1525" i="25"/>
  <c r="X1524" i="25"/>
  <c r="X1523" i="25"/>
  <c r="X1522" i="25"/>
  <c r="X1521" i="25"/>
  <c r="X1520" i="25"/>
  <c r="X1519" i="25"/>
  <c r="X1518" i="25"/>
  <c r="X1517" i="25"/>
  <c r="X1516" i="25"/>
  <c r="X1515" i="25"/>
  <c r="X1514" i="25"/>
  <c r="X1513" i="25"/>
  <c r="X1512" i="25"/>
  <c r="X1511" i="25"/>
  <c r="X1510" i="25"/>
  <c r="X1509" i="25"/>
  <c r="X1508" i="25"/>
  <c r="X1507" i="25"/>
  <c r="X1506" i="25"/>
  <c r="X1505" i="25"/>
  <c r="X1504" i="25"/>
  <c r="X1503" i="25"/>
  <c r="X1502" i="25"/>
  <c r="X1501" i="25"/>
  <c r="X1500" i="25"/>
  <c r="X1499" i="25"/>
  <c r="X1498" i="25"/>
  <c r="X1497" i="25"/>
  <c r="X1496" i="25"/>
  <c r="X1495" i="25"/>
  <c r="X1494" i="25"/>
  <c r="X1493" i="25"/>
  <c r="W1492" i="25"/>
  <c r="X1489" i="25"/>
  <c r="W1488" i="25"/>
  <c r="Y1488" i="25" s="1"/>
  <c r="X1485" i="25"/>
  <c r="W1484" i="25"/>
  <c r="X1481" i="25"/>
  <c r="W1480" i="25"/>
  <c r="X1477" i="25"/>
  <c r="W1476" i="25"/>
  <c r="Y1476" i="25" s="1"/>
  <c r="X1473" i="25"/>
  <c r="W1472" i="25"/>
  <c r="X1469" i="25"/>
  <c r="W1468" i="25"/>
  <c r="X1465" i="25"/>
  <c r="W1464" i="25"/>
  <c r="Y1464" i="25" s="1"/>
  <c r="X1461" i="25"/>
  <c r="W1460" i="25"/>
  <c r="X1457" i="25"/>
  <c r="W1456" i="25"/>
  <c r="Y1456" i="25" s="1"/>
  <c r="X1453" i="25"/>
  <c r="W1452" i="25"/>
  <c r="Y1452" i="25" s="1"/>
  <c r="X1449" i="25"/>
  <c r="W1448" i="25"/>
  <c r="X1445" i="25"/>
  <c r="W1444" i="25"/>
  <c r="Y1444" i="25" s="1"/>
  <c r="X1441" i="25"/>
  <c r="W1440" i="25"/>
  <c r="X1437" i="25"/>
  <c r="W1436" i="25"/>
  <c r="X1433" i="25"/>
  <c r="W1432" i="25"/>
  <c r="Y1432" i="25" s="1"/>
  <c r="X1429" i="25"/>
  <c r="W1428" i="25"/>
  <c r="X1425" i="25"/>
  <c r="W1424" i="25"/>
  <c r="Y1424" i="25" s="1"/>
  <c r="X1421" i="25"/>
  <c r="W1420" i="25"/>
  <c r="Y1420" i="25" s="1"/>
  <c r="X1417" i="25"/>
  <c r="W1416" i="25"/>
  <c r="X1413" i="25"/>
  <c r="W1412" i="25"/>
  <c r="Y1412" i="25" s="1"/>
  <c r="X1409" i="25"/>
  <c r="W1408" i="25"/>
  <c r="X1405" i="25"/>
  <c r="W1404" i="25"/>
  <c r="Y1404" i="25" s="1"/>
  <c r="X1401" i="25"/>
  <c r="W1400" i="25"/>
  <c r="Y1400" i="25" s="1"/>
  <c r="X1397" i="25"/>
  <c r="W1396" i="25"/>
  <c r="X1393" i="25"/>
  <c r="W1392" i="25"/>
  <c r="Y1392" i="25" s="1"/>
  <c r="X1389" i="25"/>
  <c r="W1388" i="25"/>
  <c r="X1385" i="25"/>
  <c r="W1384" i="25"/>
  <c r="X1381" i="25"/>
  <c r="W1380" i="25"/>
  <c r="Y1380" i="25" s="1"/>
  <c r="W1378" i="25"/>
  <c r="Y1378" i="25" s="1"/>
  <c r="W1376" i="25"/>
  <c r="Y1376" i="25" s="1"/>
  <c r="W1374" i="25"/>
  <c r="W1372" i="25"/>
  <c r="W1370" i="25"/>
  <c r="W1368" i="25"/>
  <c r="Y1368" i="25" s="1"/>
  <c r="W1366" i="25"/>
  <c r="W1364" i="25"/>
  <c r="W1362" i="25"/>
  <c r="W1360" i="25"/>
  <c r="Y1360" i="25" s="1"/>
  <c r="W1358" i="25"/>
  <c r="W1356" i="25"/>
  <c r="Y1356" i="25" s="1"/>
  <c r="W1354" i="25"/>
  <c r="W1352" i="25"/>
  <c r="Y1352" i="25" s="1"/>
  <c r="W1350" i="25"/>
  <c r="Y1350" i="25" s="1"/>
  <c r="X1346" i="25"/>
  <c r="X1342" i="25"/>
  <c r="X1338" i="25"/>
  <c r="X1334" i="25"/>
  <c r="X1330" i="25"/>
  <c r="X1326" i="25"/>
  <c r="X1322" i="25"/>
  <c r="X1318" i="25"/>
  <c r="X1314" i="25"/>
  <c r="X1310" i="25"/>
  <c r="X1306" i="25"/>
  <c r="X1302" i="25"/>
  <c r="X1298" i="25"/>
  <c r="X1294" i="25"/>
  <c r="X1290" i="25"/>
  <c r="X1286" i="25"/>
  <c r="X1282" i="25"/>
  <c r="X1278" i="25"/>
  <c r="X1274" i="25"/>
  <c r="X1262" i="25"/>
  <c r="X1254" i="25"/>
  <c r="X1246" i="25"/>
  <c r="X1238" i="25"/>
  <c r="X1230" i="25"/>
  <c r="X1222" i="25"/>
  <c r="X1214" i="25"/>
  <c r="X1206" i="25"/>
  <c r="X1198" i="25"/>
  <c r="X1190" i="25"/>
  <c r="X1182" i="25"/>
  <c r="X1174" i="25"/>
  <c r="X1166" i="25"/>
  <c r="X1158" i="25"/>
  <c r="X1150" i="25"/>
  <c r="X1142" i="25"/>
  <c r="X1134" i="25"/>
  <c r="X1126" i="25"/>
  <c r="X1118" i="25"/>
  <c r="X1110" i="25"/>
  <c r="X1102" i="25"/>
  <c r="W1093" i="25"/>
  <c r="W1493" i="25"/>
  <c r="X1490" i="25"/>
  <c r="W1489" i="25"/>
  <c r="X1486" i="25"/>
  <c r="W1485" i="25"/>
  <c r="X1482" i="25"/>
  <c r="W1481" i="25"/>
  <c r="X1478" i="25"/>
  <c r="W1477" i="25"/>
  <c r="X1474" i="25"/>
  <c r="W1473" i="25"/>
  <c r="X1470" i="25"/>
  <c r="W1469" i="25"/>
  <c r="X1466" i="25"/>
  <c r="W1465" i="25"/>
  <c r="X1462" i="25"/>
  <c r="W1461" i="25"/>
  <c r="X1458" i="25"/>
  <c r="W1457" i="25"/>
  <c r="X1454" i="25"/>
  <c r="W1453" i="25"/>
  <c r="X1450" i="25"/>
  <c r="W1449" i="25"/>
  <c r="X1446" i="25"/>
  <c r="W1445" i="25"/>
  <c r="X1442" i="25"/>
  <c r="W1441" i="25"/>
  <c r="X1438" i="25"/>
  <c r="W1437" i="25"/>
  <c r="X1434" i="25"/>
  <c r="W1433" i="25"/>
  <c r="X1430" i="25"/>
  <c r="W1429" i="25"/>
  <c r="X1426" i="25"/>
  <c r="W1425" i="25"/>
  <c r="X1422" i="25"/>
  <c r="W1421" i="25"/>
  <c r="X1418" i="25"/>
  <c r="W1417" i="25"/>
  <c r="X1414" i="25"/>
  <c r="W1413" i="25"/>
  <c r="X1410" i="25"/>
  <c r="W1409" i="25"/>
  <c r="X1406" i="25"/>
  <c r="W1405" i="25"/>
  <c r="X1402" i="25"/>
  <c r="W1401" i="25"/>
  <c r="X1398" i="25"/>
  <c r="W1397" i="25"/>
  <c r="X1394" i="25"/>
  <c r="W1393" i="25"/>
  <c r="X1390" i="25"/>
  <c r="W1389" i="25"/>
  <c r="X1386" i="25"/>
  <c r="W1385" i="25"/>
  <c r="X1382" i="25"/>
  <c r="W1381" i="25"/>
  <c r="X1379" i="25"/>
  <c r="X1377" i="25"/>
  <c r="X1375" i="25"/>
  <c r="X1373" i="25"/>
  <c r="X1371" i="25"/>
  <c r="X1369" i="25"/>
  <c r="X1367" i="25"/>
  <c r="X1365" i="25"/>
  <c r="X1363" i="25"/>
  <c r="X1361" i="25"/>
  <c r="X1359" i="25"/>
  <c r="X1357" i="25"/>
  <c r="X1355" i="25"/>
  <c r="X1353" i="25"/>
  <c r="X1351" i="25"/>
  <c r="X1349" i="25"/>
  <c r="X1345" i="25"/>
  <c r="X1341" i="25"/>
  <c r="X1337" i="25"/>
  <c r="X1333" i="25"/>
  <c r="X1329" i="25"/>
  <c r="X1325" i="25"/>
  <c r="X1321" i="25"/>
  <c r="X1317" i="25"/>
  <c r="X1313" i="25"/>
  <c r="X1309" i="25"/>
  <c r="X1305" i="25"/>
  <c r="X1301" i="25"/>
  <c r="X1297" i="25"/>
  <c r="X1293" i="25"/>
  <c r="X1289" i="25"/>
  <c r="X1285" i="25"/>
  <c r="X1281" i="25"/>
  <c r="X1277" i="25"/>
  <c r="X1273" i="25"/>
  <c r="X1268" i="25"/>
  <c r="X1260" i="25"/>
  <c r="X1252" i="25"/>
  <c r="X1244" i="25"/>
  <c r="X1236" i="25"/>
  <c r="X1228" i="25"/>
  <c r="X1220" i="25"/>
  <c r="X1212" i="25"/>
  <c r="X1204" i="25"/>
  <c r="X1196" i="25"/>
  <c r="X1188" i="25"/>
  <c r="X1180" i="25"/>
  <c r="X1172" i="25"/>
  <c r="X1164" i="25"/>
  <c r="X1156" i="25"/>
  <c r="X1148" i="25"/>
  <c r="X1140" i="25"/>
  <c r="X1132" i="25"/>
  <c r="X1124" i="25"/>
  <c r="X1116" i="25"/>
  <c r="X1108" i="25"/>
  <c r="X1100" i="25"/>
  <c r="W1089" i="25"/>
  <c r="W1578" i="25"/>
  <c r="W1577" i="25"/>
  <c r="W1576" i="25"/>
  <c r="W1575" i="25"/>
  <c r="W1574" i="25"/>
  <c r="W1573" i="25"/>
  <c r="W1572" i="25"/>
  <c r="W1571" i="25"/>
  <c r="W1570" i="25"/>
  <c r="W1569" i="25"/>
  <c r="W1568" i="25"/>
  <c r="W1567" i="25"/>
  <c r="W1566" i="25"/>
  <c r="W1565" i="25"/>
  <c r="W1564" i="25"/>
  <c r="W1563" i="25"/>
  <c r="W1562" i="25"/>
  <c r="W1561" i="25"/>
  <c r="W1560" i="25"/>
  <c r="W1559" i="25"/>
  <c r="W1558" i="25"/>
  <c r="W1557" i="25"/>
  <c r="W1556" i="25"/>
  <c r="W1555" i="25"/>
  <c r="W1554" i="25"/>
  <c r="W1553" i="25"/>
  <c r="W1552" i="25"/>
  <c r="W1551" i="25"/>
  <c r="W1550" i="25"/>
  <c r="W1549" i="25"/>
  <c r="W1548" i="25"/>
  <c r="W1547" i="25"/>
  <c r="W1546" i="25"/>
  <c r="W1545" i="25"/>
  <c r="W1544" i="25"/>
  <c r="W1543" i="25"/>
  <c r="W1542" i="25"/>
  <c r="W1541" i="25"/>
  <c r="W1540" i="25"/>
  <c r="W1539" i="25"/>
  <c r="W1538" i="25"/>
  <c r="W1537" i="25"/>
  <c r="W1536" i="25"/>
  <c r="W1535" i="25"/>
  <c r="W1534" i="25"/>
  <c r="W1533" i="25"/>
  <c r="W1532" i="25"/>
  <c r="W1531" i="25"/>
  <c r="W1530" i="25"/>
  <c r="W1529" i="25"/>
  <c r="W1528" i="25"/>
  <c r="W1527" i="25"/>
  <c r="Y1527" i="25" s="1"/>
  <c r="W1526" i="25"/>
  <c r="W1525" i="25"/>
  <c r="W1524" i="25"/>
  <c r="W1523" i="25"/>
  <c r="Y1523" i="25" s="1"/>
  <c r="W1522" i="25"/>
  <c r="W1521" i="25"/>
  <c r="W1520" i="25"/>
  <c r="W1519" i="25"/>
  <c r="Y1519" i="25" s="1"/>
  <c r="W1518" i="25"/>
  <c r="W1517" i="25"/>
  <c r="W1516" i="25"/>
  <c r="W1515" i="25"/>
  <c r="Y1515" i="25" s="1"/>
  <c r="W1514" i="25"/>
  <c r="W1513" i="25"/>
  <c r="W1512" i="25"/>
  <c r="W1511" i="25"/>
  <c r="Y1511" i="25" s="1"/>
  <c r="W1510" i="25"/>
  <c r="W1509" i="25"/>
  <c r="W1508" i="25"/>
  <c r="W1507" i="25"/>
  <c r="Y1507" i="25" s="1"/>
  <c r="W1506" i="25"/>
  <c r="W1505" i="25"/>
  <c r="W1504" i="25"/>
  <c r="W1503" i="25"/>
  <c r="Y1503" i="25" s="1"/>
  <c r="W1502" i="25"/>
  <c r="W1501" i="25"/>
  <c r="W1500" i="25"/>
  <c r="W1499" i="25"/>
  <c r="Y1499" i="25" s="1"/>
  <c r="W1498" i="25"/>
  <c r="W1497" i="25"/>
  <c r="W1496" i="25"/>
  <c r="W1495" i="25"/>
  <c r="Y1495" i="25" s="1"/>
  <c r="W1494" i="25"/>
  <c r="X1491" i="25"/>
  <c r="W1490" i="25"/>
  <c r="Y1490" i="25" s="1"/>
  <c r="X1487" i="25"/>
  <c r="W1486" i="25"/>
  <c r="Y1486" i="25" s="1"/>
  <c r="X1483" i="25"/>
  <c r="W1482" i="25"/>
  <c r="Y1482" i="25" s="1"/>
  <c r="X1479" i="25"/>
  <c r="W1478" i="25"/>
  <c r="Y1478" i="25" s="1"/>
  <c r="X1475" i="25"/>
  <c r="W1474" i="25"/>
  <c r="Y1474" i="25" s="1"/>
  <c r="X1471" i="25"/>
  <c r="W1470" i="25"/>
  <c r="Y1470" i="25" s="1"/>
  <c r="X1467" i="25"/>
  <c r="W1466" i="25"/>
  <c r="Y1466" i="25" s="1"/>
  <c r="X1463" i="25"/>
  <c r="W1462" i="25"/>
  <c r="Y1462" i="25" s="1"/>
  <c r="X1459" i="25"/>
  <c r="W1458" i="25"/>
  <c r="Y1458" i="25" s="1"/>
  <c r="X1455" i="25"/>
  <c r="W1454" i="25"/>
  <c r="Y1454" i="25" s="1"/>
  <c r="X1451" i="25"/>
  <c r="W1450" i="25"/>
  <c r="Y1450" i="25" s="1"/>
  <c r="X1447" i="25"/>
  <c r="W1446" i="25"/>
  <c r="Y1446" i="25" s="1"/>
  <c r="X1443" i="25"/>
  <c r="W1442" i="25"/>
  <c r="Y1442" i="25" s="1"/>
  <c r="X1439" i="25"/>
  <c r="W1438" i="25"/>
  <c r="Y1438" i="25" s="1"/>
  <c r="X1435" i="25"/>
  <c r="W1434" i="25"/>
  <c r="Y1434" i="25" s="1"/>
  <c r="X1431" i="25"/>
  <c r="W1430" i="25"/>
  <c r="Y1430" i="25" s="1"/>
  <c r="X1427" i="25"/>
  <c r="W1426" i="25"/>
  <c r="Y1426" i="25" s="1"/>
  <c r="X1423" i="25"/>
  <c r="W1422" i="25"/>
  <c r="Y1422" i="25" s="1"/>
  <c r="X1419" i="25"/>
  <c r="W1418" i="25"/>
  <c r="Y1418" i="25" s="1"/>
  <c r="X1415" i="25"/>
  <c r="W1414" i="25"/>
  <c r="Y1414" i="25" s="1"/>
  <c r="X1411" i="25"/>
  <c r="W1410" i="25"/>
  <c r="Y1410" i="25" s="1"/>
  <c r="X1407" i="25"/>
  <c r="W1406" i="25"/>
  <c r="Y1406" i="25" s="1"/>
  <c r="X1403" i="25"/>
  <c r="W1402" i="25"/>
  <c r="Y1402" i="25" s="1"/>
  <c r="X1399" i="25"/>
  <c r="W1398" i="25"/>
  <c r="Y1398" i="25" s="1"/>
  <c r="X1395" i="25"/>
  <c r="W1394" i="25"/>
  <c r="Y1394" i="25" s="1"/>
  <c r="X1391" i="25"/>
  <c r="W1390" i="25"/>
  <c r="Y1390" i="25" s="1"/>
  <c r="X1387" i="25"/>
  <c r="W1386" i="25"/>
  <c r="Y1386" i="25" s="1"/>
  <c r="X1383" i="25"/>
  <c r="W1382" i="25"/>
  <c r="Y1382" i="25" s="1"/>
  <c r="W1379" i="25"/>
  <c r="W1377" i="25"/>
  <c r="W1375" i="25"/>
  <c r="W1373" i="25"/>
  <c r="Y1373" i="25" s="1"/>
  <c r="W1371" i="25"/>
  <c r="W1369" i="25"/>
  <c r="W1367" i="25"/>
  <c r="W1365" i="25"/>
  <c r="Y1365" i="25" s="1"/>
  <c r="W1363" i="25"/>
  <c r="W1361" i="25"/>
  <c r="W1359" i="25"/>
  <c r="W1357" i="25"/>
  <c r="Y1357" i="25" s="1"/>
  <c r="W1355" i="25"/>
  <c r="W1353" i="25"/>
  <c r="W1351" i="25"/>
  <c r="X1348" i="25"/>
  <c r="X1344" i="25"/>
  <c r="X1340" i="25"/>
  <c r="X1336" i="25"/>
  <c r="X1332" i="25"/>
  <c r="X1328" i="25"/>
  <c r="X1324" i="25"/>
  <c r="X1320" i="25"/>
  <c r="X1316" i="25"/>
  <c r="X1312" i="25"/>
  <c r="X1308" i="25"/>
  <c r="X1304" i="25"/>
  <c r="X1300" i="25"/>
  <c r="X1296" i="25"/>
  <c r="X1292" i="25"/>
  <c r="X1288" i="25"/>
  <c r="X1284" i="25"/>
  <c r="X1280" i="25"/>
  <c r="X1276" i="25"/>
  <c r="X1272" i="25"/>
  <c r="X1266" i="25"/>
  <c r="X1258" i="25"/>
  <c r="X1250" i="25"/>
  <c r="X1242" i="25"/>
  <c r="X1234" i="25"/>
  <c r="X1226" i="25"/>
  <c r="X1218" i="25"/>
  <c r="X1210" i="25"/>
  <c r="X1202" i="25"/>
  <c r="X1194" i="25"/>
  <c r="X1186" i="25"/>
  <c r="X1178" i="25"/>
  <c r="X1170" i="25"/>
  <c r="X1162" i="25"/>
  <c r="X1154" i="25"/>
  <c r="X1146" i="25"/>
  <c r="X1138" i="25"/>
  <c r="X1130" i="25"/>
  <c r="X1122" i="25"/>
  <c r="X1114" i="25"/>
  <c r="X1106" i="25"/>
  <c r="X1098" i="25"/>
  <c r="W1085" i="25"/>
  <c r="W1270" i="25"/>
  <c r="W1268" i="25"/>
  <c r="Y1268" i="25" s="1"/>
  <c r="W1266" i="25"/>
  <c r="W1264" i="25"/>
  <c r="Y1264" i="25" s="1"/>
  <c r="W1262" i="25"/>
  <c r="Y1262" i="25" s="1"/>
  <c r="W1260" i="25"/>
  <c r="W1258" i="25"/>
  <c r="Y1258" i="25" s="1"/>
  <c r="W1256" i="25"/>
  <c r="Y1256" i="25" s="1"/>
  <c r="W1254" i="25"/>
  <c r="W1252" i="25"/>
  <c r="W1250" i="25"/>
  <c r="W1248" i="25"/>
  <c r="Y1248" i="25" s="1"/>
  <c r="W1246" i="25"/>
  <c r="Y1246" i="25" s="1"/>
  <c r="W1244" i="25"/>
  <c r="Y1244" i="25" s="1"/>
  <c r="W1242" i="25"/>
  <c r="W1240" i="25"/>
  <c r="Y1240" i="25" s="1"/>
  <c r="W1238" i="25"/>
  <c r="W1236" i="25"/>
  <c r="Y1236" i="25" s="1"/>
  <c r="W1234" i="25"/>
  <c r="W1232" i="25"/>
  <c r="W1230" i="25"/>
  <c r="Y1230" i="25" s="1"/>
  <c r="W1228" i="25"/>
  <c r="W1226" i="25"/>
  <c r="Y1226" i="25" s="1"/>
  <c r="W1224" i="25"/>
  <c r="W1222" i="25"/>
  <c r="Y1222" i="25" s="1"/>
  <c r="W1220" i="25"/>
  <c r="W1218" i="25"/>
  <c r="W1216" i="25"/>
  <c r="Y1216" i="25" s="1"/>
  <c r="W1214" i="25"/>
  <c r="Y1214" i="25" s="1"/>
  <c r="W1212" i="25"/>
  <c r="Y1212" i="25" s="1"/>
  <c r="W1210" i="25"/>
  <c r="W1208" i="25"/>
  <c r="Y1208" i="25" s="1"/>
  <c r="W1206" i="25"/>
  <c r="W1204" i="25"/>
  <c r="Y1204" i="25" s="1"/>
  <c r="W1202" i="25"/>
  <c r="W1200" i="25"/>
  <c r="W1198" i="25"/>
  <c r="Y1198" i="25" s="1"/>
  <c r="W1196" i="25"/>
  <c r="W1194" i="25"/>
  <c r="Y1194" i="25" s="1"/>
  <c r="W1192" i="25"/>
  <c r="W1190" i="25"/>
  <c r="Y1190" i="25" s="1"/>
  <c r="W1188" i="25"/>
  <c r="W1186" i="25"/>
  <c r="W1184" i="25"/>
  <c r="Y1184" i="25" s="1"/>
  <c r="W1182" i="25"/>
  <c r="Y1182" i="25" s="1"/>
  <c r="W1180" i="25"/>
  <c r="Y1180" i="25" s="1"/>
  <c r="W1178" i="25"/>
  <c r="W1176" i="25"/>
  <c r="W1174" i="25"/>
  <c r="W1172" i="25"/>
  <c r="Y1172" i="25" s="1"/>
  <c r="W1170" i="25"/>
  <c r="W1168" i="25"/>
  <c r="Y1168" i="25" s="1"/>
  <c r="W1166" i="25"/>
  <c r="Y1166" i="25" s="1"/>
  <c r="W1164" i="25"/>
  <c r="W1162" i="25"/>
  <c r="Y1162" i="25" s="1"/>
  <c r="W1160" i="25"/>
  <c r="Y1160" i="25" s="1"/>
  <c r="W1158" i="25"/>
  <c r="Y1158" i="25" s="1"/>
  <c r="W1156" i="25"/>
  <c r="W1154" i="25"/>
  <c r="W1152" i="25"/>
  <c r="Y1152" i="25" s="1"/>
  <c r="W1150" i="25"/>
  <c r="Y1150" i="25" s="1"/>
  <c r="W1148" i="25"/>
  <c r="Y1148" i="25" s="1"/>
  <c r="W1146" i="25"/>
  <c r="W1144" i="25"/>
  <c r="Y1144" i="25" s="1"/>
  <c r="W1142" i="25"/>
  <c r="W1140" i="25"/>
  <c r="Y1140" i="25" s="1"/>
  <c r="W1138" i="25"/>
  <c r="W1136" i="25"/>
  <c r="Y1136" i="25" s="1"/>
  <c r="W1134" i="25"/>
  <c r="Y1134" i="25" s="1"/>
  <c r="W1132" i="25"/>
  <c r="W1130" i="25"/>
  <c r="Y1130" i="25" s="1"/>
  <c r="W1128" i="25"/>
  <c r="Y1128" i="25" s="1"/>
  <c r="W1126" i="25"/>
  <c r="Y1126" i="25" s="1"/>
  <c r="W1124" i="25"/>
  <c r="W1122" i="25"/>
  <c r="W1120" i="25"/>
  <c r="W1118" i="25"/>
  <c r="Y1118" i="25" s="1"/>
  <c r="W1116" i="25"/>
  <c r="Y1116" i="25" s="1"/>
  <c r="W1114" i="25"/>
  <c r="W1112" i="25"/>
  <c r="Y1112" i="25" s="1"/>
  <c r="W1110" i="25"/>
  <c r="W1108" i="25"/>
  <c r="Y1108" i="25" s="1"/>
  <c r="W1106" i="25"/>
  <c r="W1104" i="25"/>
  <c r="W1102" i="25"/>
  <c r="Y1102" i="25" s="1"/>
  <c r="W1100" i="25"/>
  <c r="W1098" i="25"/>
  <c r="Y1098" i="25" s="1"/>
  <c r="W1096" i="25"/>
  <c r="W1092" i="25"/>
  <c r="W1088" i="25"/>
  <c r="W1084" i="25"/>
  <c r="W1349" i="25"/>
  <c r="Y1349" i="25" s="1"/>
  <c r="W1348" i="25"/>
  <c r="W1347" i="25"/>
  <c r="Y1347" i="25" s="1"/>
  <c r="W1346" i="25"/>
  <c r="W1345" i="25"/>
  <c r="Y1345" i="25" s="1"/>
  <c r="W1344" i="25"/>
  <c r="Y1344" i="25" s="1"/>
  <c r="W1343" i="25"/>
  <c r="Y1343" i="25" s="1"/>
  <c r="W1342" i="25"/>
  <c r="Y1342" i="25" s="1"/>
  <c r="W1341" i="25"/>
  <c r="W1340" i="25"/>
  <c r="W1339" i="25"/>
  <c r="W1338" i="25"/>
  <c r="W1337" i="25"/>
  <c r="W1336" i="25"/>
  <c r="Y1336" i="25" s="1"/>
  <c r="W1335" i="25"/>
  <c r="Y1335" i="25" s="1"/>
  <c r="W1334" i="25"/>
  <c r="W1333" i="25"/>
  <c r="Y1333" i="25" s="1"/>
  <c r="W1332" i="25"/>
  <c r="W1331" i="25"/>
  <c r="W1330" i="25"/>
  <c r="W1329" i="25"/>
  <c r="Y1329" i="25" s="1"/>
  <c r="W1328" i="25"/>
  <c r="Y1328" i="25" s="1"/>
  <c r="W1327" i="25"/>
  <c r="W1326" i="25"/>
  <c r="Y1326" i="25" s="1"/>
  <c r="W1325" i="25"/>
  <c r="W1324" i="25"/>
  <c r="W1323" i="25"/>
  <c r="Y1323" i="25" s="1"/>
  <c r="W1322" i="25"/>
  <c r="W1321" i="25"/>
  <c r="W1320" i="25"/>
  <c r="Y1320" i="25" s="1"/>
  <c r="W1319" i="25"/>
  <c r="Y1319" i="25" s="1"/>
  <c r="W1318" i="25"/>
  <c r="W1317" i="25"/>
  <c r="Y1317" i="25" s="1"/>
  <c r="W1316" i="25"/>
  <c r="W1315" i="25"/>
  <c r="W1314" i="25"/>
  <c r="W1313" i="25"/>
  <c r="Y1313" i="25" s="1"/>
  <c r="W1312" i="25"/>
  <c r="Y1312" i="25" s="1"/>
  <c r="W1311" i="25"/>
  <c r="W1310" i="25"/>
  <c r="Y1310" i="25" s="1"/>
  <c r="W1309" i="25"/>
  <c r="W1308" i="25"/>
  <c r="W1307" i="25"/>
  <c r="Y1307" i="25" s="1"/>
  <c r="W1306" i="25"/>
  <c r="W1305" i="25"/>
  <c r="W1304" i="25"/>
  <c r="Y1304" i="25" s="1"/>
  <c r="W1303" i="25"/>
  <c r="W1302" i="25"/>
  <c r="W1301" i="25"/>
  <c r="Y1301" i="25" s="1"/>
  <c r="W1300" i="25"/>
  <c r="W1299" i="25"/>
  <c r="Y1299" i="25" s="1"/>
  <c r="W1298" i="25"/>
  <c r="W1297" i="25"/>
  <c r="Y1297" i="25" s="1"/>
  <c r="W1296" i="25"/>
  <c r="Y1296" i="25" s="1"/>
  <c r="W1295" i="25"/>
  <c r="Y1295" i="25" s="1"/>
  <c r="W1294" i="25"/>
  <c r="Y1294" i="25" s="1"/>
  <c r="W1293" i="25"/>
  <c r="W1292" i="25"/>
  <c r="W1291" i="25"/>
  <c r="W1290" i="25"/>
  <c r="W1289" i="25"/>
  <c r="W1288" i="25"/>
  <c r="Y1288" i="25" s="1"/>
  <c r="W1287" i="25"/>
  <c r="W1286" i="25"/>
  <c r="W1285" i="25"/>
  <c r="Y1285" i="25" s="1"/>
  <c r="W1284" i="25"/>
  <c r="Y1284" i="25" s="1"/>
  <c r="W1283" i="25"/>
  <c r="Y1283" i="25" s="1"/>
  <c r="W1282" i="25"/>
  <c r="W1281" i="25"/>
  <c r="Y1281" i="25" s="1"/>
  <c r="W1280" i="25"/>
  <c r="Y1280" i="25" s="1"/>
  <c r="W1279" i="25"/>
  <c r="Y1279" i="25" s="1"/>
  <c r="W1278" i="25"/>
  <c r="Y1278" i="25" s="1"/>
  <c r="W1277" i="25"/>
  <c r="W1276" i="25"/>
  <c r="W1275" i="25"/>
  <c r="Y1275" i="25" s="1"/>
  <c r="W1274" i="25"/>
  <c r="W1273" i="25"/>
  <c r="W1272" i="25"/>
  <c r="Y1272" i="25" s="1"/>
  <c r="W1271" i="25"/>
  <c r="Y1271" i="25" s="1"/>
  <c r="X1269" i="25"/>
  <c r="X1267" i="25"/>
  <c r="X1265" i="25"/>
  <c r="X1263" i="25"/>
  <c r="X1261" i="25"/>
  <c r="X1259" i="25"/>
  <c r="X1257" i="25"/>
  <c r="X1255" i="25"/>
  <c r="X1253" i="25"/>
  <c r="X1251" i="25"/>
  <c r="X1249" i="25"/>
  <c r="X1247" i="25"/>
  <c r="X1245" i="25"/>
  <c r="X1243" i="25"/>
  <c r="X1241" i="25"/>
  <c r="X1239" i="25"/>
  <c r="X1237" i="25"/>
  <c r="X1235" i="25"/>
  <c r="X1233" i="25"/>
  <c r="X1231" i="25"/>
  <c r="X1229" i="25"/>
  <c r="X1227" i="25"/>
  <c r="X1225" i="25"/>
  <c r="X1223" i="25"/>
  <c r="X1221" i="25"/>
  <c r="X1219" i="25"/>
  <c r="X1217" i="25"/>
  <c r="X1215" i="25"/>
  <c r="X1213" i="25"/>
  <c r="X1211" i="25"/>
  <c r="X1209" i="25"/>
  <c r="X1207" i="25"/>
  <c r="X1205" i="25"/>
  <c r="X1203" i="25"/>
  <c r="X1201" i="25"/>
  <c r="X1199" i="25"/>
  <c r="X1197" i="25"/>
  <c r="X1195" i="25"/>
  <c r="X1193" i="25"/>
  <c r="X1191" i="25"/>
  <c r="X1189" i="25"/>
  <c r="X1187" i="25"/>
  <c r="X1185" i="25"/>
  <c r="X1183" i="25"/>
  <c r="X1181" i="25"/>
  <c r="X1179" i="25"/>
  <c r="X1177" i="25"/>
  <c r="X1175" i="25"/>
  <c r="X1173" i="25"/>
  <c r="X1171" i="25"/>
  <c r="X1169" i="25"/>
  <c r="X1167" i="25"/>
  <c r="X1165" i="25"/>
  <c r="X1163" i="25"/>
  <c r="X1161" i="25"/>
  <c r="X1159" i="25"/>
  <c r="X1157" i="25"/>
  <c r="X1155" i="25"/>
  <c r="X1153" i="25"/>
  <c r="X1151" i="25"/>
  <c r="X1149" i="25"/>
  <c r="X1147" i="25"/>
  <c r="X1145" i="25"/>
  <c r="X1143" i="25"/>
  <c r="X1141" i="25"/>
  <c r="X1139" i="25"/>
  <c r="X1137" i="25"/>
  <c r="X1135" i="25"/>
  <c r="X1133" i="25"/>
  <c r="X1131" i="25"/>
  <c r="X1129" i="25"/>
  <c r="X1127" i="25"/>
  <c r="X1125" i="25"/>
  <c r="X1123" i="25"/>
  <c r="X1121" i="25"/>
  <c r="X1119" i="25"/>
  <c r="X1117" i="25"/>
  <c r="X1115" i="25"/>
  <c r="X1113" i="25"/>
  <c r="X1111" i="25"/>
  <c r="X1109" i="25"/>
  <c r="X1107" i="25"/>
  <c r="X1105" i="25"/>
  <c r="X1103" i="25"/>
  <c r="X1101" i="25"/>
  <c r="X1099" i="25"/>
  <c r="X1097" i="25"/>
  <c r="W1095" i="25"/>
  <c r="W1091" i="25"/>
  <c r="W1087" i="25"/>
  <c r="W1083" i="25"/>
  <c r="X1270" i="25"/>
  <c r="W1269" i="25"/>
  <c r="Y1269" i="25" s="1"/>
  <c r="W1267" i="25"/>
  <c r="Y1267" i="25" s="1"/>
  <c r="W1265" i="25"/>
  <c r="Y1265" i="25" s="1"/>
  <c r="W1263" i="25"/>
  <c r="Y1263" i="25" s="1"/>
  <c r="W1261" i="25"/>
  <c r="Y1261" i="25" s="1"/>
  <c r="W1259" i="25"/>
  <c r="Y1259" i="25" s="1"/>
  <c r="W1257" i="25"/>
  <c r="Y1257" i="25" s="1"/>
  <c r="W1255" i="25"/>
  <c r="Y1255" i="25" s="1"/>
  <c r="W1253" i="25"/>
  <c r="Y1253" i="25" s="1"/>
  <c r="W1251" i="25"/>
  <c r="Y1251" i="25" s="1"/>
  <c r="W1249" i="25"/>
  <c r="Y1249" i="25" s="1"/>
  <c r="W1247" i="25"/>
  <c r="Y1247" i="25" s="1"/>
  <c r="W1245" i="25"/>
  <c r="Y1245" i="25" s="1"/>
  <c r="W1243" i="25"/>
  <c r="Y1243" i="25" s="1"/>
  <c r="W1241" i="25"/>
  <c r="W1239" i="25"/>
  <c r="Y1239" i="25" s="1"/>
  <c r="W1237" i="25"/>
  <c r="Y1237" i="25" s="1"/>
  <c r="W1235" i="25"/>
  <c r="Y1235" i="25" s="1"/>
  <c r="W1233" i="25"/>
  <c r="Y1233" i="25" s="1"/>
  <c r="W1231" i="25"/>
  <c r="Y1231" i="25" s="1"/>
  <c r="W1229" i="25"/>
  <c r="Y1229" i="25" s="1"/>
  <c r="W1227" i="25"/>
  <c r="Y1227" i="25" s="1"/>
  <c r="W1225" i="25"/>
  <c r="Y1225" i="25" s="1"/>
  <c r="W1223" i="25"/>
  <c r="Y1223" i="25" s="1"/>
  <c r="W1221" i="25"/>
  <c r="Y1221" i="25" s="1"/>
  <c r="W1219" i="25"/>
  <c r="Y1219" i="25" s="1"/>
  <c r="W1217" i="25"/>
  <c r="Y1217" i="25" s="1"/>
  <c r="W1215" i="25"/>
  <c r="Y1215" i="25" s="1"/>
  <c r="W1213" i="25"/>
  <c r="Y1213" i="25" s="1"/>
  <c r="W1211" i="25"/>
  <c r="Y1211" i="25" s="1"/>
  <c r="W1209" i="25"/>
  <c r="Y1209" i="25" s="1"/>
  <c r="W1207" i="25"/>
  <c r="Y1207" i="25" s="1"/>
  <c r="W1205" i="25"/>
  <c r="Y1205" i="25" s="1"/>
  <c r="W1203" i="25"/>
  <c r="Y1203" i="25" s="1"/>
  <c r="W1201" i="25"/>
  <c r="Y1201" i="25" s="1"/>
  <c r="W1199" i="25"/>
  <c r="Y1199" i="25" s="1"/>
  <c r="W1197" i="25"/>
  <c r="Y1197" i="25" s="1"/>
  <c r="W1195" i="25"/>
  <c r="Y1195" i="25" s="1"/>
  <c r="W1193" i="25"/>
  <c r="Y1193" i="25" s="1"/>
  <c r="W1191" i="25"/>
  <c r="Y1191" i="25" s="1"/>
  <c r="W1189" i="25"/>
  <c r="Y1189" i="25" s="1"/>
  <c r="W1187" i="25"/>
  <c r="Y1187" i="25" s="1"/>
  <c r="W1185" i="25"/>
  <c r="Y1185" i="25" s="1"/>
  <c r="W1183" i="25"/>
  <c r="Y1183" i="25" s="1"/>
  <c r="W1181" i="25"/>
  <c r="Y1181" i="25" s="1"/>
  <c r="W1179" i="25"/>
  <c r="Y1179" i="25" s="1"/>
  <c r="W1177" i="25"/>
  <c r="Y1177" i="25" s="1"/>
  <c r="W1175" i="25"/>
  <c r="Y1175" i="25" s="1"/>
  <c r="W1173" i="25"/>
  <c r="Y1173" i="25" s="1"/>
  <c r="W1171" i="25"/>
  <c r="Y1171" i="25" s="1"/>
  <c r="W1169" i="25"/>
  <c r="Y1169" i="25" s="1"/>
  <c r="W1167" i="25"/>
  <c r="Y1167" i="25" s="1"/>
  <c r="W1165" i="25"/>
  <c r="Y1165" i="25" s="1"/>
  <c r="W1163" i="25"/>
  <c r="Y1163" i="25" s="1"/>
  <c r="W1161" i="25"/>
  <c r="Y1161" i="25" s="1"/>
  <c r="W1159" i="25"/>
  <c r="Y1159" i="25" s="1"/>
  <c r="W1157" i="25"/>
  <c r="Y1157" i="25" s="1"/>
  <c r="W1155" i="25"/>
  <c r="Y1155" i="25" s="1"/>
  <c r="W1153" i="25"/>
  <c r="Y1153" i="25" s="1"/>
  <c r="W1151" i="25"/>
  <c r="Y1151" i="25" s="1"/>
  <c r="W1149" i="25"/>
  <c r="Y1149" i="25" s="1"/>
  <c r="W1147" i="25"/>
  <c r="Y1147" i="25" s="1"/>
  <c r="W1145" i="25"/>
  <c r="Y1145" i="25" s="1"/>
  <c r="W1143" i="25"/>
  <c r="Y1143" i="25" s="1"/>
  <c r="W1141" i="25"/>
  <c r="Y1141" i="25" s="1"/>
  <c r="W1139" i="25"/>
  <c r="Y1139" i="25" s="1"/>
  <c r="W1137" i="25"/>
  <c r="Y1137" i="25" s="1"/>
  <c r="W1135" i="25"/>
  <c r="Y1135" i="25" s="1"/>
  <c r="W1133" i="25"/>
  <c r="Y1133" i="25" s="1"/>
  <c r="W1131" i="25"/>
  <c r="Y1131" i="25" s="1"/>
  <c r="W1129" i="25"/>
  <c r="Y1129" i="25" s="1"/>
  <c r="W1127" i="25"/>
  <c r="Y1127" i="25" s="1"/>
  <c r="W1125" i="25"/>
  <c r="Y1125" i="25" s="1"/>
  <c r="W1123" i="25"/>
  <c r="Y1123" i="25" s="1"/>
  <c r="W1121" i="25"/>
  <c r="Y1121" i="25" s="1"/>
  <c r="W1119" i="25"/>
  <c r="Y1119" i="25" s="1"/>
  <c r="W1117" i="25"/>
  <c r="Y1117" i="25" s="1"/>
  <c r="W1115" i="25"/>
  <c r="Y1115" i="25" s="1"/>
  <c r="W1113" i="25"/>
  <c r="Y1113" i="25" s="1"/>
  <c r="W1111" i="25"/>
  <c r="Y1111" i="25" s="1"/>
  <c r="W1109" i="25"/>
  <c r="Y1109" i="25" s="1"/>
  <c r="W1107" i="25"/>
  <c r="Y1107" i="25" s="1"/>
  <c r="W1105" i="25"/>
  <c r="Y1105" i="25" s="1"/>
  <c r="W1103" i="25"/>
  <c r="Y1103" i="25" s="1"/>
  <c r="W1101" i="25"/>
  <c r="Y1101" i="25" s="1"/>
  <c r="W1099" i="25"/>
  <c r="Y1099" i="25" s="1"/>
  <c r="W1097" i="25"/>
  <c r="Y1097" i="25" s="1"/>
  <c r="W1094" i="25"/>
  <c r="W1090" i="25"/>
  <c r="W1086" i="25"/>
  <c r="W1082" i="25"/>
  <c r="W1013" i="25"/>
  <c r="X1010" i="25"/>
  <c r="W1009" i="25"/>
  <c r="X1006" i="25"/>
  <c r="W1005" i="25"/>
  <c r="X1002" i="25"/>
  <c r="W1001" i="25"/>
  <c r="X998" i="25"/>
  <c r="W997" i="25"/>
  <c r="X994" i="25"/>
  <c r="W993" i="25"/>
  <c r="X990" i="25"/>
  <c r="W989" i="25"/>
  <c r="X986" i="25"/>
  <c r="W985" i="25"/>
  <c r="X982" i="25"/>
  <c r="W981" i="25"/>
  <c r="X978" i="25"/>
  <c r="W977" i="25"/>
  <c r="X974" i="25"/>
  <c r="W973" i="25"/>
  <c r="X970" i="25"/>
  <c r="W969" i="25"/>
  <c r="X966" i="25"/>
  <c r="W965" i="25"/>
  <c r="X962" i="25"/>
  <c r="W961" i="25"/>
  <c r="X958" i="25"/>
  <c r="W957" i="25"/>
  <c r="X954" i="25"/>
  <c r="W953" i="25"/>
  <c r="X950" i="25"/>
  <c r="W949" i="25"/>
  <c r="X946" i="25"/>
  <c r="W945" i="25"/>
  <c r="X942" i="25"/>
  <c r="W941" i="25"/>
  <c r="X938" i="25"/>
  <c r="W937" i="25"/>
  <c r="X934" i="25"/>
  <c r="W933" i="25"/>
  <c r="X930" i="25"/>
  <c r="W929" i="25"/>
  <c r="X926" i="25"/>
  <c r="W925" i="25"/>
  <c r="X922" i="25"/>
  <c r="W921" i="25"/>
  <c r="X918" i="25"/>
  <c r="W917" i="25"/>
  <c r="X914" i="25"/>
  <c r="W913" i="25"/>
  <c r="X910" i="25"/>
  <c r="W909" i="25"/>
  <c r="X906" i="25"/>
  <c r="W905" i="25"/>
  <c r="W1081" i="25"/>
  <c r="Y1081" i="25" s="1"/>
  <c r="W1080" i="25"/>
  <c r="W1079" i="25"/>
  <c r="W1078" i="25"/>
  <c r="W1077" i="25"/>
  <c r="Y1077" i="25" s="1"/>
  <c r="W1076" i="25"/>
  <c r="W1075" i="25"/>
  <c r="W1074" i="25"/>
  <c r="W1073" i="25"/>
  <c r="Y1073" i="25" s="1"/>
  <c r="W1072" i="25"/>
  <c r="W1071" i="25"/>
  <c r="W1070" i="25"/>
  <c r="W1069" i="25"/>
  <c r="Y1069" i="25" s="1"/>
  <c r="W1068" i="25"/>
  <c r="W1067" i="25"/>
  <c r="W1066" i="25"/>
  <c r="W1065" i="25"/>
  <c r="Y1065" i="25" s="1"/>
  <c r="W1064" i="25"/>
  <c r="W1063" i="25"/>
  <c r="W1062" i="25"/>
  <c r="W1061" i="25"/>
  <c r="Y1061" i="25" s="1"/>
  <c r="W1060" i="25"/>
  <c r="W1059" i="25"/>
  <c r="W1058" i="25"/>
  <c r="W1057" i="25"/>
  <c r="Y1057" i="25" s="1"/>
  <c r="W1056" i="25"/>
  <c r="W1055" i="25"/>
  <c r="W1054" i="25"/>
  <c r="W1053" i="25"/>
  <c r="Y1053" i="25" s="1"/>
  <c r="W1052" i="25"/>
  <c r="W1051" i="25"/>
  <c r="W1050" i="25"/>
  <c r="W1049" i="25"/>
  <c r="Y1049" i="25" s="1"/>
  <c r="W1048" i="25"/>
  <c r="W1047" i="25"/>
  <c r="W1046" i="25"/>
  <c r="W1045" i="25"/>
  <c r="Y1045" i="25" s="1"/>
  <c r="W1044" i="25"/>
  <c r="W1043" i="25"/>
  <c r="W1042" i="25"/>
  <c r="W1041" i="25"/>
  <c r="Y1041" i="25" s="1"/>
  <c r="W1040" i="25"/>
  <c r="W1039" i="25"/>
  <c r="W1038" i="25"/>
  <c r="W1037" i="25"/>
  <c r="Y1037" i="25" s="1"/>
  <c r="W1036" i="25"/>
  <c r="W1035" i="25"/>
  <c r="W1034" i="25"/>
  <c r="W1033" i="25"/>
  <c r="Y1033" i="25" s="1"/>
  <c r="W1032" i="25"/>
  <c r="W1031" i="25"/>
  <c r="W1030" i="25"/>
  <c r="W1029" i="25"/>
  <c r="Y1029" i="25" s="1"/>
  <c r="W1028" i="25"/>
  <c r="W1027" i="25"/>
  <c r="W1026" i="25"/>
  <c r="W1025" i="25"/>
  <c r="Y1025" i="25" s="1"/>
  <c r="W1024" i="25"/>
  <c r="W1023" i="25"/>
  <c r="W1022" i="25"/>
  <c r="W1021" i="25"/>
  <c r="Y1021" i="25" s="1"/>
  <c r="W1020" i="25"/>
  <c r="W1019" i="25"/>
  <c r="W1018" i="25"/>
  <c r="W1017" i="25"/>
  <c r="Y1017" i="25" s="1"/>
  <c r="W1016" i="25"/>
  <c r="W1015" i="25"/>
  <c r="W1014" i="25"/>
  <c r="X1011" i="25"/>
  <c r="W1010" i="25"/>
  <c r="X1007" i="25"/>
  <c r="W1006" i="25"/>
  <c r="X1003" i="25"/>
  <c r="W1002" i="25"/>
  <c r="X999" i="25"/>
  <c r="W998" i="25"/>
  <c r="X995" i="25"/>
  <c r="W994" i="25"/>
  <c r="X991" i="25"/>
  <c r="W990" i="25"/>
  <c r="X987" i="25"/>
  <c r="W986" i="25"/>
  <c r="X983" i="25"/>
  <c r="W982" i="25"/>
  <c r="X979" i="25"/>
  <c r="W978" i="25"/>
  <c r="X975" i="25"/>
  <c r="W974" i="25"/>
  <c r="X971" i="25"/>
  <c r="W970" i="25"/>
  <c r="X967" i="25"/>
  <c r="W966" i="25"/>
  <c r="X963" i="25"/>
  <c r="W962" i="25"/>
  <c r="X959" i="25"/>
  <c r="W958" i="25"/>
  <c r="X955" i="25"/>
  <c r="W954" i="25"/>
  <c r="X951" i="25"/>
  <c r="W950" i="25"/>
  <c r="X947" i="25"/>
  <c r="W946" i="25"/>
  <c r="X943" i="25"/>
  <c r="W942" i="25"/>
  <c r="X939" i="25"/>
  <c r="W938" i="25"/>
  <c r="X935" i="25"/>
  <c r="W934" i="25"/>
  <c r="X931" i="25"/>
  <c r="W930" i="25"/>
  <c r="X927" i="25"/>
  <c r="W926" i="25"/>
  <c r="X923" i="25"/>
  <c r="W922" i="25"/>
  <c r="X919" i="25"/>
  <c r="W918" i="25"/>
  <c r="X915" i="25"/>
  <c r="W914" i="25"/>
  <c r="X911" i="25"/>
  <c r="W910" i="25"/>
  <c r="X907" i="25"/>
  <c r="W906" i="25"/>
  <c r="W903" i="25"/>
  <c r="W901" i="25"/>
  <c r="W899" i="25"/>
  <c r="X1012" i="25"/>
  <c r="W1011" i="25"/>
  <c r="X1008" i="25"/>
  <c r="W1007" i="25"/>
  <c r="Y1007" i="25" s="1"/>
  <c r="X1004" i="25"/>
  <c r="W1003" i="25"/>
  <c r="X1000" i="25"/>
  <c r="W999" i="25"/>
  <c r="Y999" i="25" s="1"/>
  <c r="X996" i="25"/>
  <c r="W995" i="25"/>
  <c r="X992" i="25"/>
  <c r="W991" i="25"/>
  <c r="Y991" i="25" s="1"/>
  <c r="X988" i="25"/>
  <c r="W987" i="25"/>
  <c r="X984" i="25"/>
  <c r="W983" i="25"/>
  <c r="Y983" i="25" s="1"/>
  <c r="X980" i="25"/>
  <c r="W979" i="25"/>
  <c r="X976" i="25"/>
  <c r="W975" i="25"/>
  <c r="Y975" i="25" s="1"/>
  <c r="X972" i="25"/>
  <c r="W971" i="25"/>
  <c r="X968" i="25"/>
  <c r="W967" i="25"/>
  <c r="Y967" i="25" s="1"/>
  <c r="X964" i="25"/>
  <c r="W963" i="25"/>
  <c r="X960" i="25"/>
  <c r="W959" i="25"/>
  <c r="Y959" i="25" s="1"/>
  <c r="X956" i="25"/>
  <c r="W955" i="25"/>
  <c r="X952" i="25"/>
  <c r="W951" i="25"/>
  <c r="Y951" i="25" s="1"/>
  <c r="X948" i="25"/>
  <c r="W947" i="25"/>
  <c r="X944" i="25"/>
  <c r="W943" i="25"/>
  <c r="Y943" i="25" s="1"/>
  <c r="X940" i="25"/>
  <c r="W939" i="25"/>
  <c r="X936" i="25"/>
  <c r="W935" i="25"/>
  <c r="Y935" i="25" s="1"/>
  <c r="X932" i="25"/>
  <c r="W931" i="25"/>
  <c r="X928" i="25"/>
  <c r="W927" i="25"/>
  <c r="Y927" i="25" s="1"/>
  <c r="X924" i="25"/>
  <c r="W923" i="25"/>
  <c r="X920" i="25"/>
  <c r="W919" i="25"/>
  <c r="Y919" i="25" s="1"/>
  <c r="X916" i="25"/>
  <c r="W915" i="25"/>
  <c r="X912" i="25"/>
  <c r="W911" i="25"/>
  <c r="Y911" i="25" s="1"/>
  <c r="X908" i="25"/>
  <c r="W907" i="25"/>
  <c r="X904" i="25"/>
  <c r="X1095" i="25"/>
  <c r="X1094" i="25"/>
  <c r="X1093" i="25"/>
  <c r="X1092" i="25"/>
  <c r="X1091" i="25"/>
  <c r="X1090" i="25"/>
  <c r="X1089" i="25"/>
  <c r="X1088" i="25"/>
  <c r="X1087" i="25"/>
  <c r="X1086" i="25"/>
  <c r="X1085" i="25"/>
  <c r="X1084" i="25"/>
  <c r="X1083" i="25"/>
  <c r="X1082" i="25"/>
  <c r="X1081" i="25"/>
  <c r="X1080" i="25"/>
  <c r="X1079" i="25"/>
  <c r="X1078" i="25"/>
  <c r="X1077" i="25"/>
  <c r="X1076" i="25"/>
  <c r="X1075" i="25"/>
  <c r="X1074" i="25"/>
  <c r="X1073" i="25"/>
  <c r="X1072" i="25"/>
  <c r="X1071" i="25"/>
  <c r="X1070" i="25"/>
  <c r="X1069" i="25"/>
  <c r="X1068" i="25"/>
  <c r="X1067" i="25"/>
  <c r="X1066" i="25"/>
  <c r="X1065" i="25"/>
  <c r="X1064" i="25"/>
  <c r="X1063" i="25"/>
  <c r="X1062" i="25"/>
  <c r="X1061" i="25"/>
  <c r="X1060" i="25"/>
  <c r="X1059" i="25"/>
  <c r="X1058" i="25"/>
  <c r="X1057" i="25"/>
  <c r="X1056" i="25"/>
  <c r="X1055" i="25"/>
  <c r="X1054" i="25"/>
  <c r="X1053" i="25"/>
  <c r="X1052" i="25"/>
  <c r="X1051" i="25"/>
  <c r="X1050" i="25"/>
  <c r="X1049" i="25"/>
  <c r="X1048" i="25"/>
  <c r="X1047" i="25"/>
  <c r="X1046" i="25"/>
  <c r="X1045" i="25"/>
  <c r="X1044" i="25"/>
  <c r="X1043" i="25"/>
  <c r="X1042" i="25"/>
  <c r="X1041" i="25"/>
  <c r="X1040" i="25"/>
  <c r="X1039" i="25"/>
  <c r="X1038" i="25"/>
  <c r="X1037" i="25"/>
  <c r="X1036" i="25"/>
  <c r="X1035" i="25"/>
  <c r="X1034" i="25"/>
  <c r="X1033" i="25"/>
  <c r="X1032" i="25"/>
  <c r="X1031" i="25"/>
  <c r="X1030" i="25"/>
  <c r="X1029" i="25"/>
  <c r="X1028" i="25"/>
  <c r="X1027" i="25"/>
  <c r="X1026" i="25"/>
  <c r="X1025" i="25"/>
  <c r="X1024" i="25"/>
  <c r="X1023" i="25"/>
  <c r="X1022" i="25"/>
  <c r="X1021" i="25"/>
  <c r="X1020" i="25"/>
  <c r="X1019" i="25"/>
  <c r="X1018" i="25"/>
  <c r="X1017" i="25"/>
  <c r="X1016" i="25"/>
  <c r="X1015" i="25"/>
  <c r="X1014" i="25"/>
  <c r="X1013" i="25"/>
  <c r="W1012" i="25"/>
  <c r="X1009" i="25"/>
  <c r="W1008" i="25"/>
  <c r="X1005" i="25"/>
  <c r="W1004" i="25"/>
  <c r="X1001" i="25"/>
  <c r="W1000" i="25"/>
  <c r="X997" i="25"/>
  <c r="W996" i="25"/>
  <c r="X993" i="25"/>
  <c r="W992" i="25"/>
  <c r="X989" i="25"/>
  <c r="W988" i="25"/>
  <c r="X985" i="25"/>
  <c r="W984" i="25"/>
  <c r="X981" i="25"/>
  <c r="W980" i="25"/>
  <c r="X977" i="25"/>
  <c r="W976" i="25"/>
  <c r="X973" i="25"/>
  <c r="W972" i="25"/>
  <c r="X969" i="25"/>
  <c r="W968" i="25"/>
  <c r="X965" i="25"/>
  <c r="W964" i="25"/>
  <c r="X961" i="25"/>
  <c r="W960" i="25"/>
  <c r="X957" i="25"/>
  <c r="W956" i="25"/>
  <c r="X953" i="25"/>
  <c r="W952" i="25"/>
  <c r="X949" i="25"/>
  <c r="W948" i="25"/>
  <c r="X945" i="25"/>
  <c r="W944" i="25"/>
  <c r="X941" i="25"/>
  <c r="W940" i="25"/>
  <c r="X937" i="25"/>
  <c r="W936" i="25"/>
  <c r="X933" i="25"/>
  <c r="W932" i="25"/>
  <c r="X929" i="25"/>
  <c r="W928" i="25"/>
  <c r="X925" i="25"/>
  <c r="W924" i="25"/>
  <c r="X921" i="25"/>
  <c r="W920" i="25"/>
  <c r="X917" i="25"/>
  <c r="W916" i="25"/>
  <c r="X913" i="25"/>
  <c r="W912" i="25"/>
  <c r="X909" i="25"/>
  <c r="W908" i="25"/>
  <c r="X905" i="25"/>
  <c r="W904" i="25"/>
  <c r="W902" i="25"/>
  <c r="W900" i="25"/>
  <c r="X903" i="25"/>
  <c r="X902" i="25"/>
  <c r="X901" i="25"/>
  <c r="X900" i="25"/>
  <c r="X899" i="25"/>
  <c r="X898" i="25"/>
  <c r="X897" i="25"/>
  <c r="X896" i="25"/>
  <c r="X895" i="25"/>
  <c r="X894" i="25"/>
  <c r="X893" i="25"/>
  <c r="X892" i="25"/>
  <c r="X891" i="25"/>
  <c r="X890" i="25"/>
  <c r="X889" i="25"/>
  <c r="X888" i="25"/>
  <c r="X887" i="25"/>
  <c r="X886" i="25"/>
  <c r="X885" i="25"/>
  <c r="X884" i="25"/>
  <c r="X883" i="25"/>
  <c r="X882" i="25"/>
  <c r="X881" i="25"/>
  <c r="X880" i="25"/>
  <c r="X879" i="25"/>
  <c r="X878" i="25"/>
  <c r="X877" i="25"/>
  <c r="X876" i="25"/>
  <c r="X875" i="25"/>
  <c r="X874" i="25"/>
  <c r="X873" i="25"/>
  <c r="X872" i="25"/>
  <c r="X871" i="25"/>
  <c r="X870" i="25"/>
  <c r="X869" i="25"/>
  <c r="X868" i="25"/>
  <c r="X867" i="25"/>
  <c r="X866" i="25"/>
  <c r="X865" i="25"/>
  <c r="X864" i="25"/>
  <c r="X863" i="25"/>
  <c r="X862" i="25"/>
  <c r="X861" i="25"/>
  <c r="X860" i="25"/>
  <c r="X859" i="25"/>
  <c r="X858" i="25"/>
  <c r="X857" i="25"/>
  <c r="X856" i="25"/>
  <c r="X855" i="25"/>
  <c r="X854" i="25"/>
  <c r="X853" i="25"/>
  <c r="X852" i="25"/>
  <c r="X851" i="25"/>
  <c r="X850" i="25"/>
  <c r="X849" i="25"/>
  <c r="X848" i="25"/>
  <c r="X847" i="25"/>
  <c r="X846" i="25"/>
  <c r="X845" i="25"/>
  <c r="X844" i="25"/>
  <c r="X843" i="25"/>
  <c r="X842" i="25"/>
  <c r="X841" i="25"/>
  <c r="X840" i="25"/>
  <c r="X839" i="25"/>
  <c r="X838" i="25"/>
  <c r="X837" i="25"/>
  <c r="X836" i="25"/>
  <c r="X835" i="25"/>
  <c r="X834" i="25"/>
  <c r="X833" i="25"/>
  <c r="X832" i="25"/>
  <c r="X831" i="25"/>
  <c r="X830" i="25"/>
  <c r="X829" i="25"/>
  <c r="X828" i="25"/>
  <c r="X827" i="25"/>
  <c r="X826" i="25"/>
  <c r="X825" i="25"/>
  <c r="X824" i="25"/>
  <c r="W822" i="25"/>
  <c r="X820" i="25"/>
  <c r="W818" i="25"/>
  <c r="X816" i="25"/>
  <c r="W814" i="25"/>
  <c r="X812" i="25"/>
  <c r="W810" i="25"/>
  <c r="X808" i="25"/>
  <c r="W806" i="25"/>
  <c r="X804" i="25"/>
  <c r="W802" i="25"/>
  <c r="X800" i="25"/>
  <c r="W798" i="25"/>
  <c r="X796" i="25"/>
  <c r="W794" i="25"/>
  <c r="X792" i="25"/>
  <c r="W790" i="25"/>
  <c r="X788" i="25"/>
  <c r="W786" i="25"/>
  <c r="X784" i="25"/>
  <c r="W782" i="25"/>
  <c r="X780" i="25"/>
  <c r="W778" i="25"/>
  <c r="X776" i="25"/>
  <c r="W774" i="25"/>
  <c r="X772" i="25"/>
  <c r="W770" i="25"/>
  <c r="X768" i="25"/>
  <c r="W766" i="25"/>
  <c r="X764" i="25"/>
  <c r="W762" i="25"/>
  <c r="X760" i="25"/>
  <c r="W758" i="25"/>
  <c r="X756" i="25"/>
  <c r="W754" i="25"/>
  <c r="X752" i="25"/>
  <c r="W750" i="25"/>
  <c r="X748" i="25"/>
  <c r="W746" i="25"/>
  <c r="X744" i="25"/>
  <c r="W742" i="25"/>
  <c r="X740" i="25"/>
  <c r="W738" i="25"/>
  <c r="X736" i="25"/>
  <c r="W734" i="25"/>
  <c r="X732" i="25"/>
  <c r="W730" i="25"/>
  <c r="X728" i="25"/>
  <c r="W726" i="25"/>
  <c r="X724" i="25"/>
  <c r="W722" i="25"/>
  <c r="X720" i="25"/>
  <c r="W718" i="25"/>
  <c r="X716" i="25"/>
  <c r="W714" i="25"/>
  <c r="X712" i="25"/>
  <c r="W710" i="25"/>
  <c r="X708" i="25"/>
  <c r="W706" i="25"/>
  <c r="X704" i="25"/>
  <c r="W702" i="25"/>
  <c r="X700" i="25"/>
  <c r="W698" i="25"/>
  <c r="X696" i="25"/>
  <c r="W694" i="25"/>
  <c r="X692" i="25"/>
  <c r="W690" i="25"/>
  <c r="X688" i="25"/>
  <c r="W686" i="25"/>
  <c r="X684" i="25"/>
  <c r="W682" i="25"/>
  <c r="X680" i="25"/>
  <c r="W678" i="25"/>
  <c r="X676" i="25"/>
  <c r="W674" i="25"/>
  <c r="X672" i="25"/>
  <c r="W597" i="25"/>
  <c r="X591" i="25"/>
  <c r="W823" i="25"/>
  <c r="X821" i="25"/>
  <c r="W819" i="25"/>
  <c r="Y819" i="25" s="1"/>
  <c r="X817" i="25"/>
  <c r="W815" i="25"/>
  <c r="X813" i="25"/>
  <c r="W811" i="25"/>
  <c r="Y811" i="25" s="1"/>
  <c r="X809" i="25"/>
  <c r="W807" i="25"/>
  <c r="X805" i="25"/>
  <c r="W803" i="25"/>
  <c r="Y803" i="25" s="1"/>
  <c r="X801" i="25"/>
  <c r="W799" i="25"/>
  <c r="X797" i="25"/>
  <c r="W795" i="25"/>
  <c r="Y795" i="25" s="1"/>
  <c r="X793" i="25"/>
  <c r="W791" i="25"/>
  <c r="X789" i="25"/>
  <c r="W787" i="25"/>
  <c r="Y787" i="25" s="1"/>
  <c r="X785" i="25"/>
  <c r="W783" i="25"/>
  <c r="X781" i="25"/>
  <c r="W779" i="25"/>
  <c r="Y779" i="25" s="1"/>
  <c r="X777" i="25"/>
  <c r="W775" i="25"/>
  <c r="X773" i="25"/>
  <c r="W771" i="25"/>
  <c r="Y771" i="25" s="1"/>
  <c r="X769" i="25"/>
  <c r="W767" i="25"/>
  <c r="X765" i="25"/>
  <c r="W763" i="25"/>
  <c r="Y763" i="25" s="1"/>
  <c r="X761" i="25"/>
  <c r="W759" i="25"/>
  <c r="X757" i="25"/>
  <c r="W755" i="25"/>
  <c r="Y755" i="25" s="1"/>
  <c r="X753" i="25"/>
  <c r="W751" i="25"/>
  <c r="X749" i="25"/>
  <c r="W747" i="25"/>
  <c r="Y747" i="25" s="1"/>
  <c r="X745" i="25"/>
  <c r="W743" i="25"/>
  <c r="X741" i="25"/>
  <c r="W739" i="25"/>
  <c r="Y739" i="25" s="1"/>
  <c r="X737" i="25"/>
  <c r="W735" i="25"/>
  <c r="X733" i="25"/>
  <c r="W731" i="25"/>
  <c r="Y731" i="25" s="1"/>
  <c r="X729" i="25"/>
  <c r="W727" i="25"/>
  <c r="X725" i="25"/>
  <c r="W723" i="25"/>
  <c r="Y723" i="25" s="1"/>
  <c r="X721" i="25"/>
  <c r="W719" i="25"/>
  <c r="X717" i="25"/>
  <c r="W715" i="25"/>
  <c r="Y715" i="25" s="1"/>
  <c r="X713" i="25"/>
  <c r="W711" i="25"/>
  <c r="X709" i="25"/>
  <c r="W707" i="25"/>
  <c r="Y707" i="25" s="1"/>
  <c r="X705" i="25"/>
  <c r="W703" i="25"/>
  <c r="X701" i="25"/>
  <c r="W699" i="25"/>
  <c r="Y699" i="25" s="1"/>
  <c r="X697" i="25"/>
  <c r="W695" i="25"/>
  <c r="X693" i="25"/>
  <c r="W691" i="25"/>
  <c r="Y691" i="25" s="1"/>
  <c r="X689" i="25"/>
  <c r="W687" i="25"/>
  <c r="X685" i="25"/>
  <c r="W683" i="25"/>
  <c r="Y683" i="25" s="1"/>
  <c r="X681" i="25"/>
  <c r="W679" i="25"/>
  <c r="X677" i="25"/>
  <c r="W675" i="25"/>
  <c r="Y675" i="25" s="1"/>
  <c r="X673" i="25"/>
  <c r="X670" i="25"/>
  <c r="X668" i="25"/>
  <c r="X666" i="25"/>
  <c r="X664" i="25"/>
  <c r="X662" i="25"/>
  <c r="X660" i="25"/>
  <c r="X658" i="25"/>
  <c r="X656" i="25"/>
  <c r="X654" i="25"/>
  <c r="X652" i="25"/>
  <c r="X650" i="25"/>
  <c r="X648" i="25"/>
  <c r="X646" i="25"/>
  <c r="X644" i="25"/>
  <c r="X642" i="25"/>
  <c r="X640" i="25"/>
  <c r="W601" i="25"/>
  <c r="X595" i="25"/>
  <c r="W585" i="25"/>
  <c r="W898" i="25"/>
  <c r="Y898" i="25" s="1"/>
  <c r="W897" i="25"/>
  <c r="Y897" i="25" s="1"/>
  <c r="W896" i="25"/>
  <c r="Y896" i="25" s="1"/>
  <c r="W895" i="25"/>
  <c r="Y895" i="25" s="1"/>
  <c r="W894" i="25"/>
  <c r="Y894" i="25" s="1"/>
  <c r="W893" i="25"/>
  <c r="Y893" i="25" s="1"/>
  <c r="W892" i="25"/>
  <c r="Y892" i="25" s="1"/>
  <c r="W891" i="25"/>
  <c r="Y891" i="25" s="1"/>
  <c r="W890" i="25"/>
  <c r="Y890" i="25" s="1"/>
  <c r="W889" i="25"/>
  <c r="Y889" i="25" s="1"/>
  <c r="W888" i="25"/>
  <c r="Y888" i="25" s="1"/>
  <c r="W887" i="25"/>
  <c r="Y887" i="25" s="1"/>
  <c r="W886" i="25"/>
  <c r="Y886" i="25" s="1"/>
  <c r="W885" i="25"/>
  <c r="Y885" i="25" s="1"/>
  <c r="W884" i="25"/>
  <c r="Y884" i="25" s="1"/>
  <c r="W883" i="25"/>
  <c r="Y883" i="25" s="1"/>
  <c r="W882" i="25"/>
  <c r="Y882" i="25" s="1"/>
  <c r="W881" i="25"/>
  <c r="Y881" i="25" s="1"/>
  <c r="W880" i="25"/>
  <c r="Y880" i="25" s="1"/>
  <c r="W879" i="25"/>
  <c r="Y879" i="25" s="1"/>
  <c r="W878" i="25"/>
  <c r="Y878" i="25" s="1"/>
  <c r="W877" i="25"/>
  <c r="Y877" i="25" s="1"/>
  <c r="W876" i="25"/>
  <c r="Y876" i="25" s="1"/>
  <c r="W875" i="25"/>
  <c r="Y875" i="25" s="1"/>
  <c r="W874" i="25"/>
  <c r="Y874" i="25" s="1"/>
  <c r="W873" i="25"/>
  <c r="Y873" i="25" s="1"/>
  <c r="W872" i="25"/>
  <c r="Y872" i="25" s="1"/>
  <c r="W871" i="25"/>
  <c r="Y871" i="25" s="1"/>
  <c r="W870" i="25"/>
  <c r="Y870" i="25" s="1"/>
  <c r="W869" i="25"/>
  <c r="Y869" i="25" s="1"/>
  <c r="W868" i="25"/>
  <c r="Y868" i="25" s="1"/>
  <c r="W867" i="25"/>
  <c r="Y867" i="25" s="1"/>
  <c r="W866" i="25"/>
  <c r="Y866" i="25" s="1"/>
  <c r="W865" i="25"/>
  <c r="Y865" i="25" s="1"/>
  <c r="W864" i="25"/>
  <c r="Y864" i="25" s="1"/>
  <c r="W863" i="25"/>
  <c r="Y863" i="25" s="1"/>
  <c r="W862" i="25"/>
  <c r="Y862" i="25" s="1"/>
  <c r="W861" i="25"/>
  <c r="Y861" i="25" s="1"/>
  <c r="W860" i="25"/>
  <c r="Y860" i="25" s="1"/>
  <c r="W859" i="25"/>
  <c r="Y859" i="25" s="1"/>
  <c r="W858" i="25"/>
  <c r="Y858" i="25" s="1"/>
  <c r="W857" i="25"/>
  <c r="Y857" i="25" s="1"/>
  <c r="W856" i="25"/>
  <c r="Y856" i="25" s="1"/>
  <c r="W855" i="25"/>
  <c r="Y855" i="25" s="1"/>
  <c r="W854" i="25"/>
  <c r="Y854" i="25" s="1"/>
  <c r="W853" i="25"/>
  <c r="Y853" i="25" s="1"/>
  <c r="W852" i="25"/>
  <c r="Y852" i="25" s="1"/>
  <c r="W851" i="25"/>
  <c r="Y851" i="25" s="1"/>
  <c r="W850" i="25"/>
  <c r="Y850" i="25" s="1"/>
  <c r="W849" i="25"/>
  <c r="Y849" i="25" s="1"/>
  <c r="W848" i="25"/>
  <c r="Y848" i="25" s="1"/>
  <c r="W847" i="25"/>
  <c r="Y847" i="25" s="1"/>
  <c r="W846" i="25"/>
  <c r="Y846" i="25" s="1"/>
  <c r="W845" i="25"/>
  <c r="Y845" i="25" s="1"/>
  <c r="W844" i="25"/>
  <c r="Y844" i="25" s="1"/>
  <c r="W843" i="25"/>
  <c r="Y843" i="25" s="1"/>
  <c r="W842" i="25"/>
  <c r="Y842" i="25" s="1"/>
  <c r="W841" i="25"/>
  <c r="Y841" i="25" s="1"/>
  <c r="W840" i="25"/>
  <c r="Y840" i="25" s="1"/>
  <c r="W839" i="25"/>
  <c r="Y839" i="25" s="1"/>
  <c r="W838" i="25"/>
  <c r="Y838" i="25" s="1"/>
  <c r="W837" i="25"/>
  <c r="Y837" i="25" s="1"/>
  <c r="W836" i="25"/>
  <c r="Y836" i="25" s="1"/>
  <c r="W835" i="25"/>
  <c r="Y835" i="25" s="1"/>
  <c r="W834" i="25"/>
  <c r="Y834" i="25" s="1"/>
  <c r="W833" i="25"/>
  <c r="Y833" i="25" s="1"/>
  <c r="W832" i="25"/>
  <c r="Y832" i="25" s="1"/>
  <c r="W831" i="25"/>
  <c r="Y831" i="25" s="1"/>
  <c r="W830" i="25"/>
  <c r="Y830" i="25" s="1"/>
  <c r="W829" i="25"/>
  <c r="Y829" i="25" s="1"/>
  <c r="W828" i="25"/>
  <c r="Y828" i="25" s="1"/>
  <c r="W827" i="25"/>
  <c r="Y827" i="25" s="1"/>
  <c r="W826" i="25"/>
  <c r="Y826" i="25" s="1"/>
  <c r="W825" i="25"/>
  <c r="Y825" i="25" s="1"/>
  <c r="W824" i="25"/>
  <c r="Y824" i="25" s="1"/>
  <c r="X822" i="25"/>
  <c r="W820" i="25"/>
  <c r="Y820" i="25" s="1"/>
  <c r="X818" i="25"/>
  <c r="W816" i="25"/>
  <c r="Y816" i="25" s="1"/>
  <c r="X814" i="25"/>
  <c r="W812" i="25"/>
  <c r="Y812" i="25" s="1"/>
  <c r="X810" i="25"/>
  <c r="W808" i="25"/>
  <c r="Y808" i="25" s="1"/>
  <c r="X806" i="25"/>
  <c r="W804" i="25"/>
  <c r="Y804" i="25" s="1"/>
  <c r="X802" i="25"/>
  <c r="W800" i="25"/>
  <c r="Y800" i="25" s="1"/>
  <c r="X798" i="25"/>
  <c r="W796" i="25"/>
  <c r="Y796" i="25" s="1"/>
  <c r="X794" i="25"/>
  <c r="W792" i="25"/>
  <c r="Y792" i="25" s="1"/>
  <c r="X790" i="25"/>
  <c r="W788" i="25"/>
  <c r="Y788" i="25" s="1"/>
  <c r="X786" i="25"/>
  <c r="W784" i="25"/>
  <c r="Y784" i="25" s="1"/>
  <c r="X782" i="25"/>
  <c r="W780" i="25"/>
  <c r="Y780" i="25" s="1"/>
  <c r="X778" i="25"/>
  <c r="W776" i="25"/>
  <c r="Y776" i="25" s="1"/>
  <c r="X774" i="25"/>
  <c r="W772" i="25"/>
  <c r="Y772" i="25" s="1"/>
  <c r="X770" i="25"/>
  <c r="W768" i="25"/>
  <c r="Y768" i="25" s="1"/>
  <c r="X766" i="25"/>
  <c r="W764" i="25"/>
  <c r="Y764" i="25" s="1"/>
  <c r="X762" i="25"/>
  <c r="W760" i="25"/>
  <c r="Y760" i="25" s="1"/>
  <c r="X758" i="25"/>
  <c r="W756" i="25"/>
  <c r="Y756" i="25" s="1"/>
  <c r="X754" i="25"/>
  <c r="W752" i="25"/>
  <c r="Y752" i="25" s="1"/>
  <c r="X750" i="25"/>
  <c r="W748" i="25"/>
  <c r="Y748" i="25" s="1"/>
  <c r="X746" i="25"/>
  <c r="W744" i="25"/>
  <c r="Y744" i="25" s="1"/>
  <c r="X742" i="25"/>
  <c r="W740" i="25"/>
  <c r="Y740" i="25" s="1"/>
  <c r="X738" i="25"/>
  <c r="W736" i="25"/>
  <c r="Y736" i="25" s="1"/>
  <c r="X734" i="25"/>
  <c r="W732" i="25"/>
  <c r="Y732" i="25" s="1"/>
  <c r="X730" i="25"/>
  <c r="W728" i="25"/>
  <c r="Y728" i="25" s="1"/>
  <c r="X726" i="25"/>
  <c r="W724" i="25"/>
  <c r="Y724" i="25" s="1"/>
  <c r="X722" i="25"/>
  <c r="W720" i="25"/>
  <c r="Y720" i="25" s="1"/>
  <c r="X718" i="25"/>
  <c r="W716" i="25"/>
  <c r="Y716" i="25" s="1"/>
  <c r="X714" i="25"/>
  <c r="W712" i="25"/>
  <c r="Y712" i="25" s="1"/>
  <c r="X710" i="25"/>
  <c r="W708" i="25"/>
  <c r="Y708" i="25" s="1"/>
  <c r="X706" i="25"/>
  <c r="W704" i="25"/>
  <c r="Y704" i="25" s="1"/>
  <c r="X702" i="25"/>
  <c r="W700" i="25"/>
  <c r="Y700" i="25" s="1"/>
  <c r="X698" i="25"/>
  <c r="W696" i="25"/>
  <c r="Y696" i="25" s="1"/>
  <c r="X694" i="25"/>
  <c r="W692" i="25"/>
  <c r="Y692" i="25" s="1"/>
  <c r="X690" i="25"/>
  <c r="W688" i="25"/>
  <c r="Y688" i="25" s="1"/>
  <c r="X686" i="25"/>
  <c r="W684" i="25"/>
  <c r="Y684" i="25" s="1"/>
  <c r="X682" i="25"/>
  <c r="W680" i="25"/>
  <c r="Y680" i="25" s="1"/>
  <c r="X678" i="25"/>
  <c r="W676" i="25"/>
  <c r="Y676" i="25" s="1"/>
  <c r="X674" i="25"/>
  <c r="W672" i="25"/>
  <c r="Y672" i="25" s="1"/>
  <c r="W605" i="25"/>
  <c r="X599" i="25"/>
  <c r="W589" i="25"/>
  <c r="X583" i="25"/>
  <c r="X823" i="25"/>
  <c r="W821" i="25"/>
  <c r="X819" i="25"/>
  <c r="W817" i="25"/>
  <c r="X815" i="25"/>
  <c r="W813" i="25"/>
  <c r="X811" i="25"/>
  <c r="W809" i="25"/>
  <c r="X807" i="25"/>
  <c r="W805" i="25"/>
  <c r="X803" i="25"/>
  <c r="W801" i="25"/>
  <c r="X799" i="25"/>
  <c r="W797" i="25"/>
  <c r="X795" i="25"/>
  <c r="W793" i="25"/>
  <c r="X791" i="25"/>
  <c r="W789" i="25"/>
  <c r="X787" i="25"/>
  <c r="W785" i="25"/>
  <c r="X783" i="25"/>
  <c r="W781" i="25"/>
  <c r="X779" i="25"/>
  <c r="W777" i="25"/>
  <c r="X775" i="25"/>
  <c r="W773" i="25"/>
  <c r="X771" i="25"/>
  <c r="W769" i="25"/>
  <c r="X767" i="25"/>
  <c r="W765" i="25"/>
  <c r="X763" i="25"/>
  <c r="W761" i="25"/>
  <c r="X759" i="25"/>
  <c r="W757" i="25"/>
  <c r="X755" i="25"/>
  <c r="W753" i="25"/>
  <c r="X751" i="25"/>
  <c r="W749" i="25"/>
  <c r="X747" i="25"/>
  <c r="W745" i="25"/>
  <c r="X743" i="25"/>
  <c r="W741" i="25"/>
  <c r="X739" i="25"/>
  <c r="W737" i="25"/>
  <c r="X735" i="25"/>
  <c r="W733" i="25"/>
  <c r="X731" i="25"/>
  <c r="W729" i="25"/>
  <c r="X727" i="25"/>
  <c r="W725" i="25"/>
  <c r="X723" i="25"/>
  <c r="W721" i="25"/>
  <c r="X719" i="25"/>
  <c r="W717" i="25"/>
  <c r="X715" i="25"/>
  <c r="W713" i="25"/>
  <c r="X711" i="25"/>
  <c r="W709" i="25"/>
  <c r="X707" i="25"/>
  <c r="W705" i="25"/>
  <c r="X703" i="25"/>
  <c r="W701" i="25"/>
  <c r="X699" i="25"/>
  <c r="W697" i="25"/>
  <c r="X695" i="25"/>
  <c r="W693" i="25"/>
  <c r="X691" i="25"/>
  <c r="W689" i="25"/>
  <c r="X687" i="25"/>
  <c r="W685" i="25"/>
  <c r="X683" i="25"/>
  <c r="W681" i="25"/>
  <c r="X679" i="25"/>
  <c r="W677" i="25"/>
  <c r="X675" i="25"/>
  <c r="W673" i="25"/>
  <c r="X671" i="25"/>
  <c r="X669" i="25"/>
  <c r="X667" i="25"/>
  <c r="X665" i="25"/>
  <c r="X663" i="25"/>
  <c r="X661" i="25"/>
  <c r="X659" i="25"/>
  <c r="X657" i="25"/>
  <c r="X655" i="25"/>
  <c r="X653" i="25"/>
  <c r="X651" i="25"/>
  <c r="X649" i="25"/>
  <c r="X647" i="25"/>
  <c r="X645" i="25"/>
  <c r="X643" i="25"/>
  <c r="X641" i="25"/>
  <c r="X639" i="25"/>
  <c r="X603" i="25"/>
  <c r="W593" i="25"/>
  <c r="X587" i="25"/>
  <c r="W581" i="25"/>
  <c r="X579" i="25"/>
  <c r="W577" i="25"/>
  <c r="X575" i="25"/>
  <c r="W573" i="25"/>
  <c r="X571" i="25"/>
  <c r="W569" i="25"/>
  <c r="X567" i="25"/>
  <c r="W565" i="25"/>
  <c r="X563" i="25"/>
  <c r="W561" i="25"/>
  <c r="X559" i="25"/>
  <c r="W557" i="25"/>
  <c r="X555" i="25"/>
  <c r="W553" i="25"/>
  <c r="X551" i="25"/>
  <c r="W549" i="25"/>
  <c r="X547" i="25"/>
  <c r="W545" i="25"/>
  <c r="X543" i="25"/>
  <c r="W541" i="25"/>
  <c r="X539" i="25"/>
  <c r="W537" i="25"/>
  <c r="X535" i="25"/>
  <c r="W533" i="25"/>
  <c r="X531" i="25"/>
  <c r="W529" i="25"/>
  <c r="X527" i="25"/>
  <c r="W525" i="25"/>
  <c r="X523" i="25"/>
  <c r="W521" i="25"/>
  <c r="X519" i="25"/>
  <c r="W517" i="25"/>
  <c r="X515" i="25"/>
  <c r="W513" i="25"/>
  <c r="X511" i="25"/>
  <c r="W509" i="25"/>
  <c r="X507" i="25"/>
  <c r="W505" i="25"/>
  <c r="X503" i="25"/>
  <c r="W501" i="25"/>
  <c r="X499" i="25"/>
  <c r="W497" i="25"/>
  <c r="X495" i="25"/>
  <c r="W493" i="25"/>
  <c r="X491" i="25"/>
  <c r="W489" i="25"/>
  <c r="X487" i="25"/>
  <c r="W485" i="25"/>
  <c r="X483" i="25"/>
  <c r="W481" i="25"/>
  <c r="X479" i="25"/>
  <c r="W477" i="25"/>
  <c r="X475" i="25"/>
  <c r="W473" i="25"/>
  <c r="X471" i="25"/>
  <c r="W470" i="25"/>
  <c r="W468" i="25"/>
  <c r="W466" i="25"/>
  <c r="W464" i="25"/>
  <c r="W462" i="25"/>
  <c r="W460" i="25"/>
  <c r="W458" i="25"/>
  <c r="W456" i="25"/>
  <c r="W454" i="25"/>
  <c r="W452" i="25"/>
  <c r="W450" i="25"/>
  <c r="W448" i="25"/>
  <c r="W446" i="25"/>
  <c r="W444" i="25"/>
  <c r="W442" i="25"/>
  <c r="W440" i="25"/>
  <c r="W438" i="25"/>
  <c r="W436" i="25"/>
  <c r="W434" i="25"/>
  <c r="W432" i="25"/>
  <c r="W430" i="25"/>
  <c r="W428" i="25"/>
  <c r="W426" i="25"/>
  <c r="W424" i="25"/>
  <c r="W422" i="25"/>
  <c r="W420" i="25"/>
  <c r="W418" i="25"/>
  <c r="W416" i="25"/>
  <c r="W414" i="25"/>
  <c r="W412" i="25"/>
  <c r="W410" i="25"/>
  <c r="X404" i="25"/>
  <c r="W402" i="25"/>
  <c r="W394" i="25"/>
  <c r="X388" i="25"/>
  <c r="W378" i="25"/>
  <c r="X372" i="25"/>
  <c r="W362" i="25"/>
  <c r="X356" i="25"/>
  <c r="W346" i="25"/>
  <c r="W340" i="25"/>
  <c r="W332" i="25"/>
  <c r="W324" i="25"/>
  <c r="W316" i="25"/>
  <c r="X305" i="25"/>
  <c r="W284" i="25"/>
  <c r="X273" i="25"/>
  <c r="W252" i="25"/>
  <c r="X241" i="25"/>
  <c r="W220" i="25"/>
  <c r="W159" i="25"/>
  <c r="W671" i="25"/>
  <c r="W670" i="25"/>
  <c r="Y670" i="25" s="1"/>
  <c r="W669" i="25"/>
  <c r="Y669" i="25" s="1"/>
  <c r="W668" i="25"/>
  <c r="W667" i="25"/>
  <c r="W666" i="25"/>
  <c r="W665" i="25"/>
  <c r="W664" i="25"/>
  <c r="W663" i="25"/>
  <c r="W662" i="25"/>
  <c r="Y662" i="25" s="1"/>
  <c r="W661" i="25"/>
  <c r="Y661" i="25" s="1"/>
  <c r="W660" i="25"/>
  <c r="W659" i="25"/>
  <c r="W658" i="25"/>
  <c r="W657" i="25"/>
  <c r="W656" i="25"/>
  <c r="W655" i="25"/>
  <c r="W654" i="25"/>
  <c r="Y654" i="25" s="1"/>
  <c r="W653" i="25"/>
  <c r="Y653" i="25" s="1"/>
  <c r="W652" i="25"/>
  <c r="W651" i="25"/>
  <c r="W650" i="25"/>
  <c r="Y650" i="25" s="1"/>
  <c r="W649" i="25"/>
  <c r="W648" i="25"/>
  <c r="W647" i="25"/>
  <c r="W646" i="25"/>
  <c r="Y646" i="25" s="1"/>
  <c r="W645" i="25"/>
  <c r="Y645" i="25" s="1"/>
  <c r="W644" i="25"/>
  <c r="W643" i="25"/>
  <c r="W642" i="25"/>
  <c r="Y642" i="25" s="1"/>
  <c r="W641" i="25"/>
  <c r="W640" i="25"/>
  <c r="W639" i="25"/>
  <c r="W638" i="25"/>
  <c r="W637" i="25"/>
  <c r="W636" i="25"/>
  <c r="W635" i="25"/>
  <c r="W634" i="25"/>
  <c r="W633" i="25"/>
  <c r="W632" i="25"/>
  <c r="W631" i="25"/>
  <c r="W630" i="25"/>
  <c r="W629" i="25"/>
  <c r="W628" i="25"/>
  <c r="W627" i="25"/>
  <c r="W626" i="25"/>
  <c r="W625" i="25"/>
  <c r="W624" i="25"/>
  <c r="W623" i="25"/>
  <c r="W622" i="25"/>
  <c r="W621" i="25"/>
  <c r="W620" i="25"/>
  <c r="W619" i="25"/>
  <c r="W618" i="25"/>
  <c r="W617" i="25"/>
  <c r="W616" i="25"/>
  <c r="W615" i="25"/>
  <c r="W614" i="25"/>
  <c r="W613" i="25"/>
  <c r="W612" i="25"/>
  <c r="W611" i="25"/>
  <c r="W610" i="25"/>
  <c r="W609" i="25"/>
  <c r="W608" i="25"/>
  <c r="W607" i="25"/>
  <c r="W606" i="25"/>
  <c r="X604" i="25"/>
  <c r="W602" i="25"/>
  <c r="X600" i="25"/>
  <c r="W598" i="25"/>
  <c r="X596" i="25"/>
  <c r="W594" i="25"/>
  <c r="X592" i="25"/>
  <c r="W590" i="25"/>
  <c r="X588" i="25"/>
  <c r="W586" i="25"/>
  <c r="X584" i="25"/>
  <c r="W582" i="25"/>
  <c r="X580" i="25"/>
  <c r="W578" i="25"/>
  <c r="X576" i="25"/>
  <c r="W574" i="25"/>
  <c r="X572" i="25"/>
  <c r="W570" i="25"/>
  <c r="X568" i="25"/>
  <c r="W566" i="25"/>
  <c r="X564" i="25"/>
  <c r="W562" i="25"/>
  <c r="X560" i="25"/>
  <c r="W558" i="25"/>
  <c r="X556" i="25"/>
  <c r="W554" i="25"/>
  <c r="X552" i="25"/>
  <c r="W550" i="25"/>
  <c r="X548" i="25"/>
  <c r="W546" i="25"/>
  <c r="X544" i="25"/>
  <c r="W542" i="25"/>
  <c r="X540" i="25"/>
  <c r="W538" i="25"/>
  <c r="X536" i="25"/>
  <c r="W534" i="25"/>
  <c r="X532" i="25"/>
  <c r="W530" i="25"/>
  <c r="X528" i="25"/>
  <c r="W526" i="25"/>
  <c r="X524" i="25"/>
  <c r="W522" i="25"/>
  <c r="X520" i="25"/>
  <c r="W518" i="25"/>
  <c r="X516" i="25"/>
  <c r="W514" i="25"/>
  <c r="X512" i="25"/>
  <c r="W510" i="25"/>
  <c r="X508" i="25"/>
  <c r="W506" i="25"/>
  <c r="X504" i="25"/>
  <c r="W502" i="25"/>
  <c r="X500" i="25"/>
  <c r="W498" i="25"/>
  <c r="X496" i="25"/>
  <c r="W494" i="25"/>
  <c r="X492" i="25"/>
  <c r="W490" i="25"/>
  <c r="X488" i="25"/>
  <c r="W486" i="25"/>
  <c r="X484" i="25"/>
  <c r="W482" i="25"/>
  <c r="X480" i="25"/>
  <c r="W478" i="25"/>
  <c r="X476" i="25"/>
  <c r="W474" i="25"/>
  <c r="X472" i="25"/>
  <c r="W409" i="25"/>
  <c r="X403" i="25"/>
  <c r="W401" i="25"/>
  <c r="W398" i="25"/>
  <c r="X392" i="25"/>
  <c r="W382" i="25"/>
  <c r="X376" i="25"/>
  <c r="W366" i="25"/>
  <c r="X360" i="25"/>
  <c r="W350" i="25"/>
  <c r="X344" i="25"/>
  <c r="W338" i="25"/>
  <c r="W330" i="25"/>
  <c r="W322" i="25"/>
  <c r="X313" i="25"/>
  <c r="W292" i="25"/>
  <c r="X281" i="25"/>
  <c r="W260" i="25"/>
  <c r="X249" i="25"/>
  <c r="W228" i="25"/>
  <c r="X217" i="25"/>
  <c r="X605" i="25"/>
  <c r="W603" i="25"/>
  <c r="X601" i="25"/>
  <c r="W599" i="25"/>
  <c r="Y599" i="25" s="1"/>
  <c r="X597" i="25"/>
  <c r="W595" i="25"/>
  <c r="X593" i="25"/>
  <c r="W591" i="25"/>
  <c r="Y591" i="25" s="1"/>
  <c r="X589" i="25"/>
  <c r="W587" i="25"/>
  <c r="X585" i="25"/>
  <c r="W583" i="25"/>
  <c r="X581" i="25"/>
  <c r="W579" i="25"/>
  <c r="X577" i="25"/>
  <c r="W575" i="25"/>
  <c r="X573" i="25"/>
  <c r="W571" i="25"/>
  <c r="X569" i="25"/>
  <c r="W567" i="25"/>
  <c r="X565" i="25"/>
  <c r="W563" i="25"/>
  <c r="X561" i="25"/>
  <c r="W559" i="25"/>
  <c r="X557" i="25"/>
  <c r="W555" i="25"/>
  <c r="X553" i="25"/>
  <c r="W551" i="25"/>
  <c r="X549" i="25"/>
  <c r="W547" i="25"/>
  <c r="X545" i="25"/>
  <c r="W543" i="25"/>
  <c r="X541" i="25"/>
  <c r="W539" i="25"/>
  <c r="X537" i="25"/>
  <c r="W535" i="25"/>
  <c r="X533" i="25"/>
  <c r="W531" i="25"/>
  <c r="X529" i="25"/>
  <c r="W527" i="25"/>
  <c r="X525" i="25"/>
  <c r="W523" i="25"/>
  <c r="X521" i="25"/>
  <c r="W519" i="25"/>
  <c r="X517" i="25"/>
  <c r="W515" i="25"/>
  <c r="X513" i="25"/>
  <c r="W511" i="25"/>
  <c r="X509" i="25"/>
  <c r="W507" i="25"/>
  <c r="X505" i="25"/>
  <c r="W503" i="25"/>
  <c r="X501" i="25"/>
  <c r="W499" i="25"/>
  <c r="X497" i="25"/>
  <c r="W495" i="25"/>
  <c r="X493" i="25"/>
  <c r="W491" i="25"/>
  <c r="X489" i="25"/>
  <c r="W487" i="25"/>
  <c r="X485" i="25"/>
  <c r="W483" i="25"/>
  <c r="X481" i="25"/>
  <c r="W479" i="25"/>
  <c r="X477" i="25"/>
  <c r="W475" i="25"/>
  <c r="X473" i="25"/>
  <c r="W471" i="25"/>
  <c r="W469" i="25"/>
  <c r="W467" i="25"/>
  <c r="W465" i="25"/>
  <c r="W463" i="25"/>
  <c r="W461" i="25"/>
  <c r="W459" i="25"/>
  <c r="W457" i="25"/>
  <c r="W455" i="25"/>
  <c r="W453" i="25"/>
  <c r="W451" i="25"/>
  <c r="W449" i="25"/>
  <c r="W447" i="25"/>
  <c r="W445" i="25"/>
  <c r="W443" i="25"/>
  <c r="W441" i="25"/>
  <c r="W439" i="25"/>
  <c r="W437" i="25"/>
  <c r="W435" i="25"/>
  <c r="W433" i="25"/>
  <c r="W431" i="25"/>
  <c r="W429" i="25"/>
  <c r="W427" i="25"/>
  <c r="W425" i="25"/>
  <c r="W423" i="25"/>
  <c r="W421" i="25"/>
  <c r="W419" i="25"/>
  <c r="W417" i="25"/>
  <c r="W415" i="25"/>
  <c r="W413" i="25"/>
  <c r="W411" i="25"/>
  <c r="X408" i="25"/>
  <c r="W406" i="25"/>
  <c r="X400" i="25"/>
  <c r="X396" i="25"/>
  <c r="W386" i="25"/>
  <c r="X380" i="25"/>
  <c r="W370" i="25"/>
  <c r="X364" i="25"/>
  <c r="W354" i="25"/>
  <c r="X348" i="25"/>
  <c r="W336" i="25"/>
  <c r="W328" i="25"/>
  <c r="W320" i="25"/>
  <c r="W300" i="25"/>
  <c r="X289" i="25"/>
  <c r="W268" i="25"/>
  <c r="X257" i="25"/>
  <c r="W236" i="25"/>
  <c r="X225" i="25"/>
  <c r="X136" i="25"/>
  <c r="X638" i="25"/>
  <c r="X637" i="25"/>
  <c r="X636" i="25"/>
  <c r="X635" i="25"/>
  <c r="X634" i="25"/>
  <c r="X633" i="25"/>
  <c r="X632" i="25"/>
  <c r="X631" i="25"/>
  <c r="X630" i="25"/>
  <c r="X629" i="25"/>
  <c r="X628" i="25"/>
  <c r="X627" i="25"/>
  <c r="X626" i="25"/>
  <c r="X625" i="25"/>
  <c r="X624" i="25"/>
  <c r="X623" i="25"/>
  <c r="X622" i="25"/>
  <c r="X621" i="25"/>
  <c r="X620" i="25"/>
  <c r="X619" i="25"/>
  <c r="X618" i="25"/>
  <c r="X617" i="25"/>
  <c r="X616" i="25"/>
  <c r="X615" i="25"/>
  <c r="X614" i="25"/>
  <c r="X613" i="25"/>
  <c r="X612" i="25"/>
  <c r="X611" i="25"/>
  <c r="X610" i="25"/>
  <c r="X609" i="25"/>
  <c r="X608" i="25"/>
  <c r="X607" i="25"/>
  <c r="X606" i="25"/>
  <c r="W604" i="25"/>
  <c r="X602" i="25"/>
  <c r="W600" i="25"/>
  <c r="X598" i="25"/>
  <c r="W596" i="25"/>
  <c r="X594" i="25"/>
  <c r="W592" i="25"/>
  <c r="X590" i="25"/>
  <c r="W588" i="25"/>
  <c r="X586" i="25"/>
  <c r="W584" i="25"/>
  <c r="X582" i="25"/>
  <c r="W580" i="25"/>
  <c r="X578" i="25"/>
  <c r="W576" i="25"/>
  <c r="X574" i="25"/>
  <c r="W572" i="25"/>
  <c r="X570" i="25"/>
  <c r="W568" i="25"/>
  <c r="X566" i="25"/>
  <c r="W564" i="25"/>
  <c r="X562" i="25"/>
  <c r="W560" i="25"/>
  <c r="X558" i="25"/>
  <c r="W556" i="25"/>
  <c r="X554" i="25"/>
  <c r="W552" i="25"/>
  <c r="X550" i="25"/>
  <c r="W548" i="25"/>
  <c r="X546" i="25"/>
  <c r="W544" i="25"/>
  <c r="X542" i="25"/>
  <c r="W540" i="25"/>
  <c r="X538" i="25"/>
  <c r="W536" i="25"/>
  <c r="X534" i="25"/>
  <c r="W532" i="25"/>
  <c r="X530" i="25"/>
  <c r="W528" i="25"/>
  <c r="X526" i="25"/>
  <c r="W524" i="25"/>
  <c r="X522" i="25"/>
  <c r="W520" i="25"/>
  <c r="X518" i="25"/>
  <c r="W516" i="25"/>
  <c r="X514" i="25"/>
  <c r="W512" i="25"/>
  <c r="X510" i="25"/>
  <c r="W508" i="25"/>
  <c r="X506" i="25"/>
  <c r="W504" i="25"/>
  <c r="X502" i="25"/>
  <c r="W500" i="25"/>
  <c r="X498" i="25"/>
  <c r="W496" i="25"/>
  <c r="X494" i="25"/>
  <c r="W492" i="25"/>
  <c r="X490" i="25"/>
  <c r="W488" i="25"/>
  <c r="X486" i="25"/>
  <c r="W484" i="25"/>
  <c r="X482" i="25"/>
  <c r="W480" i="25"/>
  <c r="X478" i="25"/>
  <c r="W476" i="25"/>
  <c r="X474" i="25"/>
  <c r="W472" i="25"/>
  <c r="X407" i="25"/>
  <c r="W405" i="25"/>
  <c r="Y405" i="25" s="1"/>
  <c r="X399" i="25"/>
  <c r="W390" i="25"/>
  <c r="X384" i="25"/>
  <c r="W374" i="25"/>
  <c r="X368" i="25"/>
  <c r="W358" i="25"/>
  <c r="X352" i="25"/>
  <c r="W342" i="25"/>
  <c r="W334" i="25"/>
  <c r="W326" i="25"/>
  <c r="W318" i="25"/>
  <c r="W308" i="25"/>
  <c r="X297" i="25"/>
  <c r="W276" i="25"/>
  <c r="X265" i="25"/>
  <c r="W244" i="25"/>
  <c r="X233" i="25"/>
  <c r="X169" i="25"/>
  <c r="X116" i="25"/>
  <c r="X409" i="25"/>
  <c r="W407" i="25"/>
  <c r="X405" i="25"/>
  <c r="W403" i="25"/>
  <c r="X401" i="25"/>
  <c r="W399" i="25"/>
  <c r="Y399" i="25" s="1"/>
  <c r="X397" i="25"/>
  <c r="W395" i="25"/>
  <c r="X393" i="25"/>
  <c r="W391" i="25"/>
  <c r="X389" i="25"/>
  <c r="W387" i="25"/>
  <c r="X385" i="25"/>
  <c r="W383" i="25"/>
  <c r="X381" i="25"/>
  <c r="W379" i="25"/>
  <c r="X377" i="25"/>
  <c r="W375" i="25"/>
  <c r="X373" i="25"/>
  <c r="W371" i="25"/>
  <c r="X369" i="25"/>
  <c r="W367" i="25"/>
  <c r="X365" i="25"/>
  <c r="W363" i="25"/>
  <c r="X361" i="25"/>
  <c r="W359" i="25"/>
  <c r="X357" i="25"/>
  <c r="W355" i="25"/>
  <c r="X353" i="25"/>
  <c r="W351" i="25"/>
  <c r="X349" i="25"/>
  <c r="W347" i="25"/>
  <c r="X345" i="25"/>
  <c r="W343" i="25"/>
  <c r="W315" i="25"/>
  <c r="X312" i="25"/>
  <c r="W307" i="25"/>
  <c r="X304" i="25"/>
  <c r="W299" i="25"/>
  <c r="X296" i="25"/>
  <c r="W291" i="25"/>
  <c r="X288" i="25"/>
  <c r="W283" i="25"/>
  <c r="X280" i="25"/>
  <c r="W275" i="25"/>
  <c r="X272" i="25"/>
  <c r="W267" i="25"/>
  <c r="X264" i="25"/>
  <c r="W259" i="25"/>
  <c r="Y259" i="25" s="1"/>
  <c r="X256" i="25"/>
  <c r="W251" i="25"/>
  <c r="X248" i="25"/>
  <c r="W243" i="25"/>
  <c r="Y243" i="25" s="1"/>
  <c r="X240" i="25"/>
  <c r="W235" i="25"/>
  <c r="X232" i="25"/>
  <c r="W227" i="25"/>
  <c r="Y227" i="25" s="1"/>
  <c r="X224" i="25"/>
  <c r="W219" i="25"/>
  <c r="X216" i="25"/>
  <c r="W187" i="25"/>
  <c r="X165" i="25"/>
  <c r="W155" i="25"/>
  <c r="X130" i="25"/>
  <c r="X104" i="25"/>
  <c r="X470" i="25"/>
  <c r="X469" i="25"/>
  <c r="X468" i="25"/>
  <c r="X467" i="25"/>
  <c r="X466" i="25"/>
  <c r="X465" i="25"/>
  <c r="X464" i="25"/>
  <c r="X463" i="25"/>
  <c r="X462" i="25"/>
  <c r="X461" i="25"/>
  <c r="X460" i="25"/>
  <c r="X459" i="25"/>
  <c r="X458" i="25"/>
  <c r="X457" i="25"/>
  <c r="X456" i="25"/>
  <c r="X455" i="25"/>
  <c r="X454" i="25"/>
  <c r="X453" i="25"/>
  <c r="X452" i="25"/>
  <c r="X451" i="25"/>
  <c r="X450" i="25"/>
  <c r="X449" i="25"/>
  <c r="X448" i="25"/>
  <c r="X447" i="25"/>
  <c r="X446" i="25"/>
  <c r="X445" i="25"/>
  <c r="X444" i="25"/>
  <c r="X443" i="25"/>
  <c r="X442" i="25"/>
  <c r="X441" i="25"/>
  <c r="X440" i="25"/>
  <c r="X439" i="25"/>
  <c r="X438" i="25"/>
  <c r="X437" i="25"/>
  <c r="X436" i="25"/>
  <c r="X435" i="25"/>
  <c r="X434" i="25"/>
  <c r="X433" i="25"/>
  <c r="X432" i="25"/>
  <c r="X431" i="25"/>
  <c r="X430" i="25"/>
  <c r="X429" i="25"/>
  <c r="X428" i="25"/>
  <c r="X427" i="25"/>
  <c r="X426" i="25"/>
  <c r="X425" i="25"/>
  <c r="X424" i="25"/>
  <c r="X423" i="25"/>
  <c r="X422" i="25"/>
  <c r="X421" i="25"/>
  <c r="X420" i="25"/>
  <c r="X419" i="25"/>
  <c r="X418" i="25"/>
  <c r="X417" i="25"/>
  <c r="X416" i="25"/>
  <c r="X415" i="25"/>
  <c r="X414" i="25"/>
  <c r="X413" i="25"/>
  <c r="X412" i="25"/>
  <c r="X411" i="25"/>
  <c r="X410" i="25"/>
  <c r="W408" i="25"/>
  <c r="X406" i="25"/>
  <c r="W404" i="25"/>
  <c r="X402" i="25"/>
  <c r="W400" i="25"/>
  <c r="X398" i="25"/>
  <c r="W396" i="25"/>
  <c r="Y396" i="25" s="1"/>
  <c r="X394" i="25"/>
  <c r="W392" i="25"/>
  <c r="X390" i="25"/>
  <c r="W388" i="25"/>
  <c r="Y388" i="25" s="1"/>
  <c r="X386" i="25"/>
  <c r="W384" i="25"/>
  <c r="X382" i="25"/>
  <c r="W380" i="25"/>
  <c r="Y380" i="25" s="1"/>
  <c r="X378" i="25"/>
  <c r="W376" i="25"/>
  <c r="Y376" i="25" s="1"/>
  <c r="X374" i="25"/>
  <c r="W372" i="25"/>
  <c r="Y372" i="25" s="1"/>
  <c r="X370" i="25"/>
  <c r="W368" i="25"/>
  <c r="X366" i="25"/>
  <c r="W364" i="25"/>
  <c r="Y364" i="25" s="1"/>
  <c r="X362" i="25"/>
  <c r="W360" i="25"/>
  <c r="X358" i="25"/>
  <c r="W356" i="25"/>
  <c r="Y356" i="25" s="1"/>
  <c r="X354" i="25"/>
  <c r="W352" i="25"/>
  <c r="X350" i="25"/>
  <c r="W348" i="25"/>
  <c r="Y348" i="25" s="1"/>
  <c r="X346" i="25"/>
  <c r="W344" i="25"/>
  <c r="Y344" i="25" s="1"/>
  <c r="X342" i="25"/>
  <c r="W341" i="25"/>
  <c r="W339" i="25"/>
  <c r="W337" i="25"/>
  <c r="W335" i="25"/>
  <c r="W333" i="25"/>
  <c r="W331" i="25"/>
  <c r="W329" i="25"/>
  <c r="W327" i="25"/>
  <c r="W325" i="25"/>
  <c r="W323" i="25"/>
  <c r="W321" i="25"/>
  <c r="W319" i="25"/>
  <c r="W317" i="25"/>
  <c r="W312" i="25"/>
  <c r="X309" i="25"/>
  <c r="W304" i="25"/>
  <c r="X301" i="25"/>
  <c r="W296" i="25"/>
  <c r="X293" i="25"/>
  <c r="W288" i="25"/>
  <c r="X285" i="25"/>
  <c r="W280" i="25"/>
  <c r="X277" i="25"/>
  <c r="W272" i="25"/>
  <c r="X269" i="25"/>
  <c r="W264" i="25"/>
  <c r="X261" i="25"/>
  <c r="W256" i="25"/>
  <c r="X253" i="25"/>
  <c r="W248" i="25"/>
  <c r="X245" i="25"/>
  <c r="W240" i="25"/>
  <c r="X237" i="25"/>
  <c r="W232" i="25"/>
  <c r="X229" i="25"/>
  <c r="W224" i="25"/>
  <c r="X221" i="25"/>
  <c r="W216" i="25"/>
  <c r="X185" i="25"/>
  <c r="W175" i="25"/>
  <c r="X153" i="25"/>
  <c r="W143" i="25"/>
  <c r="X128" i="25"/>
  <c r="X100" i="25"/>
  <c r="W397" i="25"/>
  <c r="Y397" i="25" s="1"/>
  <c r="X395" i="25"/>
  <c r="W393" i="25"/>
  <c r="X391" i="25"/>
  <c r="W389" i="25"/>
  <c r="Y389" i="25" s="1"/>
  <c r="X387" i="25"/>
  <c r="W385" i="25"/>
  <c r="X383" i="25"/>
  <c r="W381" i="25"/>
  <c r="Y381" i="25" s="1"/>
  <c r="X379" i="25"/>
  <c r="W377" i="25"/>
  <c r="X375" i="25"/>
  <c r="W373" i="25"/>
  <c r="Y373" i="25" s="1"/>
  <c r="X371" i="25"/>
  <c r="W369" i="25"/>
  <c r="X367" i="25"/>
  <c r="W365" i="25"/>
  <c r="Y365" i="25" s="1"/>
  <c r="X363" i="25"/>
  <c r="W361" i="25"/>
  <c r="X359" i="25"/>
  <c r="W357" i="25"/>
  <c r="Y357" i="25" s="1"/>
  <c r="X355" i="25"/>
  <c r="W353" i="25"/>
  <c r="X351" i="25"/>
  <c r="W349" i="25"/>
  <c r="Y349" i="25" s="1"/>
  <c r="X347" i="25"/>
  <c r="W345" i="25"/>
  <c r="X343" i="25"/>
  <c r="W311" i="25"/>
  <c r="X308" i="25"/>
  <c r="W303" i="25"/>
  <c r="X300" i="25"/>
  <c r="W295" i="25"/>
  <c r="X292" i="25"/>
  <c r="W287" i="25"/>
  <c r="X284" i="25"/>
  <c r="W279" i="25"/>
  <c r="X276" i="25"/>
  <c r="W271" i="25"/>
  <c r="X268" i="25"/>
  <c r="W263" i="25"/>
  <c r="X260" i="25"/>
  <c r="W255" i="25"/>
  <c r="X252" i="25"/>
  <c r="W247" i="25"/>
  <c r="X244" i="25"/>
  <c r="W239" i="25"/>
  <c r="X236" i="25"/>
  <c r="W231" i="25"/>
  <c r="X228" i="25"/>
  <c r="W223" i="25"/>
  <c r="X220" i="25"/>
  <c r="W215" i="25"/>
  <c r="X181" i="25"/>
  <c r="W171" i="25"/>
  <c r="X149" i="25"/>
  <c r="X138" i="25"/>
  <c r="X120" i="25"/>
  <c r="X314" i="25"/>
  <c r="W313" i="25"/>
  <c r="Y313" i="25" s="1"/>
  <c r="X310" i="25"/>
  <c r="W309" i="25"/>
  <c r="X306" i="25"/>
  <c r="W305" i="25"/>
  <c r="X302" i="25"/>
  <c r="W301" i="25"/>
  <c r="X298" i="25"/>
  <c r="W297" i="25"/>
  <c r="X294" i="25"/>
  <c r="W293" i="25"/>
  <c r="X290" i="25"/>
  <c r="W289" i="25"/>
  <c r="X286" i="25"/>
  <c r="W285" i="25"/>
  <c r="X282" i="25"/>
  <c r="W281" i="25"/>
  <c r="X278" i="25"/>
  <c r="W277" i="25"/>
  <c r="X274" i="25"/>
  <c r="W273" i="25"/>
  <c r="Y273" i="25" s="1"/>
  <c r="X270" i="25"/>
  <c r="W269" i="25"/>
  <c r="X266" i="25"/>
  <c r="W265" i="25"/>
  <c r="Y265" i="25" s="1"/>
  <c r="X262" i="25"/>
  <c r="W261" i="25"/>
  <c r="X258" i="25"/>
  <c r="W257" i="25"/>
  <c r="Y257" i="25" s="1"/>
  <c r="X254" i="25"/>
  <c r="W253" i="25"/>
  <c r="X250" i="25"/>
  <c r="W249" i="25"/>
  <c r="Y249" i="25" s="1"/>
  <c r="X246" i="25"/>
  <c r="W245" i="25"/>
  <c r="X242" i="25"/>
  <c r="W241" i="25"/>
  <c r="X238" i="25"/>
  <c r="W237" i="25"/>
  <c r="X234" i="25"/>
  <c r="W233" i="25"/>
  <c r="X230" i="25"/>
  <c r="W229" i="25"/>
  <c r="X226" i="25"/>
  <c r="W225" i="25"/>
  <c r="X222" i="25"/>
  <c r="W221" i="25"/>
  <c r="X218" i="25"/>
  <c r="W217" i="25"/>
  <c r="X189" i="25"/>
  <c r="W179" i="25"/>
  <c r="X173" i="25"/>
  <c r="W163" i="25"/>
  <c r="X157" i="25"/>
  <c r="W147" i="25"/>
  <c r="X141" i="25"/>
  <c r="X134" i="25"/>
  <c r="X126" i="25"/>
  <c r="X112" i="25"/>
  <c r="X94" i="25"/>
  <c r="W54" i="25"/>
  <c r="X341" i="25"/>
  <c r="X340" i="25"/>
  <c r="X339" i="25"/>
  <c r="X338" i="25"/>
  <c r="X337" i="25"/>
  <c r="X336" i="25"/>
  <c r="X335" i="25"/>
  <c r="X334" i="25"/>
  <c r="X333" i="25"/>
  <c r="X332" i="25"/>
  <c r="X331" i="25"/>
  <c r="X330" i="25"/>
  <c r="X329" i="25"/>
  <c r="X328" i="25"/>
  <c r="X327" i="25"/>
  <c r="X326" i="25"/>
  <c r="X325" i="25"/>
  <c r="X324" i="25"/>
  <c r="X323" i="25"/>
  <c r="X322" i="25"/>
  <c r="X321" i="25"/>
  <c r="X320" i="25"/>
  <c r="X319" i="25"/>
  <c r="X318" i="25"/>
  <c r="X317" i="25"/>
  <c r="X316" i="25"/>
  <c r="X315" i="25"/>
  <c r="W314" i="25"/>
  <c r="X311" i="25"/>
  <c r="W310" i="25"/>
  <c r="X307" i="25"/>
  <c r="W306" i="25"/>
  <c r="X303" i="25"/>
  <c r="W302" i="25"/>
  <c r="X299" i="25"/>
  <c r="W298" i="25"/>
  <c r="X295" i="25"/>
  <c r="W294" i="25"/>
  <c r="X291" i="25"/>
  <c r="W290" i="25"/>
  <c r="X287" i="25"/>
  <c r="W286" i="25"/>
  <c r="X283" i="25"/>
  <c r="W282" i="25"/>
  <c r="X279" i="25"/>
  <c r="W278" i="25"/>
  <c r="X275" i="25"/>
  <c r="W274" i="25"/>
  <c r="X271" i="25"/>
  <c r="W270" i="25"/>
  <c r="X267" i="25"/>
  <c r="W266" i="25"/>
  <c r="X263" i="25"/>
  <c r="W262" i="25"/>
  <c r="X259" i="25"/>
  <c r="W258" i="25"/>
  <c r="X255" i="25"/>
  <c r="W254" i="25"/>
  <c r="X251" i="25"/>
  <c r="W250" i="25"/>
  <c r="X247" i="25"/>
  <c r="W246" i="25"/>
  <c r="X243" i="25"/>
  <c r="W242" i="25"/>
  <c r="X239" i="25"/>
  <c r="W238" i="25"/>
  <c r="X235" i="25"/>
  <c r="W234" i="25"/>
  <c r="X231" i="25"/>
  <c r="W230" i="25"/>
  <c r="X227" i="25"/>
  <c r="W226" i="25"/>
  <c r="X223" i="25"/>
  <c r="W222" i="25"/>
  <c r="X219" i="25"/>
  <c r="W218" i="25"/>
  <c r="X215" i="25"/>
  <c r="W183" i="25"/>
  <c r="X177" i="25"/>
  <c r="W167" i="25"/>
  <c r="X161" i="25"/>
  <c r="W151" i="25"/>
  <c r="X145" i="25"/>
  <c r="X132" i="25"/>
  <c r="X108" i="25"/>
  <c r="W86" i="25"/>
  <c r="X43" i="25"/>
  <c r="X75" i="25"/>
  <c r="X214" i="25"/>
  <c r="X213" i="25"/>
  <c r="X212" i="25"/>
  <c r="X211" i="25"/>
  <c r="X210" i="25"/>
  <c r="X209" i="25"/>
  <c r="X208" i="25"/>
  <c r="X207" i="25"/>
  <c r="X206" i="25"/>
  <c r="X205" i="25"/>
  <c r="X204" i="25"/>
  <c r="X203" i="25"/>
  <c r="X202" i="25"/>
  <c r="X201" i="25"/>
  <c r="X200" i="25"/>
  <c r="X199" i="25"/>
  <c r="X198" i="25"/>
  <c r="X197" i="25"/>
  <c r="X196" i="25"/>
  <c r="X195" i="25"/>
  <c r="X194" i="25"/>
  <c r="X193" i="25"/>
  <c r="X192" i="25"/>
  <c r="X191" i="25"/>
  <c r="X190" i="25"/>
  <c r="W188" i="25"/>
  <c r="X186" i="25"/>
  <c r="W184" i="25"/>
  <c r="X182" i="25"/>
  <c r="W180" i="25"/>
  <c r="X178" i="25"/>
  <c r="W176" i="25"/>
  <c r="X174" i="25"/>
  <c r="W172" i="25"/>
  <c r="X170" i="25"/>
  <c r="W168" i="25"/>
  <c r="X166" i="25"/>
  <c r="W164" i="25"/>
  <c r="X162" i="25"/>
  <c r="W160" i="25"/>
  <c r="X158" i="25"/>
  <c r="W156" i="25"/>
  <c r="X154" i="25"/>
  <c r="W152" i="25"/>
  <c r="X150" i="25"/>
  <c r="W148" i="25"/>
  <c r="X146" i="25"/>
  <c r="W144" i="25"/>
  <c r="X142" i="25"/>
  <c r="W140" i="25"/>
  <c r="W124" i="25"/>
  <c r="W120" i="25"/>
  <c r="W116" i="25"/>
  <c r="W112" i="25"/>
  <c r="Y112" i="25" s="1"/>
  <c r="W108" i="25"/>
  <c r="W104" i="25"/>
  <c r="W100" i="25"/>
  <c r="X93" i="25"/>
  <c r="W74" i="25"/>
  <c r="X63" i="25"/>
  <c r="W42" i="25"/>
  <c r="X31" i="25"/>
  <c r="W189" i="25"/>
  <c r="X187" i="25"/>
  <c r="W185" i="25"/>
  <c r="Y185" i="25" s="1"/>
  <c r="X183" i="25"/>
  <c r="W181" i="25"/>
  <c r="X179" i="25"/>
  <c r="W177" i="25"/>
  <c r="Y177" i="25" s="1"/>
  <c r="X175" i="25"/>
  <c r="W173" i="25"/>
  <c r="Y173" i="25" s="1"/>
  <c r="X171" i="25"/>
  <c r="W169" i="25"/>
  <c r="Y169" i="25" s="1"/>
  <c r="X167" i="25"/>
  <c r="W165" i="25"/>
  <c r="X163" i="25"/>
  <c r="W161" i="25"/>
  <c r="Y161" i="25" s="1"/>
  <c r="X159" i="25"/>
  <c r="W157" i="25"/>
  <c r="X155" i="25"/>
  <c r="W153" i="25"/>
  <c r="Y153" i="25" s="1"/>
  <c r="X151" i="25"/>
  <c r="W149" i="25"/>
  <c r="X147" i="25"/>
  <c r="W145" i="25"/>
  <c r="Y145" i="25" s="1"/>
  <c r="X143" i="25"/>
  <c r="W141" i="25"/>
  <c r="Y141" i="25" s="1"/>
  <c r="X139" i="25"/>
  <c r="X137" i="25"/>
  <c r="X135" i="25"/>
  <c r="X133" i="25"/>
  <c r="X131" i="25"/>
  <c r="X129" i="25"/>
  <c r="X127" i="25"/>
  <c r="X125" i="25"/>
  <c r="X122" i="25"/>
  <c r="X118" i="25"/>
  <c r="X114" i="25"/>
  <c r="X110" i="25"/>
  <c r="X106" i="25"/>
  <c r="X102" i="25"/>
  <c r="X98" i="25"/>
  <c r="X90" i="25"/>
  <c r="W70" i="25"/>
  <c r="X59" i="25"/>
  <c r="W38" i="25"/>
  <c r="X27" i="25"/>
  <c r="W214" i="25"/>
  <c r="W213" i="25"/>
  <c r="W212" i="25"/>
  <c r="W211" i="25"/>
  <c r="W210" i="25"/>
  <c r="W209" i="25"/>
  <c r="W208" i="25"/>
  <c r="W207" i="25"/>
  <c r="W206" i="25"/>
  <c r="W205" i="25"/>
  <c r="W204" i="25"/>
  <c r="W203" i="25"/>
  <c r="W202" i="25"/>
  <c r="W201" i="25"/>
  <c r="W200" i="25"/>
  <c r="W199" i="25"/>
  <c r="W198" i="25"/>
  <c r="W197" i="25"/>
  <c r="W196" i="25"/>
  <c r="W195" i="25"/>
  <c r="W194" i="25"/>
  <c r="W193" i="25"/>
  <c r="W192" i="25"/>
  <c r="W191" i="25"/>
  <c r="W190" i="25"/>
  <c r="X188" i="25"/>
  <c r="W186" i="25"/>
  <c r="X184" i="25"/>
  <c r="W182" i="25"/>
  <c r="X180" i="25"/>
  <c r="W178" i="25"/>
  <c r="X176" i="25"/>
  <c r="W174" i="25"/>
  <c r="X172" i="25"/>
  <c r="W170" i="25"/>
  <c r="X168" i="25"/>
  <c r="W166" i="25"/>
  <c r="X164" i="25"/>
  <c r="W162" i="25"/>
  <c r="X160" i="25"/>
  <c r="W158" i="25"/>
  <c r="X156" i="25"/>
  <c r="W154" i="25"/>
  <c r="X152" i="25"/>
  <c r="W150" i="25"/>
  <c r="X148" i="25"/>
  <c r="W146" i="25"/>
  <c r="X144" i="25"/>
  <c r="W142" i="25"/>
  <c r="X140" i="25"/>
  <c r="W122" i="25"/>
  <c r="W118" i="25"/>
  <c r="W114" i="25"/>
  <c r="W110" i="25"/>
  <c r="Y110" i="25" s="1"/>
  <c r="W106" i="25"/>
  <c r="W102" i="25"/>
  <c r="X97" i="25"/>
  <c r="X89" i="25"/>
  <c r="X79" i="25"/>
  <c r="W58" i="25"/>
  <c r="X47" i="25"/>
  <c r="W26" i="25"/>
  <c r="W139" i="25"/>
  <c r="W138" i="25"/>
  <c r="W137" i="25"/>
  <c r="W136" i="25"/>
  <c r="Y136" i="25" s="1"/>
  <c r="W135" i="25"/>
  <c r="Y135" i="25" s="1"/>
  <c r="W134" i="25"/>
  <c r="W133" i="25"/>
  <c r="W132" i="25"/>
  <c r="W131" i="25"/>
  <c r="W130" i="25"/>
  <c r="W129" i="25"/>
  <c r="W128" i="25"/>
  <c r="Y128" i="25" s="1"/>
  <c r="W127" i="25"/>
  <c r="Y127" i="25" s="1"/>
  <c r="W126" i="25"/>
  <c r="W125" i="25"/>
  <c r="X123" i="25"/>
  <c r="X121" i="25"/>
  <c r="X119" i="25"/>
  <c r="X117" i="25"/>
  <c r="X115" i="25"/>
  <c r="X113" i="25"/>
  <c r="X111" i="25"/>
  <c r="X109" i="25"/>
  <c r="X107" i="25"/>
  <c r="X105" i="25"/>
  <c r="X103" i="25"/>
  <c r="X101" i="25"/>
  <c r="X99" i="25"/>
  <c r="X96" i="25"/>
  <c r="X92" i="25"/>
  <c r="X88" i="25"/>
  <c r="X83" i="25"/>
  <c r="W78" i="25"/>
  <c r="X67" i="25"/>
  <c r="W62" i="25"/>
  <c r="X51" i="25"/>
  <c r="W46" i="25"/>
  <c r="X35" i="25"/>
  <c r="W30" i="25"/>
  <c r="X124" i="25"/>
  <c r="W123" i="25"/>
  <c r="W121" i="25"/>
  <c r="W119" i="25"/>
  <c r="W117" i="25"/>
  <c r="W115" i="25"/>
  <c r="W113" i="25"/>
  <c r="W111" i="25"/>
  <c r="W109" i="25"/>
  <c r="W107" i="25"/>
  <c r="W105" i="25"/>
  <c r="W103" i="25"/>
  <c r="W101" i="25"/>
  <c r="W99" i="25"/>
  <c r="X95" i="25"/>
  <c r="X91" i="25"/>
  <c r="X87" i="25"/>
  <c r="W82" i="25"/>
  <c r="X71" i="25"/>
  <c r="W66" i="25"/>
  <c r="X55" i="25"/>
  <c r="W50" i="25"/>
  <c r="X39" i="25"/>
  <c r="W34" i="25"/>
  <c r="W87" i="25"/>
  <c r="Y87" i="25" s="1"/>
  <c r="X84" i="25"/>
  <c r="W83" i="25"/>
  <c r="X80" i="25"/>
  <c r="W79" i="25"/>
  <c r="X76" i="25"/>
  <c r="W75" i="25"/>
  <c r="X72" i="25"/>
  <c r="W71" i="25"/>
  <c r="Y71" i="25" s="1"/>
  <c r="X68" i="25"/>
  <c r="W67" i="25"/>
  <c r="Y67" i="25" s="1"/>
  <c r="X64" i="25"/>
  <c r="W63" i="25"/>
  <c r="X60" i="25"/>
  <c r="W59" i="25"/>
  <c r="X56" i="25"/>
  <c r="W55" i="25"/>
  <c r="Y55" i="25" s="1"/>
  <c r="X52" i="25"/>
  <c r="W51" i="25"/>
  <c r="X48" i="25"/>
  <c r="W47" i="25"/>
  <c r="X44" i="25"/>
  <c r="W43" i="25"/>
  <c r="Y43" i="25" s="1"/>
  <c r="X40" i="25"/>
  <c r="W39" i="25"/>
  <c r="Y39" i="25" s="1"/>
  <c r="X36" i="25"/>
  <c r="W35" i="25"/>
  <c r="Y35" i="25" s="1"/>
  <c r="X32" i="25"/>
  <c r="W31" i="25"/>
  <c r="X28" i="25"/>
  <c r="W27" i="25"/>
  <c r="Y27" i="25" s="1"/>
  <c r="X24" i="25"/>
  <c r="W23" i="25"/>
  <c r="X20" i="25"/>
  <c r="W19" i="25"/>
  <c r="X16" i="25"/>
  <c r="W15" i="25"/>
  <c r="X12" i="25"/>
  <c r="W11" i="25"/>
  <c r="X8" i="25"/>
  <c r="W7" i="25"/>
  <c r="X4" i="25"/>
  <c r="W98" i="25"/>
  <c r="W97" i="25"/>
  <c r="Y97" i="25" s="1"/>
  <c r="W96" i="25"/>
  <c r="W95" i="25"/>
  <c r="W94" i="25"/>
  <c r="Y94" i="25" s="1"/>
  <c r="W93" i="25"/>
  <c r="W92" i="25"/>
  <c r="Y92" i="25" s="1"/>
  <c r="W91" i="25"/>
  <c r="W90" i="25"/>
  <c r="Y90" i="25" s="1"/>
  <c r="W89" i="25"/>
  <c r="W88" i="25"/>
  <c r="X85" i="25"/>
  <c r="W84" i="25"/>
  <c r="X81" i="25"/>
  <c r="W80" i="25"/>
  <c r="X77" i="25"/>
  <c r="W76" i="25"/>
  <c r="X73" i="25"/>
  <c r="W72" i="25"/>
  <c r="X69" i="25"/>
  <c r="W68" i="25"/>
  <c r="X65" i="25"/>
  <c r="W64" i="25"/>
  <c r="X61" i="25"/>
  <c r="W60" i="25"/>
  <c r="X57" i="25"/>
  <c r="W56" i="25"/>
  <c r="X53" i="25"/>
  <c r="W52" i="25"/>
  <c r="X49" i="25"/>
  <c r="W48" i="25"/>
  <c r="X45" i="25"/>
  <c r="W44" i="25"/>
  <c r="X41" i="25"/>
  <c r="W40" i="25"/>
  <c r="X37" i="25"/>
  <c r="W36" i="25"/>
  <c r="X33" i="25"/>
  <c r="W32" i="25"/>
  <c r="X29" i="25"/>
  <c r="W28" i="25"/>
  <c r="X25" i="25"/>
  <c r="W24" i="25"/>
  <c r="X21" i="25"/>
  <c r="W20" i="25"/>
  <c r="X17" i="25"/>
  <c r="W16" i="25"/>
  <c r="X13" i="25"/>
  <c r="W12" i="25"/>
  <c r="X9" i="25"/>
  <c r="W8" i="25"/>
  <c r="X5" i="25"/>
  <c r="W4" i="25"/>
  <c r="X86" i="25"/>
  <c r="W85" i="25"/>
  <c r="X82" i="25"/>
  <c r="W81" i="25"/>
  <c r="X78" i="25"/>
  <c r="W77" i="25"/>
  <c r="X74" i="25"/>
  <c r="W73" i="25"/>
  <c r="X70" i="25"/>
  <c r="W69" i="25"/>
  <c r="X66" i="25"/>
  <c r="W65" i="25"/>
  <c r="X62" i="25"/>
  <c r="W61" i="25"/>
  <c r="X58" i="25"/>
  <c r="W57" i="25"/>
  <c r="X54" i="25"/>
  <c r="W53" i="25"/>
  <c r="X50" i="25"/>
  <c r="W49" i="25"/>
  <c r="X46" i="25"/>
  <c r="W45" i="25"/>
  <c r="X42" i="25"/>
  <c r="W41" i="25"/>
  <c r="X38" i="25"/>
  <c r="W37" i="25"/>
  <c r="X34" i="25"/>
  <c r="W33" i="25"/>
  <c r="X30" i="25"/>
  <c r="W29" i="25"/>
  <c r="X26" i="25"/>
  <c r="W25" i="25"/>
  <c r="X22" i="25"/>
  <c r="W21" i="25"/>
  <c r="X18" i="25"/>
  <c r="W17" i="25"/>
  <c r="X14" i="25"/>
  <c r="W13" i="25"/>
  <c r="X10" i="25"/>
  <c r="W9" i="25"/>
  <c r="X6" i="25"/>
  <c r="W5" i="25"/>
  <c r="X23" i="25"/>
  <c r="W22" i="25"/>
  <c r="X19" i="25"/>
  <c r="W18" i="25"/>
  <c r="X15" i="25"/>
  <c r="W14" i="25"/>
  <c r="X11" i="25"/>
  <c r="W10" i="25"/>
  <c r="X7" i="25"/>
  <c r="W6" i="25"/>
  <c r="W3" i="25"/>
  <c r="X3" i="25"/>
  <c r="X2" i="25"/>
  <c r="W2" i="25"/>
  <c r="AK18" i="3"/>
  <c r="AK16" i="3"/>
  <c r="AM32" i="3"/>
  <c r="AK32" i="3" s="1"/>
  <c r="AM30" i="3"/>
  <c r="AK30" i="3" s="1"/>
  <c r="AM28" i="3"/>
  <c r="AK28" i="3" s="1"/>
  <c r="AM26" i="3"/>
  <c r="AK26" i="3" s="1"/>
  <c r="AM24" i="3"/>
  <c r="AK24" i="3" s="1"/>
  <c r="AM22" i="3"/>
  <c r="AK22" i="3" s="1"/>
  <c r="AM20" i="3"/>
  <c r="AK20" i="3" s="1"/>
  <c r="AM18" i="3"/>
  <c r="AM15" i="3"/>
  <c r="AK15" i="3" s="1"/>
  <c r="AK33" i="3"/>
  <c r="AK31" i="3"/>
  <c r="AK29" i="3"/>
  <c r="AK27" i="3"/>
  <c r="AK25" i="3"/>
  <c r="AK23" i="3"/>
  <c r="AK21" i="3"/>
  <c r="AK19" i="3"/>
  <c r="AK17" i="3"/>
  <c r="O2577" i="23"/>
  <c r="P2577" i="23"/>
  <c r="Q2577" i="23"/>
  <c r="O2578" i="23"/>
  <c r="P2578" i="23"/>
  <c r="Q2578" i="23"/>
  <c r="Q2576" i="23"/>
  <c r="P2576" i="23"/>
  <c r="O2576" i="23"/>
  <c r="O3" i="23"/>
  <c r="P3" i="23"/>
  <c r="Q3" i="23"/>
  <c r="O4" i="23"/>
  <c r="P4" i="23"/>
  <c r="Q4" i="23"/>
  <c r="O5" i="23"/>
  <c r="P5" i="23"/>
  <c r="Q5" i="23"/>
  <c r="O6" i="23"/>
  <c r="P6" i="23"/>
  <c r="Q6" i="23"/>
  <c r="O7" i="23"/>
  <c r="P7" i="23"/>
  <c r="Q7" i="23"/>
  <c r="O8" i="23"/>
  <c r="P8" i="23"/>
  <c r="Q8" i="23"/>
  <c r="O9" i="23"/>
  <c r="P9" i="23"/>
  <c r="Q9" i="23"/>
  <c r="O10" i="23"/>
  <c r="P10" i="23"/>
  <c r="Q10" i="23"/>
  <c r="O11" i="23"/>
  <c r="P11" i="23"/>
  <c r="Q11" i="23"/>
  <c r="O12" i="23"/>
  <c r="P12" i="23"/>
  <c r="Q12" i="23"/>
  <c r="O13" i="23"/>
  <c r="P13" i="23"/>
  <c r="Q13" i="23"/>
  <c r="O14" i="23"/>
  <c r="P14" i="23"/>
  <c r="Q14" i="23"/>
  <c r="O15" i="23"/>
  <c r="P15" i="23"/>
  <c r="Q15" i="23"/>
  <c r="O16" i="23"/>
  <c r="P16" i="23"/>
  <c r="Q16" i="23"/>
  <c r="O17" i="23"/>
  <c r="P17" i="23"/>
  <c r="Q17" i="23"/>
  <c r="O18" i="23"/>
  <c r="P18" i="23"/>
  <c r="Q18" i="23"/>
  <c r="O19" i="23"/>
  <c r="P19" i="23"/>
  <c r="Q19" i="23"/>
  <c r="O20" i="23"/>
  <c r="P20" i="23"/>
  <c r="Q20" i="23"/>
  <c r="O21" i="23"/>
  <c r="P21" i="23"/>
  <c r="Q21" i="23"/>
  <c r="O22" i="23"/>
  <c r="P22" i="23"/>
  <c r="Q22" i="23"/>
  <c r="O23" i="23"/>
  <c r="P23" i="23"/>
  <c r="Q23" i="23"/>
  <c r="O24" i="23"/>
  <c r="P24" i="23"/>
  <c r="Q24" i="23"/>
  <c r="O25" i="23"/>
  <c r="P25" i="23"/>
  <c r="Q25" i="23"/>
  <c r="O26" i="23"/>
  <c r="P26" i="23"/>
  <c r="Q26" i="23"/>
  <c r="O27" i="23"/>
  <c r="P27" i="23"/>
  <c r="Q27" i="23"/>
  <c r="O28" i="23"/>
  <c r="P28" i="23"/>
  <c r="Q28" i="23"/>
  <c r="O29" i="23"/>
  <c r="P29" i="23"/>
  <c r="Q29" i="23"/>
  <c r="O30" i="23"/>
  <c r="P30" i="23"/>
  <c r="Q30" i="23"/>
  <c r="O31" i="23"/>
  <c r="P31" i="23"/>
  <c r="Q31" i="23"/>
  <c r="O32" i="23"/>
  <c r="P32" i="23"/>
  <c r="Q32" i="23"/>
  <c r="O33" i="23"/>
  <c r="P33" i="23"/>
  <c r="Q33" i="23"/>
  <c r="O34" i="23"/>
  <c r="P34" i="23"/>
  <c r="Q34" i="23"/>
  <c r="O35" i="23"/>
  <c r="P35" i="23"/>
  <c r="Q35" i="23"/>
  <c r="O36" i="23"/>
  <c r="P36" i="23"/>
  <c r="Q36" i="23"/>
  <c r="O37" i="23"/>
  <c r="P37" i="23"/>
  <c r="Q37" i="23"/>
  <c r="O38" i="23"/>
  <c r="P38" i="23"/>
  <c r="Q38" i="23"/>
  <c r="O39" i="23"/>
  <c r="P39" i="23"/>
  <c r="Q39" i="23"/>
  <c r="O40" i="23"/>
  <c r="P40" i="23"/>
  <c r="Q40" i="23"/>
  <c r="O41" i="23"/>
  <c r="P41" i="23"/>
  <c r="Q41" i="23"/>
  <c r="O42" i="23"/>
  <c r="P42" i="23"/>
  <c r="Q42" i="23"/>
  <c r="O43" i="23"/>
  <c r="P43" i="23"/>
  <c r="Q43" i="23"/>
  <c r="O44" i="23"/>
  <c r="P44" i="23"/>
  <c r="Q44" i="23"/>
  <c r="O45" i="23"/>
  <c r="P45" i="23"/>
  <c r="Q45" i="23"/>
  <c r="O46" i="23"/>
  <c r="P46" i="23"/>
  <c r="Q46" i="23"/>
  <c r="O47" i="23"/>
  <c r="P47" i="23"/>
  <c r="Q47" i="23"/>
  <c r="O48" i="23"/>
  <c r="P48" i="23"/>
  <c r="Q48" i="23"/>
  <c r="O49" i="23"/>
  <c r="P49" i="23"/>
  <c r="Q49" i="23"/>
  <c r="O50" i="23"/>
  <c r="P50" i="23"/>
  <c r="Q50" i="23"/>
  <c r="O51" i="23"/>
  <c r="P51" i="23"/>
  <c r="Q51" i="23"/>
  <c r="O52" i="23"/>
  <c r="P52" i="23"/>
  <c r="Q52" i="23"/>
  <c r="O53" i="23"/>
  <c r="P53" i="23"/>
  <c r="Q53" i="23"/>
  <c r="O54" i="23"/>
  <c r="P54" i="23"/>
  <c r="Q54" i="23"/>
  <c r="O55" i="23"/>
  <c r="P55" i="23"/>
  <c r="Q55" i="23"/>
  <c r="O56" i="23"/>
  <c r="P56" i="23"/>
  <c r="Q56" i="23"/>
  <c r="O57" i="23"/>
  <c r="P57" i="23"/>
  <c r="Q57" i="23"/>
  <c r="O58" i="23"/>
  <c r="P58" i="23"/>
  <c r="Q58" i="23"/>
  <c r="O59" i="23"/>
  <c r="P59" i="23"/>
  <c r="Q59" i="23"/>
  <c r="O60" i="23"/>
  <c r="P60" i="23"/>
  <c r="Q60" i="23"/>
  <c r="O61" i="23"/>
  <c r="P61" i="23"/>
  <c r="Q61" i="23"/>
  <c r="O62" i="23"/>
  <c r="P62" i="23"/>
  <c r="Q62" i="23"/>
  <c r="O63" i="23"/>
  <c r="P63" i="23"/>
  <c r="Q63" i="23"/>
  <c r="O64" i="23"/>
  <c r="P64" i="23"/>
  <c r="Q64" i="23"/>
  <c r="O65" i="23"/>
  <c r="P65" i="23"/>
  <c r="Q65" i="23"/>
  <c r="O66" i="23"/>
  <c r="P66" i="23"/>
  <c r="Q66" i="23"/>
  <c r="O67" i="23"/>
  <c r="P67" i="23"/>
  <c r="Q67" i="23"/>
  <c r="O68" i="23"/>
  <c r="P68" i="23"/>
  <c r="Q68" i="23"/>
  <c r="O69" i="23"/>
  <c r="P69" i="23"/>
  <c r="Q69" i="23"/>
  <c r="O70" i="23"/>
  <c r="P70" i="23"/>
  <c r="Q70" i="23"/>
  <c r="O71" i="23"/>
  <c r="P71" i="23"/>
  <c r="Q71" i="23"/>
  <c r="O72" i="23"/>
  <c r="P72" i="23"/>
  <c r="Q72" i="23"/>
  <c r="O73" i="23"/>
  <c r="P73" i="23"/>
  <c r="Q73" i="23"/>
  <c r="O74" i="23"/>
  <c r="P74" i="23"/>
  <c r="Q74" i="23"/>
  <c r="O75" i="23"/>
  <c r="P75" i="23"/>
  <c r="Q75" i="23"/>
  <c r="O76" i="23"/>
  <c r="P76" i="23"/>
  <c r="Q76" i="23"/>
  <c r="O77" i="23"/>
  <c r="P77" i="23"/>
  <c r="Q77" i="23"/>
  <c r="O78" i="23"/>
  <c r="P78" i="23"/>
  <c r="Q78" i="23"/>
  <c r="O79" i="23"/>
  <c r="P79" i="23"/>
  <c r="Q79" i="23"/>
  <c r="O80" i="23"/>
  <c r="P80" i="23"/>
  <c r="Q80" i="23"/>
  <c r="O81" i="23"/>
  <c r="P81" i="23"/>
  <c r="Q81" i="23"/>
  <c r="O82" i="23"/>
  <c r="P82" i="23"/>
  <c r="Q82" i="23"/>
  <c r="O83" i="23"/>
  <c r="P83" i="23"/>
  <c r="Q83" i="23"/>
  <c r="O84" i="23"/>
  <c r="P84" i="23"/>
  <c r="Q84" i="23"/>
  <c r="O85" i="23"/>
  <c r="P85" i="23"/>
  <c r="Q85" i="23"/>
  <c r="O86" i="23"/>
  <c r="P86" i="23"/>
  <c r="Q86" i="23"/>
  <c r="O87" i="23"/>
  <c r="P87" i="23"/>
  <c r="Q87" i="23"/>
  <c r="O88" i="23"/>
  <c r="P88" i="23"/>
  <c r="Q88" i="23"/>
  <c r="O89" i="23"/>
  <c r="P89" i="23"/>
  <c r="Q89" i="23"/>
  <c r="O90" i="23"/>
  <c r="P90" i="23"/>
  <c r="Q90" i="23"/>
  <c r="O91" i="23"/>
  <c r="P91" i="23"/>
  <c r="Q91" i="23"/>
  <c r="O92" i="23"/>
  <c r="P92" i="23"/>
  <c r="Q92" i="23"/>
  <c r="O93" i="23"/>
  <c r="P93" i="23"/>
  <c r="Q93" i="23"/>
  <c r="O94" i="23"/>
  <c r="P94" i="23"/>
  <c r="Q94" i="23"/>
  <c r="O95" i="23"/>
  <c r="P95" i="23"/>
  <c r="Q95" i="23"/>
  <c r="O96" i="23"/>
  <c r="P96" i="23"/>
  <c r="Q96" i="23"/>
  <c r="O97" i="23"/>
  <c r="P97" i="23"/>
  <c r="Q97" i="23"/>
  <c r="O98" i="23"/>
  <c r="P98" i="23"/>
  <c r="Q98" i="23"/>
  <c r="O99" i="23"/>
  <c r="P99" i="23"/>
  <c r="Q99" i="23"/>
  <c r="O100" i="23"/>
  <c r="P100" i="23"/>
  <c r="Q100" i="23"/>
  <c r="O101" i="23"/>
  <c r="P101" i="23"/>
  <c r="Q101" i="23"/>
  <c r="O102" i="23"/>
  <c r="P102" i="23"/>
  <c r="Q102" i="23"/>
  <c r="O103" i="23"/>
  <c r="P103" i="23"/>
  <c r="Q103" i="23"/>
  <c r="O104" i="23"/>
  <c r="P104" i="23"/>
  <c r="Q104" i="23"/>
  <c r="O105" i="23"/>
  <c r="P105" i="23"/>
  <c r="Q105" i="23"/>
  <c r="O106" i="23"/>
  <c r="P106" i="23"/>
  <c r="Q106" i="23"/>
  <c r="O107" i="23"/>
  <c r="P107" i="23"/>
  <c r="Q107" i="23"/>
  <c r="O108" i="23"/>
  <c r="P108" i="23"/>
  <c r="Q108" i="23"/>
  <c r="O109" i="23"/>
  <c r="P109" i="23"/>
  <c r="Q109" i="23"/>
  <c r="O110" i="23"/>
  <c r="P110" i="23"/>
  <c r="Q110" i="23"/>
  <c r="O111" i="23"/>
  <c r="P111" i="23"/>
  <c r="Q111" i="23"/>
  <c r="O112" i="23"/>
  <c r="P112" i="23"/>
  <c r="Q112" i="23"/>
  <c r="O113" i="23"/>
  <c r="P113" i="23"/>
  <c r="Q113" i="23"/>
  <c r="O114" i="23"/>
  <c r="P114" i="23"/>
  <c r="Q114" i="23"/>
  <c r="O115" i="23"/>
  <c r="P115" i="23"/>
  <c r="Q115" i="23"/>
  <c r="O116" i="23"/>
  <c r="P116" i="23"/>
  <c r="Q116" i="23"/>
  <c r="O117" i="23"/>
  <c r="P117" i="23"/>
  <c r="Q117" i="23"/>
  <c r="O118" i="23"/>
  <c r="P118" i="23"/>
  <c r="Q118" i="23"/>
  <c r="O119" i="23"/>
  <c r="P119" i="23"/>
  <c r="Q119" i="23"/>
  <c r="O120" i="23"/>
  <c r="P120" i="23"/>
  <c r="Q120" i="23"/>
  <c r="O121" i="23"/>
  <c r="P121" i="23"/>
  <c r="Q121" i="23"/>
  <c r="O122" i="23"/>
  <c r="P122" i="23"/>
  <c r="Q122" i="23"/>
  <c r="O123" i="23"/>
  <c r="P123" i="23"/>
  <c r="Q123" i="23"/>
  <c r="O124" i="23"/>
  <c r="P124" i="23"/>
  <c r="Q124" i="23"/>
  <c r="O125" i="23"/>
  <c r="P125" i="23"/>
  <c r="Q125" i="23"/>
  <c r="O126" i="23"/>
  <c r="P126" i="23"/>
  <c r="Q126" i="23"/>
  <c r="O127" i="23"/>
  <c r="P127" i="23"/>
  <c r="Q127" i="23"/>
  <c r="O128" i="23"/>
  <c r="P128" i="23"/>
  <c r="Q128" i="23"/>
  <c r="O129" i="23"/>
  <c r="P129" i="23"/>
  <c r="Q129" i="23"/>
  <c r="O130" i="23"/>
  <c r="P130" i="23"/>
  <c r="Q130" i="23"/>
  <c r="O131" i="23"/>
  <c r="P131" i="23"/>
  <c r="Q131" i="23"/>
  <c r="O132" i="23"/>
  <c r="P132" i="23"/>
  <c r="Q132" i="23"/>
  <c r="O133" i="23"/>
  <c r="P133" i="23"/>
  <c r="Q133" i="23"/>
  <c r="O134" i="23"/>
  <c r="P134" i="23"/>
  <c r="Q134" i="23"/>
  <c r="O135" i="23"/>
  <c r="P135" i="23"/>
  <c r="Q135" i="23"/>
  <c r="O136" i="23"/>
  <c r="P136" i="23"/>
  <c r="Q136" i="23"/>
  <c r="O137" i="23"/>
  <c r="P137" i="23"/>
  <c r="Q137" i="23"/>
  <c r="O138" i="23"/>
  <c r="P138" i="23"/>
  <c r="Q138" i="23"/>
  <c r="O139" i="23"/>
  <c r="P139" i="23"/>
  <c r="Q139" i="23"/>
  <c r="O140" i="23"/>
  <c r="P140" i="23"/>
  <c r="Q140" i="23"/>
  <c r="O141" i="23"/>
  <c r="P141" i="23"/>
  <c r="Q141" i="23"/>
  <c r="O142" i="23"/>
  <c r="P142" i="23"/>
  <c r="Q142" i="23"/>
  <c r="O143" i="23"/>
  <c r="P143" i="23"/>
  <c r="Q143" i="23"/>
  <c r="O144" i="23"/>
  <c r="P144" i="23"/>
  <c r="Q144" i="23"/>
  <c r="O145" i="23"/>
  <c r="P145" i="23"/>
  <c r="Q145" i="23"/>
  <c r="O146" i="23"/>
  <c r="P146" i="23"/>
  <c r="Q146" i="23"/>
  <c r="O147" i="23"/>
  <c r="P147" i="23"/>
  <c r="Q147" i="23"/>
  <c r="O148" i="23"/>
  <c r="P148" i="23"/>
  <c r="Q148" i="23"/>
  <c r="O149" i="23"/>
  <c r="P149" i="23"/>
  <c r="Q149" i="23"/>
  <c r="O150" i="23"/>
  <c r="P150" i="23"/>
  <c r="Q150" i="23"/>
  <c r="O151" i="23"/>
  <c r="P151" i="23"/>
  <c r="Q151" i="23"/>
  <c r="O152" i="23"/>
  <c r="P152" i="23"/>
  <c r="Q152" i="23"/>
  <c r="O153" i="23"/>
  <c r="P153" i="23"/>
  <c r="Q153" i="23"/>
  <c r="O154" i="23"/>
  <c r="P154" i="23"/>
  <c r="Q154" i="23"/>
  <c r="O155" i="23"/>
  <c r="P155" i="23"/>
  <c r="Q155" i="23"/>
  <c r="O156" i="23"/>
  <c r="P156" i="23"/>
  <c r="Q156" i="23"/>
  <c r="O157" i="23"/>
  <c r="P157" i="23"/>
  <c r="Q157" i="23"/>
  <c r="O158" i="23"/>
  <c r="P158" i="23"/>
  <c r="Q158" i="23"/>
  <c r="O159" i="23"/>
  <c r="P159" i="23"/>
  <c r="Q159" i="23"/>
  <c r="O160" i="23"/>
  <c r="P160" i="23"/>
  <c r="Q160" i="23"/>
  <c r="O161" i="23"/>
  <c r="P161" i="23"/>
  <c r="Q161" i="23"/>
  <c r="O162" i="23"/>
  <c r="P162" i="23"/>
  <c r="Q162" i="23"/>
  <c r="O163" i="23"/>
  <c r="P163" i="23"/>
  <c r="Q163" i="23"/>
  <c r="O164" i="23"/>
  <c r="P164" i="23"/>
  <c r="Q164" i="23"/>
  <c r="O165" i="23"/>
  <c r="P165" i="23"/>
  <c r="Q165" i="23"/>
  <c r="O166" i="23"/>
  <c r="P166" i="23"/>
  <c r="Q166" i="23"/>
  <c r="O167" i="23"/>
  <c r="P167" i="23"/>
  <c r="Q167" i="23"/>
  <c r="O168" i="23"/>
  <c r="P168" i="23"/>
  <c r="Q168" i="23"/>
  <c r="O169" i="23"/>
  <c r="P169" i="23"/>
  <c r="Q169" i="23"/>
  <c r="O170" i="23"/>
  <c r="P170" i="23"/>
  <c r="Q170" i="23"/>
  <c r="O171" i="23"/>
  <c r="P171" i="23"/>
  <c r="Q171" i="23"/>
  <c r="O172" i="23"/>
  <c r="P172" i="23"/>
  <c r="Q172" i="23"/>
  <c r="O173" i="23"/>
  <c r="P173" i="23"/>
  <c r="Q173" i="23"/>
  <c r="O174" i="23"/>
  <c r="P174" i="23"/>
  <c r="Q174" i="23"/>
  <c r="O175" i="23"/>
  <c r="P175" i="23"/>
  <c r="Q175" i="23"/>
  <c r="O176" i="23"/>
  <c r="P176" i="23"/>
  <c r="Q176" i="23"/>
  <c r="O177" i="23"/>
  <c r="P177" i="23"/>
  <c r="Q177" i="23"/>
  <c r="O178" i="23"/>
  <c r="P178" i="23"/>
  <c r="Q178" i="23"/>
  <c r="O179" i="23"/>
  <c r="P179" i="23"/>
  <c r="Q179" i="23"/>
  <c r="O180" i="23"/>
  <c r="P180" i="23"/>
  <c r="Q180" i="23"/>
  <c r="O181" i="23"/>
  <c r="P181" i="23"/>
  <c r="Q181" i="23"/>
  <c r="O182" i="23"/>
  <c r="P182" i="23"/>
  <c r="Q182" i="23"/>
  <c r="O183" i="23"/>
  <c r="P183" i="23"/>
  <c r="Q183" i="23"/>
  <c r="O184" i="23"/>
  <c r="P184" i="23"/>
  <c r="Q184" i="23"/>
  <c r="O185" i="23"/>
  <c r="P185" i="23"/>
  <c r="Q185" i="23"/>
  <c r="O186" i="23"/>
  <c r="P186" i="23"/>
  <c r="Q186" i="23"/>
  <c r="O187" i="23"/>
  <c r="P187" i="23"/>
  <c r="Q187" i="23"/>
  <c r="O188" i="23"/>
  <c r="P188" i="23"/>
  <c r="Q188" i="23"/>
  <c r="O189" i="23"/>
  <c r="P189" i="23"/>
  <c r="Q189" i="23"/>
  <c r="O190" i="23"/>
  <c r="P190" i="23"/>
  <c r="Q190" i="23"/>
  <c r="O191" i="23"/>
  <c r="P191" i="23"/>
  <c r="Q191" i="23"/>
  <c r="O192" i="23"/>
  <c r="P192" i="23"/>
  <c r="Q192" i="23"/>
  <c r="O193" i="23"/>
  <c r="P193" i="23"/>
  <c r="Q193" i="23"/>
  <c r="O194" i="23"/>
  <c r="P194" i="23"/>
  <c r="Q194" i="23"/>
  <c r="O195" i="23"/>
  <c r="P195" i="23"/>
  <c r="Q195" i="23"/>
  <c r="O196" i="23"/>
  <c r="P196" i="23"/>
  <c r="Q196" i="23"/>
  <c r="O197" i="23"/>
  <c r="P197" i="23"/>
  <c r="Q197" i="23"/>
  <c r="O198" i="23"/>
  <c r="P198" i="23"/>
  <c r="Q198" i="23"/>
  <c r="O199" i="23"/>
  <c r="P199" i="23"/>
  <c r="Q199" i="23"/>
  <c r="O200" i="23"/>
  <c r="P200" i="23"/>
  <c r="Q200" i="23"/>
  <c r="O201" i="23"/>
  <c r="P201" i="23"/>
  <c r="Q201" i="23"/>
  <c r="O202" i="23"/>
  <c r="P202" i="23"/>
  <c r="Q202" i="23"/>
  <c r="O203" i="23"/>
  <c r="P203" i="23"/>
  <c r="Q203" i="23"/>
  <c r="O204" i="23"/>
  <c r="P204" i="23"/>
  <c r="Q204" i="23"/>
  <c r="O205" i="23"/>
  <c r="P205" i="23"/>
  <c r="Q205" i="23"/>
  <c r="O206" i="23"/>
  <c r="P206" i="23"/>
  <c r="Q206" i="23"/>
  <c r="O207" i="23"/>
  <c r="P207" i="23"/>
  <c r="Q207" i="23"/>
  <c r="O208" i="23"/>
  <c r="P208" i="23"/>
  <c r="Q208" i="23"/>
  <c r="O209" i="23"/>
  <c r="P209" i="23"/>
  <c r="Q209" i="23"/>
  <c r="O210" i="23"/>
  <c r="P210" i="23"/>
  <c r="Q210" i="23"/>
  <c r="O211" i="23"/>
  <c r="P211" i="23"/>
  <c r="Q211" i="23"/>
  <c r="O212" i="23"/>
  <c r="P212" i="23"/>
  <c r="Q212" i="23"/>
  <c r="O213" i="23"/>
  <c r="P213" i="23"/>
  <c r="Q213" i="23"/>
  <c r="O214" i="23"/>
  <c r="P214" i="23"/>
  <c r="Q214" i="23"/>
  <c r="O215" i="23"/>
  <c r="P215" i="23"/>
  <c r="Q215" i="23"/>
  <c r="O216" i="23"/>
  <c r="P216" i="23"/>
  <c r="Q216" i="23"/>
  <c r="O217" i="23"/>
  <c r="P217" i="23"/>
  <c r="Q217" i="23"/>
  <c r="O218" i="23"/>
  <c r="P218" i="23"/>
  <c r="Q218" i="23"/>
  <c r="O219" i="23"/>
  <c r="P219" i="23"/>
  <c r="Q219" i="23"/>
  <c r="O220" i="23"/>
  <c r="P220" i="23"/>
  <c r="Q220" i="23"/>
  <c r="O221" i="23"/>
  <c r="P221" i="23"/>
  <c r="Q221" i="23"/>
  <c r="O222" i="23"/>
  <c r="P222" i="23"/>
  <c r="Q222" i="23"/>
  <c r="O223" i="23"/>
  <c r="P223" i="23"/>
  <c r="Q223" i="23"/>
  <c r="O224" i="23"/>
  <c r="P224" i="23"/>
  <c r="Q224" i="23"/>
  <c r="O225" i="23"/>
  <c r="P225" i="23"/>
  <c r="Q225" i="23"/>
  <c r="O226" i="23"/>
  <c r="P226" i="23"/>
  <c r="Q226" i="23"/>
  <c r="O227" i="23"/>
  <c r="P227" i="23"/>
  <c r="Q227" i="23"/>
  <c r="O228" i="23"/>
  <c r="P228" i="23"/>
  <c r="Q228" i="23"/>
  <c r="O229" i="23"/>
  <c r="P229" i="23"/>
  <c r="Q229" i="23"/>
  <c r="O230" i="23"/>
  <c r="P230" i="23"/>
  <c r="Q230" i="23"/>
  <c r="O231" i="23"/>
  <c r="P231" i="23"/>
  <c r="Q231" i="23"/>
  <c r="O232" i="23"/>
  <c r="P232" i="23"/>
  <c r="Q232" i="23"/>
  <c r="O233" i="23"/>
  <c r="P233" i="23"/>
  <c r="Q233" i="23"/>
  <c r="O234" i="23"/>
  <c r="P234" i="23"/>
  <c r="Q234" i="23"/>
  <c r="O235" i="23"/>
  <c r="P235" i="23"/>
  <c r="Q235" i="23"/>
  <c r="O236" i="23"/>
  <c r="P236" i="23"/>
  <c r="Q236" i="23"/>
  <c r="O237" i="23"/>
  <c r="P237" i="23"/>
  <c r="Q237" i="23"/>
  <c r="O238" i="23"/>
  <c r="P238" i="23"/>
  <c r="Q238" i="23"/>
  <c r="O239" i="23"/>
  <c r="P239" i="23"/>
  <c r="Q239" i="23"/>
  <c r="O240" i="23"/>
  <c r="P240" i="23"/>
  <c r="Q240" i="23"/>
  <c r="O241" i="23"/>
  <c r="P241" i="23"/>
  <c r="Q241" i="23"/>
  <c r="O242" i="23"/>
  <c r="P242" i="23"/>
  <c r="Q242" i="23"/>
  <c r="O243" i="23"/>
  <c r="P243" i="23"/>
  <c r="Q243" i="23"/>
  <c r="O244" i="23"/>
  <c r="P244" i="23"/>
  <c r="Q244" i="23"/>
  <c r="O245" i="23"/>
  <c r="P245" i="23"/>
  <c r="Q245" i="23"/>
  <c r="O246" i="23"/>
  <c r="P246" i="23"/>
  <c r="Q246" i="23"/>
  <c r="O247" i="23"/>
  <c r="P247" i="23"/>
  <c r="Q247" i="23"/>
  <c r="O248" i="23"/>
  <c r="P248" i="23"/>
  <c r="Q248" i="23"/>
  <c r="O249" i="23"/>
  <c r="P249" i="23"/>
  <c r="Q249" i="23"/>
  <c r="O250" i="23"/>
  <c r="P250" i="23"/>
  <c r="Q250" i="23"/>
  <c r="O251" i="23"/>
  <c r="P251" i="23"/>
  <c r="Q251" i="23"/>
  <c r="O252" i="23"/>
  <c r="P252" i="23"/>
  <c r="Q252" i="23"/>
  <c r="O253" i="23"/>
  <c r="P253" i="23"/>
  <c r="Q253" i="23"/>
  <c r="O254" i="23"/>
  <c r="P254" i="23"/>
  <c r="Q254" i="23"/>
  <c r="O255" i="23"/>
  <c r="P255" i="23"/>
  <c r="Q255" i="23"/>
  <c r="O256" i="23"/>
  <c r="P256" i="23"/>
  <c r="Q256" i="23"/>
  <c r="O257" i="23"/>
  <c r="P257" i="23"/>
  <c r="Q257" i="23"/>
  <c r="O258" i="23"/>
  <c r="P258" i="23"/>
  <c r="Q258" i="23"/>
  <c r="O259" i="23"/>
  <c r="P259" i="23"/>
  <c r="Q259" i="23"/>
  <c r="O260" i="23"/>
  <c r="P260" i="23"/>
  <c r="Q260" i="23"/>
  <c r="O261" i="23"/>
  <c r="P261" i="23"/>
  <c r="Q261" i="23"/>
  <c r="O262" i="23"/>
  <c r="P262" i="23"/>
  <c r="Q262" i="23"/>
  <c r="O263" i="23"/>
  <c r="P263" i="23"/>
  <c r="Q263" i="23"/>
  <c r="O264" i="23"/>
  <c r="P264" i="23"/>
  <c r="Q264" i="23"/>
  <c r="O265" i="23"/>
  <c r="P265" i="23"/>
  <c r="Q265" i="23"/>
  <c r="O266" i="23"/>
  <c r="P266" i="23"/>
  <c r="Q266" i="23"/>
  <c r="O267" i="23"/>
  <c r="P267" i="23"/>
  <c r="Q267" i="23"/>
  <c r="O268" i="23"/>
  <c r="P268" i="23"/>
  <c r="Q268" i="23"/>
  <c r="O269" i="23"/>
  <c r="P269" i="23"/>
  <c r="Q269" i="23"/>
  <c r="O270" i="23"/>
  <c r="P270" i="23"/>
  <c r="Q270" i="23"/>
  <c r="O271" i="23"/>
  <c r="P271" i="23"/>
  <c r="Q271" i="23"/>
  <c r="O272" i="23"/>
  <c r="P272" i="23"/>
  <c r="Q272" i="23"/>
  <c r="O273" i="23"/>
  <c r="P273" i="23"/>
  <c r="Q273" i="23"/>
  <c r="O274" i="23"/>
  <c r="P274" i="23"/>
  <c r="Q274" i="23"/>
  <c r="O275" i="23"/>
  <c r="P275" i="23"/>
  <c r="Q275" i="23"/>
  <c r="O276" i="23"/>
  <c r="P276" i="23"/>
  <c r="Q276" i="23"/>
  <c r="O277" i="23"/>
  <c r="P277" i="23"/>
  <c r="Q277" i="23"/>
  <c r="O278" i="23"/>
  <c r="P278" i="23"/>
  <c r="Q278" i="23"/>
  <c r="O279" i="23"/>
  <c r="P279" i="23"/>
  <c r="Q279" i="23"/>
  <c r="O280" i="23"/>
  <c r="P280" i="23"/>
  <c r="Q280" i="23"/>
  <c r="O281" i="23"/>
  <c r="P281" i="23"/>
  <c r="Q281" i="23"/>
  <c r="O282" i="23"/>
  <c r="P282" i="23"/>
  <c r="Q282" i="23"/>
  <c r="O283" i="23"/>
  <c r="P283" i="23"/>
  <c r="Q283" i="23"/>
  <c r="O284" i="23"/>
  <c r="P284" i="23"/>
  <c r="Q284" i="23"/>
  <c r="O285" i="23"/>
  <c r="P285" i="23"/>
  <c r="Q285" i="23"/>
  <c r="O286" i="23"/>
  <c r="P286" i="23"/>
  <c r="Q286" i="23"/>
  <c r="O287" i="23"/>
  <c r="P287" i="23"/>
  <c r="Q287" i="23"/>
  <c r="O288" i="23"/>
  <c r="P288" i="23"/>
  <c r="Q288" i="23"/>
  <c r="O289" i="23"/>
  <c r="P289" i="23"/>
  <c r="Q289" i="23"/>
  <c r="O290" i="23"/>
  <c r="P290" i="23"/>
  <c r="Q290" i="23"/>
  <c r="O291" i="23"/>
  <c r="P291" i="23"/>
  <c r="Q291" i="23"/>
  <c r="O292" i="23"/>
  <c r="P292" i="23"/>
  <c r="Q292" i="23"/>
  <c r="O293" i="23"/>
  <c r="P293" i="23"/>
  <c r="Q293" i="23"/>
  <c r="O294" i="23"/>
  <c r="P294" i="23"/>
  <c r="Q294" i="23"/>
  <c r="O295" i="23"/>
  <c r="P295" i="23"/>
  <c r="Q295" i="23"/>
  <c r="O296" i="23"/>
  <c r="P296" i="23"/>
  <c r="Q296" i="23"/>
  <c r="O297" i="23"/>
  <c r="P297" i="23"/>
  <c r="Q297" i="23"/>
  <c r="O298" i="23"/>
  <c r="P298" i="23"/>
  <c r="Q298" i="23"/>
  <c r="O299" i="23"/>
  <c r="P299" i="23"/>
  <c r="Q299" i="23"/>
  <c r="O300" i="23"/>
  <c r="P300" i="23"/>
  <c r="Q300" i="23"/>
  <c r="O301" i="23"/>
  <c r="P301" i="23"/>
  <c r="Q301" i="23"/>
  <c r="O302" i="23"/>
  <c r="P302" i="23"/>
  <c r="Q302" i="23"/>
  <c r="O303" i="23"/>
  <c r="P303" i="23"/>
  <c r="Q303" i="23"/>
  <c r="O304" i="23"/>
  <c r="P304" i="23"/>
  <c r="Q304" i="23"/>
  <c r="O305" i="23"/>
  <c r="P305" i="23"/>
  <c r="Q305" i="23"/>
  <c r="O306" i="23"/>
  <c r="P306" i="23"/>
  <c r="Q306" i="23"/>
  <c r="O307" i="23"/>
  <c r="P307" i="23"/>
  <c r="Q307" i="23"/>
  <c r="O308" i="23"/>
  <c r="P308" i="23"/>
  <c r="Q308" i="23"/>
  <c r="O309" i="23"/>
  <c r="P309" i="23"/>
  <c r="Q309" i="23"/>
  <c r="O310" i="23"/>
  <c r="P310" i="23"/>
  <c r="Q310" i="23"/>
  <c r="O311" i="23"/>
  <c r="P311" i="23"/>
  <c r="Q311" i="23"/>
  <c r="O312" i="23"/>
  <c r="P312" i="23"/>
  <c r="Q312" i="23"/>
  <c r="O313" i="23"/>
  <c r="P313" i="23"/>
  <c r="Q313" i="23"/>
  <c r="O314" i="23"/>
  <c r="P314" i="23"/>
  <c r="Q314" i="23"/>
  <c r="O315" i="23"/>
  <c r="P315" i="23"/>
  <c r="Q315" i="23"/>
  <c r="O316" i="23"/>
  <c r="P316" i="23"/>
  <c r="Q316" i="23"/>
  <c r="O317" i="23"/>
  <c r="P317" i="23"/>
  <c r="Q317" i="23"/>
  <c r="O318" i="23"/>
  <c r="P318" i="23"/>
  <c r="Q318" i="23"/>
  <c r="O319" i="23"/>
  <c r="P319" i="23"/>
  <c r="Q319" i="23"/>
  <c r="O320" i="23"/>
  <c r="P320" i="23"/>
  <c r="Q320" i="23"/>
  <c r="O321" i="23"/>
  <c r="P321" i="23"/>
  <c r="Q321" i="23"/>
  <c r="O322" i="23"/>
  <c r="P322" i="23"/>
  <c r="Q322" i="23"/>
  <c r="O323" i="23"/>
  <c r="P323" i="23"/>
  <c r="Q323" i="23"/>
  <c r="O324" i="23"/>
  <c r="P324" i="23"/>
  <c r="Q324" i="23"/>
  <c r="O325" i="23"/>
  <c r="P325" i="23"/>
  <c r="Q325" i="23"/>
  <c r="O326" i="23"/>
  <c r="P326" i="23"/>
  <c r="Q326" i="23"/>
  <c r="O327" i="23"/>
  <c r="P327" i="23"/>
  <c r="Q327" i="23"/>
  <c r="O328" i="23"/>
  <c r="P328" i="23"/>
  <c r="Q328" i="23"/>
  <c r="O329" i="23"/>
  <c r="P329" i="23"/>
  <c r="Q329" i="23"/>
  <c r="O330" i="23"/>
  <c r="P330" i="23"/>
  <c r="Q330" i="23"/>
  <c r="O331" i="23"/>
  <c r="P331" i="23"/>
  <c r="Q331" i="23"/>
  <c r="O332" i="23"/>
  <c r="P332" i="23"/>
  <c r="Q332" i="23"/>
  <c r="O333" i="23"/>
  <c r="P333" i="23"/>
  <c r="Q333" i="23"/>
  <c r="O334" i="23"/>
  <c r="P334" i="23"/>
  <c r="Q334" i="23"/>
  <c r="O335" i="23"/>
  <c r="P335" i="23"/>
  <c r="Q335" i="23"/>
  <c r="O336" i="23"/>
  <c r="P336" i="23"/>
  <c r="Q336" i="23"/>
  <c r="O337" i="23"/>
  <c r="P337" i="23"/>
  <c r="Q337" i="23"/>
  <c r="O338" i="23"/>
  <c r="P338" i="23"/>
  <c r="Q338" i="23"/>
  <c r="O339" i="23"/>
  <c r="P339" i="23"/>
  <c r="Q339" i="23"/>
  <c r="O340" i="23"/>
  <c r="P340" i="23"/>
  <c r="Q340" i="23"/>
  <c r="O341" i="23"/>
  <c r="P341" i="23"/>
  <c r="Q341" i="23"/>
  <c r="O342" i="23"/>
  <c r="P342" i="23"/>
  <c r="Q342" i="23"/>
  <c r="O343" i="23"/>
  <c r="P343" i="23"/>
  <c r="Q343" i="23"/>
  <c r="O344" i="23"/>
  <c r="P344" i="23"/>
  <c r="Q344" i="23"/>
  <c r="O345" i="23"/>
  <c r="P345" i="23"/>
  <c r="Q345" i="23"/>
  <c r="O346" i="23"/>
  <c r="P346" i="23"/>
  <c r="Q346" i="23"/>
  <c r="O347" i="23"/>
  <c r="P347" i="23"/>
  <c r="Q347" i="23"/>
  <c r="O348" i="23"/>
  <c r="P348" i="23"/>
  <c r="Q348" i="23"/>
  <c r="O349" i="23"/>
  <c r="P349" i="23"/>
  <c r="Q349" i="23"/>
  <c r="O350" i="23"/>
  <c r="P350" i="23"/>
  <c r="Q350" i="23"/>
  <c r="O351" i="23"/>
  <c r="P351" i="23"/>
  <c r="Q351" i="23"/>
  <c r="O352" i="23"/>
  <c r="P352" i="23"/>
  <c r="Q352" i="23"/>
  <c r="O353" i="23"/>
  <c r="P353" i="23"/>
  <c r="Q353" i="23"/>
  <c r="O354" i="23"/>
  <c r="P354" i="23"/>
  <c r="Q354" i="23"/>
  <c r="O355" i="23"/>
  <c r="P355" i="23"/>
  <c r="Q355" i="23"/>
  <c r="O356" i="23"/>
  <c r="P356" i="23"/>
  <c r="Q356" i="23"/>
  <c r="O357" i="23"/>
  <c r="P357" i="23"/>
  <c r="Q357" i="23"/>
  <c r="O358" i="23"/>
  <c r="P358" i="23"/>
  <c r="Q358" i="23"/>
  <c r="O359" i="23"/>
  <c r="P359" i="23"/>
  <c r="Q359" i="23"/>
  <c r="O360" i="23"/>
  <c r="P360" i="23"/>
  <c r="Q360" i="23"/>
  <c r="O361" i="23"/>
  <c r="P361" i="23"/>
  <c r="Q361" i="23"/>
  <c r="O362" i="23"/>
  <c r="P362" i="23"/>
  <c r="Q362" i="23"/>
  <c r="O363" i="23"/>
  <c r="P363" i="23"/>
  <c r="Q363" i="23"/>
  <c r="O364" i="23"/>
  <c r="P364" i="23"/>
  <c r="Q364" i="23"/>
  <c r="O365" i="23"/>
  <c r="P365" i="23"/>
  <c r="Q365" i="23"/>
  <c r="O366" i="23"/>
  <c r="P366" i="23"/>
  <c r="Q366" i="23"/>
  <c r="O367" i="23"/>
  <c r="P367" i="23"/>
  <c r="Q367" i="23"/>
  <c r="O368" i="23"/>
  <c r="P368" i="23"/>
  <c r="Q368" i="23"/>
  <c r="O369" i="23"/>
  <c r="P369" i="23"/>
  <c r="Q369" i="23"/>
  <c r="O370" i="23"/>
  <c r="P370" i="23"/>
  <c r="Q370" i="23"/>
  <c r="O371" i="23"/>
  <c r="P371" i="23"/>
  <c r="Q371" i="23"/>
  <c r="O372" i="23"/>
  <c r="P372" i="23"/>
  <c r="Q372" i="23"/>
  <c r="O373" i="23"/>
  <c r="P373" i="23"/>
  <c r="Q373" i="23"/>
  <c r="O374" i="23"/>
  <c r="P374" i="23"/>
  <c r="Q374" i="23"/>
  <c r="O375" i="23"/>
  <c r="P375" i="23"/>
  <c r="Q375" i="23"/>
  <c r="O376" i="23"/>
  <c r="P376" i="23"/>
  <c r="Q376" i="23"/>
  <c r="O377" i="23"/>
  <c r="P377" i="23"/>
  <c r="Q377" i="23"/>
  <c r="O378" i="23"/>
  <c r="P378" i="23"/>
  <c r="Q378" i="23"/>
  <c r="O379" i="23"/>
  <c r="P379" i="23"/>
  <c r="Q379" i="23"/>
  <c r="O380" i="23"/>
  <c r="P380" i="23"/>
  <c r="Q380" i="23"/>
  <c r="O381" i="23"/>
  <c r="P381" i="23"/>
  <c r="Q381" i="23"/>
  <c r="O382" i="23"/>
  <c r="P382" i="23"/>
  <c r="Q382" i="23"/>
  <c r="O383" i="23"/>
  <c r="P383" i="23"/>
  <c r="Q383" i="23"/>
  <c r="O384" i="23"/>
  <c r="P384" i="23"/>
  <c r="Q384" i="23"/>
  <c r="O385" i="23"/>
  <c r="P385" i="23"/>
  <c r="Q385" i="23"/>
  <c r="O386" i="23"/>
  <c r="P386" i="23"/>
  <c r="Q386" i="23"/>
  <c r="O387" i="23"/>
  <c r="P387" i="23"/>
  <c r="Q387" i="23"/>
  <c r="O388" i="23"/>
  <c r="P388" i="23"/>
  <c r="Q388" i="23"/>
  <c r="O389" i="23"/>
  <c r="P389" i="23"/>
  <c r="Q389" i="23"/>
  <c r="O390" i="23"/>
  <c r="P390" i="23"/>
  <c r="Q390" i="23"/>
  <c r="O391" i="23"/>
  <c r="P391" i="23"/>
  <c r="Q391" i="23"/>
  <c r="O392" i="23"/>
  <c r="P392" i="23"/>
  <c r="Q392" i="23"/>
  <c r="O393" i="23"/>
  <c r="P393" i="23"/>
  <c r="Q393" i="23"/>
  <c r="O394" i="23"/>
  <c r="P394" i="23"/>
  <c r="Q394" i="23"/>
  <c r="O395" i="23"/>
  <c r="P395" i="23"/>
  <c r="Q395" i="23"/>
  <c r="O396" i="23"/>
  <c r="P396" i="23"/>
  <c r="Q396" i="23"/>
  <c r="O397" i="23"/>
  <c r="P397" i="23"/>
  <c r="Q397" i="23"/>
  <c r="O398" i="23"/>
  <c r="P398" i="23"/>
  <c r="Q398" i="23"/>
  <c r="O399" i="23"/>
  <c r="P399" i="23"/>
  <c r="Q399" i="23"/>
  <c r="O400" i="23"/>
  <c r="P400" i="23"/>
  <c r="Q400" i="23"/>
  <c r="O401" i="23"/>
  <c r="P401" i="23"/>
  <c r="Q401" i="23"/>
  <c r="O402" i="23"/>
  <c r="P402" i="23"/>
  <c r="Q402" i="23"/>
  <c r="O403" i="23"/>
  <c r="P403" i="23"/>
  <c r="Q403" i="23"/>
  <c r="O404" i="23"/>
  <c r="P404" i="23"/>
  <c r="Q404" i="23"/>
  <c r="O405" i="23"/>
  <c r="P405" i="23"/>
  <c r="Q405" i="23"/>
  <c r="O406" i="23"/>
  <c r="P406" i="23"/>
  <c r="Q406" i="23"/>
  <c r="O407" i="23"/>
  <c r="P407" i="23"/>
  <c r="Q407" i="23"/>
  <c r="O408" i="23"/>
  <c r="P408" i="23"/>
  <c r="Q408" i="23"/>
  <c r="O409" i="23"/>
  <c r="P409" i="23"/>
  <c r="Q409" i="23"/>
  <c r="O410" i="23"/>
  <c r="P410" i="23"/>
  <c r="Q410" i="23"/>
  <c r="O411" i="23"/>
  <c r="P411" i="23"/>
  <c r="Q411" i="23"/>
  <c r="O412" i="23"/>
  <c r="P412" i="23"/>
  <c r="Q412" i="23"/>
  <c r="O413" i="23"/>
  <c r="P413" i="23"/>
  <c r="Q413" i="23"/>
  <c r="O414" i="23"/>
  <c r="P414" i="23"/>
  <c r="Q414" i="23"/>
  <c r="O415" i="23"/>
  <c r="P415" i="23"/>
  <c r="Q415" i="23"/>
  <c r="O416" i="23"/>
  <c r="P416" i="23"/>
  <c r="Q416" i="23"/>
  <c r="O417" i="23"/>
  <c r="P417" i="23"/>
  <c r="Q417" i="23"/>
  <c r="O418" i="23"/>
  <c r="P418" i="23"/>
  <c r="Q418" i="23"/>
  <c r="O419" i="23"/>
  <c r="P419" i="23"/>
  <c r="Q419" i="23"/>
  <c r="O420" i="23"/>
  <c r="P420" i="23"/>
  <c r="Q420" i="23"/>
  <c r="O421" i="23"/>
  <c r="P421" i="23"/>
  <c r="Q421" i="23"/>
  <c r="O422" i="23"/>
  <c r="P422" i="23"/>
  <c r="Q422" i="23"/>
  <c r="O423" i="23"/>
  <c r="P423" i="23"/>
  <c r="Q423" i="23"/>
  <c r="O424" i="23"/>
  <c r="P424" i="23"/>
  <c r="Q424" i="23"/>
  <c r="O425" i="23"/>
  <c r="P425" i="23"/>
  <c r="Q425" i="23"/>
  <c r="O426" i="23"/>
  <c r="P426" i="23"/>
  <c r="Q426" i="23"/>
  <c r="O427" i="23"/>
  <c r="P427" i="23"/>
  <c r="Q427" i="23"/>
  <c r="O428" i="23"/>
  <c r="P428" i="23"/>
  <c r="Q428" i="23"/>
  <c r="O429" i="23"/>
  <c r="P429" i="23"/>
  <c r="Q429" i="23"/>
  <c r="O430" i="23"/>
  <c r="P430" i="23"/>
  <c r="Q430" i="23"/>
  <c r="O431" i="23"/>
  <c r="P431" i="23"/>
  <c r="Q431" i="23"/>
  <c r="O432" i="23"/>
  <c r="P432" i="23"/>
  <c r="Q432" i="23"/>
  <c r="O433" i="23"/>
  <c r="P433" i="23"/>
  <c r="Q433" i="23"/>
  <c r="O434" i="23"/>
  <c r="P434" i="23"/>
  <c r="Q434" i="23"/>
  <c r="O435" i="23"/>
  <c r="P435" i="23"/>
  <c r="Q435" i="23"/>
  <c r="O436" i="23"/>
  <c r="P436" i="23"/>
  <c r="Q436" i="23"/>
  <c r="O437" i="23"/>
  <c r="P437" i="23"/>
  <c r="Q437" i="23"/>
  <c r="O438" i="23"/>
  <c r="P438" i="23"/>
  <c r="Q438" i="23"/>
  <c r="O439" i="23"/>
  <c r="P439" i="23"/>
  <c r="Q439" i="23"/>
  <c r="O440" i="23"/>
  <c r="P440" i="23"/>
  <c r="Q440" i="23"/>
  <c r="O441" i="23"/>
  <c r="P441" i="23"/>
  <c r="Q441" i="23"/>
  <c r="O442" i="23"/>
  <c r="P442" i="23"/>
  <c r="Q442" i="23"/>
  <c r="O443" i="23"/>
  <c r="P443" i="23"/>
  <c r="Q443" i="23"/>
  <c r="O444" i="23"/>
  <c r="P444" i="23"/>
  <c r="Q444" i="23"/>
  <c r="O445" i="23"/>
  <c r="P445" i="23"/>
  <c r="Q445" i="23"/>
  <c r="O446" i="23"/>
  <c r="P446" i="23"/>
  <c r="Q446" i="23"/>
  <c r="O447" i="23"/>
  <c r="P447" i="23"/>
  <c r="Q447" i="23"/>
  <c r="O448" i="23"/>
  <c r="P448" i="23"/>
  <c r="Q448" i="23"/>
  <c r="O449" i="23"/>
  <c r="P449" i="23"/>
  <c r="Q449" i="23"/>
  <c r="O450" i="23"/>
  <c r="P450" i="23"/>
  <c r="Q450" i="23"/>
  <c r="O451" i="23"/>
  <c r="P451" i="23"/>
  <c r="Q451" i="23"/>
  <c r="O452" i="23"/>
  <c r="P452" i="23"/>
  <c r="Q452" i="23"/>
  <c r="O453" i="23"/>
  <c r="P453" i="23"/>
  <c r="Q453" i="23"/>
  <c r="O454" i="23"/>
  <c r="P454" i="23"/>
  <c r="Q454" i="23"/>
  <c r="O455" i="23"/>
  <c r="P455" i="23"/>
  <c r="Q455" i="23"/>
  <c r="O456" i="23"/>
  <c r="P456" i="23"/>
  <c r="Q456" i="23"/>
  <c r="O457" i="23"/>
  <c r="P457" i="23"/>
  <c r="Q457" i="23"/>
  <c r="O458" i="23"/>
  <c r="P458" i="23"/>
  <c r="Q458" i="23"/>
  <c r="O459" i="23"/>
  <c r="P459" i="23"/>
  <c r="Q459" i="23"/>
  <c r="O460" i="23"/>
  <c r="P460" i="23"/>
  <c r="Q460" i="23"/>
  <c r="O461" i="23"/>
  <c r="P461" i="23"/>
  <c r="Q461" i="23"/>
  <c r="O462" i="23"/>
  <c r="P462" i="23"/>
  <c r="Q462" i="23"/>
  <c r="O463" i="23"/>
  <c r="P463" i="23"/>
  <c r="Q463" i="23"/>
  <c r="O464" i="23"/>
  <c r="P464" i="23"/>
  <c r="Q464" i="23"/>
  <c r="O465" i="23"/>
  <c r="P465" i="23"/>
  <c r="Q465" i="23"/>
  <c r="O466" i="23"/>
  <c r="P466" i="23"/>
  <c r="Q466" i="23"/>
  <c r="O467" i="23"/>
  <c r="P467" i="23"/>
  <c r="Q467" i="23"/>
  <c r="O468" i="23"/>
  <c r="P468" i="23"/>
  <c r="Q468" i="23"/>
  <c r="O469" i="23"/>
  <c r="P469" i="23"/>
  <c r="Q469" i="23"/>
  <c r="O470" i="23"/>
  <c r="P470" i="23"/>
  <c r="Q470" i="23"/>
  <c r="O471" i="23"/>
  <c r="P471" i="23"/>
  <c r="Q471" i="23"/>
  <c r="O472" i="23"/>
  <c r="P472" i="23"/>
  <c r="Q472" i="23"/>
  <c r="O473" i="23"/>
  <c r="P473" i="23"/>
  <c r="Q473" i="23"/>
  <c r="O474" i="23"/>
  <c r="P474" i="23"/>
  <c r="Q474" i="23"/>
  <c r="O475" i="23"/>
  <c r="P475" i="23"/>
  <c r="Q475" i="23"/>
  <c r="O476" i="23"/>
  <c r="P476" i="23"/>
  <c r="Q476" i="23"/>
  <c r="O477" i="23"/>
  <c r="P477" i="23"/>
  <c r="Q477" i="23"/>
  <c r="O478" i="23"/>
  <c r="P478" i="23"/>
  <c r="Q478" i="23"/>
  <c r="O479" i="23"/>
  <c r="P479" i="23"/>
  <c r="Q479" i="23"/>
  <c r="O480" i="23"/>
  <c r="P480" i="23"/>
  <c r="Q480" i="23"/>
  <c r="O481" i="23"/>
  <c r="P481" i="23"/>
  <c r="Q481" i="23"/>
  <c r="O482" i="23"/>
  <c r="P482" i="23"/>
  <c r="Q482" i="23"/>
  <c r="O483" i="23"/>
  <c r="P483" i="23"/>
  <c r="Q483" i="23"/>
  <c r="O484" i="23"/>
  <c r="P484" i="23"/>
  <c r="Q484" i="23"/>
  <c r="O485" i="23"/>
  <c r="P485" i="23"/>
  <c r="Q485" i="23"/>
  <c r="O486" i="23"/>
  <c r="P486" i="23"/>
  <c r="Q486" i="23"/>
  <c r="O487" i="23"/>
  <c r="P487" i="23"/>
  <c r="Q487" i="23"/>
  <c r="O488" i="23"/>
  <c r="P488" i="23"/>
  <c r="Q488" i="23"/>
  <c r="O489" i="23"/>
  <c r="P489" i="23"/>
  <c r="Q489" i="23"/>
  <c r="O490" i="23"/>
  <c r="P490" i="23"/>
  <c r="Q490" i="23"/>
  <c r="O491" i="23"/>
  <c r="P491" i="23"/>
  <c r="Q491" i="23"/>
  <c r="O492" i="23"/>
  <c r="P492" i="23"/>
  <c r="Q492" i="23"/>
  <c r="O493" i="23"/>
  <c r="P493" i="23"/>
  <c r="Q493" i="23"/>
  <c r="O494" i="23"/>
  <c r="P494" i="23"/>
  <c r="Q494" i="23"/>
  <c r="O495" i="23"/>
  <c r="P495" i="23"/>
  <c r="Q495" i="23"/>
  <c r="O496" i="23"/>
  <c r="P496" i="23"/>
  <c r="Q496" i="23"/>
  <c r="O497" i="23"/>
  <c r="P497" i="23"/>
  <c r="Q497" i="23"/>
  <c r="O498" i="23"/>
  <c r="P498" i="23"/>
  <c r="Q498" i="23"/>
  <c r="O499" i="23"/>
  <c r="P499" i="23"/>
  <c r="Q499" i="23"/>
  <c r="O500" i="23"/>
  <c r="P500" i="23"/>
  <c r="Q500" i="23"/>
  <c r="O501" i="23"/>
  <c r="P501" i="23"/>
  <c r="Q501" i="23"/>
  <c r="O502" i="23"/>
  <c r="P502" i="23"/>
  <c r="Q502" i="23"/>
  <c r="O503" i="23"/>
  <c r="P503" i="23"/>
  <c r="Q503" i="23"/>
  <c r="O504" i="23"/>
  <c r="P504" i="23"/>
  <c r="Q504" i="23"/>
  <c r="O505" i="23"/>
  <c r="P505" i="23"/>
  <c r="Q505" i="23"/>
  <c r="O506" i="23"/>
  <c r="P506" i="23"/>
  <c r="Q506" i="23"/>
  <c r="O507" i="23"/>
  <c r="P507" i="23"/>
  <c r="Q507" i="23"/>
  <c r="O508" i="23"/>
  <c r="P508" i="23"/>
  <c r="Q508" i="23"/>
  <c r="O509" i="23"/>
  <c r="P509" i="23"/>
  <c r="Q509" i="23"/>
  <c r="O510" i="23"/>
  <c r="P510" i="23"/>
  <c r="Q510" i="23"/>
  <c r="O511" i="23"/>
  <c r="P511" i="23"/>
  <c r="Q511" i="23"/>
  <c r="O512" i="23"/>
  <c r="P512" i="23"/>
  <c r="Q512" i="23"/>
  <c r="O513" i="23"/>
  <c r="P513" i="23"/>
  <c r="Q513" i="23"/>
  <c r="O514" i="23"/>
  <c r="P514" i="23"/>
  <c r="Q514" i="23"/>
  <c r="O515" i="23"/>
  <c r="P515" i="23"/>
  <c r="Q515" i="23"/>
  <c r="O516" i="23"/>
  <c r="P516" i="23"/>
  <c r="Q516" i="23"/>
  <c r="O517" i="23"/>
  <c r="P517" i="23"/>
  <c r="Q517" i="23"/>
  <c r="O518" i="23"/>
  <c r="P518" i="23"/>
  <c r="Q518" i="23"/>
  <c r="O519" i="23"/>
  <c r="P519" i="23"/>
  <c r="Q519" i="23"/>
  <c r="O520" i="23"/>
  <c r="P520" i="23"/>
  <c r="Q520" i="23"/>
  <c r="O521" i="23"/>
  <c r="P521" i="23"/>
  <c r="Q521" i="23"/>
  <c r="O522" i="23"/>
  <c r="P522" i="23"/>
  <c r="Q522" i="23"/>
  <c r="O523" i="23"/>
  <c r="P523" i="23"/>
  <c r="Q523" i="23"/>
  <c r="O524" i="23"/>
  <c r="P524" i="23"/>
  <c r="Q524" i="23"/>
  <c r="O525" i="23"/>
  <c r="P525" i="23"/>
  <c r="Q525" i="23"/>
  <c r="O526" i="23"/>
  <c r="P526" i="23"/>
  <c r="Q526" i="23"/>
  <c r="O527" i="23"/>
  <c r="P527" i="23"/>
  <c r="Q527" i="23"/>
  <c r="O528" i="23"/>
  <c r="P528" i="23"/>
  <c r="Q528" i="23"/>
  <c r="O529" i="23"/>
  <c r="P529" i="23"/>
  <c r="Q529" i="23"/>
  <c r="O530" i="23"/>
  <c r="P530" i="23"/>
  <c r="Q530" i="23"/>
  <c r="O531" i="23"/>
  <c r="P531" i="23"/>
  <c r="Q531" i="23"/>
  <c r="O532" i="23"/>
  <c r="P532" i="23"/>
  <c r="Q532" i="23"/>
  <c r="O533" i="23"/>
  <c r="P533" i="23"/>
  <c r="Q533" i="23"/>
  <c r="O534" i="23"/>
  <c r="P534" i="23"/>
  <c r="Q534" i="23"/>
  <c r="O535" i="23"/>
  <c r="P535" i="23"/>
  <c r="Q535" i="23"/>
  <c r="O536" i="23"/>
  <c r="P536" i="23"/>
  <c r="Q536" i="23"/>
  <c r="O537" i="23"/>
  <c r="P537" i="23"/>
  <c r="Q537" i="23"/>
  <c r="O538" i="23"/>
  <c r="P538" i="23"/>
  <c r="Q538" i="23"/>
  <c r="O539" i="23"/>
  <c r="P539" i="23"/>
  <c r="Q539" i="23"/>
  <c r="O540" i="23"/>
  <c r="P540" i="23"/>
  <c r="Q540" i="23"/>
  <c r="O541" i="23"/>
  <c r="P541" i="23"/>
  <c r="Q541" i="23"/>
  <c r="O542" i="23"/>
  <c r="P542" i="23"/>
  <c r="Q542" i="23"/>
  <c r="O543" i="23"/>
  <c r="P543" i="23"/>
  <c r="Q543" i="23"/>
  <c r="O544" i="23"/>
  <c r="P544" i="23"/>
  <c r="Q544" i="23"/>
  <c r="O545" i="23"/>
  <c r="P545" i="23"/>
  <c r="Q545" i="23"/>
  <c r="O546" i="23"/>
  <c r="P546" i="23"/>
  <c r="Q546" i="23"/>
  <c r="O547" i="23"/>
  <c r="P547" i="23"/>
  <c r="Q547" i="23"/>
  <c r="O548" i="23"/>
  <c r="P548" i="23"/>
  <c r="Q548" i="23"/>
  <c r="O549" i="23"/>
  <c r="P549" i="23"/>
  <c r="Q549" i="23"/>
  <c r="O550" i="23"/>
  <c r="P550" i="23"/>
  <c r="Q550" i="23"/>
  <c r="O551" i="23"/>
  <c r="P551" i="23"/>
  <c r="Q551" i="23"/>
  <c r="O552" i="23"/>
  <c r="P552" i="23"/>
  <c r="Q552" i="23"/>
  <c r="O553" i="23"/>
  <c r="P553" i="23"/>
  <c r="Q553" i="23"/>
  <c r="O554" i="23"/>
  <c r="P554" i="23"/>
  <c r="Q554" i="23"/>
  <c r="O555" i="23"/>
  <c r="P555" i="23"/>
  <c r="Q555" i="23"/>
  <c r="O556" i="23"/>
  <c r="P556" i="23"/>
  <c r="Q556" i="23"/>
  <c r="O557" i="23"/>
  <c r="P557" i="23"/>
  <c r="Q557" i="23"/>
  <c r="O558" i="23"/>
  <c r="P558" i="23"/>
  <c r="Q558" i="23"/>
  <c r="O559" i="23"/>
  <c r="P559" i="23"/>
  <c r="Q559" i="23"/>
  <c r="O560" i="23"/>
  <c r="P560" i="23"/>
  <c r="Q560" i="23"/>
  <c r="O561" i="23"/>
  <c r="P561" i="23"/>
  <c r="Q561" i="23"/>
  <c r="O562" i="23"/>
  <c r="P562" i="23"/>
  <c r="Q562" i="23"/>
  <c r="O563" i="23"/>
  <c r="P563" i="23"/>
  <c r="Q563" i="23"/>
  <c r="O564" i="23"/>
  <c r="P564" i="23"/>
  <c r="Q564" i="23"/>
  <c r="O565" i="23"/>
  <c r="P565" i="23"/>
  <c r="Q565" i="23"/>
  <c r="O566" i="23"/>
  <c r="P566" i="23"/>
  <c r="Q566" i="23"/>
  <c r="O567" i="23"/>
  <c r="P567" i="23"/>
  <c r="Q567" i="23"/>
  <c r="O568" i="23"/>
  <c r="P568" i="23"/>
  <c r="Q568" i="23"/>
  <c r="O569" i="23"/>
  <c r="P569" i="23"/>
  <c r="Q569" i="23"/>
  <c r="O570" i="23"/>
  <c r="P570" i="23"/>
  <c r="Q570" i="23"/>
  <c r="O571" i="23"/>
  <c r="P571" i="23"/>
  <c r="Q571" i="23"/>
  <c r="O572" i="23"/>
  <c r="P572" i="23"/>
  <c r="Q572" i="23"/>
  <c r="O573" i="23"/>
  <c r="P573" i="23"/>
  <c r="Q573" i="23"/>
  <c r="O574" i="23"/>
  <c r="P574" i="23"/>
  <c r="Q574" i="23"/>
  <c r="O575" i="23"/>
  <c r="P575" i="23"/>
  <c r="Q575" i="23"/>
  <c r="O576" i="23"/>
  <c r="P576" i="23"/>
  <c r="Q576" i="23"/>
  <c r="O577" i="23"/>
  <c r="P577" i="23"/>
  <c r="Q577" i="23"/>
  <c r="O578" i="23"/>
  <c r="P578" i="23"/>
  <c r="Q578" i="23"/>
  <c r="O579" i="23"/>
  <c r="P579" i="23"/>
  <c r="Q579" i="23"/>
  <c r="O580" i="23"/>
  <c r="P580" i="23"/>
  <c r="Q580" i="23"/>
  <c r="O581" i="23"/>
  <c r="P581" i="23"/>
  <c r="Q581" i="23"/>
  <c r="O582" i="23"/>
  <c r="P582" i="23"/>
  <c r="Q582" i="23"/>
  <c r="O583" i="23"/>
  <c r="P583" i="23"/>
  <c r="Q583" i="23"/>
  <c r="O584" i="23"/>
  <c r="P584" i="23"/>
  <c r="Q584" i="23"/>
  <c r="O585" i="23"/>
  <c r="P585" i="23"/>
  <c r="Q585" i="23"/>
  <c r="O586" i="23"/>
  <c r="P586" i="23"/>
  <c r="Q586" i="23"/>
  <c r="O587" i="23"/>
  <c r="P587" i="23"/>
  <c r="Q587" i="23"/>
  <c r="O588" i="23"/>
  <c r="P588" i="23"/>
  <c r="Q588" i="23"/>
  <c r="O589" i="23"/>
  <c r="P589" i="23"/>
  <c r="Q589" i="23"/>
  <c r="O590" i="23"/>
  <c r="P590" i="23"/>
  <c r="Q590" i="23"/>
  <c r="O591" i="23"/>
  <c r="P591" i="23"/>
  <c r="Q591" i="23"/>
  <c r="O592" i="23"/>
  <c r="P592" i="23"/>
  <c r="Q592" i="23"/>
  <c r="O593" i="23"/>
  <c r="P593" i="23"/>
  <c r="Q593" i="23"/>
  <c r="O594" i="23"/>
  <c r="P594" i="23"/>
  <c r="Q594" i="23"/>
  <c r="O595" i="23"/>
  <c r="P595" i="23"/>
  <c r="Q595" i="23"/>
  <c r="O596" i="23"/>
  <c r="P596" i="23"/>
  <c r="Q596" i="23"/>
  <c r="O597" i="23"/>
  <c r="P597" i="23"/>
  <c r="Q597" i="23"/>
  <c r="O598" i="23"/>
  <c r="P598" i="23"/>
  <c r="Q598" i="23"/>
  <c r="O599" i="23"/>
  <c r="P599" i="23"/>
  <c r="Q599" i="23"/>
  <c r="O600" i="23"/>
  <c r="P600" i="23"/>
  <c r="Q600" i="23"/>
  <c r="O601" i="23"/>
  <c r="P601" i="23"/>
  <c r="Q601" i="23"/>
  <c r="O602" i="23"/>
  <c r="P602" i="23"/>
  <c r="Q602" i="23"/>
  <c r="O603" i="23"/>
  <c r="P603" i="23"/>
  <c r="Q603" i="23"/>
  <c r="O604" i="23"/>
  <c r="P604" i="23"/>
  <c r="Q604" i="23"/>
  <c r="O605" i="23"/>
  <c r="P605" i="23"/>
  <c r="Q605" i="23"/>
  <c r="O606" i="23"/>
  <c r="P606" i="23"/>
  <c r="Q606" i="23"/>
  <c r="O607" i="23"/>
  <c r="P607" i="23"/>
  <c r="Q607" i="23"/>
  <c r="O608" i="23"/>
  <c r="P608" i="23"/>
  <c r="Q608" i="23"/>
  <c r="O609" i="23"/>
  <c r="P609" i="23"/>
  <c r="Q609" i="23"/>
  <c r="O610" i="23"/>
  <c r="P610" i="23"/>
  <c r="Q610" i="23"/>
  <c r="O611" i="23"/>
  <c r="P611" i="23"/>
  <c r="Q611" i="23"/>
  <c r="O612" i="23"/>
  <c r="P612" i="23"/>
  <c r="Q612" i="23"/>
  <c r="O613" i="23"/>
  <c r="P613" i="23"/>
  <c r="Q613" i="23"/>
  <c r="O614" i="23"/>
  <c r="P614" i="23"/>
  <c r="Q614" i="23"/>
  <c r="O615" i="23"/>
  <c r="P615" i="23"/>
  <c r="Q615" i="23"/>
  <c r="O616" i="23"/>
  <c r="P616" i="23"/>
  <c r="Q616" i="23"/>
  <c r="O617" i="23"/>
  <c r="P617" i="23"/>
  <c r="Q617" i="23"/>
  <c r="O618" i="23"/>
  <c r="P618" i="23"/>
  <c r="Q618" i="23"/>
  <c r="O619" i="23"/>
  <c r="P619" i="23"/>
  <c r="Q619" i="23"/>
  <c r="O620" i="23"/>
  <c r="P620" i="23"/>
  <c r="Q620" i="23"/>
  <c r="O621" i="23"/>
  <c r="P621" i="23"/>
  <c r="Q621" i="23"/>
  <c r="O622" i="23"/>
  <c r="P622" i="23"/>
  <c r="Q622" i="23"/>
  <c r="O623" i="23"/>
  <c r="P623" i="23"/>
  <c r="Q623" i="23"/>
  <c r="O624" i="23"/>
  <c r="P624" i="23"/>
  <c r="Q624" i="23"/>
  <c r="O625" i="23"/>
  <c r="P625" i="23"/>
  <c r="Q625" i="23"/>
  <c r="O626" i="23"/>
  <c r="P626" i="23"/>
  <c r="Q626" i="23"/>
  <c r="O627" i="23"/>
  <c r="P627" i="23"/>
  <c r="Q627" i="23"/>
  <c r="O628" i="23"/>
  <c r="P628" i="23"/>
  <c r="Q628" i="23"/>
  <c r="O629" i="23"/>
  <c r="P629" i="23"/>
  <c r="Q629" i="23"/>
  <c r="O630" i="23"/>
  <c r="P630" i="23"/>
  <c r="Q630" i="23"/>
  <c r="O631" i="23"/>
  <c r="P631" i="23"/>
  <c r="Q631" i="23"/>
  <c r="O632" i="23"/>
  <c r="P632" i="23"/>
  <c r="Q632" i="23"/>
  <c r="O633" i="23"/>
  <c r="P633" i="23"/>
  <c r="Q633" i="23"/>
  <c r="O634" i="23"/>
  <c r="P634" i="23"/>
  <c r="Q634" i="23"/>
  <c r="O635" i="23"/>
  <c r="P635" i="23"/>
  <c r="Q635" i="23"/>
  <c r="O636" i="23"/>
  <c r="P636" i="23"/>
  <c r="Q636" i="23"/>
  <c r="O637" i="23"/>
  <c r="P637" i="23"/>
  <c r="Q637" i="23"/>
  <c r="O638" i="23"/>
  <c r="P638" i="23"/>
  <c r="Q638" i="23"/>
  <c r="O639" i="23"/>
  <c r="P639" i="23"/>
  <c r="Q639" i="23"/>
  <c r="O640" i="23"/>
  <c r="P640" i="23"/>
  <c r="Q640" i="23"/>
  <c r="O641" i="23"/>
  <c r="P641" i="23"/>
  <c r="Q641" i="23"/>
  <c r="O642" i="23"/>
  <c r="P642" i="23"/>
  <c r="Q642" i="23"/>
  <c r="O643" i="23"/>
  <c r="P643" i="23"/>
  <c r="Q643" i="23"/>
  <c r="O644" i="23"/>
  <c r="P644" i="23"/>
  <c r="Q644" i="23"/>
  <c r="O645" i="23"/>
  <c r="P645" i="23"/>
  <c r="Q645" i="23"/>
  <c r="O646" i="23"/>
  <c r="P646" i="23"/>
  <c r="Q646" i="23"/>
  <c r="O647" i="23"/>
  <c r="P647" i="23"/>
  <c r="Q647" i="23"/>
  <c r="O648" i="23"/>
  <c r="P648" i="23"/>
  <c r="Q648" i="23"/>
  <c r="O649" i="23"/>
  <c r="P649" i="23"/>
  <c r="Q649" i="23"/>
  <c r="O650" i="23"/>
  <c r="P650" i="23"/>
  <c r="Q650" i="23"/>
  <c r="O651" i="23"/>
  <c r="P651" i="23"/>
  <c r="Q651" i="23"/>
  <c r="O652" i="23"/>
  <c r="P652" i="23"/>
  <c r="Q652" i="23"/>
  <c r="O653" i="23"/>
  <c r="P653" i="23"/>
  <c r="Q653" i="23"/>
  <c r="O654" i="23"/>
  <c r="P654" i="23"/>
  <c r="Q654" i="23"/>
  <c r="O655" i="23"/>
  <c r="P655" i="23"/>
  <c r="Q655" i="23"/>
  <c r="O656" i="23"/>
  <c r="P656" i="23"/>
  <c r="Q656" i="23"/>
  <c r="O657" i="23"/>
  <c r="P657" i="23"/>
  <c r="Q657" i="23"/>
  <c r="O658" i="23"/>
  <c r="P658" i="23"/>
  <c r="Q658" i="23"/>
  <c r="O659" i="23"/>
  <c r="P659" i="23"/>
  <c r="Q659" i="23"/>
  <c r="O660" i="23"/>
  <c r="P660" i="23"/>
  <c r="Q660" i="23"/>
  <c r="O661" i="23"/>
  <c r="P661" i="23"/>
  <c r="Q661" i="23"/>
  <c r="O662" i="23"/>
  <c r="P662" i="23"/>
  <c r="Q662" i="23"/>
  <c r="O663" i="23"/>
  <c r="P663" i="23"/>
  <c r="Q663" i="23"/>
  <c r="O664" i="23"/>
  <c r="P664" i="23"/>
  <c r="Q664" i="23"/>
  <c r="O665" i="23"/>
  <c r="P665" i="23"/>
  <c r="Q665" i="23"/>
  <c r="O666" i="23"/>
  <c r="P666" i="23"/>
  <c r="Q666" i="23"/>
  <c r="O667" i="23"/>
  <c r="P667" i="23"/>
  <c r="Q667" i="23"/>
  <c r="O668" i="23"/>
  <c r="P668" i="23"/>
  <c r="Q668" i="23"/>
  <c r="O669" i="23"/>
  <c r="P669" i="23"/>
  <c r="Q669" i="23"/>
  <c r="O670" i="23"/>
  <c r="P670" i="23"/>
  <c r="Q670" i="23"/>
  <c r="O671" i="23"/>
  <c r="P671" i="23"/>
  <c r="Q671" i="23"/>
  <c r="O672" i="23"/>
  <c r="P672" i="23"/>
  <c r="Q672" i="23"/>
  <c r="O673" i="23"/>
  <c r="P673" i="23"/>
  <c r="Q673" i="23"/>
  <c r="O674" i="23"/>
  <c r="P674" i="23"/>
  <c r="Q674" i="23"/>
  <c r="O675" i="23"/>
  <c r="P675" i="23"/>
  <c r="Q675" i="23"/>
  <c r="O676" i="23"/>
  <c r="P676" i="23"/>
  <c r="Q676" i="23"/>
  <c r="O677" i="23"/>
  <c r="P677" i="23"/>
  <c r="Q677" i="23"/>
  <c r="O678" i="23"/>
  <c r="P678" i="23"/>
  <c r="Q678" i="23"/>
  <c r="O679" i="23"/>
  <c r="P679" i="23"/>
  <c r="Q679" i="23"/>
  <c r="O680" i="23"/>
  <c r="P680" i="23"/>
  <c r="Q680" i="23"/>
  <c r="O681" i="23"/>
  <c r="P681" i="23"/>
  <c r="Q681" i="23"/>
  <c r="O682" i="23"/>
  <c r="P682" i="23"/>
  <c r="Q682" i="23"/>
  <c r="O683" i="23"/>
  <c r="P683" i="23"/>
  <c r="Q683" i="23"/>
  <c r="O684" i="23"/>
  <c r="P684" i="23"/>
  <c r="Q684" i="23"/>
  <c r="O685" i="23"/>
  <c r="P685" i="23"/>
  <c r="Q685" i="23"/>
  <c r="O686" i="23"/>
  <c r="P686" i="23"/>
  <c r="Q686" i="23"/>
  <c r="O687" i="23"/>
  <c r="P687" i="23"/>
  <c r="Q687" i="23"/>
  <c r="O688" i="23"/>
  <c r="P688" i="23"/>
  <c r="Q688" i="23"/>
  <c r="O689" i="23"/>
  <c r="P689" i="23"/>
  <c r="Q689" i="23"/>
  <c r="O690" i="23"/>
  <c r="P690" i="23"/>
  <c r="Q690" i="23"/>
  <c r="O691" i="23"/>
  <c r="P691" i="23"/>
  <c r="Q691" i="23"/>
  <c r="O692" i="23"/>
  <c r="P692" i="23"/>
  <c r="Q692" i="23"/>
  <c r="O693" i="23"/>
  <c r="P693" i="23"/>
  <c r="Q693" i="23"/>
  <c r="O694" i="23"/>
  <c r="P694" i="23"/>
  <c r="Q694" i="23"/>
  <c r="O695" i="23"/>
  <c r="P695" i="23"/>
  <c r="Q695" i="23"/>
  <c r="O696" i="23"/>
  <c r="P696" i="23"/>
  <c r="Q696" i="23"/>
  <c r="O697" i="23"/>
  <c r="P697" i="23"/>
  <c r="Q697" i="23"/>
  <c r="O698" i="23"/>
  <c r="P698" i="23"/>
  <c r="Q698" i="23"/>
  <c r="O699" i="23"/>
  <c r="P699" i="23"/>
  <c r="Q699" i="23"/>
  <c r="O700" i="23"/>
  <c r="P700" i="23"/>
  <c r="Q700" i="23"/>
  <c r="O701" i="23"/>
  <c r="P701" i="23"/>
  <c r="Q701" i="23"/>
  <c r="O702" i="23"/>
  <c r="P702" i="23"/>
  <c r="Q702" i="23"/>
  <c r="O703" i="23"/>
  <c r="P703" i="23"/>
  <c r="Q703" i="23"/>
  <c r="O704" i="23"/>
  <c r="P704" i="23"/>
  <c r="Q704" i="23"/>
  <c r="O705" i="23"/>
  <c r="P705" i="23"/>
  <c r="Q705" i="23"/>
  <c r="O706" i="23"/>
  <c r="P706" i="23"/>
  <c r="Q706" i="23"/>
  <c r="O707" i="23"/>
  <c r="P707" i="23"/>
  <c r="Q707" i="23"/>
  <c r="O708" i="23"/>
  <c r="P708" i="23"/>
  <c r="Q708" i="23"/>
  <c r="O709" i="23"/>
  <c r="P709" i="23"/>
  <c r="Q709" i="23"/>
  <c r="O710" i="23"/>
  <c r="P710" i="23"/>
  <c r="Q710" i="23"/>
  <c r="O711" i="23"/>
  <c r="P711" i="23"/>
  <c r="Q711" i="23"/>
  <c r="O712" i="23"/>
  <c r="P712" i="23"/>
  <c r="Q712" i="23"/>
  <c r="O713" i="23"/>
  <c r="P713" i="23"/>
  <c r="Q713" i="23"/>
  <c r="O714" i="23"/>
  <c r="P714" i="23"/>
  <c r="Q714" i="23"/>
  <c r="O715" i="23"/>
  <c r="P715" i="23"/>
  <c r="Q715" i="23"/>
  <c r="O716" i="23"/>
  <c r="P716" i="23"/>
  <c r="Q716" i="23"/>
  <c r="O717" i="23"/>
  <c r="P717" i="23"/>
  <c r="Q717" i="23"/>
  <c r="O718" i="23"/>
  <c r="P718" i="23"/>
  <c r="Q718" i="23"/>
  <c r="O719" i="23"/>
  <c r="P719" i="23"/>
  <c r="Q719" i="23"/>
  <c r="O720" i="23"/>
  <c r="P720" i="23"/>
  <c r="Q720" i="23"/>
  <c r="O721" i="23"/>
  <c r="P721" i="23"/>
  <c r="Q721" i="23"/>
  <c r="O722" i="23"/>
  <c r="P722" i="23"/>
  <c r="Q722" i="23"/>
  <c r="O723" i="23"/>
  <c r="P723" i="23"/>
  <c r="Q723" i="23"/>
  <c r="O724" i="23"/>
  <c r="P724" i="23"/>
  <c r="Q724" i="23"/>
  <c r="O725" i="23"/>
  <c r="P725" i="23"/>
  <c r="Q725" i="23"/>
  <c r="O726" i="23"/>
  <c r="P726" i="23"/>
  <c r="Q726" i="23"/>
  <c r="O727" i="23"/>
  <c r="P727" i="23"/>
  <c r="Q727" i="23"/>
  <c r="O728" i="23"/>
  <c r="P728" i="23"/>
  <c r="Q728" i="23"/>
  <c r="O729" i="23"/>
  <c r="P729" i="23"/>
  <c r="Q729" i="23"/>
  <c r="O730" i="23"/>
  <c r="P730" i="23"/>
  <c r="Q730" i="23"/>
  <c r="O731" i="23"/>
  <c r="P731" i="23"/>
  <c r="Q731" i="23"/>
  <c r="O732" i="23"/>
  <c r="P732" i="23"/>
  <c r="Q732" i="23"/>
  <c r="O733" i="23"/>
  <c r="P733" i="23"/>
  <c r="Q733" i="23"/>
  <c r="O734" i="23"/>
  <c r="P734" i="23"/>
  <c r="Q734" i="23"/>
  <c r="O735" i="23"/>
  <c r="P735" i="23"/>
  <c r="Q735" i="23"/>
  <c r="O736" i="23"/>
  <c r="P736" i="23"/>
  <c r="Q736" i="23"/>
  <c r="O737" i="23"/>
  <c r="P737" i="23"/>
  <c r="Q737" i="23"/>
  <c r="O738" i="23"/>
  <c r="P738" i="23"/>
  <c r="Q738" i="23"/>
  <c r="O739" i="23"/>
  <c r="P739" i="23"/>
  <c r="Q739" i="23"/>
  <c r="O740" i="23"/>
  <c r="P740" i="23"/>
  <c r="Q740" i="23"/>
  <c r="O741" i="23"/>
  <c r="P741" i="23"/>
  <c r="Q741" i="23"/>
  <c r="O742" i="23"/>
  <c r="P742" i="23"/>
  <c r="Q742" i="23"/>
  <c r="O743" i="23"/>
  <c r="P743" i="23"/>
  <c r="Q743" i="23"/>
  <c r="O744" i="23"/>
  <c r="P744" i="23"/>
  <c r="Q744" i="23"/>
  <c r="O745" i="23"/>
  <c r="P745" i="23"/>
  <c r="Q745" i="23"/>
  <c r="O746" i="23"/>
  <c r="P746" i="23"/>
  <c r="Q746" i="23"/>
  <c r="O747" i="23"/>
  <c r="P747" i="23"/>
  <c r="Q747" i="23"/>
  <c r="O748" i="23"/>
  <c r="P748" i="23"/>
  <c r="Q748" i="23"/>
  <c r="O749" i="23"/>
  <c r="P749" i="23"/>
  <c r="Q749" i="23"/>
  <c r="O750" i="23"/>
  <c r="P750" i="23"/>
  <c r="Q750" i="23"/>
  <c r="O751" i="23"/>
  <c r="P751" i="23"/>
  <c r="Q751" i="23"/>
  <c r="O752" i="23"/>
  <c r="P752" i="23"/>
  <c r="Q752" i="23"/>
  <c r="O753" i="23"/>
  <c r="P753" i="23"/>
  <c r="Q753" i="23"/>
  <c r="O754" i="23"/>
  <c r="P754" i="23"/>
  <c r="Q754" i="23"/>
  <c r="O755" i="23"/>
  <c r="P755" i="23"/>
  <c r="Q755" i="23"/>
  <c r="O756" i="23"/>
  <c r="P756" i="23"/>
  <c r="Q756" i="23"/>
  <c r="O757" i="23"/>
  <c r="P757" i="23"/>
  <c r="Q757" i="23"/>
  <c r="O758" i="23"/>
  <c r="P758" i="23"/>
  <c r="Q758" i="23"/>
  <c r="O759" i="23"/>
  <c r="P759" i="23"/>
  <c r="Q759" i="23"/>
  <c r="O760" i="23"/>
  <c r="P760" i="23"/>
  <c r="Q760" i="23"/>
  <c r="O761" i="23"/>
  <c r="P761" i="23"/>
  <c r="Q761" i="23"/>
  <c r="O762" i="23"/>
  <c r="P762" i="23"/>
  <c r="Q762" i="23"/>
  <c r="O763" i="23"/>
  <c r="P763" i="23"/>
  <c r="Q763" i="23"/>
  <c r="O764" i="23"/>
  <c r="P764" i="23"/>
  <c r="Q764" i="23"/>
  <c r="O765" i="23"/>
  <c r="P765" i="23"/>
  <c r="Q765" i="23"/>
  <c r="O766" i="23"/>
  <c r="P766" i="23"/>
  <c r="Q766" i="23"/>
  <c r="O767" i="23"/>
  <c r="P767" i="23"/>
  <c r="Q767" i="23"/>
  <c r="O768" i="23"/>
  <c r="P768" i="23"/>
  <c r="Q768" i="23"/>
  <c r="O769" i="23"/>
  <c r="P769" i="23"/>
  <c r="Q769" i="23"/>
  <c r="O770" i="23"/>
  <c r="P770" i="23"/>
  <c r="Q770" i="23"/>
  <c r="O771" i="23"/>
  <c r="P771" i="23"/>
  <c r="Q771" i="23"/>
  <c r="O772" i="23"/>
  <c r="P772" i="23"/>
  <c r="Q772" i="23"/>
  <c r="O773" i="23"/>
  <c r="P773" i="23"/>
  <c r="Q773" i="23"/>
  <c r="O774" i="23"/>
  <c r="P774" i="23"/>
  <c r="Q774" i="23"/>
  <c r="O775" i="23"/>
  <c r="P775" i="23"/>
  <c r="Q775" i="23"/>
  <c r="O776" i="23"/>
  <c r="P776" i="23"/>
  <c r="Q776" i="23"/>
  <c r="O777" i="23"/>
  <c r="P777" i="23"/>
  <c r="Q777" i="23"/>
  <c r="O778" i="23"/>
  <c r="P778" i="23"/>
  <c r="Q778" i="23"/>
  <c r="O779" i="23"/>
  <c r="P779" i="23"/>
  <c r="Q779" i="23"/>
  <c r="O780" i="23"/>
  <c r="P780" i="23"/>
  <c r="Q780" i="23"/>
  <c r="O781" i="23"/>
  <c r="P781" i="23"/>
  <c r="Q781" i="23"/>
  <c r="O782" i="23"/>
  <c r="P782" i="23"/>
  <c r="Q782" i="23"/>
  <c r="O783" i="23"/>
  <c r="P783" i="23"/>
  <c r="Q783" i="23"/>
  <c r="O784" i="23"/>
  <c r="P784" i="23"/>
  <c r="Q784" i="23"/>
  <c r="O785" i="23"/>
  <c r="P785" i="23"/>
  <c r="Q785" i="23"/>
  <c r="O786" i="23"/>
  <c r="P786" i="23"/>
  <c r="Q786" i="23"/>
  <c r="O787" i="23"/>
  <c r="P787" i="23"/>
  <c r="Q787" i="23"/>
  <c r="O788" i="23"/>
  <c r="P788" i="23"/>
  <c r="Q788" i="23"/>
  <c r="O789" i="23"/>
  <c r="P789" i="23"/>
  <c r="Q789" i="23"/>
  <c r="O790" i="23"/>
  <c r="P790" i="23"/>
  <c r="Q790" i="23"/>
  <c r="O791" i="23"/>
  <c r="P791" i="23"/>
  <c r="Q791" i="23"/>
  <c r="O792" i="23"/>
  <c r="P792" i="23"/>
  <c r="Q792" i="23"/>
  <c r="O793" i="23"/>
  <c r="P793" i="23"/>
  <c r="Q793" i="23"/>
  <c r="O794" i="23"/>
  <c r="P794" i="23"/>
  <c r="Q794" i="23"/>
  <c r="O795" i="23"/>
  <c r="P795" i="23"/>
  <c r="Q795" i="23"/>
  <c r="O796" i="23"/>
  <c r="P796" i="23"/>
  <c r="Q796" i="23"/>
  <c r="O797" i="23"/>
  <c r="P797" i="23"/>
  <c r="Q797" i="23"/>
  <c r="O798" i="23"/>
  <c r="P798" i="23"/>
  <c r="Q798" i="23"/>
  <c r="O799" i="23"/>
  <c r="P799" i="23"/>
  <c r="Q799" i="23"/>
  <c r="O800" i="23"/>
  <c r="P800" i="23"/>
  <c r="Q800" i="23"/>
  <c r="O801" i="23"/>
  <c r="P801" i="23"/>
  <c r="Q801" i="23"/>
  <c r="O802" i="23"/>
  <c r="P802" i="23"/>
  <c r="Q802" i="23"/>
  <c r="O803" i="23"/>
  <c r="P803" i="23"/>
  <c r="Q803" i="23"/>
  <c r="O804" i="23"/>
  <c r="P804" i="23"/>
  <c r="Q804" i="23"/>
  <c r="O805" i="23"/>
  <c r="P805" i="23"/>
  <c r="Q805" i="23"/>
  <c r="O806" i="23"/>
  <c r="P806" i="23"/>
  <c r="Q806" i="23"/>
  <c r="O807" i="23"/>
  <c r="P807" i="23"/>
  <c r="Q807" i="23"/>
  <c r="O808" i="23"/>
  <c r="P808" i="23"/>
  <c r="Q808" i="23"/>
  <c r="O809" i="23"/>
  <c r="P809" i="23"/>
  <c r="Q809" i="23"/>
  <c r="O810" i="23"/>
  <c r="P810" i="23"/>
  <c r="Q810" i="23"/>
  <c r="O811" i="23"/>
  <c r="P811" i="23"/>
  <c r="Q811" i="23"/>
  <c r="O812" i="23"/>
  <c r="P812" i="23"/>
  <c r="Q812" i="23"/>
  <c r="O813" i="23"/>
  <c r="P813" i="23"/>
  <c r="Q813" i="23"/>
  <c r="O814" i="23"/>
  <c r="P814" i="23"/>
  <c r="Q814" i="23"/>
  <c r="O815" i="23"/>
  <c r="P815" i="23"/>
  <c r="Q815" i="23"/>
  <c r="O816" i="23"/>
  <c r="P816" i="23"/>
  <c r="Q816" i="23"/>
  <c r="O817" i="23"/>
  <c r="P817" i="23"/>
  <c r="Q817" i="23"/>
  <c r="O818" i="23"/>
  <c r="P818" i="23"/>
  <c r="Q818" i="23"/>
  <c r="O819" i="23"/>
  <c r="P819" i="23"/>
  <c r="Q819" i="23"/>
  <c r="O820" i="23"/>
  <c r="P820" i="23"/>
  <c r="Q820" i="23"/>
  <c r="O821" i="23"/>
  <c r="P821" i="23"/>
  <c r="Q821" i="23"/>
  <c r="O822" i="23"/>
  <c r="P822" i="23"/>
  <c r="Q822" i="23"/>
  <c r="O823" i="23"/>
  <c r="P823" i="23"/>
  <c r="Q823" i="23"/>
  <c r="O824" i="23"/>
  <c r="P824" i="23"/>
  <c r="Q824" i="23"/>
  <c r="O825" i="23"/>
  <c r="P825" i="23"/>
  <c r="Q825" i="23"/>
  <c r="O826" i="23"/>
  <c r="P826" i="23"/>
  <c r="Q826" i="23"/>
  <c r="O827" i="23"/>
  <c r="P827" i="23"/>
  <c r="Q827" i="23"/>
  <c r="O828" i="23"/>
  <c r="P828" i="23"/>
  <c r="Q828" i="23"/>
  <c r="O829" i="23"/>
  <c r="P829" i="23"/>
  <c r="Q829" i="23"/>
  <c r="O830" i="23"/>
  <c r="P830" i="23"/>
  <c r="Q830" i="23"/>
  <c r="O831" i="23"/>
  <c r="P831" i="23"/>
  <c r="Q831" i="23"/>
  <c r="O832" i="23"/>
  <c r="P832" i="23"/>
  <c r="Q832" i="23"/>
  <c r="O833" i="23"/>
  <c r="P833" i="23"/>
  <c r="Q833" i="23"/>
  <c r="O834" i="23"/>
  <c r="P834" i="23"/>
  <c r="Q834" i="23"/>
  <c r="O835" i="23"/>
  <c r="P835" i="23"/>
  <c r="Q835" i="23"/>
  <c r="O836" i="23"/>
  <c r="P836" i="23"/>
  <c r="Q836" i="23"/>
  <c r="O837" i="23"/>
  <c r="P837" i="23"/>
  <c r="Q837" i="23"/>
  <c r="O838" i="23"/>
  <c r="P838" i="23"/>
  <c r="Q838" i="23"/>
  <c r="O839" i="23"/>
  <c r="P839" i="23"/>
  <c r="Q839" i="23"/>
  <c r="O840" i="23"/>
  <c r="P840" i="23"/>
  <c r="Q840" i="23"/>
  <c r="O841" i="23"/>
  <c r="P841" i="23"/>
  <c r="Q841" i="23"/>
  <c r="O842" i="23"/>
  <c r="P842" i="23"/>
  <c r="Q842" i="23"/>
  <c r="O843" i="23"/>
  <c r="P843" i="23"/>
  <c r="Q843" i="23"/>
  <c r="O844" i="23"/>
  <c r="P844" i="23"/>
  <c r="Q844" i="23"/>
  <c r="O845" i="23"/>
  <c r="P845" i="23"/>
  <c r="Q845" i="23"/>
  <c r="O846" i="23"/>
  <c r="P846" i="23"/>
  <c r="Q846" i="23"/>
  <c r="O847" i="23"/>
  <c r="P847" i="23"/>
  <c r="Q847" i="23"/>
  <c r="O848" i="23"/>
  <c r="P848" i="23"/>
  <c r="Q848" i="23"/>
  <c r="O849" i="23"/>
  <c r="P849" i="23"/>
  <c r="Q849" i="23"/>
  <c r="O850" i="23"/>
  <c r="P850" i="23"/>
  <c r="Q850" i="23"/>
  <c r="O851" i="23"/>
  <c r="P851" i="23"/>
  <c r="Q851" i="23"/>
  <c r="O852" i="23"/>
  <c r="P852" i="23"/>
  <c r="Q852" i="23"/>
  <c r="O853" i="23"/>
  <c r="P853" i="23"/>
  <c r="Q853" i="23"/>
  <c r="O854" i="23"/>
  <c r="P854" i="23"/>
  <c r="Q854" i="23"/>
  <c r="O855" i="23"/>
  <c r="P855" i="23"/>
  <c r="Q855" i="23"/>
  <c r="O856" i="23"/>
  <c r="P856" i="23"/>
  <c r="Q856" i="23"/>
  <c r="O857" i="23"/>
  <c r="P857" i="23"/>
  <c r="Q857" i="23"/>
  <c r="O858" i="23"/>
  <c r="P858" i="23"/>
  <c r="Q858" i="23"/>
  <c r="O859" i="23"/>
  <c r="P859" i="23"/>
  <c r="Q859" i="23"/>
  <c r="O860" i="23"/>
  <c r="P860" i="23"/>
  <c r="Q860" i="23"/>
  <c r="O861" i="23"/>
  <c r="P861" i="23"/>
  <c r="Q861" i="23"/>
  <c r="O862" i="23"/>
  <c r="P862" i="23"/>
  <c r="Q862" i="23"/>
  <c r="O863" i="23"/>
  <c r="P863" i="23"/>
  <c r="Q863" i="23"/>
  <c r="O864" i="23"/>
  <c r="P864" i="23"/>
  <c r="Q864" i="23"/>
  <c r="O865" i="23"/>
  <c r="P865" i="23"/>
  <c r="Q865" i="23"/>
  <c r="O866" i="23"/>
  <c r="P866" i="23"/>
  <c r="Q866" i="23"/>
  <c r="O867" i="23"/>
  <c r="P867" i="23"/>
  <c r="Q867" i="23"/>
  <c r="O868" i="23"/>
  <c r="P868" i="23"/>
  <c r="Q868" i="23"/>
  <c r="O869" i="23"/>
  <c r="P869" i="23"/>
  <c r="Q869" i="23"/>
  <c r="O870" i="23"/>
  <c r="P870" i="23"/>
  <c r="Q870" i="23"/>
  <c r="O871" i="23"/>
  <c r="P871" i="23"/>
  <c r="Q871" i="23"/>
  <c r="O872" i="23"/>
  <c r="P872" i="23"/>
  <c r="Q872" i="23"/>
  <c r="O873" i="23"/>
  <c r="P873" i="23"/>
  <c r="Q873" i="23"/>
  <c r="O874" i="23"/>
  <c r="P874" i="23"/>
  <c r="Q874" i="23"/>
  <c r="O875" i="23"/>
  <c r="P875" i="23"/>
  <c r="Q875" i="23"/>
  <c r="O876" i="23"/>
  <c r="P876" i="23"/>
  <c r="Q876" i="23"/>
  <c r="O877" i="23"/>
  <c r="P877" i="23"/>
  <c r="Q877" i="23"/>
  <c r="O878" i="23"/>
  <c r="P878" i="23"/>
  <c r="Q878" i="23"/>
  <c r="O879" i="23"/>
  <c r="P879" i="23"/>
  <c r="Q879" i="23"/>
  <c r="O880" i="23"/>
  <c r="P880" i="23"/>
  <c r="Q880" i="23"/>
  <c r="O881" i="23"/>
  <c r="P881" i="23"/>
  <c r="Q881" i="23"/>
  <c r="O882" i="23"/>
  <c r="P882" i="23"/>
  <c r="Q882" i="23"/>
  <c r="O883" i="23"/>
  <c r="P883" i="23"/>
  <c r="Q883" i="23"/>
  <c r="O884" i="23"/>
  <c r="P884" i="23"/>
  <c r="Q884" i="23"/>
  <c r="O885" i="23"/>
  <c r="P885" i="23"/>
  <c r="Q885" i="23"/>
  <c r="O886" i="23"/>
  <c r="P886" i="23"/>
  <c r="Q886" i="23"/>
  <c r="O887" i="23"/>
  <c r="P887" i="23"/>
  <c r="Q887" i="23"/>
  <c r="O888" i="23"/>
  <c r="P888" i="23"/>
  <c r="Q888" i="23"/>
  <c r="O889" i="23"/>
  <c r="P889" i="23"/>
  <c r="Q889" i="23"/>
  <c r="O890" i="23"/>
  <c r="P890" i="23"/>
  <c r="Q890" i="23"/>
  <c r="O891" i="23"/>
  <c r="P891" i="23"/>
  <c r="Q891" i="23"/>
  <c r="O892" i="23"/>
  <c r="P892" i="23"/>
  <c r="Q892" i="23"/>
  <c r="O893" i="23"/>
  <c r="P893" i="23"/>
  <c r="Q893" i="23"/>
  <c r="O894" i="23"/>
  <c r="P894" i="23"/>
  <c r="Q894" i="23"/>
  <c r="O895" i="23"/>
  <c r="P895" i="23"/>
  <c r="Q895" i="23"/>
  <c r="O896" i="23"/>
  <c r="P896" i="23"/>
  <c r="Q896" i="23"/>
  <c r="O897" i="23"/>
  <c r="P897" i="23"/>
  <c r="Q897" i="23"/>
  <c r="O898" i="23"/>
  <c r="P898" i="23"/>
  <c r="Q898" i="23"/>
  <c r="O899" i="23"/>
  <c r="P899" i="23"/>
  <c r="Q899" i="23"/>
  <c r="O900" i="23"/>
  <c r="P900" i="23"/>
  <c r="Q900" i="23"/>
  <c r="O901" i="23"/>
  <c r="P901" i="23"/>
  <c r="Q901" i="23"/>
  <c r="O902" i="23"/>
  <c r="P902" i="23"/>
  <c r="Q902" i="23"/>
  <c r="O903" i="23"/>
  <c r="P903" i="23"/>
  <c r="Q903" i="23"/>
  <c r="O904" i="23"/>
  <c r="P904" i="23"/>
  <c r="Q904" i="23"/>
  <c r="O905" i="23"/>
  <c r="P905" i="23"/>
  <c r="Q905" i="23"/>
  <c r="O906" i="23"/>
  <c r="P906" i="23"/>
  <c r="Q906" i="23"/>
  <c r="O907" i="23"/>
  <c r="P907" i="23"/>
  <c r="Q907" i="23"/>
  <c r="O908" i="23"/>
  <c r="P908" i="23"/>
  <c r="Q908" i="23"/>
  <c r="O909" i="23"/>
  <c r="P909" i="23"/>
  <c r="Q909" i="23"/>
  <c r="O910" i="23"/>
  <c r="P910" i="23"/>
  <c r="Q910" i="23"/>
  <c r="O911" i="23"/>
  <c r="P911" i="23"/>
  <c r="Q911" i="23"/>
  <c r="O912" i="23"/>
  <c r="P912" i="23"/>
  <c r="Q912" i="23"/>
  <c r="O913" i="23"/>
  <c r="P913" i="23"/>
  <c r="Q913" i="23"/>
  <c r="O914" i="23"/>
  <c r="P914" i="23"/>
  <c r="Q914" i="23"/>
  <c r="O915" i="23"/>
  <c r="P915" i="23"/>
  <c r="Q915" i="23"/>
  <c r="O916" i="23"/>
  <c r="P916" i="23"/>
  <c r="Q916" i="23"/>
  <c r="O917" i="23"/>
  <c r="P917" i="23"/>
  <c r="Q917" i="23"/>
  <c r="O918" i="23"/>
  <c r="P918" i="23"/>
  <c r="Q918" i="23"/>
  <c r="O919" i="23"/>
  <c r="P919" i="23"/>
  <c r="Q919" i="23"/>
  <c r="O920" i="23"/>
  <c r="P920" i="23"/>
  <c r="Q920" i="23"/>
  <c r="O921" i="23"/>
  <c r="P921" i="23"/>
  <c r="Q921" i="23"/>
  <c r="O922" i="23"/>
  <c r="P922" i="23"/>
  <c r="Q922" i="23"/>
  <c r="O923" i="23"/>
  <c r="P923" i="23"/>
  <c r="Q923" i="23"/>
  <c r="O924" i="23"/>
  <c r="P924" i="23"/>
  <c r="Q924" i="23"/>
  <c r="O925" i="23"/>
  <c r="P925" i="23"/>
  <c r="Q925" i="23"/>
  <c r="O926" i="23"/>
  <c r="P926" i="23"/>
  <c r="Q926" i="23"/>
  <c r="O927" i="23"/>
  <c r="P927" i="23"/>
  <c r="Q927" i="23"/>
  <c r="O928" i="23"/>
  <c r="P928" i="23"/>
  <c r="Q928" i="23"/>
  <c r="O929" i="23"/>
  <c r="P929" i="23"/>
  <c r="Q929" i="23"/>
  <c r="O930" i="23"/>
  <c r="P930" i="23"/>
  <c r="Q930" i="23"/>
  <c r="O931" i="23"/>
  <c r="P931" i="23"/>
  <c r="Q931" i="23"/>
  <c r="O932" i="23"/>
  <c r="P932" i="23"/>
  <c r="Q932" i="23"/>
  <c r="O933" i="23"/>
  <c r="P933" i="23"/>
  <c r="Q933" i="23"/>
  <c r="O934" i="23"/>
  <c r="P934" i="23"/>
  <c r="Q934" i="23"/>
  <c r="O935" i="23"/>
  <c r="P935" i="23"/>
  <c r="Q935" i="23"/>
  <c r="O936" i="23"/>
  <c r="P936" i="23"/>
  <c r="Q936" i="23"/>
  <c r="O937" i="23"/>
  <c r="P937" i="23"/>
  <c r="Q937" i="23"/>
  <c r="O938" i="23"/>
  <c r="P938" i="23"/>
  <c r="Q938" i="23"/>
  <c r="O939" i="23"/>
  <c r="P939" i="23"/>
  <c r="Q939" i="23"/>
  <c r="O940" i="23"/>
  <c r="P940" i="23"/>
  <c r="Q940" i="23"/>
  <c r="O941" i="23"/>
  <c r="P941" i="23"/>
  <c r="Q941" i="23"/>
  <c r="O942" i="23"/>
  <c r="P942" i="23"/>
  <c r="Q942" i="23"/>
  <c r="O943" i="23"/>
  <c r="P943" i="23"/>
  <c r="Q943" i="23"/>
  <c r="O944" i="23"/>
  <c r="P944" i="23"/>
  <c r="Q944" i="23"/>
  <c r="O945" i="23"/>
  <c r="P945" i="23"/>
  <c r="Q945" i="23"/>
  <c r="O946" i="23"/>
  <c r="P946" i="23"/>
  <c r="Q946" i="23"/>
  <c r="O947" i="23"/>
  <c r="P947" i="23"/>
  <c r="Q947" i="23"/>
  <c r="O948" i="23"/>
  <c r="P948" i="23"/>
  <c r="Q948" i="23"/>
  <c r="O949" i="23"/>
  <c r="P949" i="23"/>
  <c r="Q949" i="23"/>
  <c r="O950" i="23"/>
  <c r="P950" i="23"/>
  <c r="Q950" i="23"/>
  <c r="O951" i="23"/>
  <c r="P951" i="23"/>
  <c r="Q951" i="23"/>
  <c r="O952" i="23"/>
  <c r="P952" i="23"/>
  <c r="Q952" i="23"/>
  <c r="O953" i="23"/>
  <c r="P953" i="23"/>
  <c r="Q953" i="23"/>
  <c r="O954" i="23"/>
  <c r="P954" i="23"/>
  <c r="Q954" i="23"/>
  <c r="O955" i="23"/>
  <c r="P955" i="23"/>
  <c r="Q955" i="23"/>
  <c r="O956" i="23"/>
  <c r="P956" i="23"/>
  <c r="Q956" i="23"/>
  <c r="O957" i="23"/>
  <c r="P957" i="23"/>
  <c r="Q957" i="23"/>
  <c r="O958" i="23"/>
  <c r="P958" i="23"/>
  <c r="Q958" i="23"/>
  <c r="O959" i="23"/>
  <c r="P959" i="23"/>
  <c r="Q959" i="23"/>
  <c r="O960" i="23"/>
  <c r="P960" i="23"/>
  <c r="Q960" i="23"/>
  <c r="O961" i="23"/>
  <c r="P961" i="23"/>
  <c r="Q961" i="23"/>
  <c r="O962" i="23"/>
  <c r="P962" i="23"/>
  <c r="Q962" i="23"/>
  <c r="O963" i="23"/>
  <c r="P963" i="23"/>
  <c r="Q963" i="23"/>
  <c r="O964" i="23"/>
  <c r="P964" i="23"/>
  <c r="Q964" i="23"/>
  <c r="O965" i="23"/>
  <c r="P965" i="23"/>
  <c r="Q965" i="23"/>
  <c r="O966" i="23"/>
  <c r="P966" i="23"/>
  <c r="Q966" i="23"/>
  <c r="O967" i="23"/>
  <c r="P967" i="23"/>
  <c r="Q967" i="23"/>
  <c r="O968" i="23"/>
  <c r="P968" i="23"/>
  <c r="Q968" i="23"/>
  <c r="O969" i="23"/>
  <c r="P969" i="23"/>
  <c r="Q969" i="23"/>
  <c r="O970" i="23"/>
  <c r="P970" i="23"/>
  <c r="Q970" i="23"/>
  <c r="O971" i="23"/>
  <c r="P971" i="23"/>
  <c r="Q971" i="23"/>
  <c r="O972" i="23"/>
  <c r="P972" i="23"/>
  <c r="Q972" i="23"/>
  <c r="O973" i="23"/>
  <c r="P973" i="23"/>
  <c r="Q973" i="23"/>
  <c r="O974" i="23"/>
  <c r="P974" i="23"/>
  <c r="Q974" i="23"/>
  <c r="O975" i="23"/>
  <c r="P975" i="23"/>
  <c r="Q975" i="23"/>
  <c r="O976" i="23"/>
  <c r="P976" i="23"/>
  <c r="Q976" i="23"/>
  <c r="O977" i="23"/>
  <c r="P977" i="23"/>
  <c r="Q977" i="23"/>
  <c r="O978" i="23"/>
  <c r="P978" i="23"/>
  <c r="Q978" i="23"/>
  <c r="O979" i="23"/>
  <c r="P979" i="23"/>
  <c r="Q979" i="23"/>
  <c r="O980" i="23"/>
  <c r="P980" i="23"/>
  <c r="Q980" i="23"/>
  <c r="O981" i="23"/>
  <c r="P981" i="23"/>
  <c r="Q981" i="23"/>
  <c r="O982" i="23"/>
  <c r="P982" i="23"/>
  <c r="Q982" i="23"/>
  <c r="O983" i="23"/>
  <c r="P983" i="23"/>
  <c r="Q983" i="23"/>
  <c r="O984" i="23"/>
  <c r="P984" i="23"/>
  <c r="Q984" i="23"/>
  <c r="O985" i="23"/>
  <c r="P985" i="23"/>
  <c r="Q985" i="23"/>
  <c r="O986" i="23"/>
  <c r="P986" i="23"/>
  <c r="Q986" i="23"/>
  <c r="O987" i="23"/>
  <c r="P987" i="23"/>
  <c r="Q987" i="23"/>
  <c r="O988" i="23"/>
  <c r="P988" i="23"/>
  <c r="Q988" i="23"/>
  <c r="O989" i="23"/>
  <c r="P989" i="23"/>
  <c r="Q989" i="23"/>
  <c r="O990" i="23"/>
  <c r="P990" i="23"/>
  <c r="Q990" i="23"/>
  <c r="O991" i="23"/>
  <c r="P991" i="23"/>
  <c r="Q991" i="23"/>
  <c r="O992" i="23"/>
  <c r="P992" i="23"/>
  <c r="Q992" i="23"/>
  <c r="O993" i="23"/>
  <c r="P993" i="23"/>
  <c r="Q993" i="23"/>
  <c r="O994" i="23"/>
  <c r="P994" i="23"/>
  <c r="Q994" i="23"/>
  <c r="O995" i="23"/>
  <c r="P995" i="23"/>
  <c r="Q995" i="23"/>
  <c r="O996" i="23"/>
  <c r="P996" i="23"/>
  <c r="Q996" i="23"/>
  <c r="O997" i="23"/>
  <c r="P997" i="23"/>
  <c r="Q997" i="23"/>
  <c r="O998" i="23"/>
  <c r="P998" i="23"/>
  <c r="Q998" i="23"/>
  <c r="O999" i="23"/>
  <c r="P999" i="23"/>
  <c r="Q999" i="23"/>
  <c r="O1000" i="23"/>
  <c r="P1000" i="23"/>
  <c r="Q1000" i="23"/>
  <c r="O1001" i="23"/>
  <c r="P1001" i="23"/>
  <c r="Q1001" i="23"/>
  <c r="O1002" i="23"/>
  <c r="P1002" i="23"/>
  <c r="Q1002" i="23"/>
  <c r="O1003" i="23"/>
  <c r="P1003" i="23"/>
  <c r="Q1003" i="23"/>
  <c r="O1004" i="23"/>
  <c r="P1004" i="23"/>
  <c r="Q1004" i="23"/>
  <c r="O1005" i="23"/>
  <c r="P1005" i="23"/>
  <c r="Q1005" i="23"/>
  <c r="O1006" i="23"/>
  <c r="P1006" i="23"/>
  <c r="Q1006" i="23"/>
  <c r="O1007" i="23"/>
  <c r="P1007" i="23"/>
  <c r="Q1007" i="23"/>
  <c r="O1008" i="23"/>
  <c r="P1008" i="23"/>
  <c r="Q1008" i="23"/>
  <c r="O1009" i="23"/>
  <c r="P1009" i="23"/>
  <c r="Q1009" i="23"/>
  <c r="O1010" i="23"/>
  <c r="P1010" i="23"/>
  <c r="Q1010" i="23"/>
  <c r="O1011" i="23"/>
  <c r="P1011" i="23"/>
  <c r="Q1011" i="23"/>
  <c r="O1012" i="23"/>
  <c r="P1012" i="23"/>
  <c r="Q1012" i="23"/>
  <c r="O1013" i="23"/>
  <c r="P1013" i="23"/>
  <c r="Q1013" i="23"/>
  <c r="O1014" i="23"/>
  <c r="P1014" i="23"/>
  <c r="Q1014" i="23"/>
  <c r="O1015" i="23"/>
  <c r="P1015" i="23"/>
  <c r="Q1015" i="23"/>
  <c r="O1016" i="23"/>
  <c r="P1016" i="23"/>
  <c r="Q1016" i="23"/>
  <c r="O1017" i="23"/>
  <c r="P1017" i="23"/>
  <c r="Q1017" i="23"/>
  <c r="O1018" i="23"/>
  <c r="P1018" i="23"/>
  <c r="Q1018" i="23"/>
  <c r="O1019" i="23"/>
  <c r="P1019" i="23"/>
  <c r="Q1019" i="23"/>
  <c r="O1020" i="23"/>
  <c r="P1020" i="23"/>
  <c r="Q1020" i="23"/>
  <c r="O1021" i="23"/>
  <c r="P1021" i="23"/>
  <c r="Q1021" i="23"/>
  <c r="O1022" i="23"/>
  <c r="P1022" i="23"/>
  <c r="Q1022" i="23"/>
  <c r="O1023" i="23"/>
  <c r="P1023" i="23"/>
  <c r="Q1023" i="23"/>
  <c r="O1024" i="23"/>
  <c r="P1024" i="23"/>
  <c r="Q1024" i="23"/>
  <c r="O1025" i="23"/>
  <c r="P1025" i="23"/>
  <c r="Q1025" i="23"/>
  <c r="O1026" i="23"/>
  <c r="P1026" i="23"/>
  <c r="Q1026" i="23"/>
  <c r="O1027" i="23"/>
  <c r="P1027" i="23"/>
  <c r="Q1027" i="23"/>
  <c r="O1028" i="23"/>
  <c r="P1028" i="23"/>
  <c r="Q1028" i="23"/>
  <c r="O1029" i="23"/>
  <c r="P1029" i="23"/>
  <c r="Q1029" i="23"/>
  <c r="O1030" i="23"/>
  <c r="P1030" i="23"/>
  <c r="Q1030" i="23"/>
  <c r="O1031" i="23"/>
  <c r="P1031" i="23"/>
  <c r="Q1031" i="23"/>
  <c r="O1032" i="23"/>
  <c r="P1032" i="23"/>
  <c r="Q1032" i="23"/>
  <c r="O1033" i="23"/>
  <c r="P1033" i="23"/>
  <c r="Q1033" i="23"/>
  <c r="O1034" i="23"/>
  <c r="P1034" i="23"/>
  <c r="Q1034" i="23"/>
  <c r="O1035" i="23"/>
  <c r="P1035" i="23"/>
  <c r="Q1035" i="23"/>
  <c r="O1036" i="23"/>
  <c r="P1036" i="23"/>
  <c r="Q1036" i="23"/>
  <c r="O1037" i="23"/>
  <c r="P1037" i="23"/>
  <c r="Q1037" i="23"/>
  <c r="O1038" i="23"/>
  <c r="P1038" i="23"/>
  <c r="Q1038" i="23"/>
  <c r="O1039" i="23"/>
  <c r="P1039" i="23"/>
  <c r="Q1039" i="23"/>
  <c r="O1040" i="23"/>
  <c r="P1040" i="23"/>
  <c r="Q1040" i="23"/>
  <c r="O1041" i="23"/>
  <c r="P1041" i="23"/>
  <c r="Q1041" i="23"/>
  <c r="O1042" i="23"/>
  <c r="P1042" i="23"/>
  <c r="Q1042" i="23"/>
  <c r="O1043" i="23"/>
  <c r="P1043" i="23"/>
  <c r="Q1043" i="23"/>
  <c r="O1044" i="23"/>
  <c r="P1044" i="23"/>
  <c r="Q1044" i="23"/>
  <c r="O1045" i="23"/>
  <c r="P1045" i="23"/>
  <c r="Q1045" i="23"/>
  <c r="O1046" i="23"/>
  <c r="P1046" i="23"/>
  <c r="Q1046" i="23"/>
  <c r="O1047" i="23"/>
  <c r="P1047" i="23"/>
  <c r="Q1047" i="23"/>
  <c r="O1048" i="23"/>
  <c r="P1048" i="23"/>
  <c r="Q1048" i="23"/>
  <c r="O1049" i="23"/>
  <c r="P1049" i="23"/>
  <c r="Q1049" i="23"/>
  <c r="O1050" i="23"/>
  <c r="P1050" i="23"/>
  <c r="Q1050" i="23"/>
  <c r="O1051" i="23"/>
  <c r="P1051" i="23"/>
  <c r="Q1051" i="23"/>
  <c r="O1052" i="23"/>
  <c r="P1052" i="23"/>
  <c r="Q1052" i="23"/>
  <c r="O1053" i="23"/>
  <c r="P1053" i="23"/>
  <c r="Q1053" i="23"/>
  <c r="O1054" i="23"/>
  <c r="P1054" i="23"/>
  <c r="Q1054" i="23"/>
  <c r="O1055" i="23"/>
  <c r="P1055" i="23"/>
  <c r="Q1055" i="23"/>
  <c r="O1056" i="23"/>
  <c r="P1056" i="23"/>
  <c r="Q1056" i="23"/>
  <c r="O1057" i="23"/>
  <c r="P1057" i="23"/>
  <c r="Q1057" i="23"/>
  <c r="O1058" i="23"/>
  <c r="P1058" i="23"/>
  <c r="Q1058" i="23"/>
  <c r="O1059" i="23"/>
  <c r="P1059" i="23"/>
  <c r="Q1059" i="23"/>
  <c r="O1060" i="23"/>
  <c r="P1060" i="23"/>
  <c r="Q1060" i="23"/>
  <c r="O1061" i="23"/>
  <c r="P1061" i="23"/>
  <c r="Q1061" i="23"/>
  <c r="O1062" i="23"/>
  <c r="P1062" i="23"/>
  <c r="Q1062" i="23"/>
  <c r="O1063" i="23"/>
  <c r="P1063" i="23"/>
  <c r="Q1063" i="23"/>
  <c r="O1064" i="23"/>
  <c r="P1064" i="23"/>
  <c r="Q1064" i="23"/>
  <c r="O1065" i="23"/>
  <c r="P1065" i="23"/>
  <c r="Q1065" i="23"/>
  <c r="O1066" i="23"/>
  <c r="P1066" i="23"/>
  <c r="Q1066" i="23"/>
  <c r="O1067" i="23"/>
  <c r="P1067" i="23"/>
  <c r="Q1067" i="23"/>
  <c r="O1068" i="23"/>
  <c r="P1068" i="23"/>
  <c r="Q1068" i="23"/>
  <c r="O1069" i="23"/>
  <c r="P1069" i="23"/>
  <c r="Q1069" i="23"/>
  <c r="O1070" i="23"/>
  <c r="P1070" i="23"/>
  <c r="Q1070" i="23"/>
  <c r="O1071" i="23"/>
  <c r="P1071" i="23"/>
  <c r="Q1071" i="23"/>
  <c r="O1072" i="23"/>
  <c r="P1072" i="23"/>
  <c r="Q1072" i="23"/>
  <c r="O1073" i="23"/>
  <c r="P1073" i="23"/>
  <c r="Q1073" i="23"/>
  <c r="O1074" i="23"/>
  <c r="P1074" i="23"/>
  <c r="Q1074" i="23"/>
  <c r="O1075" i="23"/>
  <c r="P1075" i="23"/>
  <c r="Q1075" i="23"/>
  <c r="O1076" i="23"/>
  <c r="P1076" i="23"/>
  <c r="Q1076" i="23"/>
  <c r="O1077" i="23"/>
  <c r="P1077" i="23"/>
  <c r="Q1077" i="23"/>
  <c r="O1078" i="23"/>
  <c r="P1078" i="23"/>
  <c r="Q1078" i="23"/>
  <c r="O1079" i="23"/>
  <c r="P1079" i="23"/>
  <c r="Q1079" i="23"/>
  <c r="O1080" i="23"/>
  <c r="P1080" i="23"/>
  <c r="Q1080" i="23"/>
  <c r="O1081" i="23"/>
  <c r="P1081" i="23"/>
  <c r="Q1081" i="23"/>
  <c r="O1082" i="23"/>
  <c r="P1082" i="23"/>
  <c r="Q1082" i="23"/>
  <c r="O1083" i="23"/>
  <c r="P1083" i="23"/>
  <c r="Q1083" i="23"/>
  <c r="O1084" i="23"/>
  <c r="P1084" i="23"/>
  <c r="Q1084" i="23"/>
  <c r="O1085" i="23"/>
  <c r="P1085" i="23"/>
  <c r="Q1085" i="23"/>
  <c r="O1086" i="23"/>
  <c r="P1086" i="23"/>
  <c r="Q1086" i="23"/>
  <c r="O1087" i="23"/>
  <c r="P1087" i="23"/>
  <c r="Q1087" i="23"/>
  <c r="O1088" i="23"/>
  <c r="P1088" i="23"/>
  <c r="Q1088" i="23"/>
  <c r="O1089" i="23"/>
  <c r="P1089" i="23"/>
  <c r="Q1089" i="23"/>
  <c r="O1090" i="23"/>
  <c r="P1090" i="23"/>
  <c r="Q1090" i="23"/>
  <c r="O1091" i="23"/>
  <c r="P1091" i="23"/>
  <c r="Q1091" i="23"/>
  <c r="O1092" i="23"/>
  <c r="P1092" i="23"/>
  <c r="Q1092" i="23"/>
  <c r="O1093" i="23"/>
  <c r="P1093" i="23"/>
  <c r="Q1093" i="23"/>
  <c r="O1094" i="23"/>
  <c r="P1094" i="23"/>
  <c r="Q1094" i="23"/>
  <c r="O1095" i="23"/>
  <c r="P1095" i="23"/>
  <c r="Q1095" i="23"/>
  <c r="O1096" i="23"/>
  <c r="P1096" i="23"/>
  <c r="Q1096" i="23"/>
  <c r="O1097" i="23"/>
  <c r="P1097" i="23"/>
  <c r="Q1097" i="23"/>
  <c r="O1098" i="23"/>
  <c r="P1098" i="23"/>
  <c r="Q1098" i="23"/>
  <c r="O1099" i="23"/>
  <c r="P1099" i="23"/>
  <c r="Q1099" i="23"/>
  <c r="O1100" i="23"/>
  <c r="P1100" i="23"/>
  <c r="Q1100" i="23"/>
  <c r="O1101" i="23"/>
  <c r="P1101" i="23"/>
  <c r="Q1101" i="23"/>
  <c r="O1102" i="23"/>
  <c r="P1102" i="23"/>
  <c r="Q1102" i="23"/>
  <c r="O1103" i="23"/>
  <c r="P1103" i="23"/>
  <c r="Q1103" i="23"/>
  <c r="O1104" i="23"/>
  <c r="P1104" i="23"/>
  <c r="Q1104" i="23"/>
  <c r="O1105" i="23"/>
  <c r="P1105" i="23"/>
  <c r="Q1105" i="23"/>
  <c r="O1106" i="23"/>
  <c r="P1106" i="23"/>
  <c r="Q1106" i="23"/>
  <c r="O1107" i="23"/>
  <c r="P1107" i="23"/>
  <c r="Q1107" i="23"/>
  <c r="O1108" i="23"/>
  <c r="P1108" i="23"/>
  <c r="Q1108" i="23"/>
  <c r="O1109" i="23"/>
  <c r="P1109" i="23"/>
  <c r="Q1109" i="23"/>
  <c r="O1110" i="23"/>
  <c r="P1110" i="23"/>
  <c r="Q1110" i="23"/>
  <c r="O1111" i="23"/>
  <c r="P1111" i="23"/>
  <c r="Q1111" i="23"/>
  <c r="O1112" i="23"/>
  <c r="P1112" i="23"/>
  <c r="Q1112" i="23"/>
  <c r="O1113" i="23"/>
  <c r="P1113" i="23"/>
  <c r="Q1113" i="23"/>
  <c r="O1114" i="23"/>
  <c r="P1114" i="23"/>
  <c r="Q1114" i="23"/>
  <c r="O1115" i="23"/>
  <c r="P1115" i="23"/>
  <c r="Q1115" i="23"/>
  <c r="O1116" i="23"/>
  <c r="P1116" i="23"/>
  <c r="Q1116" i="23"/>
  <c r="O1117" i="23"/>
  <c r="P1117" i="23"/>
  <c r="Q1117" i="23"/>
  <c r="O1118" i="23"/>
  <c r="P1118" i="23"/>
  <c r="Q1118" i="23"/>
  <c r="O1119" i="23"/>
  <c r="P1119" i="23"/>
  <c r="Q1119" i="23"/>
  <c r="O1120" i="23"/>
  <c r="P1120" i="23"/>
  <c r="Q1120" i="23"/>
  <c r="O1121" i="23"/>
  <c r="P1121" i="23"/>
  <c r="Q1121" i="23"/>
  <c r="O1122" i="23"/>
  <c r="P1122" i="23"/>
  <c r="Q1122" i="23"/>
  <c r="O1123" i="23"/>
  <c r="P1123" i="23"/>
  <c r="Q1123" i="23"/>
  <c r="O1124" i="23"/>
  <c r="P1124" i="23"/>
  <c r="Q1124" i="23"/>
  <c r="O1125" i="23"/>
  <c r="P1125" i="23"/>
  <c r="Q1125" i="23"/>
  <c r="O1126" i="23"/>
  <c r="P1126" i="23"/>
  <c r="Q1126" i="23"/>
  <c r="O1127" i="23"/>
  <c r="P1127" i="23"/>
  <c r="Q1127" i="23"/>
  <c r="O1128" i="23"/>
  <c r="P1128" i="23"/>
  <c r="Q1128" i="23"/>
  <c r="O1129" i="23"/>
  <c r="P1129" i="23"/>
  <c r="Q1129" i="23"/>
  <c r="O1130" i="23"/>
  <c r="P1130" i="23"/>
  <c r="Q1130" i="23"/>
  <c r="O1131" i="23"/>
  <c r="P1131" i="23"/>
  <c r="Q1131" i="23"/>
  <c r="O1132" i="23"/>
  <c r="P1132" i="23"/>
  <c r="Q1132" i="23"/>
  <c r="O1133" i="23"/>
  <c r="P1133" i="23"/>
  <c r="Q1133" i="23"/>
  <c r="O1134" i="23"/>
  <c r="P1134" i="23"/>
  <c r="Q1134" i="23"/>
  <c r="O1135" i="23"/>
  <c r="P1135" i="23"/>
  <c r="Q1135" i="23"/>
  <c r="O1136" i="23"/>
  <c r="P1136" i="23"/>
  <c r="Q1136" i="23"/>
  <c r="O1137" i="23"/>
  <c r="P1137" i="23"/>
  <c r="Q1137" i="23"/>
  <c r="O1138" i="23"/>
  <c r="P1138" i="23"/>
  <c r="Q1138" i="23"/>
  <c r="O1139" i="23"/>
  <c r="P1139" i="23"/>
  <c r="Q1139" i="23"/>
  <c r="O1140" i="23"/>
  <c r="P1140" i="23"/>
  <c r="Q1140" i="23"/>
  <c r="O1141" i="23"/>
  <c r="P1141" i="23"/>
  <c r="Q1141" i="23"/>
  <c r="O1142" i="23"/>
  <c r="P1142" i="23"/>
  <c r="Q1142" i="23"/>
  <c r="O1143" i="23"/>
  <c r="P1143" i="23"/>
  <c r="Q1143" i="23"/>
  <c r="O1144" i="23"/>
  <c r="P1144" i="23"/>
  <c r="Q1144" i="23"/>
  <c r="O1145" i="23"/>
  <c r="P1145" i="23"/>
  <c r="Q1145" i="23"/>
  <c r="O1146" i="23"/>
  <c r="P1146" i="23"/>
  <c r="Q1146" i="23"/>
  <c r="O1147" i="23"/>
  <c r="P1147" i="23"/>
  <c r="Q1147" i="23"/>
  <c r="O1148" i="23"/>
  <c r="P1148" i="23"/>
  <c r="Q1148" i="23"/>
  <c r="O1149" i="23"/>
  <c r="P1149" i="23"/>
  <c r="Q1149" i="23"/>
  <c r="O1150" i="23"/>
  <c r="P1150" i="23"/>
  <c r="Q1150" i="23"/>
  <c r="O1151" i="23"/>
  <c r="P1151" i="23"/>
  <c r="Q1151" i="23"/>
  <c r="O1152" i="23"/>
  <c r="P1152" i="23"/>
  <c r="Q1152" i="23"/>
  <c r="O1153" i="23"/>
  <c r="P1153" i="23"/>
  <c r="Q1153" i="23"/>
  <c r="O1154" i="23"/>
  <c r="P1154" i="23"/>
  <c r="Q1154" i="23"/>
  <c r="O1155" i="23"/>
  <c r="P1155" i="23"/>
  <c r="Q1155" i="23"/>
  <c r="O1156" i="23"/>
  <c r="P1156" i="23"/>
  <c r="Q1156" i="23"/>
  <c r="O1157" i="23"/>
  <c r="P1157" i="23"/>
  <c r="Q1157" i="23"/>
  <c r="O1158" i="23"/>
  <c r="P1158" i="23"/>
  <c r="Q1158" i="23"/>
  <c r="O1159" i="23"/>
  <c r="P1159" i="23"/>
  <c r="Q1159" i="23"/>
  <c r="O1160" i="23"/>
  <c r="P1160" i="23"/>
  <c r="Q1160" i="23"/>
  <c r="O1161" i="23"/>
  <c r="P1161" i="23"/>
  <c r="Q1161" i="23"/>
  <c r="O1162" i="23"/>
  <c r="P1162" i="23"/>
  <c r="Q1162" i="23"/>
  <c r="O1163" i="23"/>
  <c r="P1163" i="23"/>
  <c r="Q1163" i="23"/>
  <c r="O1164" i="23"/>
  <c r="P1164" i="23"/>
  <c r="Q1164" i="23"/>
  <c r="O1165" i="23"/>
  <c r="P1165" i="23"/>
  <c r="Q1165" i="23"/>
  <c r="O1166" i="23"/>
  <c r="P1166" i="23"/>
  <c r="Q1166" i="23"/>
  <c r="O1167" i="23"/>
  <c r="P1167" i="23"/>
  <c r="Q1167" i="23"/>
  <c r="O1168" i="23"/>
  <c r="P1168" i="23"/>
  <c r="Q1168" i="23"/>
  <c r="O1169" i="23"/>
  <c r="P1169" i="23"/>
  <c r="Q1169" i="23"/>
  <c r="O1170" i="23"/>
  <c r="P1170" i="23"/>
  <c r="Q1170" i="23"/>
  <c r="O1171" i="23"/>
  <c r="P1171" i="23"/>
  <c r="Q1171" i="23"/>
  <c r="O1172" i="23"/>
  <c r="P1172" i="23"/>
  <c r="Q1172" i="23"/>
  <c r="O1173" i="23"/>
  <c r="P1173" i="23"/>
  <c r="Q1173" i="23"/>
  <c r="O1174" i="23"/>
  <c r="P1174" i="23"/>
  <c r="Q1174" i="23"/>
  <c r="O1175" i="23"/>
  <c r="P1175" i="23"/>
  <c r="Q1175" i="23"/>
  <c r="O1176" i="23"/>
  <c r="P1176" i="23"/>
  <c r="Q1176" i="23"/>
  <c r="O1177" i="23"/>
  <c r="P1177" i="23"/>
  <c r="Q1177" i="23"/>
  <c r="O1178" i="23"/>
  <c r="P1178" i="23"/>
  <c r="Q1178" i="23"/>
  <c r="O1179" i="23"/>
  <c r="P1179" i="23"/>
  <c r="Q1179" i="23"/>
  <c r="O1180" i="23"/>
  <c r="P1180" i="23"/>
  <c r="Q1180" i="23"/>
  <c r="O1181" i="23"/>
  <c r="P1181" i="23"/>
  <c r="Q1181" i="23"/>
  <c r="O1182" i="23"/>
  <c r="P1182" i="23"/>
  <c r="Q1182" i="23"/>
  <c r="O1183" i="23"/>
  <c r="P1183" i="23"/>
  <c r="Q1183" i="23"/>
  <c r="O1184" i="23"/>
  <c r="P1184" i="23"/>
  <c r="Q1184" i="23"/>
  <c r="O1185" i="23"/>
  <c r="P1185" i="23"/>
  <c r="Q1185" i="23"/>
  <c r="O1186" i="23"/>
  <c r="P1186" i="23"/>
  <c r="Q1186" i="23"/>
  <c r="O1187" i="23"/>
  <c r="P1187" i="23"/>
  <c r="Q1187" i="23"/>
  <c r="O1188" i="23"/>
  <c r="P1188" i="23"/>
  <c r="Q1188" i="23"/>
  <c r="O1189" i="23"/>
  <c r="P1189" i="23"/>
  <c r="Q1189" i="23"/>
  <c r="O1190" i="23"/>
  <c r="P1190" i="23"/>
  <c r="Q1190" i="23"/>
  <c r="O1191" i="23"/>
  <c r="P1191" i="23"/>
  <c r="Q1191" i="23"/>
  <c r="O1192" i="23"/>
  <c r="P1192" i="23"/>
  <c r="Q1192" i="23"/>
  <c r="O1193" i="23"/>
  <c r="P1193" i="23"/>
  <c r="Q1193" i="23"/>
  <c r="O1194" i="23"/>
  <c r="P1194" i="23"/>
  <c r="Q1194" i="23"/>
  <c r="O1195" i="23"/>
  <c r="P1195" i="23"/>
  <c r="Q1195" i="23"/>
  <c r="O1196" i="23"/>
  <c r="P1196" i="23"/>
  <c r="Q1196" i="23"/>
  <c r="O1197" i="23"/>
  <c r="P1197" i="23"/>
  <c r="Q1197" i="23"/>
  <c r="O1198" i="23"/>
  <c r="P1198" i="23"/>
  <c r="Q1198" i="23"/>
  <c r="O1199" i="23"/>
  <c r="P1199" i="23"/>
  <c r="Q1199" i="23"/>
  <c r="O1200" i="23"/>
  <c r="P1200" i="23"/>
  <c r="Q1200" i="23"/>
  <c r="O1201" i="23"/>
  <c r="P1201" i="23"/>
  <c r="Q1201" i="23"/>
  <c r="O1202" i="23"/>
  <c r="P1202" i="23"/>
  <c r="Q1202" i="23"/>
  <c r="O1203" i="23"/>
  <c r="P1203" i="23"/>
  <c r="Q1203" i="23"/>
  <c r="O1204" i="23"/>
  <c r="P1204" i="23"/>
  <c r="Q1204" i="23"/>
  <c r="O1205" i="23"/>
  <c r="P1205" i="23"/>
  <c r="Q1205" i="23"/>
  <c r="O1206" i="23"/>
  <c r="P1206" i="23"/>
  <c r="Q1206" i="23"/>
  <c r="O1207" i="23"/>
  <c r="P1207" i="23"/>
  <c r="Q1207" i="23"/>
  <c r="O1208" i="23"/>
  <c r="P1208" i="23"/>
  <c r="Q1208" i="23"/>
  <c r="O1209" i="23"/>
  <c r="P1209" i="23"/>
  <c r="Q1209" i="23"/>
  <c r="O1210" i="23"/>
  <c r="P1210" i="23"/>
  <c r="Q1210" i="23"/>
  <c r="O1211" i="23"/>
  <c r="P1211" i="23"/>
  <c r="Q1211" i="23"/>
  <c r="O1212" i="23"/>
  <c r="P1212" i="23"/>
  <c r="Q1212" i="23"/>
  <c r="O1213" i="23"/>
  <c r="P1213" i="23"/>
  <c r="Q1213" i="23"/>
  <c r="O1214" i="23"/>
  <c r="P1214" i="23"/>
  <c r="Q1214" i="23"/>
  <c r="O1215" i="23"/>
  <c r="P1215" i="23"/>
  <c r="Q1215" i="23"/>
  <c r="O1216" i="23"/>
  <c r="P1216" i="23"/>
  <c r="Q1216" i="23"/>
  <c r="O1217" i="23"/>
  <c r="P1217" i="23"/>
  <c r="Q1217" i="23"/>
  <c r="O1218" i="23"/>
  <c r="P1218" i="23"/>
  <c r="Q1218" i="23"/>
  <c r="O1219" i="23"/>
  <c r="P1219" i="23"/>
  <c r="Q1219" i="23"/>
  <c r="O1220" i="23"/>
  <c r="P1220" i="23"/>
  <c r="Q1220" i="23"/>
  <c r="O1221" i="23"/>
  <c r="P1221" i="23"/>
  <c r="Q1221" i="23"/>
  <c r="O1222" i="23"/>
  <c r="P1222" i="23"/>
  <c r="Q1222" i="23"/>
  <c r="O1223" i="23"/>
  <c r="P1223" i="23"/>
  <c r="Q1223" i="23"/>
  <c r="O1224" i="23"/>
  <c r="P1224" i="23"/>
  <c r="Q1224" i="23"/>
  <c r="O1225" i="23"/>
  <c r="P1225" i="23"/>
  <c r="Q1225" i="23"/>
  <c r="O1226" i="23"/>
  <c r="P1226" i="23"/>
  <c r="Q1226" i="23"/>
  <c r="O1227" i="23"/>
  <c r="P1227" i="23"/>
  <c r="Q1227" i="23"/>
  <c r="O1228" i="23"/>
  <c r="P1228" i="23"/>
  <c r="Q1228" i="23"/>
  <c r="O1229" i="23"/>
  <c r="P1229" i="23"/>
  <c r="Q1229" i="23"/>
  <c r="O1230" i="23"/>
  <c r="P1230" i="23"/>
  <c r="Q1230" i="23"/>
  <c r="O1231" i="23"/>
  <c r="P1231" i="23"/>
  <c r="Q1231" i="23"/>
  <c r="O1232" i="23"/>
  <c r="P1232" i="23"/>
  <c r="Q1232" i="23"/>
  <c r="O1233" i="23"/>
  <c r="P1233" i="23"/>
  <c r="Q1233" i="23"/>
  <c r="O1234" i="23"/>
  <c r="P1234" i="23"/>
  <c r="Q1234" i="23"/>
  <c r="O1235" i="23"/>
  <c r="P1235" i="23"/>
  <c r="Q1235" i="23"/>
  <c r="O1236" i="23"/>
  <c r="P1236" i="23"/>
  <c r="Q1236" i="23"/>
  <c r="O1237" i="23"/>
  <c r="P1237" i="23"/>
  <c r="Q1237" i="23"/>
  <c r="O1238" i="23"/>
  <c r="P1238" i="23"/>
  <c r="Q1238" i="23"/>
  <c r="O1239" i="23"/>
  <c r="P1239" i="23"/>
  <c r="Q1239" i="23"/>
  <c r="O1240" i="23"/>
  <c r="P1240" i="23"/>
  <c r="Q1240" i="23"/>
  <c r="O1241" i="23"/>
  <c r="P1241" i="23"/>
  <c r="Q1241" i="23"/>
  <c r="O1242" i="23"/>
  <c r="P1242" i="23"/>
  <c r="Q1242" i="23"/>
  <c r="O1243" i="23"/>
  <c r="P1243" i="23"/>
  <c r="Q1243" i="23"/>
  <c r="O1244" i="23"/>
  <c r="P1244" i="23"/>
  <c r="Q1244" i="23"/>
  <c r="O1245" i="23"/>
  <c r="P1245" i="23"/>
  <c r="Q1245" i="23"/>
  <c r="O1246" i="23"/>
  <c r="P1246" i="23"/>
  <c r="Q1246" i="23"/>
  <c r="O1247" i="23"/>
  <c r="P1247" i="23"/>
  <c r="Q1247" i="23"/>
  <c r="O1248" i="23"/>
  <c r="P1248" i="23"/>
  <c r="Q1248" i="23"/>
  <c r="O1249" i="23"/>
  <c r="P1249" i="23"/>
  <c r="Q1249" i="23"/>
  <c r="O1250" i="23"/>
  <c r="P1250" i="23"/>
  <c r="Q1250" i="23"/>
  <c r="O1251" i="23"/>
  <c r="P1251" i="23"/>
  <c r="Q1251" i="23"/>
  <c r="O1252" i="23"/>
  <c r="P1252" i="23"/>
  <c r="Q1252" i="23"/>
  <c r="O1253" i="23"/>
  <c r="P1253" i="23"/>
  <c r="Q1253" i="23"/>
  <c r="O1254" i="23"/>
  <c r="P1254" i="23"/>
  <c r="Q1254" i="23"/>
  <c r="O1255" i="23"/>
  <c r="P1255" i="23"/>
  <c r="Q1255" i="23"/>
  <c r="O1256" i="23"/>
  <c r="P1256" i="23"/>
  <c r="Q1256" i="23"/>
  <c r="O1257" i="23"/>
  <c r="P1257" i="23"/>
  <c r="Q1257" i="23"/>
  <c r="O1258" i="23"/>
  <c r="P1258" i="23"/>
  <c r="Q1258" i="23"/>
  <c r="O1259" i="23"/>
  <c r="P1259" i="23"/>
  <c r="Q1259" i="23"/>
  <c r="O1260" i="23"/>
  <c r="P1260" i="23"/>
  <c r="Q1260" i="23"/>
  <c r="O1261" i="23"/>
  <c r="P1261" i="23"/>
  <c r="Q1261" i="23"/>
  <c r="O1262" i="23"/>
  <c r="P1262" i="23"/>
  <c r="Q1262" i="23"/>
  <c r="O1263" i="23"/>
  <c r="P1263" i="23"/>
  <c r="Q1263" i="23"/>
  <c r="O1264" i="23"/>
  <c r="P1264" i="23"/>
  <c r="Q1264" i="23"/>
  <c r="O1265" i="23"/>
  <c r="P1265" i="23"/>
  <c r="Q1265" i="23"/>
  <c r="O1266" i="23"/>
  <c r="P1266" i="23"/>
  <c r="Q1266" i="23"/>
  <c r="O1267" i="23"/>
  <c r="P1267" i="23"/>
  <c r="Q1267" i="23"/>
  <c r="O1268" i="23"/>
  <c r="P1268" i="23"/>
  <c r="Q1268" i="23"/>
  <c r="O1269" i="23"/>
  <c r="P1269" i="23"/>
  <c r="Q1269" i="23"/>
  <c r="O1270" i="23"/>
  <c r="P1270" i="23"/>
  <c r="Q1270" i="23"/>
  <c r="O1271" i="23"/>
  <c r="P1271" i="23"/>
  <c r="Q1271" i="23"/>
  <c r="O1272" i="23"/>
  <c r="P1272" i="23"/>
  <c r="Q1272" i="23"/>
  <c r="O1273" i="23"/>
  <c r="P1273" i="23"/>
  <c r="Q1273" i="23"/>
  <c r="O1274" i="23"/>
  <c r="P1274" i="23"/>
  <c r="Q1274" i="23"/>
  <c r="O1275" i="23"/>
  <c r="P1275" i="23"/>
  <c r="Q1275" i="23"/>
  <c r="O1276" i="23"/>
  <c r="P1276" i="23"/>
  <c r="Q1276" i="23"/>
  <c r="O1277" i="23"/>
  <c r="P1277" i="23"/>
  <c r="Q1277" i="23"/>
  <c r="O1278" i="23"/>
  <c r="P1278" i="23"/>
  <c r="Q1278" i="23"/>
  <c r="O1279" i="23"/>
  <c r="P1279" i="23"/>
  <c r="Q1279" i="23"/>
  <c r="O1280" i="23"/>
  <c r="P1280" i="23"/>
  <c r="Q1280" i="23"/>
  <c r="O1281" i="23"/>
  <c r="P1281" i="23"/>
  <c r="Q1281" i="23"/>
  <c r="O1282" i="23"/>
  <c r="P1282" i="23"/>
  <c r="Q1282" i="23"/>
  <c r="O1283" i="23"/>
  <c r="P1283" i="23"/>
  <c r="Q1283" i="23"/>
  <c r="O1284" i="23"/>
  <c r="P1284" i="23"/>
  <c r="Q1284" i="23"/>
  <c r="O1285" i="23"/>
  <c r="P1285" i="23"/>
  <c r="Q1285" i="23"/>
  <c r="O1286" i="23"/>
  <c r="P1286" i="23"/>
  <c r="Q1286" i="23"/>
  <c r="O1287" i="23"/>
  <c r="P1287" i="23"/>
  <c r="Q1287" i="23"/>
  <c r="O1288" i="23"/>
  <c r="P1288" i="23"/>
  <c r="Q1288" i="23"/>
  <c r="O1289" i="23"/>
  <c r="P1289" i="23"/>
  <c r="Q1289" i="23"/>
  <c r="O1290" i="23"/>
  <c r="P1290" i="23"/>
  <c r="Q1290" i="23"/>
  <c r="O1291" i="23"/>
  <c r="P1291" i="23"/>
  <c r="Q1291" i="23"/>
  <c r="O1292" i="23"/>
  <c r="P1292" i="23"/>
  <c r="Q1292" i="23"/>
  <c r="O1293" i="23"/>
  <c r="P1293" i="23"/>
  <c r="Q1293" i="23"/>
  <c r="O1294" i="23"/>
  <c r="P1294" i="23"/>
  <c r="Q1294" i="23"/>
  <c r="O1295" i="23"/>
  <c r="P1295" i="23"/>
  <c r="Q1295" i="23"/>
  <c r="O1296" i="23"/>
  <c r="P1296" i="23"/>
  <c r="Q1296" i="23"/>
  <c r="O1297" i="23"/>
  <c r="P1297" i="23"/>
  <c r="Q1297" i="23"/>
  <c r="O1298" i="23"/>
  <c r="P1298" i="23"/>
  <c r="Q1298" i="23"/>
  <c r="O1299" i="23"/>
  <c r="P1299" i="23"/>
  <c r="Q1299" i="23"/>
  <c r="O1300" i="23"/>
  <c r="P1300" i="23"/>
  <c r="Q1300" i="23"/>
  <c r="O1301" i="23"/>
  <c r="P1301" i="23"/>
  <c r="Q1301" i="23"/>
  <c r="O1302" i="23"/>
  <c r="P1302" i="23"/>
  <c r="Q1302" i="23"/>
  <c r="O1303" i="23"/>
  <c r="P1303" i="23"/>
  <c r="Q1303" i="23"/>
  <c r="O1304" i="23"/>
  <c r="P1304" i="23"/>
  <c r="Q1304" i="23"/>
  <c r="O1305" i="23"/>
  <c r="P1305" i="23"/>
  <c r="Q1305" i="23"/>
  <c r="O1306" i="23"/>
  <c r="P1306" i="23"/>
  <c r="Q1306" i="23"/>
  <c r="O1307" i="23"/>
  <c r="P1307" i="23"/>
  <c r="Q1307" i="23"/>
  <c r="O1308" i="23"/>
  <c r="P1308" i="23"/>
  <c r="Q1308" i="23"/>
  <c r="O1309" i="23"/>
  <c r="P1309" i="23"/>
  <c r="Q1309" i="23"/>
  <c r="O1310" i="23"/>
  <c r="P1310" i="23"/>
  <c r="Q1310" i="23"/>
  <c r="O1311" i="23"/>
  <c r="P1311" i="23"/>
  <c r="Q1311" i="23"/>
  <c r="O1312" i="23"/>
  <c r="P1312" i="23"/>
  <c r="Q1312" i="23"/>
  <c r="O1313" i="23"/>
  <c r="P1313" i="23"/>
  <c r="Q1313" i="23"/>
  <c r="O1314" i="23"/>
  <c r="P1314" i="23"/>
  <c r="Q1314" i="23"/>
  <c r="O1315" i="23"/>
  <c r="P1315" i="23"/>
  <c r="Q1315" i="23"/>
  <c r="O1316" i="23"/>
  <c r="P1316" i="23"/>
  <c r="Q1316" i="23"/>
  <c r="O1317" i="23"/>
  <c r="P1317" i="23"/>
  <c r="Q1317" i="23"/>
  <c r="O1318" i="23"/>
  <c r="P1318" i="23"/>
  <c r="Q1318" i="23"/>
  <c r="O1319" i="23"/>
  <c r="P1319" i="23"/>
  <c r="Q1319" i="23"/>
  <c r="O1320" i="23"/>
  <c r="P1320" i="23"/>
  <c r="Q1320" i="23"/>
  <c r="O1321" i="23"/>
  <c r="P1321" i="23"/>
  <c r="Q1321" i="23"/>
  <c r="O1322" i="23"/>
  <c r="P1322" i="23"/>
  <c r="Q1322" i="23"/>
  <c r="O1323" i="23"/>
  <c r="P1323" i="23"/>
  <c r="Q1323" i="23"/>
  <c r="O1324" i="23"/>
  <c r="P1324" i="23"/>
  <c r="Q1324" i="23"/>
  <c r="O1325" i="23"/>
  <c r="P1325" i="23"/>
  <c r="Q1325" i="23"/>
  <c r="O1326" i="23"/>
  <c r="P1326" i="23"/>
  <c r="Q1326" i="23"/>
  <c r="O1327" i="23"/>
  <c r="P1327" i="23"/>
  <c r="Q1327" i="23"/>
  <c r="O1328" i="23"/>
  <c r="P1328" i="23"/>
  <c r="Q1328" i="23"/>
  <c r="O1329" i="23"/>
  <c r="P1329" i="23"/>
  <c r="Q1329" i="23"/>
  <c r="O1330" i="23"/>
  <c r="P1330" i="23"/>
  <c r="Q1330" i="23"/>
  <c r="O1331" i="23"/>
  <c r="P1331" i="23"/>
  <c r="Q1331" i="23"/>
  <c r="O1332" i="23"/>
  <c r="P1332" i="23"/>
  <c r="Q1332" i="23"/>
  <c r="O1333" i="23"/>
  <c r="P1333" i="23"/>
  <c r="Q1333" i="23"/>
  <c r="O1334" i="23"/>
  <c r="P1334" i="23"/>
  <c r="Q1334" i="23"/>
  <c r="O1335" i="23"/>
  <c r="P1335" i="23"/>
  <c r="Q1335" i="23"/>
  <c r="O1336" i="23"/>
  <c r="P1336" i="23"/>
  <c r="Q1336" i="23"/>
  <c r="O1337" i="23"/>
  <c r="P1337" i="23"/>
  <c r="Q1337" i="23"/>
  <c r="O1338" i="23"/>
  <c r="P1338" i="23"/>
  <c r="Q1338" i="23"/>
  <c r="O1339" i="23"/>
  <c r="P1339" i="23"/>
  <c r="Q1339" i="23"/>
  <c r="O1340" i="23"/>
  <c r="P1340" i="23"/>
  <c r="Q1340" i="23"/>
  <c r="O1341" i="23"/>
  <c r="P1341" i="23"/>
  <c r="Q1341" i="23"/>
  <c r="O1342" i="23"/>
  <c r="P1342" i="23"/>
  <c r="Q1342" i="23"/>
  <c r="O1343" i="23"/>
  <c r="P1343" i="23"/>
  <c r="Q1343" i="23"/>
  <c r="O1344" i="23"/>
  <c r="P1344" i="23"/>
  <c r="Q1344" i="23"/>
  <c r="O1345" i="23"/>
  <c r="P1345" i="23"/>
  <c r="Q1345" i="23"/>
  <c r="O1346" i="23"/>
  <c r="P1346" i="23"/>
  <c r="Q1346" i="23"/>
  <c r="O1347" i="23"/>
  <c r="P1347" i="23"/>
  <c r="Q1347" i="23"/>
  <c r="O1348" i="23"/>
  <c r="P1348" i="23"/>
  <c r="Q1348" i="23"/>
  <c r="O1349" i="23"/>
  <c r="P1349" i="23"/>
  <c r="Q1349" i="23"/>
  <c r="O1350" i="23"/>
  <c r="P1350" i="23"/>
  <c r="Q1350" i="23"/>
  <c r="O1351" i="23"/>
  <c r="P1351" i="23"/>
  <c r="Q1351" i="23"/>
  <c r="O1352" i="23"/>
  <c r="P1352" i="23"/>
  <c r="Q1352" i="23"/>
  <c r="O1353" i="23"/>
  <c r="P1353" i="23"/>
  <c r="Q1353" i="23"/>
  <c r="O1354" i="23"/>
  <c r="P1354" i="23"/>
  <c r="Q1354" i="23"/>
  <c r="O1355" i="23"/>
  <c r="P1355" i="23"/>
  <c r="Q1355" i="23"/>
  <c r="O1356" i="23"/>
  <c r="P1356" i="23"/>
  <c r="Q1356" i="23"/>
  <c r="O1357" i="23"/>
  <c r="P1357" i="23"/>
  <c r="Q1357" i="23"/>
  <c r="O1358" i="23"/>
  <c r="P1358" i="23"/>
  <c r="Q1358" i="23"/>
  <c r="O1359" i="23"/>
  <c r="P1359" i="23"/>
  <c r="Q1359" i="23"/>
  <c r="O1360" i="23"/>
  <c r="P1360" i="23"/>
  <c r="Q1360" i="23"/>
  <c r="O1361" i="23"/>
  <c r="P1361" i="23"/>
  <c r="Q1361" i="23"/>
  <c r="O1362" i="23"/>
  <c r="P1362" i="23"/>
  <c r="Q1362" i="23"/>
  <c r="O1363" i="23"/>
  <c r="P1363" i="23"/>
  <c r="Q1363" i="23"/>
  <c r="O1364" i="23"/>
  <c r="P1364" i="23"/>
  <c r="Q1364" i="23"/>
  <c r="O1365" i="23"/>
  <c r="P1365" i="23"/>
  <c r="Q1365" i="23"/>
  <c r="O1366" i="23"/>
  <c r="P1366" i="23"/>
  <c r="Q1366" i="23"/>
  <c r="O1367" i="23"/>
  <c r="P1367" i="23"/>
  <c r="Q1367" i="23"/>
  <c r="O1368" i="23"/>
  <c r="P1368" i="23"/>
  <c r="Q1368" i="23"/>
  <c r="O1369" i="23"/>
  <c r="P1369" i="23"/>
  <c r="Q1369" i="23"/>
  <c r="O1370" i="23"/>
  <c r="P1370" i="23"/>
  <c r="Q1370" i="23"/>
  <c r="O1371" i="23"/>
  <c r="P1371" i="23"/>
  <c r="Q1371" i="23"/>
  <c r="O1372" i="23"/>
  <c r="P1372" i="23"/>
  <c r="Q1372" i="23"/>
  <c r="O1373" i="23"/>
  <c r="P1373" i="23"/>
  <c r="Q1373" i="23"/>
  <c r="O1374" i="23"/>
  <c r="P1374" i="23"/>
  <c r="Q1374" i="23"/>
  <c r="O1375" i="23"/>
  <c r="P1375" i="23"/>
  <c r="Q1375" i="23"/>
  <c r="O1376" i="23"/>
  <c r="P1376" i="23"/>
  <c r="Q1376" i="23"/>
  <c r="O1377" i="23"/>
  <c r="P1377" i="23"/>
  <c r="Q1377" i="23"/>
  <c r="O1378" i="23"/>
  <c r="P1378" i="23"/>
  <c r="Q1378" i="23"/>
  <c r="O1379" i="23"/>
  <c r="P1379" i="23"/>
  <c r="Q1379" i="23"/>
  <c r="O1380" i="23"/>
  <c r="P1380" i="23"/>
  <c r="Q1380" i="23"/>
  <c r="O1381" i="23"/>
  <c r="P1381" i="23"/>
  <c r="Q1381" i="23"/>
  <c r="O1382" i="23"/>
  <c r="P1382" i="23"/>
  <c r="Q1382" i="23"/>
  <c r="O1383" i="23"/>
  <c r="P1383" i="23"/>
  <c r="Q1383" i="23"/>
  <c r="O1384" i="23"/>
  <c r="P1384" i="23"/>
  <c r="Q1384" i="23"/>
  <c r="O1385" i="23"/>
  <c r="P1385" i="23"/>
  <c r="Q1385" i="23"/>
  <c r="O1386" i="23"/>
  <c r="P1386" i="23"/>
  <c r="Q1386" i="23"/>
  <c r="O1387" i="23"/>
  <c r="P1387" i="23"/>
  <c r="Q1387" i="23"/>
  <c r="O1388" i="23"/>
  <c r="P1388" i="23"/>
  <c r="Q1388" i="23"/>
  <c r="O1389" i="23"/>
  <c r="P1389" i="23"/>
  <c r="Q1389" i="23"/>
  <c r="O1390" i="23"/>
  <c r="P1390" i="23"/>
  <c r="Q1390" i="23"/>
  <c r="O1391" i="23"/>
  <c r="P1391" i="23"/>
  <c r="Q1391" i="23"/>
  <c r="O1392" i="23"/>
  <c r="P1392" i="23"/>
  <c r="Q1392" i="23"/>
  <c r="O1393" i="23"/>
  <c r="P1393" i="23"/>
  <c r="Q1393" i="23"/>
  <c r="O1394" i="23"/>
  <c r="P1394" i="23"/>
  <c r="Q1394" i="23"/>
  <c r="O1395" i="23"/>
  <c r="P1395" i="23"/>
  <c r="Q1395" i="23"/>
  <c r="O1396" i="23"/>
  <c r="P1396" i="23"/>
  <c r="Q1396" i="23"/>
  <c r="O1397" i="23"/>
  <c r="P1397" i="23"/>
  <c r="Q1397" i="23"/>
  <c r="O1398" i="23"/>
  <c r="P1398" i="23"/>
  <c r="Q1398" i="23"/>
  <c r="O1399" i="23"/>
  <c r="P1399" i="23"/>
  <c r="Q1399" i="23"/>
  <c r="O1400" i="23"/>
  <c r="P1400" i="23"/>
  <c r="Q1400" i="23"/>
  <c r="O1401" i="23"/>
  <c r="P1401" i="23"/>
  <c r="Q1401" i="23"/>
  <c r="O1402" i="23"/>
  <c r="P1402" i="23"/>
  <c r="Q1402" i="23"/>
  <c r="O1403" i="23"/>
  <c r="P1403" i="23"/>
  <c r="Q1403" i="23"/>
  <c r="O1404" i="23"/>
  <c r="P1404" i="23"/>
  <c r="Q1404" i="23"/>
  <c r="O1405" i="23"/>
  <c r="P1405" i="23"/>
  <c r="Q1405" i="23"/>
  <c r="O1406" i="23"/>
  <c r="P1406" i="23"/>
  <c r="Q1406" i="23"/>
  <c r="O1407" i="23"/>
  <c r="P1407" i="23"/>
  <c r="Q1407" i="23"/>
  <c r="O1408" i="23"/>
  <c r="P1408" i="23"/>
  <c r="Q1408" i="23"/>
  <c r="O1409" i="23"/>
  <c r="P1409" i="23"/>
  <c r="Q1409" i="23"/>
  <c r="O1410" i="23"/>
  <c r="P1410" i="23"/>
  <c r="Q1410" i="23"/>
  <c r="O1411" i="23"/>
  <c r="P1411" i="23"/>
  <c r="Q1411" i="23"/>
  <c r="O1412" i="23"/>
  <c r="P1412" i="23"/>
  <c r="Q1412" i="23"/>
  <c r="O1413" i="23"/>
  <c r="P1413" i="23"/>
  <c r="Q1413" i="23"/>
  <c r="O1414" i="23"/>
  <c r="P1414" i="23"/>
  <c r="Q1414" i="23"/>
  <c r="O1415" i="23"/>
  <c r="P1415" i="23"/>
  <c r="Q1415" i="23"/>
  <c r="O1416" i="23"/>
  <c r="P1416" i="23"/>
  <c r="Q1416" i="23"/>
  <c r="O1417" i="23"/>
  <c r="P1417" i="23"/>
  <c r="Q1417" i="23"/>
  <c r="O1418" i="23"/>
  <c r="P1418" i="23"/>
  <c r="Q1418" i="23"/>
  <c r="O1419" i="23"/>
  <c r="P1419" i="23"/>
  <c r="Q1419" i="23"/>
  <c r="O1420" i="23"/>
  <c r="P1420" i="23"/>
  <c r="Q1420" i="23"/>
  <c r="O1421" i="23"/>
  <c r="P1421" i="23"/>
  <c r="Q1421" i="23"/>
  <c r="O1422" i="23"/>
  <c r="P1422" i="23"/>
  <c r="Q1422" i="23"/>
  <c r="O1423" i="23"/>
  <c r="P1423" i="23"/>
  <c r="Q1423" i="23"/>
  <c r="O1424" i="23"/>
  <c r="P1424" i="23"/>
  <c r="Q1424" i="23"/>
  <c r="O1425" i="23"/>
  <c r="P1425" i="23"/>
  <c r="Q1425" i="23"/>
  <c r="O1426" i="23"/>
  <c r="P1426" i="23"/>
  <c r="Q1426" i="23"/>
  <c r="O1427" i="23"/>
  <c r="P1427" i="23"/>
  <c r="Q1427" i="23"/>
  <c r="O1428" i="23"/>
  <c r="P1428" i="23"/>
  <c r="Q1428" i="23"/>
  <c r="O1429" i="23"/>
  <c r="P1429" i="23"/>
  <c r="Q1429" i="23"/>
  <c r="O1430" i="23"/>
  <c r="P1430" i="23"/>
  <c r="Q1430" i="23"/>
  <c r="O1431" i="23"/>
  <c r="P1431" i="23"/>
  <c r="Q1431" i="23"/>
  <c r="O1432" i="23"/>
  <c r="P1432" i="23"/>
  <c r="Q1432" i="23"/>
  <c r="O1433" i="23"/>
  <c r="P1433" i="23"/>
  <c r="Q1433" i="23"/>
  <c r="O1434" i="23"/>
  <c r="P1434" i="23"/>
  <c r="Q1434" i="23"/>
  <c r="O1435" i="23"/>
  <c r="P1435" i="23"/>
  <c r="Q1435" i="23"/>
  <c r="O1436" i="23"/>
  <c r="P1436" i="23"/>
  <c r="Q1436" i="23"/>
  <c r="O1437" i="23"/>
  <c r="P1437" i="23"/>
  <c r="Q1437" i="23"/>
  <c r="O1438" i="23"/>
  <c r="P1438" i="23"/>
  <c r="Q1438" i="23"/>
  <c r="O1439" i="23"/>
  <c r="P1439" i="23"/>
  <c r="Q1439" i="23"/>
  <c r="O1440" i="23"/>
  <c r="P1440" i="23"/>
  <c r="Q1440" i="23"/>
  <c r="O1441" i="23"/>
  <c r="P1441" i="23"/>
  <c r="Q1441" i="23"/>
  <c r="O1442" i="23"/>
  <c r="P1442" i="23"/>
  <c r="Q1442" i="23"/>
  <c r="O1443" i="23"/>
  <c r="P1443" i="23"/>
  <c r="Q1443" i="23"/>
  <c r="O1444" i="23"/>
  <c r="P1444" i="23"/>
  <c r="Q1444" i="23"/>
  <c r="O1445" i="23"/>
  <c r="P1445" i="23"/>
  <c r="Q1445" i="23"/>
  <c r="O1446" i="23"/>
  <c r="P1446" i="23"/>
  <c r="Q1446" i="23"/>
  <c r="O1447" i="23"/>
  <c r="P1447" i="23"/>
  <c r="Q1447" i="23"/>
  <c r="O1448" i="23"/>
  <c r="P1448" i="23"/>
  <c r="Q1448" i="23"/>
  <c r="O1449" i="23"/>
  <c r="P1449" i="23"/>
  <c r="Q1449" i="23"/>
  <c r="O1450" i="23"/>
  <c r="P1450" i="23"/>
  <c r="Q1450" i="23"/>
  <c r="O1451" i="23"/>
  <c r="P1451" i="23"/>
  <c r="Q1451" i="23"/>
  <c r="O1452" i="23"/>
  <c r="P1452" i="23"/>
  <c r="Q1452" i="23"/>
  <c r="O1453" i="23"/>
  <c r="P1453" i="23"/>
  <c r="Q1453" i="23"/>
  <c r="O1454" i="23"/>
  <c r="P1454" i="23"/>
  <c r="Q1454" i="23"/>
  <c r="O1455" i="23"/>
  <c r="P1455" i="23"/>
  <c r="Q1455" i="23"/>
  <c r="O1456" i="23"/>
  <c r="P1456" i="23"/>
  <c r="Q1456" i="23"/>
  <c r="O1457" i="23"/>
  <c r="P1457" i="23"/>
  <c r="Q1457" i="23"/>
  <c r="O1458" i="23"/>
  <c r="P1458" i="23"/>
  <c r="Q1458" i="23"/>
  <c r="O1459" i="23"/>
  <c r="P1459" i="23"/>
  <c r="Q1459" i="23"/>
  <c r="O1460" i="23"/>
  <c r="P1460" i="23"/>
  <c r="Q1460" i="23"/>
  <c r="O1461" i="23"/>
  <c r="P1461" i="23"/>
  <c r="Q1461" i="23"/>
  <c r="O1462" i="23"/>
  <c r="P1462" i="23"/>
  <c r="Q1462" i="23"/>
  <c r="O1463" i="23"/>
  <c r="P1463" i="23"/>
  <c r="Q1463" i="23"/>
  <c r="O1464" i="23"/>
  <c r="P1464" i="23"/>
  <c r="Q1464" i="23"/>
  <c r="O1465" i="23"/>
  <c r="P1465" i="23"/>
  <c r="Q1465" i="23"/>
  <c r="O1466" i="23"/>
  <c r="P1466" i="23"/>
  <c r="Q1466" i="23"/>
  <c r="O1467" i="23"/>
  <c r="P1467" i="23"/>
  <c r="Q1467" i="23"/>
  <c r="O1468" i="23"/>
  <c r="P1468" i="23"/>
  <c r="Q1468" i="23"/>
  <c r="O1469" i="23"/>
  <c r="P1469" i="23"/>
  <c r="Q1469" i="23"/>
  <c r="O1470" i="23"/>
  <c r="P1470" i="23"/>
  <c r="Q1470" i="23"/>
  <c r="O1471" i="23"/>
  <c r="P1471" i="23"/>
  <c r="Q1471" i="23"/>
  <c r="O1472" i="23"/>
  <c r="P1472" i="23"/>
  <c r="Q1472" i="23"/>
  <c r="O1473" i="23"/>
  <c r="P1473" i="23"/>
  <c r="Q1473" i="23"/>
  <c r="O1474" i="23"/>
  <c r="P1474" i="23"/>
  <c r="Q1474" i="23"/>
  <c r="O1475" i="23"/>
  <c r="P1475" i="23"/>
  <c r="Q1475" i="23"/>
  <c r="O1476" i="23"/>
  <c r="P1476" i="23"/>
  <c r="Q1476" i="23"/>
  <c r="O1477" i="23"/>
  <c r="P1477" i="23"/>
  <c r="Q1477" i="23"/>
  <c r="O1478" i="23"/>
  <c r="P1478" i="23"/>
  <c r="Q1478" i="23"/>
  <c r="O1479" i="23"/>
  <c r="P1479" i="23"/>
  <c r="Q1479" i="23"/>
  <c r="O1480" i="23"/>
  <c r="P1480" i="23"/>
  <c r="Q1480" i="23"/>
  <c r="O1481" i="23"/>
  <c r="P1481" i="23"/>
  <c r="Q1481" i="23"/>
  <c r="O1482" i="23"/>
  <c r="P1482" i="23"/>
  <c r="Q1482" i="23"/>
  <c r="O1483" i="23"/>
  <c r="P1483" i="23"/>
  <c r="Q1483" i="23"/>
  <c r="O1484" i="23"/>
  <c r="P1484" i="23"/>
  <c r="Q1484" i="23"/>
  <c r="O1485" i="23"/>
  <c r="P1485" i="23"/>
  <c r="Q1485" i="23"/>
  <c r="O1486" i="23"/>
  <c r="P1486" i="23"/>
  <c r="Q1486" i="23"/>
  <c r="O1487" i="23"/>
  <c r="P1487" i="23"/>
  <c r="Q1487" i="23"/>
  <c r="O1488" i="23"/>
  <c r="P1488" i="23"/>
  <c r="Q1488" i="23"/>
  <c r="O1489" i="23"/>
  <c r="P1489" i="23"/>
  <c r="Q1489" i="23"/>
  <c r="O1490" i="23"/>
  <c r="P1490" i="23"/>
  <c r="Q1490" i="23"/>
  <c r="O1491" i="23"/>
  <c r="P1491" i="23"/>
  <c r="Q1491" i="23"/>
  <c r="O1492" i="23"/>
  <c r="P1492" i="23"/>
  <c r="Q1492" i="23"/>
  <c r="O1493" i="23"/>
  <c r="P1493" i="23"/>
  <c r="Q1493" i="23"/>
  <c r="O1494" i="23"/>
  <c r="P1494" i="23"/>
  <c r="Q1494" i="23"/>
  <c r="O1495" i="23"/>
  <c r="P1495" i="23"/>
  <c r="Q1495" i="23"/>
  <c r="O1496" i="23"/>
  <c r="P1496" i="23"/>
  <c r="Q1496" i="23"/>
  <c r="O1497" i="23"/>
  <c r="P1497" i="23"/>
  <c r="Q1497" i="23"/>
  <c r="O1498" i="23"/>
  <c r="P1498" i="23"/>
  <c r="Q1498" i="23"/>
  <c r="O1499" i="23"/>
  <c r="P1499" i="23"/>
  <c r="Q1499" i="23"/>
  <c r="O1500" i="23"/>
  <c r="P1500" i="23"/>
  <c r="Q1500" i="23"/>
  <c r="O1501" i="23"/>
  <c r="P1501" i="23"/>
  <c r="Q1501" i="23"/>
  <c r="O1502" i="23"/>
  <c r="P1502" i="23"/>
  <c r="Q1502" i="23"/>
  <c r="O1503" i="23"/>
  <c r="P1503" i="23"/>
  <c r="Q1503" i="23"/>
  <c r="O1504" i="23"/>
  <c r="P1504" i="23"/>
  <c r="Q1504" i="23"/>
  <c r="O1505" i="23"/>
  <c r="P1505" i="23"/>
  <c r="Q1505" i="23"/>
  <c r="O1506" i="23"/>
  <c r="P1506" i="23"/>
  <c r="Q1506" i="23"/>
  <c r="O1507" i="23"/>
  <c r="P1507" i="23"/>
  <c r="Q1507" i="23"/>
  <c r="O1508" i="23"/>
  <c r="P1508" i="23"/>
  <c r="Q1508" i="23"/>
  <c r="O1509" i="23"/>
  <c r="P1509" i="23"/>
  <c r="Q1509" i="23"/>
  <c r="O1510" i="23"/>
  <c r="P1510" i="23"/>
  <c r="Q1510" i="23"/>
  <c r="O1511" i="23"/>
  <c r="P1511" i="23"/>
  <c r="Q1511" i="23"/>
  <c r="O1512" i="23"/>
  <c r="P1512" i="23"/>
  <c r="Q1512" i="23"/>
  <c r="O1513" i="23"/>
  <c r="P1513" i="23"/>
  <c r="Q1513" i="23"/>
  <c r="O1514" i="23"/>
  <c r="P1514" i="23"/>
  <c r="Q1514" i="23"/>
  <c r="O1515" i="23"/>
  <c r="P1515" i="23"/>
  <c r="Q1515" i="23"/>
  <c r="O1516" i="23"/>
  <c r="P1516" i="23"/>
  <c r="Q1516" i="23"/>
  <c r="O1517" i="23"/>
  <c r="P1517" i="23"/>
  <c r="Q1517" i="23"/>
  <c r="O1518" i="23"/>
  <c r="P1518" i="23"/>
  <c r="Q1518" i="23"/>
  <c r="O1519" i="23"/>
  <c r="P1519" i="23"/>
  <c r="Q1519" i="23"/>
  <c r="O1520" i="23"/>
  <c r="P1520" i="23"/>
  <c r="Q1520" i="23"/>
  <c r="O1521" i="23"/>
  <c r="P1521" i="23"/>
  <c r="Q1521" i="23"/>
  <c r="O1522" i="23"/>
  <c r="P1522" i="23"/>
  <c r="Q1522" i="23"/>
  <c r="O1523" i="23"/>
  <c r="P1523" i="23"/>
  <c r="Q1523" i="23"/>
  <c r="O1524" i="23"/>
  <c r="P1524" i="23"/>
  <c r="Q1524" i="23"/>
  <c r="O1525" i="23"/>
  <c r="P1525" i="23"/>
  <c r="Q1525" i="23"/>
  <c r="O1526" i="23"/>
  <c r="P1526" i="23"/>
  <c r="Q1526" i="23"/>
  <c r="O1527" i="23"/>
  <c r="P1527" i="23"/>
  <c r="Q1527" i="23"/>
  <c r="O1528" i="23"/>
  <c r="P1528" i="23"/>
  <c r="Q1528" i="23"/>
  <c r="O1529" i="23"/>
  <c r="P1529" i="23"/>
  <c r="Q1529" i="23"/>
  <c r="O1530" i="23"/>
  <c r="P1530" i="23"/>
  <c r="Q1530" i="23"/>
  <c r="O1531" i="23"/>
  <c r="P1531" i="23"/>
  <c r="Q1531" i="23"/>
  <c r="O1532" i="23"/>
  <c r="P1532" i="23"/>
  <c r="Q1532" i="23"/>
  <c r="O1533" i="23"/>
  <c r="P1533" i="23"/>
  <c r="Q1533" i="23"/>
  <c r="O1534" i="23"/>
  <c r="P1534" i="23"/>
  <c r="Q1534" i="23"/>
  <c r="O1535" i="23"/>
  <c r="P1535" i="23"/>
  <c r="Q1535" i="23"/>
  <c r="O1536" i="23"/>
  <c r="P1536" i="23"/>
  <c r="Q1536" i="23"/>
  <c r="O1537" i="23"/>
  <c r="P1537" i="23"/>
  <c r="Q1537" i="23"/>
  <c r="O1538" i="23"/>
  <c r="P1538" i="23"/>
  <c r="Q1538" i="23"/>
  <c r="O1539" i="23"/>
  <c r="P1539" i="23"/>
  <c r="Q1539" i="23"/>
  <c r="O1540" i="23"/>
  <c r="P1540" i="23"/>
  <c r="Q1540" i="23"/>
  <c r="O1541" i="23"/>
  <c r="P1541" i="23"/>
  <c r="Q1541" i="23"/>
  <c r="O1542" i="23"/>
  <c r="P1542" i="23"/>
  <c r="Q1542" i="23"/>
  <c r="O1543" i="23"/>
  <c r="P1543" i="23"/>
  <c r="Q1543" i="23"/>
  <c r="O1544" i="23"/>
  <c r="P1544" i="23"/>
  <c r="Q1544" i="23"/>
  <c r="O1545" i="23"/>
  <c r="P1545" i="23"/>
  <c r="Q1545" i="23"/>
  <c r="O1546" i="23"/>
  <c r="P1546" i="23"/>
  <c r="Q1546" i="23"/>
  <c r="O1547" i="23"/>
  <c r="P1547" i="23"/>
  <c r="Q1547" i="23"/>
  <c r="O1548" i="23"/>
  <c r="P1548" i="23"/>
  <c r="Q1548" i="23"/>
  <c r="O1549" i="23"/>
  <c r="P1549" i="23"/>
  <c r="Q1549" i="23"/>
  <c r="O1550" i="23"/>
  <c r="P1550" i="23"/>
  <c r="Q1550" i="23"/>
  <c r="O1551" i="23"/>
  <c r="P1551" i="23"/>
  <c r="Q1551" i="23"/>
  <c r="O1552" i="23"/>
  <c r="P1552" i="23"/>
  <c r="Q1552" i="23"/>
  <c r="O1553" i="23"/>
  <c r="P1553" i="23"/>
  <c r="Q1553" i="23"/>
  <c r="O1554" i="23"/>
  <c r="P1554" i="23"/>
  <c r="Q1554" i="23"/>
  <c r="O1555" i="23"/>
  <c r="P1555" i="23"/>
  <c r="Q1555" i="23"/>
  <c r="O1556" i="23"/>
  <c r="P1556" i="23"/>
  <c r="Q1556" i="23"/>
  <c r="O1557" i="23"/>
  <c r="P1557" i="23"/>
  <c r="Q1557" i="23"/>
  <c r="O1558" i="23"/>
  <c r="P1558" i="23"/>
  <c r="Q1558" i="23"/>
  <c r="O1559" i="23"/>
  <c r="P1559" i="23"/>
  <c r="Q1559" i="23"/>
  <c r="O1560" i="23"/>
  <c r="P1560" i="23"/>
  <c r="Q1560" i="23"/>
  <c r="O1561" i="23"/>
  <c r="P1561" i="23"/>
  <c r="Q1561" i="23"/>
  <c r="O1562" i="23"/>
  <c r="P1562" i="23"/>
  <c r="Q1562" i="23"/>
  <c r="O1563" i="23"/>
  <c r="P1563" i="23"/>
  <c r="Q1563" i="23"/>
  <c r="O1564" i="23"/>
  <c r="P1564" i="23"/>
  <c r="Q1564" i="23"/>
  <c r="O1565" i="23"/>
  <c r="P1565" i="23"/>
  <c r="Q1565" i="23"/>
  <c r="O1566" i="23"/>
  <c r="P1566" i="23"/>
  <c r="Q1566" i="23"/>
  <c r="O1567" i="23"/>
  <c r="P1567" i="23"/>
  <c r="Q1567" i="23"/>
  <c r="O1568" i="23"/>
  <c r="P1568" i="23"/>
  <c r="Q1568" i="23"/>
  <c r="O1569" i="23"/>
  <c r="P1569" i="23"/>
  <c r="Q1569" i="23"/>
  <c r="O1570" i="23"/>
  <c r="P1570" i="23"/>
  <c r="Q1570" i="23"/>
  <c r="O1571" i="23"/>
  <c r="P1571" i="23"/>
  <c r="Q1571" i="23"/>
  <c r="O1572" i="23"/>
  <c r="P1572" i="23"/>
  <c r="Q1572" i="23"/>
  <c r="O1573" i="23"/>
  <c r="P1573" i="23"/>
  <c r="Q1573" i="23"/>
  <c r="O1574" i="23"/>
  <c r="P1574" i="23"/>
  <c r="Q1574" i="23"/>
  <c r="O1575" i="23"/>
  <c r="P1575" i="23"/>
  <c r="Q1575" i="23"/>
  <c r="O1576" i="23"/>
  <c r="P1576" i="23"/>
  <c r="Q1576" i="23"/>
  <c r="O1577" i="23"/>
  <c r="P1577" i="23"/>
  <c r="Q1577" i="23"/>
  <c r="O1578" i="23"/>
  <c r="P1578" i="23"/>
  <c r="Q1578" i="23"/>
  <c r="O1579" i="23"/>
  <c r="P1579" i="23"/>
  <c r="Q1579" i="23"/>
  <c r="O1580" i="23"/>
  <c r="P1580" i="23"/>
  <c r="Q1580" i="23"/>
  <c r="O1581" i="23"/>
  <c r="P1581" i="23"/>
  <c r="Q1581" i="23"/>
  <c r="O1582" i="23"/>
  <c r="P1582" i="23"/>
  <c r="Q1582" i="23"/>
  <c r="O1583" i="23"/>
  <c r="P1583" i="23"/>
  <c r="Q1583" i="23"/>
  <c r="O1584" i="23"/>
  <c r="P1584" i="23"/>
  <c r="Q1584" i="23"/>
  <c r="O1585" i="23"/>
  <c r="P1585" i="23"/>
  <c r="Q1585" i="23"/>
  <c r="O1586" i="23"/>
  <c r="P1586" i="23"/>
  <c r="Q1586" i="23"/>
  <c r="O1587" i="23"/>
  <c r="P1587" i="23"/>
  <c r="Q1587" i="23"/>
  <c r="O1588" i="23"/>
  <c r="P1588" i="23"/>
  <c r="Q1588" i="23"/>
  <c r="O1589" i="23"/>
  <c r="P1589" i="23"/>
  <c r="Q1589" i="23"/>
  <c r="O1590" i="23"/>
  <c r="P1590" i="23"/>
  <c r="Q1590" i="23"/>
  <c r="O1591" i="23"/>
  <c r="P1591" i="23"/>
  <c r="Q1591" i="23"/>
  <c r="O1592" i="23"/>
  <c r="P1592" i="23"/>
  <c r="Q1592" i="23"/>
  <c r="O1593" i="23"/>
  <c r="P1593" i="23"/>
  <c r="Q1593" i="23"/>
  <c r="O1594" i="23"/>
  <c r="P1594" i="23"/>
  <c r="Q1594" i="23"/>
  <c r="O1595" i="23"/>
  <c r="P1595" i="23"/>
  <c r="Q1595" i="23"/>
  <c r="O1596" i="23"/>
  <c r="P1596" i="23"/>
  <c r="Q1596" i="23"/>
  <c r="O1597" i="23"/>
  <c r="P1597" i="23"/>
  <c r="Q1597" i="23"/>
  <c r="O1598" i="23"/>
  <c r="P1598" i="23"/>
  <c r="Q1598" i="23"/>
  <c r="O1599" i="23"/>
  <c r="P1599" i="23"/>
  <c r="Q1599" i="23"/>
  <c r="O1600" i="23"/>
  <c r="P1600" i="23"/>
  <c r="Q1600" i="23"/>
  <c r="O1601" i="23"/>
  <c r="P1601" i="23"/>
  <c r="Q1601" i="23"/>
  <c r="O1602" i="23"/>
  <c r="P1602" i="23"/>
  <c r="Q1602" i="23"/>
  <c r="O1603" i="23"/>
  <c r="P1603" i="23"/>
  <c r="Q1603" i="23"/>
  <c r="O1604" i="23"/>
  <c r="P1604" i="23"/>
  <c r="Q1604" i="23"/>
  <c r="O1605" i="23"/>
  <c r="P1605" i="23"/>
  <c r="Q1605" i="23"/>
  <c r="O1606" i="23"/>
  <c r="P1606" i="23"/>
  <c r="Q1606" i="23"/>
  <c r="O1607" i="23"/>
  <c r="P1607" i="23"/>
  <c r="Q1607" i="23"/>
  <c r="O1608" i="23"/>
  <c r="P1608" i="23"/>
  <c r="Q1608" i="23"/>
  <c r="O1609" i="23"/>
  <c r="P1609" i="23"/>
  <c r="Q1609" i="23"/>
  <c r="O1610" i="23"/>
  <c r="P1610" i="23"/>
  <c r="Q1610" i="23"/>
  <c r="O1611" i="23"/>
  <c r="P1611" i="23"/>
  <c r="Q1611" i="23"/>
  <c r="O1612" i="23"/>
  <c r="P1612" i="23"/>
  <c r="Q1612" i="23"/>
  <c r="O1613" i="23"/>
  <c r="P1613" i="23"/>
  <c r="Q1613" i="23"/>
  <c r="O1614" i="23"/>
  <c r="P1614" i="23"/>
  <c r="Q1614" i="23"/>
  <c r="O1615" i="23"/>
  <c r="P1615" i="23"/>
  <c r="Q1615" i="23"/>
  <c r="O1616" i="23"/>
  <c r="P1616" i="23"/>
  <c r="Q1616" i="23"/>
  <c r="O1617" i="23"/>
  <c r="P1617" i="23"/>
  <c r="Q1617" i="23"/>
  <c r="O1618" i="23"/>
  <c r="P1618" i="23"/>
  <c r="Q1618" i="23"/>
  <c r="O1619" i="23"/>
  <c r="P1619" i="23"/>
  <c r="Q1619" i="23"/>
  <c r="O1620" i="23"/>
  <c r="P1620" i="23"/>
  <c r="Q1620" i="23"/>
  <c r="O1621" i="23"/>
  <c r="P1621" i="23"/>
  <c r="Q1621" i="23"/>
  <c r="O1622" i="23"/>
  <c r="P1622" i="23"/>
  <c r="Q1622" i="23"/>
  <c r="O1623" i="23"/>
  <c r="P1623" i="23"/>
  <c r="Q1623" i="23"/>
  <c r="O1624" i="23"/>
  <c r="P1624" i="23"/>
  <c r="Q1624" i="23"/>
  <c r="O1625" i="23"/>
  <c r="P1625" i="23"/>
  <c r="Q1625" i="23"/>
  <c r="O1626" i="23"/>
  <c r="P1626" i="23"/>
  <c r="Q1626" i="23"/>
  <c r="O1627" i="23"/>
  <c r="P1627" i="23"/>
  <c r="Q1627" i="23"/>
  <c r="O1628" i="23"/>
  <c r="P1628" i="23"/>
  <c r="Q1628" i="23"/>
  <c r="O1629" i="23"/>
  <c r="P1629" i="23"/>
  <c r="Q1629" i="23"/>
  <c r="O1630" i="23"/>
  <c r="P1630" i="23"/>
  <c r="Q1630" i="23"/>
  <c r="O1631" i="23"/>
  <c r="P1631" i="23"/>
  <c r="Q1631" i="23"/>
  <c r="O1632" i="23"/>
  <c r="P1632" i="23"/>
  <c r="Q1632" i="23"/>
  <c r="O1633" i="23"/>
  <c r="P1633" i="23"/>
  <c r="Q1633" i="23"/>
  <c r="O1634" i="23"/>
  <c r="P1634" i="23"/>
  <c r="Q1634" i="23"/>
  <c r="O1635" i="23"/>
  <c r="P1635" i="23"/>
  <c r="Q1635" i="23"/>
  <c r="O1636" i="23"/>
  <c r="P1636" i="23"/>
  <c r="Q1636" i="23"/>
  <c r="O1637" i="23"/>
  <c r="P1637" i="23"/>
  <c r="Q1637" i="23"/>
  <c r="O1638" i="23"/>
  <c r="P1638" i="23"/>
  <c r="Q1638" i="23"/>
  <c r="O1639" i="23"/>
  <c r="P1639" i="23"/>
  <c r="Q1639" i="23"/>
  <c r="O1640" i="23"/>
  <c r="P1640" i="23"/>
  <c r="Q1640" i="23"/>
  <c r="O1641" i="23"/>
  <c r="P1641" i="23"/>
  <c r="Q1641" i="23"/>
  <c r="O1642" i="23"/>
  <c r="P1642" i="23"/>
  <c r="Q1642" i="23"/>
  <c r="O1643" i="23"/>
  <c r="P1643" i="23"/>
  <c r="Q1643" i="23"/>
  <c r="O1644" i="23"/>
  <c r="P1644" i="23"/>
  <c r="Q1644" i="23"/>
  <c r="O1645" i="23"/>
  <c r="P1645" i="23"/>
  <c r="Q1645" i="23"/>
  <c r="O1646" i="23"/>
  <c r="P1646" i="23"/>
  <c r="Q1646" i="23"/>
  <c r="O1647" i="23"/>
  <c r="P1647" i="23"/>
  <c r="Q1647" i="23"/>
  <c r="O1648" i="23"/>
  <c r="P1648" i="23"/>
  <c r="Q1648" i="23"/>
  <c r="O1649" i="23"/>
  <c r="P1649" i="23"/>
  <c r="Q1649" i="23"/>
  <c r="O1650" i="23"/>
  <c r="P1650" i="23"/>
  <c r="Q1650" i="23"/>
  <c r="O1651" i="23"/>
  <c r="P1651" i="23"/>
  <c r="Q1651" i="23"/>
  <c r="O1652" i="23"/>
  <c r="P1652" i="23"/>
  <c r="Q1652" i="23"/>
  <c r="O1653" i="23"/>
  <c r="P1653" i="23"/>
  <c r="Q1653" i="23"/>
  <c r="O1654" i="23"/>
  <c r="P1654" i="23"/>
  <c r="Q1654" i="23"/>
  <c r="O1655" i="23"/>
  <c r="P1655" i="23"/>
  <c r="Q1655" i="23"/>
  <c r="O1656" i="23"/>
  <c r="P1656" i="23"/>
  <c r="Q1656" i="23"/>
  <c r="O1657" i="23"/>
  <c r="P1657" i="23"/>
  <c r="Q1657" i="23"/>
  <c r="O1658" i="23"/>
  <c r="P1658" i="23"/>
  <c r="Q1658" i="23"/>
  <c r="O1659" i="23"/>
  <c r="P1659" i="23"/>
  <c r="Q1659" i="23"/>
  <c r="O1660" i="23"/>
  <c r="P1660" i="23"/>
  <c r="Q1660" i="23"/>
  <c r="O1661" i="23"/>
  <c r="P1661" i="23"/>
  <c r="Q1661" i="23"/>
  <c r="O1662" i="23"/>
  <c r="P1662" i="23"/>
  <c r="Q1662" i="23"/>
  <c r="O1663" i="23"/>
  <c r="P1663" i="23"/>
  <c r="Q1663" i="23"/>
  <c r="O1664" i="23"/>
  <c r="P1664" i="23"/>
  <c r="Q1664" i="23"/>
  <c r="O1665" i="23"/>
  <c r="P1665" i="23"/>
  <c r="Q1665" i="23"/>
  <c r="O1666" i="23"/>
  <c r="P1666" i="23"/>
  <c r="Q1666" i="23"/>
  <c r="O1667" i="23"/>
  <c r="P1667" i="23"/>
  <c r="Q1667" i="23"/>
  <c r="O1668" i="23"/>
  <c r="P1668" i="23"/>
  <c r="Q1668" i="23"/>
  <c r="O1669" i="23"/>
  <c r="P1669" i="23"/>
  <c r="Q1669" i="23"/>
  <c r="O1670" i="23"/>
  <c r="P1670" i="23"/>
  <c r="Q1670" i="23"/>
  <c r="O1671" i="23"/>
  <c r="P1671" i="23"/>
  <c r="Q1671" i="23"/>
  <c r="O1672" i="23"/>
  <c r="P1672" i="23"/>
  <c r="Q1672" i="23"/>
  <c r="O1673" i="23"/>
  <c r="P1673" i="23"/>
  <c r="Q1673" i="23"/>
  <c r="O1674" i="23"/>
  <c r="P1674" i="23"/>
  <c r="Q1674" i="23"/>
  <c r="O1675" i="23"/>
  <c r="P1675" i="23"/>
  <c r="Q1675" i="23"/>
  <c r="O1676" i="23"/>
  <c r="P1676" i="23"/>
  <c r="Q1676" i="23"/>
  <c r="O1677" i="23"/>
  <c r="P1677" i="23"/>
  <c r="Q1677" i="23"/>
  <c r="O1678" i="23"/>
  <c r="P1678" i="23"/>
  <c r="Q1678" i="23"/>
  <c r="O1679" i="23"/>
  <c r="P1679" i="23"/>
  <c r="Q1679" i="23"/>
  <c r="O1680" i="23"/>
  <c r="P1680" i="23"/>
  <c r="Q1680" i="23"/>
  <c r="O1681" i="23"/>
  <c r="P1681" i="23"/>
  <c r="Q1681" i="23"/>
  <c r="O1682" i="23"/>
  <c r="P1682" i="23"/>
  <c r="Q1682" i="23"/>
  <c r="O1683" i="23"/>
  <c r="P1683" i="23"/>
  <c r="Q1683" i="23"/>
  <c r="O1684" i="23"/>
  <c r="P1684" i="23"/>
  <c r="Q1684" i="23"/>
  <c r="O1685" i="23"/>
  <c r="P1685" i="23"/>
  <c r="Q1685" i="23"/>
  <c r="O1686" i="23"/>
  <c r="P1686" i="23"/>
  <c r="Q1686" i="23"/>
  <c r="O1687" i="23"/>
  <c r="P1687" i="23"/>
  <c r="Q1687" i="23"/>
  <c r="O1688" i="23"/>
  <c r="P1688" i="23"/>
  <c r="Q1688" i="23"/>
  <c r="O1689" i="23"/>
  <c r="P1689" i="23"/>
  <c r="Q1689" i="23"/>
  <c r="O1690" i="23"/>
  <c r="P1690" i="23"/>
  <c r="Q1690" i="23"/>
  <c r="O1691" i="23"/>
  <c r="P1691" i="23"/>
  <c r="Q1691" i="23"/>
  <c r="O1692" i="23"/>
  <c r="P1692" i="23"/>
  <c r="Q1692" i="23"/>
  <c r="O1693" i="23"/>
  <c r="P1693" i="23"/>
  <c r="Q1693" i="23"/>
  <c r="O1694" i="23"/>
  <c r="P1694" i="23"/>
  <c r="Q1694" i="23"/>
  <c r="O1695" i="23"/>
  <c r="P1695" i="23"/>
  <c r="Q1695" i="23"/>
  <c r="O1696" i="23"/>
  <c r="P1696" i="23"/>
  <c r="Q1696" i="23"/>
  <c r="O1697" i="23"/>
  <c r="P1697" i="23"/>
  <c r="Q1697" i="23"/>
  <c r="O1698" i="23"/>
  <c r="P1698" i="23"/>
  <c r="Q1698" i="23"/>
  <c r="O1699" i="23"/>
  <c r="P1699" i="23"/>
  <c r="Q1699" i="23"/>
  <c r="O1700" i="23"/>
  <c r="P1700" i="23"/>
  <c r="Q1700" i="23"/>
  <c r="O1701" i="23"/>
  <c r="P1701" i="23"/>
  <c r="Q1701" i="23"/>
  <c r="O1702" i="23"/>
  <c r="P1702" i="23"/>
  <c r="Q1702" i="23"/>
  <c r="O1703" i="23"/>
  <c r="P1703" i="23"/>
  <c r="Q1703" i="23"/>
  <c r="O1704" i="23"/>
  <c r="P1704" i="23"/>
  <c r="Q1704" i="23"/>
  <c r="O1705" i="23"/>
  <c r="P1705" i="23"/>
  <c r="Q1705" i="23"/>
  <c r="O1706" i="23"/>
  <c r="P1706" i="23"/>
  <c r="Q1706" i="23"/>
  <c r="O1707" i="23"/>
  <c r="P1707" i="23"/>
  <c r="Q1707" i="23"/>
  <c r="O1708" i="23"/>
  <c r="P1708" i="23"/>
  <c r="Q1708" i="23"/>
  <c r="O1709" i="23"/>
  <c r="P1709" i="23"/>
  <c r="Q1709" i="23"/>
  <c r="O1710" i="23"/>
  <c r="P1710" i="23"/>
  <c r="Q1710" i="23"/>
  <c r="O1711" i="23"/>
  <c r="P1711" i="23"/>
  <c r="Q1711" i="23"/>
  <c r="O1712" i="23"/>
  <c r="P1712" i="23"/>
  <c r="Q1712" i="23"/>
  <c r="O1713" i="23"/>
  <c r="P1713" i="23"/>
  <c r="Q1713" i="23"/>
  <c r="O1714" i="23"/>
  <c r="P1714" i="23"/>
  <c r="Q1714" i="23"/>
  <c r="O1715" i="23"/>
  <c r="P1715" i="23"/>
  <c r="Q1715" i="23"/>
  <c r="O1716" i="23"/>
  <c r="P1716" i="23"/>
  <c r="Q1716" i="23"/>
  <c r="O1717" i="23"/>
  <c r="P1717" i="23"/>
  <c r="Q1717" i="23"/>
  <c r="O1718" i="23"/>
  <c r="P1718" i="23"/>
  <c r="Q1718" i="23"/>
  <c r="O1719" i="23"/>
  <c r="P1719" i="23"/>
  <c r="Q1719" i="23"/>
  <c r="O1720" i="23"/>
  <c r="P1720" i="23"/>
  <c r="Q1720" i="23"/>
  <c r="O1721" i="23"/>
  <c r="P1721" i="23"/>
  <c r="Q1721" i="23"/>
  <c r="O1722" i="23"/>
  <c r="P1722" i="23"/>
  <c r="Q1722" i="23"/>
  <c r="O1723" i="23"/>
  <c r="P1723" i="23"/>
  <c r="Q1723" i="23"/>
  <c r="O1724" i="23"/>
  <c r="P1724" i="23"/>
  <c r="Q1724" i="23"/>
  <c r="O1725" i="23"/>
  <c r="P1725" i="23"/>
  <c r="Q1725" i="23"/>
  <c r="O1726" i="23"/>
  <c r="P1726" i="23"/>
  <c r="Q1726" i="23"/>
  <c r="O1727" i="23"/>
  <c r="P1727" i="23"/>
  <c r="Q1727" i="23"/>
  <c r="O1728" i="23"/>
  <c r="P1728" i="23"/>
  <c r="Q1728" i="23"/>
  <c r="O1729" i="23"/>
  <c r="P1729" i="23"/>
  <c r="Q1729" i="23"/>
  <c r="O1730" i="23"/>
  <c r="P1730" i="23"/>
  <c r="Q1730" i="23"/>
  <c r="O1731" i="23"/>
  <c r="P1731" i="23"/>
  <c r="Q1731" i="23"/>
  <c r="O1732" i="23"/>
  <c r="P1732" i="23"/>
  <c r="Q1732" i="23"/>
  <c r="O1733" i="23"/>
  <c r="P1733" i="23"/>
  <c r="Q1733" i="23"/>
  <c r="O1734" i="23"/>
  <c r="P1734" i="23"/>
  <c r="Q1734" i="23"/>
  <c r="O1735" i="23"/>
  <c r="P1735" i="23"/>
  <c r="Q1735" i="23"/>
  <c r="O1736" i="23"/>
  <c r="P1736" i="23"/>
  <c r="Q1736" i="23"/>
  <c r="O1737" i="23"/>
  <c r="P1737" i="23"/>
  <c r="Q1737" i="23"/>
  <c r="O1738" i="23"/>
  <c r="P1738" i="23"/>
  <c r="Q1738" i="23"/>
  <c r="O1739" i="23"/>
  <c r="P1739" i="23"/>
  <c r="Q1739" i="23"/>
  <c r="O1740" i="23"/>
  <c r="P1740" i="23"/>
  <c r="Q1740" i="23"/>
  <c r="O1741" i="23"/>
  <c r="P1741" i="23"/>
  <c r="Q1741" i="23"/>
  <c r="O1742" i="23"/>
  <c r="P1742" i="23"/>
  <c r="Q1742" i="23"/>
  <c r="O1743" i="23"/>
  <c r="P1743" i="23"/>
  <c r="Q1743" i="23"/>
  <c r="O1744" i="23"/>
  <c r="P1744" i="23"/>
  <c r="Q1744" i="23"/>
  <c r="O1745" i="23"/>
  <c r="P1745" i="23"/>
  <c r="Q1745" i="23"/>
  <c r="O1746" i="23"/>
  <c r="P1746" i="23"/>
  <c r="Q1746" i="23"/>
  <c r="O1747" i="23"/>
  <c r="P1747" i="23"/>
  <c r="Q1747" i="23"/>
  <c r="O1748" i="23"/>
  <c r="P1748" i="23"/>
  <c r="Q1748" i="23"/>
  <c r="O1749" i="23"/>
  <c r="P1749" i="23"/>
  <c r="Q1749" i="23"/>
  <c r="O1750" i="23"/>
  <c r="P1750" i="23"/>
  <c r="Q1750" i="23"/>
  <c r="O1751" i="23"/>
  <c r="P1751" i="23"/>
  <c r="Q1751" i="23"/>
  <c r="O1752" i="23"/>
  <c r="P1752" i="23"/>
  <c r="Q1752" i="23"/>
  <c r="O1753" i="23"/>
  <c r="P1753" i="23"/>
  <c r="Q1753" i="23"/>
  <c r="O1754" i="23"/>
  <c r="P1754" i="23"/>
  <c r="Q1754" i="23"/>
  <c r="O1755" i="23"/>
  <c r="P1755" i="23"/>
  <c r="Q1755" i="23"/>
  <c r="O1756" i="23"/>
  <c r="P1756" i="23"/>
  <c r="Q1756" i="23"/>
  <c r="O1757" i="23"/>
  <c r="P1757" i="23"/>
  <c r="Q1757" i="23"/>
  <c r="O1758" i="23"/>
  <c r="P1758" i="23"/>
  <c r="Q1758" i="23"/>
  <c r="O1759" i="23"/>
  <c r="P1759" i="23"/>
  <c r="Q1759" i="23"/>
  <c r="O1760" i="23"/>
  <c r="P1760" i="23"/>
  <c r="Q1760" i="23"/>
  <c r="O1761" i="23"/>
  <c r="P1761" i="23"/>
  <c r="Q1761" i="23"/>
  <c r="O1762" i="23"/>
  <c r="P1762" i="23"/>
  <c r="Q1762" i="23"/>
  <c r="O1763" i="23"/>
  <c r="P1763" i="23"/>
  <c r="Q1763" i="23"/>
  <c r="O1764" i="23"/>
  <c r="P1764" i="23"/>
  <c r="Q1764" i="23"/>
  <c r="O1765" i="23"/>
  <c r="P1765" i="23"/>
  <c r="Q1765" i="23"/>
  <c r="O1766" i="23"/>
  <c r="P1766" i="23"/>
  <c r="Q1766" i="23"/>
  <c r="O1767" i="23"/>
  <c r="P1767" i="23"/>
  <c r="Q1767" i="23"/>
  <c r="O1768" i="23"/>
  <c r="P1768" i="23"/>
  <c r="Q1768" i="23"/>
  <c r="O1769" i="23"/>
  <c r="P1769" i="23"/>
  <c r="Q1769" i="23"/>
  <c r="O1770" i="23"/>
  <c r="P1770" i="23"/>
  <c r="Q1770" i="23"/>
  <c r="O1771" i="23"/>
  <c r="P1771" i="23"/>
  <c r="Q1771" i="23"/>
  <c r="O1772" i="23"/>
  <c r="P1772" i="23"/>
  <c r="Q1772" i="23"/>
  <c r="O1773" i="23"/>
  <c r="P1773" i="23"/>
  <c r="Q1773" i="23"/>
  <c r="O1774" i="23"/>
  <c r="P1774" i="23"/>
  <c r="Q1774" i="23"/>
  <c r="O1775" i="23"/>
  <c r="P1775" i="23"/>
  <c r="Q1775" i="23"/>
  <c r="O1776" i="23"/>
  <c r="P1776" i="23"/>
  <c r="Q1776" i="23"/>
  <c r="O1777" i="23"/>
  <c r="P1777" i="23"/>
  <c r="Q1777" i="23"/>
  <c r="O1778" i="23"/>
  <c r="P1778" i="23"/>
  <c r="Q1778" i="23"/>
  <c r="O1779" i="23"/>
  <c r="P1779" i="23"/>
  <c r="Q1779" i="23"/>
  <c r="O1780" i="23"/>
  <c r="P1780" i="23"/>
  <c r="Q1780" i="23"/>
  <c r="O1781" i="23"/>
  <c r="P1781" i="23"/>
  <c r="Q1781" i="23"/>
  <c r="O1782" i="23"/>
  <c r="P1782" i="23"/>
  <c r="Q1782" i="23"/>
  <c r="O1783" i="23"/>
  <c r="P1783" i="23"/>
  <c r="Q1783" i="23"/>
  <c r="O1784" i="23"/>
  <c r="P1784" i="23"/>
  <c r="Q1784" i="23"/>
  <c r="O1785" i="23"/>
  <c r="P1785" i="23"/>
  <c r="Q1785" i="23"/>
  <c r="O1786" i="23"/>
  <c r="P1786" i="23"/>
  <c r="Q1786" i="23"/>
  <c r="O1787" i="23"/>
  <c r="P1787" i="23"/>
  <c r="Q1787" i="23"/>
  <c r="O1788" i="23"/>
  <c r="P1788" i="23"/>
  <c r="Q1788" i="23"/>
  <c r="O1789" i="23"/>
  <c r="P1789" i="23"/>
  <c r="Q1789" i="23"/>
  <c r="O1790" i="23"/>
  <c r="P1790" i="23"/>
  <c r="Q1790" i="23"/>
  <c r="O1791" i="23"/>
  <c r="P1791" i="23"/>
  <c r="Q1791" i="23"/>
  <c r="O1792" i="23"/>
  <c r="P1792" i="23"/>
  <c r="Q1792" i="23"/>
  <c r="O1793" i="23"/>
  <c r="P1793" i="23"/>
  <c r="Q1793" i="23"/>
  <c r="O1794" i="23"/>
  <c r="P1794" i="23"/>
  <c r="Q1794" i="23"/>
  <c r="O1795" i="23"/>
  <c r="P1795" i="23"/>
  <c r="Q1795" i="23"/>
  <c r="O1796" i="23"/>
  <c r="P1796" i="23"/>
  <c r="Q1796" i="23"/>
  <c r="O1797" i="23"/>
  <c r="P1797" i="23"/>
  <c r="Q1797" i="23"/>
  <c r="O1798" i="23"/>
  <c r="P1798" i="23"/>
  <c r="Q1798" i="23"/>
  <c r="O1799" i="23"/>
  <c r="P1799" i="23"/>
  <c r="Q1799" i="23"/>
  <c r="O1800" i="23"/>
  <c r="P1800" i="23"/>
  <c r="Q1800" i="23"/>
  <c r="O1801" i="23"/>
  <c r="P1801" i="23"/>
  <c r="Q1801" i="23"/>
  <c r="O1802" i="23"/>
  <c r="P1802" i="23"/>
  <c r="Q1802" i="23"/>
  <c r="O1803" i="23"/>
  <c r="P1803" i="23"/>
  <c r="Q1803" i="23"/>
  <c r="O1804" i="23"/>
  <c r="P1804" i="23"/>
  <c r="Q1804" i="23"/>
  <c r="O1805" i="23"/>
  <c r="P1805" i="23"/>
  <c r="Q1805" i="23"/>
  <c r="O1806" i="23"/>
  <c r="P1806" i="23"/>
  <c r="Q1806" i="23"/>
  <c r="O1807" i="23"/>
  <c r="P1807" i="23"/>
  <c r="Q1807" i="23"/>
  <c r="O1808" i="23"/>
  <c r="P1808" i="23"/>
  <c r="Q1808" i="23"/>
  <c r="O1809" i="23"/>
  <c r="P1809" i="23"/>
  <c r="Q1809" i="23"/>
  <c r="O1810" i="23"/>
  <c r="P1810" i="23"/>
  <c r="Q1810" i="23"/>
  <c r="O1811" i="23"/>
  <c r="P1811" i="23"/>
  <c r="Q1811" i="23"/>
  <c r="O1812" i="23"/>
  <c r="P1812" i="23"/>
  <c r="Q1812" i="23"/>
  <c r="O1813" i="23"/>
  <c r="P1813" i="23"/>
  <c r="Q1813" i="23"/>
  <c r="O1814" i="23"/>
  <c r="P1814" i="23"/>
  <c r="Q1814" i="23"/>
  <c r="O1815" i="23"/>
  <c r="P1815" i="23"/>
  <c r="Q1815" i="23"/>
  <c r="O1816" i="23"/>
  <c r="P1816" i="23"/>
  <c r="Q1816" i="23"/>
  <c r="O1817" i="23"/>
  <c r="P1817" i="23"/>
  <c r="Q1817" i="23"/>
  <c r="O1818" i="23"/>
  <c r="P1818" i="23"/>
  <c r="Q1818" i="23"/>
  <c r="O1819" i="23"/>
  <c r="P1819" i="23"/>
  <c r="Q1819" i="23"/>
  <c r="O1820" i="23"/>
  <c r="P1820" i="23"/>
  <c r="Q1820" i="23"/>
  <c r="O1821" i="23"/>
  <c r="P1821" i="23"/>
  <c r="Q1821" i="23"/>
  <c r="O1822" i="23"/>
  <c r="P1822" i="23"/>
  <c r="Q1822" i="23"/>
  <c r="O1823" i="23"/>
  <c r="P1823" i="23"/>
  <c r="Q1823" i="23"/>
  <c r="O1824" i="23"/>
  <c r="P1824" i="23"/>
  <c r="Q1824" i="23"/>
  <c r="O1825" i="23"/>
  <c r="P1825" i="23"/>
  <c r="Q1825" i="23"/>
  <c r="O1826" i="23"/>
  <c r="P1826" i="23"/>
  <c r="Q1826" i="23"/>
  <c r="O1827" i="23"/>
  <c r="P1827" i="23"/>
  <c r="Q1827" i="23"/>
  <c r="O1828" i="23"/>
  <c r="P1828" i="23"/>
  <c r="Q1828" i="23"/>
  <c r="O1829" i="23"/>
  <c r="P1829" i="23"/>
  <c r="Q1829" i="23"/>
  <c r="O1830" i="23"/>
  <c r="P1830" i="23"/>
  <c r="Q1830" i="23"/>
  <c r="O1831" i="23"/>
  <c r="P1831" i="23"/>
  <c r="Q1831" i="23"/>
  <c r="O1832" i="23"/>
  <c r="P1832" i="23"/>
  <c r="Q1832" i="23"/>
  <c r="O1833" i="23"/>
  <c r="P1833" i="23"/>
  <c r="Q1833" i="23"/>
  <c r="O1834" i="23"/>
  <c r="P1834" i="23"/>
  <c r="Q1834" i="23"/>
  <c r="O1835" i="23"/>
  <c r="P1835" i="23"/>
  <c r="Q1835" i="23"/>
  <c r="O1836" i="23"/>
  <c r="P1836" i="23"/>
  <c r="Q1836" i="23"/>
  <c r="O1837" i="23"/>
  <c r="P1837" i="23"/>
  <c r="Q1837" i="23"/>
  <c r="O1838" i="23"/>
  <c r="P1838" i="23"/>
  <c r="Q1838" i="23"/>
  <c r="O1839" i="23"/>
  <c r="P1839" i="23"/>
  <c r="Q1839" i="23"/>
  <c r="O1840" i="23"/>
  <c r="P1840" i="23"/>
  <c r="Q1840" i="23"/>
  <c r="O1841" i="23"/>
  <c r="P1841" i="23"/>
  <c r="Q1841" i="23"/>
  <c r="O1842" i="23"/>
  <c r="P1842" i="23"/>
  <c r="Q1842" i="23"/>
  <c r="O1843" i="23"/>
  <c r="P1843" i="23"/>
  <c r="Q1843" i="23"/>
  <c r="O1844" i="23"/>
  <c r="P1844" i="23"/>
  <c r="Q1844" i="23"/>
  <c r="O1845" i="23"/>
  <c r="P1845" i="23"/>
  <c r="Q1845" i="23"/>
  <c r="O1846" i="23"/>
  <c r="P1846" i="23"/>
  <c r="Q1846" i="23"/>
  <c r="O1847" i="23"/>
  <c r="P1847" i="23"/>
  <c r="Q1847" i="23"/>
  <c r="O1848" i="23"/>
  <c r="P1848" i="23"/>
  <c r="Q1848" i="23"/>
  <c r="O1849" i="23"/>
  <c r="P1849" i="23"/>
  <c r="Q1849" i="23"/>
  <c r="O1850" i="23"/>
  <c r="P1850" i="23"/>
  <c r="Q1850" i="23"/>
  <c r="O1851" i="23"/>
  <c r="P1851" i="23"/>
  <c r="Q1851" i="23"/>
  <c r="O1852" i="23"/>
  <c r="P1852" i="23"/>
  <c r="Q1852" i="23"/>
  <c r="O1853" i="23"/>
  <c r="P1853" i="23"/>
  <c r="Q1853" i="23"/>
  <c r="O1854" i="23"/>
  <c r="P1854" i="23"/>
  <c r="Q1854" i="23"/>
  <c r="O1855" i="23"/>
  <c r="P1855" i="23"/>
  <c r="Q1855" i="23"/>
  <c r="O1856" i="23"/>
  <c r="P1856" i="23"/>
  <c r="Q1856" i="23"/>
  <c r="O1857" i="23"/>
  <c r="P1857" i="23"/>
  <c r="Q1857" i="23"/>
  <c r="O1858" i="23"/>
  <c r="P1858" i="23"/>
  <c r="Q1858" i="23"/>
  <c r="O1859" i="23"/>
  <c r="P1859" i="23"/>
  <c r="Q1859" i="23"/>
  <c r="O1860" i="23"/>
  <c r="P1860" i="23"/>
  <c r="Q1860" i="23"/>
  <c r="O1861" i="23"/>
  <c r="P1861" i="23"/>
  <c r="Q1861" i="23"/>
  <c r="O1862" i="23"/>
  <c r="P1862" i="23"/>
  <c r="Q1862" i="23"/>
  <c r="O1863" i="23"/>
  <c r="P1863" i="23"/>
  <c r="Q1863" i="23"/>
  <c r="O1864" i="23"/>
  <c r="P1864" i="23"/>
  <c r="Q1864" i="23"/>
  <c r="O1865" i="23"/>
  <c r="P1865" i="23"/>
  <c r="Q1865" i="23"/>
  <c r="O1866" i="23"/>
  <c r="P1866" i="23"/>
  <c r="Q1866" i="23"/>
  <c r="O1867" i="23"/>
  <c r="P1867" i="23"/>
  <c r="Q1867" i="23"/>
  <c r="O1868" i="23"/>
  <c r="P1868" i="23"/>
  <c r="Q1868" i="23"/>
  <c r="O1869" i="23"/>
  <c r="P1869" i="23"/>
  <c r="Q1869" i="23"/>
  <c r="O1870" i="23"/>
  <c r="P1870" i="23"/>
  <c r="Q1870" i="23"/>
  <c r="O1871" i="23"/>
  <c r="P1871" i="23"/>
  <c r="Q1871" i="23"/>
  <c r="O1872" i="23"/>
  <c r="P1872" i="23"/>
  <c r="Q1872" i="23"/>
  <c r="O1873" i="23"/>
  <c r="P1873" i="23"/>
  <c r="Q1873" i="23"/>
  <c r="O1874" i="23"/>
  <c r="P1874" i="23"/>
  <c r="Q1874" i="23"/>
  <c r="O1875" i="23"/>
  <c r="P1875" i="23"/>
  <c r="Q1875" i="23"/>
  <c r="O1876" i="23"/>
  <c r="P1876" i="23"/>
  <c r="Q1876" i="23"/>
  <c r="O1877" i="23"/>
  <c r="P1877" i="23"/>
  <c r="Q1877" i="23"/>
  <c r="O1878" i="23"/>
  <c r="P1878" i="23"/>
  <c r="Q1878" i="23"/>
  <c r="O1879" i="23"/>
  <c r="P1879" i="23"/>
  <c r="Q1879" i="23"/>
  <c r="O1880" i="23"/>
  <c r="P1880" i="23"/>
  <c r="Q1880" i="23"/>
  <c r="O1881" i="23"/>
  <c r="P1881" i="23"/>
  <c r="Q1881" i="23"/>
  <c r="O1882" i="23"/>
  <c r="P1882" i="23"/>
  <c r="Q1882" i="23"/>
  <c r="O1883" i="23"/>
  <c r="P1883" i="23"/>
  <c r="Q1883" i="23"/>
  <c r="O1884" i="23"/>
  <c r="P1884" i="23"/>
  <c r="Q1884" i="23"/>
  <c r="O1885" i="23"/>
  <c r="P1885" i="23"/>
  <c r="Q1885" i="23"/>
  <c r="O1886" i="23"/>
  <c r="P1886" i="23"/>
  <c r="Q1886" i="23"/>
  <c r="O1887" i="23"/>
  <c r="P1887" i="23"/>
  <c r="Q1887" i="23"/>
  <c r="O1888" i="23"/>
  <c r="P1888" i="23"/>
  <c r="Q1888" i="23"/>
  <c r="O1889" i="23"/>
  <c r="P1889" i="23"/>
  <c r="Q1889" i="23"/>
  <c r="O1890" i="23"/>
  <c r="P1890" i="23"/>
  <c r="Q1890" i="23"/>
  <c r="O1891" i="23"/>
  <c r="P1891" i="23"/>
  <c r="Q1891" i="23"/>
  <c r="O1892" i="23"/>
  <c r="P1892" i="23"/>
  <c r="Q1892" i="23"/>
  <c r="O1893" i="23"/>
  <c r="P1893" i="23"/>
  <c r="Q1893" i="23"/>
  <c r="O1894" i="23"/>
  <c r="P1894" i="23"/>
  <c r="Q1894" i="23"/>
  <c r="O1895" i="23"/>
  <c r="P1895" i="23"/>
  <c r="Q1895" i="23"/>
  <c r="O1896" i="23"/>
  <c r="P1896" i="23"/>
  <c r="Q1896" i="23"/>
  <c r="O1897" i="23"/>
  <c r="P1897" i="23"/>
  <c r="Q1897" i="23"/>
  <c r="O1898" i="23"/>
  <c r="P1898" i="23"/>
  <c r="Q1898" i="23"/>
  <c r="O1899" i="23"/>
  <c r="P1899" i="23"/>
  <c r="Q1899" i="23"/>
  <c r="O1900" i="23"/>
  <c r="P1900" i="23"/>
  <c r="Q1900" i="23"/>
  <c r="O1901" i="23"/>
  <c r="P1901" i="23"/>
  <c r="Q1901" i="23"/>
  <c r="O1902" i="23"/>
  <c r="P1902" i="23"/>
  <c r="Q1902" i="23"/>
  <c r="O1903" i="23"/>
  <c r="P1903" i="23"/>
  <c r="Q1903" i="23"/>
  <c r="O1904" i="23"/>
  <c r="P1904" i="23"/>
  <c r="Q1904" i="23"/>
  <c r="O1905" i="23"/>
  <c r="P1905" i="23"/>
  <c r="Q1905" i="23"/>
  <c r="O1906" i="23"/>
  <c r="P1906" i="23"/>
  <c r="Q1906" i="23"/>
  <c r="O1907" i="23"/>
  <c r="P1907" i="23"/>
  <c r="Q1907" i="23"/>
  <c r="O1908" i="23"/>
  <c r="P1908" i="23"/>
  <c r="Q1908" i="23"/>
  <c r="O1909" i="23"/>
  <c r="P1909" i="23"/>
  <c r="Q1909" i="23"/>
  <c r="O1910" i="23"/>
  <c r="P1910" i="23"/>
  <c r="Q1910" i="23"/>
  <c r="O1911" i="23"/>
  <c r="P1911" i="23"/>
  <c r="Q1911" i="23"/>
  <c r="O1912" i="23"/>
  <c r="P1912" i="23"/>
  <c r="Q1912" i="23"/>
  <c r="O1913" i="23"/>
  <c r="P1913" i="23"/>
  <c r="Q1913" i="23"/>
  <c r="O1914" i="23"/>
  <c r="P1914" i="23"/>
  <c r="Q1914" i="23"/>
  <c r="O1915" i="23"/>
  <c r="P1915" i="23"/>
  <c r="Q1915" i="23"/>
  <c r="O1916" i="23"/>
  <c r="P1916" i="23"/>
  <c r="Q1916" i="23"/>
  <c r="O1917" i="23"/>
  <c r="P1917" i="23"/>
  <c r="Q1917" i="23"/>
  <c r="O1918" i="23"/>
  <c r="P1918" i="23"/>
  <c r="Q1918" i="23"/>
  <c r="O1919" i="23"/>
  <c r="P1919" i="23"/>
  <c r="Q1919" i="23"/>
  <c r="O1920" i="23"/>
  <c r="P1920" i="23"/>
  <c r="Q1920" i="23"/>
  <c r="O1921" i="23"/>
  <c r="P1921" i="23"/>
  <c r="Q1921" i="23"/>
  <c r="O1922" i="23"/>
  <c r="P1922" i="23"/>
  <c r="Q1922" i="23"/>
  <c r="O1923" i="23"/>
  <c r="P1923" i="23"/>
  <c r="Q1923" i="23"/>
  <c r="O1924" i="23"/>
  <c r="P1924" i="23"/>
  <c r="Q1924" i="23"/>
  <c r="O1925" i="23"/>
  <c r="P1925" i="23"/>
  <c r="Q1925" i="23"/>
  <c r="O1926" i="23"/>
  <c r="P1926" i="23"/>
  <c r="Q1926" i="23"/>
  <c r="O1927" i="23"/>
  <c r="P1927" i="23"/>
  <c r="Q1927" i="23"/>
  <c r="O1928" i="23"/>
  <c r="P1928" i="23"/>
  <c r="Q1928" i="23"/>
  <c r="O1929" i="23"/>
  <c r="P1929" i="23"/>
  <c r="Q1929" i="23"/>
  <c r="O1930" i="23"/>
  <c r="P1930" i="23"/>
  <c r="Q1930" i="23"/>
  <c r="O1931" i="23"/>
  <c r="P1931" i="23"/>
  <c r="Q1931" i="23"/>
  <c r="O1932" i="23"/>
  <c r="P1932" i="23"/>
  <c r="Q1932" i="23"/>
  <c r="O1933" i="23"/>
  <c r="P1933" i="23"/>
  <c r="Q1933" i="23"/>
  <c r="O1934" i="23"/>
  <c r="P1934" i="23"/>
  <c r="Q1934" i="23"/>
  <c r="O1935" i="23"/>
  <c r="P1935" i="23"/>
  <c r="Q1935" i="23"/>
  <c r="O1936" i="23"/>
  <c r="P1936" i="23"/>
  <c r="Q1936" i="23"/>
  <c r="O1937" i="23"/>
  <c r="P1937" i="23"/>
  <c r="Q1937" i="23"/>
  <c r="O1938" i="23"/>
  <c r="P1938" i="23"/>
  <c r="Q1938" i="23"/>
  <c r="O1939" i="23"/>
  <c r="P1939" i="23"/>
  <c r="Q1939" i="23"/>
  <c r="O1940" i="23"/>
  <c r="P1940" i="23"/>
  <c r="Q1940" i="23"/>
  <c r="O1941" i="23"/>
  <c r="P1941" i="23"/>
  <c r="Q1941" i="23"/>
  <c r="O1942" i="23"/>
  <c r="P1942" i="23"/>
  <c r="Q1942" i="23"/>
  <c r="O1943" i="23"/>
  <c r="P1943" i="23"/>
  <c r="Q1943" i="23"/>
  <c r="O1944" i="23"/>
  <c r="P1944" i="23"/>
  <c r="Q1944" i="23"/>
  <c r="O1945" i="23"/>
  <c r="P1945" i="23"/>
  <c r="Q1945" i="23"/>
  <c r="O1946" i="23"/>
  <c r="P1946" i="23"/>
  <c r="Q1946" i="23"/>
  <c r="O1947" i="23"/>
  <c r="P1947" i="23"/>
  <c r="Q1947" i="23"/>
  <c r="O1948" i="23"/>
  <c r="P1948" i="23"/>
  <c r="Q1948" i="23"/>
  <c r="O1949" i="23"/>
  <c r="P1949" i="23"/>
  <c r="Q1949" i="23"/>
  <c r="O1950" i="23"/>
  <c r="P1950" i="23"/>
  <c r="Q1950" i="23"/>
  <c r="O1951" i="23"/>
  <c r="P1951" i="23"/>
  <c r="Q1951" i="23"/>
  <c r="O1952" i="23"/>
  <c r="P1952" i="23"/>
  <c r="Q1952" i="23"/>
  <c r="O1953" i="23"/>
  <c r="P1953" i="23"/>
  <c r="Q1953" i="23"/>
  <c r="O1954" i="23"/>
  <c r="P1954" i="23"/>
  <c r="Q1954" i="23"/>
  <c r="O1955" i="23"/>
  <c r="P1955" i="23"/>
  <c r="Q1955" i="23"/>
  <c r="O1956" i="23"/>
  <c r="P1956" i="23"/>
  <c r="Q1956" i="23"/>
  <c r="O1957" i="23"/>
  <c r="P1957" i="23"/>
  <c r="Q1957" i="23"/>
  <c r="O1958" i="23"/>
  <c r="P1958" i="23"/>
  <c r="Q1958" i="23"/>
  <c r="O1959" i="23"/>
  <c r="P1959" i="23"/>
  <c r="Q1959" i="23"/>
  <c r="O1960" i="23"/>
  <c r="P1960" i="23"/>
  <c r="Q1960" i="23"/>
  <c r="O1961" i="23"/>
  <c r="P1961" i="23"/>
  <c r="Q1961" i="23"/>
  <c r="O1962" i="23"/>
  <c r="P1962" i="23"/>
  <c r="Q1962" i="23"/>
  <c r="O1963" i="23"/>
  <c r="P1963" i="23"/>
  <c r="Q1963" i="23"/>
  <c r="O1964" i="23"/>
  <c r="P1964" i="23"/>
  <c r="Q1964" i="23"/>
  <c r="O1965" i="23"/>
  <c r="P1965" i="23"/>
  <c r="Q1965" i="23"/>
  <c r="O1966" i="23"/>
  <c r="P1966" i="23"/>
  <c r="Q1966" i="23"/>
  <c r="O1967" i="23"/>
  <c r="P1967" i="23"/>
  <c r="Q1967" i="23"/>
  <c r="O1968" i="23"/>
  <c r="P1968" i="23"/>
  <c r="Q1968" i="23"/>
  <c r="O1969" i="23"/>
  <c r="P1969" i="23"/>
  <c r="Q1969" i="23"/>
  <c r="O1970" i="23"/>
  <c r="P1970" i="23"/>
  <c r="Q1970" i="23"/>
  <c r="O1971" i="23"/>
  <c r="P1971" i="23"/>
  <c r="Q1971" i="23"/>
  <c r="O1972" i="23"/>
  <c r="P1972" i="23"/>
  <c r="Q1972" i="23"/>
  <c r="O1973" i="23"/>
  <c r="P1973" i="23"/>
  <c r="Q1973" i="23"/>
  <c r="O1974" i="23"/>
  <c r="P1974" i="23"/>
  <c r="Q1974" i="23"/>
  <c r="O1975" i="23"/>
  <c r="P1975" i="23"/>
  <c r="Q1975" i="23"/>
  <c r="O1976" i="23"/>
  <c r="P1976" i="23"/>
  <c r="Q1976" i="23"/>
  <c r="O1977" i="23"/>
  <c r="P1977" i="23"/>
  <c r="Q1977" i="23"/>
  <c r="O1978" i="23"/>
  <c r="P1978" i="23"/>
  <c r="Q1978" i="23"/>
  <c r="O1979" i="23"/>
  <c r="P1979" i="23"/>
  <c r="Q1979" i="23"/>
  <c r="O1980" i="23"/>
  <c r="P1980" i="23"/>
  <c r="Q1980" i="23"/>
  <c r="O1981" i="23"/>
  <c r="P1981" i="23"/>
  <c r="Q1981" i="23"/>
  <c r="O1982" i="23"/>
  <c r="P1982" i="23"/>
  <c r="Q1982" i="23"/>
  <c r="O1983" i="23"/>
  <c r="P1983" i="23"/>
  <c r="Q1983" i="23"/>
  <c r="O1984" i="23"/>
  <c r="P1984" i="23"/>
  <c r="Q1984" i="23"/>
  <c r="O1985" i="23"/>
  <c r="P1985" i="23"/>
  <c r="Q1985" i="23"/>
  <c r="O1986" i="23"/>
  <c r="P1986" i="23"/>
  <c r="Q1986" i="23"/>
  <c r="O1987" i="23"/>
  <c r="P1987" i="23"/>
  <c r="Q1987" i="23"/>
  <c r="O1988" i="23"/>
  <c r="P1988" i="23"/>
  <c r="Q1988" i="23"/>
  <c r="O1989" i="23"/>
  <c r="P1989" i="23"/>
  <c r="Q1989" i="23"/>
  <c r="O1990" i="23"/>
  <c r="P1990" i="23"/>
  <c r="Q1990" i="23"/>
  <c r="O1991" i="23"/>
  <c r="P1991" i="23"/>
  <c r="Q1991" i="23"/>
  <c r="O1992" i="23"/>
  <c r="P1992" i="23"/>
  <c r="Q1992" i="23"/>
  <c r="O1993" i="23"/>
  <c r="P1993" i="23"/>
  <c r="Q1993" i="23"/>
  <c r="O1994" i="23"/>
  <c r="P1994" i="23"/>
  <c r="Q1994" i="23"/>
  <c r="O1995" i="23"/>
  <c r="P1995" i="23"/>
  <c r="Q1995" i="23"/>
  <c r="O1996" i="23"/>
  <c r="P1996" i="23"/>
  <c r="Q1996" i="23"/>
  <c r="O1997" i="23"/>
  <c r="P1997" i="23"/>
  <c r="Q1997" i="23"/>
  <c r="O1998" i="23"/>
  <c r="P1998" i="23"/>
  <c r="Q1998" i="23"/>
  <c r="O1999" i="23"/>
  <c r="P1999" i="23"/>
  <c r="Q1999" i="23"/>
  <c r="O2000" i="23"/>
  <c r="P2000" i="23"/>
  <c r="Q2000" i="23"/>
  <c r="O2001" i="23"/>
  <c r="P2001" i="23"/>
  <c r="Q2001" i="23"/>
  <c r="O2002" i="23"/>
  <c r="P2002" i="23"/>
  <c r="Q2002" i="23"/>
  <c r="O2003" i="23"/>
  <c r="P2003" i="23"/>
  <c r="Q2003" i="23"/>
  <c r="O2004" i="23"/>
  <c r="P2004" i="23"/>
  <c r="Q2004" i="23"/>
  <c r="O2005" i="23"/>
  <c r="P2005" i="23"/>
  <c r="Q2005" i="23"/>
  <c r="O2006" i="23"/>
  <c r="P2006" i="23"/>
  <c r="Q2006" i="23"/>
  <c r="O2007" i="23"/>
  <c r="P2007" i="23"/>
  <c r="Q2007" i="23"/>
  <c r="O2008" i="23"/>
  <c r="P2008" i="23"/>
  <c r="Q2008" i="23"/>
  <c r="O2009" i="23"/>
  <c r="P2009" i="23"/>
  <c r="Q2009" i="23"/>
  <c r="O2010" i="23"/>
  <c r="P2010" i="23"/>
  <c r="Q2010" i="23"/>
  <c r="O2011" i="23"/>
  <c r="P2011" i="23"/>
  <c r="Q2011" i="23"/>
  <c r="O2012" i="23"/>
  <c r="P2012" i="23"/>
  <c r="Q2012" i="23"/>
  <c r="O2013" i="23"/>
  <c r="P2013" i="23"/>
  <c r="Q2013" i="23"/>
  <c r="O2014" i="23"/>
  <c r="P2014" i="23"/>
  <c r="Q2014" i="23"/>
  <c r="O2015" i="23"/>
  <c r="P2015" i="23"/>
  <c r="Q2015" i="23"/>
  <c r="O2016" i="23"/>
  <c r="P2016" i="23"/>
  <c r="Q2016" i="23"/>
  <c r="O2017" i="23"/>
  <c r="P2017" i="23"/>
  <c r="Q2017" i="23"/>
  <c r="O2018" i="23"/>
  <c r="P2018" i="23"/>
  <c r="Q2018" i="23"/>
  <c r="O2019" i="23"/>
  <c r="P2019" i="23"/>
  <c r="Q2019" i="23"/>
  <c r="O2020" i="23"/>
  <c r="P2020" i="23"/>
  <c r="Q2020" i="23"/>
  <c r="O2021" i="23"/>
  <c r="P2021" i="23"/>
  <c r="Q2021" i="23"/>
  <c r="O2022" i="23"/>
  <c r="P2022" i="23"/>
  <c r="Q2022" i="23"/>
  <c r="O2023" i="23"/>
  <c r="P2023" i="23"/>
  <c r="Q2023" i="23"/>
  <c r="O2024" i="23"/>
  <c r="P2024" i="23"/>
  <c r="Q2024" i="23"/>
  <c r="O2025" i="23"/>
  <c r="P2025" i="23"/>
  <c r="Q2025" i="23"/>
  <c r="O2026" i="23"/>
  <c r="P2026" i="23"/>
  <c r="Q2026" i="23"/>
  <c r="O2027" i="23"/>
  <c r="P2027" i="23"/>
  <c r="Q2027" i="23"/>
  <c r="O2028" i="23"/>
  <c r="P2028" i="23"/>
  <c r="Q2028" i="23"/>
  <c r="O2029" i="23"/>
  <c r="P2029" i="23"/>
  <c r="Q2029" i="23"/>
  <c r="O2030" i="23"/>
  <c r="P2030" i="23"/>
  <c r="Q2030" i="23"/>
  <c r="O2031" i="23"/>
  <c r="P2031" i="23"/>
  <c r="Q2031" i="23"/>
  <c r="O2032" i="23"/>
  <c r="P2032" i="23"/>
  <c r="Q2032" i="23"/>
  <c r="O2033" i="23"/>
  <c r="P2033" i="23"/>
  <c r="Q2033" i="23"/>
  <c r="O2034" i="23"/>
  <c r="P2034" i="23"/>
  <c r="Q2034" i="23"/>
  <c r="O2035" i="23"/>
  <c r="P2035" i="23"/>
  <c r="Q2035" i="23"/>
  <c r="O2036" i="23"/>
  <c r="P2036" i="23"/>
  <c r="Q2036" i="23"/>
  <c r="O2037" i="23"/>
  <c r="P2037" i="23"/>
  <c r="Q2037" i="23"/>
  <c r="O2038" i="23"/>
  <c r="P2038" i="23"/>
  <c r="Q2038" i="23"/>
  <c r="O2039" i="23"/>
  <c r="P2039" i="23"/>
  <c r="Q2039" i="23"/>
  <c r="O2040" i="23"/>
  <c r="P2040" i="23"/>
  <c r="Q2040" i="23"/>
  <c r="O2041" i="23"/>
  <c r="P2041" i="23"/>
  <c r="Q2041" i="23"/>
  <c r="O2042" i="23"/>
  <c r="P2042" i="23"/>
  <c r="Q2042" i="23"/>
  <c r="O2043" i="23"/>
  <c r="P2043" i="23"/>
  <c r="Q2043" i="23"/>
  <c r="O2044" i="23"/>
  <c r="P2044" i="23"/>
  <c r="Q2044" i="23"/>
  <c r="O2045" i="23"/>
  <c r="P2045" i="23"/>
  <c r="Q2045" i="23"/>
  <c r="O2046" i="23"/>
  <c r="P2046" i="23"/>
  <c r="Q2046" i="23"/>
  <c r="O2047" i="23"/>
  <c r="P2047" i="23"/>
  <c r="Q2047" i="23"/>
  <c r="O2048" i="23"/>
  <c r="P2048" i="23"/>
  <c r="Q2048" i="23"/>
  <c r="O2049" i="23"/>
  <c r="P2049" i="23"/>
  <c r="Q2049" i="23"/>
  <c r="O2050" i="23"/>
  <c r="P2050" i="23"/>
  <c r="Q2050" i="23"/>
  <c r="O2051" i="23"/>
  <c r="P2051" i="23"/>
  <c r="Q2051" i="23"/>
  <c r="O2052" i="23"/>
  <c r="P2052" i="23"/>
  <c r="Q2052" i="23"/>
  <c r="O2053" i="23"/>
  <c r="P2053" i="23"/>
  <c r="Q2053" i="23"/>
  <c r="O2054" i="23"/>
  <c r="P2054" i="23"/>
  <c r="Q2054" i="23"/>
  <c r="O2055" i="23"/>
  <c r="P2055" i="23"/>
  <c r="Q2055" i="23"/>
  <c r="O2056" i="23"/>
  <c r="P2056" i="23"/>
  <c r="Q2056" i="23"/>
  <c r="O2057" i="23"/>
  <c r="P2057" i="23"/>
  <c r="Q2057" i="23"/>
  <c r="O2058" i="23"/>
  <c r="P2058" i="23"/>
  <c r="Q2058" i="23"/>
  <c r="O2059" i="23"/>
  <c r="P2059" i="23"/>
  <c r="Q2059" i="23"/>
  <c r="O2060" i="23"/>
  <c r="P2060" i="23"/>
  <c r="Q2060" i="23"/>
  <c r="O2061" i="23"/>
  <c r="P2061" i="23"/>
  <c r="Q2061" i="23"/>
  <c r="O2062" i="23"/>
  <c r="P2062" i="23"/>
  <c r="Q2062" i="23"/>
  <c r="O2063" i="23"/>
  <c r="P2063" i="23"/>
  <c r="Q2063" i="23"/>
  <c r="O2064" i="23"/>
  <c r="P2064" i="23"/>
  <c r="Q2064" i="23"/>
  <c r="O2065" i="23"/>
  <c r="P2065" i="23"/>
  <c r="Q2065" i="23"/>
  <c r="O2066" i="23"/>
  <c r="P2066" i="23"/>
  <c r="Q2066" i="23"/>
  <c r="O2067" i="23"/>
  <c r="P2067" i="23"/>
  <c r="Q2067" i="23"/>
  <c r="O2068" i="23"/>
  <c r="P2068" i="23"/>
  <c r="Q2068" i="23"/>
  <c r="O2069" i="23"/>
  <c r="P2069" i="23"/>
  <c r="Q2069" i="23"/>
  <c r="O2070" i="23"/>
  <c r="P2070" i="23"/>
  <c r="Q2070" i="23"/>
  <c r="O2071" i="23"/>
  <c r="P2071" i="23"/>
  <c r="Q2071" i="23"/>
  <c r="O2072" i="23"/>
  <c r="P2072" i="23"/>
  <c r="Q2072" i="23"/>
  <c r="O2073" i="23"/>
  <c r="P2073" i="23"/>
  <c r="Q2073" i="23"/>
  <c r="O2074" i="23"/>
  <c r="P2074" i="23"/>
  <c r="Q2074" i="23"/>
  <c r="O2075" i="23"/>
  <c r="P2075" i="23"/>
  <c r="Q2075" i="23"/>
  <c r="O2076" i="23"/>
  <c r="P2076" i="23"/>
  <c r="Q2076" i="23"/>
  <c r="O2077" i="23"/>
  <c r="P2077" i="23"/>
  <c r="Q2077" i="23"/>
  <c r="O2078" i="23"/>
  <c r="P2078" i="23"/>
  <c r="Q2078" i="23"/>
  <c r="O2079" i="23"/>
  <c r="P2079" i="23"/>
  <c r="Q2079" i="23"/>
  <c r="O2080" i="23"/>
  <c r="P2080" i="23"/>
  <c r="Q2080" i="23"/>
  <c r="O2081" i="23"/>
  <c r="P2081" i="23"/>
  <c r="Q2081" i="23"/>
  <c r="O2082" i="23"/>
  <c r="P2082" i="23"/>
  <c r="Q2082" i="23"/>
  <c r="O2083" i="23"/>
  <c r="P2083" i="23"/>
  <c r="Q2083" i="23"/>
  <c r="O2084" i="23"/>
  <c r="P2084" i="23"/>
  <c r="Q2084" i="23"/>
  <c r="O2085" i="23"/>
  <c r="P2085" i="23"/>
  <c r="Q2085" i="23"/>
  <c r="O2086" i="23"/>
  <c r="P2086" i="23"/>
  <c r="Q2086" i="23"/>
  <c r="O2087" i="23"/>
  <c r="P2087" i="23"/>
  <c r="Q2087" i="23"/>
  <c r="O2088" i="23"/>
  <c r="P2088" i="23"/>
  <c r="Q2088" i="23"/>
  <c r="O2089" i="23"/>
  <c r="P2089" i="23"/>
  <c r="Q2089" i="23"/>
  <c r="O2090" i="23"/>
  <c r="P2090" i="23"/>
  <c r="Q2090" i="23"/>
  <c r="O2091" i="23"/>
  <c r="P2091" i="23"/>
  <c r="Q2091" i="23"/>
  <c r="O2092" i="23"/>
  <c r="P2092" i="23"/>
  <c r="Q2092" i="23"/>
  <c r="O2093" i="23"/>
  <c r="P2093" i="23"/>
  <c r="Q2093" i="23"/>
  <c r="O2094" i="23"/>
  <c r="P2094" i="23"/>
  <c r="Q2094" i="23"/>
  <c r="O2095" i="23"/>
  <c r="P2095" i="23"/>
  <c r="Q2095" i="23"/>
  <c r="O2096" i="23"/>
  <c r="P2096" i="23"/>
  <c r="Q2096" i="23"/>
  <c r="O2097" i="23"/>
  <c r="P2097" i="23"/>
  <c r="Q2097" i="23"/>
  <c r="O2098" i="23"/>
  <c r="P2098" i="23"/>
  <c r="Q2098" i="23"/>
  <c r="O2099" i="23"/>
  <c r="P2099" i="23"/>
  <c r="Q2099" i="23"/>
  <c r="O2100" i="23"/>
  <c r="P2100" i="23"/>
  <c r="Q2100" i="23"/>
  <c r="O2101" i="23"/>
  <c r="P2101" i="23"/>
  <c r="Q2101" i="23"/>
  <c r="O2102" i="23"/>
  <c r="P2102" i="23"/>
  <c r="Q2102" i="23"/>
  <c r="O2103" i="23"/>
  <c r="P2103" i="23"/>
  <c r="Q2103" i="23"/>
  <c r="O2104" i="23"/>
  <c r="P2104" i="23"/>
  <c r="Q2104" i="23"/>
  <c r="O2105" i="23"/>
  <c r="P2105" i="23"/>
  <c r="Q2105" i="23"/>
  <c r="O2106" i="23"/>
  <c r="P2106" i="23"/>
  <c r="Q2106" i="23"/>
  <c r="O2107" i="23"/>
  <c r="P2107" i="23"/>
  <c r="Q2107" i="23"/>
  <c r="O2108" i="23"/>
  <c r="P2108" i="23"/>
  <c r="Q2108" i="23"/>
  <c r="O2109" i="23"/>
  <c r="P2109" i="23"/>
  <c r="Q2109" i="23"/>
  <c r="O2110" i="23"/>
  <c r="P2110" i="23"/>
  <c r="Q2110" i="23"/>
  <c r="O2111" i="23"/>
  <c r="P2111" i="23"/>
  <c r="Q2111" i="23"/>
  <c r="O2112" i="23"/>
  <c r="P2112" i="23"/>
  <c r="Q2112" i="23"/>
  <c r="O2113" i="23"/>
  <c r="P2113" i="23"/>
  <c r="Q2113" i="23"/>
  <c r="O2114" i="23"/>
  <c r="P2114" i="23"/>
  <c r="Q2114" i="23"/>
  <c r="O2115" i="23"/>
  <c r="P2115" i="23"/>
  <c r="Q2115" i="23"/>
  <c r="O2116" i="23"/>
  <c r="P2116" i="23"/>
  <c r="Q2116" i="23"/>
  <c r="O2117" i="23"/>
  <c r="P2117" i="23"/>
  <c r="Q2117" i="23"/>
  <c r="O2118" i="23"/>
  <c r="P2118" i="23"/>
  <c r="Q2118" i="23"/>
  <c r="O2119" i="23"/>
  <c r="P2119" i="23"/>
  <c r="Q2119" i="23"/>
  <c r="O2120" i="23"/>
  <c r="P2120" i="23"/>
  <c r="Q2120" i="23"/>
  <c r="O2121" i="23"/>
  <c r="P2121" i="23"/>
  <c r="Q2121" i="23"/>
  <c r="O2122" i="23"/>
  <c r="P2122" i="23"/>
  <c r="Q2122" i="23"/>
  <c r="O2123" i="23"/>
  <c r="P2123" i="23"/>
  <c r="Q2123" i="23"/>
  <c r="O2124" i="23"/>
  <c r="P2124" i="23"/>
  <c r="Q2124" i="23"/>
  <c r="O2125" i="23"/>
  <c r="P2125" i="23"/>
  <c r="Q2125" i="23"/>
  <c r="O2126" i="23"/>
  <c r="P2126" i="23"/>
  <c r="Q2126" i="23"/>
  <c r="O2127" i="23"/>
  <c r="P2127" i="23"/>
  <c r="Q2127" i="23"/>
  <c r="O2128" i="23"/>
  <c r="P2128" i="23"/>
  <c r="Q2128" i="23"/>
  <c r="O2129" i="23"/>
  <c r="P2129" i="23"/>
  <c r="Q2129" i="23"/>
  <c r="O2130" i="23"/>
  <c r="P2130" i="23"/>
  <c r="Q2130" i="23"/>
  <c r="O2131" i="23"/>
  <c r="P2131" i="23"/>
  <c r="Q2131" i="23"/>
  <c r="O2132" i="23"/>
  <c r="P2132" i="23"/>
  <c r="Q2132" i="23"/>
  <c r="O2133" i="23"/>
  <c r="P2133" i="23"/>
  <c r="Q2133" i="23"/>
  <c r="O2134" i="23"/>
  <c r="P2134" i="23"/>
  <c r="Q2134" i="23"/>
  <c r="O2135" i="23"/>
  <c r="P2135" i="23"/>
  <c r="Q2135" i="23"/>
  <c r="O2136" i="23"/>
  <c r="P2136" i="23"/>
  <c r="Q2136" i="23"/>
  <c r="O2137" i="23"/>
  <c r="P2137" i="23"/>
  <c r="Q2137" i="23"/>
  <c r="O2138" i="23"/>
  <c r="P2138" i="23"/>
  <c r="Q2138" i="23"/>
  <c r="O2139" i="23"/>
  <c r="P2139" i="23"/>
  <c r="Q2139" i="23"/>
  <c r="O2140" i="23"/>
  <c r="P2140" i="23"/>
  <c r="Q2140" i="23"/>
  <c r="O2141" i="23"/>
  <c r="P2141" i="23"/>
  <c r="Q2141" i="23"/>
  <c r="O2142" i="23"/>
  <c r="P2142" i="23"/>
  <c r="Q2142" i="23"/>
  <c r="O2143" i="23"/>
  <c r="P2143" i="23"/>
  <c r="Q2143" i="23"/>
  <c r="O2144" i="23"/>
  <c r="P2144" i="23"/>
  <c r="Q2144" i="23"/>
  <c r="O2145" i="23"/>
  <c r="P2145" i="23"/>
  <c r="Q2145" i="23"/>
  <c r="O2146" i="23"/>
  <c r="P2146" i="23"/>
  <c r="Q2146" i="23"/>
  <c r="O2147" i="23"/>
  <c r="P2147" i="23"/>
  <c r="Q2147" i="23"/>
  <c r="O2148" i="23"/>
  <c r="P2148" i="23"/>
  <c r="Q2148" i="23"/>
  <c r="O2149" i="23"/>
  <c r="P2149" i="23"/>
  <c r="Q2149" i="23"/>
  <c r="O2150" i="23"/>
  <c r="P2150" i="23"/>
  <c r="Q2150" i="23"/>
  <c r="O2151" i="23"/>
  <c r="P2151" i="23"/>
  <c r="Q2151" i="23"/>
  <c r="O2152" i="23"/>
  <c r="P2152" i="23"/>
  <c r="Q2152" i="23"/>
  <c r="O2153" i="23"/>
  <c r="P2153" i="23"/>
  <c r="Q2153" i="23"/>
  <c r="O2154" i="23"/>
  <c r="P2154" i="23"/>
  <c r="Q2154" i="23"/>
  <c r="O2155" i="23"/>
  <c r="P2155" i="23"/>
  <c r="Q2155" i="23"/>
  <c r="O2156" i="23"/>
  <c r="P2156" i="23"/>
  <c r="Q2156" i="23"/>
  <c r="O2157" i="23"/>
  <c r="P2157" i="23"/>
  <c r="Q2157" i="23"/>
  <c r="O2158" i="23"/>
  <c r="P2158" i="23"/>
  <c r="Q2158" i="23"/>
  <c r="O2159" i="23"/>
  <c r="P2159" i="23"/>
  <c r="Q2159" i="23"/>
  <c r="O2160" i="23"/>
  <c r="P2160" i="23"/>
  <c r="Q2160" i="23"/>
  <c r="O2161" i="23"/>
  <c r="P2161" i="23"/>
  <c r="Q2161" i="23"/>
  <c r="O2162" i="23"/>
  <c r="P2162" i="23"/>
  <c r="Q2162" i="23"/>
  <c r="O2163" i="23"/>
  <c r="P2163" i="23"/>
  <c r="Q2163" i="23"/>
  <c r="O2164" i="23"/>
  <c r="P2164" i="23"/>
  <c r="Q2164" i="23"/>
  <c r="O2165" i="23"/>
  <c r="P2165" i="23"/>
  <c r="Q2165" i="23"/>
  <c r="O2166" i="23"/>
  <c r="P2166" i="23"/>
  <c r="Q2166" i="23"/>
  <c r="O2167" i="23"/>
  <c r="P2167" i="23"/>
  <c r="Q2167" i="23"/>
  <c r="O2168" i="23"/>
  <c r="P2168" i="23"/>
  <c r="Q2168" i="23"/>
  <c r="O2169" i="23"/>
  <c r="P2169" i="23"/>
  <c r="Q2169" i="23"/>
  <c r="O2170" i="23"/>
  <c r="P2170" i="23"/>
  <c r="Q2170" i="23"/>
  <c r="O2171" i="23"/>
  <c r="P2171" i="23"/>
  <c r="Q2171" i="23"/>
  <c r="O2172" i="23"/>
  <c r="P2172" i="23"/>
  <c r="Q2172" i="23"/>
  <c r="O2173" i="23"/>
  <c r="P2173" i="23"/>
  <c r="Q2173" i="23"/>
  <c r="O2174" i="23"/>
  <c r="P2174" i="23"/>
  <c r="Q2174" i="23"/>
  <c r="O2175" i="23"/>
  <c r="P2175" i="23"/>
  <c r="Q2175" i="23"/>
  <c r="O2176" i="23"/>
  <c r="P2176" i="23"/>
  <c r="Q2176" i="23"/>
  <c r="O2177" i="23"/>
  <c r="P2177" i="23"/>
  <c r="Q2177" i="23"/>
  <c r="O2178" i="23"/>
  <c r="P2178" i="23"/>
  <c r="Q2178" i="23"/>
  <c r="O2179" i="23"/>
  <c r="P2179" i="23"/>
  <c r="Q2179" i="23"/>
  <c r="O2180" i="23"/>
  <c r="P2180" i="23"/>
  <c r="Q2180" i="23"/>
  <c r="O2181" i="23"/>
  <c r="P2181" i="23"/>
  <c r="Q2181" i="23"/>
  <c r="O2182" i="23"/>
  <c r="P2182" i="23"/>
  <c r="Q2182" i="23"/>
  <c r="O2183" i="23"/>
  <c r="P2183" i="23"/>
  <c r="Q2183" i="23"/>
  <c r="O2184" i="23"/>
  <c r="P2184" i="23"/>
  <c r="Q2184" i="23"/>
  <c r="O2185" i="23"/>
  <c r="P2185" i="23"/>
  <c r="Q2185" i="23"/>
  <c r="O2186" i="23"/>
  <c r="P2186" i="23"/>
  <c r="Q2186" i="23"/>
  <c r="O2187" i="23"/>
  <c r="P2187" i="23"/>
  <c r="Q2187" i="23"/>
  <c r="O2188" i="23"/>
  <c r="P2188" i="23"/>
  <c r="Q2188" i="23"/>
  <c r="O2189" i="23"/>
  <c r="P2189" i="23"/>
  <c r="Q2189" i="23"/>
  <c r="O2190" i="23"/>
  <c r="P2190" i="23"/>
  <c r="Q2190" i="23"/>
  <c r="O2191" i="23"/>
  <c r="P2191" i="23"/>
  <c r="Q2191" i="23"/>
  <c r="O2192" i="23"/>
  <c r="P2192" i="23"/>
  <c r="Q2192" i="23"/>
  <c r="O2193" i="23"/>
  <c r="P2193" i="23"/>
  <c r="Q2193" i="23"/>
  <c r="O2194" i="23"/>
  <c r="P2194" i="23"/>
  <c r="Q2194" i="23"/>
  <c r="O2195" i="23"/>
  <c r="P2195" i="23"/>
  <c r="Q2195" i="23"/>
  <c r="O2196" i="23"/>
  <c r="P2196" i="23"/>
  <c r="Q2196" i="23"/>
  <c r="O2197" i="23"/>
  <c r="P2197" i="23"/>
  <c r="Q2197" i="23"/>
  <c r="O2198" i="23"/>
  <c r="P2198" i="23"/>
  <c r="Q2198" i="23"/>
  <c r="O2199" i="23"/>
  <c r="P2199" i="23"/>
  <c r="Q2199" i="23"/>
  <c r="O2200" i="23"/>
  <c r="P2200" i="23"/>
  <c r="Q2200" i="23"/>
  <c r="O2201" i="23"/>
  <c r="P2201" i="23"/>
  <c r="Q2201" i="23"/>
  <c r="O2202" i="23"/>
  <c r="P2202" i="23"/>
  <c r="Q2202" i="23"/>
  <c r="O2203" i="23"/>
  <c r="P2203" i="23"/>
  <c r="Q2203" i="23"/>
  <c r="O2204" i="23"/>
  <c r="P2204" i="23"/>
  <c r="Q2204" i="23"/>
  <c r="O2205" i="23"/>
  <c r="P2205" i="23"/>
  <c r="Q2205" i="23"/>
  <c r="O2206" i="23"/>
  <c r="P2206" i="23"/>
  <c r="Q2206" i="23"/>
  <c r="O2207" i="23"/>
  <c r="P2207" i="23"/>
  <c r="Q2207" i="23"/>
  <c r="O2208" i="23"/>
  <c r="P2208" i="23"/>
  <c r="Q2208" i="23"/>
  <c r="O2209" i="23"/>
  <c r="P2209" i="23"/>
  <c r="Q2209" i="23"/>
  <c r="O2210" i="23"/>
  <c r="P2210" i="23"/>
  <c r="Q2210" i="23"/>
  <c r="O2211" i="23"/>
  <c r="P2211" i="23"/>
  <c r="Q2211" i="23"/>
  <c r="O2212" i="23"/>
  <c r="P2212" i="23"/>
  <c r="Q2212" i="23"/>
  <c r="O2213" i="23"/>
  <c r="P2213" i="23"/>
  <c r="Q2213" i="23"/>
  <c r="O2214" i="23"/>
  <c r="P2214" i="23"/>
  <c r="Q2214" i="23"/>
  <c r="O2215" i="23"/>
  <c r="P2215" i="23"/>
  <c r="Q2215" i="23"/>
  <c r="O2216" i="23"/>
  <c r="P2216" i="23"/>
  <c r="Q2216" i="23"/>
  <c r="O2217" i="23"/>
  <c r="P2217" i="23"/>
  <c r="Q2217" i="23"/>
  <c r="O2218" i="23"/>
  <c r="P2218" i="23"/>
  <c r="Q2218" i="23"/>
  <c r="O2219" i="23"/>
  <c r="P2219" i="23"/>
  <c r="Q2219" i="23"/>
  <c r="O2220" i="23"/>
  <c r="P2220" i="23"/>
  <c r="Q2220" i="23"/>
  <c r="O2221" i="23"/>
  <c r="P2221" i="23"/>
  <c r="Q2221" i="23"/>
  <c r="O2222" i="23"/>
  <c r="P2222" i="23"/>
  <c r="Q2222" i="23"/>
  <c r="O2223" i="23"/>
  <c r="P2223" i="23"/>
  <c r="Q2223" i="23"/>
  <c r="O2224" i="23"/>
  <c r="P2224" i="23"/>
  <c r="Q2224" i="23"/>
  <c r="O2225" i="23"/>
  <c r="P2225" i="23"/>
  <c r="Q2225" i="23"/>
  <c r="O2226" i="23"/>
  <c r="P2226" i="23"/>
  <c r="Q2226" i="23"/>
  <c r="O2227" i="23"/>
  <c r="P2227" i="23"/>
  <c r="Q2227" i="23"/>
  <c r="O2228" i="23"/>
  <c r="P2228" i="23"/>
  <c r="Q2228" i="23"/>
  <c r="O2229" i="23"/>
  <c r="P2229" i="23"/>
  <c r="Q2229" i="23"/>
  <c r="O2230" i="23"/>
  <c r="P2230" i="23"/>
  <c r="Q2230" i="23"/>
  <c r="O2231" i="23"/>
  <c r="P2231" i="23"/>
  <c r="Q2231" i="23"/>
  <c r="O2232" i="23"/>
  <c r="P2232" i="23"/>
  <c r="Q2232" i="23"/>
  <c r="O2233" i="23"/>
  <c r="P2233" i="23"/>
  <c r="Q2233" i="23"/>
  <c r="O2234" i="23"/>
  <c r="P2234" i="23"/>
  <c r="Q2234" i="23"/>
  <c r="O2235" i="23"/>
  <c r="P2235" i="23"/>
  <c r="Q2235" i="23"/>
  <c r="O2236" i="23"/>
  <c r="P2236" i="23"/>
  <c r="Q2236" i="23"/>
  <c r="O2237" i="23"/>
  <c r="P2237" i="23"/>
  <c r="Q2237" i="23"/>
  <c r="O2238" i="23"/>
  <c r="P2238" i="23"/>
  <c r="Q2238" i="23"/>
  <c r="O2239" i="23"/>
  <c r="P2239" i="23"/>
  <c r="Q2239" i="23"/>
  <c r="O2240" i="23"/>
  <c r="P2240" i="23"/>
  <c r="Q2240" i="23"/>
  <c r="O2241" i="23"/>
  <c r="P2241" i="23"/>
  <c r="Q2241" i="23"/>
  <c r="O2242" i="23"/>
  <c r="P2242" i="23"/>
  <c r="Q2242" i="23"/>
  <c r="O2243" i="23"/>
  <c r="P2243" i="23"/>
  <c r="Q2243" i="23"/>
  <c r="O2244" i="23"/>
  <c r="P2244" i="23"/>
  <c r="Q2244" i="23"/>
  <c r="O2245" i="23"/>
  <c r="P2245" i="23"/>
  <c r="Q2245" i="23"/>
  <c r="O2246" i="23"/>
  <c r="P2246" i="23"/>
  <c r="Q2246" i="23"/>
  <c r="O2247" i="23"/>
  <c r="P2247" i="23"/>
  <c r="Q2247" i="23"/>
  <c r="O2248" i="23"/>
  <c r="P2248" i="23"/>
  <c r="Q2248" i="23"/>
  <c r="O2249" i="23"/>
  <c r="P2249" i="23"/>
  <c r="Q2249" i="23"/>
  <c r="O2250" i="23"/>
  <c r="P2250" i="23"/>
  <c r="Q2250" i="23"/>
  <c r="O2251" i="23"/>
  <c r="P2251" i="23"/>
  <c r="Q2251" i="23"/>
  <c r="O2252" i="23"/>
  <c r="P2252" i="23"/>
  <c r="Q2252" i="23"/>
  <c r="O2253" i="23"/>
  <c r="P2253" i="23"/>
  <c r="Q2253" i="23"/>
  <c r="O2254" i="23"/>
  <c r="P2254" i="23"/>
  <c r="Q2254" i="23"/>
  <c r="O2255" i="23"/>
  <c r="P2255" i="23"/>
  <c r="Q2255" i="23"/>
  <c r="O2256" i="23"/>
  <c r="P2256" i="23"/>
  <c r="Q2256" i="23"/>
  <c r="O2257" i="23"/>
  <c r="P2257" i="23"/>
  <c r="Q2257" i="23"/>
  <c r="O2258" i="23"/>
  <c r="P2258" i="23"/>
  <c r="Q2258" i="23"/>
  <c r="O2259" i="23"/>
  <c r="P2259" i="23"/>
  <c r="Q2259" i="23"/>
  <c r="O2260" i="23"/>
  <c r="P2260" i="23"/>
  <c r="Q2260" i="23"/>
  <c r="O2261" i="23"/>
  <c r="P2261" i="23"/>
  <c r="Q2261" i="23"/>
  <c r="O2262" i="23"/>
  <c r="P2262" i="23"/>
  <c r="Q2262" i="23"/>
  <c r="O2263" i="23"/>
  <c r="P2263" i="23"/>
  <c r="Q2263" i="23"/>
  <c r="O2264" i="23"/>
  <c r="P2264" i="23"/>
  <c r="Q2264" i="23"/>
  <c r="O2265" i="23"/>
  <c r="P2265" i="23"/>
  <c r="Q2265" i="23"/>
  <c r="O2266" i="23"/>
  <c r="P2266" i="23"/>
  <c r="Q2266" i="23"/>
  <c r="O2267" i="23"/>
  <c r="P2267" i="23"/>
  <c r="Q2267" i="23"/>
  <c r="O2268" i="23"/>
  <c r="P2268" i="23"/>
  <c r="Q2268" i="23"/>
  <c r="O2269" i="23"/>
  <c r="P2269" i="23"/>
  <c r="Q2269" i="23"/>
  <c r="O2270" i="23"/>
  <c r="P2270" i="23"/>
  <c r="Q2270" i="23"/>
  <c r="O2271" i="23"/>
  <c r="P2271" i="23"/>
  <c r="Q2271" i="23"/>
  <c r="O2272" i="23"/>
  <c r="P2272" i="23"/>
  <c r="Q2272" i="23"/>
  <c r="O2273" i="23"/>
  <c r="P2273" i="23"/>
  <c r="Q2273" i="23"/>
  <c r="O2274" i="23"/>
  <c r="P2274" i="23"/>
  <c r="Q2274" i="23"/>
  <c r="O2275" i="23"/>
  <c r="P2275" i="23"/>
  <c r="Q2275" i="23"/>
  <c r="O2276" i="23"/>
  <c r="P2276" i="23"/>
  <c r="Q2276" i="23"/>
  <c r="O2277" i="23"/>
  <c r="P2277" i="23"/>
  <c r="Q2277" i="23"/>
  <c r="O2278" i="23"/>
  <c r="P2278" i="23"/>
  <c r="Q2278" i="23"/>
  <c r="O2279" i="23"/>
  <c r="P2279" i="23"/>
  <c r="Q2279" i="23"/>
  <c r="O2280" i="23"/>
  <c r="P2280" i="23"/>
  <c r="Q2280" i="23"/>
  <c r="O2281" i="23"/>
  <c r="P2281" i="23"/>
  <c r="Q2281" i="23"/>
  <c r="O2282" i="23"/>
  <c r="P2282" i="23"/>
  <c r="Q2282" i="23"/>
  <c r="O2283" i="23"/>
  <c r="P2283" i="23"/>
  <c r="Q2283" i="23"/>
  <c r="O2284" i="23"/>
  <c r="P2284" i="23"/>
  <c r="Q2284" i="23"/>
  <c r="O2285" i="23"/>
  <c r="P2285" i="23"/>
  <c r="Q2285" i="23"/>
  <c r="O2286" i="23"/>
  <c r="P2286" i="23"/>
  <c r="Q2286" i="23"/>
  <c r="O2287" i="23"/>
  <c r="P2287" i="23"/>
  <c r="Q2287" i="23"/>
  <c r="O2288" i="23"/>
  <c r="P2288" i="23"/>
  <c r="Q2288" i="23"/>
  <c r="O2289" i="23"/>
  <c r="P2289" i="23"/>
  <c r="Q2289" i="23"/>
  <c r="O2290" i="23"/>
  <c r="P2290" i="23"/>
  <c r="Q2290" i="23"/>
  <c r="O2291" i="23"/>
  <c r="P2291" i="23"/>
  <c r="Q2291" i="23"/>
  <c r="O2292" i="23"/>
  <c r="P2292" i="23"/>
  <c r="Q2292" i="23"/>
  <c r="O2293" i="23"/>
  <c r="P2293" i="23"/>
  <c r="Q2293" i="23"/>
  <c r="O2294" i="23"/>
  <c r="P2294" i="23"/>
  <c r="Q2294" i="23"/>
  <c r="O2295" i="23"/>
  <c r="P2295" i="23"/>
  <c r="Q2295" i="23"/>
  <c r="O2296" i="23"/>
  <c r="P2296" i="23"/>
  <c r="Q2296" i="23"/>
  <c r="O2297" i="23"/>
  <c r="P2297" i="23"/>
  <c r="Q2297" i="23"/>
  <c r="O2298" i="23"/>
  <c r="P2298" i="23"/>
  <c r="Q2298" i="23"/>
  <c r="O2299" i="23"/>
  <c r="P2299" i="23"/>
  <c r="Q2299" i="23"/>
  <c r="O2300" i="23"/>
  <c r="P2300" i="23"/>
  <c r="Q2300" i="23"/>
  <c r="O2301" i="23"/>
  <c r="P2301" i="23"/>
  <c r="Q2301" i="23"/>
  <c r="O2302" i="23"/>
  <c r="P2302" i="23"/>
  <c r="Q2302" i="23"/>
  <c r="O2303" i="23"/>
  <c r="P2303" i="23"/>
  <c r="Q2303" i="23"/>
  <c r="O2304" i="23"/>
  <c r="P2304" i="23"/>
  <c r="Q2304" i="23"/>
  <c r="O2305" i="23"/>
  <c r="P2305" i="23"/>
  <c r="Q2305" i="23"/>
  <c r="O2306" i="23"/>
  <c r="P2306" i="23"/>
  <c r="Q2306" i="23"/>
  <c r="O2307" i="23"/>
  <c r="P2307" i="23"/>
  <c r="Q2307" i="23"/>
  <c r="O2308" i="23"/>
  <c r="P2308" i="23"/>
  <c r="Q2308" i="23"/>
  <c r="O2309" i="23"/>
  <c r="P2309" i="23"/>
  <c r="Q2309" i="23"/>
  <c r="O2310" i="23"/>
  <c r="P2310" i="23"/>
  <c r="Q2310" i="23"/>
  <c r="O2311" i="23"/>
  <c r="P2311" i="23"/>
  <c r="Q2311" i="23"/>
  <c r="O2312" i="23"/>
  <c r="P2312" i="23"/>
  <c r="Q2312" i="23"/>
  <c r="O2313" i="23"/>
  <c r="P2313" i="23"/>
  <c r="Q2313" i="23"/>
  <c r="O2314" i="23"/>
  <c r="P2314" i="23"/>
  <c r="Q2314" i="23"/>
  <c r="O2315" i="23"/>
  <c r="P2315" i="23"/>
  <c r="Q2315" i="23"/>
  <c r="O2316" i="23"/>
  <c r="P2316" i="23"/>
  <c r="Q2316" i="23"/>
  <c r="O2317" i="23"/>
  <c r="P2317" i="23"/>
  <c r="Q2317" i="23"/>
  <c r="O2318" i="23"/>
  <c r="P2318" i="23"/>
  <c r="Q2318" i="23"/>
  <c r="O2319" i="23"/>
  <c r="P2319" i="23"/>
  <c r="Q2319" i="23"/>
  <c r="O2320" i="23"/>
  <c r="P2320" i="23"/>
  <c r="Q2320" i="23"/>
  <c r="O2321" i="23"/>
  <c r="P2321" i="23"/>
  <c r="Q2321" i="23"/>
  <c r="O2322" i="23"/>
  <c r="P2322" i="23"/>
  <c r="Q2322" i="23"/>
  <c r="O2323" i="23"/>
  <c r="P2323" i="23"/>
  <c r="Q2323" i="23"/>
  <c r="O2324" i="23"/>
  <c r="P2324" i="23"/>
  <c r="Q2324" i="23"/>
  <c r="O2325" i="23"/>
  <c r="P2325" i="23"/>
  <c r="Q2325" i="23"/>
  <c r="O2326" i="23"/>
  <c r="P2326" i="23"/>
  <c r="Q2326" i="23"/>
  <c r="O2327" i="23"/>
  <c r="P2327" i="23"/>
  <c r="Q2327" i="23"/>
  <c r="O2328" i="23"/>
  <c r="P2328" i="23"/>
  <c r="Q2328" i="23"/>
  <c r="O2329" i="23"/>
  <c r="P2329" i="23"/>
  <c r="Q2329" i="23"/>
  <c r="O2330" i="23"/>
  <c r="P2330" i="23"/>
  <c r="Q2330" i="23"/>
  <c r="O2331" i="23"/>
  <c r="P2331" i="23"/>
  <c r="Q2331" i="23"/>
  <c r="O2332" i="23"/>
  <c r="P2332" i="23"/>
  <c r="Q2332" i="23"/>
  <c r="O2333" i="23"/>
  <c r="P2333" i="23"/>
  <c r="Q2333" i="23"/>
  <c r="O2334" i="23"/>
  <c r="P2334" i="23"/>
  <c r="Q2334" i="23"/>
  <c r="O2335" i="23"/>
  <c r="P2335" i="23"/>
  <c r="Q2335" i="23"/>
  <c r="O2336" i="23"/>
  <c r="P2336" i="23"/>
  <c r="Q2336" i="23"/>
  <c r="O2337" i="23"/>
  <c r="P2337" i="23"/>
  <c r="Q2337" i="23"/>
  <c r="O2338" i="23"/>
  <c r="P2338" i="23"/>
  <c r="Q2338" i="23"/>
  <c r="O2339" i="23"/>
  <c r="P2339" i="23"/>
  <c r="Q2339" i="23"/>
  <c r="O2340" i="23"/>
  <c r="P2340" i="23"/>
  <c r="Q2340" i="23"/>
  <c r="O2341" i="23"/>
  <c r="P2341" i="23"/>
  <c r="Q2341" i="23"/>
  <c r="O2342" i="23"/>
  <c r="P2342" i="23"/>
  <c r="Q2342" i="23"/>
  <c r="O2343" i="23"/>
  <c r="P2343" i="23"/>
  <c r="Q2343" i="23"/>
  <c r="O2344" i="23"/>
  <c r="P2344" i="23"/>
  <c r="Q2344" i="23"/>
  <c r="O2345" i="23"/>
  <c r="P2345" i="23"/>
  <c r="Q2345" i="23"/>
  <c r="O2346" i="23"/>
  <c r="P2346" i="23"/>
  <c r="Q2346" i="23"/>
  <c r="O2347" i="23"/>
  <c r="P2347" i="23"/>
  <c r="Q2347" i="23"/>
  <c r="O2348" i="23"/>
  <c r="P2348" i="23"/>
  <c r="Q2348" i="23"/>
  <c r="O2349" i="23"/>
  <c r="P2349" i="23"/>
  <c r="Q2349" i="23"/>
  <c r="O2350" i="23"/>
  <c r="P2350" i="23"/>
  <c r="Q2350" i="23"/>
  <c r="O2351" i="23"/>
  <c r="P2351" i="23"/>
  <c r="Q2351" i="23"/>
  <c r="O2352" i="23"/>
  <c r="P2352" i="23"/>
  <c r="Q2352" i="23"/>
  <c r="O2353" i="23"/>
  <c r="P2353" i="23"/>
  <c r="Q2353" i="23"/>
  <c r="O2354" i="23"/>
  <c r="P2354" i="23"/>
  <c r="Q2354" i="23"/>
  <c r="O2355" i="23"/>
  <c r="P2355" i="23"/>
  <c r="Q2355" i="23"/>
  <c r="O2356" i="23"/>
  <c r="P2356" i="23"/>
  <c r="Q2356" i="23"/>
  <c r="O2357" i="23"/>
  <c r="P2357" i="23"/>
  <c r="Q2357" i="23"/>
  <c r="O2358" i="23"/>
  <c r="P2358" i="23"/>
  <c r="Q2358" i="23"/>
  <c r="O2359" i="23"/>
  <c r="P2359" i="23"/>
  <c r="Q2359" i="23"/>
  <c r="O2360" i="23"/>
  <c r="P2360" i="23"/>
  <c r="Q2360" i="23"/>
  <c r="O2361" i="23"/>
  <c r="P2361" i="23"/>
  <c r="Q2361" i="23"/>
  <c r="O2362" i="23"/>
  <c r="P2362" i="23"/>
  <c r="Q2362" i="23"/>
  <c r="O2363" i="23"/>
  <c r="P2363" i="23"/>
  <c r="Q2363" i="23"/>
  <c r="O2364" i="23"/>
  <c r="P2364" i="23"/>
  <c r="Q2364" i="23"/>
  <c r="O2365" i="23"/>
  <c r="P2365" i="23"/>
  <c r="Q2365" i="23"/>
  <c r="O2366" i="23"/>
  <c r="P2366" i="23"/>
  <c r="Q2366" i="23"/>
  <c r="O2367" i="23"/>
  <c r="P2367" i="23"/>
  <c r="Q2367" i="23"/>
  <c r="O2368" i="23"/>
  <c r="P2368" i="23"/>
  <c r="Q2368" i="23"/>
  <c r="O2369" i="23"/>
  <c r="P2369" i="23"/>
  <c r="Q2369" i="23"/>
  <c r="O2370" i="23"/>
  <c r="P2370" i="23"/>
  <c r="Q2370" i="23"/>
  <c r="O2371" i="23"/>
  <c r="P2371" i="23"/>
  <c r="Q2371" i="23"/>
  <c r="O2372" i="23"/>
  <c r="P2372" i="23"/>
  <c r="Q2372" i="23"/>
  <c r="O2373" i="23"/>
  <c r="P2373" i="23"/>
  <c r="Q2373" i="23"/>
  <c r="O2374" i="23"/>
  <c r="P2374" i="23"/>
  <c r="Q2374" i="23"/>
  <c r="O2375" i="23"/>
  <c r="P2375" i="23"/>
  <c r="Q2375" i="23"/>
  <c r="O2376" i="23"/>
  <c r="P2376" i="23"/>
  <c r="Q2376" i="23"/>
  <c r="O2377" i="23"/>
  <c r="P2377" i="23"/>
  <c r="Q2377" i="23"/>
  <c r="O2378" i="23"/>
  <c r="P2378" i="23"/>
  <c r="Q2378" i="23"/>
  <c r="O2379" i="23"/>
  <c r="P2379" i="23"/>
  <c r="Q2379" i="23"/>
  <c r="O2380" i="23"/>
  <c r="P2380" i="23"/>
  <c r="Q2380" i="23"/>
  <c r="O2381" i="23"/>
  <c r="P2381" i="23"/>
  <c r="Q2381" i="23"/>
  <c r="O2382" i="23"/>
  <c r="P2382" i="23"/>
  <c r="Q2382" i="23"/>
  <c r="O2383" i="23"/>
  <c r="P2383" i="23"/>
  <c r="Q2383" i="23"/>
  <c r="O2384" i="23"/>
  <c r="P2384" i="23"/>
  <c r="Q2384" i="23"/>
  <c r="O2385" i="23"/>
  <c r="P2385" i="23"/>
  <c r="Q2385" i="23"/>
  <c r="O2386" i="23"/>
  <c r="P2386" i="23"/>
  <c r="Q2386" i="23"/>
  <c r="O2387" i="23"/>
  <c r="P2387" i="23"/>
  <c r="Q2387" i="23"/>
  <c r="O2388" i="23"/>
  <c r="P2388" i="23"/>
  <c r="Q2388" i="23"/>
  <c r="O2389" i="23"/>
  <c r="P2389" i="23"/>
  <c r="Q2389" i="23"/>
  <c r="O2390" i="23"/>
  <c r="P2390" i="23"/>
  <c r="Q2390" i="23"/>
  <c r="O2391" i="23"/>
  <c r="P2391" i="23"/>
  <c r="Q2391" i="23"/>
  <c r="O2392" i="23"/>
  <c r="P2392" i="23"/>
  <c r="Q2392" i="23"/>
  <c r="O2393" i="23"/>
  <c r="P2393" i="23"/>
  <c r="Q2393" i="23"/>
  <c r="O2394" i="23"/>
  <c r="P2394" i="23"/>
  <c r="Q2394" i="23"/>
  <c r="O2395" i="23"/>
  <c r="P2395" i="23"/>
  <c r="Q2395" i="23"/>
  <c r="O2396" i="23"/>
  <c r="P2396" i="23"/>
  <c r="Q2396" i="23"/>
  <c r="O2397" i="23"/>
  <c r="P2397" i="23"/>
  <c r="Q2397" i="23"/>
  <c r="O2398" i="23"/>
  <c r="P2398" i="23"/>
  <c r="Q2398" i="23"/>
  <c r="O2399" i="23"/>
  <c r="P2399" i="23"/>
  <c r="Q2399" i="23"/>
  <c r="O2400" i="23"/>
  <c r="P2400" i="23"/>
  <c r="Q2400" i="23"/>
  <c r="O2401" i="23"/>
  <c r="P2401" i="23"/>
  <c r="Q2401" i="23"/>
  <c r="O2402" i="23"/>
  <c r="P2402" i="23"/>
  <c r="Q2402" i="23"/>
  <c r="O2403" i="23"/>
  <c r="P2403" i="23"/>
  <c r="Q2403" i="23"/>
  <c r="O2404" i="23"/>
  <c r="P2404" i="23"/>
  <c r="Q2404" i="23"/>
  <c r="O2405" i="23"/>
  <c r="P2405" i="23"/>
  <c r="Q2405" i="23"/>
  <c r="O2406" i="23"/>
  <c r="P2406" i="23"/>
  <c r="Q2406" i="23"/>
  <c r="O2407" i="23"/>
  <c r="P2407" i="23"/>
  <c r="Q2407" i="23"/>
  <c r="O2408" i="23"/>
  <c r="P2408" i="23"/>
  <c r="Q2408" i="23"/>
  <c r="O2409" i="23"/>
  <c r="P2409" i="23"/>
  <c r="Q2409" i="23"/>
  <c r="O2410" i="23"/>
  <c r="P2410" i="23"/>
  <c r="Q2410" i="23"/>
  <c r="O2411" i="23"/>
  <c r="P2411" i="23"/>
  <c r="Q2411" i="23"/>
  <c r="O2412" i="23"/>
  <c r="P2412" i="23"/>
  <c r="Q2412" i="23"/>
  <c r="O2413" i="23"/>
  <c r="P2413" i="23"/>
  <c r="Q2413" i="23"/>
  <c r="O2414" i="23"/>
  <c r="P2414" i="23"/>
  <c r="Q2414" i="23"/>
  <c r="O2415" i="23"/>
  <c r="P2415" i="23"/>
  <c r="Q2415" i="23"/>
  <c r="O2416" i="23"/>
  <c r="P2416" i="23"/>
  <c r="Q2416" i="23"/>
  <c r="O2417" i="23"/>
  <c r="P2417" i="23"/>
  <c r="Q2417" i="23"/>
  <c r="O2418" i="23"/>
  <c r="P2418" i="23"/>
  <c r="Q2418" i="23"/>
  <c r="O2419" i="23"/>
  <c r="P2419" i="23"/>
  <c r="Q2419" i="23"/>
  <c r="O2420" i="23"/>
  <c r="P2420" i="23"/>
  <c r="Q2420" i="23"/>
  <c r="O2421" i="23"/>
  <c r="P2421" i="23"/>
  <c r="Q2421" i="23"/>
  <c r="O2422" i="23"/>
  <c r="P2422" i="23"/>
  <c r="Q2422" i="23"/>
  <c r="O2423" i="23"/>
  <c r="P2423" i="23"/>
  <c r="Q2423" i="23"/>
  <c r="O2424" i="23"/>
  <c r="P2424" i="23"/>
  <c r="Q2424" i="23"/>
  <c r="O2425" i="23"/>
  <c r="P2425" i="23"/>
  <c r="Q2425" i="23"/>
  <c r="O2426" i="23"/>
  <c r="P2426" i="23"/>
  <c r="Q2426" i="23"/>
  <c r="O2427" i="23"/>
  <c r="P2427" i="23"/>
  <c r="Q2427" i="23"/>
  <c r="O2428" i="23"/>
  <c r="P2428" i="23"/>
  <c r="Q2428" i="23"/>
  <c r="O2429" i="23"/>
  <c r="P2429" i="23"/>
  <c r="Q2429" i="23"/>
  <c r="O2430" i="23"/>
  <c r="P2430" i="23"/>
  <c r="Q2430" i="23"/>
  <c r="O2431" i="23"/>
  <c r="P2431" i="23"/>
  <c r="Q2431" i="23"/>
  <c r="O2432" i="23"/>
  <c r="P2432" i="23"/>
  <c r="Q2432" i="23"/>
  <c r="O2433" i="23"/>
  <c r="P2433" i="23"/>
  <c r="Q2433" i="23"/>
  <c r="O2434" i="23"/>
  <c r="P2434" i="23"/>
  <c r="Q2434" i="23"/>
  <c r="O2435" i="23"/>
  <c r="P2435" i="23"/>
  <c r="Q2435" i="23"/>
  <c r="O2436" i="23"/>
  <c r="P2436" i="23"/>
  <c r="Q2436" i="23"/>
  <c r="O2437" i="23"/>
  <c r="P2437" i="23"/>
  <c r="Q2437" i="23"/>
  <c r="O2438" i="23"/>
  <c r="P2438" i="23"/>
  <c r="Q2438" i="23"/>
  <c r="O2439" i="23"/>
  <c r="P2439" i="23"/>
  <c r="Q2439" i="23"/>
  <c r="O2440" i="23"/>
  <c r="P2440" i="23"/>
  <c r="Q2440" i="23"/>
  <c r="O2441" i="23"/>
  <c r="P2441" i="23"/>
  <c r="Q2441" i="23"/>
  <c r="O2442" i="23"/>
  <c r="P2442" i="23"/>
  <c r="Q2442" i="23"/>
  <c r="O2443" i="23"/>
  <c r="P2443" i="23"/>
  <c r="Q2443" i="23"/>
  <c r="O2444" i="23"/>
  <c r="P2444" i="23"/>
  <c r="Q2444" i="23"/>
  <c r="O2445" i="23"/>
  <c r="P2445" i="23"/>
  <c r="Q2445" i="23"/>
  <c r="O2446" i="23"/>
  <c r="P2446" i="23"/>
  <c r="Q2446" i="23"/>
  <c r="O2447" i="23"/>
  <c r="P2447" i="23"/>
  <c r="Q2447" i="23"/>
  <c r="O2448" i="23"/>
  <c r="P2448" i="23"/>
  <c r="Q2448" i="23"/>
  <c r="O2449" i="23"/>
  <c r="P2449" i="23"/>
  <c r="Q2449" i="23"/>
  <c r="O2450" i="23"/>
  <c r="P2450" i="23"/>
  <c r="Q2450" i="23"/>
  <c r="O2451" i="23"/>
  <c r="P2451" i="23"/>
  <c r="Q2451" i="23"/>
  <c r="O2452" i="23"/>
  <c r="P2452" i="23"/>
  <c r="Q2452" i="23"/>
  <c r="O2453" i="23"/>
  <c r="P2453" i="23"/>
  <c r="Q2453" i="23"/>
  <c r="O2454" i="23"/>
  <c r="P2454" i="23"/>
  <c r="Q2454" i="23"/>
  <c r="O2455" i="23"/>
  <c r="P2455" i="23"/>
  <c r="Q2455" i="23"/>
  <c r="O2456" i="23"/>
  <c r="P2456" i="23"/>
  <c r="Q2456" i="23"/>
  <c r="O2457" i="23"/>
  <c r="P2457" i="23"/>
  <c r="Q2457" i="23"/>
  <c r="O2458" i="23"/>
  <c r="P2458" i="23"/>
  <c r="Q2458" i="23"/>
  <c r="O2459" i="23"/>
  <c r="P2459" i="23"/>
  <c r="Q2459" i="23"/>
  <c r="O2460" i="23"/>
  <c r="P2460" i="23"/>
  <c r="Q2460" i="23"/>
  <c r="O2461" i="23"/>
  <c r="P2461" i="23"/>
  <c r="Q2461" i="23"/>
  <c r="O2462" i="23"/>
  <c r="P2462" i="23"/>
  <c r="Q2462" i="23"/>
  <c r="O2463" i="23"/>
  <c r="P2463" i="23"/>
  <c r="Q2463" i="23"/>
  <c r="O2464" i="23"/>
  <c r="P2464" i="23"/>
  <c r="Q2464" i="23"/>
  <c r="O2465" i="23"/>
  <c r="P2465" i="23"/>
  <c r="Q2465" i="23"/>
  <c r="O2466" i="23"/>
  <c r="P2466" i="23"/>
  <c r="Q2466" i="23"/>
  <c r="O2467" i="23"/>
  <c r="P2467" i="23"/>
  <c r="Q2467" i="23"/>
  <c r="O2468" i="23"/>
  <c r="P2468" i="23"/>
  <c r="Q2468" i="23"/>
  <c r="O2469" i="23"/>
  <c r="P2469" i="23"/>
  <c r="Q2469" i="23"/>
  <c r="O2470" i="23"/>
  <c r="P2470" i="23"/>
  <c r="Q2470" i="23"/>
  <c r="O2471" i="23"/>
  <c r="P2471" i="23"/>
  <c r="Q2471" i="23"/>
  <c r="O2472" i="23"/>
  <c r="P2472" i="23"/>
  <c r="Q2472" i="23"/>
  <c r="O2473" i="23"/>
  <c r="P2473" i="23"/>
  <c r="Q2473" i="23"/>
  <c r="O2474" i="23"/>
  <c r="P2474" i="23"/>
  <c r="Q2474" i="23"/>
  <c r="O2475" i="23"/>
  <c r="P2475" i="23"/>
  <c r="Q2475" i="23"/>
  <c r="O2476" i="23"/>
  <c r="P2476" i="23"/>
  <c r="Q2476" i="23"/>
  <c r="O2477" i="23"/>
  <c r="P2477" i="23"/>
  <c r="Q2477" i="23"/>
  <c r="O2478" i="23"/>
  <c r="P2478" i="23"/>
  <c r="Q2478" i="23"/>
  <c r="O2479" i="23"/>
  <c r="P2479" i="23"/>
  <c r="Q2479" i="23"/>
  <c r="O2480" i="23"/>
  <c r="P2480" i="23"/>
  <c r="Q2480" i="23"/>
  <c r="O2481" i="23"/>
  <c r="P2481" i="23"/>
  <c r="Q2481" i="23"/>
  <c r="O2482" i="23"/>
  <c r="P2482" i="23"/>
  <c r="Q2482" i="23"/>
  <c r="O2483" i="23"/>
  <c r="P2483" i="23"/>
  <c r="Q2483" i="23"/>
  <c r="O2484" i="23"/>
  <c r="P2484" i="23"/>
  <c r="Q2484" i="23"/>
  <c r="O2485" i="23"/>
  <c r="P2485" i="23"/>
  <c r="Q2485" i="23"/>
  <c r="O2486" i="23"/>
  <c r="P2486" i="23"/>
  <c r="Q2486" i="23"/>
  <c r="O2487" i="23"/>
  <c r="P2487" i="23"/>
  <c r="Q2487" i="23"/>
  <c r="O2488" i="23"/>
  <c r="P2488" i="23"/>
  <c r="Q2488" i="23"/>
  <c r="O2489" i="23"/>
  <c r="P2489" i="23"/>
  <c r="Q2489" i="23"/>
  <c r="O2490" i="23"/>
  <c r="P2490" i="23"/>
  <c r="Q2490" i="23"/>
  <c r="O2491" i="23"/>
  <c r="P2491" i="23"/>
  <c r="Q2491" i="23"/>
  <c r="O2492" i="23"/>
  <c r="P2492" i="23"/>
  <c r="Q2492" i="23"/>
  <c r="O2493" i="23"/>
  <c r="P2493" i="23"/>
  <c r="Q2493" i="23"/>
  <c r="O2494" i="23"/>
  <c r="P2494" i="23"/>
  <c r="Q2494" i="23"/>
  <c r="O2495" i="23"/>
  <c r="P2495" i="23"/>
  <c r="Q2495" i="23"/>
  <c r="O2496" i="23"/>
  <c r="P2496" i="23"/>
  <c r="Q2496" i="23"/>
  <c r="O2497" i="23"/>
  <c r="P2497" i="23"/>
  <c r="Q2497" i="23"/>
  <c r="O2498" i="23"/>
  <c r="P2498" i="23"/>
  <c r="Q2498" i="23"/>
  <c r="O2499" i="23"/>
  <c r="P2499" i="23"/>
  <c r="Q2499" i="23"/>
  <c r="O2500" i="23"/>
  <c r="P2500" i="23"/>
  <c r="Q2500" i="23"/>
  <c r="O2501" i="23"/>
  <c r="P2501" i="23"/>
  <c r="Q2501" i="23"/>
  <c r="O2502" i="23"/>
  <c r="P2502" i="23"/>
  <c r="Q2502" i="23"/>
  <c r="O2503" i="23"/>
  <c r="P2503" i="23"/>
  <c r="Q2503" i="23"/>
  <c r="O2504" i="23"/>
  <c r="P2504" i="23"/>
  <c r="Q2504" i="23"/>
  <c r="O2505" i="23"/>
  <c r="P2505" i="23"/>
  <c r="Q2505" i="23"/>
  <c r="O2506" i="23"/>
  <c r="P2506" i="23"/>
  <c r="Q2506" i="23"/>
  <c r="O2507" i="23"/>
  <c r="P2507" i="23"/>
  <c r="Q2507" i="23"/>
  <c r="O2508" i="23"/>
  <c r="P2508" i="23"/>
  <c r="Q2508" i="23"/>
  <c r="O2509" i="23"/>
  <c r="P2509" i="23"/>
  <c r="Q2509" i="23"/>
  <c r="O2510" i="23"/>
  <c r="P2510" i="23"/>
  <c r="Q2510" i="23"/>
  <c r="O2511" i="23"/>
  <c r="P2511" i="23"/>
  <c r="Q2511" i="23"/>
  <c r="O2512" i="23"/>
  <c r="P2512" i="23"/>
  <c r="Q2512" i="23"/>
  <c r="O2513" i="23"/>
  <c r="P2513" i="23"/>
  <c r="Q2513" i="23"/>
  <c r="O2514" i="23"/>
  <c r="P2514" i="23"/>
  <c r="Q2514" i="23"/>
  <c r="O2515" i="23"/>
  <c r="P2515" i="23"/>
  <c r="Q2515" i="23"/>
  <c r="O2516" i="23"/>
  <c r="P2516" i="23"/>
  <c r="Q2516" i="23"/>
  <c r="O2517" i="23"/>
  <c r="P2517" i="23"/>
  <c r="Q2517" i="23"/>
  <c r="O2518" i="23"/>
  <c r="P2518" i="23"/>
  <c r="Q2518" i="23"/>
  <c r="O2519" i="23"/>
  <c r="P2519" i="23"/>
  <c r="Q2519" i="23"/>
  <c r="O2520" i="23"/>
  <c r="P2520" i="23"/>
  <c r="Q2520" i="23"/>
  <c r="O2521" i="23"/>
  <c r="P2521" i="23"/>
  <c r="Q2521" i="23"/>
  <c r="O2522" i="23"/>
  <c r="P2522" i="23"/>
  <c r="Q2522" i="23"/>
  <c r="O2523" i="23"/>
  <c r="P2523" i="23"/>
  <c r="Q2523" i="23"/>
  <c r="O2524" i="23"/>
  <c r="P2524" i="23"/>
  <c r="Q2524" i="23"/>
  <c r="O2525" i="23"/>
  <c r="P2525" i="23"/>
  <c r="Q2525" i="23"/>
  <c r="O2526" i="23"/>
  <c r="P2526" i="23"/>
  <c r="Q2526" i="23"/>
  <c r="O2527" i="23"/>
  <c r="P2527" i="23"/>
  <c r="Q2527" i="23"/>
  <c r="O2528" i="23"/>
  <c r="P2528" i="23"/>
  <c r="Q2528" i="23"/>
  <c r="O2529" i="23"/>
  <c r="P2529" i="23"/>
  <c r="Q2529" i="23"/>
  <c r="O2530" i="23"/>
  <c r="P2530" i="23"/>
  <c r="Q2530" i="23"/>
  <c r="O2531" i="23"/>
  <c r="P2531" i="23"/>
  <c r="Q2531" i="23"/>
  <c r="O2532" i="23"/>
  <c r="P2532" i="23"/>
  <c r="Q2532" i="23"/>
  <c r="O2533" i="23"/>
  <c r="P2533" i="23"/>
  <c r="Q2533" i="23"/>
  <c r="O2534" i="23"/>
  <c r="P2534" i="23"/>
  <c r="Q2534" i="23"/>
  <c r="O2535" i="23"/>
  <c r="P2535" i="23"/>
  <c r="Q2535" i="23"/>
  <c r="O2536" i="23"/>
  <c r="P2536" i="23"/>
  <c r="Q2536" i="23"/>
  <c r="O2537" i="23"/>
  <c r="P2537" i="23"/>
  <c r="Q2537" i="23"/>
  <c r="O2538" i="23"/>
  <c r="P2538" i="23"/>
  <c r="Q2538" i="23"/>
  <c r="O2539" i="23"/>
  <c r="P2539" i="23"/>
  <c r="Q2539" i="23"/>
  <c r="O2540" i="23"/>
  <c r="P2540" i="23"/>
  <c r="Q2540" i="23"/>
  <c r="O2541" i="23"/>
  <c r="P2541" i="23"/>
  <c r="Q2541" i="23"/>
  <c r="O2542" i="23"/>
  <c r="P2542" i="23"/>
  <c r="Q2542" i="23"/>
  <c r="O2543" i="23"/>
  <c r="P2543" i="23"/>
  <c r="Q2543" i="23"/>
  <c r="O2544" i="23"/>
  <c r="P2544" i="23"/>
  <c r="Q2544" i="23"/>
  <c r="O2545" i="23"/>
  <c r="P2545" i="23"/>
  <c r="Q2545" i="23"/>
  <c r="O2546" i="23"/>
  <c r="P2546" i="23"/>
  <c r="Q2546" i="23"/>
  <c r="O2547" i="23"/>
  <c r="P2547" i="23"/>
  <c r="Q2547" i="23"/>
  <c r="O2548" i="23"/>
  <c r="P2548" i="23"/>
  <c r="Q2548" i="23"/>
  <c r="O2549" i="23"/>
  <c r="P2549" i="23"/>
  <c r="Q2549" i="23"/>
  <c r="O2550" i="23"/>
  <c r="P2550" i="23"/>
  <c r="Q2550" i="23"/>
  <c r="O2551" i="23"/>
  <c r="P2551" i="23"/>
  <c r="Q2551" i="23"/>
  <c r="O2552" i="23"/>
  <c r="P2552" i="23"/>
  <c r="Q2552" i="23"/>
  <c r="O2553" i="23"/>
  <c r="P2553" i="23"/>
  <c r="Q2553" i="23"/>
  <c r="O2554" i="23"/>
  <c r="P2554" i="23"/>
  <c r="Q2554" i="23"/>
  <c r="O2555" i="23"/>
  <c r="P2555" i="23"/>
  <c r="Q2555" i="23"/>
  <c r="O2556" i="23"/>
  <c r="P2556" i="23"/>
  <c r="Q2556" i="23"/>
  <c r="O2557" i="23"/>
  <c r="P2557" i="23"/>
  <c r="Q2557" i="23"/>
  <c r="O2558" i="23"/>
  <c r="P2558" i="23"/>
  <c r="Q2558" i="23"/>
  <c r="O2559" i="23"/>
  <c r="P2559" i="23"/>
  <c r="Q2559" i="23"/>
  <c r="O2560" i="23"/>
  <c r="P2560" i="23"/>
  <c r="Q2560" i="23"/>
  <c r="O2561" i="23"/>
  <c r="P2561" i="23"/>
  <c r="Q2561" i="23"/>
  <c r="O2562" i="23"/>
  <c r="P2562" i="23"/>
  <c r="Q2562" i="23"/>
  <c r="O2563" i="23"/>
  <c r="P2563" i="23"/>
  <c r="Q2563" i="23"/>
  <c r="O2564" i="23"/>
  <c r="P2564" i="23"/>
  <c r="Q2564" i="23"/>
  <c r="O2565" i="23"/>
  <c r="P2565" i="23"/>
  <c r="Q2565" i="23"/>
  <c r="O2566" i="23"/>
  <c r="P2566" i="23"/>
  <c r="Q2566" i="23"/>
  <c r="O2567" i="23"/>
  <c r="P2567" i="23"/>
  <c r="Q2567" i="23"/>
  <c r="O2568" i="23"/>
  <c r="P2568" i="23"/>
  <c r="Q2568" i="23"/>
  <c r="O2569" i="23"/>
  <c r="P2569" i="23"/>
  <c r="Q2569" i="23"/>
  <c r="O2570" i="23"/>
  <c r="P2570" i="23"/>
  <c r="Q2570" i="23"/>
  <c r="O2571" i="23"/>
  <c r="P2571" i="23"/>
  <c r="Q2571" i="23"/>
  <c r="O2572" i="23"/>
  <c r="P2572" i="23"/>
  <c r="Q2572" i="23"/>
  <c r="O2573" i="23"/>
  <c r="P2573" i="23"/>
  <c r="Q2573" i="23"/>
  <c r="O2574" i="23"/>
  <c r="P2574" i="23"/>
  <c r="Q2574" i="23"/>
  <c r="O2575" i="23"/>
  <c r="P2575" i="23"/>
  <c r="Q2575" i="23"/>
  <c r="O2579" i="23"/>
  <c r="P2579" i="23"/>
  <c r="Q2579" i="23"/>
  <c r="O2580" i="23"/>
  <c r="P2580" i="23"/>
  <c r="Q2580" i="23"/>
  <c r="O2581" i="23"/>
  <c r="P2581" i="23"/>
  <c r="Q2581" i="23"/>
  <c r="O2582" i="23"/>
  <c r="P2582" i="23"/>
  <c r="Q2582" i="23"/>
  <c r="O2583" i="23"/>
  <c r="P2583" i="23"/>
  <c r="Q2583" i="23"/>
  <c r="O2584" i="23"/>
  <c r="P2584" i="23"/>
  <c r="Q2584" i="23"/>
  <c r="O2585" i="23"/>
  <c r="P2585" i="23"/>
  <c r="Q2585" i="23"/>
  <c r="O2586" i="23"/>
  <c r="P2586" i="23"/>
  <c r="Q2586" i="23"/>
  <c r="O2587" i="23"/>
  <c r="P2587" i="23"/>
  <c r="Q2587" i="23"/>
  <c r="O2588" i="23"/>
  <c r="P2588" i="23"/>
  <c r="Q2588" i="23"/>
  <c r="O2589" i="23"/>
  <c r="P2589" i="23"/>
  <c r="Q2589" i="23"/>
  <c r="O2590" i="23"/>
  <c r="P2590" i="23"/>
  <c r="Q2590" i="23"/>
  <c r="O2591" i="23"/>
  <c r="P2591" i="23"/>
  <c r="Q2591" i="23"/>
  <c r="O2592" i="23"/>
  <c r="P2592" i="23"/>
  <c r="Q2592" i="23"/>
  <c r="O2593" i="23"/>
  <c r="P2593" i="23"/>
  <c r="Q2593" i="23"/>
  <c r="O2594" i="23"/>
  <c r="P2594" i="23"/>
  <c r="Q2594" i="23"/>
  <c r="O2595" i="23"/>
  <c r="P2595" i="23"/>
  <c r="Q2595" i="23"/>
  <c r="O2596" i="23"/>
  <c r="P2596" i="23"/>
  <c r="Q2596" i="23"/>
  <c r="O2597" i="23"/>
  <c r="P2597" i="23"/>
  <c r="Q2597" i="23"/>
  <c r="O2598" i="23"/>
  <c r="P2598" i="23"/>
  <c r="Q2598" i="23"/>
  <c r="O2599" i="23"/>
  <c r="P2599" i="23"/>
  <c r="Q2599" i="23"/>
  <c r="O2600" i="23"/>
  <c r="P2600" i="23"/>
  <c r="Q2600" i="23"/>
  <c r="O2601" i="23"/>
  <c r="P2601" i="23"/>
  <c r="Q2601" i="23"/>
  <c r="O2602" i="23"/>
  <c r="P2602" i="23"/>
  <c r="Q2602" i="23"/>
  <c r="O2603" i="23"/>
  <c r="P2603" i="23"/>
  <c r="Q2603" i="23"/>
  <c r="O2604" i="23"/>
  <c r="P2604" i="23"/>
  <c r="Q2604" i="23"/>
  <c r="O2605" i="23"/>
  <c r="P2605" i="23"/>
  <c r="Q2605" i="23"/>
  <c r="O2606" i="23"/>
  <c r="P2606" i="23"/>
  <c r="Q2606" i="23"/>
  <c r="O2607" i="23"/>
  <c r="P2607" i="23"/>
  <c r="Q2607" i="23"/>
  <c r="O2608" i="23"/>
  <c r="P2608" i="23"/>
  <c r="Q2608" i="23"/>
  <c r="O2609" i="23"/>
  <c r="P2609" i="23"/>
  <c r="Q2609" i="23"/>
  <c r="O2610" i="23"/>
  <c r="P2610" i="23"/>
  <c r="Q2610" i="23"/>
  <c r="O2611" i="23"/>
  <c r="P2611" i="23"/>
  <c r="Q2611" i="23"/>
  <c r="O2612" i="23"/>
  <c r="P2612" i="23"/>
  <c r="Q2612" i="23"/>
  <c r="O2613" i="23"/>
  <c r="P2613" i="23"/>
  <c r="Q2613" i="23"/>
  <c r="O2614" i="23"/>
  <c r="P2614" i="23"/>
  <c r="Q2614" i="23"/>
  <c r="O2615" i="23"/>
  <c r="P2615" i="23"/>
  <c r="Q2615" i="23"/>
  <c r="O2616" i="23"/>
  <c r="P2616" i="23"/>
  <c r="Q2616" i="23"/>
  <c r="O2617" i="23"/>
  <c r="P2617" i="23"/>
  <c r="Q2617" i="23"/>
  <c r="O2618" i="23"/>
  <c r="P2618" i="23"/>
  <c r="Q2618" i="23"/>
  <c r="O2619" i="23"/>
  <c r="P2619" i="23"/>
  <c r="Q2619" i="23"/>
  <c r="O2620" i="23"/>
  <c r="P2620" i="23"/>
  <c r="Q2620" i="23"/>
  <c r="O2621" i="23"/>
  <c r="P2621" i="23"/>
  <c r="Q2621" i="23"/>
  <c r="O2622" i="23"/>
  <c r="P2622" i="23"/>
  <c r="Q2622" i="23"/>
  <c r="O2623" i="23"/>
  <c r="P2623" i="23"/>
  <c r="Q2623" i="23"/>
  <c r="O2624" i="23"/>
  <c r="P2624" i="23"/>
  <c r="Q2624" i="23"/>
  <c r="O2625" i="23"/>
  <c r="P2625" i="23"/>
  <c r="Q2625" i="23"/>
  <c r="O2626" i="23"/>
  <c r="P2626" i="23"/>
  <c r="Q2626" i="23"/>
  <c r="O2627" i="23"/>
  <c r="P2627" i="23"/>
  <c r="Q2627" i="23"/>
  <c r="O2628" i="23"/>
  <c r="P2628" i="23"/>
  <c r="Q2628" i="23"/>
  <c r="O2629" i="23"/>
  <c r="P2629" i="23"/>
  <c r="Q2629" i="23"/>
  <c r="O2630" i="23"/>
  <c r="P2630" i="23"/>
  <c r="Q2630" i="23"/>
  <c r="O2631" i="23"/>
  <c r="P2631" i="23"/>
  <c r="Q2631" i="23"/>
  <c r="O2632" i="23"/>
  <c r="P2632" i="23"/>
  <c r="Q2632" i="23"/>
  <c r="O2633" i="23"/>
  <c r="P2633" i="23"/>
  <c r="Q2633" i="23"/>
  <c r="O2634" i="23"/>
  <c r="P2634" i="23"/>
  <c r="Q2634" i="23"/>
  <c r="O2635" i="23"/>
  <c r="P2635" i="23"/>
  <c r="Q2635" i="23"/>
  <c r="O2636" i="23"/>
  <c r="P2636" i="23"/>
  <c r="Q2636" i="23"/>
  <c r="O2637" i="23"/>
  <c r="P2637" i="23"/>
  <c r="Q2637" i="23"/>
  <c r="O2638" i="23"/>
  <c r="P2638" i="23"/>
  <c r="Q2638" i="23"/>
  <c r="O2639" i="23"/>
  <c r="P2639" i="23"/>
  <c r="Q2639" i="23"/>
  <c r="O2640" i="23"/>
  <c r="P2640" i="23"/>
  <c r="Q2640" i="23"/>
  <c r="O2641" i="23"/>
  <c r="P2641" i="23"/>
  <c r="Q2641" i="23"/>
  <c r="O2642" i="23"/>
  <c r="P2642" i="23"/>
  <c r="Q2642" i="23"/>
  <c r="O2643" i="23"/>
  <c r="P2643" i="23"/>
  <c r="Q2643" i="23"/>
  <c r="O2644" i="23"/>
  <c r="P2644" i="23"/>
  <c r="Q2644" i="23"/>
  <c r="O2645" i="23"/>
  <c r="P2645" i="23"/>
  <c r="Q2645" i="23"/>
  <c r="O2646" i="23"/>
  <c r="P2646" i="23"/>
  <c r="Q2646" i="23"/>
  <c r="O2647" i="23"/>
  <c r="P2647" i="23"/>
  <c r="Q2647" i="23"/>
  <c r="O2648" i="23"/>
  <c r="P2648" i="23"/>
  <c r="Q2648" i="23"/>
  <c r="O2649" i="23"/>
  <c r="P2649" i="23"/>
  <c r="Q2649" i="23"/>
  <c r="O2650" i="23"/>
  <c r="P2650" i="23"/>
  <c r="Q2650" i="23"/>
  <c r="O2651" i="23"/>
  <c r="P2651" i="23"/>
  <c r="Q2651" i="23"/>
  <c r="O2652" i="23"/>
  <c r="P2652" i="23"/>
  <c r="Q2652" i="23"/>
  <c r="O2653" i="23"/>
  <c r="P2653" i="23"/>
  <c r="Q2653" i="23"/>
  <c r="O2654" i="23"/>
  <c r="P2654" i="23"/>
  <c r="Q2654" i="23"/>
  <c r="O2655" i="23"/>
  <c r="P2655" i="23"/>
  <c r="Q2655" i="23"/>
  <c r="O2656" i="23"/>
  <c r="P2656" i="23"/>
  <c r="Q2656" i="23"/>
  <c r="O2657" i="23"/>
  <c r="P2657" i="23"/>
  <c r="Q2657" i="23"/>
  <c r="O2658" i="23"/>
  <c r="P2658" i="23"/>
  <c r="Q2658" i="23"/>
  <c r="O2659" i="23"/>
  <c r="P2659" i="23"/>
  <c r="Q2659" i="23"/>
  <c r="O2660" i="23"/>
  <c r="P2660" i="23"/>
  <c r="Q2660" i="23"/>
  <c r="Q2" i="23"/>
  <c r="P2" i="23"/>
  <c r="O2" i="23"/>
  <c r="Y1241" i="25" l="1"/>
  <c r="Y643" i="25"/>
  <c r="Y651" i="25"/>
  <c r="Y659" i="25"/>
  <c r="Y667" i="25"/>
  <c r="Y2079" i="25"/>
  <c r="Y1683" i="25"/>
  <c r="Y1715" i="25"/>
  <c r="Y1747" i="25"/>
  <c r="Y2441" i="25"/>
  <c r="Y2448" i="25"/>
  <c r="Y2456" i="25"/>
  <c r="Y2464" i="25"/>
  <c r="Y658" i="25"/>
  <c r="Y666" i="25"/>
  <c r="Y2461" i="25"/>
  <c r="Y2576" i="25"/>
  <c r="Y2592" i="25"/>
  <c r="Y2608" i="25"/>
  <c r="Y2546" i="25"/>
  <c r="Y2562" i="25"/>
  <c r="Y906" i="25"/>
  <c r="Y914" i="25"/>
  <c r="Y922" i="25"/>
  <c r="Y930" i="25"/>
  <c r="Y938" i="25"/>
  <c r="Y946" i="25"/>
  <c r="Y954" i="25"/>
  <c r="Y962" i="25"/>
  <c r="Y970" i="25"/>
  <c r="Y978" i="25"/>
  <c r="Y986" i="25"/>
  <c r="Y994" i="25"/>
  <c r="Y1002" i="25"/>
  <c r="Y1010" i="25"/>
  <c r="Y10" i="25"/>
  <c r="Y21" i="25"/>
  <c r="Y37" i="25"/>
  <c r="Y61" i="25"/>
  <c r="Y85" i="25"/>
  <c r="Y96" i="25"/>
  <c r="Y15" i="25"/>
  <c r="Y31" i="25"/>
  <c r="Y79" i="25"/>
  <c r="Y197" i="25"/>
  <c r="Y213" i="25"/>
  <c r="Y42" i="25"/>
  <c r="Y244" i="25"/>
  <c r="Y484" i="25"/>
  <c r="Y492" i="25"/>
  <c r="Y500" i="25"/>
  <c r="Y508" i="25"/>
  <c r="Y516" i="25"/>
  <c r="Y524" i="25"/>
  <c r="Y532" i="25"/>
  <c r="Y540" i="25"/>
  <c r="Y548" i="25"/>
  <c r="Y556" i="25"/>
  <c r="Y572" i="25"/>
  <c r="Y580" i="25"/>
  <c r="Y588" i="25"/>
  <c r="Y596" i="25"/>
  <c r="Y604" i="25"/>
  <c r="Y1408" i="25"/>
  <c r="Y1779" i="25"/>
  <c r="Y1811" i="25"/>
  <c r="Y1843" i="25"/>
  <c r="Y18" i="25"/>
  <c r="Y13" i="25"/>
  <c r="Y45" i="25"/>
  <c r="Y77" i="25"/>
  <c r="Y23" i="25"/>
  <c r="Y26" i="25"/>
  <c r="Y205" i="25"/>
  <c r="Y5" i="25"/>
  <c r="Y29" i="25"/>
  <c r="Y53" i="25"/>
  <c r="Y69" i="25"/>
  <c r="Y7" i="25"/>
  <c r="Y193" i="25"/>
  <c r="Y201" i="25"/>
  <c r="Y209" i="25"/>
  <c r="Y308" i="25"/>
  <c r="Y476" i="25"/>
  <c r="Y564" i="25"/>
  <c r="Y1986" i="25"/>
  <c r="Y2050" i="25"/>
  <c r="Y1440" i="25"/>
  <c r="Y1472" i="25"/>
  <c r="Y1707" i="25"/>
  <c r="Y1875" i="25"/>
  <c r="Y1907" i="25"/>
  <c r="Y1939" i="25"/>
  <c r="Y2094" i="25"/>
  <c r="Y2442" i="25"/>
  <c r="Y2449" i="25"/>
  <c r="Y2458" i="25"/>
  <c r="Y2466" i="25"/>
  <c r="Y2535" i="25"/>
  <c r="Y2447" i="25"/>
  <c r="Y1388" i="25"/>
  <c r="Y1468" i="25"/>
  <c r="Y1727" i="25"/>
  <c r="Y1743" i="25"/>
  <c r="Y1855" i="25"/>
  <c r="Y1871" i="25"/>
  <c r="Y8" i="25"/>
  <c r="Y16" i="25"/>
  <c r="Y24" i="25"/>
  <c r="Y32" i="25"/>
  <c r="Y40" i="25"/>
  <c r="Y48" i="25"/>
  <c r="Y56" i="25"/>
  <c r="Y64" i="25"/>
  <c r="Y72" i="25"/>
  <c r="Y80" i="25"/>
  <c r="Y88" i="25"/>
  <c r="Y47" i="25"/>
  <c r="Y63" i="25"/>
  <c r="Y101" i="25"/>
  <c r="Y109" i="25"/>
  <c r="Y117" i="25"/>
  <c r="Y132" i="25"/>
  <c r="Y100" i="25"/>
  <c r="Y116" i="25"/>
  <c r="Y404" i="25"/>
  <c r="Y187" i="25"/>
  <c r="Y342" i="25"/>
  <c r="Y374" i="25"/>
  <c r="Y471" i="25"/>
  <c r="Y479" i="25"/>
  <c r="Y487" i="25"/>
  <c r="Y495" i="25"/>
  <c r="Y503" i="25"/>
  <c r="Y511" i="25"/>
  <c r="Y519" i="25"/>
  <c r="Y527" i="25"/>
  <c r="Y535" i="25"/>
  <c r="Y543" i="25"/>
  <c r="Y551" i="25"/>
  <c r="Y559" i="25"/>
  <c r="Y567" i="25"/>
  <c r="Y575" i="25"/>
  <c r="Y583" i="25"/>
  <c r="Y1739" i="25"/>
  <c r="Y1771" i="25"/>
  <c r="Y1803" i="25"/>
  <c r="Y1835" i="25"/>
  <c r="Y1867" i="25"/>
  <c r="Y1899" i="25"/>
  <c r="Y1931" i="25"/>
  <c r="Y2087" i="25"/>
  <c r="Y2095" i="25"/>
  <c r="Y2509" i="25"/>
  <c r="Y2525" i="25"/>
  <c r="Y2002" i="25"/>
  <c r="Y2066" i="25"/>
  <c r="Y2487" i="25"/>
  <c r="Y2503" i="25"/>
  <c r="Y2512" i="25"/>
  <c r="Y2528" i="25"/>
  <c r="Y2536" i="25"/>
  <c r="Y2543" i="25"/>
  <c r="Y2551" i="25"/>
  <c r="Y2559" i="25"/>
  <c r="Y2567" i="25"/>
  <c r="Y2575" i="25"/>
  <c r="Y236" i="25"/>
  <c r="Y300" i="25"/>
  <c r="Y406" i="25"/>
  <c r="Y330" i="25"/>
  <c r="Y478" i="25"/>
  <c r="Y486" i="25"/>
  <c r="Y494" i="25"/>
  <c r="Y502" i="25"/>
  <c r="Y510" i="25"/>
  <c r="Y518" i="25"/>
  <c r="Y526" i="25"/>
  <c r="Y534" i="25"/>
  <c r="Y542" i="25"/>
  <c r="Y550" i="25"/>
  <c r="Y558" i="25"/>
  <c r="Y566" i="25"/>
  <c r="Y574" i="25"/>
  <c r="Y582" i="25"/>
  <c r="Y590" i="25"/>
  <c r="Y598" i="25"/>
  <c r="Y606" i="25"/>
  <c r="Y610" i="25"/>
  <c r="Y614" i="25"/>
  <c r="Y618" i="25"/>
  <c r="Y622" i="25"/>
  <c r="Y626" i="25"/>
  <c r="Y630" i="25"/>
  <c r="Y634" i="25"/>
  <c r="Y638" i="25"/>
  <c r="Y340" i="25"/>
  <c r="Y402" i="25"/>
  <c r="Y414" i="25"/>
  <c r="Y422" i="25"/>
  <c r="Y430" i="25"/>
  <c r="Y438" i="25"/>
  <c r="Y446" i="25"/>
  <c r="Y454" i="25"/>
  <c r="Y462" i="25"/>
  <c r="Y470" i="25"/>
  <c r="Y477" i="25"/>
  <c r="Y485" i="25"/>
  <c r="Y493" i="25"/>
  <c r="Y501" i="25"/>
  <c r="Y509" i="25"/>
  <c r="Y517" i="25"/>
  <c r="Y525" i="25"/>
  <c r="Y533" i="25"/>
  <c r="Y541" i="25"/>
  <c r="Y549" i="25"/>
  <c r="Y557" i="25"/>
  <c r="Y565" i="25"/>
  <c r="Y573" i="25"/>
  <c r="Y581" i="25"/>
  <c r="Y605" i="25"/>
  <c r="Y1276" i="25"/>
  <c r="Y1292" i="25"/>
  <c r="Y1300" i="25"/>
  <c r="Y1308" i="25"/>
  <c r="Y1316" i="25"/>
  <c r="Y1324" i="25"/>
  <c r="Y1332" i="25"/>
  <c r="Y1340" i="25"/>
  <c r="Y1348" i="25"/>
  <c r="Y1110" i="25"/>
  <c r="Y1142" i="25"/>
  <c r="Y1174" i="25"/>
  <c r="Y1206" i="25"/>
  <c r="Y1238" i="25"/>
  <c r="Y1254" i="25"/>
  <c r="Y1351" i="25"/>
  <c r="Y1359" i="25"/>
  <c r="Y1367" i="25"/>
  <c r="Y1375" i="25"/>
  <c r="Y1531" i="25"/>
  <c r="Y1535" i="25"/>
  <c r="Y1539" i="25"/>
  <c r="Y1543" i="25"/>
  <c r="Y1547" i="25"/>
  <c r="Y1551" i="25"/>
  <c r="Y1555" i="25"/>
  <c r="Y1559" i="25"/>
  <c r="Y1563" i="25"/>
  <c r="Y1567" i="25"/>
  <c r="Y1571" i="25"/>
  <c r="Y1575" i="25"/>
  <c r="Y1385" i="25"/>
  <c r="Y1393" i="25"/>
  <c r="Y1401" i="25"/>
  <c r="Y1409" i="25"/>
  <c r="Y1417" i="25"/>
  <c r="Y1425" i="25"/>
  <c r="Y1433" i="25"/>
  <c r="Y1441" i="25"/>
  <c r="Y1449" i="25"/>
  <c r="Y1457" i="25"/>
  <c r="Y1465" i="25"/>
  <c r="Y1473" i="25"/>
  <c r="Y1481" i="25"/>
  <c r="Y1489" i="25"/>
  <c r="Y1358" i="25"/>
  <c r="Y1366" i="25"/>
  <c r="Y1374" i="25"/>
  <c r="Y1395" i="25"/>
  <c r="Y1427" i="25"/>
  <c r="Y1459" i="25"/>
  <c r="Y1491" i="25"/>
  <c r="Y1684" i="25"/>
  <c r="Y1692" i="25"/>
  <c r="Y1700" i="25"/>
  <c r="Y1708" i="25"/>
  <c r="Y1716" i="25"/>
  <c r="Y1724" i="25"/>
  <c r="Y1732" i="25"/>
  <c r="Y1740" i="25"/>
  <c r="Y1748" i="25"/>
  <c r="Y1756" i="25"/>
  <c r="Y1764" i="25"/>
  <c r="Y1772" i="25"/>
  <c r="Y1780" i="25"/>
  <c r="Y1788" i="25"/>
  <c r="Y1796" i="25"/>
  <c r="Y1804" i="25"/>
  <c r="Y1812" i="25"/>
  <c r="Y1820" i="25"/>
  <c r="Y1828" i="25"/>
  <c r="Y1836" i="25"/>
  <c r="Y1844" i="25"/>
  <c r="Y1852" i="25"/>
  <c r="Y2080" i="25"/>
  <c r="Y2088" i="25"/>
  <c r="Y2096" i="25"/>
  <c r="Y2634" i="25"/>
  <c r="Y585" i="25"/>
  <c r="Y1082" i="25"/>
  <c r="Y1270" i="25"/>
  <c r="Y1681" i="25"/>
  <c r="Y1689" i="25"/>
  <c r="Y1697" i="25"/>
  <c r="Y1705" i="25"/>
  <c r="Y1713" i="25"/>
  <c r="Y1721" i="25"/>
  <c r="Y1729" i="25"/>
  <c r="Y1737" i="25"/>
  <c r="Y1745" i="25"/>
  <c r="Y1753" i="25"/>
  <c r="Y1761" i="25"/>
  <c r="Y1769" i="25"/>
  <c r="Y1777" i="25"/>
  <c r="Y1785" i="25"/>
  <c r="Y1793" i="25"/>
  <c r="Y1801" i="25"/>
  <c r="Y1809" i="25"/>
  <c r="Y1817" i="25"/>
  <c r="Y1825" i="25"/>
  <c r="Y1833" i="25"/>
  <c r="Y1841" i="25"/>
  <c r="Y1849" i="25"/>
  <c r="Y1857" i="25"/>
  <c r="Y1865" i="25"/>
  <c r="Y1873" i="25"/>
  <c r="Y1881" i="25"/>
  <c r="Y1860" i="25"/>
  <c r="Y1868" i="25"/>
  <c r="Y1876" i="25"/>
  <c r="Y1884" i="25"/>
  <c r="Y1892" i="25"/>
  <c r="Y1900" i="25"/>
  <c r="Y1908" i="25"/>
  <c r="Y1916" i="25"/>
  <c r="Y1924" i="25"/>
  <c r="Y1932" i="25"/>
  <c r="Y1940" i="25"/>
  <c r="Y1948" i="25"/>
  <c r="Y1956" i="25"/>
  <c r="Y1964" i="25"/>
  <c r="Y1972" i="25"/>
  <c r="Y1980" i="25"/>
  <c r="Y1988" i="25"/>
  <c r="Y2583" i="25"/>
  <c r="Y2591" i="25"/>
  <c r="Y2599" i="25"/>
  <c r="Y2607" i="25"/>
  <c r="Y2615" i="25"/>
  <c r="Y2623" i="25"/>
  <c r="Y2631" i="25"/>
  <c r="Y2639" i="25"/>
  <c r="Y2647" i="25"/>
  <c r="Y2655" i="25"/>
  <c r="Y275" i="25"/>
  <c r="Y291" i="25"/>
  <c r="Y307" i="25"/>
  <c r="Y1089" i="25"/>
  <c r="Y103" i="25"/>
  <c r="Y111" i="25"/>
  <c r="Y119" i="25"/>
  <c r="Y125" i="25"/>
  <c r="Y133" i="25"/>
  <c r="Y218" i="25"/>
  <c r="Y226" i="25"/>
  <c r="Y234" i="25"/>
  <c r="Y242" i="25"/>
  <c r="Y250" i="25"/>
  <c r="Y258" i="25"/>
  <c r="Y266" i="25"/>
  <c r="Y274" i="25"/>
  <c r="Y282" i="25"/>
  <c r="Y146" i="25"/>
  <c r="Y154" i="25"/>
  <c r="Y162" i="25"/>
  <c r="Y170" i="25"/>
  <c r="Y178" i="25"/>
  <c r="Y186" i="25"/>
  <c r="Y192" i="25"/>
  <c r="Y1889" i="25"/>
  <c r="Y1897" i="25"/>
  <c r="Y1905" i="25"/>
  <c r="Y1913" i="25"/>
  <c r="Y1921" i="25"/>
  <c r="Y1929" i="25"/>
  <c r="Y1996" i="25"/>
  <c r="Y2004" i="25"/>
  <c r="Y2012" i="25"/>
  <c r="Y2020" i="25"/>
  <c r="Y2028" i="25"/>
  <c r="Y2036" i="25"/>
  <c r="Y2044" i="25"/>
  <c r="Y2052" i="25"/>
  <c r="Y2060" i="25"/>
  <c r="Y2068" i="25"/>
  <c r="Y2078" i="25"/>
  <c r="Y2531" i="25"/>
  <c r="Y597" i="25"/>
  <c r="Y1937" i="25"/>
  <c r="Y1945" i="25"/>
  <c r="Y1966" i="25"/>
  <c r="Y1982" i="25"/>
  <c r="Y1998" i="25"/>
  <c r="Y2014" i="25"/>
  <c r="Y2030" i="25"/>
  <c r="Y2046" i="25"/>
  <c r="Y2062" i="25"/>
  <c r="Y2401" i="25"/>
  <c r="Y2409" i="25"/>
  <c r="Y2417" i="25"/>
  <c r="Y2425" i="25"/>
  <c r="Y2443" i="25"/>
  <c r="Y2451" i="25"/>
  <c r="Y2467" i="25"/>
  <c r="Y2515" i="25"/>
  <c r="Y2632" i="25"/>
  <c r="Y2656" i="25"/>
  <c r="Y2624" i="25"/>
  <c r="Y1963" i="25"/>
  <c r="Y1979" i="25"/>
  <c r="Y1995" i="25"/>
  <c r="Y2011" i="25"/>
  <c r="Y2027" i="25"/>
  <c r="Y2043" i="25"/>
  <c r="Y2568" i="25"/>
  <c r="Y2584" i="25"/>
  <c r="Y2600" i="25"/>
  <c r="Y2616" i="25"/>
  <c r="Y2640" i="25"/>
  <c r="Y2582" i="25"/>
  <c r="Y2598" i="25"/>
  <c r="Y2614" i="25"/>
  <c r="Y2638" i="25"/>
  <c r="Y2654" i="25"/>
  <c r="Y2544" i="25"/>
  <c r="Y2560" i="25"/>
  <c r="Y2552" i="25"/>
  <c r="Y1092" i="25"/>
  <c r="Y1387" i="25"/>
  <c r="Y1419" i="25"/>
  <c r="Y1451" i="25"/>
  <c r="Y1483" i="25"/>
  <c r="Y2432" i="25"/>
  <c r="Y2446" i="25"/>
  <c r="Y2454" i="25"/>
  <c r="Y2462" i="25"/>
  <c r="Y2470" i="25"/>
  <c r="Y2459" i="25"/>
  <c r="Y2477" i="25"/>
  <c r="Y2485" i="25"/>
  <c r="Y2493" i="25"/>
  <c r="Y2501" i="25"/>
  <c r="Y2510" i="25"/>
  <c r="Y2526" i="25"/>
  <c r="Y2534" i="25"/>
  <c r="Y2511" i="25"/>
  <c r="Y2527" i="25"/>
  <c r="Y677" i="25"/>
  <c r="Y685" i="25"/>
  <c r="Y1303" i="25"/>
  <c r="Y1327" i="25"/>
  <c r="Y1331" i="25"/>
  <c r="Y1436" i="25"/>
  <c r="Y1484" i="25"/>
  <c r="Y1919" i="25"/>
  <c r="Y1962" i="25"/>
  <c r="Y2026" i="25"/>
  <c r="Y2090" i="25"/>
  <c r="Y2098" i="25"/>
  <c r="Y2518" i="25"/>
  <c r="Y2594" i="25"/>
  <c r="Y2610" i="25"/>
  <c r="Y2650" i="25"/>
  <c r="Y1584" i="25"/>
  <c r="Y1592" i="25"/>
  <c r="Y1600" i="25"/>
  <c r="Y1608" i="25"/>
  <c r="Y1616" i="25"/>
  <c r="Y1624" i="25"/>
  <c r="Y1632" i="25"/>
  <c r="Y1640" i="25"/>
  <c r="Y1648" i="25"/>
  <c r="Y1656" i="25"/>
  <c r="Y1664" i="25"/>
  <c r="Y1672" i="25"/>
  <c r="Y2519" i="25"/>
  <c r="Y66" i="25"/>
  <c r="Y114" i="25"/>
  <c r="Y225" i="25"/>
  <c r="Y289" i="25"/>
  <c r="Y297" i="25"/>
  <c r="Y224" i="25"/>
  <c r="Y256" i="25"/>
  <c r="Y288" i="25"/>
  <c r="Y673" i="25"/>
  <c r="Y689" i="25"/>
  <c r="Y705" i="25"/>
  <c r="Y721" i="25"/>
  <c r="Y737" i="25"/>
  <c r="Y761" i="25"/>
  <c r="Y777" i="25"/>
  <c r="Y785" i="25"/>
  <c r="Y809" i="25"/>
  <c r="Y817" i="25"/>
  <c r="Y1289" i="25"/>
  <c r="Y1305" i="25"/>
  <c r="Y1192" i="25"/>
  <c r="Y1504" i="25"/>
  <c r="Y1512" i="25"/>
  <c r="Y1520" i="25"/>
  <c r="Y1528" i="25"/>
  <c r="Y1540" i="25"/>
  <c r="Y1548" i="25"/>
  <c r="Y1564" i="25"/>
  <c r="Y1480" i="25"/>
  <c r="Y2521" i="25"/>
  <c r="Y93" i="25"/>
  <c r="Y34" i="25"/>
  <c r="Y120" i="25"/>
  <c r="Y167" i="25"/>
  <c r="Y233" i="25"/>
  <c r="Y240" i="25"/>
  <c r="Y272" i="25"/>
  <c r="Y304" i="25"/>
  <c r="Y403" i="25"/>
  <c r="Y681" i="25"/>
  <c r="Y697" i="25"/>
  <c r="Y713" i="25"/>
  <c r="Y729" i="25"/>
  <c r="Y745" i="25"/>
  <c r="Y753" i="25"/>
  <c r="Y769" i="25"/>
  <c r="Y793" i="25"/>
  <c r="Y801" i="25"/>
  <c r="Y1273" i="25"/>
  <c r="Y1321" i="25"/>
  <c r="Y1337" i="25"/>
  <c r="Y1200" i="25"/>
  <c r="Y1496" i="25"/>
  <c r="Y1500" i="25"/>
  <c r="Y1508" i="25"/>
  <c r="Y1516" i="25"/>
  <c r="Y1524" i="25"/>
  <c r="Y1532" i="25"/>
  <c r="Y1536" i="25"/>
  <c r="Y1544" i="25"/>
  <c r="Y1552" i="25"/>
  <c r="Y1556" i="25"/>
  <c r="Y1560" i="25"/>
  <c r="Y1568" i="25"/>
  <c r="Y1572" i="25"/>
  <c r="Y1576" i="25"/>
  <c r="Y1384" i="25"/>
  <c r="Y1416" i="25"/>
  <c r="Y1448" i="25"/>
  <c r="Y2077" i="25"/>
  <c r="Y1698" i="25"/>
  <c r="Y1730" i="25"/>
  <c r="Y1762" i="25"/>
  <c r="Y1794" i="25"/>
  <c r="Y1826" i="25"/>
  <c r="Y1858" i="25"/>
  <c r="Y1890" i="25"/>
  <c r="Y1922" i="25"/>
  <c r="Y1953" i="25"/>
  <c r="Y1969" i="25"/>
  <c r="Y1985" i="25"/>
  <c r="Y2001" i="25"/>
  <c r="Y2017" i="25"/>
  <c r="Y2033" i="25"/>
  <c r="Y2049" i="25"/>
  <c r="Y2065" i="25"/>
  <c r="Y2105" i="25"/>
  <c r="Y2109" i="25"/>
  <c r="Y2113" i="25"/>
  <c r="Y2117" i="25"/>
  <c r="Y2121" i="25"/>
  <c r="Y2125" i="25"/>
  <c r="Y2129" i="25"/>
  <c r="Y2133" i="25"/>
  <c r="Y2137" i="25"/>
  <c r="Y2141" i="25"/>
  <c r="Y2145" i="25"/>
  <c r="Y2149" i="25"/>
  <c r="Y2153" i="25"/>
  <c r="Y2157" i="25"/>
  <c r="Y2161" i="25"/>
  <c r="Y2165" i="25"/>
  <c r="Y2169" i="25"/>
  <c r="Y2173" i="25"/>
  <c r="Y2177" i="25"/>
  <c r="Y2181" i="25"/>
  <c r="Y2185" i="25"/>
  <c r="Y2189" i="25"/>
  <c r="Y2193" i="25"/>
  <c r="Y2197" i="25"/>
  <c r="Y2201" i="25"/>
  <c r="Y2205" i="25"/>
  <c r="Y2209" i="25"/>
  <c r="Y2213" i="25"/>
  <c r="Y2217" i="25"/>
  <c r="Y2221" i="25"/>
  <c r="Y2225" i="25"/>
  <c r="Y2229" i="25"/>
  <c r="Y2233" i="25"/>
  <c r="Y2237" i="25"/>
  <c r="Y2241" i="25"/>
  <c r="Y2245" i="25"/>
  <c r="Y2249" i="25"/>
  <c r="Y2253" i="25"/>
  <c r="Y2257" i="25"/>
  <c r="Y2261" i="25"/>
  <c r="Y2265" i="25"/>
  <c r="Y2269" i="25"/>
  <c r="Y2273" i="25"/>
  <c r="Y2277" i="25"/>
  <c r="Y2281" i="25"/>
  <c r="Y2285" i="25"/>
  <c r="Y2289" i="25"/>
  <c r="Y2293" i="25"/>
  <c r="Y2297" i="25"/>
  <c r="Y2301" i="25"/>
  <c r="Y2305" i="25"/>
  <c r="Y2309" i="25"/>
  <c r="Y2313" i="25"/>
  <c r="Y2317" i="25"/>
  <c r="Y2321" i="25"/>
  <c r="Y2325" i="25"/>
  <c r="Y2329" i="25"/>
  <c r="Y2333" i="25"/>
  <c r="Y2337" i="25"/>
  <c r="Y1282" i="25"/>
  <c r="Y2622" i="25"/>
  <c r="Y2" i="25"/>
  <c r="Y6" i="25"/>
  <c r="Y14" i="25"/>
  <c r="Y22" i="25"/>
  <c r="Y9" i="25"/>
  <c r="Y17" i="25"/>
  <c r="Y25" i="25"/>
  <c r="Y33" i="25"/>
  <c r="Y41" i="25"/>
  <c r="Y49" i="25"/>
  <c r="Y57" i="25"/>
  <c r="Y65" i="25"/>
  <c r="Y73" i="25"/>
  <c r="Y81" i="25"/>
  <c r="Y4" i="25"/>
  <c r="Y12" i="25"/>
  <c r="Y20" i="25"/>
  <c r="Y28" i="25"/>
  <c r="Y36" i="25"/>
  <c r="Y44" i="25"/>
  <c r="Y52" i="25"/>
  <c r="Y60" i="25"/>
  <c r="Y68" i="25"/>
  <c r="Y76" i="25"/>
  <c r="Y84" i="25"/>
  <c r="Y98" i="25"/>
  <c r="Y130" i="25"/>
  <c r="Y149" i="25"/>
  <c r="Y165" i="25"/>
  <c r="Y352" i="25"/>
  <c r="Y1274" i="25"/>
  <c r="Y1290" i="25"/>
  <c r="Y1298" i="25"/>
  <c r="Y1306" i="25"/>
  <c r="Y1314" i="25"/>
  <c r="Y1322" i="25"/>
  <c r="Y1330" i="25"/>
  <c r="Y1338" i="25"/>
  <c r="Y1346" i="25"/>
  <c r="Y1354" i="25"/>
  <c r="Y1370" i="25"/>
  <c r="Y2076" i="25"/>
  <c r="Y216" i="25"/>
  <c r="Y232" i="25"/>
  <c r="Y248" i="25"/>
  <c r="Y264" i="25"/>
  <c r="Y280" i="25"/>
  <c r="Y296" i="25"/>
  <c r="Y312" i="25"/>
  <c r="Y407" i="25"/>
  <c r="Y641" i="25"/>
  <c r="Y649" i="25"/>
  <c r="Y657" i="25"/>
  <c r="Y665" i="25"/>
  <c r="Y693" i="25"/>
  <c r="Y701" i="25"/>
  <c r="Y709" i="25"/>
  <c r="Y717" i="25"/>
  <c r="Y725" i="25"/>
  <c r="Y733" i="25"/>
  <c r="Y741" i="25"/>
  <c r="Y749" i="25"/>
  <c r="Y757" i="25"/>
  <c r="Y765" i="25"/>
  <c r="Y773" i="25"/>
  <c r="Y781" i="25"/>
  <c r="Y789" i="25"/>
  <c r="Y797" i="25"/>
  <c r="Y805" i="25"/>
  <c r="Y813" i="25"/>
  <c r="Y821" i="25"/>
  <c r="Y904" i="25"/>
  <c r="Y912" i="25"/>
  <c r="Y920" i="25"/>
  <c r="Y928" i="25"/>
  <c r="Y936" i="25"/>
  <c r="Y944" i="25"/>
  <c r="Y952" i="25"/>
  <c r="Y960" i="25"/>
  <c r="Y968" i="25"/>
  <c r="Y976" i="25"/>
  <c r="Y984" i="25"/>
  <c r="Y992" i="25"/>
  <c r="Y1000" i="25"/>
  <c r="Y1008" i="25"/>
  <c r="Y1100" i="25"/>
  <c r="Y1132" i="25"/>
  <c r="Y1164" i="25"/>
  <c r="Y1196" i="25"/>
  <c r="Y1228" i="25"/>
  <c r="Y1260" i="25"/>
  <c r="Y1494" i="25"/>
  <c r="Y1498" i="25"/>
  <c r="Y1502" i="25"/>
  <c r="Y1506" i="25"/>
  <c r="Y1510" i="25"/>
  <c r="Y1514" i="25"/>
  <c r="Y1518" i="25"/>
  <c r="Y1522" i="25"/>
  <c r="Y1526" i="25"/>
  <c r="Y1530" i="25"/>
  <c r="Y1534" i="25"/>
  <c r="Y1538" i="25"/>
  <c r="Y1542" i="25"/>
  <c r="Y1546" i="25"/>
  <c r="Y1550" i="25"/>
  <c r="Y1554" i="25"/>
  <c r="Y1558" i="25"/>
  <c r="Y1562" i="25"/>
  <c r="Y1566" i="25"/>
  <c r="Y1570" i="25"/>
  <c r="Y1574" i="25"/>
  <c r="Y1578" i="25"/>
  <c r="Y1372" i="25"/>
  <c r="Y1703" i="25"/>
  <c r="Y1735" i="25"/>
  <c r="Y1767" i="25"/>
  <c r="Y1799" i="25"/>
  <c r="Y1831" i="25"/>
  <c r="Y1863" i="25"/>
  <c r="Y1895" i="25"/>
  <c r="Y1927" i="25"/>
  <c r="Y2400" i="25"/>
  <c r="Y75" i="25"/>
  <c r="Y105" i="25"/>
  <c r="Y113" i="25"/>
  <c r="Y121" i="25"/>
  <c r="Y134" i="25"/>
  <c r="Y191" i="25"/>
  <c r="Y195" i="25"/>
  <c r="Y199" i="25"/>
  <c r="Y203" i="25"/>
  <c r="Y207" i="25"/>
  <c r="Y211" i="25"/>
  <c r="Y181" i="25"/>
  <c r="Y368" i="25"/>
  <c r="Y384" i="25"/>
  <c r="Y400" i="25"/>
  <c r="Y408" i="25"/>
  <c r="Y276" i="25"/>
  <c r="Y358" i="25"/>
  <c r="Y390" i="25"/>
  <c r="Y472" i="25"/>
  <c r="Y480" i="25"/>
  <c r="Y488" i="25"/>
  <c r="Y496" i="25"/>
  <c r="Y504" i="25"/>
  <c r="Y512" i="25"/>
  <c r="Y520" i="25"/>
  <c r="Y528" i="25"/>
  <c r="Y536" i="25"/>
  <c r="Y544" i="25"/>
  <c r="Y552" i="25"/>
  <c r="Y560" i="25"/>
  <c r="Y568" i="25"/>
  <c r="Y576" i="25"/>
  <c r="Y1694" i="25"/>
  <c r="Y1726" i="25"/>
  <c r="Y1758" i="25"/>
  <c r="Y1790" i="25"/>
  <c r="Y1822" i="25"/>
  <c r="Y1854" i="25"/>
  <c r="Y1886" i="25"/>
  <c r="Y1918" i="25"/>
  <c r="Y1950" i="25"/>
  <c r="Y2341" i="25"/>
  <c r="Y2345" i="25"/>
  <c r="Y2349" i="25"/>
  <c r="Y2353" i="25"/>
  <c r="Y2357" i="25"/>
  <c r="Y2362" i="25"/>
  <c r="Y2366" i="25"/>
  <c r="Y2370" i="25"/>
  <c r="Y2374" i="25"/>
  <c r="Y2378" i="25"/>
  <c r="Y2390" i="25"/>
  <c r="Y2408" i="25"/>
  <c r="Y2416" i="25"/>
  <c r="Y2424" i="25"/>
  <c r="Y2433" i="25"/>
  <c r="Y2093" i="25"/>
  <c r="Y1706" i="25"/>
  <c r="Y1834" i="25"/>
  <c r="Y2005" i="25"/>
  <c r="Y2069" i="25"/>
  <c r="Y1722" i="25"/>
  <c r="Y1850" i="25"/>
  <c r="Y2085" i="25"/>
  <c r="Y2021" i="25"/>
  <c r="Y2644" i="25"/>
  <c r="Y908" i="25"/>
  <c r="Y916" i="25"/>
  <c r="Y924" i="25"/>
  <c r="Y932" i="25"/>
  <c r="Y940" i="25"/>
  <c r="Y948" i="25"/>
  <c r="Y956" i="25"/>
  <c r="Y964" i="25"/>
  <c r="Y972" i="25"/>
  <c r="Y980" i="25"/>
  <c r="Y988" i="25"/>
  <c r="Y996" i="25"/>
  <c r="Y1004" i="25"/>
  <c r="Y1012" i="25"/>
  <c r="Y2059" i="25"/>
  <c r="Y584" i="25"/>
  <c r="Y592" i="25"/>
  <c r="Y600" i="25"/>
  <c r="Y475" i="25"/>
  <c r="Y483" i="25"/>
  <c r="Y491" i="25"/>
  <c r="Y499" i="25"/>
  <c r="Y507" i="25"/>
  <c r="Y515" i="25"/>
  <c r="Y523" i="25"/>
  <c r="Y531" i="25"/>
  <c r="Y539" i="25"/>
  <c r="Y547" i="25"/>
  <c r="Y555" i="25"/>
  <c r="Y563" i="25"/>
  <c r="Y571" i="25"/>
  <c r="Y579" i="25"/>
  <c r="Y587" i="25"/>
  <c r="Y595" i="25"/>
  <c r="Y603" i="25"/>
  <c r="Y640" i="25"/>
  <c r="Y644" i="25"/>
  <c r="Y648" i="25"/>
  <c r="Y652" i="25"/>
  <c r="Y656" i="25"/>
  <c r="Y660" i="25"/>
  <c r="Y664" i="25"/>
  <c r="Y668" i="25"/>
  <c r="Y1106" i="25"/>
  <c r="Y1122" i="25"/>
  <c r="Y1138" i="25"/>
  <c r="Y1154" i="25"/>
  <c r="Y1170" i="25"/>
  <c r="Y1186" i="25"/>
  <c r="Y1202" i="25"/>
  <c r="Y1218" i="25"/>
  <c r="Y1234" i="25"/>
  <c r="Y1355" i="25"/>
  <c r="Y1363" i="25"/>
  <c r="Y1371" i="25"/>
  <c r="Y1379" i="25"/>
  <c r="Y1677" i="25"/>
  <c r="Y1685" i="25"/>
  <c r="Y1693" i="25"/>
  <c r="Y1701" i="25"/>
  <c r="Y1709" i="25"/>
  <c r="Y1717" i="25"/>
  <c r="Y1725" i="25"/>
  <c r="Y1733" i="25"/>
  <c r="Y1741" i="25"/>
  <c r="Y1749" i="25"/>
  <c r="Y1757" i="25"/>
  <c r="Y1765" i="25"/>
  <c r="Y1773" i="25"/>
  <c r="Y1781" i="25"/>
  <c r="Y1789" i="25"/>
  <c r="Y1797" i="25"/>
  <c r="Y1805" i="25"/>
  <c r="Y1813" i="25"/>
  <c r="Y1821" i="25"/>
  <c r="Y1829" i="25"/>
  <c r="Y1837" i="25"/>
  <c r="Y1845" i="25"/>
  <c r="Y1853" i="25"/>
  <c r="Y1861" i="25"/>
  <c r="Y1869" i="25"/>
  <c r="Y1877" i="25"/>
  <c r="Y1885" i="25"/>
  <c r="Y1893" i="25"/>
  <c r="Y1901" i="25"/>
  <c r="Y1909" i="25"/>
  <c r="Y1917" i="25"/>
  <c r="Y1925" i="25"/>
  <c r="Y1933" i="25"/>
  <c r="Y1941" i="25"/>
  <c r="Y1949" i="25"/>
  <c r="Y2072" i="25"/>
  <c r="Y1958" i="25"/>
  <c r="Y1974" i="25"/>
  <c r="Y1990" i="25"/>
  <c r="Y2006" i="25"/>
  <c r="Y2022" i="25"/>
  <c r="Y2038" i="25"/>
  <c r="Y2054" i="25"/>
  <c r="Y2070" i="25"/>
  <c r="Y231" i="25"/>
  <c r="Y279" i="25"/>
  <c r="Y325" i="25"/>
  <c r="Y423" i="25"/>
  <c r="Y447" i="25"/>
  <c r="Y463" i="25"/>
  <c r="Y409" i="25"/>
  <c r="Y678" i="25"/>
  <c r="Y734" i="25"/>
  <c r="Y1083" i="25"/>
  <c r="Y1593" i="25"/>
  <c r="Y1617" i="25"/>
  <c r="Y1649" i="25"/>
  <c r="Y1673" i="25"/>
  <c r="Y2395" i="25"/>
  <c r="Y2439" i="25"/>
  <c r="Y1447" i="25"/>
  <c r="Y2383" i="25"/>
  <c r="Y2399" i="25"/>
  <c r="Y2097" i="25"/>
  <c r="Y2620" i="25"/>
  <c r="Y3" i="25"/>
  <c r="Y89" i="25"/>
  <c r="Y30" i="25"/>
  <c r="Y62" i="25"/>
  <c r="Y129" i="25"/>
  <c r="Y137" i="25"/>
  <c r="Y142" i="25"/>
  <c r="Y150" i="25"/>
  <c r="Y158" i="25"/>
  <c r="Y166" i="25"/>
  <c r="Y174" i="25"/>
  <c r="Y182" i="25"/>
  <c r="Y190" i="25"/>
  <c r="Y194" i="25"/>
  <c r="Y198" i="25"/>
  <c r="Y202" i="25"/>
  <c r="Y206" i="25"/>
  <c r="Y210" i="25"/>
  <c r="Y214" i="25"/>
  <c r="Y70" i="25"/>
  <c r="Y104" i="25"/>
  <c r="Y144" i="25"/>
  <c r="Y152" i="25"/>
  <c r="Y160" i="25"/>
  <c r="Y168" i="25"/>
  <c r="Y176" i="25"/>
  <c r="Y184" i="25"/>
  <c r="Y290" i="25"/>
  <c r="Y298" i="25"/>
  <c r="Y306" i="25"/>
  <c r="Y314" i="25"/>
  <c r="Y54" i="25"/>
  <c r="Y163" i="25"/>
  <c r="Y217" i="25"/>
  <c r="Y241" i="25"/>
  <c r="Y281" i="25"/>
  <c r="Y305" i="25"/>
  <c r="Y175" i="25"/>
  <c r="Y319" i="25"/>
  <c r="Y327" i="25"/>
  <c r="Y335" i="25"/>
  <c r="Y347" i="25"/>
  <c r="Y355" i="25"/>
  <c r="Y363" i="25"/>
  <c r="Y371" i="25"/>
  <c r="Y379" i="25"/>
  <c r="Y387" i="25"/>
  <c r="Y395" i="25"/>
  <c r="Y318" i="25"/>
  <c r="Y320" i="25"/>
  <c r="Y354" i="25"/>
  <c r="Y386" i="25"/>
  <c r="Y417" i="25"/>
  <c r="Y425" i="25"/>
  <c r="Y433" i="25"/>
  <c r="Y441" i="25"/>
  <c r="Y449" i="25"/>
  <c r="Y457" i="25"/>
  <c r="Y465" i="25"/>
  <c r="Y228" i="25"/>
  <c r="Y292" i="25"/>
  <c r="Y338" i="25"/>
  <c r="Y366" i="25"/>
  <c r="Y398" i="25"/>
  <c r="Y607" i="25"/>
  <c r="Y611" i="25"/>
  <c r="Y615" i="25"/>
  <c r="Y619" i="25"/>
  <c r="Y623" i="25"/>
  <c r="Y627" i="25"/>
  <c r="Y631" i="25"/>
  <c r="Y635" i="25"/>
  <c r="Y639" i="25"/>
  <c r="Y647" i="25"/>
  <c r="Y655" i="25"/>
  <c r="Y663" i="25"/>
  <c r="Y671" i="25"/>
  <c r="Y252" i="25"/>
  <c r="Y316" i="25"/>
  <c r="Y346" i="25"/>
  <c r="Y378" i="25"/>
  <c r="Y416" i="25"/>
  <c r="Y424" i="25"/>
  <c r="Y432" i="25"/>
  <c r="Y440" i="25"/>
  <c r="Y448" i="25"/>
  <c r="Y456" i="25"/>
  <c r="Y464" i="25"/>
  <c r="Y215" i="25"/>
  <c r="Y263" i="25"/>
  <c r="Y311" i="25"/>
  <c r="Y333" i="25"/>
  <c r="Y431" i="25"/>
  <c r="Y455" i="25"/>
  <c r="Y1601" i="25"/>
  <c r="Y1625" i="25"/>
  <c r="Y1641" i="25"/>
  <c r="Y1665" i="25"/>
  <c r="Y2387" i="25"/>
  <c r="Y11" i="25"/>
  <c r="Y19" i="25"/>
  <c r="Y51" i="25"/>
  <c r="Y59" i="25"/>
  <c r="Y83" i="25"/>
  <c r="Y126" i="25"/>
  <c r="Y138" i="25"/>
  <c r="Y58" i="25"/>
  <c r="Y102" i="25"/>
  <c r="Y118" i="25"/>
  <c r="Y157" i="25"/>
  <c r="Y189" i="25"/>
  <c r="Y74" i="25"/>
  <c r="Y108" i="25"/>
  <c r="Y124" i="25"/>
  <c r="Y171" i="25"/>
  <c r="Y223" i="25"/>
  <c r="Y239" i="25"/>
  <c r="Y255" i="25"/>
  <c r="Y271" i="25"/>
  <c r="Y287" i="25"/>
  <c r="Y303" i="25"/>
  <c r="Y345" i="25"/>
  <c r="Y353" i="25"/>
  <c r="Y361" i="25"/>
  <c r="Y369" i="25"/>
  <c r="Y377" i="25"/>
  <c r="Y385" i="25"/>
  <c r="Y393" i="25"/>
  <c r="Y321" i="25"/>
  <c r="Y329" i="25"/>
  <c r="Y337" i="25"/>
  <c r="Y360" i="25"/>
  <c r="Y392" i="25"/>
  <c r="Y155" i="25"/>
  <c r="Y219" i="25"/>
  <c r="Y235" i="25"/>
  <c r="Y251" i="25"/>
  <c r="Y267" i="25"/>
  <c r="Y283" i="25"/>
  <c r="Y299" i="25"/>
  <c r="Y315" i="25"/>
  <c r="Y326" i="25"/>
  <c r="Y268" i="25"/>
  <c r="Y328" i="25"/>
  <c r="Y411" i="25"/>
  <c r="Y419" i="25"/>
  <c r="Y427" i="25"/>
  <c r="Y435" i="25"/>
  <c r="Y443" i="25"/>
  <c r="Y451" i="25"/>
  <c r="Y459" i="25"/>
  <c r="Y467" i="25"/>
  <c r="Y401" i="25"/>
  <c r="Y474" i="25"/>
  <c r="Y482" i="25"/>
  <c r="Y490" i="25"/>
  <c r="Y498" i="25"/>
  <c r="Y506" i="25"/>
  <c r="Y514" i="25"/>
  <c r="Y522" i="25"/>
  <c r="Y530" i="25"/>
  <c r="Y538" i="25"/>
  <c r="Y546" i="25"/>
  <c r="Y554" i="25"/>
  <c r="Y562" i="25"/>
  <c r="Y570" i="25"/>
  <c r="Y578" i="25"/>
  <c r="Y586" i="25"/>
  <c r="Y594" i="25"/>
  <c r="Y602" i="25"/>
  <c r="Y608" i="25"/>
  <c r="Y612" i="25"/>
  <c r="Y616" i="25"/>
  <c r="Y620" i="25"/>
  <c r="Y624" i="25"/>
  <c r="Y628" i="25"/>
  <c r="Y632" i="25"/>
  <c r="Y636" i="25"/>
  <c r="Y159" i="25"/>
  <c r="Y324" i="25"/>
  <c r="Y410" i="25"/>
  <c r="Y418" i="25"/>
  <c r="Y426" i="25"/>
  <c r="Y434" i="25"/>
  <c r="Y442" i="25"/>
  <c r="Y450" i="25"/>
  <c r="Y458" i="25"/>
  <c r="Y466" i="25"/>
  <c r="Y473" i="25"/>
  <c r="Y481" i="25"/>
  <c r="Y489" i="25"/>
  <c r="Y497" i="25"/>
  <c r="Y505" i="25"/>
  <c r="Y513" i="25"/>
  <c r="Y521" i="25"/>
  <c r="Y529" i="25"/>
  <c r="Y537" i="25"/>
  <c r="Y545" i="25"/>
  <c r="Y553" i="25"/>
  <c r="Y561" i="25"/>
  <c r="Y569" i="25"/>
  <c r="Y577" i="25"/>
  <c r="Y593" i="25"/>
  <c r="Y247" i="25"/>
  <c r="Y295" i="25"/>
  <c r="Y317" i="25"/>
  <c r="Y341" i="25"/>
  <c r="Y415" i="25"/>
  <c r="Y439" i="25"/>
  <c r="Y686" i="25"/>
  <c r="Y694" i="25"/>
  <c r="Y702" i="25"/>
  <c r="Y710" i="25"/>
  <c r="Y718" i="25"/>
  <c r="Y726" i="25"/>
  <c r="Y742" i="25"/>
  <c r="Y750" i="25"/>
  <c r="Y758" i="25"/>
  <c r="Y766" i="25"/>
  <c r="Y774" i="25"/>
  <c r="Y782" i="25"/>
  <c r="Y790" i="25"/>
  <c r="Y798" i="25"/>
  <c r="Y806" i="25"/>
  <c r="Y814" i="25"/>
  <c r="Y822" i="25"/>
  <c r="Y899" i="25"/>
  <c r="Y1585" i="25"/>
  <c r="Y1609" i="25"/>
  <c r="Y1633" i="25"/>
  <c r="Y1657" i="25"/>
  <c r="Y1415" i="25"/>
  <c r="Y1463" i="25"/>
  <c r="Y91" i="25"/>
  <c r="Y95" i="25"/>
  <c r="Y50" i="25"/>
  <c r="Y82" i="25"/>
  <c r="Y99" i="25"/>
  <c r="Y107" i="25"/>
  <c r="Y115" i="25"/>
  <c r="Y123" i="25"/>
  <c r="Y46" i="25"/>
  <c r="Y78" i="25"/>
  <c r="Y131" i="25"/>
  <c r="Y139" i="25"/>
  <c r="Y106" i="25"/>
  <c r="Y122" i="25"/>
  <c r="Y196" i="25"/>
  <c r="Y200" i="25"/>
  <c r="Y204" i="25"/>
  <c r="Y208" i="25"/>
  <c r="Y212" i="25"/>
  <c r="Y38" i="25"/>
  <c r="Y140" i="25"/>
  <c r="Y148" i="25"/>
  <c r="Y156" i="25"/>
  <c r="Y164" i="25"/>
  <c r="Y172" i="25"/>
  <c r="Y180" i="25"/>
  <c r="Y188" i="25"/>
  <c r="Y86" i="25"/>
  <c r="Y151" i="25"/>
  <c r="Y183" i="25"/>
  <c r="Y222" i="25"/>
  <c r="Y230" i="25"/>
  <c r="Y238" i="25"/>
  <c r="Y246" i="25"/>
  <c r="Y254" i="25"/>
  <c r="Y262" i="25"/>
  <c r="Y270" i="25"/>
  <c r="Y278" i="25"/>
  <c r="Y286" i="25"/>
  <c r="Y294" i="25"/>
  <c r="Y302" i="25"/>
  <c r="Y310" i="25"/>
  <c r="Y147" i="25"/>
  <c r="Y179" i="25"/>
  <c r="Y221" i="25"/>
  <c r="Y229" i="25"/>
  <c r="Y237" i="25"/>
  <c r="Y245" i="25"/>
  <c r="Y253" i="25"/>
  <c r="Y261" i="25"/>
  <c r="Y269" i="25"/>
  <c r="Y277" i="25"/>
  <c r="Y285" i="25"/>
  <c r="Y293" i="25"/>
  <c r="Y301" i="25"/>
  <c r="Y309" i="25"/>
  <c r="Y143" i="25"/>
  <c r="Y323" i="25"/>
  <c r="Y331" i="25"/>
  <c r="Y339" i="25"/>
  <c r="Y343" i="25"/>
  <c r="Y351" i="25"/>
  <c r="Y359" i="25"/>
  <c r="Y367" i="25"/>
  <c r="Y375" i="25"/>
  <c r="Y383" i="25"/>
  <c r="Y391" i="25"/>
  <c r="Y334" i="25"/>
  <c r="Y336" i="25"/>
  <c r="Y370" i="25"/>
  <c r="Y413" i="25"/>
  <c r="Y421" i="25"/>
  <c r="Y429" i="25"/>
  <c r="Y437" i="25"/>
  <c r="Y445" i="25"/>
  <c r="Y453" i="25"/>
  <c r="Y461" i="25"/>
  <c r="Y469" i="25"/>
  <c r="Y260" i="25"/>
  <c r="Y322" i="25"/>
  <c r="Y350" i="25"/>
  <c r="Y382" i="25"/>
  <c r="Y609" i="25"/>
  <c r="Y613" i="25"/>
  <c r="Y617" i="25"/>
  <c r="Y621" i="25"/>
  <c r="Y625" i="25"/>
  <c r="Y629" i="25"/>
  <c r="Y633" i="25"/>
  <c r="Y637" i="25"/>
  <c r="Y220" i="25"/>
  <c r="Y284" i="25"/>
  <c r="Y332" i="25"/>
  <c r="Y362" i="25"/>
  <c r="Y394" i="25"/>
  <c r="Y412" i="25"/>
  <c r="Y420" i="25"/>
  <c r="Y428" i="25"/>
  <c r="Y436" i="25"/>
  <c r="Y444" i="25"/>
  <c r="Y452" i="25"/>
  <c r="Y460" i="25"/>
  <c r="Y468" i="25"/>
  <c r="Y900" i="25"/>
  <c r="Y901" i="25"/>
  <c r="Y910" i="25"/>
  <c r="Y918" i="25"/>
  <c r="Y926" i="25"/>
  <c r="Y934" i="25"/>
  <c r="Y942" i="25"/>
  <c r="Y950" i="25"/>
  <c r="Y958" i="25"/>
  <c r="Y966" i="25"/>
  <c r="Y974" i="25"/>
  <c r="Y982" i="25"/>
  <c r="Y990" i="25"/>
  <c r="Y998" i="25"/>
  <c r="Y1006" i="25"/>
  <c r="Y1014" i="25"/>
  <c r="Y1018" i="25"/>
  <c r="Y1022" i="25"/>
  <c r="Y1026" i="25"/>
  <c r="Y1030" i="25"/>
  <c r="Y1034" i="25"/>
  <c r="Y1038" i="25"/>
  <c r="Y1042" i="25"/>
  <c r="Y1046" i="25"/>
  <c r="Y1050" i="25"/>
  <c r="Y1054" i="25"/>
  <c r="Y1058" i="25"/>
  <c r="Y1062" i="25"/>
  <c r="Y1066" i="25"/>
  <c r="Y1070" i="25"/>
  <c r="Y1074" i="25"/>
  <c r="Y1078" i="25"/>
  <c r="Y905" i="25"/>
  <c r="Y913" i="25"/>
  <c r="Y921" i="25"/>
  <c r="Y929" i="25"/>
  <c r="Y937" i="25"/>
  <c r="Y945" i="25"/>
  <c r="Y953" i="25"/>
  <c r="Y961" i="25"/>
  <c r="Y969" i="25"/>
  <c r="Y977" i="25"/>
  <c r="Y985" i="25"/>
  <c r="Y993" i="25"/>
  <c r="Y1001" i="25"/>
  <c r="Y1009" i="25"/>
  <c r="Y1086" i="25"/>
  <c r="Y1087" i="25"/>
  <c r="Y1277" i="25"/>
  <c r="Y1293" i="25"/>
  <c r="Y1309" i="25"/>
  <c r="Y1325" i="25"/>
  <c r="Y1341" i="25"/>
  <c r="Y1096" i="25"/>
  <c r="Y1104" i="25"/>
  <c r="Y1120" i="25"/>
  <c r="Y1176" i="25"/>
  <c r="Y1224" i="25"/>
  <c r="Y1232" i="25"/>
  <c r="Y1085" i="25"/>
  <c r="Y1353" i="25"/>
  <c r="Y1361" i="25"/>
  <c r="Y1369" i="25"/>
  <c r="Y1377" i="25"/>
  <c r="Y1579" i="25"/>
  <c r="Y1587" i="25"/>
  <c r="Y1595" i="25"/>
  <c r="Y1603" i="25"/>
  <c r="Y1611" i="25"/>
  <c r="Y1619" i="25"/>
  <c r="Y1627" i="25"/>
  <c r="Y1635" i="25"/>
  <c r="Y1643" i="25"/>
  <c r="Y1651" i="25"/>
  <c r="Y1659" i="25"/>
  <c r="Y1667" i="25"/>
  <c r="Y1675" i="25"/>
  <c r="Y1407" i="25"/>
  <c r="Y1439" i="25"/>
  <c r="Y1471" i="25"/>
  <c r="Y2075" i="25"/>
  <c r="Y1586" i="25"/>
  <c r="Y1594" i="25"/>
  <c r="Y1602" i="25"/>
  <c r="Y1610" i="25"/>
  <c r="Y1618" i="25"/>
  <c r="Y1626" i="25"/>
  <c r="Y1634" i="25"/>
  <c r="Y1642" i="25"/>
  <c r="Y1650" i="25"/>
  <c r="Y1658" i="25"/>
  <c r="Y1666" i="25"/>
  <c r="Y1674" i="25"/>
  <c r="Y1691" i="25"/>
  <c r="Y1723" i="25"/>
  <c r="Y1755" i="25"/>
  <c r="Y1787" i="25"/>
  <c r="Y1819" i="25"/>
  <c r="Y1851" i="25"/>
  <c r="Y1883" i="25"/>
  <c r="Y1915" i="25"/>
  <c r="Y1947" i="25"/>
  <c r="Y1702" i="25"/>
  <c r="Y1734" i="25"/>
  <c r="Y1766" i="25"/>
  <c r="Y1798" i="25"/>
  <c r="Y1830" i="25"/>
  <c r="Y1862" i="25"/>
  <c r="Y1894" i="25"/>
  <c r="Y1926" i="25"/>
  <c r="Y2084" i="25"/>
  <c r="Y2092" i="25"/>
  <c r="Y2100" i="25"/>
  <c r="Y2360" i="25"/>
  <c r="Y2389" i="25"/>
  <c r="Y2396" i="25"/>
  <c r="Y2403" i="25"/>
  <c r="Y2411" i="25"/>
  <c r="Y2419" i="25"/>
  <c r="Y2426" i="25"/>
  <c r="Y2434" i="25"/>
  <c r="Y1954" i="25"/>
  <c r="Y1970" i="25"/>
  <c r="Y2018" i="25"/>
  <c r="Y2034" i="25"/>
  <c r="Y2102" i="25"/>
  <c r="Y2106" i="25"/>
  <c r="Y2110" i="25"/>
  <c r="Y2114" i="25"/>
  <c r="Y2118" i="25"/>
  <c r="Y2122" i="25"/>
  <c r="Y2126" i="25"/>
  <c r="Y2130" i="25"/>
  <c r="Y2134" i="25"/>
  <c r="Y2138" i="25"/>
  <c r="Y2142" i="25"/>
  <c r="Y2146" i="25"/>
  <c r="Y2150" i="25"/>
  <c r="Y2154" i="25"/>
  <c r="Y2158" i="25"/>
  <c r="Y2162" i="25"/>
  <c r="Y2166" i="25"/>
  <c r="Y2170" i="25"/>
  <c r="Y2174" i="25"/>
  <c r="Y2178" i="25"/>
  <c r="Y2182" i="25"/>
  <c r="Y2186" i="25"/>
  <c r="Y2190" i="25"/>
  <c r="Y2194" i="25"/>
  <c r="Y2198" i="25"/>
  <c r="Y2202" i="25"/>
  <c r="Y2206" i="25"/>
  <c r="Y2210" i="25"/>
  <c r="Y2214" i="25"/>
  <c r="Y2218" i="25"/>
  <c r="Y2222" i="25"/>
  <c r="Y2226" i="25"/>
  <c r="Y2230" i="25"/>
  <c r="Y2234" i="25"/>
  <c r="Y2238" i="25"/>
  <c r="Y2242" i="25"/>
  <c r="Y2246" i="25"/>
  <c r="Y2250" i="25"/>
  <c r="Y2254" i="25"/>
  <c r="Y2258" i="25"/>
  <c r="Y2262" i="25"/>
  <c r="Y2266" i="25"/>
  <c r="Y2270" i="25"/>
  <c r="Y2274" i="25"/>
  <c r="Y2278" i="25"/>
  <c r="Y2282" i="25"/>
  <c r="Y2286" i="25"/>
  <c r="Y2290" i="25"/>
  <c r="Y2294" i="25"/>
  <c r="Y2298" i="25"/>
  <c r="Y2302" i="25"/>
  <c r="Y2306" i="25"/>
  <c r="Y2310" i="25"/>
  <c r="Y2314" i="25"/>
  <c r="Y2318" i="25"/>
  <c r="Y2322" i="25"/>
  <c r="Y2326" i="25"/>
  <c r="Y2330" i="25"/>
  <c r="Y2334" i="25"/>
  <c r="Y2338" i="25"/>
  <c r="Y2342" i="25"/>
  <c r="Y2346" i="25"/>
  <c r="Y2350" i="25"/>
  <c r="Y2354" i="25"/>
  <c r="Y2358" i="25"/>
  <c r="Y2363" i="25"/>
  <c r="Y2367" i="25"/>
  <c r="Y2371" i="25"/>
  <c r="Y2375" i="25"/>
  <c r="Y2379" i="25"/>
  <c r="Y2384" i="25"/>
  <c r="Y2392" i="25"/>
  <c r="Y2402" i="25"/>
  <c r="Y2410" i="25"/>
  <c r="Y2418" i="25"/>
  <c r="Y2427" i="25"/>
  <c r="Y2436" i="25"/>
  <c r="Y2453" i="25"/>
  <c r="Y2516" i="25"/>
  <c r="Y1754" i="25"/>
  <c r="Y1882" i="25"/>
  <c r="Y1981" i="25"/>
  <c r="Y2045" i="25"/>
  <c r="Y2660" i="25"/>
  <c r="Y1738" i="25"/>
  <c r="Y1866" i="25"/>
  <c r="Y2089" i="25"/>
  <c r="Y2542" i="25"/>
  <c r="Y2550" i="25"/>
  <c r="Y2558" i="25"/>
  <c r="Y2566" i="25"/>
  <c r="Y2590" i="25"/>
  <c r="Y2606" i="25"/>
  <c r="Y2646" i="25"/>
  <c r="Y2081" i="25"/>
  <c r="Y1965" i="25"/>
  <c r="Y2029" i="25"/>
  <c r="Y2541" i="25"/>
  <c r="Y2549" i="25"/>
  <c r="Y2557" i="25"/>
  <c r="Y2565" i="25"/>
  <c r="Y2573" i="25"/>
  <c r="Y2581" i="25"/>
  <c r="Y2589" i="25"/>
  <c r="Y2597" i="25"/>
  <c r="Y2605" i="25"/>
  <c r="Y2613" i="25"/>
  <c r="Y2621" i="25"/>
  <c r="Y2629" i="25"/>
  <c r="Y2637" i="25"/>
  <c r="Y2645" i="25"/>
  <c r="Y2653" i="25"/>
  <c r="Y2628" i="25"/>
  <c r="Y589" i="25"/>
  <c r="Y601" i="25"/>
  <c r="Y679" i="25"/>
  <c r="Y687" i="25"/>
  <c r="Y695" i="25"/>
  <c r="Y703" i="25"/>
  <c r="Y711" i="25"/>
  <c r="Y719" i="25"/>
  <c r="Y727" i="25"/>
  <c r="Y735" i="25"/>
  <c r="Y743" i="25"/>
  <c r="Y751" i="25"/>
  <c r="Y759" i="25"/>
  <c r="Y767" i="25"/>
  <c r="Y775" i="25"/>
  <c r="Y783" i="25"/>
  <c r="Y791" i="25"/>
  <c r="Y799" i="25"/>
  <c r="Y807" i="25"/>
  <c r="Y815" i="25"/>
  <c r="Y823" i="25"/>
  <c r="Y674" i="25"/>
  <c r="Y682" i="25"/>
  <c r="Y690" i="25"/>
  <c r="Y698" i="25"/>
  <c r="Y706" i="25"/>
  <c r="Y714" i="25"/>
  <c r="Y722" i="25"/>
  <c r="Y730" i="25"/>
  <c r="Y738" i="25"/>
  <c r="Y746" i="25"/>
  <c r="Y754" i="25"/>
  <c r="Y762" i="25"/>
  <c r="Y770" i="25"/>
  <c r="Y778" i="25"/>
  <c r="Y786" i="25"/>
  <c r="Y794" i="25"/>
  <c r="Y802" i="25"/>
  <c r="Y810" i="25"/>
  <c r="Y818" i="25"/>
  <c r="Y902" i="25"/>
  <c r="Y907" i="25"/>
  <c r="Y915" i="25"/>
  <c r="Y923" i="25"/>
  <c r="Y931" i="25"/>
  <c r="Y939" i="25"/>
  <c r="Y947" i="25"/>
  <c r="Y955" i="25"/>
  <c r="Y963" i="25"/>
  <c r="Y971" i="25"/>
  <c r="Y979" i="25"/>
  <c r="Y987" i="25"/>
  <c r="Y995" i="25"/>
  <c r="Y1003" i="25"/>
  <c r="Y1011" i="25"/>
  <c r="Y903" i="25"/>
  <c r="Y1015" i="25"/>
  <c r="Y1019" i="25"/>
  <c r="Y1023" i="25"/>
  <c r="Y1027" i="25"/>
  <c r="Y1031" i="25"/>
  <c r="Y1035" i="25"/>
  <c r="Y1039" i="25"/>
  <c r="Y1043" i="25"/>
  <c r="Y1047" i="25"/>
  <c r="Y1051" i="25"/>
  <c r="Y1055" i="25"/>
  <c r="Y1059" i="25"/>
  <c r="Y1063" i="25"/>
  <c r="Y1067" i="25"/>
  <c r="Y1071" i="25"/>
  <c r="Y1075" i="25"/>
  <c r="Y1079" i="25"/>
  <c r="Y1090" i="25"/>
  <c r="Y1091" i="25"/>
  <c r="Y1286" i="25"/>
  <c r="Y1302" i="25"/>
  <c r="Y1318" i="25"/>
  <c r="Y1334" i="25"/>
  <c r="Y1084" i="25"/>
  <c r="Y1114" i="25"/>
  <c r="Y1146" i="25"/>
  <c r="Y1178" i="25"/>
  <c r="Y1210" i="25"/>
  <c r="Y1242" i="25"/>
  <c r="Y1250" i="25"/>
  <c r="Y1266" i="25"/>
  <c r="Y1497" i="25"/>
  <c r="Y1501" i="25"/>
  <c r="Y1505" i="25"/>
  <c r="Y1509" i="25"/>
  <c r="Y1513" i="25"/>
  <c r="Y1517" i="25"/>
  <c r="Y1521" i="25"/>
  <c r="Y1525" i="25"/>
  <c r="Y1529" i="25"/>
  <c r="Y1533" i="25"/>
  <c r="Y1537" i="25"/>
  <c r="Y1541" i="25"/>
  <c r="Y1545" i="25"/>
  <c r="Y1549" i="25"/>
  <c r="Y1553" i="25"/>
  <c r="Y1557" i="25"/>
  <c r="Y1561" i="25"/>
  <c r="Y1565" i="25"/>
  <c r="Y1569" i="25"/>
  <c r="Y1573" i="25"/>
  <c r="Y1577" i="25"/>
  <c r="Y1381" i="25"/>
  <c r="Y1389" i="25"/>
  <c r="Y1397" i="25"/>
  <c r="Y1405" i="25"/>
  <c r="Y1413" i="25"/>
  <c r="Y1421" i="25"/>
  <c r="Y1429" i="25"/>
  <c r="Y1437" i="25"/>
  <c r="Y1445" i="25"/>
  <c r="Y1453" i="25"/>
  <c r="Y1461" i="25"/>
  <c r="Y1469" i="25"/>
  <c r="Y1477" i="25"/>
  <c r="Y1485" i="25"/>
  <c r="Y1493" i="25"/>
  <c r="Y1362" i="25"/>
  <c r="Y1411" i="25"/>
  <c r="Y1443" i="25"/>
  <c r="Y1475" i="25"/>
  <c r="Y1581" i="25"/>
  <c r="Y1589" i="25"/>
  <c r="Y1597" i="25"/>
  <c r="Y1605" i="25"/>
  <c r="Y1613" i="25"/>
  <c r="Y1621" i="25"/>
  <c r="Y1629" i="25"/>
  <c r="Y1637" i="25"/>
  <c r="Y1645" i="25"/>
  <c r="Y1653" i="25"/>
  <c r="Y1661" i="25"/>
  <c r="Y1669" i="25"/>
  <c r="Y1680" i="25"/>
  <c r="Y1688" i="25"/>
  <c r="Y1696" i="25"/>
  <c r="Y1704" i="25"/>
  <c r="Y1712" i="25"/>
  <c r="Y1720" i="25"/>
  <c r="Y1728" i="25"/>
  <c r="Y1736" i="25"/>
  <c r="Y1744" i="25"/>
  <c r="Y1752" i="25"/>
  <c r="Y1760" i="25"/>
  <c r="Y1768" i="25"/>
  <c r="Y1776" i="25"/>
  <c r="Y1784" i="25"/>
  <c r="Y1792" i="25"/>
  <c r="Y1800" i="25"/>
  <c r="Y1808" i="25"/>
  <c r="Y1816" i="25"/>
  <c r="Y1824" i="25"/>
  <c r="Y1832" i="25"/>
  <c r="Y1840" i="25"/>
  <c r="Y1848" i="25"/>
  <c r="Y1856" i="25"/>
  <c r="Y1864" i="25"/>
  <c r="Y1872" i="25"/>
  <c r="Y1880" i="25"/>
  <c r="Y1888" i="25"/>
  <c r="Y1896" i="25"/>
  <c r="Y1904" i="25"/>
  <c r="Y1912" i="25"/>
  <c r="Y1920" i="25"/>
  <c r="Y1928" i="25"/>
  <c r="Y1936" i="25"/>
  <c r="Y1944" i="25"/>
  <c r="Y1952" i="25"/>
  <c r="Y1960" i="25"/>
  <c r="Y1968" i="25"/>
  <c r="Y1976" i="25"/>
  <c r="Y1984" i="25"/>
  <c r="Y1992" i="25"/>
  <c r="Y2000" i="25"/>
  <c r="Y2008" i="25"/>
  <c r="Y2016" i="25"/>
  <c r="Y2024" i="25"/>
  <c r="Y2032" i="25"/>
  <c r="Y2040" i="25"/>
  <c r="Y2048" i="25"/>
  <c r="Y2056" i="25"/>
  <c r="Y2064" i="25"/>
  <c r="Y1403" i="25"/>
  <c r="Y1435" i="25"/>
  <c r="Y1467" i="25"/>
  <c r="Y1580" i="25"/>
  <c r="Y1588" i="25"/>
  <c r="Y1596" i="25"/>
  <c r="Y1604" i="25"/>
  <c r="Y1612" i="25"/>
  <c r="Y1620" i="25"/>
  <c r="Y1628" i="25"/>
  <c r="Y1636" i="25"/>
  <c r="Y1644" i="25"/>
  <c r="Y1652" i="25"/>
  <c r="Y1660" i="25"/>
  <c r="Y1668" i="25"/>
  <c r="Y1676" i="25"/>
  <c r="Y1479" i="25"/>
  <c r="Y1399" i="25"/>
  <c r="Y1682" i="25"/>
  <c r="Y1714" i="25"/>
  <c r="Y1746" i="25"/>
  <c r="Y1778" i="25"/>
  <c r="Y1810" i="25"/>
  <c r="Y1842" i="25"/>
  <c r="Y1874" i="25"/>
  <c r="Y1906" i="25"/>
  <c r="Y1938" i="25"/>
  <c r="Y1961" i="25"/>
  <c r="Y1977" i="25"/>
  <c r="Y1993" i="25"/>
  <c r="Y2009" i="25"/>
  <c r="Y2025" i="25"/>
  <c r="Y2041" i="25"/>
  <c r="Y2057" i="25"/>
  <c r="Y2382" i="25"/>
  <c r="Y2391" i="25"/>
  <c r="Y2398" i="25"/>
  <c r="Y2405" i="25"/>
  <c r="Y2413" i="25"/>
  <c r="Y2421" i="25"/>
  <c r="Y2428" i="25"/>
  <c r="Y2435" i="25"/>
  <c r="Y1383" i="25"/>
  <c r="Y1678" i="25"/>
  <c r="Y1710" i="25"/>
  <c r="Y1742" i="25"/>
  <c r="Y1774" i="25"/>
  <c r="Y1806" i="25"/>
  <c r="Y1838" i="25"/>
  <c r="Y1870" i="25"/>
  <c r="Y1902" i="25"/>
  <c r="Y1934" i="25"/>
  <c r="Y2103" i="25"/>
  <c r="Y2107" i="25"/>
  <c r="Y2111" i="25"/>
  <c r="Y2115" i="25"/>
  <c r="Y2119" i="25"/>
  <c r="Y2123" i="25"/>
  <c r="Y2127" i="25"/>
  <c r="Y2131" i="25"/>
  <c r="Y2135" i="25"/>
  <c r="Y2139" i="25"/>
  <c r="Y2143" i="25"/>
  <c r="Y2147" i="25"/>
  <c r="Y2151" i="25"/>
  <c r="Y2155" i="25"/>
  <c r="Y2159" i="25"/>
  <c r="Y2163" i="25"/>
  <c r="Y2167" i="25"/>
  <c r="Y2171" i="25"/>
  <c r="Y2175" i="25"/>
  <c r="Y2179" i="25"/>
  <c r="Y2183" i="25"/>
  <c r="Y2187" i="25"/>
  <c r="Y2191" i="25"/>
  <c r="Y2195" i="25"/>
  <c r="Y2199" i="25"/>
  <c r="Y2203" i="25"/>
  <c r="Y2207" i="25"/>
  <c r="Y2211" i="25"/>
  <c r="Y2215" i="25"/>
  <c r="Y2219" i="25"/>
  <c r="Y2223" i="25"/>
  <c r="Y2227" i="25"/>
  <c r="Y2231" i="25"/>
  <c r="Y2235" i="25"/>
  <c r="Y2239" i="25"/>
  <c r="Y2243" i="25"/>
  <c r="Y2247" i="25"/>
  <c r="Y2251" i="25"/>
  <c r="Y2255" i="25"/>
  <c r="Y2259" i="25"/>
  <c r="Y2263" i="25"/>
  <c r="Y2267" i="25"/>
  <c r="Y2271" i="25"/>
  <c r="Y2275" i="25"/>
  <c r="Y2279" i="25"/>
  <c r="Y2283" i="25"/>
  <c r="Y2287" i="25"/>
  <c r="Y2291" i="25"/>
  <c r="Y2295" i="25"/>
  <c r="Y2299" i="25"/>
  <c r="Y2303" i="25"/>
  <c r="Y2307" i="25"/>
  <c r="Y2311" i="25"/>
  <c r="Y2315" i="25"/>
  <c r="Y2319" i="25"/>
  <c r="Y2323" i="25"/>
  <c r="Y2327" i="25"/>
  <c r="Y2331" i="25"/>
  <c r="Y2335" i="25"/>
  <c r="Y2339" i="25"/>
  <c r="Y2343" i="25"/>
  <c r="Y2347" i="25"/>
  <c r="Y2351" i="25"/>
  <c r="Y2355" i="25"/>
  <c r="Y2359" i="25"/>
  <c r="Y2364" i="25"/>
  <c r="Y2368" i="25"/>
  <c r="Y2372" i="25"/>
  <c r="Y2376" i="25"/>
  <c r="Y2380" i="25"/>
  <c r="Y2386" i="25"/>
  <c r="Y2394" i="25"/>
  <c r="Y2404" i="25"/>
  <c r="Y2412" i="25"/>
  <c r="Y2420" i="25"/>
  <c r="Y2429" i="25"/>
  <c r="Y2438" i="25"/>
  <c r="Y2455" i="25"/>
  <c r="Y2463" i="25"/>
  <c r="Y2481" i="25"/>
  <c r="Y2497" i="25"/>
  <c r="Y2513" i="25"/>
  <c r="Y2517" i="25"/>
  <c r="Y2522" i="25"/>
  <c r="Y2530" i="25"/>
  <c r="Y1770" i="25"/>
  <c r="Y1989" i="25"/>
  <c r="Y2540" i="25"/>
  <c r="Y2556" i="25"/>
  <c r="Y2572" i="25"/>
  <c r="Y2588" i="25"/>
  <c r="Y2604" i="25"/>
  <c r="Y1973" i="25"/>
  <c r="Y2037" i="25"/>
  <c r="Y1957" i="25"/>
  <c r="Y2580" i="25"/>
  <c r="Y2636" i="25"/>
  <c r="Y1786" i="25"/>
  <c r="Y1914" i="25"/>
  <c r="Y2101" i="25"/>
  <c r="Y1898" i="25"/>
  <c r="Y1016" i="25"/>
  <c r="Y1020" i="25"/>
  <c r="Y1024" i="25"/>
  <c r="Y1028" i="25"/>
  <c r="Y1032" i="25"/>
  <c r="Y1036" i="25"/>
  <c r="Y1040" i="25"/>
  <c r="Y1044" i="25"/>
  <c r="Y1048" i="25"/>
  <c r="Y1052" i="25"/>
  <c r="Y1056" i="25"/>
  <c r="Y1060" i="25"/>
  <c r="Y1064" i="25"/>
  <c r="Y1068" i="25"/>
  <c r="Y1072" i="25"/>
  <c r="Y1076" i="25"/>
  <c r="Y1080" i="25"/>
  <c r="Y909" i="25"/>
  <c r="Y917" i="25"/>
  <c r="Y925" i="25"/>
  <c r="Y933" i="25"/>
  <c r="Y941" i="25"/>
  <c r="Y949" i="25"/>
  <c r="Y957" i="25"/>
  <c r="Y965" i="25"/>
  <c r="Y973" i="25"/>
  <c r="Y981" i="25"/>
  <c r="Y989" i="25"/>
  <c r="Y997" i="25"/>
  <c r="Y1005" i="25"/>
  <c r="Y1013" i="25"/>
  <c r="Y1094" i="25"/>
  <c r="Y1095" i="25"/>
  <c r="Y1287" i="25"/>
  <c r="Y1291" i="25"/>
  <c r="Y1311" i="25"/>
  <c r="Y1315" i="25"/>
  <c r="Y1339" i="25"/>
  <c r="Y1088" i="25"/>
  <c r="Y1124" i="25"/>
  <c r="Y1156" i="25"/>
  <c r="Y1188" i="25"/>
  <c r="Y1220" i="25"/>
  <c r="Y1252" i="25"/>
  <c r="Y1093" i="25"/>
  <c r="Y1364" i="25"/>
  <c r="Y1396" i="25"/>
  <c r="Y1428" i="25"/>
  <c r="Y1460" i="25"/>
  <c r="Y1492" i="25"/>
  <c r="Y1583" i="25"/>
  <c r="Y1591" i="25"/>
  <c r="Y1599" i="25"/>
  <c r="Y1607" i="25"/>
  <c r="Y1615" i="25"/>
  <c r="Y1623" i="25"/>
  <c r="Y1631" i="25"/>
  <c r="Y1639" i="25"/>
  <c r="Y1647" i="25"/>
  <c r="Y1655" i="25"/>
  <c r="Y1663" i="25"/>
  <c r="Y1671" i="25"/>
  <c r="Y1391" i="25"/>
  <c r="Y1423" i="25"/>
  <c r="Y1455" i="25"/>
  <c r="Y1487" i="25"/>
  <c r="Y1582" i="25"/>
  <c r="Y1590" i="25"/>
  <c r="Y1598" i="25"/>
  <c r="Y1606" i="25"/>
  <c r="Y1614" i="25"/>
  <c r="Y1622" i="25"/>
  <c r="Y1630" i="25"/>
  <c r="Y1638" i="25"/>
  <c r="Y1646" i="25"/>
  <c r="Y1654" i="25"/>
  <c r="Y1662" i="25"/>
  <c r="Y1670" i="25"/>
  <c r="Y1695" i="25"/>
  <c r="Y1711" i="25"/>
  <c r="Y1823" i="25"/>
  <c r="Y1839" i="25"/>
  <c r="Y1951" i="25"/>
  <c r="Y1967" i="25"/>
  <c r="Y1983" i="25"/>
  <c r="Y1999" i="25"/>
  <c r="Y2015" i="25"/>
  <c r="Y2031" i="25"/>
  <c r="Y2047" i="25"/>
  <c r="Y2063" i="25"/>
  <c r="Y1686" i="25"/>
  <c r="Y1718" i="25"/>
  <c r="Y1750" i="25"/>
  <c r="Y1782" i="25"/>
  <c r="Y1814" i="25"/>
  <c r="Y1846" i="25"/>
  <c r="Y1878" i="25"/>
  <c r="Y1910" i="25"/>
  <c r="Y1942" i="25"/>
  <c r="Y2083" i="25"/>
  <c r="Y2091" i="25"/>
  <c r="Y2099" i="25"/>
  <c r="Y2385" i="25"/>
  <c r="Y2393" i="25"/>
  <c r="Y2407" i="25"/>
  <c r="Y2415" i="25"/>
  <c r="Y2423" i="25"/>
  <c r="Y2430" i="25"/>
  <c r="Y2437" i="25"/>
  <c r="Y2444" i="25"/>
  <c r="Y2452" i="25"/>
  <c r="Y2460" i="25"/>
  <c r="Y2468" i="25"/>
  <c r="Y2475" i="25"/>
  <c r="Y2529" i="25"/>
  <c r="Y2042" i="25"/>
  <c r="Y2104" i="25"/>
  <c r="Y2108" i="25"/>
  <c r="Y2112" i="25"/>
  <c r="Y2116" i="25"/>
  <c r="Y2120" i="25"/>
  <c r="Y2124" i="25"/>
  <c r="Y2128" i="25"/>
  <c r="Y2132" i="25"/>
  <c r="Y2136" i="25"/>
  <c r="Y2140" i="25"/>
  <c r="Y2144" i="25"/>
  <c r="Y2148" i="25"/>
  <c r="Y2152" i="25"/>
  <c r="Y2156" i="25"/>
  <c r="Y2160" i="25"/>
  <c r="Y2164" i="25"/>
  <c r="Y2168" i="25"/>
  <c r="Y2172" i="25"/>
  <c r="Y2176" i="25"/>
  <c r="Y2180" i="25"/>
  <c r="Y2184" i="25"/>
  <c r="Y2188" i="25"/>
  <c r="Y2192" i="25"/>
  <c r="Y2196" i="25"/>
  <c r="Y2200" i="25"/>
  <c r="Y2204" i="25"/>
  <c r="Y2208" i="25"/>
  <c r="Y2212" i="25"/>
  <c r="Y2216" i="25"/>
  <c r="Y2220" i="25"/>
  <c r="Y2224" i="25"/>
  <c r="Y2228" i="25"/>
  <c r="Y2232" i="25"/>
  <c r="Y2236" i="25"/>
  <c r="Y2240" i="25"/>
  <c r="Y2244" i="25"/>
  <c r="Y2248" i="25"/>
  <c r="Y2252" i="25"/>
  <c r="Y2256" i="25"/>
  <c r="Y2260" i="25"/>
  <c r="Y2264" i="25"/>
  <c r="Y2268" i="25"/>
  <c r="Y2272" i="25"/>
  <c r="Y2276" i="25"/>
  <c r="Y2280" i="25"/>
  <c r="Y2284" i="25"/>
  <c r="Y2288" i="25"/>
  <c r="Y2292" i="25"/>
  <c r="Y2296" i="25"/>
  <c r="Y2300" i="25"/>
  <c r="Y2304" i="25"/>
  <c r="Y2308" i="25"/>
  <c r="Y2312" i="25"/>
  <c r="Y2316" i="25"/>
  <c r="Y2320" i="25"/>
  <c r="Y2324" i="25"/>
  <c r="Y2328" i="25"/>
  <c r="Y2332" i="25"/>
  <c r="Y2336" i="25"/>
  <c r="Y2340" i="25"/>
  <c r="Y2344" i="25"/>
  <c r="Y2348" i="25"/>
  <c r="Y2352" i="25"/>
  <c r="Y2356" i="25"/>
  <c r="Y2361" i="25"/>
  <c r="Y2365" i="25"/>
  <c r="Y2369" i="25"/>
  <c r="Y2373" i="25"/>
  <c r="Y2377" i="25"/>
  <c r="Y2381" i="25"/>
  <c r="Y2388" i="25"/>
  <c r="Y2397" i="25"/>
  <c r="Y2406" i="25"/>
  <c r="Y2414" i="25"/>
  <c r="Y2422" i="25"/>
  <c r="Y2431" i="25"/>
  <c r="Y2440" i="25"/>
  <c r="Y2491" i="25"/>
  <c r="Y2508" i="25"/>
  <c r="Y2524" i="25"/>
  <c r="Y2532" i="25"/>
  <c r="Y1690" i="25"/>
  <c r="Y1818" i="25"/>
  <c r="Y1946" i="25"/>
  <c r="Y2013" i="25"/>
  <c r="Y2539" i="25"/>
  <c r="Y2547" i="25"/>
  <c r="Y2555" i="25"/>
  <c r="Y2563" i="25"/>
  <c r="Y2571" i="25"/>
  <c r="Y2579" i="25"/>
  <c r="Y2587" i="25"/>
  <c r="Y2595" i="25"/>
  <c r="Y2603" i="25"/>
  <c r="Y2611" i="25"/>
  <c r="Y2619" i="25"/>
  <c r="Y2627" i="25"/>
  <c r="Y2635" i="25"/>
  <c r="Y2643" i="25"/>
  <c r="Y2651" i="25"/>
  <c r="Y2659" i="25"/>
  <c r="Y2053" i="25"/>
  <c r="Y2652" i="25"/>
  <c r="Y1431" i="25"/>
  <c r="Y1802" i="25"/>
  <c r="Y1930" i="25"/>
  <c r="Y2538" i="25"/>
  <c r="Y2554" i="25"/>
  <c r="Y2570" i="25"/>
  <c r="Y2578" i="25"/>
  <c r="Y2626" i="25"/>
  <c r="Y1997" i="25"/>
  <c r="Y2061" i="25"/>
  <c r="Y2537" i="25"/>
  <c r="Y2545" i="25"/>
  <c r="Y2553" i="25"/>
  <c r="Y2561" i="25"/>
  <c r="Y2569" i="25"/>
  <c r="Y2577" i="25"/>
  <c r="Y2585" i="25"/>
  <c r="Y2593" i="25"/>
  <c r="Y2601" i="25"/>
  <c r="Y2609" i="25"/>
  <c r="Y2617" i="25"/>
  <c r="Y2625" i="25"/>
  <c r="Y2633" i="25"/>
  <c r="Y2641" i="25"/>
  <c r="Y2649" i="25"/>
  <c r="Y2657" i="25"/>
  <c r="Z7" i="3"/>
  <c r="AA7" i="3"/>
  <c r="Z8" i="3"/>
  <c r="AA8" i="3"/>
  <c r="Z9" i="3"/>
  <c r="AA9" i="3"/>
  <c r="Z10" i="3"/>
  <c r="AA10" i="3"/>
  <c r="Z11" i="3"/>
  <c r="AA11" i="3"/>
  <c r="Z12" i="3"/>
  <c r="AA12" i="3"/>
  <c r="Z36" i="3"/>
  <c r="AA36" i="3"/>
  <c r="Z37" i="3"/>
  <c r="AA37" i="3"/>
  <c r="Z38" i="3"/>
  <c r="AA38" i="3"/>
  <c r="Z39" i="3"/>
  <c r="AA39" i="3"/>
  <c r="Z40" i="3"/>
  <c r="AA40" i="3"/>
  <c r="AJ40" i="3" s="1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6" i="3"/>
  <c r="AA6" i="3"/>
  <c r="Y1" i="25" l="1"/>
  <c r="CP41" i="6"/>
  <c r="CQ41" i="6" s="1"/>
  <c r="CI41" i="6"/>
  <c r="CH41" i="6"/>
  <c r="CG41" i="6"/>
  <c r="CF41" i="6"/>
  <c r="CE41" i="6"/>
  <c r="AC41" i="6"/>
  <c r="X41" i="6"/>
  <c r="AA41" i="6" s="1"/>
  <c r="W41" i="6"/>
  <c r="V41" i="6"/>
  <c r="BS41" i="6" s="1"/>
  <c r="U41" i="6"/>
  <c r="R41" i="6"/>
  <c r="CS41" i="6" s="1"/>
  <c r="M4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BT41" i="6" l="1"/>
  <c r="BL41" i="6"/>
  <c r="BD41" i="6"/>
  <c r="BI41" i="6"/>
  <c r="BQ41" i="6"/>
  <c r="BE41" i="6"/>
  <c r="BM41" i="6"/>
  <c r="BN41" i="6"/>
  <c r="BW41" i="6"/>
  <c r="BX41" i="6" s="1"/>
  <c r="Z41" i="6"/>
  <c r="AB41" i="6" s="1"/>
  <c r="AD41" i="6" s="1"/>
  <c r="AE41" i="6" s="1"/>
  <c r="BG41" i="6"/>
  <c r="BO41" i="6"/>
  <c r="BH41" i="6"/>
  <c r="BP41" i="6"/>
  <c r="BB41" i="6"/>
  <c r="BJ41" i="6"/>
  <c r="BR41" i="6"/>
  <c r="DI41" i="6"/>
  <c r="BC41" i="6"/>
  <c r="BK41" i="6"/>
  <c r="O552" i="4"/>
  <c r="N552" i="4"/>
  <c r="M552" i="4"/>
  <c r="L552" i="4"/>
  <c r="B552" i="4"/>
  <c r="O551" i="4"/>
  <c r="N551" i="4"/>
  <c r="M551" i="4"/>
  <c r="L551" i="4"/>
  <c r="B551" i="4"/>
  <c r="O550" i="4"/>
  <c r="N550" i="4"/>
  <c r="M550" i="4"/>
  <c r="L550" i="4"/>
  <c r="B550" i="4"/>
  <c r="O549" i="4"/>
  <c r="N549" i="4"/>
  <c r="M549" i="4"/>
  <c r="L549" i="4"/>
  <c r="B549" i="4"/>
  <c r="O548" i="4"/>
  <c r="N548" i="4"/>
  <c r="M548" i="4"/>
  <c r="L548" i="4"/>
  <c r="B548" i="4"/>
  <c r="O547" i="4"/>
  <c r="N547" i="4"/>
  <c r="M547" i="4"/>
  <c r="L547" i="4"/>
  <c r="B547" i="4"/>
  <c r="O546" i="4"/>
  <c r="N546" i="4"/>
  <c r="M546" i="4"/>
  <c r="L546" i="4"/>
  <c r="B546" i="4"/>
  <c r="O545" i="4"/>
  <c r="N545" i="4"/>
  <c r="M545" i="4"/>
  <c r="L545" i="4"/>
  <c r="B545" i="4"/>
  <c r="O544" i="4"/>
  <c r="N544" i="4"/>
  <c r="M544" i="4"/>
  <c r="L544" i="4"/>
  <c r="B544" i="4"/>
  <c r="O543" i="4"/>
  <c r="N543" i="4"/>
  <c r="M543" i="4"/>
  <c r="L543" i="4"/>
  <c r="B543" i="4"/>
  <c r="O542" i="4"/>
  <c r="N542" i="4"/>
  <c r="M542" i="4"/>
  <c r="L542" i="4"/>
  <c r="B542" i="4"/>
  <c r="O541" i="4"/>
  <c r="N541" i="4"/>
  <c r="M541" i="4"/>
  <c r="L541" i="4"/>
  <c r="B541" i="4"/>
  <c r="O540" i="4"/>
  <c r="N540" i="4"/>
  <c r="M540" i="4"/>
  <c r="L540" i="4"/>
  <c r="B540" i="4"/>
  <c r="O539" i="4"/>
  <c r="N539" i="4"/>
  <c r="M539" i="4"/>
  <c r="L539" i="4"/>
  <c r="B539" i="4"/>
  <c r="O538" i="4"/>
  <c r="N538" i="4"/>
  <c r="M538" i="4"/>
  <c r="L538" i="4"/>
  <c r="B538" i="4"/>
  <c r="O537" i="4"/>
  <c r="N537" i="4"/>
  <c r="M537" i="4"/>
  <c r="L537" i="4"/>
  <c r="B537" i="4"/>
  <c r="O536" i="4"/>
  <c r="N536" i="4"/>
  <c r="M536" i="4"/>
  <c r="L536" i="4"/>
  <c r="B536" i="4"/>
  <c r="O535" i="4"/>
  <c r="N535" i="4"/>
  <c r="M535" i="4"/>
  <c r="L535" i="4"/>
  <c r="B535" i="4"/>
  <c r="O534" i="4"/>
  <c r="N534" i="4"/>
  <c r="M534" i="4"/>
  <c r="L534" i="4"/>
  <c r="B534" i="4"/>
  <c r="O533" i="4"/>
  <c r="N533" i="4"/>
  <c r="M533" i="4"/>
  <c r="L533" i="4"/>
  <c r="B533" i="4"/>
  <c r="O532" i="4"/>
  <c r="N532" i="4"/>
  <c r="M532" i="4"/>
  <c r="L532" i="4"/>
  <c r="B532" i="4"/>
  <c r="O531" i="4"/>
  <c r="N531" i="4"/>
  <c r="M531" i="4"/>
  <c r="L531" i="4"/>
  <c r="B531" i="4"/>
  <c r="O530" i="4"/>
  <c r="N530" i="4"/>
  <c r="M530" i="4"/>
  <c r="L530" i="4"/>
  <c r="B530" i="4"/>
  <c r="O529" i="4"/>
  <c r="N529" i="4"/>
  <c r="M529" i="4"/>
  <c r="L529" i="4"/>
  <c r="B529" i="4"/>
  <c r="O528" i="4"/>
  <c r="N528" i="4"/>
  <c r="M528" i="4"/>
  <c r="L528" i="4"/>
  <c r="B528" i="4"/>
  <c r="O527" i="4"/>
  <c r="N527" i="4"/>
  <c r="M527" i="4"/>
  <c r="L527" i="4"/>
  <c r="B527" i="4"/>
  <c r="O526" i="4"/>
  <c r="N526" i="4"/>
  <c r="M526" i="4"/>
  <c r="L526" i="4"/>
  <c r="B526" i="4"/>
  <c r="O525" i="4"/>
  <c r="N525" i="4"/>
  <c r="M525" i="4"/>
  <c r="L525" i="4"/>
  <c r="B525" i="4"/>
  <c r="O524" i="4"/>
  <c r="N524" i="4"/>
  <c r="M524" i="4"/>
  <c r="L524" i="4"/>
  <c r="B524" i="4"/>
  <c r="O523" i="4"/>
  <c r="N523" i="4"/>
  <c r="M523" i="4"/>
  <c r="L523" i="4"/>
  <c r="B523" i="4"/>
  <c r="O522" i="4"/>
  <c r="N522" i="4"/>
  <c r="M522" i="4"/>
  <c r="L522" i="4"/>
  <c r="B522" i="4"/>
  <c r="O521" i="4"/>
  <c r="N521" i="4"/>
  <c r="M521" i="4"/>
  <c r="L521" i="4"/>
  <c r="B521" i="4"/>
  <c r="O520" i="4"/>
  <c r="N520" i="4"/>
  <c r="M520" i="4"/>
  <c r="L520" i="4"/>
  <c r="B520" i="4"/>
  <c r="O519" i="4"/>
  <c r="N519" i="4"/>
  <c r="M519" i="4"/>
  <c r="L519" i="4"/>
  <c r="B519" i="4"/>
  <c r="O518" i="4"/>
  <c r="N518" i="4"/>
  <c r="M518" i="4"/>
  <c r="L518" i="4"/>
  <c r="B518" i="4"/>
  <c r="O517" i="4"/>
  <c r="N517" i="4"/>
  <c r="M517" i="4"/>
  <c r="L517" i="4"/>
  <c r="B517" i="4"/>
  <c r="O516" i="4"/>
  <c r="N516" i="4"/>
  <c r="M516" i="4"/>
  <c r="L516" i="4"/>
  <c r="B516" i="4"/>
  <c r="O515" i="4"/>
  <c r="N515" i="4"/>
  <c r="M515" i="4"/>
  <c r="L515" i="4"/>
  <c r="B515" i="4"/>
  <c r="O514" i="4"/>
  <c r="N514" i="4"/>
  <c r="M514" i="4"/>
  <c r="L514" i="4"/>
  <c r="B514" i="4"/>
  <c r="O513" i="4"/>
  <c r="N513" i="4"/>
  <c r="M513" i="4"/>
  <c r="L513" i="4"/>
  <c r="B513" i="4"/>
  <c r="O512" i="4"/>
  <c r="N512" i="4"/>
  <c r="M512" i="4"/>
  <c r="L512" i="4"/>
  <c r="B512" i="4"/>
  <c r="O511" i="4"/>
  <c r="N511" i="4"/>
  <c r="M511" i="4"/>
  <c r="L511" i="4"/>
  <c r="B511" i="4"/>
  <c r="O510" i="4"/>
  <c r="N510" i="4"/>
  <c r="M510" i="4"/>
  <c r="L510" i="4"/>
  <c r="B510" i="4"/>
  <c r="O509" i="4"/>
  <c r="N509" i="4"/>
  <c r="M509" i="4"/>
  <c r="L509" i="4"/>
  <c r="B509" i="4"/>
  <c r="O508" i="4"/>
  <c r="N508" i="4"/>
  <c r="M508" i="4"/>
  <c r="L508" i="4"/>
  <c r="B508" i="4"/>
  <c r="O507" i="4"/>
  <c r="N507" i="4"/>
  <c r="M507" i="4"/>
  <c r="L507" i="4"/>
  <c r="B507" i="4"/>
  <c r="O506" i="4"/>
  <c r="N506" i="4"/>
  <c r="M506" i="4"/>
  <c r="L506" i="4"/>
  <c r="B506" i="4"/>
  <c r="O505" i="4"/>
  <c r="N505" i="4"/>
  <c r="M505" i="4"/>
  <c r="L505" i="4"/>
  <c r="B505" i="4"/>
  <c r="O504" i="4"/>
  <c r="N504" i="4"/>
  <c r="M504" i="4"/>
  <c r="L504" i="4"/>
  <c r="B504" i="4"/>
  <c r="O503" i="4"/>
  <c r="N503" i="4"/>
  <c r="M503" i="4"/>
  <c r="L503" i="4"/>
  <c r="B503" i="4"/>
  <c r="O502" i="4"/>
  <c r="N502" i="4"/>
  <c r="M502" i="4"/>
  <c r="L502" i="4"/>
  <c r="B502" i="4"/>
  <c r="O501" i="4"/>
  <c r="N501" i="4"/>
  <c r="M501" i="4"/>
  <c r="L501" i="4"/>
  <c r="B501" i="4"/>
  <c r="O500" i="4"/>
  <c r="N500" i="4"/>
  <c r="M500" i="4"/>
  <c r="L500" i="4"/>
  <c r="B500" i="4"/>
  <c r="O499" i="4"/>
  <c r="N499" i="4"/>
  <c r="M499" i="4"/>
  <c r="L499" i="4"/>
  <c r="B499" i="4"/>
  <c r="O498" i="4"/>
  <c r="N498" i="4"/>
  <c r="M498" i="4"/>
  <c r="L498" i="4"/>
  <c r="B498" i="4"/>
  <c r="O497" i="4"/>
  <c r="N497" i="4"/>
  <c r="M497" i="4"/>
  <c r="L497" i="4"/>
  <c r="B497" i="4"/>
  <c r="O496" i="4"/>
  <c r="N496" i="4"/>
  <c r="M496" i="4"/>
  <c r="L496" i="4"/>
  <c r="B496" i="4"/>
  <c r="O495" i="4"/>
  <c r="N495" i="4"/>
  <c r="M495" i="4"/>
  <c r="L495" i="4"/>
  <c r="B495" i="4"/>
  <c r="O494" i="4"/>
  <c r="N494" i="4"/>
  <c r="M494" i="4"/>
  <c r="L494" i="4"/>
  <c r="B494" i="4"/>
  <c r="O493" i="4"/>
  <c r="N493" i="4"/>
  <c r="M493" i="4"/>
  <c r="L493" i="4"/>
  <c r="B493" i="4"/>
  <c r="O492" i="4"/>
  <c r="N492" i="4"/>
  <c r="M492" i="4"/>
  <c r="L492" i="4"/>
  <c r="B492" i="4"/>
  <c r="O491" i="4"/>
  <c r="N491" i="4"/>
  <c r="M491" i="4"/>
  <c r="L491" i="4"/>
  <c r="B491" i="4"/>
  <c r="O490" i="4"/>
  <c r="N490" i="4"/>
  <c r="M490" i="4"/>
  <c r="L490" i="4"/>
  <c r="B490" i="4"/>
  <c r="O489" i="4"/>
  <c r="N489" i="4"/>
  <c r="M489" i="4"/>
  <c r="L489" i="4"/>
  <c r="B489" i="4"/>
  <c r="O488" i="4"/>
  <c r="N488" i="4"/>
  <c r="M488" i="4"/>
  <c r="L488" i="4"/>
  <c r="B488" i="4"/>
  <c r="O487" i="4"/>
  <c r="N487" i="4"/>
  <c r="M487" i="4"/>
  <c r="L487" i="4"/>
  <c r="B487" i="4"/>
  <c r="O486" i="4"/>
  <c r="N486" i="4"/>
  <c r="M486" i="4"/>
  <c r="L486" i="4"/>
  <c r="B486" i="4"/>
  <c r="O485" i="4"/>
  <c r="N485" i="4"/>
  <c r="M485" i="4"/>
  <c r="L485" i="4"/>
  <c r="B485" i="4"/>
  <c r="O484" i="4"/>
  <c r="N484" i="4"/>
  <c r="M484" i="4"/>
  <c r="L484" i="4"/>
  <c r="B484" i="4"/>
  <c r="O483" i="4"/>
  <c r="N483" i="4"/>
  <c r="M483" i="4"/>
  <c r="L483" i="4"/>
  <c r="B483" i="4"/>
  <c r="O482" i="4"/>
  <c r="N482" i="4"/>
  <c r="M482" i="4"/>
  <c r="L482" i="4"/>
  <c r="B482" i="4"/>
  <c r="O481" i="4"/>
  <c r="N481" i="4"/>
  <c r="M481" i="4"/>
  <c r="L481" i="4"/>
  <c r="B481" i="4"/>
  <c r="O480" i="4"/>
  <c r="N480" i="4"/>
  <c r="M480" i="4"/>
  <c r="L480" i="4"/>
  <c r="B480" i="4"/>
  <c r="O479" i="4"/>
  <c r="N479" i="4"/>
  <c r="M479" i="4"/>
  <c r="L479" i="4"/>
  <c r="B479" i="4"/>
  <c r="O478" i="4"/>
  <c r="N478" i="4"/>
  <c r="M478" i="4"/>
  <c r="L478" i="4"/>
  <c r="B478" i="4"/>
  <c r="O477" i="4"/>
  <c r="N477" i="4"/>
  <c r="M477" i="4"/>
  <c r="L477" i="4"/>
  <c r="B477" i="4"/>
  <c r="O476" i="4"/>
  <c r="N476" i="4"/>
  <c r="M476" i="4"/>
  <c r="L476" i="4"/>
  <c r="B476" i="4"/>
  <c r="O475" i="4"/>
  <c r="N475" i="4"/>
  <c r="M475" i="4"/>
  <c r="L475" i="4"/>
  <c r="B475" i="4"/>
  <c r="O474" i="4"/>
  <c r="N474" i="4"/>
  <c r="M474" i="4"/>
  <c r="L474" i="4"/>
  <c r="B474" i="4"/>
  <c r="O473" i="4"/>
  <c r="N473" i="4"/>
  <c r="M473" i="4"/>
  <c r="L473" i="4"/>
  <c r="B473" i="4"/>
  <c r="O472" i="4"/>
  <c r="N472" i="4"/>
  <c r="M472" i="4"/>
  <c r="L472" i="4"/>
  <c r="B472" i="4"/>
  <c r="O471" i="4"/>
  <c r="N471" i="4"/>
  <c r="M471" i="4"/>
  <c r="L471" i="4"/>
  <c r="B471" i="4"/>
  <c r="O470" i="4"/>
  <c r="N470" i="4"/>
  <c r="M470" i="4"/>
  <c r="L470" i="4"/>
  <c r="B470" i="4"/>
  <c r="O469" i="4"/>
  <c r="N469" i="4"/>
  <c r="M469" i="4"/>
  <c r="L469" i="4"/>
  <c r="B469" i="4"/>
  <c r="O468" i="4"/>
  <c r="N468" i="4"/>
  <c r="M468" i="4"/>
  <c r="L468" i="4"/>
  <c r="B468" i="4"/>
  <c r="O467" i="4"/>
  <c r="N467" i="4"/>
  <c r="M467" i="4"/>
  <c r="L467" i="4"/>
  <c r="B467" i="4"/>
  <c r="O466" i="4"/>
  <c r="N466" i="4"/>
  <c r="M466" i="4"/>
  <c r="L466" i="4"/>
  <c r="B466" i="4"/>
  <c r="O465" i="4"/>
  <c r="N465" i="4"/>
  <c r="M465" i="4"/>
  <c r="L465" i="4"/>
  <c r="B465" i="4"/>
  <c r="O464" i="4"/>
  <c r="N464" i="4"/>
  <c r="M464" i="4"/>
  <c r="L464" i="4"/>
  <c r="B464" i="4"/>
  <c r="O463" i="4"/>
  <c r="N463" i="4"/>
  <c r="M463" i="4"/>
  <c r="L463" i="4"/>
  <c r="B463" i="4"/>
  <c r="O462" i="4"/>
  <c r="N462" i="4"/>
  <c r="M462" i="4"/>
  <c r="L462" i="4"/>
  <c r="B462" i="4"/>
  <c r="O461" i="4"/>
  <c r="N461" i="4"/>
  <c r="M461" i="4"/>
  <c r="L461" i="4"/>
  <c r="B461" i="4"/>
  <c r="O460" i="4"/>
  <c r="N460" i="4"/>
  <c r="M460" i="4"/>
  <c r="L460" i="4"/>
  <c r="B460" i="4"/>
  <c r="O459" i="4"/>
  <c r="N459" i="4"/>
  <c r="M459" i="4"/>
  <c r="L459" i="4"/>
  <c r="B459" i="4"/>
  <c r="O458" i="4"/>
  <c r="N458" i="4"/>
  <c r="M458" i="4"/>
  <c r="L458" i="4"/>
  <c r="B458" i="4"/>
  <c r="O457" i="4"/>
  <c r="N457" i="4"/>
  <c r="M457" i="4"/>
  <c r="L457" i="4"/>
  <c r="B457" i="4"/>
  <c r="O456" i="4"/>
  <c r="N456" i="4"/>
  <c r="M456" i="4"/>
  <c r="L456" i="4"/>
  <c r="B456" i="4"/>
  <c r="O455" i="4"/>
  <c r="N455" i="4"/>
  <c r="M455" i="4"/>
  <c r="L455" i="4"/>
  <c r="B455" i="4"/>
  <c r="O454" i="4"/>
  <c r="N454" i="4"/>
  <c r="M454" i="4"/>
  <c r="L454" i="4"/>
  <c r="B454" i="4"/>
  <c r="O453" i="4"/>
  <c r="N453" i="4"/>
  <c r="M453" i="4"/>
  <c r="L453" i="4"/>
  <c r="B453" i="4"/>
  <c r="O452" i="4"/>
  <c r="N452" i="4"/>
  <c r="M452" i="4"/>
  <c r="L452" i="4"/>
  <c r="B452" i="4"/>
  <c r="O451" i="4"/>
  <c r="N451" i="4"/>
  <c r="M451" i="4"/>
  <c r="L451" i="4"/>
  <c r="B451" i="4"/>
  <c r="O450" i="4"/>
  <c r="N450" i="4"/>
  <c r="M450" i="4"/>
  <c r="L450" i="4"/>
  <c r="B450" i="4"/>
  <c r="O449" i="4"/>
  <c r="N449" i="4"/>
  <c r="M449" i="4"/>
  <c r="L449" i="4"/>
  <c r="B449" i="4"/>
  <c r="O448" i="4"/>
  <c r="N448" i="4"/>
  <c r="M448" i="4"/>
  <c r="L448" i="4"/>
  <c r="B448" i="4"/>
  <c r="O447" i="4"/>
  <c r="N447" i="4"/>
  <c r="M447" i="4"/>
  <c r="L447" i="4"/>
  <c r="B447" i="4"/>
  <c r="O446" i="4"/>
  <c r="N446" i="4"/>
  <c r="M446" i="4"/>
  <c r="L446" i="4"/>
  <c r="B446" i="4"/>
  <c r="O445" i="4"/>
  <c r="N445" i="4"/>
  <c r="M445" i="4"/>
  <c r="L445" i="4"/>
  <c r="B445" i="4"/>
  <c r="O444" i="4"/>
  <c r="N444" i="4"/>
  <c r="M444" i="4"/>
  <c r="L444" i="4"/>
  <c r="B444" i="4"/>
  <c r="O443" i="4"/>
  <c r="N443" i="4"/>
  <c r="M443" i="4"/>
  <c r="L443" i="4"/>
  <c r="B443" i="4"/>
  <c r="O442" i="4"/>
  <c r="N442" i="4"/>
  <c r="M442" i="4"/>
  <c r="L442" i="4"/>
  <c r="B442" i="4"/>
  <c r="O441" i="4"/>
  <c r="N441" i="4"/>
  <c r="M441" i="4"/>
  <c r="L441" i="4"/>
  <c r="B441" i="4"/>
  <c r="O440" i="4"/>
  <c r="N440" i="4"/>
  <c r="M440" i="4"/>
  <c r="L440" i="4"/>
  <c r="B440" i="4"/>
  <c r="O439" i="4"/>
  <c r="N439" i="4"/>
  <c r="M439" i="4"/>
  <c r="L439" i="4"/>
  <c r="B439" i="4"/>
  <c r="O438" i="4"/>
  <c r="N438" i="4"/>
  <c r="M438" i="4"/>
  <c r="L438" i="4"/>
  <c r="B438" i="4"/>
  <c r="O437" i="4"/>
  <c r="N437" i="4"/>
  <c r="M437" i="4"/>
  <c r="L437" i="4"/>
  <c r="B437" i="4"/>
  <c r="O436" i="4"/>
  <c r="N436" i="4"/>
  <c r="M436" i="4"/>
  <c r="L436" i="4"/>
  <c r="B436" i="4"/>
  <c r="O435" i="4"/>
  <c r="N435" i="4"/>
  <c r="M435" i="4"/>
  <c r="L435" i="4"/>
  <c r="B435" i="4"/>
  <c r="O434" i="4"/>
  <c r="N434" i="4"/>
  <c r="M434" i="4"/>
  <c r="L434" i="4"/>
  <c r="B434" i="4"/>
  <c r="O433" i="4"/>
  <c r="N433" i="4"/>
  <c r="M433" i="4"/>
  <c r="L433" i="4"/>
  <c r="B433" i="4"/>
  <c r="O432" i="4"/>
  <c r="N432" i="4"/>
  <c r="M432" i="4"/>
  <c r="L432" i="4"/>
  <c r="B432" i="4"/>
  <c r="O431" i="4"/>
  <c r="N431" i="4"/>
  <c r="M431" i="4"/>
  <c r="L431" i="4"/>
  <c r="B431" i="4"/>
  <c r="O430" i="4"/>
  <c r="N430" i="4"/>
  <c r="M430" i="4"/>
  <c r="L430" i="4"/>
  <c r="B430" i="4"/>
  <c r="O429" i="4"/>
  <c r="N429" i="4"/>
  <c r="M429" i="4"/>
  <c r="L429" i="4"/>
  <c r="B429" i="4"/>
  <c r="O428" i="4"/>
  <c r="N428" i="4"/>
  <c r="M428" i="4"/>
  <c r="L428" i="4"/>
  <c r="B428" i="4"/>
  <c r="O427" i="4"/>
  <c r="N427" i="4"/>
  <c r="M427" i="4"/>
  <c r="L427" i="4"/>
  <c r="B427" i="4"/>
  <c r="O426" i="4"/>
  <c r="N426" i="4"/>
  <c r="M426" i="4"/>
  <c r="L426" i="4"/>
  <c r="B426" i="4"/>
  <c r="O425" i="4"/>
  <c r="N425" i="4"/>
  <c r="M425" i="4"/>
  <c r="L425" i="4"/>
  <c r="B425" i="4"/>
  <c r="O424" i="4"/>
  <c r="N424" i="4"/>
  <c r="M424" i="4"/>
  <c r="L424" i="4"/>
  <c r="B424" i="4"/>
  <c r="O423" i="4"/>
  <c r="N423" i="4"/>
  <c r="M423" i="4"/>
  <c r="L423" i="4"/>
  <c r="B423" i="4"/>
  <c r="O422" i="4"/>
  <c r="N422" i="4"/>
  <c r="M422" i="4"/>
  <c r="L422" i="4"/>
  <c r="B422" i="4"/>
  <c r="O421" i="4"/>
  <c r="N421" i="4"/>
  <c r="M421" i="4"/>
  <c r="L421" i="4"/>
  <c r="B421" i="4"/>
  <c r="O420" i="4"/>
  <c r="N420" i="4"/>
  <c r="M420" i="4"/>
  <c r="L420" i="4"/>
  <c r="B420" i="4"/>
  <c r="O419" i="4"/>
  <c r="N419" i="4"/>
  <c r="M419" i="4"/>
  <c r="L419" i="4"/>
  <c r="B419" i="4"/>
  <c r="O418" i="4"/>
  <c r="N418" i="4"/>
  <c r="M418" i="4"/>
  <c r="L418" i="4"/>
  <c r="B418" i="4"/>
  <c r="O417" i="4"/>
  <c r="N417" i="4"/>
  <c r="M417" i="4"/>
  <c r="L417" i="4"/>
  <c r="B417" i="4"/>
  <c r="O416" i="4"/>
  <c r="N416" i="4"/>
  <c r="M416" i="4"/>
  <c r="L416" i="4"/>
  <c r="B416" i="4"/>
  <c r="O415" i="4"/>
  <c r="N415" i="4"/>
  <c r="M415" i="4"/>
  <c r="L415" i="4"/>
  <c r="B415" i="4"/>
  <c r="O414" i="4"/>
  <c r="N414" i="4"/>
  <c r="M414" i="4"/>
  <c r="L414" i="4"/>
  <c r="B414" i="4"/>
  <c r="O413" i="4"/>
  <c r="N413" i="4"/>
  <c r="M413" i="4"/>
  <c r="L413" i="4"/>
  <c r="B413" i="4"/>
  <c r="O412" i="4"/>
  <c r="N412" i="4"/>
  <c r="M412" i="4"/>
  <c r="L412" i="4"/>
  <c r="B412" i="4"/>
  <c r="O411" i="4"/>
  <c r="N411" i="4"/>
  <c r="M411" i="4"/>
  <c r="L411" i="4"/>
  <c r="B411" i="4"/>
  <c r="O410" i="4"/>
  <c r="N410" i="4"/>
  <c r="M410" i="4"/>
  <c r="L410" i="4"/>
  <c r="B410" i="4"/>
  <c r="O409" i="4"/>
  <c r="N409" i="4"/>
  <c r="M409" i="4"/>
  <c r="L409" i="4"/>
  <c r="B409" i="4"/>
  <c r="O408" i="4"/>
  <c r="N408" i="4"/>
  <c r="M408" i="4"/>
  <c r="L408" i="4"/>
  <c r="B408" i="4"/>
  <c r="O407" i="4"/>
  <c r="N407" i="4"/>
  <c r="M407" i="4"/>
  <c r="L407" i="4"/>
  <c r="B407" i="4"/>
  <c r="O406" i="4"/>
  <c r="N406" i="4"/>
  <c r="M406" i="4"/>
  <c r="L406" i="4"/>
  <c r="B406" i="4"/>
  <c r="O405" i="4"/>
  <c r="N405" i="4"/>
  <c r="M405" i="4"/>
  <c r="L405" i="4"/>
  <c r="B405" i="4"/>
  <c r="O404" i="4"/>
  <c r="N404" i="4"/>
  <c r="M404" i="4"/>
  <c r="L404" i="4"/>
  <c r="B404" i="4"/>
  <c r="O403" i="4"/>
  <c r="N403" i="4"/>
  <c r="M403" i="4"/>
  <c r="L403" i="4"/>
  <c r="B403" i="4"/>
  <c r="O402" i="4"/>
  <c r="N402" i="4"/>
  <c r="M402" i="4"/>
  <c r="L402" i="4"/>
  <c r="B402" i="4"/>
  <c r="O401" i="4"/>
  <c r="N401" i="4"/>
  <c r="M401" i="4"/>
  <c r="L401" i="4"/>
  <c r="B401" i="4"/>
  <c r="O400" i="4"/>
  <c r="N400" i="4"/>
  <c r="M400" i="4"/>
  <c r="L400" i="4"/>
  <c r="B400" i="4"/>
  <c r="O399" i="4"/>
  <c r="N399" i="4"/>
  <c r="M399" i="4"/>
  <c r="L399" i="4"/>
  <c r="B399" i="4"/>
  <c r="O398" i="4"/>
  <c r="N398" i="4"/>
  <c r="M398" i="4"/>
  <c r="L398" i="4"/>
  <c r="B398" i="4"/>
  <c r="O397" i="4"/>
  <c r="N397" i="4"/>
  <c r="M397" i="4"/>
  <c r="L397" i="4"/>
  <c r="B397" i="4"/>
  <c r="O396" i="4"/>
  <c r="N396" i="4"/>
  <c r="M396" i="4"/>
  <c r="L396" i="4"/>
  <c r="B396" i="4"/>
  <c r="O395" i="4"/>
  <c r="N395" i="4"/>
  <c r="M395" i="4"/>
  <c r="L395" i="4"/>
  <c r="B395" i="4"/>
  <c r="O394" i="4"/>
  <c r="N394" i="4"/>
  <c r="M394" i="4"/>
  <c r="L394" i="4"/>
  <c r="B394" i="4"/>
  <c r="O393" i="4"/>
  <c r="N393" i="4"/>
  <c r="M393" i="4"/>
  <c r="L393" i="4"/>
  <c r="B393" i="4"/>
  <c r="O392" i="4"/>
  <c r="N392" i="4"/>
  <c r="M392" i="4"/>
  <c r="L392" i="4"/>
  <c r="B392" i="4"/>
  <c r="O391" i="4"/>
  <c r="N391" i="4"/>
  <c r="M391" i="4"/>
  <c r="L391" i="4"/>
  <c r="B391" i="4"/>
  <c r="O390" i="4"/>
  <c r="N390" i="4"/>
  <c r="M390" i="4"/>
  <c r="L390" i="4"/>
  <c r="B390" i="4"/>
  <c r="O389" i="4"/>
  <c r="N389" i="4"/>
  <c r="M389" i="4"/>
  <c r="L389" i="4"/>
  <c r="B389" i="4"/>
  <c r="O388" i="4"/>
  <c r="N388" i="4"/>
  <c r="M388" i="4"/>
  <c r="L388" i="4"/>
  <c r="B388" i="4"/>
  <c r="O387" i="4"/>
  <c r="N387" i="4"/>
  <c r="M387" i="4"/>
  <c r="L387" i="4"/>
  <c r="B387" i="4"/>
  <c r="O386" i="4"/>
  <c r="N386" i="4"/>
  <c r="M386" i="4"/>
  <c r="L386" i="4"/>
  <c r="B386" i="4"/>
  <c r="O385" i="4"/>
  <c r="N385" i="4"/>
  <c r="M385" i="4"/>
  <c r="L385" i="4"/>
  <c r="B385" i="4"/>
  <c r="O384" i="4"/>
  <c r="N384" i="4"/>
  <c r="M384" i="4"/>
  <c r="L384" i="4"/>
  <c r="B384" i="4"/>
  <c r="O383" i="4"/>
  <c r="N383" i="4"/>
  <c r="M383" i="4"/>
  <c r="L383" i="4"/>
  <c r="B383" i="4"/>
  <c r="O382" i="4"/>
  <c r="N382" i="4"/>
  <c r="M382" i="4"/>
  <c r="L382" i="4"/>
  <c r="B382" i="4"/>
  <c r="O381" i="4"/>
  <c r="N381" i="4"/>
  <c r="M381" i="4"/>
  <c r="L381" i="4"/>
  <c r="B381" i="4"/>
  <c r="O380" i="4"/>
  <c r="N380" i="4"/>
  <c r="M380" i="4"/>
  <c r="L380" i="4"/>
  <c r="B380" i="4"/>
  <c r="O379" i="4"/>
  <c r="N379" i="4"/>
  <c r="M379" i="4"/>
  <c r="L379" i="4"/>
  <c r="B379" i="4"/>
  <c r="O378" i="4"/>
  <c r="N378" i="4"/>
  <c r="M378" i="4"/>
  <c r="L378" i="4"/>
  <c r="B378" i="4"/>
  <c r="O377" i="4"/>
  <c r="N377" i="4"/>
  <c r="M377" i="4"/>
  <c r="L377" i="4"/>
  <c r="B377" i="4"/>
  <c r="O376" i="4"/>
  <c r="N376" i="4"/>
  <c r="M376" i="4"/>
  <c r="L376" i="4"/>
  <c r="B376" i="4"/>
  <c r="O375" i="4"/>
  <c r="N375" i="4"/>
  <c r="M375" i="4"/>
  <c r="L375" i="4"/>
  <c r="B375" i="4"/>
  <c r="N374" i="4"/>
  <c r="M374" i="4"/>
  <c r="L374" i="4"/>
  <c r="B374" i="4"/>
  <c r="O373" i="4"/>
  <c r="N373" i="4"/>
  <c r="M373" i="4"/>
  <c r="L373" i="4"/>
  <c r="B373" i="4"/>
  <c r="O372" i="4"/>
  <c r="N372" i="4"/>
  <c r="M372" i="4"/>
  <c r="L372" i="4"/>
  <c r="B372" i="4"/>
  <c r="O371" i="4"/>
  <c r="N371" i="4"/>
  <c r="M371" i="4"/>
  <c r="L371" i="4"/>
  <c r="B371" i="4"/>
  <c r="O370" i="4"/>
  <c r="N370" i="4"/>
  <c r="M370" i="4"/>
  <c r="L370" i="4"/>
  <c r="B370" i="4"/>
  <c r="O369" i="4"/>
  <c r="N369" i="4"/>
  <c r="M369" i="4"/>
  <c r="L369" i="4"/>
  <c r="B369" i="4"/>
  <c r="O368" i="4"/>
  <c r="N368" i="4"/>
  <c r="M368" i="4"/>
  <c r="L368" i="4"/>
  <c r="B368" i="4"/>
  <c r="O367" i="4"/>
  <c r="N367" i="4"/>
  <c r="M367" i="4"/>
  <c r="L367" i="4"/>
  <c r="B367" i="4"/>
  <c r="O366" i="4"/>
  <c r="N366" i="4"/>
  <c r="M366" i="4"/>
  <c r="L366" i="4"/>
  <c r="B366" i="4"/>
  <c r="O365" i="4"/>
  <c r="N365" i="4"/>
  <c r="M365" i="4"/>
  <c r="L365" i="4"/>
  <c r="B365" i="4"/>
  <c r="O364" i="4"/>
  <c r="N364" i="4"/>
  <c r="M364" i="4"/>
  <c r="L364" i="4"/>
  <c r="B364" i="4"/>
  <c r="O363" i="4"/>
  <c r="N363" i="4"/>
  <c r="M363" i="4"/>
  <c r="L363" i="4"/>
  <c r="B363" i="4"/>
  <c r="O362" i="4"/>
  <c r="N362" i="4"/>
  <c r="M362" i="4"/>
  <c r="L362" i="4"/>
  <c r="B362" i="4"/>
  <c r="O361" i="4"/>
  <c r="N361" i="4"/>
  <c r="M361" i="4"/>
  <c r="L361" i="4"/>
  <c r="B361" i="4"/>
  <c r="O360" i="4"/>
  <c r="N360" i="4"/>
  <c r="M360" i="4"/>
  <c r="L360" i="4"/>
  <c r="B360" i="4"/>
  <c r="O359" i="4"/>
  <c r="N359" i="4"/>
  <c r="M359" i="4"/>
  <c r="L359" i="4"/>
  <c r="B359" i="4"/>
  <c r="O358" i="4"/>
  <c r="N358" i="4"/>
  <c r="M358" i="4"/>
  <c r="L358" i="4"/>
  <c r="B358" i="4"/>
  <c r="O357" i="4"/>
  <c r="N357" i="4"/>
  <c r="M357" i="4"/>
  <c r="L357" i="4"/>
  <c r="B357" i="4"/>
  <c r="O356" i="4"/>
  <c r="N356" i="4"/>
  <c r="M356" i="4"/>
  <c r="L356" i="4"/>
  <c r="B356" i="4"/>
  <c r="O355" i="4"/>
  <c r="N355" i="4"/>
  <c r="M355" i="4"/>
  <c r="L355" i="4"/>
  <c r="B355" i="4"/>
  <c r="O354" i="4"/>
  <c r="N354" i="4"/>
  <c r="M354" i="4"/>
  <c r="L354" i="4"/>
  <c r="B354" i="4"/>
  <c r="O353" i="4"/>
  <c r="N353" i="4"/>
  <c r="M353" i="4"/>
  <c r="L353" i="4"/>
  <c r="B353" i="4"/>
  <c r="O352" i="4"/>
  <c r="N352" i="4"/>
  <c r="M352" i="4"/>
  <c r="L352" i="4"/>
  <c r="B352" i="4"/>
  <c r="O351" i="4"/>
  <c r="N351" i="4"/>
  <c r="M351" i="4"/>
  <c r="L351" i="4"/>
  <c r="B351" i="4"/>
  <c r="O350" i="4"/>
  <c r="N350" i="4"/>
  <c r="M350" i="4"/>
  <c r="L350" i="4"/>
  <c r="B350" i="4"/>
  <c r="O349" i="4"/>
  <c r="N349" i="4"/>
  <c r="M349" i="4"/>
  <c r="L349" i="4"/>
  <c r="B349" i="4"/>
  <c r="O348" i="4"/>
  <c r="N348" i="4"/>
  <c r="M348" i="4"/>
  <c r="L348" i="4"/>
  <c r="B348" i="4"/>
  <c r="O347" i="4"/>
  <c r="N347" i="4"/>
  <c r="M347" i="4"/>
  <c r="L347" i="4"/>
  <c r="B347" i="4"/>
  <c r="O346" i="4"/>
  <c r="N346" i="4"/>
  <c r="M346" i="4"/>
  <c r="L346" i="4"/>
  <c r="B346" i="4"/>
  <c r="O345" i="4"/>
  <c r="N345" i="4"/>
  <c r="M345" i="4"/>
  <c r="L345" i="4"/>
  <c r="B345" i="4"/>
  <c r="O344" i="4"/>
  <c r="N344" i="4"/>
  <c r="M344" i="4"/>
  <c r="L344" i="4"/>
  <c r="B344" i="4"/>
  <c r="O343" i="4"/>
  <c r="N343" i="4"/>
  <c r="M343" i="4"/>
  <c r="L343" i="4"/>
  <c r="B343" i="4"/>
  <c r="O342" i="4"/>
  <c r="N342" i="4"/>
  <c r="M342" i="4"/>
  <c r="L342" i="4"/>
  <c r="B342" i="4"/>
  <c r="O341" i="4"/>
  <c r="N341" i="4"/>
  <c r="M341" i="4"/>
  <c r="L341" i="4"/>
  <c r="B341" i="4"/>
  <c r="O340" i="4"/>
  <c r="N340" i="4"/>
  <c r="M340" i="4"/>
  <c r="L340" i="4"/>
  <c r="B340" i="4"/>
  <c r="O339" i="4"/>
  <c r="N339" i="4"/>
  <c r="M339" i="4"/>
  <c r="L339" i="4"/>
  <c r="B339" i="4"/>
  <c r="O338" i="4"/>
  <c r="N338" i="4"/>
  <c r="M338" i="4"/>
  <c r="L338" i="4"/>
  <c r="B338" i="4"/>
  <c r="O337" i="4"/>
  <c r="N337" i="4"/>
  <c r="M337" i="4"/>
  <c r="L337" i="4"/>
  <c r="B337" i="4"/>
  <c r="O336" i="4"/>
  <c r="N336" i="4"/>
  <c r="M336" i="4"/>
  <c r="L336" i="4"/>
  <c r="B336" i="4"/>
  <c r="O335" i="4"/>
  <c r="N335" i="4"/>
  <c r="M335" i="4"/>
  <c r="L335" i="4"/>
  <c r="B335" i="4"/>
  <c r="O334" i="4"/>
  <c r="N334" i="4"/>
  <c r="M334" i="4"/>
  <c r="L334" i="4"/>
  <c r="B334" i="4"/>
  <c r="O333" i="4"/>
  <c r="N333" i="4"/>
  <c r="M333" i="4"/>
  <c r="L333" i="4"/>
  <c r="B333" i="4"/>
  <c r="O332" i="4"/>
  <c r="N332" i="4"/>
  <c r="M332" i="4"/>
  <c r="L332" i="4"/>
  <c r="B332" i="4"/>
  <c r="O331" i="4"/>
  <c r="N331" i="4"/>
  <c r="M331" i="4"/>
  <c r="L331" i="4"/>
  <c r="B331" i="4"/>
  <c r="O330" i="4"/>
  <c r="N330" i="4"/>
  <c r="M330" i="4"/>
  <c r="L330" i="4"/>
  <c r="B330" i="4"/>
  <c r="O329" i="4"/>
  <c r="N329" i="4"/>
  <c r="M329" i="4"/>
  <c r="L329" i="4"/>
  <c r="B329" i="4"/>
  <c r="O328" i="4"/>
  <c r="N328" i="4"/>
  <c r="M328" i="4"/>
  <c r="L328" i="4"/>
  <c r="B328" i="4"/>
  <c r="O327" i="4"/>
  <c r="N327" i="4"/>
  <c r="M327" i="4"/>
  <c r="L327" i="4"/>
  <c r="B327" i="4"/>
  <c r="O326" i="4"/>
  <c r="N326" i="4"/>
  <c r="M326" i="4"/>
  <c r="L326" i="4"/>
  <c r="B326" i="4"/>
  <c r="O325" i="4"/>
  <c r="N325" i="4"/>
  <c r="M325" i="4"/>
  <c r="L325" i="4"/>
  <c r="B325" i="4"/>
  <c r="O324" i="4"/>
  <c r="N324" i="4"/>
  <c r="M324" i="4"/>
  <c r="L324" i="4"/>
  <c r="B324" i="4"/>
  <c r="O323" i="4"/>
  <c r="N323" i="4"/>
  <c r="M323" i="4"/>
  <c r="L323" i="4"/>
  <c r="B323" i="4"/>
  <c r="O322" i="4"/>
  <c r="N322" i="4"/>
  <c r="M322" i="4"/>
  <c r="L322" i="4"/>
  <c r="B322" i="4"/>
  <c r="O321" i="4"/>
  <c r="N321" i="4"/>
  <c r="M321" i="4"/>
  <c r="L321" i="4"/>
  <c r="B321" i="4"/>
  <c r="O320" i="4"/>
  <c r="N320" i="4"/>
  <c r="M320" i="4"/>
  <c r="L320" i="4"/>
  <c r="B320" i="4"/>
  <c r="O319" i="4"/>
  <c r="N319" i="4"/>
  <c r="M319" i="4"/>
  <c r="L319" i="4"/>
  <c r="B319" i="4"/>
  <c r="O318" i="4"/>
  <c r="N318" i="4"/>
  <c r="M318" i="4"/>
  <c r="L318" i="4"/>
  <c r="B318" i="4"/>
  <c r="O317" i="4"/>
  <c r="N317" i="4"/>
  <c r="M317" i="4"/>
  <c r="L317" i="4"/>
  <c r="B317" i="4"/>
  <c r="O316" i="4"/>
  <c r="N316" i="4"/>
  <c r="M316" i="4"/>
  <c r="L316" i="4"/>
  <c r="B316" i="4"/>
  <c r="O315" i="4"/>
  <c r="N315" i="4"/>
  <c r="M315" i="4"/>
  <c r="L315" i="4"/>
  <c r="B315" i="4"/>
  <c r="O314" i="4"/>
  <c r="N314" i="4"/>
  <c r="M314" i="4"/>
  <c r="L314" i="4"/>
  <c r="B314" i="4"/>
  <c r="O313" i="4"/>
  <c r="N313" i="4"/>
  <c r="M313" i="4"/>
  <c r="L313" i="4"/>
  <c r="B313" i="4"/>
  <c r="O312" i="4"/>
  <c r="N312" i="4"/>
  <c r="M312" i="4"/>
  <c r="L312" i="4"/>
  <c r="B312" i="4"/>
  <c r="O311" i="4"/>
  <c r="N311" i="4"/>
  <c r="M311" i="4"/>
  <c r="L311" i="4"/>
  <c r="B311" i="4"/>
  <c r="O310" i="4"/>
  <c r="N310" i="4"/>
  <c r="M310" i="4"/>
  <c r="L310" i="4"/>
  <c r="B310" i="4"/>
  <c r="O309" i="4"/>
  <c r="N309" i="4"/>
  <c r="M309" i="4"/>
  <c r="L309" i="4"/>
  <c r="B309" i="4"/>
  <c r="O308" i="4"/>
  <c r="N308" i="4"/>
  <c r="M308" i="4"/>
  <c r="L308" i="4"/>
  <c r="B308" i="4"/>
  <c r="O307" i="4"/>
  <c r="N307" i="4"/>
  <c r="M307" i="4"/>
  <c r="L307" i="4"/>
  <c r="B307" i="4"/>
  <c r="O306" i="4"/>
  <c r="N306" i="4"/>
  <c r="M306" i="4"/>
  <c r="L306" i="4"/>
  <c r="B306" i="4"/>
  <c r="O305" i="4"/>
  <c r="N305" i="4"/>
  <c r="M305" i="4"/>
  <c r="L305" i="4"/>
  <c r="B305" i="4"/>
  <c r="O304" i="4"/>
  <c r="N304" i="4"/>
  <c r="M304" i="4"/>
  <c r="L304" i="4"/>
  <c r="B304" i="4"/>
  <c r="O303" i="4"/>
  <c r="N303" i="4"/>
  <c r="M303" i="4"/>
  <c r="L303" i="4"/>
  <c r="B303" i="4"/>
  <c r="O302" i="4"/>
  <c r="N302" i="4"/>
  <c r="M302" i="4"/>
  <c r="L302" i="4"/>
  <c r="B302" i="4"/>
  <c r="O301" i="4"/>
  <c r="N301" i="4"/>
  <c r="M301" i="4"/>
  <c r="L301" i="4"/>
  <c r="B301" i="4"/>
  <c r="O300" i="4"/>
  <c r="N300" i="4"/>
  <c r="M300" i="4"/>
  <c r="L300" i="4"/>
  <c r="B300" i="4"/>
  <c r="O299" i="4"/>
  <c r="N299" i="4"/>
  <c r="M299" i="4"/>
  <c r="L299" i="4"/>
  <c r="B299" i="4"/>
  <c r="O298" i="4"/>
  <c r="N298" i="4"/>
  <c r="M298" i="4"/>
  <c r="L298" i="4"/>
  <c r="B298" i="4"/>
  <c r="O297" i="4"/>
  <c r="N297" i="4"/>
  <c r="M297" i="4"/>
  <c r="L297" i="4"/>
  <c r="B297" i="4"/>
  <c r="O296" i="4"/>
  <c r="N296" i="4"/>
  <c r="M296" i="4"/>
  <c r="L296" i="4"/>
  <c r="B296" i="4"/>
  <c r="O295" i="4"/>
  <c r="N295" i="4"/>
  <c r="M295" i="4"/>
  <c r="L295" i="4"/>
  <c r="B295" i="4"/>
  <c r="O294" i="4"/>
  <c r="N294" i="4"/>
  <c r="M294" i="4"/>
  <c r="L294" i="4"/>
  <c r="B294" i="4"/>
  <c r="O293" i="4"/>
  <c r="N293" i="4"/>
  <c r="M293" i="4"/>
  <c r="L293" i="4"/>
  <c r="B293" i="4"/>
  <c r="O292" i="4"/>
  <c r="N292" i="4"/>
  <c r="M292" i="4"/>
  <c r="L292" i="4"/>
  <c r="B292" i="4"/>
  <c r="O291" i="4"/>
  <c r="N291" i="4"/>
  <c r="M291" i="4"/>
  <c r="L291" i="4"/>
  <c r="B291" i="4"/>
  <c r="O290" i="4"/>
  <c r="N290" i="4"/>
  <c r="M290" i="4"/>
  <c r="L290" i="4"/>
  <c r="B290" i="4"/>
  <c r="O289" i="4"/>
  <c r="N289" i="4"/>
  <c r="M289" i="4"/>
  <c r="L289" i="4"/>
  <c r="B289" i="4"/>
  <c r="O288" i="4"/>
  <c r="N288" i="4"/>
  <c r="M288" i="4"/>
  <c r="L288" i="4"/>
  <c r="B288" i="4"/>
  <c r="O287" i="4"/>
  <c r="N287" i="4"/>
  <c r="M287" i="4"/>
  <c r="L287" i="4"/>
  <c r="B287" i="4"/>
  <c r="O286" i="4"/>
  <c r="N286" i="4"/>
  <c r="M286" i="4"/>
  <c r="L286" i="4"/>
  <c r="B286" i="4"/>
  <c r="O285" i="4"/>
  <c r="N285" i="4"/>
  <c r="M285" i="4"/>
  <c r="L285" i="4"/>
  <c r="B285" i="4"/>
  <c r="O284" i="4"/>
  <c r="N284" i="4"/>
  <c r="M284" i="4"/>
  <c r="L284" i="4"/>
  <c r="B284" i="4"/>
  <c r="O283" i="4"/>
  <c r="N283" i="4"/>
  <c r="M283" i="4"/>
  <c r="L283" i="4"/>
  <c r="B283" i="4"/>
  <c r="O282" i="4"/>
  <c r="N282" i="4"/>
  <c r="M282" i="4"/>
  <c r="L282" i="4"/>
  <c r="B282" i="4"/>
  <c r="O281" i="4"/>
  <c r="N281" i="4"/>
  <c r="M281" i="4"/>
  <c r="L281" i="4"/>
  <c r="B281" i="4"/>
  <c r="O280" i="4"/>
  <c r="N280" i="4"/>
  <c r="M280" i="4"/>
  <c r="L280" i="4"/>
  <c r="B280" i="4"/>
  <c r="O279" i="4"/>
  <c r="N279" i="4"/>
  <c r="M279" i="4"/>
  <c r="L279" i="4"/>
  <c r="B279" i="4"/>
  <c r="O278" i="4"/>
  <c r="N278" i="4"/>
  <c r="M278" i="4"/>
  <c r="L278" i="4"/>
  <c r="B278" i="4"/>
  <c r="O277" i="4"/>
  <c r="N277" i="4"/>
  <c r="M277" i="4"/>
  <c r="L277" i="4"/>
  <c r="B277" i="4"/>
  <c r="O276" i="4"/>
  <c r="N276" i="4"/>
  <c r="M276" i="4"/>
  <c r="L276" i="4"/>
  <c r="B276" i="4"/>
  <c r="O275" i="4"/>
  <c r="N275" i="4"/>
  <c r="M275" i="4"/>
  <c r="L275" i="4"/>
  <c r="B275" i="4"/>
  <c r="O274" i="4"/>
  <c r="N274" i="4"/>
  <c r="M274" i="4"/>
  <c r="L274" i="4"/>
  <c r="B274" i="4"/>
  <c r="O273" i="4"/>
  <c r="N273" i="4"/>
  <c r="M273" i="4"/>
  <c r="L273" i="4"/>
  <c r="B273" i="4"/>
  <c r="O272" i="4"/>
  <c r="N272" i="4"/>
  <c r="M272" i="4"/>
  <c r="L272" i="4"/>
  <c r="B272" i="4"/>
  <c r="O271" i="4"/>
  <c r="N271" i="4"/>
  <c r="M271" i="4"/>
  <c r="L271" i="4"/>
  <c r="B271" i="4"/>
  <c r="O270" i="4"/>
  <c r="N270" i="4"/>
  <c r="M270" i="4"/>
  <c r="L270" i="4"/>
  <c r="B270" i="4"/>
  <c r="O269" i="4"/>
  <c r="N269" i="4"/>
  <c r="M269" i="4"/>
  <c r="L269" i="4"/>
  <c r="B269" i="4"/>
  <c r="O268" i="4"/>
  <c r="N268" i="4"/>
  <c r="M268" i="4"/>
  <c r="L268" i="4"/>
  <c r="B268" i="4"/>
  <c r="O267" i="4"/>
  <c r="N267" i="4"/>
  <c r="M267" i="4"/>
  <c r="L267" i="4"/>
  <c r="B267" i="4"/>
  <c r="O266" i="4"/>
  <c r="N266" i="4"/>
  <c r="M266" i="4"/>
  <c r="L266" i="4"/>
  <c r="B266" i="4"/>
  <c r="O265" i="4"/>
  <c r="N265" i="4"/>
  <c r="M265" i="4"/>
  <c r="L265" i="4"/>
  <c r="B265" i="4"/>
  <c r="O264" i="4"/>
  <c r="N264" i="4"/>
  <c r="M264" i="4"/>
  <c r="L264" i="4"/>
  <c r="B264" i="4"/>
  <c r="O263" i="4"/>
  <c r="N263" i="4"/>
  <c r="M263" i="4"/>
  <c r="L263" i="4"/>
  <c r="B263" i="4"/>
  <c r="O262" i="4"/>
  <c r="N262" i="4"/>
  <c r="M262" i="4"/>
  <c r="L262" i="4"/>
  <c r="B262" i="4"/>
  <c r="O261" i="4"/>
  <c r="N261" i="4"/>
  <c r="M261" i="4"/>
  <c r="L261" i="4"/>
  <c r="B261" i="4"/>
  <c r="O260" i="4"/>
  <c r="N260" i="4"/>
  <c r="M260" i="4"/>
  <c r="L260" i="4"/>
  <c r="B260" i="4"/>
  <c r="O259" i="4"/>
  <c r="N259" i="4"/>
  <c r="M259" i="4"/>
  <c r="L259" i="4"/>
  <c r="B259" i="4"/>
  <c r="O258" i="4"/>
  <c r="N258" i="4"/>
  <c r="M258" i="4"/>
  <c r="L258" i="4"/>
  <c r="B258" i="4"/>
  <c r="CU41" i="6"/>
  <c r="Y41" i="6" l="1"/>
  <c r="BF41" i="6" s="1"/>
  <c r="DF8" i="6" a="1"/>
  <c r="DF8" i="6" s="1"/>
  <c r="DF7" i="6" a="1"/>
  <c r="DF7" i="6" s="1"/>
  <c r="DF6" i="6" a="1"/>
  <c r="DF6" i="6" s="1"/>
  <c r="DF5" i="6" a="1"/>
  <c r="DF5" i="6" s="1"/>
  <c r="DF4" i="6" a="1"/>
  <c r="DF4" i="6" s="1"/>
  <c r="DF3" i="6" a="1"/>
  <c r="DF3" i="6" s="1"/>
  <c r="DE8" i="6" a="1"/>
  <c r="DE8" i="6" s="1"/>
  <c r="DE7" i="6" a="1"/>
  <c r="DE7" i="6" s="1"/>
  <c r="DE6" i="6" a="1"/>
  <c r="DE6" i="6" s="1"/>
  <c r="DE5" i="6" a="1"/>
  <c r="DE5" i="6" s="1"/>
  <c r="DE3" i="6" a="1"/>
  <c r="DE3" i="6" s="1"/>
  <c r="DE4" i="6" a="1"/>
  <c r="DE4" i="6" s="1"/>
  <c r="AZ8" i="6"/>
  <c r="AZ7" i="6"/>
  <c r="AZ6" i="6"/>
  <c r="AZ5" i="6"/>
  <c r="AZ4" i="6"/>
  <c r="AZ3" i="6"/>
  <c r="AY8" i="6"/>
  <c r="AY7" i="6"/>
  <c r="AY6" i="6"/>
  <c r="AY5" i="6"/>
  <c r="AY4" i="6"/>
  <c r="AY3" i="6"/>
  <c r="DD3" i="6" l="1" a="1"/>
  <c r="DD3" i="6" s="1"/>
  <c r="DD8" i="6" a="1"/>
  <c r="DD8" i="6" s="1"/>
  <c r="DD7" i="6" a="1"/>
  <c r="DD7" i="6" s="1"/>
  <c r="DD6" i="6" a="1"/>
  <c r="DD6" i="6" s="1"/>
  <c r="DD5" i="6" a="1"/>
  <c r="DD5" i="6" s="1"/>
  <c r="DD4" i="6" a="1"/>
  <c r="DD4" i="6" s="1"/>
  <c r="W45" i="6"/>
  <c r="AX8" i="6"/>
  <c r="AX7" i="6"/>
  <c r="AX6" i="6"/>
  <c r="AX5" i="6"/>
  <c r="AX4" i="6"/>
  <c r="AX3" i="6"/>
  <c r="AW8" i="6"/>
  <c r="AW7" i="6"/>
  <c r="AW6" i="6"/>
  <c r="AW5" i="6"/>
  <c r="AW4" i="6"/>
  <c r="AW3" i="6"/>
  <c r="DC8" i="6" a="1"/>
  <c r="DC8" i="6" s="1"/>
  <c r="DC7" i="6" a="1"/>
  <c r="DC7" i="6" s="1"/>
  <c r="DC6" i="6" a="1"/>
  <c r="DC6" i="6" s="1"/>
  <c r="DC5" i="6" a="1"/>
  <c r="DC5" i="6" s="1"/>
  <c r="DC4" i="6" a="1"/>
  <c r="DC4" i="6" s="1"/>
  <c r="DC3" i="6" a="1"/>
  <c r="DC3" i="6" s="1"/>
  <c r="DB8" i="6" l="1" a="1"/>
  <c r="DB8" i="6" s="1"/>
  <c r="DB7" i="6" a="1"/>
  <c r="DB7" i="6" s="1"/>
  <c r="DB6" i="6" a="1"/>
  <c r="DB6" i="6" s="1"/>
  <c r="DB5" i="6" a="1"/>
  <c r="DB5" i="6" s="1"/>
  <c r="DB4" i="6" a="1"/>
  <c r="DB4" i="6" s="1"/>
  <c r="DB3" i="6" a="1"/>
  <c r="DB3" i="6" s="1"/>
  <c r="DA8" i="6" a="1"/>
  <c r="DA8" i="6" s="1"/>
  <c r="DA7" i="6" a="1"/>
  <c r="DA7" i="6" s="1"/>
  <c r="DA6" i="6" a="1"/>
  <c r="DA6" i="6" s="1"/>
  <c r="DA5" i="6" a="1"/>
  <c r="DA5" i="6" s="1"/>
  <c r="DA4" i="6" a="1"/>
  <c r="DA4" i="6" s="1"/>
  <c r="DA3" i="6" a="1"/>
  <c r="DA3" i="6" s="1"/>
  <c r="DA41" i="6" s="1"/>
  <c r="AV8" i="6"/>
  <c r="AU8" i="6"/>
  <c r="AV7" i="6"/>
  <c r="AU7" i="6"/>
  <c r="AV6" i="6"/>
  <c r="AU6" i="6"/>
  <c r="AV5" i="6"/>
  <c r="AU5" i="6"/>
  <c r="AV4" i="6"/>
  <c r="AU4" i="6"/>
  <c r="AV3" i="6"/>
  <c r="AU3" i="6"/>
  <c r="B6" i="3"/>
  <c r="B7" i="3"/>
  <c r="B8" i="3"/>
  <c r="B9" i="3"/>
  <c r="B10" i="3"/>
  <c r="B11" i="3"/>
  <c r="B12" i="3"/>
  <c r="B13" i="3"/>
  <c r="B14" i="3"/>
  <c r="B17" i="3"/>
  <c r="B18" i="3"/>
  <c r="B19" i="3"/>
  <c r="B20" i="3"/>
  <c r="B23" i="3"/>
  <c r="B24" i="3"/>
  <c r="B25" i="3"/>
  <c r="B26" i="3"/>
  <c r="B27" i="3"/>
  <c r="B28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B110" i="3"/>
  <c r="G110" i="3"/>
  <c r="DD41" i="6" l="1"/>
  <c r="DF41" i="6"/>
  <c r="DB41" i="6"/>
  <c r="DC41" i="6"/>
  <c r="DE41" i="6"/>
  <c r="AE14" i="3"/>
  <c r="AE13" i="3"/>
  <c r="AE12" i="3"/>
  <c r="AE11" i="3"/>
  <c r="AE10" i="3"/>
  <c r="AE9" i="3"/>
  <c r="AE8" i="3"/>
  <c r="AE7" i="3"/>
  <c r="AE6" i="3"/>
  <c r="R101" i="6" l="1"/>
  <c r="CS101" i="6" s="1"/>
  <c r="U101" i="6"/>
  <c r="V101" i="6"/>
  <c r="W101" i="6"/>
  <c r="BX101" i="6" s="1"/>
  <c r="X101" i="6"/>
  <c r="AC101" i="6"/>
  <c r="CE101" i="6"/>
  <c r="CF101" i="6"/>
  <c r="CG101" i="6"/>
  <c r="CH101" i="6"/>
  <c r="CI101" i="6"/>
  <c r="CP101" i="6"/>
  <c r="CQ101" i="6" s="1"/>
  <c r="R102" i="6"/>
  <c r="CS102" i="6" s="1"/>
  <c r="U102" i="6"/>
  <c r="V102" i="6"/>
  <c r="W102" i="6"/>
  <c r="BX102" i="6" s="1"/>
  <c r="X102" i="6"/>
  <c r="AA102" i="6" s="1"/>
  <c r="AC102" i="6"/>
  <c r="CE102" i="6"/>
  <c r="CF102" i="6"/>
  <c r="CG102" i="6"/>
  <c r="CH102" i="6"/>
  <c r="CI102" i="6"/>
  <c r="CP102" i="6"/>
  <c r="CQ102" i="6" s="1"/>
  <c r="R103" i="6"/>
  <c r="CS103" i="6" s="1"/>
  <c r="U103" i="6"/>
  <c r="V103" i="6"/>
  <c r="W103" i="6"/>
  <c r="BX103" i="6" s="1"/>
  <c r="X103" i="6"/>
  <c r="AC103" i="6"/>
  <c r="CE103" i="6"/>
  <c r="CF103" i="6"/>
  <c r="CG103" i="6"/>
  <c r="CH103" i="6"/>
  <c r="CI103" i="6"/>
  <c r="CP103" i="6"/>
  <c r="CQ103" i="6" s="1"/>
  <c r="R104" i="6"/>
  <c r="CS104" i="6" s="1"/>
  <c r="U104" i="6"/>
  <c r="V104" i="6"/>
  <c r="W104" i="6"/>
  <c r="BX104" i="6" s="1"/>
  <c r="X104" i="6"/>
  <c r="AA104" i="6" s="1"/>
  <c r="AC104" i="6"/>
  <c r="CE104" i="6"/>
  <c r="CF104" i="6"/>
  <c r="CG104" i="6"/>
  <c r="CH104" i="6"/>
  <c r="CI104" i="6"/>
  <c r="CP104" i="6"/>
  <c r="CQ104" i="6" s="1"/>
  <c r="R105" i="6"/>
  <c r="CS105" i="6" s="1"/>
  <c r="U105" i="6"/>
  <c r="V105" i="6"/>
  <c r="W105" i="6"/>
  <c r="BX105" i="6" s="1"/>
  <c r="X105" i="6"/>
  <c r="AC105" i="6"/>
  <c r="CE105" i="6"/>
  <c r="CF105" i="6"/>
  <c r="CG105" i="6"/>
  <c r="CH105" i="6"/>
  <c r="CI105" i="6"/>
  <c r="CP105" i="6"/>
  <c r="CQ105" i="6" s="1"/>
  <c r="R106" i="6"/>
  <c r="CS106" i="6" s="1"/>
  <c r="U106" i="6"/>
  <c r="V106" i="6"/>
  <c r="BL106" i="6" s="1"/>
  <c r="W106" i="6"/>
  <c r="BX106" i="6" s="1"/>
  <c r="X106" i="6"/>
  <c r="AA106" i="6" s="1"/>
  <c r="AC106" i="6"/>
  <c r="CE106" i="6"/>
  <c r="CF106" i="6"/>
  <c r="CG106" i="6"/>
  <c r="CH106" i="6"/>
  <c r="CI106" i="6"/>
  <c r="CP106" i="6"/>
  <c r="CQ106" i="6" s="1"/>
  <c r="R107" i="6"/>
  <c r="CS107" i="6" s="1"/>
  <c r="U107" i="6"/>
  <c r="V107" i="6"/>
  <c r="W107" i="6"/>
  <c r="BX107" i="6" s="1"/>
  <c r="X107" i="6"/>
  <c r="AA107" i="6" s="1"/>
  <c r="AC107" i="6"/>
  <c r="CE107" i="6"/>
  <c r="CF107" i="6"/>
  <c r="CG107" i="6"/>
  <c r="CH107" i="6"/>
  <c r="CI107" i="6"/>
  <c r="CP107" i="6"/>
  <c r="CQ107" i="6" s="1"/>
  <c r="R108" i="6"/>
  <c r="CS108" i="6" s="1"/>
  <c r="U108" i="6"/>
  <c r="V108" i="6"/>
  <c r="W108" i="6"/>
  <c r="BX108" i="6" s="1"/>
  <c r="X108" i="6"/>
  <c r="BW108" i="6" s="1"/>
  <c r="AC108" i="6"/>
  <c r="CE108" i="6"/>
  <c r="CF108" i="6"/>
  <c r="CG108" i="6"/>
  <c r="CH108" i="6"/>
  <c r="CI108" i="6"/>
  <c r="CP108" i="6"/>
  <c r="CQ108" i="6" s="1"/>
  <c r="R109" i="6"/>
  <c r="CS109" i="6" s="1"/>
  <c r="U109" i="6"/>
  <c r="V109" i="6"/>
  <c r="W109" i="6"/>
  <c r="BX109" i="6" s="1"/>
  <c r="X109" i="6"/>
  <c r="AA109" i="6" s="1"/>
  <c r="AC109" i="6"/>
  <c r="CE109" i="6"/>
  <c r="CF109" i="6"/>
  <c r="CG109" i="6"/>
  <c r="CH109" i="6"/>
  <c r="CI109" i="6"/>
  <c r="CP109" i="6"/>
  <c r="CQ109" i="6" s="1"/>
  <c r="R110" i="6"/>
  <c r="CS110" i="6" s="1"/>
  <c r="U110" i="6"/>
  <c r="V110" i="6"/>
  <c r="W110" i="6"/>
  <c r="BX110" i="6" s="1"/>
  <c r="X110" i="6"/>
  <c r="AA110" i="6" s="1"/>
  <c r="AC110" i="6"/>
  <c r="CE110" i="6"/>
  <c r="CF110" i="6"/>
  <c r="CG110" i="6"/>
  <c r="CH110" i="6"/>
  <c r="CI110" i="6"/>
  <c r="CP110" i="6"/>
  <c r="CQ110" i="6" s="1"/>
  <c r="R111" i="6"/>
  <c r="CS111" i="6" s="1"/>
  <c r="U111" i="6"/>
  <c r="V111" i="6"/>
  <c r="BC111" i="6" s="1"/>
  <c r="W111" i="6"/>
  <c r="BX111" i="6" s="1"/>
  <c r="X111" i="6"/>
  <c r="AA111" i="6" s="1"/>
  <c r="AC111" i="6"/>
  <c r="CE111" i="6"/>
  <c r="CF111" i="6"/>
  <c r="CG111" i="6"/>
  <c r="CH111" i="6"/>
  <c r="CI111" i="6"/>
  <c r="CP111" i="6"/>
  <c r="CQ111" i="6" s="1"/>
  <c r="R112" i="6"/>
  <c r="CS112" i="6" s="1"/>
  <c r="U112" i="6"/>
  <c r="V112" i="6"/>
  <c r="W112" i="6"/>
  <c r="BX112" i="6" s="1"/>
  <c r="X112" i="6"/>
  <c r="BW112" i="6" s="1"/>
  <c r="AC112" i="6"/>
  <c r="CE112" i="6"/>
  <c r="CF112" i="6"/>
  <c r="CG112" i="6"/>
  <c r="CH112" i="6"/>
  <c r="CI112" i="6"/>
  <c r="CP112" i="6"/>
  <c r="CQ112" i="6" s="1"/>
  <c r="R113" i="6"/>
  <c r="CS113" i="6" s="1"/>
  <c r="U113" i="6"/>
  <c r="V113" i="6"/>
  <c r="W113" i="6"/>
  <c r="BX113" i="6" s="1"/>
  <c r="X113" i="6"/>
  <c r="AC113" i="6"/>
  <c r="CE113" i="6"/>
  <c r="CF113" i="6"/>
  <c r="CG113" i="6"/>
  <c r="CH113" i="6"/>
  <c r="CI113" i="6"/>
  <c r="CP113" i="6"/>
  <c r="CQ113" i="6" s="1"/>
  <c r="R114" i="6"/>
  <c r="CS114" i="6" s="1"/>
  <c r="U114" i="6"/>
  <c r="V114" i="6"/>
  <c r="W114" i="6"/>
  <c r="BX114" i="6" s="1"/>
  <c r="X114" i="6"/>
  <c r="BW114" i="6" s="1"/>
  <c r="AC114" i="6"/>
  <c r="CE114" i="6"/>
  <c r="CF114" i="6"/>
  <c r="CG114" i="6"/>
  <c r="CH114" i="6"/>
  <c r="CI114" i="6"/>
  <c r="CP114" i="6"/>
  <c r="CQ114" i="6" s="1"/>
  <c r="R115" i="6"/>
  <c r="CS115" i="6" s="1"/>
  <c r="U115" i="6"/>
  <c r="V115" i="6"/>
  <c r="W115" i="6"/>
  <c r="BX115" i="6" s="1"/>
  <c r="X115" i="6"/>
  <c r="AA115" i="6" s="1"/>
  <c r="AC115" i="6"/>
  <c r="CE115" i="6"/>
  <c r="CF115" i="6"/>
  <c r="CG115" i="6"/>
  <c r="CH115" i="6"/>
  <c r="CI115" i="6"/>
  <c r="CP115" i="6"/>
  <c r="CQ115" i="6" s="1"/>
  <c r="R116" i="6"/>
  <c r="CS116" i="6" s="1"/>
  <c r="U116" i="6"/>
  <c r="V116" i="6"/>
  <c r="W116" i="6"/>
  <c r="BX116" i="6" s="1"/>
  <c r="X116" i="6"/>
  <c r="BW116" i="6" s="1"/>
  <c r="AC116" i="6"/>
  <c r="CE116" i="6"/>
  <c r="CF116" i="6"/>
  <c r="CG116" i="6"/>
  <c r="CH116" i="6"/>
  <c r="CI116" i="6"/>
  <c r="CP116" i="6"/>
  <c r="CQ116" i="6" s="1"/>
  <c r="R117" i="6"/>
  <c r="CS117" i="6" s="1"/>
  <c r="U117" i="6"/>
  <c r="V117" i="6"/>
  <c r="W117" i="6"/>
  <c r="BX117" i="6" s="1"/>
  <c r="X117" i="6"/>
  <c r="AA117" i="6" s="1"/>
  <c r="AC117" i="6"/>
  <c r="CE117" i="6"/>
  <c r="CF117" i="6"/>
  <c r="CG117" i="6"/>
  <c r="CH117" i="6"/>
  <c r="CI117" i="6"/>
  <c r="CP117" i="6"/>
  <c r="CQ117" i="6" s="1"/>
  <c r="R118" i="6"/>
  <c r="CS118" i="6" s="1"/>
  <c r="U118" i="6"/>
  <c r="V118" i="6"/>
  <c r="W118" i="6"/>
  <c r="BX118" i="6" s="1"/>
  <c r="X118" i="6"/>
  <c r="AA118" i="6" s="1"/>
  <c r="AC118" i="6"/>
  <c r="CE118" i="6"/>
  <c r="CF118" i="6"/>
  <c r="CG118" i="6"/>
  <c r="CH118" i="6"/>
  <c r="CI118" i="6"/>
  <c r="CP118" i="6"/>
  <c r="CQ118" i="6" s="1"/>
  <c r="R119" i="6"/>
  <c r="CS119" i="6" s="1"/>
  <c r="U119" i="6"/>
  <c r="V119" i="6"/>
  <c r="W119" i="6"/>
  <c r="BX119" i="6" s="1"/>
  <c r="X119" i="6"/>
  <c r="AA119" i="6" s="1"/>
  <c r="AC119" i="6"/>
  <c r="CE119" i="6"/>
  <c r="CF119" i="6"/>
  <c r="CG119" i="6"/>
  <c r="CH119" i="6"/>
  <c r="CI119" i="6"/>
  <c r="CP119" i="6"/>
  <c r="CQ119" i="6" s="1"/>
  <c r="R120" i="6"/>
  <c r="CS120" i="6" s="1"/>
  <c r="U120" i="6"/>
  <c r="V120" i="6"/>
  <c r="W120" i="6"/>
  <c r="BX120" i="6" s="1"/>
  <c r="X120" i="6"/>
  <c r="BW120" i="6" s="1"/>
  <c r="AC120" i="6"/>
  <c r="CE120" i="6"/>
  <c r="CF120" i="6"/>
  <c r="CG120" i="6"/>
  <c r="CH120" i="6"/>
  <c r="CI120" i="6"/>
  <c r="CP120" i="6"/>
  <c r="CQ120" i="6" s="1"/>
  <c r="AF56" i="3"/>
  <c r="AG56" i="3"/>
  <c r="AH56" i="3"/>
  <c r="AF57" i="3"/>
  <c r="AG57" i="3"/>
  <c r="AH57" i="3"/>
  <c r="AF58" i="3"/>
  <c r="AG58" i="3"/>
  <c r="AH58" i="3"/>
  <c r="AF59" i="3"/>
  <c r="AG59" i="3"/>
  <c r="AH59" i="3"/>
  <c r="AF60" i="3"/>
  <c r="AG60" i="3"/>
  <c r="AH60" i="3"/>
  <c r="AF61" i="3"/>
  <c r="AG61" i="3"/>
  <c r="AH61" i="3"/>
  <c r="AF62" i="3"/>
  <c r="AG62" i="3"/>
  <c r="AH62" i="3"/>
  <c r="AF63" i="3"/>
  <c r="AG63" i="3"/>
  <c r="AH63" i="3"/>
  <c r="AF64" i="3"/>
  <c r="AG64" i="3"/>
  <c r="AH64" i="3"/>
  <c r="AF65" i="3"/>
  <c r="AG65" i="3"/>
  <c r="AH65" i="3"/>
  <c r="AF66" i="3"/>
  <c r="AG66" i="3"/>
  <c r="AH66" i="3"/>
  <c r="AE67" i="3"/>
  <c r="AF67" i="3"/>
  <c r="AG67" i="3"/>
  <c r="AH67" i="3"/>
  <c r="AE68" i="3"/>
  <c r="AF68" i="3"/>
  <c r="AG68" i="3"/>
  <c r="AH68" i="3"/>
  <c r="AE69" i="3"/>
  <c r="AF69" i="3"/>
  <c r="AG69" i="3"/>
  <c r="AH69" i="3"/>
  <c r="AE70" i="3"/>
  <c r="AF70" i="3"/>
  <c r="AG70" i="3"/>
  <c r="AH70" i="3"/>
  <c r="AE71" i="3"/>
  <c r="AF71" i="3"/>
  <c r="AG71" i="3"/>
  <c r="AH71" i="3"/>
  <c r="AE72" i="3"/>
  <c r="AF72" i="3"/>
  <c r="AG72" i="3"/>
  <c r="AH72" i="3"/>
  <c r="AE73" i="3"/>
  <c r="AF73" i="3"/>
  <c r="AG73" i="3"/>
  <c r="AH73" i="3"/>
  <c r="AE74" i="3"/>
  <c r="AF74" i="3"/>
  <c r="AG74" i="3"/>
  <c r="AH74" i="3"/>
  <c r="AE75" i="3"/>
  <c r="AF75" i="3"/>
  <c r="AG75" i="3"/>
  <c r="AH75" i="3"/>
  <c r="AE76" i="3"/>
  <c r="AF76" i="3"/>
  <c r="AG76" i="3"/>
  <c r="AH76" i="3"/>
  <c r="AE77" i="3"/>
  <c r="AF77" i="3"/>
  <c r="AG77" i="3"/>
  <c r="AH77" i="3"/>
  <c r="AE78" i="3"/>
  <c r="AF78" i="3"/>
  <c r="AG78" i="3"/>
  <c r="AH78" i="3"/>
  <c r="AE79" i="3"/>
  <c r="AF79" i="3"/>
  <c r="AG79" i="3"/>
  <c r="AH79" i="3"/>
  <c r="AE80" i="3"/>
  <c r="AF80" i="3"/>
  <c r="AG80" i="3"/>
  <c r="AH80" i="3"/>
  <c r="AE81" i="3"/>
  <c r="AF81" i="3"/>
  <c r="AG81" i="3"/>
  <c r="AH81" i="3"/>
  <c r="AE82" i="3"/>
  <c r="AF82" i="3"/>
  <c r="AG82" i="3"/>
  <c r="AH82" i="3"/>
  <c r="AE83" i="3"/>
  <c r="AF83" i="3"/>
  <c r="AG83" i="3"/>
  <c r="AH83" i="3"/>
  <c r="AE84" i="3"/>
  <c r="AF84" i="3"/>
  <c r="AG84" i="3"/>
  <c r="AH84" i="3"/>
  <c r="AE85" i="3"/>
  <c r="AF85" i="3"/>
  <c r="AG85" i="3"/>
  <c r="AH85" i="3"/>
  <c r="AE86" i="3"/>
  <c r="AF86" i="3"/>
  <c r="AG86" i="3"/>
  <c r="AH86" i="3"/>
  <c r="AE87" i="3"/>
  <c r="AF87" i="3"/>
  <c r="AG87" i="3"/>
  <c r="AH87" i="3"/>
  <c r="AE88" i="3"/>
  <c r="AF88" i="3"/>
  <c r="AG88" i="3"/>
  <c r="AH88" i="3"/>
  <c r="AE89" i="3"/>
  <c r="AF89" i="3"/>
  <c r="AG89" i="3"/>
  <c r="AH89" i="3"/>
  <c r="AE90" i="3"/>
  <c r="AF90" i="3"/>
  <c r="AG90" i="3"/>
  <c r="AH90" i="3"/>
  <c r="AE91" i="3"/>
  <c r="AF91" i="3"/>
  <c r="AG91" i="3"/>
  <c r="AH91" i="3"/>
  <c r="AE92" i="3"/>
  <c r="AF92" i="3"/>
  <c r="AG92" i="3"/>
  <c r="AH92" i="3"/>
  <c r="AE93" i="3"/>
  <c r="AF93" i="3"/>
  <c r="AG93" i="3"/>
  <c r="AH93" i="3"/>
  <c r="AE94" i="3"/>
  <c r="AF94" i="3"/>
  <c r="AG94" i="3"/>
  <c r="AH94" i="3"/>
  <c r="AE95" i="3"/>
  <c r="AF95" i="3"/>
  <c r="AG95" i="3"/>
  <c r="AH95" i="3"/>
  <c r="AE96" i="3"/>
  <c r="AF96" i="3"/>
  <c r="AG96" i="3"/>
  <c r="AH96" i="3"/>
  <c r="AE97" i="3"/>
  <c r="AF97" i="3"/>
  <c r="AG97" i="3"/>
  <c r="AH97" i="3"/>
  <c r="AE98" i="3"/>
  <c r="AF98" i="3"/>
  <c r="AG98" i="3"/>
  <c r="AH98" i="3"/>
  <c r="AE99" i="3"/>
  <c r="AF99" i="3"/>
  <c r="AG99" i="3"/>
  <c r="AH99" i="3"/>
  <c r="AE100" i="3"/>
  <c r="AF100" i="3"/>
  <c r="AG100" i="3"/>
  <c r="AH100" i="3"/>
  <c r="AE101" i="3"/>
  <c r="AF101" i="3"/>
  <c r="AG101" i="3"/>
  <c r="AH101" i="3"/>
  <c r="AE102" i="3"/>
  <c r="AF102" i="3"/>
  <c r="AG102" i="3"/>
  <c r="AH102" i="3"/>
  <c r="AE103" i="3"/>
  <c r="AF103" i="3"/>
  <c r="AG103" i="3"/>
  <c r="AH103" i="3"/>
  <c r="AE104" i="3"/>
  <c r="AF104" i="3"/>
  <c r="AG104" i="3"/>
  <c r="AH104" i="3"/>
  <c r="AE105" i="3"/>
  <c r="AF105" i="3"/>
  <c r="AG105" i="3"/>
  <c r="AH105" i="3"/>
  <c r="AE106" i="3"/>
  <c r="AF106" i="3"/>
  <c r="AG106" i="3"/>
  <c r="AH106" i="3"/>
  <c r="AE107" i="3"/>
  <c r="AF107" i="3"/>
  <c r="AG107" i="3"/>
  <c r="AH107" i="3"/>
  <c r="AE108" i="3"/>
  <c r="AF108" i="3"/>
  <c r="AG108" i="3"/>
  <c r="AH108" i="3"/>
  <c r="AE109" i="3"/>
  <c r="AF109" i="3"/>
  <c r="AG109" i="3"/>
  <c r="AH109" i="3"/>
  <c r="Z110" i="3"/>
  <c r="AA110" i="3"/>
  <c r="AE110" i="3"/>
  <c r="AF110" i="3"/>
  <c r="AG110" i="3"/>
  <c r="AH110" i="3"/>
  <c r="CU104" i="6"/>
  <c r="CU107" i="6"/>
  <c r="CU102" i="6"/>
  <c r="CU115" i="6"/>
  <c r="CU108" i="6"/>
  <c r="CU113" i="6"/>
  <c r="C108" i="3" l="1"/>
  <c r="C104" i="3"/>
  <c r="C100" i="3"/>
  <c r="C96" i="3"/>
  <c r="C92" i="3"/>
  <c r="C88" i="3"/>
  <c r="C84" i="3"/>
  <c r="E109" i="3"/>
  <c r="E105" i="3"/>
  <c r="E101" i="3"/>
  <c r="E97" i="3"/>
  <c r="E93" i="3"/>
  <c r="E89" i="3"/>
  <c r="E85" i="3"/>
  <c r="E81" i="3"/>
  <c r="C80" i="3"/>
  <c r="C76" i="3"/>
  <c r="C73" i="3"/>
  <c r="C68" i="3"/>
  <c r="C107" i="3"/>
  <c r="F105" i="3"/>
  <c r="C99" i="3"/>
  <c r="F97" i="3"/>
  <c r="C95" i="3"/>
  <c r="F93" i="3"/>
  <c r="F89" i="3"/>
  <c r="C87" i="3"/>
  <c r="F85" i="3"/>
  <c r="C83" i="3"/>
  <c r="C79" i="3"/>
  <c r="F77" i="3"/>
  <c r="C75" i="3"/>
  <c r="C74" i="3"/>
  <c r="F73" i="3"/>
  <c r="C103" i="3"/>
  <c r="F101" i="3"/>
  <c r="C91" i="3"/>
  <c r="F81" i="3"/>
  <c r="E110" i="3"/>
  <c r="E106" i="3"/>
  <c r="E102" i="3"/>
  <c r="E98" i="3"/>
  <c r="E94" i="3"/>
  <c r="E90" i="3"/>
  <c r="E86" i="3"/>
  <c r="E82" i="3"/>
  <c r="E78" i="3"/>
  <c r="E74" i="3"/>
  <c r="F104" i="3"/>
  <c r="F100" i="3"/>
  <c r="F96" i="3"/>
  <c r="F92" i="3"/>
  <c r="F88" i="3"/>
  <c r="F84" i="3"/>
  <c r="F80" i="3"/>
  <c r="F76" i="3"/>
  <c r="C56" i="3"/>
  <c r="F72" i="3"/>
  <c r="F94" i="3"/>
  <c r="F90" i="3"/>
  <c r="F86" i="3"/>
  <c r="F82" i="3"/>
  <c r="F78" i="3"/>
  <c r="F74" i="3"/>
  <c r="C71" i="3"/>
  <c r="F70" i="3"/>
  <c r="F66" i="3"/>
  <c r="F62" i="3"/>
  <c r="F58" i="3"/>
  <c r="DF120" i="6"/>
  <c r="DE120" i="6"/>
  <c r="DE118" i="6"/>
  <c r="DF118" i="6"/>
  <c r="DF116" i="6"/>
  <c r="DE116" i="6"/>
  <c r="DE114" i="6"/>
  <c r="DF114" i="6"/>
  <c r="DE112" i="6"/>
  <c r="DF112" i="6"/>
  <c r="DF110" i="6"/>
  <c r="DE110" i="6"/>
  <c r="DE108" i="6"/>
  <c r="DF108" i="6"/>
  <c r="F98" i="3"/>
  <c r="E95" i="3"/>
  <c r="E75" i="3"/>
  <c r="E71" i="3"/>
  <c r="DF106" i="6"/>
  <c r="DE106" i="6"/>
  <c r="DE104" i="6"/>
  <c r="DF104" i="6"/>
  <c r="DF102" i="6"/>
  <c r="DE102" i="6"/>
  <c r="E103" i="3"/>
  <c r="E99" i="3"/>
  <c r="E87" i="3"/>
  <c r="C109" i="3"/>
  <c r="C105" i="3"/>
  <c r="F103" i="3"/>
  <c r="F99" i="3"/>
  <c r="C93" i="3"/>
  <c r="F91" i="3"/>
  <c r="F87" i="3"/>
  <c r="F83" i="3"/>
  <c r="C77" i="3"/>
  <c r="C72" i="3"/>
  <c r="F59" i="3"/>
  <c r="E107" i="3"/>
  <c r="E91" i="3"/>
  <c r="E83" i="3"/>
  <c r="C101" i="3"/>
  <c r="C97" i="3"/>
  <c r="F95" i="3"/>
  <c r="C89" i="3"/>
  <c r="C85" i="3"/>
  <c r="C81" i="3"/>
  <c r="F79" i="3"/>
  <c r="F75" i="3"/>
  <c r="F71" i="3"/>
  <c r="F67" i="3"/>
  <c r="F63" i="3"/>
  <c r="C57" i="3"/>
  <c r="E108" i="3"/>
  <c r="E104" i="3"/>
  <c r="E100" i="3"/>
  <c r="E80" i="3"/>
  <c r="E76" i="3"/>
  <c r="E72" i="3"/>
  <c r="C110" i="3"/>
  <c r="C106" i="3"/>
  <c r="C102" i="3"/>
  <c r="C98" i="3"/>
  <c r="C94" i="3"/>
  <c r="C90" i="3"/>
  <c r="C86" i="3"/>
  <c r="C82" i="3"/>
  <c r="C78" i="3"/>
  <c r="C70" i="3"/>
  <c r="C66" i="3"/>
  <c r="C62" i="3"/>
  <c r="DE119" i="6"/>
  <c r="DF119" i="6"/>
  <c r="DF117" i="6"/>
  <c r="DE117" i="6"/>
  <c r="DE115" i="6"/>
  <c r="DF115" i="6"/>
  <c r="DE113" i="6"/>
  <c r="DF113" i="6"/>
  <c r="DE111" i="6"/>
  <c r="DF111" i="6"/>
  <c r="DF109" i="6"/>
  <c r="DE109" i="6"/>
  <c r="DF107" i="6"/>
  <c r="DE107" i="6"/>
  <c r="DE105" i="6"/>
  <c r="DF105" i="6"/>
  <c r="DF103" i="6"/>
  <c r="DE103" i="6"/>
  <c r="DE101" i="6"/>
  <c r="DF101" i="6"/>
  <c r="C64" i="3"/>
  <c r="C60" i="3"/>
  <c r="C58" i="3"/>
  <c r="AI110" i="3"/>
  <c r="AM110" i="3" s="1"/>
  <c r="F110" i="3"/>
  <c r="AI106" i="3"/>
  <c r="AM106" i="3" s="1"/>
  <c r="F106" i="3"/>
  <c r="AI102" i="3"/>
  <c r="AM102" i="3" s="1"/>
  <c r="F102" i="3"/>
  <c r="AJ79" i="3"/>
  <c r="AL79" i="3" s="1"/>
  <c r="E79" i="3"/>
  <c r="AI107" i="3"/>
  <c r="AM107" i="3" s="1"/>
  <c r="F107" i="3"/>
  <c r="AJ96" i="3"/>
  <c r="AL96" i="3" s="1"/>
  <c r="E96" i="3"/>
  <c r="AJ92" i="3"/>
  <c r="AL92" i="3" s="1"/>
  <c r="E92" i="3"/>
  <c r="AJ88" i="3"/>
  <c r="AL88" i="3" s="1"/>
  <c r="E88" i="3"/>
  <c r="AJ84" i="3"/>
  <c r="AL84" i="3" s="1"/>
  <c r="E84" i="3"/>
  <c r="AI108" i="3"/>
  <c r="AM108" i="3" s="1"/>
  <c r="F108" i="3"/>
  <c r="AJ77" i="3"/>
  <c r="AL77" i="3" s="1"/>
  <c r="E77" i="3"/>
  <c r="AJ73" i="3"/>
  <c r="AL73" i="3" s="1"/>
  <c r="E73" i="3"/>
  <c r="AI109" i="3"/>
  <c r="AM109" i="3" s="1"/>
  <c r="F109" i="3"/>
  <c r="F56" i="3"/>
  <c r="C69" i="3"/>
  <c r="C65" i="3"/>
  <c r="C61" i="3"/>
  <c r="C67" i="3"/>
  <c r="C63" i="3"/>
  <c r="C59" i="3"/>
  <c r="E67" i="3"/>
  <c r="AJ63" i="3"/>
  <c r="E63" i="3"/>
  <c r="AJ59" i="3"/>
  <c r="AL59" i="3" s="1"/>
  <c r="E59" i="3"/>
  <c r="E68" i="3"/>
  <c r="E64" i="3"/>
  <c r="E60" i="3"/>
  <c r="F60" i="3"/>
  <c r="F68" i="3"/>
  <c r="F64" i="3"/>
  <c r="AJ69" i="3"/>
  <c r="AL69" i="3" s="1"/>
  <c r="E69" i="3"/>
  <c r="AJ65" i="3"/>
  <c r="AL65" i="3" s="1"/>
  <c r="E65" i="3"/>
  <c r="AJ61" i="3"/>
  <c r="AL61" i="3" s="1"/>
  <c r="E61" i="3"/>
  <c r="F61" i="3"/>
  <c r="F69" i="3"/>
  <c r="F65" i="3"/>
  <c r="E70" i="3"/>
  <c r="E66" i="3"/>
  <c r="E62" i="3"/>
  <c r="E58" i="3"/>
  <c r="E57" i="3"/>
  <c r="F57" i="3"/>
  <c r="E56" i="3"/>
  <c r="BT104" i="6"/>
  <c r="BS104" i="6"/>
  <c r="BT102" i="6"/>
  <c r="BS102" i="6"/>
  <c r="BT119" i="6"/>
  <c r="BS119" i="6"/>
  <c r="BT117" i="6"/>
  <c r="BS117" i="6"/>
  <c r="BT115" i="6"/>
  <c r="BS115" i="6"/>
  <c r="BT113" i="6"/>
  <c r="BS113" i="6"/>
  <c r="BT111" i="6"/>
  <c r="BS111" i="6"/>
  <c r="BT109" i="6"/>
  <c r="BS109" i="6"/>
  <c r="BT107" i="6"/>
  <c r="BS107" i="6"/>
  <c r="BT105" i="6"/>
  <c r="BS105" i="6"/>
  <c r="BT103" i="6"/>
  <c r="BS103" i="6"/>
  <c r="BT101" i="6"/>
  <c r="BS101" i="6"/>
  <c r="BT120" i="6"/>
  <c r="BS120" i="6"/>
  <c r="BT118" i="6"/>
  <c r="BS118" i="6"/>
  <c r="BT116" i="6"/>
  <c r="BS116" i="6"/>
  <c r="BT114" i="6"/>
  <c r="BS114" i="6"/>
  <c r="BT112" i="6"/>
  <c r="BS112" i="6"/>
  <c r="BT110" i="6"/>
  <c r="BS110" i="6"/>
  <c r="BT108" i="6"/>
  <c r="BS108" i="6"/>
  <c r="BE106" i="6"/>
  <c r="BT106" i="6"/>
  <c r="BS106" i="6"/>
  <c r="BI117" i="6"/>
  <c r="BR117" i="6"/>
  <c r="Z117" i="6"/>
  <c r="AB117" i="6" s="1"/>
  <c r="AD117" i="6" s="1"/>
  <c r="AE117" i="6" s="1"/>
  <c r="BQ117" i="6"/>
  <c r="BJ111" i="6"/>
  <c r="Z111" i="6"/>
  <c r="AB111" i="6" s="1"/>
  <c r="BR111" i="6"/>
  <c r="BQ111" i="6"/>
  <c r="BC109" i="6"/>
  <c r="BR109" i="6"/>
  <c r="Z109" i="6"/>
  <c r="AB109" i="6" s="1"/>
  <c r="AD109" i="6" s="1"/>
  <c r="AE109" i="6" s="1"/>
  <c r="BQ109" i="6"/>
  <c r="Z107" i="6"/>
  <c r="AB107" i="6" s="1"/>
  <c r="BR107" i="6"/>
  <c r="BQ107" i="6"/>
  <c r="DC106" i="6"/>
  <c r="DD106" i="6"/>
  <c r="Z115" i="6"/>
  <c r="AB115" i="6" s="1"/>
  <c r="AD115" i="6" s="1"/>
  <c r="AE115" i="6" s="1"/>
  <c r="BR115" i="6"/>
  <c r="BQ115" i="6"/>
  <c r="BK113" i="6"/>
  <c r="BR113" i="6"/>
  <c r="BQ113" i="6"/>
  <c r="Z113" i="6"/>
  <c r="BR102" i="6"/>
  <c r="BQ102" i="6"/>
  <c r="Z102" i="6"/>
  <c r="AB102" i="6" s="1"/>
  <c r="AD102" i="6" s="1"/>
  <c r="AE102" i="6" s="1"/>
  <c r="DC117" i="6"/>
  <c r="DD117" i="6"/>
  <c r="DC115" i="6"/>
  <c r="DD115" i="6"/>
  <c r="DC113" i="6"/>
  <c r="DD113" i="6"/>
  <c r="DC104" i="6"/>
  <c r="DD104" i="6"/>
  <c r="DC102" i="6"/>
  <c r="DD102" i="6"/>
  <c r="DD109" i="6"/>
  <c r="DC109" i="6"/>
  <c r="DD107" i="6"/>
  <c r="DC107" i="6"/>
  <c r="BR105" i="6"/>
  <c r="BQ105" i="6"/>
  <c r="Z105" i="6"/>
  <c r="DC119" i="6"/>
  <c r="DD119" i="6"/>
  <c r="DD111" i="6"/>
  <c r="DC111" i="6"/>
  <c r="BH120" i="6"/>
  <c r="Z120" i="6"/>
  <c r="BR120" i="6"/>
  <c r="BQ120" i="6"/>
  <c r="BL118" i="6"/>
  <c r="BR118" i="6"/>
  <c r="BQ118" i="6"/>
  <c r="Z118" i="6"/>
  <c r="AB118" i="6" s="1"/>
  <c r="Z116" i="6"/>
  <c r="BR116" i="6"/>
  <c r="BQ116" i="6"/>
  <c r="BR114" i="6"/>
  <c r="BQ114" i="6"/>
  <c r="Z114" i="6"/>
  <c r="BD112" i="6"/>
  <c r="Z112" i="6"/>
  <c r="BR112" i="6"/>
  <c r="BQ112" i="6"/>
  <c r="BC103" i="6"/>
  <c r="Z103" i="6"/>
  <c r="BR103" i="6"/>
  <c r="BQ103" i="6"/>
  <c r="BB101" i="6"/>
  <c r="BR101" i="6"/>
  <c r="Z101" i="6"/>
  <c r="BQ101" i="6"/>
  <c r="Z104" i="6"/>
  <c r="AB104" i="6" s="1"/>
  <c r="AD104" i="6" s="1"/>
  <c r="AE104" i="6" s="1"/>
  <c r="BR104" i="6"/>
  <c r="BQ104" i="6"/>
  <c r="BR110" i="6"/>
  <c r="BQ110" i="6"/>
  <c r="Z110" i="6"/>
  <c r="AB110" i="6" s="1"/>
  <c r="AD110" i="6" s="1"/>
  <c r="AE110" i="6" s="1"/>
  <c r="Z108" i="6"/>
  <c r="BR108" i="6"/>
  <c r="BQ108" i="6"/>
  <c r="DD105" i="6"/>
  <c r="DC105" i="6"/>
  <c r="BM119" i="6"/>
  <c r="Z119" i="6"/>
  <c r="AB119" i="6" s="1"/>
  <c r="AD119" i="6" s="1"/>
  <c r="AE119" i="6" s="1"/>
  <c r="BR119" i="6"/>
  <c r="BQ119" i="6"/>
  <c r="DD120" i="6"/>
  <c r="DC120" i="6"/>
  <c r="DD118" i="6"/>
  <c r="DC118" i="6"/>
  <c r="DD116" i="6"/>
  <c r="DC116" i="6"/>
  <c r="DD114" i="6"/>
  <c r="DC114" i="6"/>
  <c r="DD112" i="6"/>
  <c r="DC112" i="6"/>
  <c r="DD103" i="6"/>
  <c r="DC103" i="6"/>
  <c r="DD101" i="6"/>
  <c r="DC101" i="6"/>
  <c r="DD110" i="6"/>
  <c r="DC110" i="6"/>
  <c r="DC108" i="6"/>
  <c r="DD108" i="6"/>
  <c r="BM106" i="6"/>
  <c r="BR106" i="6"/>
  <c r="BQ106" i="6"/>
  <c r="Z106" i="6"/>
  <c r="AB106" i="6" s="1"/>
  <c r="BW106" i="6"/>
  <c r="BJ118" i="6"/>
  <c r="DA118" i="6"/>
  <c r="DB118" i="6"/>
  <c r="BW115" i="6"/>
  <c r="DA116" i="6"/>
  <c r="DB116" i="6"/>
  <c r="DA111" i="6"/>
  <c r="DB111" i="6"/>
  <c r="DA119" i="6"/>
  <c r="DB119" i="6"/>
  <c r="BH118" i="6"/>
  <c r="DA114" i="6"/>
  <c r="DB114" i="6"/>
  <c r="DA109" i="6"/>
  <c r="DB109" i="6"/>
  <c r="DA107" i="6"/>
  <c r="DB107" i="6"/>
  <c r="DA106" i="6"/>
  <c r="DB106" i="6"/>
  <c r="DB112" i="6"/>
  <c r="DA112" i="6"/>
  <c r="DB104" i="6"/>
  <c r="DA104" i="6"/>
  <c r="DB102" i="6"/>
  <c r="DA102" i="6"/>
  <c r="DA120" i="6"/>
  <c r="DB120" i="6"/>
  <c r="DB117" i="6"/>
  <c r="DA117" i="6"/>
  <c r="BN112" i="6"/>
  <c r="DA110" i="6"/>
  <c r="DB110" i="6"/>
  <c r="DA115" i="6"/>
  <c r="DB115" i="6"/>
  <c r="DB113" i="6"/>
  <c r="DA113" i="6"/>
  <c r="DB108" i="6"/>
  <c r="DA108" i="6"/>
  <c r="DA105" i="6"/>
  <c r="DB105" i="6"/>
  <c r="BL117" i="6"/>
  <c r="DA103" i="6"/>
  <c r="DB103" i="6"/>
  <c r="DA101" i="6"/>
  <c r="DB101" i="6"/>
  <c r="BI120" i="6"/>
  <c r="BJ101" i="6"/>
  <c r="BL102" i="6"/>
  <c r="BH101" i="6"/>
  <c r="BJ103" i="6"/>
  <c r="DI102" i="6"/>
  <c r="BE102" i="6"/>
  <c r="BK112" i="6"/>
  <c r="BD118" i="6"/>
  <c r="DI117" i="6"/>
  <c r="BN120" i="6"/>
  <c r="BH119" i="6"/>
  <c r="BB118" i="6"/>
  <c r="BJ120" i="6"/>
  <c r="BH116" i="6"/>
  <c r="BP116" i="6"/>
  <c r="BO116" i="6"/>
  <c r="BC101" i="6"/>
  <c r="BJ117" i="6"/>
  <c r="BP117" i="6"/>
  <c r="BO117" i="6"/>
  <c r="BG110" i="6"/>
  <c r="BP110" i="6"/>
  <c r="BO110" i="6"/>
  <c r="BE119" i="6"/>
  <c r="BD119" i="6"/>
  <c r="BH114" i="6"/>
  <c r="BP114" i="6"/>
  <c r="BO114" i="6"/>
  <c r="BH108" i="6"/>
  <c r="BP108" i="6"/>
  <c r="BO108" i="6"/>
  <c r="BI105" i="6"/>
  <c r="BP105" i="6"/>
  <c r="BO105" i="6"/>
  <c r="DI119" i="6"/>
  <c r="BN119" i="6"/>
  <c r="BB119" i="6"/>
  <c r="BN118" i="6"/>
  <c r="BE117" i="6"/>
  <c r="BW119" i="6"/>
  <c r="BH117" i="6"/>
  <c r="AA120" i="6"/>
  <c r="DI118" i="6"/>
  <c r="BC117" i="6"/>
  <c r="BJ116" i="6"/>
  <c r="BB111" i="6"/>
  <c r="BP111" i="6"/>
  <c r="BO111" i="6"/>
  <c r="BG119" i="6"/>
  <c r="BP119" i="6"/>
  <c r="BO119" i="6"/>
  <c r="BC118" i="6"/>
  <c r="BP118" i="6"/>
  <c r="BO118" i="6"/>
  <c r="BE115" i="6"/>
  <c r="BP115" i="6"/>
  <c r="BO115" i="6"/>
  <c r="BW110" i="6"/>
  <c r="BB103" i="6"/>
  <c r="BP103" i="6"/>
  <c r="BO103" i="6"/>
  <c r="BH102" i="6"/>
  <c r="BP102" i="6"/>
  <c r="BO102" i="6"/>
  <c r="BI101" i="6"/>
  <c r="BP101" i="6"/>
  <c r="BO101" i="6"/>
  <c r="BL119" i="6"/>
  <c r="BJ119" i="6"/>
  <c r="BI118" i="6"/>
  <c r="BH112" i="6"/>
  <c r="BP112" i="6"/>
  <c r="BO112" i="6"/>
  <c r="BP109" i="6"/>
  <c r="BO109" i="6"/>
  <c r="BH107" i="6"/>
  <c r="BP107" i="6"/>
  <c r="BO107" i="6"/>
  <c r="BB106" i="6"/>
  <c r="BP106" i="6"/>
  <c r="BO106" i="6"/>
  <c r="BC120" i="6"/>
  <c r="BP120" i="6"/>
  <c r="BO120" i="6"/>
  <c r="BI119" i="6"/>
  <c r="BM117" i="6"/>
  <c r="AA114" i="6"/>
  <c r="BJ113" i="6"/>
  <c r="BP113" i="6"/>
  <c r="BO113" i="6"/>
  <c r="BB104" i="6"/>
  <c r="BP104" i="6"/>
  <c r="BO104" i="6"/>
  <c r="BE116" i="6"/>
  <c r="BD120" i="6"/>
  <c r="BW118" i="6"/>
  <c r="BW117" i="6"/>
  <c r="BC116" i="6"/>
  <c r="BI104" i="6"/>
  <c r="DI120" i="6"/>
  <c r="BB120" i="6"/>
  <c r="BN117" i="6"/>
  <c r="BI113" i="6"/>
  <c r="BC112" i="6"/>
  <c r="BG106" i="6"/>
  <c r="BK105" i="6"/>
  <c r="BH104" i="6"/>
  <c r="BH105" i="6"/>
  <c r="BE104" i="6"/>
  <c r="BM109" i="6"/>
  <c r="BD106" i="6"/>
  <c r="BN116" i="6"/>
  <c r="BL120" i="6"/>
  <c r="BL116" i="6"/>
  <c r="BL109" i="6"/>
  <c r="BG108" i="6"/>
  <c r="BI109" i="6"/>
  <c r="BG116" i="6"/>
  <c r="DI110" i="6"/>
  <c r="AA108" i="6"/>
  <c r="BL114" i="6"/>
  <c r="BG112" i="6"/>
  <c r="BK111" i="6"/>
  <c r="BB109" i="6"/>
  <c r="BG104" i="6"/>
  <c r="BI114" i="6"/>
  <c r="BC114" i="6"/>
  <c r="BI111" i="6"/>
  <c r="BW111" i="6"/>
  <c r="BG115" i="6"/>
  <c r="BH111" i="6"/>
  <c r="BK109" i="6"/>
  <c r="BE109" i="6"/>
  <c r="BI107" i="6"/>
  <c r="BN104" i="6"/>
  <c r="BD109" i="6"/>
  <c r="BD107" i="6"/>
  <c r="BN114" i="6"/>
  <c r="BE114" i="6"/>
  <c r="BE112" i="6"/>
  <c r="BN110" i="6"/>
  <c r="BD110" i="6"/>
  <c r="BW109" i="6"/>
  <c r="BC107" i="6"/>
  <c r="DI106" i="6"/>
  <c r="BN106" i="6"/>
  <c r="BJ105" i="6"/>
  <c r="BI102" i="6"/>
  <c r="BE110" i="6"/>
  <c r="DI114" i="6"/>
  <c r="BM114" i="6"/>
  <c r="BD114" i="6"/>
  <c r="BM110" i="6"/>
  <c r="BC110" i="6"/>
  <c r="BB107" i="6"/>
  <c r="DI104" i="6"/>
  <c r="BW104" i="6"/>
  <c r="BD104" i="6"/>
  <c r="BK103" i="6"/>
  <c r="BG102" i="6"/>
  <c r="BL110" i="6"/>
  <c r="BK114" i="6"/>
  <c r="BB114" i="6"/>
  <c r="DI112" i="6"/>
  <c r="BM112" i="6"/>
  <c r="BK110" i="6"/>
  <c r="DI108" i="6"/>
  <c r="BL107" i="6"/>
  <c r="BI106" i="6"/>
  <c r="BM104" i="6"/>
  <c r="BI103" i="6"/>
  <c r="BD102" i="6"/>
  <c r="BK101" i="6"/>
  <c r="BJ114" i="6"/>
  <c r="BL112" i="6"/>
  <c r="BI110" i="6"/>
  <c r="BJ109" i="6"/>
  <c r="BL108" i="6"/>
  <c r="BK107" i="6"/>
  <c r="BH106" i="6"/>
  <c r="BL104" i="6"/>
  <c r="BH103" i="6"/>
  <c r="BW102" i="6"/>
  <c r="AA112" i="6"/>
  <c r="BH110" i="6"/>
  <c r="BN102" i="6"/>
  <c r="BG114" i="6"/>
  <c r="Y114" i="6"/>
  <c r="BF114" i="6" s="1"/>
  <c r="BI112" i="6"/>
  <c r="BM102" i="6"/>
  <c r="AA113" i="6"/>
  <c r="BW113" i="6"/>
  <c r="BD117" i="6"/>
  <c r="BI116" i="6"/>
  <c r="AA116" i="6"/>
  <c r="BN115" i="6"/>
  <c r="BD113" i="6"/>
  <c r="BL113" i="6"/>
  <c r="BN113" i="6"/>
  <c r="DI113" i="6"/>
  <c r="AA105" i="6"/>
  <c r="BW105" i="6"/>
  <c r="BD115" i="6"/>
  <c r="BL115" i="6"/>
  <c r="BG120" i="6"/>
  <c r="BK119" i="6"/>
  <c r="BC119" i="6"/>
  <c r="BG118" i="6"/>
  <c r="BK117" i="6"/>
  <c r="BB117" i="6"/>
  <c r="Y116" i="6"/>
  <c r="BF116" i="6" s="1"/>
  <c r="BM115" i="6"/>
  <c r="BC115" i="6"/>
  <c r="BH113" i="6"/>
  <c r="BK115" i="6"/>
  <c r="BB115" i="6"/>
  <c r="BG113" i="6"/>
  <c r="BM120" i="6"/>
  <c r="BE120" i="6"/>
  <c r="BM118" i="6"/>
  <c r="BE118" i="6"/>
  <c r="BM116" i="6"/>
  <c r="BD116" i="6"/>
  <c r="DI115" i="6"/>
  <c r="BJ115" i="6"/>
  <c r="BE113" i="6"/>
  <c r="BI115" i="6"/>
  <c r="BC113" i="6"/>
  <c r="BK120" i="6"/>
  <c r="BK118" i="6"/>
  <c r="BG117" i="6"/>
  <c r="DI116" i="6"/>
  <c r="BK116" i="6"/>
  <c r="BB116" i="6"/>
  <c r="BH115" i="6"/>
  <c r="BM113" i="6"/>
  <c r="BB113" i="6"/>
  <c r="BI108" i="6"/>
  <c r="BD105" i="6"/>
  <c r="BL105" i="6"/>
  <c r="BE105" i="6"/>
  <c r="BM105" i="6"/>
  <c r="BN105" i="6"/>
  <c r="DI105" i="6"/>
  <c r="BG105" i="6"/>
  <c r="BB108" i="6"/>
  <c r="BJ108" i="6"/>
  <c r="BC108" i="6"/>
  <c r="BK108" i="6"/>
  <c r="AA103" i="6"/>
  <c r="BW103" i="6"/>
  <c r="AA101" i="6"/>
  <c r="BW101" i="6"/>
  <c r="BG111" i="6"/>
  <c r="BW107" i="6"/>
  <c r="BE107" i="6"/>
  <c r="BM107" i="6"/>
  <c r="BN107" i="6"/>
  <c r="DI107" i="6"/>
  <c r="BG107" i="6"/>
  <c r="BC105" i="6"/>
  <c r="BJ112" i="6"/>
  <c r="BB112" i="6"/>
  <c r="DI111" i="6"/>
  <c r="BN111" i="6"/>
  <c r="BE108" i="6"/>
  <c r="BB105" i="6"/>
  <c r="BM111" i="6"/>
  <c r="BE111" i="6"/>
  <c r="AD111" i="6"/>
  <c r="AE111" i="6" s="1"/>
  <c r="BN109" i="6"/>
  <c r="DI109" i="6"/>
  <c r="BG109" i="6"/>
  <c r="BN108" i="6"/>
  <c r="BD108" i="6"/>
  <c r="BL111" i="6"/>
  <c r="BD111" i="6"/>
  <c r="BB110" i="6"/>
  <c r="BJ110" i="6"/>
  <c r="BH109" i="6"/>
  <c r="BM108" i="6"/>
  <c r="BJ107" i="6"/>
  <c r="BK106" i="6"/>
  <c r="BC106" i="6"/>
  <c r="BK104" i="6"/>
  <c r="BC104" i="6"/>
  <c r="BG103" i="6"/>
  <c r="BK102" i="6"/>
  <c r="BC102" i="6"/>
  <c r="BG101" i="6"/>
  <c r="BJ106" i="6"/>
  <c r="BJ104" i="6"/>
  <c r="DI103" i="6"/>
  <c r="BN103" i="6"/>
  <c r="BJ102" i="6"/>
  <c r="BB102" i="6"/>
  <c r="DI101" i="6"/>
  <c r="BN101" i="6"/>
  <c r="BM103" i="6"/>
  <c r="BE103" i="6"/>
  <c r="BM101" i="6"/>
  <c r="BE101" i="6"/>
  <c r="BL103" i="6"/>
  <c r="BD103" i="6"/>
  <c r="BL101" i="6"/>
  <c r="BD101" i="6"/>
  <c r="AL63" i="3"/>
  <c r="AJ91" i="3"/>
  <c r="AL91" i="3" s="1"/>
  <c r="AJ85" i="3"/>
  <c r="AL85" i="3" s="1"/>
  <c r="AJ95" i="3"/>
  <c r="AL95" i="3" s="1"/>
  <c r="AJ89" i="3"/>
  <c r="AL89" i="3" s="1"/>
  <c r="AJ93" i="3"/>
  <c r="AL93" i="3" s="1"/>
  <c r="AJ83" i="3"/>
  <c r="AL83" i="3" s="1"/>
  <c r="AJ97" i="3"/>
  <c r="AL97" i="3" s="1"/>
  <c r="AJ87" i="3"/>
  <c r="AL87" i="3" s="1"/>
  <c r="AJ81" i="3"/>
  <c r="AL81" i="3" s="1"/>
  <c r="AJ75" i="3"/>
  <c r="AL75" i="3" s="1"/>
  <c r="AI94" i="3"/>
  <c r="AM94" i="3" s="1"/>
  <c r="AI82" i="3"/>
  <c r="AM82" i="3" s="1"/>
  <c r="AI78" i="3"/>
  <c r="AM78" i="3" s="1"/>
  <c r="AI74" i="3"/>
  <c r="AM74" i="3" s="1"/>
  <c r="AI70" i="3"/>
  <c r="AM70" i="3" s="1"/>
  <c r="AI66" i="3"/>
  <c r="AM66" i="3" s="1"/>
  <c r="AJ58" i="3"/>
  <c r="AL58" i="3" s="1"/>
  <c r="AI90" i="3"/>
  <c r="AM90" i="3" s="1"/>
  <c r="AI86" i="3"/>
  <c r="AM86" i="3" s="1"/>
  <c r="AJ110" i="3"/>
  <c r="AL110" i="3" s="1"/>
  <c r="AJ109" i="3"/>
  <c r="AL109" i="3" s="1"/>
  <c r="AJ108" i="3"/>
  <c r="AL108" i="3" s="1"/>
  <c r="AJ107" i="3"/>
  <c r="AL107" i="3" s="1"/>
  <c r="AJ106" i="3"/>
  <c r="AL106" i="3" s="1"/>
  <c r="AJ105" i="3"/>
  <c r="AL105" i="3" s="1"/>
  <c r="AJ104" i="3"/>
  <c r="AL104" i="3" s="1"/>
  <c r="AJ103" i="3"/>
  <c r="AL103" i="3" s="1"/>
  <c r="AJ102" i="3"/>
  <c r="AL102" i="3" s="1"/>
  <c r="AJ101" i="3"/>
  <c r="AL101" i="3" s="1"/>
  <c r="AJ100" i="3"/>
  <c r="AL100" i="3" s="1"/>
  <c r="AJ99" i="3"/>
  <c r="AL99" i="3" s="1"/>
  <c r="AJ98" i="3"/>
  <c r="AL98" i="3" s="1"/>
  <c r="AI105" i="3"/>
  <c r="AM105" i="3" s="1"/>
  <c r="AI104" i="3"/>
  <c r="AM104" i="3" s="1"/>
  <c r="AI103" i="3"/>
  <c r="AM103" i="3" s="1"/>
  <c r="AI101" i="3"/>
  <c r="AM101" i="3" s="1"/>
  <c r="AI100" i="3"/>
  <c r="AM100" i="3" s="1"/>
  <c r="AI99" i="3"/>
  <c r="AM99" i="3" s="1"/>
  <c r="AI98" i="3"/>
  <c r="AM98" i="3" s="1"/>
  <c r="AI95" i="3"/>
  <c r="AM95" i="3" s="1"/>
  <c r="AJ94" i="3"/>
  <c r="AL94" i="3" s="1"/>
  <c r="AI91" i="3"/>
  <c r="AM91" i="3" s="1"/>
  <c r="AJ90" i="3"/>
  <c r="AL90" i="3" s="1"/>
  <c r="AI87" i="3"/>
  <c r="AM87" i="3" s="1"/>
  <c r="AJ86" i="3"/>
  <c r="AL86" i="3" s="1"/>
  <c r="AI83" i="3"/>
  <c r="AM83" i="3" s="1"/>
  <c r="AJ82" i="3"/>
  <c r="AL82" i="3" s="1"/>
  <c r="AI79" i="3"/>
  <c r="AM79" i="3" s="1"/>
  <c r="AJ78" i="3"/>
  <c r="AL78" i="3" s="1"/>
  <c r="AI75" i="3"/>
  <c r="AM75" i="3" s="1"/>
  <c r="AJ74" i="3"/>
  <c r="AL74" i="3" s="1"/>
  <c r="AI71" i="3"/>
  <c r="AM71" i="3" s="1"/>
  <c r="AJ70" i="3"/>
  <c r="AL70" i="3" s="1"/>
  <c r="AI67" i="3"/>
  <c r="AM67" i="3" s="1"/>
  <c r="AJ66" i="3"/>
  <c r="AL66" i="3" s="1"/>
  <c r="AJ57" i="3"/>
  <c r="AL57" i="3" s="1"/>
  <c r="AJ64" i="3"/>
  <c r="AL64" i="3" s="1"/>
  <c r="AJ62" i="3"/>
  <c r="AL62" i="3" s="1"/>
  <c r="AJ60" i="3"/>
  <c r="AL60" i="3" s="1"/>
  <c r="AJ56" i="3"/>
  <c r="AL56" i="3" s="1"/>
  <c r="AI96" i="3"/>
  <c r="AM96" i="3" s="1"/>
  <c r="AI92" i="3"/>
  <c r="AM92" i="3" s="1"/>
  <c r="AI88" i="3"/>
  <c r="AM88" i="3" s="1"/>
  <c r="AI84" i="3"/>
  <c r="AM84" i="3" s="1"/>
  <c r="AI80" i="3"/>
  <c r="AM80" i="3" s="1"/>
  <c r="AI76" i="3"/>
  <c r="AM76" i="3" s="1"/>
  <c r="AI72" i="3"/>
  <c r="AM72" i="3" s="1"/>
  <c r="AJ71" i="3"/>
  <c r="AL71" i="3" s="1"/>
  <c r="AI68" i="3"/>
  <c r="AM68" i="3" s="1"/>
  <c r="AJ67" i="3"/>
  <c r="AL67" i="3" s="1"/>
  <c r="AI97" i="3"/>
  <c r="AM97" i="3" s="1"/>
  <c r="AI93" i="3"/>
  <c r="AM93" i="3" s="1"/>
  <c r="AI89" i="3"/>
  <c r="AM89" i="3" s="1"/>
  <c r="AI85" i="3"/>
  <c r="AM85" i="3" s="1"/>
  <c r="AI81" i="3"/>
  <c r="AM81" i="3" s="1"/>
  <c r="AJ80" i="3"/>
  <c r="AL80" i="3" s="1"/>
  <c r="AI77" i="3"/>
  <c r="AM77" i="3" s="1"/>
  <c r="AJ76" i="3"/>
  <c r="AL76" i="3" s="1"/>
  <c r="AI73" i="3"/>
  <c r="AM73" i="3" s="1"/>
  <c r="AJ72" i="3"/>
  <c r="AL72" i="3" s="1"/>
  <c r="AI69" i="3"/>
  <c r="AM69" i="3" s="1"/>
  <c r="AJ68" i="3"/>
  <c r="AL68" i="3" s="1"/>
  <c r="AI65" i="3"/>
  <c r="AM65" i="3" s="1"/>
  <c r="AI64" i="3"/>
  <c r="AM64" i="3" s="1"/>
  <c r="AI63" i="3"/>
  <c r="AM63" i="3" s="1"/>
  <c r="AI62" i="3"/>
  <c r="AM62" i="3" s="1"/>
  <c r="AI61" i="3"/>
  <c r="AM61" i="3" s="1"/>
  <c r="AI60" i="3"/>
  <c r="AM60" i="3" s="1"/>
  <c r="AI59" i="3"/>
  <c r="AM59" i="3" s="1"/>
  <c r="AI58" i="3"/>
  <c r="AM58" i="3" s="1"/>
  <c r="AI57" i="3"/>
  <c r="AM57" i="3" s="1"/>
  <c r="AI56" i="3"/>
  <c r="AM56" i="3" s="1"/>
  <c r="CU119" i="6"/>
  <c r="CU118" i="6"/>
  <c r="CU103" i="6"/>
  <c r="CU120" i="6"/>
  <c r="CU109" i="6"/>
  <c r="CU111" i="6"/>
  <c r="CU112" i="6"/>
  <c r="CU116" i="6"/>
  <c r="CU106" i="6"/>
  <c r="CU117" i="6"/>
  <c r="CU101" i="6"/>
  <c r="CU110" i="6"/>
  <c r="CU114" i="6"/>
  <c r="CU105" i="6"/>
  <c r="Y109" i="6" l="1"/>
  <c r="BF109" i="6" s="1"/>
  <c r="Y102" i="6"/>
  <c r="BF102" i="6" s="1"/>
  <c r="Y117" i="6"/>
  <c r="BF117" i="6" s="1"/>
  <c r="Y104" i="6"/>
  <c r="BF104" i="6" s="1"/>
  <c r="AK61" i="3"/>
  <c r="Y106" i="6"/>
  <c r="BF106" i="6" s="1"/>
  <c r="Y119" i="6"/>
  <c r="BF119" i="6" s="1"/>
  <c r="AK79" i="3"/>
  <c r="AK108" i="3"/>
  <c r="AK96" i="3"/>
  <c r="AK59" i="3"/>
  <c r="AB112" i="6"/>
  <c r="AD112" i="6" s="1"/>
  <c r="AE112" i="6" s="1"/>
  <c r="AB113" i="6"/>
  <c r="AD113" i="6" s="1"/>
  <c r="AE113" i="6" s="1"/>
  <c r="AB114" i="6"/>
  <c r="AD114" i="6" s="1"/>
  <c r="AE114" i="6" s="1"/>
  <c r="Y112" i="6"/>
  <c r="BF112" i="6" s="1"/>
  <c r="AB103" i="6"/>
  <c r="AD103" i="6" s="1"/>
  <c r="AE103" i="6" s="1"/>
  <c r="AB105" i="6"/>
  <c r="AD105" i="6" s="1"/>
  <c r="AE105" i="6" s="1"/>
  <c r="Y113" i="6"/>
  <c r="BF113" i="6" s="1"/>
  <c r="AB120" i="6"/>
  <c r="AD120" i="6" s="1"/>
  <c r="AE120" i="6" s="1"/>
  <c r="AB108" i="6"/>
  <c r="AD108" i="6" s="1"/>
  <c r="AE108" i="6" s="1"/>
  <c r="AB101" i="6"/>
  <c r="AD101" i="6" s="1"/>
  <c r="AE101" i="6" s="1"/>
  <c r="AB116" i="6"/>
  <c r="AD116" i="6" s="1"/>
  <c r="AE116" i="6" s="1"/>
  <c r="Y110" i="6"/>
  <c r="BF110" i="6" s="1"/>
  <c r="AK66" i="3"/>
  <c r="AK110" i="3"/>
  <c r="AK77" i="3"/>
  <c r="AK101" i="3"/>
  <c r="AK65" i="3"/>
  <c r="AK63" i="3"/>
  <c r="AD106" i="6"/>
  <c r="AE106" i="6" s="1"/>
  <c r="AK72" i="3"/>
  <c r="AK76" i="3"/>
  <c r="AK84" i="3"/>
  <c r="AK87" i="3"/>
  <c r="AK109" i="3"/>
  <c r="AK107" i="3"/>
  <c r="AK73" i="3"/>
  <c r="AK67" i="3"/>
  <c r="AK92" i="3"/>
  <c r="AK94" i="3"/>
  <c r="AK106" i="3"/>
  <c r="AK102" i="3"/>
  <c r="AK95" i="3"/>
  <c r="AK83" i="3"/>
  <c r="Y108" i="6"/>
  <c r="BF108" i="6" s="1"/>
  <c r="Y105" i="6"/>
  <c r="BF105" i="6" s="1"/>
  <c r="Y120" i="6"/>
  <c r="BF120" i="6" s="1"/>
  <c r="Y111" i="6"/>
  <c r="BF111" i="6" s="1"/>
  <c r="Y101" i="6"/>
  <c r="BF101" i="6" s="1"/>
  <c r="Y115" i="6"/>
  <c r="BF115" i="6" s="1"/>
  <c r="Y103" i="6"/>
  <c r="BF103" i="6" s="1"/>
  <c r="AD107" i="6"/>
  <c r="AE107" i="6" s="1"/>
  <c r="Y107" i="6"/>
  <c r="BF107" i="6" s="1"/>
  <c r="Y118" i="6"/>
  <c r="BF118" i="6" s="1"/>
  <c r="AD118" i="6"/>
  <c r="AE118" i="6" s="1"/>
  <c r="AK93" i="3"/>
  <c r="AK91" i="3"/>
  <c r="AK85" i="3"/>
  <c r="AK82" i="3"/>
  <c r="AK81" i="3"/>
  <c r="AK75" i="3"/>
  <c r="AK105" i="3"/>
  <c r="AK86" i="3"/>
  <c r="AK100" i="3"/>
  <c r="AK89" i="3"/>
  <c r="AK88" i="3"/>
  <c r="AK78" i="3"/>
  <c r="AK69" i="3"/>
  <c r="AK62" i="3"/>
  <c r="AK97" i="3"/>
  <c r="AK70" i="3"/>
  <c r="AK80" i="3"/>
  <c r="AK64" i="3"/>
  <c r="AK98" i="3"/>
  <c r="AK57" i="3"/>
  <c r="AK74" i="3"/>
  <c r="AK99" i="3"/>
  <c r="AK58" i="3"/>
  <c r="AK56" i="3"/>
  <c r="AK68" i="3"/>
  <c r="AK71" i="3"/>
  <c r="AK90" i="3"/>
  <c r="AK103" i="3"/>
  <c r="AK60" i="3"/>
  <c r="AK104" i="3"/>
  <c r="R73" i="5" l="1"/>
  <c r="S73" i="5"/>
  <c r="T73" i="5"/>
  <c r="Q73" i="5"/>
  <c r="Q63" i="5"/>
  <c r="R63" i="5"/>
  <c r="S63" i="5"/>
  <c r="T63" i="5"/>
  <c r="R62" i="5"/>
  <c r="S62" i="5"/>
  <c r="T62" i="5"/>
  <c r="Q62" i="5"/>
  <c r="R58" i="5"/>
  <c r="S58" i="5"/>
  <c r="T58" i="5"/>
  <c r="Q58" i="5"/>
  <c r="Q48" i="5"/>
  <c r="R48" i="5"/>
  <c r="S48" i="5"/>
  <c r="T48" i="5"/>
  <c r="R47" i="5"/>
  <c r="S47" i="5"/>
  <c r="T47" i="5"/>
  <c r="Q47" i="5"/>
  <c r="R43" i="5"/>
  <c r="S43" i="5"/>
  <c r="T43" i="5"/>
  <c r="Q43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39" i="5"/>
  <c r="AO8" i="6" l="1"/>
  <c r="AH7" i="3" l="1"/>
  <c r="AH8" i="3"/>
  <c r="AH9" i="3"/>
  <c r="AH10" i="3"/>
  <c r="AH11" i="3"/>
  <c r="AH12" i="3"/>
  <c r="AH13" i="3"/>
  <c r="AH1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6" i="3"/>
  <c r="AG48" i="3" l="1"/>
  <c r="AG49" i="3"/>
  <c r="AG50" i="3"/>
  <c r="AG51" i="3"/>
  <c r="AG52" i="3"/>
  <c r="AG53" i="3"/>
  <c r="AG54" i="3"/>
  <c r="AG55" i="3"/>
  <c r="R50" i="6" l="1"/>
  <c r="CS50" i="6" s="1"/>
  <c r="U50" i="6"/>
  <c r="V50" i="6"/>
  <c r="W50" i="6"/>
  <c r="X50" i="6"/>
  <c r="BW50" i="6" s="1"/>
  <c r="AC50" i="6"/>
  <c r="CE50" i="6"/>
  <c r="CF50" i="6"/>
  <c r="CG50" i="6"/>
  <c r="CH50" i="6"/>
  <c r="CI50" i="6"/>
  <c r="CP50" i="6"/>
  <c r="CQ50" i="6" s="1"/>
  <c r="R51" i="6"/>
  <c r="CS51" i="6" s="1"/>
  <c r="U51" i="6"/>
  <c r="V51" i="6"/>
  <c r="W51" i="6"/>
  <c r="BX51" i="6" s="1"/>
  <c r="X51" i="6"/>
  <c r="BW51" i="6" s="1"/>
  <c r="AC51" i="6"/>
  <c r="CE51" i="6"/>
  <c r="CF51" i="6"/>
  <c r="CG51" i="6"/>
  <c r="CH51" i="6"/>
  <c r="CI51" i="6"/>
  <c r="CP51" i="6"/>
  <c r="CQ51" i="6" s="1"/>
  <c r="R52" i="6"/>
  <c r="CS52" i="6" s="1"/>
  <c r="U52" i="6"/>
  <c r="V52" i="6"/>
  <c r="W52" i="6"/>
  <c r="BX52" i="6" s="1"/>
  <c r="X52" i="6"/>
  <c r="BW52" i="6" s="1"/>
  <c r="AC52" i="6"/>
  <c r="CE52" i="6"/>
  <c r="CF52" i="6"/>
  <c r="CG52" i="6"/>
  <c r="CH52" i="6"/>
  <c r="CI52" i="6"/>
  <c r="CP52" i="6"/>
  <c r="CQ52" i="6" s="1"/>
  <c r="R53" i="6"/>
  <c r="CS53" i="6" s="1"/>
  <c r="U53" i="6"/>
  <c r="V53" i="6"/>
  <c r="W53" i="6"/>
  <c r="BX53" i="6" s="1"/>
  <c r="X53" i="6"/>
  <c r="AC53" i="6"/>
  <c r="CE53" i="6"/>
  <c r="CF53" i="6"/>
  <c r="CG53" i="6"/>
  <c r="CH53" i="6"/>
  <c r="CI53" i="6"/>
  <c r="CP53" i="6"/>
  <c r="CQ53" i="6" s="1"/>
  <c r="R54" i="6"/>
  <c r="CS54" i="6" s="1"/>
  <c r="U54" i="6"/>
  <c r="V54" i="6"/>
  <c r="W54" i="6"/>
  <c r="BX54" i="6" s="1"/>
  <c r="X54" i="6"/>
  <c r="AC54" i="6"/>
  <c r="CE54" i="6"/>
  <c r="CF54" i="6"/>
  <c r="CG54" i="6"/>
  <c r="CH54" i="6"/>
  <c r="CI54" i="6"/>
  <c r="CP54" i="6"/>
  <c r="CQ54" i="6" s="1"/>
  <c r="R55" i="6"/>
  <c r="CS55" i="6" s="1"/>
  <c r="U55" i="6"/>
  <c r="V55" i="6"/>
  <c r="W55" i="6"/>
  <c r="BX55" i="6" s="1"/>
  <c r="X55" i="6"/>
  <c r="BW55" i="6" s="1"/>
  <c r="AC55" i="6"/>
  <c r="CE55" i="6"/>
  <c r="CF55" i="6"/>
  <c r="CG55" i="6"/>
  <c r="CH55" i="6"/>
  <c r="CI55" i="6"/>
  <c r="CP55" i="6"/>
  <c r="CQ55" i="6" s="1"/>
  <c r="R56" i="6"/>
  <c r="CS56" i="6" s="1"/>
  <c r="U56" i="6"/>
  <c r="V56" i="6"/>
  <c r="W56" i="6"/>
  <c r="BX56" i="6" s="1"/>
  <c r="X56" i="6"/>
  <c r="AC56" i="6"/>
  <c r="CE56" i="6"/>
  <c r="CF56" i="6"/>
  <c r="CG56" i="6"/>
  <c r="CH56" i="6"/>
  <c r="CI56" i="6"/>
  <c r="CP56" i="6"/>
  <c r="CQ56" i="6" s="1"/>
  <c r="R57" i="6"/>
  <c r="CS57" i="6" s="1"/>
  <c r="U57" i="6"/>
  <c r="V57" i="6"/>
  <c r="W57" i="6"/>
  <c r="BX57" i="6" s="1"/>
  <c r="X57" i="6"/>
  <c r="AC57" i="6"/>
  <c r="CE57" i="6"/>
  <c r="CF57" i="6"/>
  <c r="CG57" i="6"/>
  <c r="CH57" i="6"/>
  <c r="CI57" i="6"/>
  <c r="CP57" i="6"/>
  <c r="CQ57" i="6" s="1"/>
  <c r="R58" i="6"/>
  <c r="CS58" i="6" s="1"/>
  <c r="U58" i="6"/>
  <c r="V58" i="6"/>
  <c r="W58" i="6"/>
  <c r="X58" i="6"/>
  <c r="AC58" i="6"/>
  <c r="CE58" i="6"/>
  <c r="CF58" i="6"/>
  <c r="CG58" i="6"/>
  <c r="CH58" i="6"/>
  <c r="CI58" i="6"/>
  <c r="CP58" i="6"/>
  <c r="CQ58" i="6" s="1"/>
  <c r="R59" i="6"/>
  <c r="CS59" i="6" s="1"/>
  <c r="U59" i="6"/>
  <c r="V59" i="6"/>
  <c r="W59" i="6"/>
  <c r="X59" i="6"/>
  <c r="BW59" i="6" s="1"/>
  <c r="AC59" i="6"/>
  <c r="CE59" i="6"/>
  <c r="CF59" i="6"/>
  <c r="CG59" i="6"/>
  <c r="CH59" i="6"/>
  <c r="CI59" i="6"/>
  <c r="CP59" i="6"/>
  <c r="CQ59" i="6" s="1"/>
  <c r="R60" i="6"/>
  <c r="CS60" i="6" s="1"/>
  <c r="U60" i="6"/>
  <c r="V60" i="6"/>
  <c r="W60" i="6"/>
  <c r="X60" i="6"/>
  <c r="AC60" i="6"/>
  <c r="CE60" i="6"/>
  <c r="CF60" i="6"/>
  <c r="CG60" i="6"/>
  <c r="CH60" i="6"/>
  <c r="CI60" i="6"/>
  <c r="CP60" i="6"/>
  <c r="CQ60" i="6" s="1"/>
  <c r="R61" i="6"/>
  <c r="CS61" i="6" s="1"/>
  <c r="U61" i="6"/>
  <c r="V61" i="6"/>
  <c r="W61" i="6"/>
  <c r="X61" i="6"/>
  <c r="AC61" i="6"/>
  <c r="CE61" i="6"/>
  <c r="CF61" i="6"/>
  <c r="CG61" i="6"/>
  <c r="CH61" i="6"/>
  <c r="CI61" i="6"/>
  <c r="CP61" i="6"/>
  <c r="CQ61" i="6" s="1"/>
  <c r="R62" i="6"/>
  <c r="CS62" i="6" s="1"/>
  <c r="U62" i="6"/>
  <c r="V62" i="6"/>
  <c r="W62" i="6"/>
  <c r="X62" i="6"/>
  <c r="AC62" i="6"/>
  <c r="CE62" i="6"/>
  <c r="CF62" i="6"/>
  <c r="CG62" i="6"/>
  <c r="CH62" i="6"/>
  <c r="CI62" i="6"/>
  <c r="CP62" i="6"/>
  <c r="CQ62" i="6" s="1"/>
  <c r="R63" i="6"/>
  <c r="CS63" i="6" s="1"/>
  <c r="U63" i="6"/>
  <c r="V63" i="6"/>
  <c r="W63" i="6"/>
  <c r="X63" i="6"/>
  <c r="AA63" i="6" s="1"/>
  <c r="AC63" i="6"/>
  <c r="CE63" i="6"/>
  <c r="CF63" i="6"/>
  <c r="CG63" i="6"/>
  <c r="CH63" i="6"/>
  <c r="CI63" i="6"/>
  <c r="CP63" i="6"/>
  <c r="CQ63" i="6" s="1"/>
  <c r="R64" i="6"/>
  <c r="CS64" i="6" s="1"/>
  <c r="U64" i="6"/>
  <c r="V64" i="6"/>
  <c r="W64" i="6"/>
  <c r="X64" i="6"/>
  <c r="AA64" i="6" s="1"/>
  <c r="AC64" i="6"/>
  <c r="CE64" i="6"/>
  <c r="CF64" i="6"/>
  <c r="CG64" i="6"/>
  <c r="CH64" i="6"/>
  <c r="CI64" i="6"/>
  <c r="CP64" i="6"/>
  <c r="CQ64" i="6" s="1"/>
  <c r="R65" i="6"/>
  <c r="CS65" i="6" s="1"/>
  <c r="U65" i="6"/>
  <c r="V65" i="6"/>
  <c r="W65" i="6"/>
  <c r="X65" i="6"/>
  <c r="AA65" i="6" s="1"/>
  <c r="AC65" i="6"/>
  <c r="CE65" i="6"/>
  <c r="CF65" i="6"/>
  <c r="CG65" i="6"/>
  <c r="CH65" i="6"/>
  <c r="CI65" i="6"/>
  <c r="CP65" i="6"/>
  <c r="CQ65" i="6" s="1"/>
  <c r="R66" i="6"/>
  <c r="CS66" i="6" s="1"/>
  <c r="U66" i="6"/>
  <c r="V66" i="6"/>
  <c r="W66" i="6"/>
  <c r="X66" i="6"/>
  <c r="AC66" i="6"/>
  <c r="CE66" i="6"/>
  <c r="CF66" i="6"/>
  <c r="CG66" i="6"/>
  <c r="CH66" i="6"/>
  <c r="CI66" i="6"/>
  <c r="CP66" i="6"/>
  <c r="CQ66" i="6" s="1"/>
  <c r="R67" i="6"/>
  <c r="CS67" i="6" s="1"/>
  <c r="U67" i="6"/>
  <c r="V67" i="6"/>
  <c r="W67" i="6"/>
  <c r="BX67" i="6" s="1"/>
  <c r="X67" i="6"/>
  <c r="AC67" i="6"/>
  <c r="CE67" i="6"/>
  <c r="CF67" i="6"/>
  <c r="CG67" i="6"/>
  <c r="CH67" i="6"/>
  <c r="CI67" i="6"/>
  <c r="CP67" i="6"/>
  <c r="CQ67" i="6" s="1"/>
  <c r="R68" i="6"/>
  <c r="CS68" i="6" s="1"/>
  <c r="U68" i="6"/>
  <c r="V68" i="6"/>
  <c r="W68" i="6"/>
  <c r="BX68" i="6" s="1"/>
  <c r="X68" i="6"/>
  <c r="AA68" i="6" s="1"/>
  <c r="AC68" i="6"/>
  <c r="CE68" i="6"/>
  <c r="CF68" i="6"/>
  <c r="CG68" i="6"/>
  <c r="CH68" i="6"/>
  <c r="CI68" i="6"/>
  <c r="CP68" i="6"/>
  <c r="CQ68" i="6" s="1"/>
  <c r="R69" i="6"/>
  <c r="CS69" i="6" s="1"/>
  <c r="U69" i="6"/>
  <c r="V69" i="6"/>
  <c r="W69" i="6"/>
  <c r="BX69" i="6" s="1"/>
  <c r="X69" i="6"/>
  <c r="AC69" i="6"/>
  <c r="CE69" i="6"/>
  <c r="CF69" i="6"/>
  <c r="CG69" i="6"/>
  <c r="CH69" i="6"/>
  <c r="CI69" i="6"/>
  <c r="CP69" i="6"/>
  <c r="CQ69" i="6" s="1"/>
  <c r="R70" i="6"/>
  <c r="CS70" i="6" s="1"/>
  <c r="U70" i="6"/>
  <c r="V70" i="6"/>
  <c r="W70" i="6"/>
  <c r="X70" i="6"/>
  <c r="AC70" i="6"/>
  <c r="CE70" i="6"/>
  <c r="CF70" i="6"/>
  <c r="CG70" i="6"/>
  <c r="CH70" i="6"/>
  <c r="CI70" i="6"/>
  <c r="CP70" i="6"/>
  <c r="CQ70" i="6" s="1"/>
  <c r="R71" i="6"/>
  <c r="CS71" i="6" s="1"/>
  <c r="U71" i="6"/>
  <c r="V71" i="6"/>
  <c r="W71" i="6"/>
  <c r="X71" i="6"/>
  <c r="BW71" i="6" s="1"/>
  <c r="AC71" i="6"/>
  <c r="CE71" i="6"/>
  <c r="CF71" i="6"/>
  <c r="CG71" i="6"/>
  <c r="CH71" i="6"/>
  <c r="CI71" i="6"/>
  <c r="CP71" i="6"/>
  <c r="CQ71" i="6" s="1"/>
  <c r="R72" i="6"/>
  <c r="CS72" i="6" s="1"/>
  <c r="U72" i="6"/>
  <c r="V72" i="6"/>
  <c r="W72" i="6"/>
  <c r="BX72" i="6" s="1"/>
  <c r="X72" i="6"/>
  <c r="BW72" i="6" s="1"/>
  <c r="AC72" i="6"/>
  <c r="CE72" i="6"/>
  <c r="CF72" i="6"/>
  <c r="CG72" i="6"/>
  <c r="CH72" i="6"/>
  <c r="CI72" i="6"/>
  <c r="CP72" i="6"/>
  <c r="CQ72" i="6" s="1"/>
  <c r="R73" i="6"/>
  <c r="CS73" i="6" s="1"/>
  <c r="U73" i="6"/>
  <c r="V73" i="6"/>
  <c r="W73" i="6"/>
  <c r="BX73" i="6" s="1"/>
  <c r="X73" i="6"/>
  <c r="AC73" i="6"/>
  <c r="CE73" i="6"/>
  <c r="CF73" i="6"/>
  <c r="CG73" i="6"/>
  <c r="CH73" i="6"/>
  <c r="CI73" i="6"/>
  <c r="CP73" i="6"/>
  <c r="CQ73" i="6" s="1"/>
  <c r="R74" i="6"/>
  <c r="CS74" i="6" s="1"/>
  <c r="U74" i="6"/>
  <c r="V74" i="6"/>
  <c r="W74" i="6"/>
  <c r="X74" i="6"/>
  <c r="BW74" i="6" s="1"/>
  <c r="AC74" i="6"/>
  <c r="CE74" i="6"/>
  <c r="CF74" i="6"/>
  <c r="CG74" i="6"/>
  <c r="CH74" i="6"/>
  <c r="CI74" i="6"/>
  <c r="CP74" i="6"/>
  <c r="CQ74" i="6" s="1"/>
  <c r="R75" i="6"/>
  <c r="CS75" i="6" s="1"/>
  <c r="U75" i="6"/>
  <c r="V75" i="6"/>
  <c r="W75" i="6"/>
  <c r="BX75" i="6" s="1"/>
  <c r="X75" i="6"/>
  <c r="AC75" i="6"/>
  <c r="CE75" i="6"/>
  <c r="CF75" i="6"/>
  <c r="CG75" i="6"/>
  <c r="CH75" i="6"/>
  <c r="CI75" i="6"/>
  <c r="CP75" i="6"/>
  <c r="CQ75" i="6" s="1"/>
  <c r="R76" i="6"/>
  <c r="CS76" i="6" s="1"/>
  <c r="U76" i="6"/>
  <c r="V76" i="6"/>
  <c r="W76" i="6"/>
  <c r="BX76" i="6" s="1"/>
  <c r="X76" i="6"/>
  <c r="AC76" i="6"/>
  <c r="CE76" i="6"/>
  <c r="CF76" i="6"/>
  <c r="CG76" i="6"/>
  <c r="CH76" i="6"/>
  <c r="CI76" i="6"/>
  <c r="CP76" i="6"/>
  <c r="CQ76" i="6" s="1"/>
  <c r="R77" i="6"/>
  <c r="CS77" i="6" s="1"/>
  <c r="U77" i="6"/>
  <c r="V77" i="6"/>
  <c r="W77" i="6"/>
  <c r="BX77" i="6" s="1"/>
  <c r="X77" i="6"/>
  <c r="AC77" i="6"/>
  <c r="CE77" i="6"/>
  <c r="CF77" i="6"/>
  <c r="CG77" i="6"/>
  <c r="CH77" i="6"/>
  <c r="CI77" i="6"/>
  <c r="CP77" i="6"/>
  <c r="CQ77" i="6" s="1"/>
  <c r="R78" i="6"/>
  <c r="CS78" i="6" s="1"/>
  <c r="U78" i="6"/>
  <c r="V78" i="6"/>
  <c r="W78" i="6"/>
  <c r="BX78" i="6" s="1"/>
  <c r="X78" i="6"/>
  <c r="AC78" i="6"/>
  <c r="CE78" i="6"/>
  <c r="CF78" i="6"/>
  <c r="CG78" i="6"/>
  <c r="CH78" i="6"/>
  <c r="CI78" i="6"/>
  <c r="CP78" i="6"/>
  <c r="CQ78" i="6" s="1"/>
  <c r="R79" i="6"/>
  <c r="CS79" i="6" s="1"/>
  <c r="U79" i="6"/>
  <c r="V79" i="6"/>
  <c r="W79" i="6"/>
  <c r="BX79" i="6" s="1"/>
  <c r="X79" i="6"/>
  <c r="AC79" i="6"/>
  <c r="CE79" i="6"/>
  <c r="CF79" i="6"/>
  <c r="CG79" i="6"/>
  <c r="CH79" i="6"/>
  <c r="CI79" i="6"/>
  <c r="CP79" i="6"/>
  <c r="CQ79" i="6" s="1"/>
  <c r="R80" i="6"/>
  <c r="CS80" i="6" s="1"/>
  <c r="U80" i="6"/>
  <c r="V80" i="6"/>
  <c r="W80" i="6"/>
  <c r="BX80" i="6" s="1"/>
  <c r="X80" i="6"/>
  <c r="AC80" i="6"/>
  <c r="CE80" i="6"/>
  <c r="CF80" i="6"/>
  <c r="CG80" i="6"/>
  <c r="CH80" i="6"/>
  <c r="CI80" i="6"/>
  <c r="CP80" i="6"/>
  <c r="CQ80" i="6" s="1"/>
  <c r="R81" i="6"/>
  <c r="CS81" i="6" s="1"/>
  <c r="U81" i="6"/>
  <c r="V81" i="6"/>
  <c r="W81" i="6"/>
  <c r="BX81" i="6" s="1"/>
  <c r="X81" i="6"/>
  <c r="AC81" i="6"/>
  <c r="CE81" i="6"/>
  <c r="CF81" i="6"/>
  <c r="CG81" i="6"/>
  <c r="CH81" i="6"/>
  <c r="CI81" i="6"/>
  <c r="CP81" i="6"/>
  <c r="CQ81" i="6" s="1"/>
  <c r="R82" i="6"/>
  <c r="CS82" i="6" s="1"/>
  <c r="U82" i="6"/>
  <c r="V82" i="6"/>
  <c r="W82" i="6"/>
  <c r="BX82" i="6" s="1"/>
  <c r="X82" i="6"/>
  <c r="AC82" i="6"/>
  <c r="CE82" i="6"/>
  <c r="CF82" i="6"/>
  <c r="CG82" i="6"/>
  <c r="CH82" i="6"/>
  <c r="CI82" i="6"/>
  <c r="CP82" i="6"/>
  <c r="CQ82" i="6" s="1"/>
  <c r="R83" i="6"/>
  <c r="CS83" i="6" s="1"/>
  <c r="U83" i="6"/>
  <c r="V83" i="6"/>
  <c r="W83" i="6"/>
  <c r="BX83" i="6" s="1"/>
  <c r="X83" i="6"/>
  <c r="BW83" i="6" s="1"/>
  <c r="AC83" i="6"/>
  <c r="CE83" i="6"/>
  <c r="CF83" i="6"/>
  <c r="CG83" i="6"/>
  <c r="CH83" i="6"/>
  <c r="CI83" i="6"/>
  <c r="CP83" i="6"/>
  <c r="CQ83" i="6" s="1"/>
  <c r="R84" i="6"/>
  <c r="CS84" i="6" s="1"/>
  <c r="U84" i="6"/>
  <c r="V84" i="6"/>
  <c r="W84" i="6"/>
  <c r="BX84" i="6" s="1"/>
  <c r="X84" i="6"/>
  <c r="AA84" i="6" s="1"/>
  <c r="AC84" i="6"/>
  <c r="CE84" i="6"/>
  <c r="CF84" i="6"/>
  <c r="CG84" i="6"/>
  <c r="CH84" i="6"/>
  <c r="CI84" i="6"/>
  <c r="CP84" i="6"/>
  <c r="CQ84" i="6" s="1"/>
  <c r="R85" i="6"/>
  <c r="CS85" i="6" s="1"/>
  <c r="U85" i="6"/>
  <c r="V85" i="6"/>
  <c r="W85" i="6"/>
  <c r="BX85" i="6" s="1"/>
  <c r="X85" i="6"/>
  <c r="AC85" i="6"/>
  <c r="CE85" i="6"/>
  <c r="CF85" i="6"/>
  <c r="CG85" i="6"/>
  <c r="CH85" i="6"/>
  <c r="CI85" i="6"/>
  <c r="CP85" i="6"/>
  <c r="CQ85" i="6" s="1"/>
  <c r="R86" i="6"/>
  <c r="CS86" i="6" s="1"/>
  <c r="U86" i="6"/>
  <c r="V86" i="6"/>
  <c r="W86" i="6"/>
  <c r="BX86" i="6" s="1"/>
  <c r="X86" i="6"/>
  <c r="AA86" i="6" s="1"/>
  <c r="AC86" i="6"/>
  <c r="CE86" i="6"/>
  <c r="CF86" i="6"/>
  <c r="CG86" i="6"/>
  <c r="CH86" i="6"/>
  <c r="CI86" i="6"/>
  <c r="CP86" i="6"/>
  <c r="CQ86" i="6" s="1"/>
  <c r="R87" i="6"/>
  <c r="CS87" i="6" s="1"/>
  <c r="U87" i="6"/>
  <c r="V87" i="6"/>
  <c r="W87" i="6"/>
  <c r="BX87" i="6" s="1"/>
  <c r="X87" i="6"/>
  <c r="AA87" i="6" s="1"/>
  <c r="AC87" i="6"/>
  <c r="CE87" i="6"/>
  <c r="CF87" i="6"/>
  <c r="CG87" i="6"/>
  <c r="CH87" i="6"/>
  <c r="CI87" i="6"/>
  <c r="CP87" i="6"/>
  <c r="CQ87" i="6" s="1"/>
  <c r="R88" i="6"/>
  <c r="CS88" i="6" s="1"/>
  <c r="U88" i="6"/>
  <c r="V88" i="6"/>
  <c r="W88" i="6"/>
  <c r="BX88" i="6" s="1"/>
  <c r="X88" i="6"/>
  <c r="AA88" i="6" s="1"/>
  <c r="AC88" i="6"/>
  <c r="CE88" i="6"/>
  <c r="CF88" i="6"/>
  <c r="CG88" i="6"/>
  <c r="CH88" i="6"/>
  <c r="CI88" i="6"/>
  <c r="CP88" i="6"/>
  <c r="CQ88" i="6" s="1"/>
  <c r="R89" i="6"/>
  <c r="CS89" i="6" s="1"/>
  <c r="U89" i="6"/>
  <c r="V89" i="6"/>
  <c r="W89" i="6"/>
  <c r="BX89" i="6" s="1"/>
  <c r="X89" i="6"/>
  <c r="AA89" i="6" s="1"/>
  <c r="AC89" i="6"/>
  <c r="CE89" i="6"/>
  <c r="CF89" i="6"/>
  <c r="CG89" i="6"/>
  <c r="CH89" i="6"/>
  <c r="CI89" i="6"/>
  <c r="CP89" i="6"/>
  <c r="CQ89" i="6" s="1"/>
  <c r="R90" i="6"/>
  <c r="CS90" i="6" s="1"/>
  <c r="U90" i="6"/>
  <c r="V90" i="6"/>
  <c r="W90" i="6"/>
  <c r="BX90" i="6" s="1"/>
  <c r="X90" i="6"/>
  <c r="AA90" i="6" s="1"/>
  <c r="AC90" i="6"/>
  <c r="CE90" i="6"/>
  <c r="CF90" i="6"/>
  <c r="CG90" i="6"/>
  <c r="CH90" i="6"/>
  <c r="CI90" i="6"/>
  <c r="CP90" i="6"/>
  <c r="CQ90" i="6" s="1"/>
  <c r="R91" i="6"/>
  <c r="CS91" i="6" s="1"/>
  <c r="U91" i="6"/>
  <c r="V91" i="6"/>
  <c r="W91" i="6"/>
  <c r="BX91" i="6" s="1"/>
  <c r="X91" i="6"/>
  <c r="AA91" i="6" s="1"/>
  <c r="AC91" i="6"/>
  <c r="CE91" i="6"/>
  <c r="CF91" i="6"/>
  <c r="CG91" i="6"/>
  <c r="CH91" i="6"/>
  <c r="CI91" i="6"/>
  <c r="CP91" i="6"/>
  <c r="CQ91" i="6" s="1"/>
  <c r="R92" i="6"/>
  <c r="CS92" i="6" s="1"/>
  <c r="U92" i="6"/>
  <c r="V92" i="6"/>
  <c r="W92" i="6"/>
  <c r="BX92" i="6" s="1"/>
  <c r="X92" i="6"/>
  <c r="AA92" i="6" s="1"/>
  <c r="AC92" i="6"/>
  <c r="CE92" i="6"/>
  <c r="CF92" i="6"/>
  <c r="CG92" i="6"/>
  <c r="CH92" i="6"/>
  <c r="CI92" i="6"/>
  <c r="CP92" i="6"/>
  <c r="CQ92" i="6" s="1"/>
  <c r="R93" i="6"/>
  <c r="CS93" i="6" s="1"/>
  <c r="U93" i="6"/>
  <c r="V93" i="6"/>
  <c r="W93" i="6"/>
  <c r="BX93" i="6" s="1"/>
  <c r="X93" i="6"/>
  <c r="AA93" i="6" s="1"/>
  <c r="AC93" i="6"/>
  <c r="CE93" i="6"/>
  <c r="CF93" i="6"/>
  <c r="CG93" i="6"/>
  <c r="CH93" i="6"/>
  <c r="CI93" i="6"/>
  <c r="CP93" i="6"/>
  <c r="CQ93" i="6" s="1"/>
  <c r="R94" i="6"/>
  <c r="CS94" i="6" s="1"/>
  <c r="U94" i="6"/>
  <c r="V94" i="6"/>
  <c r="W94" i="6"/>
  <c r="BX94" i="6" s="1"/>
  <c r="X94" i="6"/>
  <c r="AA94" i="6" s="1"/>
  <c r="AC94" i="6"/>
  <c r="CE94" i="6"/>
  <c r="CF94" i="6"/>
  <c r="CG94" i="6"/>
  <c r="CH94" i="6"/>
  <c r="CI94" i="6"/>
  <c r="CP94" i="6"/>
  <c r="CQ94" i="6" s="1"/>
  <c r="R95" i="6"/>
  <c r="CS95" i="6" s="1"/>
  <c r="U95" i="6"/>
  <c r="V95" i="6"/>
  <c r="W95" i="6"/>
  <c r="BX95" i="6" s="1"/>
  <c r="X95" i="6"/>
  <c r="BW95" i="6" s="1"/>
  <c r="AC95" i="6"/>
  <c r="CE95" i="6"/>
  <c r="CF95" i="6"/>
  <c r="CG95" i="6"/>
  <c r="CH95" i="6"/>
  <c r="CI95" i="6"/>
  <c r="CP95" i="6"/>
  <c r="CQ95" i="6" s="1"/>
  <c r="R96" i="6"/>
  <c r="CS96" i="6" s="1"/>
  <c r="U96" i="6"/>
  <c r="V96" i="6"/>
  <c r="W96" i="6"/>
  <c r="BX96" i="6" s="1"/>
  <c r="X96" i="6"/>
  <c r="AA96" i="6" s="1"/>
  <c r="AC96" i="6"/>
  <c r="CE96" i="6"/>
  <c r="CF96" i="6"/>
  <c r="CG96" i="6"/>
  <c r="CH96" i="6"/>
  <c r="CI96" i="6"/>
  <c r="CP96" i="6"/>
  <c r="CQ96" i="6" s="1"/>
  <c r="R97" i="6"/>
  <c r="CS97" i="6" s="1"/>
  <c r="U97" i="6"/>
  <c r="V97" i="6"/>
  <c r="W97" i="6"/>
  <c r="BX97" i="6" s="1"/>
  <c r="X97" i="6"/>
  <c r="AA97" i="6" s="1"/>
  <c r="AC97" i="6"/>
  <c r="CE97" i="6"/>
  <c r="CF97" i="6"/>
  <c r="CG97" i="6"/>
  <c r="CH97" i="6"/>
  <c r="CI97" i="6"/>
  <c r="CP97" i="6"/>
  <c r="CQ97" i="6" s="1"/>
  <c r="R98" i="6"/>
  <c r="CS98" i="6" s="1"/>
  <c r="U98" i="6"/>
  <c r="V98" i="6"/>
  <c r="W98" i="6"/>
  <c r="BX98" i="6" s="1"/>
  <c r="X98" i="6"/>
  <c r="AA98" i="6" s="1"/>
  <c r="AC98" i="6"/>
  <c r="CE98" i="6"/>
  <c r="CF98" i="6"/>
  <c r="CG98" i="6"/>
  <c r="CH98" i="6"/>
  <c r="CI98" i="6"/>
  <c r="CP98" i="6"/>
  <c r="CQ98" i="6" s="1"/>
  <c r="R99" i="6"/>
  <c r="CS99" i="6" s="1"/>
  <c r="U99" i="6"/>
  <c r="V99" i="6"/>
  <c r="W99" i="6"/>
  <c r="BX99" i="6" s="1"/>
  <c r="X99" i="6"/>
  <c r="AA99" i="6" s="1"/>
  <c r="AC99" i="6"/>
  <c r="CE99" i="6"/>
  <c r="CF99" i="6"/>
  <c r="CG99" i="6"/>
  <c r="CH99" i="6"/>
  <c r="CI99" i="6"/>
  <c r="CP99" i="6"/>
  <c r="CQ99" i="6" s="1"/>
  <c r="R100" i="6"/>
  <c r="CS100" i="6" s="1"/>
  <c r="U100" i="6"/>
  <c r="V100" i="6"/>
  <c r="W100" i="6"/>
  <c r="BX100" i="6" s="1"/>
  <c r="X100" i="6"/>
  <c r="AA100" i="6" s="1"/>
  <c r="AC100" i="6"/>
  <c r="CE100" i="6"/>
  <c r="CF100" i="6"/>
  <c r="CG100" i="6"/>
  <c r="CH100" i="6"/>
  <c r="CI100" i="6"/>
  <c r="CP100" i="6"/>
  <c r="CQ100" i="6" s="1"/>
  <c r="CU59" i="6"/>
  <c r="CU58" i="6"/>
  <c r="CU79" i="6"/>
  <c r="CU65" i="6"/>
  <c r="CU64" i="6"/>
  <c r="CU76" i="6"/>
  <c r="CU80" i="6"/>
  <c r="CU56" i="6"/>
  <c r="CU63" i="6"/>
  <c r="CU60" i="6"/>
  <c r="CU55" i="6"/>
  <c r="CU75" i="6"/>
  <c r="CU67" i="6"/>
  <c r="BX71" i="6" l="1"/>
  <c r="BX59" i="6"/>
  <c r="BX74" i="6"/>
  <c r="DE94" i="6"/>
  <c r="DF94" i="6"/>
  <c r="DF99" i="6"/>
  <c r="DE99" i="6"/>
  <c r="DF93" i="6"/>
  <c r="DE93" i="6"/>
  <c r="DE89" i="6"/>
  <c r="DF89" i="6"/>
  <c r="DF85" i="6"/>
  <c r="DE85" i="6"/>
  <c r="DE77" i="6"/>
  <c r="DF77" i="6"/>
  <c r="DE75" i="6"/>
  <c r="DF75" i="6"/>
  <c r="DE73" i="6"/>
  <c r="DF73" i="6"/>
  <c r="DE69" i="6"/>
  <c r="DF69" i="6"/>
  <c r="DF67" i="6"/>
  <c r="DE67" i="6"/>
  <c r="DE65" i="6"/>
  <c r="DF65" i="6"/>
  <c r="DF63" i="6"/>
  <c r="DE63" i="6"/>
  <c r="DE98" i="6"/>
  <c r="DF98" i="6"/>
  <c r="DF92" i="6"/>
  <c r="DE92" i="6"/>
  <c r="DE97" i="6"/>
  <c r="DF97" i="6"/>
  <c r="DE87" i="6"/>
  <c r="DF87" i="6"/>
  <c r="DE79" i="6"/>
  <c r="DF79" i="6"/>
  <c r="DE96" i="6"/>
  <c r="DF96" i="6"/>
  <c r="DE95" i="6"/>
  <c r="DF95" i="6"/>
  <c r="DF81" i="6"/>
  <c r="DE81" i="6"/>
  <c r="DE100" i="6"/>
  <c r="DF100" i="6"/>
  <c r="DE91" i="6"/>
  <c r="DF91" i="6"/>
  <c r="DE83" i="6"/>
  <c r="DF83" i="6"/>
  <c r="DE90" i="6"/>
  <c r="DF90" i="6"/>
  <c r="DF88" i="6"/>
  <c r="DE88" i="6"/>
  <c r="DE86" i="6"/>
  <c r="DF86" i="6"/>
  <c r="DF84" i="6"/>
  <c r="DE84" i="6"/>
  <c r="DE82" i="6"/>
  <c r="DF82" i="6"/>
  <c r="DE80" i="6"/>
  <c r="DF80" i="6"/>
  <c r="DE78" i="6"/>
  <c r="DF78" i="6"/>
  <c r="DE76" i="6"/>
  <c r="DF76" i="6"/>
  <c r="DE74" i="6"/>
  <c r="DF74" i="6"/>
  <c r="DE68" i="6"/>
  <c r="DF68" i="6"/>
  <c r="DF66" i="6"/>
  <c r="DE66" i="6"/>
  <c r="DE64" i="6"/>
  <c r="DF64" i="6"/>
  <c r="BX50" i="6"/>
  <c r="DE60" i="6"/>
  <c r="DF60" i="6"/>
  <c r="DE59" i="6"/>
  <c r="DF59" i="6"/>
  <c r="DF57" i="6"/>
  <c r="DE57" i="6"/>
  <c r="DE55" i="6"/>
  <c r="DF55" i="6"/>
  <c r="DF53" i="6"/>
  <c r="DE53" i="6"/>
  <c r="DE51" i="6"/>
  <c r="DF51" i="6"/>
  <c r="DE61" i="6"/>
  <c r="DF61" i="6"/>
  <c r="DE62" i="6"/>
  <c r="DF62" i="6"/>
  <c r="DE58" i="6"/>
  <c r="DF58" i="6"/>
  <c r="DE56" i="6"/>
  <c r="DF56" i="6"/>
  <c r="DF54" i="6"/>
  <c r="DE54" i="6"/>
  <c r="DF52" i="6"/>
  <c r="DE52" i="6"/>
  <c r="DF50" i="6"/>
  <c r="DE50" i="6"/>
  <c r="DE72" i="6"/>
  <c r="DF72" i="6"/>
  <c r="DF71" i="6"/>
  <c r="DE71" i="6"/>
  <c r="DE70" i="6"/>
  <c r="DF70" i="6"/>
  <c r="BT99" i="6"/>
  <c r="BS99" i="6"/>
  <c r="BT97" i="6"/>
  <c r="BS97" i="6"/>
  <c r="BT95" i="6"/>
  <c r="BS95" i="6"/>
  <c r="BT93" i="6"/>
  <c r="BS93" i="6"/>
  <c r="BT91" i="6"/>
  <c r="BS91" i="6"/>
  <c r="BT89" i="6"/>
  <c r="BS89" i="6"/>
  <c r="BT87" i="6"/>
  <c r="BS87" i="6"/>
  <c r="BT85" i="6"/>
  <c r="BS85" i="6"/>
  <c r="BT83" i="6"/>
  <c r="BS83" i="6"/>
  <c r="BT81" i="6"/>
  <c r="BS81" i="6"/>
  <c r="BT79" i="6"/>
  <c r="BS79" i="6"/>
  <c r="BT77" i="6"/>
  <c r="BS77" i="6"/>
  <c r="BT75" i="6"/>
  <c r="BS75" i="6"/>
  <c r="BT73" i="6"/>
  <c r="BS73" i="6"/>
  <c r="BT71" i="6"/>
  <c r="BS71" i="6"/>
  <c r="BT69" i="6"/>
  <c r="BS69" i="6"/>
  <c r="BT67" i="6"/>
  <c r="BS67" i="6"/>
  <c r="BT65" i="6"/>
  <c r="BS65" i="6"/>
  <c r="BT63" i="6"/>
  <c r="BS63" i="6"/>
  <c r="BT61" i="6"/>
  <c r="BS61" i="6"/>
  <c r="BT59" i="6"/>
  <c r="BS59" i="6"/>
  <c r="BT57" i="6"/>
  <c r="BS57" i="6"/>
  <c r="BT55" i="6"/>
  <c r="BS55" i="6"/>
  <c r="BT53" i="6"/>
  <c r="BS53" i="6"/>
  <c r="BT51" i="6"/>
  <c r="BS51" i="6"/>
  <c r="BT100" i="6"/>
  <c r="BS100" i="6"/>
  <c r="BT98" i="6"/>
  <c r="BS98" i="6"/>
  <c r="BT96" i="6"/>
  <c r="BS96" i="6"/>
  <c r="BT94" i="6"/>
  <c r="BS94" i="6"/>
  <c r="BT92" i="6"/>
  <c r="BS92" i="6"/>
  <c r="BT90" i="6"/>
  <c r="BS90" i="6"/>
  <c r="BT88" i="6"/>
  <c r="BS88" i="6"/>
  <c r="BT86" i="6"/>
  <c r="BS86" i="6"/>
  <c r="BT84" i="6"/>
  <c r="BS84" i="6"/>
  <c r="BT82" i="6"/>
  <c r="BS82" i="6"/>
  <c r="BT80" i="6"/>
  <c r="BS80" i="6"/>
  <c r="BT78" i="6"/>
  <c r="BS78" i="6"/>
  <c r="BT76" i="6"/>
  <c r="BS76" i="6"/>
  <c r="BT74" i="6"/>
  <c r="BS74" i="6"/>
  <c r="BT72" i="6"/>
  <c r="BS72" i="6"/>
  <c r="BT70" i="6"/>
  <c r="BS70" i="6"/>
  <c r="BT68" i="6"/>
  <c r="BS68" i="6"/>
  <c r="BT66" i="6"/>
  <c r="BS66" i="6"/>
  <c r="BT64" i="6"/>
  <c r="BS64" i="6"/>
  <c r="BT62" i="6"/>
  <c r="BS62" i="6"/>
  <c r="BT60" i="6"/>
  <c r="BS60" i="6"/>
  <c r="BT58" i="6"/>
  <c r="BS58" i="6"/>
  <c r="BT56" i="6"/>
  <c r="BS56" i="6"/>
  <c r="BT54" i="6"/>
  <c r="BS54" i="6"/>
  <c r="BT52" i="6"/>
  <c r="BS52" i="6"/>
  <c r="BT50" i="6"/>
  <c r="BS50" i="6"/>
  <c r="DC98" i="6"/>
  <c r="DD98" i="6"/>
  <c r="Z99" i="6"/>
  <c r="AB99" i="6" s="1"/>
  <c r="BR99" i="6"/>
  <c r="BQ99" i="6"/>
  <c r="BR97" i="6"/>
  <c r="BQ97" i="6"/>
  <c r="Z97" i="6"/>
  <c r="AB97" i="6" s="1"/>
  <c r="AD97" i="6" s="1"/>
  <c r="AE97" i="6" s="1"/>
  <c r="Z95" i="6"/>
  <c r="BR95" i="6"/>
  <c r="BQ95" i="6"/>
  <c r="BR93" i="6"/>
  <c r="Z93" i="6"/>
  <c r="AB93" i="6" s="1"/>
  <c r="BQ93" i="6"/>
  <c r="Z91" i="6"/>
  <c r="AB91" i="6" s="1"/>
  <c r="BR91" i="6"/>
  <c r="BQ91" i="6"/>
  <c r="BR89" i="6"/>
  <c r="BQ89" i="6"/>
  <c r="Z89" i="6"/>
  <c r="AB89" i="6" s="1"/>
  <c r="Z87" i="6"/>
  <c r="AB87" i="6" s="1"/>
  <c r="BR87" i="6"/>
  <c r="BQ87" i="6"/>
  <c r="BR85" i="6"/>
  <c r="Z85" i="6"/>
  <c r="BQ85" i="6"/>
  <c r="Z83" i="6"/>
  <c r="Y83" i="6" s="1"/>
  <c r="BF83" i="6" s="1"/>
  <c r="BR83" i="6"/>
  <c r="BQ83" i="6"/>
  <c r="BR81" i="6"/>
  <c r="BQ81" i="6"/>
  <c r="Z81" i="6"/>
  <c r="Z79" i="6"/>
  <c r="BR79" i="6"/>
  <c r="BQ79" i="6"/>
  <c r="BR77" i="6"/>
  <c r="Z77" i="6"/>
  <c r="BQ77" i="6"/>
  <c r="Z75" i="6"/>
  <c r="Y75" i="6" s="1"/>
  <c r="BF75" i="6" s="1"/>
  <c r="BR75" i="6"/>
  <c r="BQ75" i="6"/>
  <c r="BR73" i="6"/>
  <c r="BQ73" i="6"/>
  <c r="Z73" i="6"/>
  <c r="Z71" i="6"/>
  <c r="BR71" i="6"/>
  <c r="BQ71" i="6"/>
  <c r="BR69" i="6"/>
  <c r="Z69" i="6"/>
  <c r="BQ69" i="6"/>
  <c r="Z67" i="6"/>
  <c r="Y67" i="6" s="1"/>
  <c r="BF67" i="6" s="1"/>
  <c r="BR67" i="6"/>
  <c r="BQ67" i="6"/>
  <c r="BR65" i="6"/>
  <c r="BQ65" i="6"/>
  <c r="Z65" i="6"/>
  <c r="AB65" i="6" s="1"/>
  <c r="Z63" i="6"/>
  <c r="AB63" i="6" s="1"/>
  <c r="BR63" i="6"/>
  <c r="BQ63" i="6"/>
  <c r="BR61" i="6"/>
  <c r="Z61" i="6"/>
  <c r="BQ61" i="6"/>
  <c r="Z59" i="6"/>
  <c r="BR59" i="6"/>
  <c r="BQ59" i="6"/>
  <c r="BR57" i="6"/>
  <c r="BQ57" i="6"/>
  <c r="Z57" i="6"/>
  <c r="Y57" i="6" s="1"/>
  <c r="BF57" i="6" s="1"/>
  <c r="Z55" i="6"/>
  <c r="BR55" i="6"/>
  <c r="BQ55" i="6"/>
  <c r="BR53" i="6"/>
  <c r="Z53" i="6"/>
  <c r="BQ53" i="6"/>
  <c r="DD100" i="6"/>
  <c r="DC100" i="6"/>
  <c r="DD97" i="6"/>
  <c r="DC97" i="6"/>
  <c r="DD95" i="6"/>
  <c r="DC95" i="6"/>
  <c r="DD93" i="6"/>
  <c r="DC93" i="6"/>
  <c r="DD91" i="6"/>
  <c r="DC91" i="6"/>
  <c r="DC89" i="6"/>
  <c r="DD89" i="6"/>
  <c r="DC87" i="6"/>
  <c r="DD87" i="6"/>
  <c r="DC85" i="6"/>
  <c r="DD85" i="6"/>
  <c r="DC83" i="6"/>
  <c r="DD83" i="6"/>
  <c r="DC81" i="6"/>
  <c r="DD81" i="6"/>
  <c r="DD79" i="6"/>
  <c r="DC79" i="6"/>
  <c r="DD77" i="6"/>
  <c r="DC77" i="6"/>
  <c r="DD75" i="6"/>
  <c r="DC75" i="6"/>
  <c r="DD73" i="6"/>
  <c r="DC73" i="6"/>
  <c r="DD71" i="6"/>
  <c r="DC71" i="6"/>
  <c r="DD69" i="6"/>
  <c r="DC69" i="6"/>
  <c r="DD67" i="6"/>
  <c r="DC67" i="6"/>
  <c r="DD65" i="6"/>
  <c r="DC65" i="6"/>
  <c r="DD63" i="6"/>
  <c r="DC63" i="6"/>
  <c r="DD61" i="6"/>
  <c r="DC61" i="6"/>
  <c r="DC59" i="6"/>
  <c r="DD59" i="6"/>
  <c r="DC57" i="6"/>
  <c r="DD57" i="6"/>
  <c r="DC55" i="6"/>
  <c r="DD55" i="6"/>
  <c r="DC53" i="6"/>
  <c r="DD53" i="6"/>
  <c r="DD99" i="6"/>
  <c r="DC99" i="6"/>
  <c r="Z100" i="6"/>
  <c r="AB100" i="6" s="1"/>
  <c r="BR100" i="6"/>
  <c r="BQ100" i="6"/>
  <c r="BR98" i="6"/>
  <c r="BQ98" i="6"/>
  <c r="Z98" i="6"/>
  <c r="AB98" i="6" s="1"/>
  <c r="AD98" i="6" s="1"/>
  <c r="AE98" i="6" s="1"/>
  <c r="Z96" i="6"/>
  <c r="AB96" i="6" s="1"/>
  <c r="BR96" i="6"/>
  <c r="BQ96" i="6"/>
  <c r="BR94" i="6"/>
  <c r="BQ94" i="6"/>
  <c r="Z94" i="6"/>
  <c r="AB94" i="6" s="1"/>
  <c r="Z92" i="6"/>
  <c r="AB92" i="6" s="1"/>
  <c r="BR92" i="6"/>
  <c r="BQ92" i="6"/>
  <c r="BR90" i="6"/>
  <c r="BQ90" i="6"/>
  <c r="Z90" i="6"/>
  <c r="AB90" i="6" s="1"/>
  <c r="Z88" i="6"/>
  <c r="AB88" i="6" s="1"/>
  <c r="BR88" i="6"/>
  <c r="BQ88" i="6"/>
  <c r="BR86" i="6"/>
  <c r="BQ86" i="6"/>
  <c r="Z86" i="6"/>
  <c r="AB86" i="6" s="1"/>
  <c r="AD86" i="6" s="1"/>
  <c r="AE86" i="6" s="1"/>
  <c r="Z84" i="6"/>
  <c r="AB84" i="6" s="1"/>
  <c r="BR84" i="6"/>
  <c r="BQ84" i="6"/>
  <c r="BR82" i="6"/>
  <c r="BQ82" i="6"/>
  <c r="Z82" i="6"/>
  <c r="Y82" i="6" s="1"/>
  <c r="BF82" i="6" s="1"/>
  <c r="Z80" i="6"/>
  <c r="BR80" i="6"/>
  <c r="BQ80" i="6"/>
  <c r="BR78" i="6"/>
  <c r="BQ78" i="6"/>
  <c r="Z78" i="6"/>
  <c r="Y78" i="6" s="1"/>
  <c r="BF78" i="6" s="1"/>
  <c r="Z76" i="6"/>
  <c r="BR76" i="6"/>
  <c r="BQ76" i="6"/>
  <c r="BR74" i="6"/>
  <c r="BQ74" i="6"/>
  <c r="Z74" i="6"/>
  <c r="Z72" i="6"/>
  <c r="Y72" i="6" s="1"/>
  <c r="BF72" i="6" s="1"/>
  <c r="BR72" i="6"/>
  <c r="BQ72" i="6"/>
  <c r="BR70" i="6"/>
  <c r="BQ70" i="6"/>
  <c r="Z70" i="6"/>
  <c r="Z68" i="6"/>
  <c r="AB68" i="6" s="1"/>
  <c r="BR68" i="6"/>
  <c r="BQ68" i="6"/>
  <c r="BR66" i="6"/>
  <c r="BQ66" i="6"/>
  <c r="Z66" i="6"/>
  <c r="Z64" i="6"/>
  <c r="AB64" i="6" s="1"/>
  <c r="BR64" i="6"/>
  <c r="BQ64" i="6"/>
  <c r="BR62" i="6"/>
  <c r="BQ62" i="6"/>
  <c r="Z62" i="6"/>
  <c r="Y62" i="6" s="1"/>
  <c r="BF62" i="6" s="1"/>
  <c r="Z60" i="6"/>
  <c r="Y60" i="6" s="1"/>
  <c r="BF60" i="6" s="1"/>
  <c r="BR60" i="6"/>
  <c r="BQ60" i="6"/>
  <c r="BR58" i="6"/>
  <c r="BQ58" i="6"/>
  <c r="Z58" i="6"/>
  <c r="Z56" i="6"/>
  <c r="BR56" i="6"/>
  <c r="BQ56" i="6"/>
  <c r="BR54" i="6"/>
  <c r="BQ54" i="6"/>
  <c r="Z54" i="6"/>
  <c r="Y54" i="6" s="1"/>
  <c r="BF54" i="6" s="1"/>
  <c r="Z52" i="6"/>
  <c r="BR52" i="6"/>
  <c r="BQ52" i="6"/>
  <c r="DD96" i="6"/>
  <c r="DC96" i="6"/>
  <c r="DD94" i="6"/>
  <c r="DC94" i="6"/>
  <c r="DD92" i="6"/>
  <c r="DC92" i="6"/>
  <c r="DD90" i="6"/>
  <c r="DC90" i="6"/>
  <c r="DD88" i="6"/>
  <c r="DC88" i="6"/>
  <c r="DD86" i="6"/>
  <c r="DC86" i="6"/>
  <c r="DD84" i="6"/>
  <c r="DC84" i="6"/>
  <c r="DD82" i="6"/>
  <c r="DC82" i="6"/>
  <c r="DD80" i="6"/>
  <c r="DC80" i="6"/>
  <c r="DD78" i="6"/>
  <c r="DC78" i="6"/>
  <c r="DC76" i="6"/>
  <c r="DD76" i="6"/>
  <c r="DD74" i="6"/>
  <c r="DC74" i="6"/>
  <c r="DC72" i="6"/>
  <c r="DD72" i="6"/>
  <c r="DC70" i="6"/>
  <c r="DD70" i="6"/>
  <c r="DC68" i="6"/>
  <c r="DD68" i="6"/>
  <c r="DC66" i="6"/>
  <c r="DD66" i="6"/>
  <c r="DD64" i="6"/>
  <c r="DC64" i="6"/>
  <c r="DD62" i="6"/>
  <c r="DC62" i="6"/>
  <c r="DD60" i="6"/>
  <c r="DC60" i="6"/>
  <c r="DD58" i="6"/>
  <c r="DC58" i="6"/>
  <c r="DD56" i="6"/>
  <c r="DC56" i="6"/>
  <c r="DD54" i="6"/>
  <c r="DC54" i="6"/>
  <c r="DD52" i="6"/>
  <c r="DC52" i="6"/>
  <c r="DC51" i="6"/>
  <c r="DD51" i="6"/>
  <c r="DD50" i="6"/>
  <c r="DC50" i="6"/>
  <c r="BR51" i="6"/>
  <c r="Z51" i="6"/>
  <c r="BQ51" i="6"/>
  <c r="Z50" i="6"/>
  <c r="BR50" i="6"/>
  <c r="BQ50" i="6"/>
  <c r="DB98" i="6"/>
  <c r="DA98" i="6"/>
  <c r="DA95" i="6"/>
  <c r="DB95" i="6"/>
  <c r="DA93" i="6"/>
  <c r="DB93" i="6"/>
  <c r="DA91" i="6"/>
  <c r="DB91" i="6"/>
  <c r="DA89" i="6"/>
  <c r="DB89" i="6"/>
  <c r="DA87" i="6"/>
  <c r="DB87" i="6"/>
  <c r="DA85" i="6"/>
  <c r="DB85" i="6"/>
  <c r="DA83" i="6"/>
  <c r="DB83" i="6"/>
  <c r="DA81" i="6"/>
  <c r="DB81" i="6"/>
  <c r="DA79" i="6"/>
  <c r="DB79" i="6"/>
  <c r="DA77" i="6"/>
  <c r="DB77" i="6"/>
  <c r="DA75" i="6"/>
  <c r="DB75" i="6"/>
  <c r="DA73" i="6"/>
  <c r="DB73" i="6"/>
  <c r="DA71" i="6"/>
  <c r="DB71" i="6"/>
  <c r="DA69" i="6"/>
  <c r="DB69" i="6"/>
  <c r="DB67" i="6"/>
  <c r="DA67" i="6"/>
  <c r="DB65" i="6"/>
  <c r="DA65" i="6"/>
  <c r="DA63" i="6"/>
  <c r="DB63" i="6"/>
  <c r="DB61" i="6"/>
  <c r="DA61" i="6"/>
  <c r="DA59" i="6"/>
  <c r="DB59" i="6"/>
  <c r="DB57" i="6"/>
  <c r="DA57" i="6"/>
  <c r="DA55" i="6"/>
  <c r="DB55" i="6"/>
  <c r="DA53" i="6"/>
  <c r="DB53" i="6"/>
  <c r="DA51" i="6"/>
  <c r="DB51" i="6"/>
  <c r="DB99" i="6"/>
  <c r="DA99" i="6"/>
  <c r="DA97" i="6"/>
  <c r="DB97" i="6"/>
  <c r="DA100" i="6"/>
  <c r="DB100" i="6"/>
  <c r="DB96" i="6"/>
  <c r="DA96" i="6"/>
  <c r="DB94" i="6"/>
  <c r="DA94" i="6"/>
  <c r="DA92" i="6"/>
  <c r="DB92" i="6"/>
  <c r="DB90" i="6"/>
  <c r="DA90" i="6"/>
  <c r="DA88" i="6"/>
  <c r="DB88" i="6"/>
  <c r="DA86" i="6"/>
  <c r="DB86" i="6"/>
  <c r="DA84" i="6"/>
  <c r="DB84" i="6"/>
  <c r="DA82" i="6"/>
  <c r="DB82" i="6"/>
  <c r="DB80" i="6"/>
  <c r="DA80" i="6"/>
  <c r="DA78" i="6"/>
  <c r="DB78" i="6"/>
  <c r="DB76" i="6"/>
  <c r="DA76" i="6"/>
  <c r="DB74" i="6"/>
  <c r="DA74" i="6"/>
  <c r="DB72" i="6"/>
  <c r="DA72" i="6"/>
  <c r="DB70" i="6"/>
  <c r="DA70" i="6"/>
  <c r="DA68" i="6"/>
  <c r="DB68" i="6"/>
  <c r="DB66" i="6"/>
  <c r="DA66" i="6"/>
  <c r="DB64" i="6"/>
  <c r="DA64" i="6"/>
  <c r="DB62" i="6"/>
  <c r="DA62" i="6"/>
  <c r="DA60" i="6"/>
  <c r="DB60" i="6"/>
  <c r="DA58" i="6"/>
  <c r="DB58" i="6"/>
  <c r="DA56" i="6"/>
  <c r="DB56" i="6"/>
  <c r="DA54" i="6"/>
  <c r="DB54" i="6"/>
  <c r="DA52" i="6"/>
  <c r="DB52" i="6"/>
  <c r="DA50" i="6"/>
  <c r="DB50" i="6"/>
  <c r="BM99" i="6"/>
  <c r="BP99" i="6"/>
  <c r="BO99" i="6"/>
  <c r="BE97" i="6"/>
  <c r="BP97" i="6"/>
  <c r="BO97" i="6"/>
  <c r="BB95" i="6"/>
  <c r="BP95" i="6"/>
  <c r="BO95" i="6"/>
  <c r="BD93" i="6"/>
  <c r="BP93" i="6"/>
  <c r="BO93" i="6"/>
  <c r="BB91" i="6"/>
  <c r="BP91" i="6"/>
  <c r="BO91" i="6"/>
  <c r="BC89" i="6"/>
  <c r="BP89" i="6"/>
  <c r="BO89" i="6"/>
  <c r="BD87" i="6"/>
  <c r="BP87" i="6"/>
  <c r="BO87" i="6"/>
  <c r="BP85" i="6"/>
  <c r="BO85" i="6"/>
  <c r="BB83" i="6"/>
  <c r="BP83" i="6"/>
  <c r="BO83" i="6"/>
  <c r="BB81" i="6"/>
  <c r="BP81" i="6"/>
  <c r="BO81" i="6"/>
  <c r="BK79" i="6"/>
  <c r="BP79" i="6"/>
  <c r="BO79" i="6"/>
  <c r="BB77" i="6"/>
  <c r="BP77" i="6"/>
  <c r="BO77" i="6"/>
  <c r="BK75" i="6"/>
  <c r="BP75" i="6"/>
  <c r="BO75" i="6"/>
  <c r="BM73" i="6"/>
  <c r="BP73" i="6"/>
  <c r="BO73" i="6"/>
  <c r="BN71" i="6"/>
  <c r="BP71" i="6"/>
  <c r="BO71" i="6"/>
  <c r="BI69" i="6"/>
  <c r="BP69" i="6"/>
  <c r="BO69" i="6"/>
  <c r="BG67" i="6"/>
  <c r="BP67" i="6"/>
  <c r="BO67" i="6"/>
  <c r="BC65" i="6"/>
  <c r="BP65" i="6"/>
  <c r="BO65" i="6"/>
  <c r="BD63" i="6"/>
  <c r="BP63" i="6"/>
  <c r="BO63" i="6"/>
  <c r="BC61" i="6"/>
  <c r="BP61" i="6"/>
  <c r="BO61" i="6"/>
  <c r="BP59" i="6"/>
  <c r="BO59" i="6"/>
  <c r="BE57" i="6"/>
  <c r="BP57" i="6"/>
  <c r="BO57" i="6"/>
  <c r="BG55" i="6"/>
  <c r="BP55" i="6"/>
  <c r="BO55" i="6"/>
  <c r="BP53" i="6"/>
  <c r="BO53" i="6"/>
  <c r="BE51" i="6"/>
  <c r="BP51" i="6"/>
  <c r="BO51" i="6"/>
  <c r="BH100" i="6"/>
  <c r="BP100" i="6"/>
  <c r="BO100" i="6"/>
  <c r="BH98" i="6"/>
  <c r="BP98" i="6"/>
  <c r="BO98" i="6"/>
  <c r="BE96" i="6"/>
  <c r="BP96" i="6"/>
  <c r="BO96" i="6"/>
  <c r="BP94" i="6"/>
  <c r="BO94" i="6"/>
  <c r="BD92" i="6"/>
  <c r="BP92" i="6"/>
  <c r="BO92" i="6"/>
  <c r="DI90" i="6"/>
  <c r="BP90" i="6"/>
  <c r="BO90" i="6"/>
  <c r="BJ88" i="6"/>
  <c r="BP88" i="6"/>
  <c r="BO88" i="6"/>
  <c r="BP86" i="6"/>
  <c r="BO86" i="6"/>
  <c r="BN84" i="6"/>
  <c r="BP84" i="6"/>
  <c r="BO84" i="6"/>
  <c r="BB82" i="6"/>
  <c r="BP82" i="6"/>
  <c r="BO82" i="6"/>
  <c r="BI80" i="6"/>
  <c r="BP80" i="6"/>
  <c r="BO80" i="6"/>
  <c r="BB78" i="6"/>
  <c r="BP78" i="6"/>
  <c r="BO78" i="6"/>
  <c r="BB76" i="6"/>
  <c r="BP76" i="6"/>
  <c r="BO76" i="6"/>
  <c r="BB74" i="6"/>
  <c r="BP74" i="6"/>
  <c r="BO74" i="6"/>
  <c r="BP72" i="6"/>
  <c r="BO72" i="6"/>
  <c r="BM70" i="6"/>
  <c r="BP70" i="6"/>
  <c r="BO70" i="6"/>
  <c r="BC68" i="6"/>
  <c r="BP68" i="6"/>
  <c r="BO68" i="6"/>
  <c r="BI66" i="6"/>
  <c r="BP66" i="6"/>
  <c r="BO66" i="6"/>
  <c r="BM64" i="6"/>
  <c r="BP64" i="6"/>
  <c r="BO64" i="6"/>
  <c r="BD62" i="6"/>
  <c r="BP62" i="6"/>
  <c r="BO62" i="6"/>
  <c r="BG60" i="6"/>
  <c r="BP60" i="6"/>
  <c r="BO60" i="6"/>
  <c r="BM58" i="6"/>
  <c r="BP58" i="6"/>
  <c r="BO58" i="6"/>
  <c r="BG56" i="6"/>
  <c r="BP56" i="6"/>
  <c r="BO56" i="6"/>
  <c r="BP54" i="6"/>
  <c r="BO54" i="6"/>
  <c r="BE52" i="6"/>
  <c r="BP52" i="6"/>
  <c r="BO52" i="6"/>
  <c r="BP50" i="6"/>
  <c r="BO50" i="6"/>
  <c r="BD54" i="6"/>
  <c r="DI61" i="6"/>
  <c r="BE61" i="6"/>
  <c r="BC62" i="6"/>
  <c r="AA59" i="6"/>
  <c r="BE58" i="6"/>
  <c r="DI79" i="6"/>
  <c r="BM96" i="6"/>
  <c r="BN54" i="6"/>
  <c r="DI54" i="6"/>
  <c r="BE54" i="6"/>
  <c r="DI84" i="6"/>
  <c r="Y91" i="6"/>
  <c r="BF91" i="6" s="1"/>
  <c r="BK84" i="6"/>
  <c r="BM62" i="6"/>
  <c r="BJ61" i="6"/>
  <c r="BM84" i="6"/>
  <c r="BE84" i="6"/>
  <c r="BJ56" i="6"/>
  <c r="BD84" i="6"/>
  <c r="BE69" i="6"/>
  <c r="BH56" i="6"/>
  <c r="BB84" i="6"/>
  <c r="BC56" i="6"/>
  <c r="BH93" i="6"/>
  <c r="BI86" i="6"/>
  <c r="BC93" i="6"/>
  <c r="BG57" i="6"/>
  <c r="BD57" i="6"/>
  <c r="BI57" i="6"/>
  <c r="BH99" i="6"/>
  <c r="BW94" i="6"/>
  <c r="BW64" i="6"/>
  <c r="BX64" i="6" s="1"/>
  <c r="BC57" i="6"/>
  <c r="BK78" i="6"/>
  <c r="BN73" i="6"/>
  <c r="BE72" i="6"/>
  <c r="BH67" i="6"/>
  <c r="BE85" i="6"/>
  <c r="BH83" i="6"/>
  <c r="BI76" i="6"/>
  <c r="BC73" i="6"/>
  <c r="BN91" i="6"/>
  <c r="BC90" i="6"/>
  <c r="BB73" i="6"/>
  <c r="DI62" i="6"/>
  <c r="BL62" i="6"/>
  <c r="BL57" i="6"/>
  <c r="BJ54" i="6"/>
  <c r="BJ91" i="6"/>
  <c r="BI62" i="6"/>
  <c r="DI57" i="6"/>
  <c r="BK57" i="6"/>
  <c r="BB79" i="6"/>
  <c r="BI60" i="6"/>
  <c r="BM98" i="6"/>
  <c r="BL85" i="6"/>
  <c r="BM83" i="6"/>
  <c r="BE83" i="6"/>
  <c r="BW65" i="6"/>
  <c r="BX65" i="6" s="1"/>
  <c r="BW63" i="6"/>
  <c r="BX63" i="6" s="1"/>
  <c r="BM60" i="6"/>
  <c r="BD60" i="6"/>
  <c r="BC59" i="6"/>
  <c r="BM86" i="6"/>
  <c r="BD86" i="6"/>
  <c r="DI83" i="6"/>
  <c r="BB98" i="6"/>
  <c r="BJ93" i="6"/>
  <c r="BM91" i="6"/>
  <c r="BL86" i="6"/>
  <c r="BC86" i="6"/>
  <c r="BH85" i="6"/>
  <c r="BI83" i="6"/>
  <c r="BD83" i="6"/>
  <c r="AD68" i="6"/>
  <c r="AE68" i="6" s="1"/>
  <c r="BM67" i="6"/>
  <c r="BH62" i="6"/>
  <c r="BL61" i="6"/>
  <c r="BK60" i="6"/>
  <c r="BC60" i="6"/>
  <c r="BE93" i="6"/>
  <c r="BH86" i="6"/>
  <c r="BN83" i="6"/>
  <c r="BG83" i="6"/>
  <c r="BH60" i="6"/>
  <c r="BJ59" i="6"/>
  <c r="BM57" i="6"/>
  <c r="BH57" i="6"/>
  <c r="BB57" i="6"/>
  <c r="BB97" i="6"/>
  <c r="AD100" i="6"/>
  <c r="AE100" i="6" s="1"/>
  <c r="BK93" i="6"/>
  <c r="BD91" i="6"/>
  <c r="BW90" i="6"/>
  <c r="BE89" i="6"/>
  <c r="BM85" i="6"/>
  <c r="BG84" i="6"/>
  <c r="BJ83" i="6"/>
  <c r="DI82" i="6"/>
  <c r="BK82" i="6"/>
  <c r="BD66" i="6"/>
  <c r="BM61" i="6"/>
  <c r="BK56" i="6"/>
  <c r="BH97" i="6"/>
  <c r="BL87" i="6"/>
  <c r="BL84" i="6"/>
  <c r="BC84" i="6"/>
  <c r="DI78" i="6"/>
  <c r="BM78" i="6"/>
  <c r="BN77" i="6"/>
  <c r="BM63" i="6"/>
  <c r="BH61" i="6"/>
  <c r="BD56" i="6"/>
  <c r="BK87" i="6"/>
  <c r="BN80" i="6"/>
  <c r="BM77" i="6"/>
  <c r="BJ63" i="6"/>
  <c r="DI93" i="6"/>
  <c r="BB93" i="6"/>
  <c r="BG87" i="6"/>
  <c r="BJ84" i="6"/>
  <c r="DI80" i="6"/>
  <c r="BB80" i="6"/>
  <c r="BG78" i="6"/>
  <c r="BD61" i="6"/>
  <c r="BB56" i="6"/>
  <c r="BM100" i="6"/>
  <c r="BW93" i="6"/>
  <c r="BI91" i="6"/>
  <c r="BI84" i="6"/>
  <c r="AD84" i="6"/>
  <c r="AE84" i="6" s="1"/>
  <c r="BL83" i="6"/>
  <c r="BC83" i="6"/>
  <c r="AA55" i="6"/>
  <c r="AA51" i="6"/>
  <c r="BM97" i="6"/>
  <c r="BN93" i="6"/>
  <c r="AD93" i="6"/>
  <c r="AE93" i="6" s="1"/>
  <c r="BE91" i="6"/>
  <c r="BW89" i="6"/>
  <c r="AD87" i="6"/>
  <c r="AE87" i="6" s="1"/>
  <c r="BH84" i="6"/>
  <c r="BK83" i="6"/>
  <c r="BW68" i="6"/>
  <c r="BK66" i="6"/>
  <c r="Y61" i="6"/>
  <c r="BF61" i="6" s="1"/>
  <c r="BE60" i="6"/>
  <c r="BN56" i="6"/>
  <c r="BL54" i="6"/>
  <c r="AA52" i="6"/>
  <c r="BI54" i="6"/>
  <c r="BB88" i="6"/>
  <c r="BG88" i="6"/>
  <c r="BK88" i="6"/>
  <c r="BC88" i="6"/>
  <c r="BH88" i="6"/>
  <c r="BL88" i="6"/>
  <c r="BB75" i="6"/>
  <c r="BW60" i="6"/>
  <c r="BX60" i="6" s="1"/>
  <c r="AA60" i="6"/>
  <c r="BW53" i="6"/>
  <c r="AA53" i="6"/>
  <c r="BW96" i="6"/>
  <c r="BE92" i="6"/>
  <c r="BI92" i="6"/>
  <c r="AD92" i="6"/>
  <c r="AE92" i="6" s="1"/>
  <c r="BM92" i="6"/>
  <c r="BI88" i="6"/>
  <c r="BC79" i="6"/>
  <c r="BE79" i="6"/>
  <c r="BJ79" i="6"/>
  <c r="BC76" i="6"/>
  <c r="BM76" i="6"/>
  <c r="DI76" i="6"/>
  <c r="BG76" i="6"/>
  <c r="BN76" i="6"/>
  <c r="BW70" i="6"/>
  <c r="BX70" i="6" s="1"/>
  <c r="AA70" i="6"/>
  <c r="BN69" i="6"/>
  <c r="BJ69" i="6"/>
  <c r="BM65" i="6"/>
  <c r="BD65" i="6"/>
  <c r="BB63" i="6"/>
  <c r="BG63" i="6"/>
  <c r="BK63" i="6"/>
  <c r="DI63" i="6"/>
  <c r="BC63" i="6"/>
  <c r="BH63" i="6"/>
  <c r="BL63" i="6"/>
  <c r="BB58" i="6"/>
  <c r="BI58" i="6"/>
  <c r="BN58" i="6"/>
  <c r="DI58" i="6"/>
  <c r="BD58" i="6"/>
  <c r="BJ58" i="6"/>
  <c r="BH55" i="6"/>
  <c r="BC55" i="6"/>
  <c r="BL55" i="6"/>
  <c r="BD55" i="6"/>
  <c r="DI55" i="6"/>
  <c r="AA95" i="6"/>
  <c r="BD90" i="6"/>
  <c r="BH90" i="6"/>
  <c r="BL90" i="6"/>
  <c r="BK89" i="6"/>
  <c r="DI88" i="6"/>
  <c r="BN88" i="6"/>
  <c r="BE88" i="6"/>
  <c r="BE86" i="6"/>
  <c r="BJ86" i="6"/>
  <c r="BN86" i="6"/>
  <c r="BB86" i="6"/>
  <c r="BG86" i="6"/>
  <c r="BK86" i="6"/>
  <c r="DI86" i="6"/>
  <c r="BG77" i="6"/>
  <c r="BC77" i="6"/>
  <c r="BI77" i="6"/>
  <c r="AA71" i="6"/>
  <c r="BI63" i="6"/>
  <c r="BE62" i="6"/>
  <c r="BJ62" i="6"/>
  <c r="BN62" i="6"/>
  <c r="BB62" i="6"/>
  <c r="BG62" i="6"/>
  <c r="BK62" i="6"/>
  <c r="BL58" i="6"/>
  <c r="BW81" i="6"/>
  <c r="AA81" i="6"/>
  <c r="BC75" i="6"/>
  <c r="BE75" i="6"/>
  <c r="BM75" i="6"/>
  <c r="DI75" i="6"/>
  <c r="BG75" i="6"/>
  <c r="BE100" i="6"/>
  <c r="BB100" i="6"/>
  <c r="BI94" i="6"/>
  <c r="BE94" i="6"/>
  <c r="BN94" i="6"/>
  <c r="BM88" i="6"/>
  <c r="BD88" i="6"/>
  <c r="BM79" i="6"/>
  <c r="BJ76" i="6"/>
  <c r="BJ75" i="6"/>
  <c r="AA74" i="6"/>
  <c r="BD67" i="6"/>
  <c r="BC67" i="6"/>
  <c r="BK67" i="6"/>
  <c r="BE67" i="6"/>
  <c r="BL67" i="6"/>
  <c r="BE66" i="6"/>
  <c r="BL66" i="6"/>
  <c r="BG66" i="6"/>
  <c r="BN63" i="6"/>
  <c r="BE63" i="6"/>
  <c r="BG59" i="6"/>
  <c r="BK59" i="6"/>
  <c r="BB59" i="6"/>
  <c r="BN59" i="6"/>
  <c r="DI59" i="6"/>
  <c r="BH58" i="6"/>
  <c r="BW56" i="6"/>
  <c r="AA56" i="6"/>
  <c r="BK55" i="6"/>
  <c r="AA54" i="6"/>
  <c r="BW54" i="6"/>
  <c r="BL93" i="6"/>
  <c r="BG93" i="6"/>
  <c r="BW86" i="6"/>
  <c r="BG82" i="6"/>
  <c r="AA72" i="6"/>
  <c r="BN61" i="6"/>
  <c r="BI61" i="6"/>
  <c r="DI60" i="6"/>
  <c r="BL60" i="6"/>
  <c r="BN57" i="6"/>
  <c r="BJ57" i="6"/>
  <c r="DI56" i="6"/>
  <c r="BL56" i="6"/>
  <c r="BL52" i="6"/>
  <c r="Y52" i="6"/>
  <c r="BF52" i="6" s="1"/>
  <c r="AA50" i="6"/>
  <c r="BW78" i="6"/>
  <c r="AA78" i="6"/>
  <c r="BJ70" i="6"/>
  <c r="BI70" i="6"/>
  <c r="BL64" i="6"/>
  <c r="BH64" i="6"/>
  <c r="BW100" i="6"/>
  <c r="BW98" i="6"/>
  <c r="Y96" i="6"/>
  <c r="BF96" i="6" s="1"/>
  <c r="BM95" i="6"/>
  <c r="BM94" i="6"/>
  <c r="BB94" i="6"/>
  <c r="BL92" i="6"/>
  <c r="BG90" i="6"/>
  <c r="BN89" i="6"/>
  <c r="BJ89" i="6"/>
  <c r="BD89" i="6"/>
  <c r="BE87" i="6"/>
  <c r="BJ87" i="6"/>
  <c r="BN87" i="6"/>
  <c r="BC81" i="6"/>
  <c r="BI81" i="6"/>
  <c r="BG81" i="6"/>
  <c r="BM80" i="6"/>
  <c r="BE70" i="6"/>
  <c r="BG64" i="6"/>
  <c r="BL51" i="6"/>
  <c r="BW99" i="6"/>
  <c r="BW97" i="6"/>
  <c r="BB96" i="6"/>
  <c r="BH95" i="6"/>
  <c r="BJ94" i="6"/>
  <c r="BM93" i="6"/>
  <c r="BI93" i="6"/>
  <c r="DI92" i="6"/>
  <c r="BK92" i="6"/>
  <c r="BG92" i="6"/>
  <c r="BB92" i="6"/>
  <c r="BL91" i="6"/>
  <c r="BH91" i="6"/>
  <c r="BC91" i="6"/>
  <c r="BN90" i="6"/>
  <c r="BJ90" i="6"/>
  <c r="BE90" i="6"/>
  <c r="BM89" i="6"/>
  <c r="BI89" i="6"/>
  <c r="BI87" i="6"/>
  <c r="BC87" i="6"/>
  <c r="BJ85" i="6"/>
  <c r="BD85" i="6"/>
  <c r="AA83" i="6"/>
  <c r="BB70" i="6"/>
  <c r="BW69" i="6"/>
  <c r="AA69" i="6"/>
  <c r="AA67" i="6"/>
  <c r="BW67" i="6"/>
  <c r="BC64" i="6"/>
  <c r="AA61" i="6"/>
  <c r="BW61" i="6"/>
  <c r="BX61" i="6" s="1"/>
  <c r="BM50" i="6"/>
  <c r="BI50" i="6"/>
  <c r="BE50" i="6"/>
  <c r="BB89" i="6"/>
  <c r="BG89" i="6"/>
  <c r="BE80" i="6"/>
  <c r="BK80" i="6"/>
  <c r="BC80" i="6"/>
  <c r="BJ80" i="6"/>
  <c r="BW73" i="6"/>
  <c r="AA73" i="6"/>
  <c r="AA66" i="6"/>
  <c r="BW66" i="6"/>
  <c r="BX66" i="6" s="1"/>
  <c r="BM51" i="6"/>
  <c r="BD51" i="6"/>
  <c r="BH96" i="6"/>
  <c r="BH92" i="6"/>
  <c r="BC92" i="6"/>
  <c r="BK90" i="6"/>
  <c r="BB90" i="6"/>
  <c r="Y85" i="6"/>
  <c r="BF85" i="6" s="1"/>
  <c r="BB85" i="6"/>
  <c r="BG85" i="6"/>
  <c r="BK85" i="6"/>
  <c r="BW77" i="6"/>
  <c r="AA77" i="6"/>
  <c r="DI94" i="6"/>
  <c r="BN92" i="6"/>
  <c r="BJ92" i="6"/>
  <c r="DI91" i="6"/>
  <c r="BK91" i="6"/>
  <c r="BG91" i="6"/>
  <c r="BM90" i="6"/>
  <c r="BI90" i="6"/>
  <c r="DI89" i="6"/>
  <c r="BL89" i="6"/>
  <c r="BH89" i="6"/>
  <c r="DI87" i="6"/>
  <c r="BM87" i="6"/>
  <c r="BH87" i="6"/>
  <c r="BB87" i="6"/>
  <c r="DI85" i="6"/>
  <c r="BN85" i="6"/>
  <c r="BI85" i="6"/>
  <c r="BC85" i="6"/>
  <c r="AA85" i="6"/>
  <c r="BW85" i="6"/>
  <c r="BW82" i="6"/>
  <c r="AA82" i="6"/>
  <c r="BM81" i="6"/>
  <c r="BG80" i="6"/>
  <c r="BM74" i="6"/>
  <c r="DI74" i="6"/>
  <c r="BK74" i="6"/>
  <c r="BE71" i="6"/>
  <c r="DI70" i="6"/>
  <c r="BN70" i="6"/>
  <c r="Y59" i="6"/>
  <c r="BF59" i="6" s="1"/>
  <c r="BE59" i="6"/>
  <c r="BI59" i="6"/>
  <c r="BM59" i="6"/>
  <c r="BD59" i="6"/>
  <c r="BH59" i="6"/>
  <c r="BL59" i="6"/>
  <c r="BB55" i="6"/>
  <c r="BJ55" i="6"/>
  <c r="BN55" i="6"/>
  <c r="BE55" i="6"/>
  <c r="BI55" i="6"/>
  <c r="BM55" i="6"/>
  <c r="BD52" i="6"/>
  <c r="BM52" i="6"/>
  <c r="BG79" i="6"/>
  <c r="Y79" i="6"/>
  <c r="BF79" i="6" s="1"/>
  <c r="BK76" i="6"/>
  <c r="BE76" i="6"/>
  <c r="BM69" i="6"/>
  <c r="BB69" i="6"/>
  <c r="Y69" i="6"/>
  <c r="BF69" i="6" s="1"/>
  <c r="BM66" i="6"/>
  <c r="BH66" i="6"/>
  <c r="BC66" i="6"/>
  <c r="BK61" i="6"/>
  <c r="BG61" i="6"/>
  <c r="BB61" i="6"/>
  <c r="BN60" i="6"/>
  <c r="BJ60" i="6"/>
  <c r="BB60" i="6"/>
  <c r="BK58" i="6"/>
  <c r="BG58" i="6"/>
  <c r="BC58" i="6"/>
  <c r="BM56" i="6"/>
  <c r="BI56" i="6"/>
  <c r="BE56" i="6"/>
  <c r="BM54" i="6"/>
  <c r="BH54" i="6"/>
  <c r="BB54" i="6"/>
  <c r="BC99" i="6"/>
  <c r="BG99" i="6"/>
  <c r="BK99" i="6"/>
  <c r="BC98" i="6"/>
  <c r="BG98" i="6"/>
  <c r="BK98" i="6"/>
  <c r="BC95" i="6"/>
  <c r="BG95" i="6"/>
  <c r="BK95" i="6"/>
  <c r="DI99" i="6"/>
  <c r="BL99" i="6"/>
  <c r="DI98" i="6"/>
  <c r="BL97" i="6"/>
  <c r="BL96" i="6"/>
  <c r="BL95" i="6"/>
  <c r="BW91" i="6"/>
  <c r="BW87" i="6"/>
  <c r="BJ100" i="6"/>
  <c r="BJ99" i="6"/>
  <c r="BE99" i="6"/>
  <c r="BJ98" i="6"/>
  <c r="BE98" i="6"/>
  <c r="BJ97" i="6"/>
  <c r="BJ96" i="6"/>
  <c r="BJ95" i="6"/>
  <c r="BE95" i="6"/>
  <c r="BC94" i="6"/>
  <c r="BG94" i="6"/>
  <c r="BK94" i="6"/>
  <c r="BD94" i="6"/>
  <c r="BH94" i="6"/>
  <c r="BL94" i="6"/>
  <c r="BW92" i="6"/>
  <c r="BW88" i="6"/>
  <c r="BW84" i="6"/>
  <c r="BW75" i="6"/>
  <c r="AA75" i="6"/>
  <c r="BD74" i="6"/>
  <c r="BH74" i="6"/>
  <c r="BL74" i="6"/>
  <c r="BC74" i="6"/>
  <c r="BI74" i="6"/>
  <c r="BN74" i="6"/>
  <c r="BE74" i="6"/>
  <c r="BJ74" i="6"/>
  <c r="BG74" i="6"/>
  <c r="BD73" i="6"/>
  <c r="BH73" i="6"/>
  <c r="BL73" i="6"/>
  <c r="BE73" i="6"/>
  <c r="BJ73" i="6"/>
  <c r="BK73" i="6"/>
  <c r="DI73" i="6"/>
  <c r="BG73" i="6"/>
  <c r="BI73" i="6"/>
  <c r="BC71" i="6"/>
  <c r="BG71" i="6"/>
  <c r="BK71" i="6"/>
  <c r="BD71" i="6"/>
  <c r="BH71" i="6"/>
  <c r="BL71" i="6"/>
  <c r="BI71" i="6"/>
  <c r="BB71" i="6"/>
  <c r="BJ71" i="6"/>
  <c r="DI71" i="6"/>
  <c r="BM71" i="6"/>
  <c r="BB68" i="6"/>
  <c r="BJ68" i="6"/>
  <c r="BN68" i="6"/>
  <c r="BD68" i="6"/>
  <c r="BI68" i="6"/>
  <c r="BE68" i="6"/>
  <c r="BK68" i="6"/>
  <c r="BG68" i="6"/>
  <c r="DI68" i="6"/>
  <c r="BH68" i="6"/>
  <c r="BL68" i="6"/>
  <c r="BM68" i="6"/>
  <c r="AA62" i="6"/>
  <c r="BW62" i="6"/>
  <c r="BX62" i="6" s="1"/>
  <c r="BW58" i="6"/>
  <c r="BX58" i="6" s="1"/>
  <c r="AA58" i="6"/>
  <c r="BC100" i="6"/>
  <c r="BG100" i="6"/>
  <c r="BK100" i="6"/>
  <c r="BB99" i="6"/>
  <c r="BC97" i="6"/>
  <c r="BG97" i="6"/>
  <c r="BK97" i="6"/>
  <c r="BC96" i="6"/>
  <c r="BG96" i="6"/>
  <c r="BK96" i="6"/>
  <c r="BC72" i="6"/>
  <c r="BG72" i="6"/>
  <c r="BK72" i="6"/>
  <c r="BD72" i="6"/>
  <c r="BH72" i="6"/>
  <c r="BL72" i="6"/>
  <c r="BN72" i="6"/>
  <c r="DI72" i="6"/>
  <c r="BI72" i="6"/>
  <c r="BM72" i="6"/>
  <c r="BB72" i="6"/>
  <c r="DI100" i="6"/>
  <c r="BL100" i="6"/>
  <c r="BL98" i="6"/>
  <c r="DI97" i="6"/>
  <c r="DI96" i="6"/>
  <c r="DI95" i="6"/>
  <c r="BN100" i="6"/>
  <c r="BI100" i="6"/>
  <c r="BD100" i="6"/>
  <c r="BN99" i="6"/>
  <c r="BI99" i="6"/>
  <c r="BD99" i="6"/>
  <c r="BN98" i="6"/>
  <c r="BI98" i="6"/>
  <c r="BD98" i="6"/>
  <c r="BN97" i="6"/>
  <c r="BI97" i="6"/>
  <c r="BD97" i="6"/>
  <c r="BN96" i="6"/>
  <c r="BI96" i="6"/>
  <c r="BD96" i="6"/>
  <c r="BN95" i="6"/>
  <c r="BI95" i="6"/>
  <c r="BD95" i="6"/>
  <c r="BW76" i="6"/>
  <c r="AA76" i="6"/>
  <c r="BJ72" i="6"/>
  <c r="BM82" i="6"/>
  <c r="BN81" i="6"/>
  <c r="BW80" i="6"/>
  <c r="AA80" i="6"/>
  <c r="BW79" i="6"/>
  <c r="AA79" i="6"/>
  <c r="BD78" i="6"/>
  <c r="BH78" i="6"/>
  <c r="BL78" i="6"/>
  <c r="BC78" i="6"/>
  <c r="BI78" i="6"/>
  <c r="BN78" i="6"/>
  <c r="BE78" i="6"/>
  <c r="BJ78" i="6"/>
  <c r="BD77" i="6"/>
  <c r="BH77" i="6"/>
  <c r="BL77" i="6"/>
  <c r="BE77" i="6"/>
  <c r="BJ77" i="6"/>
  <c r="BK77" i="6"/>
  <c r="DI77" i="6"/>
  <c r="BW57" i="6"/>
  <c r="AA57" i="6"/>
  <c r="BC53" i="6"/>
  <c r="BG53" i="6"/>
  <c r="BK53" i="6"/>
  <c r="BL53" i="6"/>
  <c r="DI53" i="6"/>
  <c r="BB53" i="6"/>
  <c r="BH53" i="6"/>
  <c r="BM53" i="6"/>
  <c r="BI53" i="6"/>
  <c r="BJ53" i="6"/>
  <c r="BN53" i="6"/>
  <c r="BD53" i="6"/>
  <c r="BE53" i="6"/>
  <c r="BD82" i="6"/>
  <c r="BH82" i="6"/>
  <c r="BL82" i="6"/>
  <c r="BC82" i="6"/>
  <c r="BI82" i="6"/>
  <c r="BN82" i="6"/>
  <c r="BE82" i="6"/>
  <c r="BJ82" i="6"/>
  <c r="BD81" i="6"/>
  <c r="BH81" i="6"/>
  <c r="BL81" i="6"/>
  <c r="BE81" i="6"/>
  <c r="BJ81" i="6"/>
  <c r="BK81" i="6"/>
  <c r="DI81" i="6"/>
  <c r="BB65" i="6"/>
  <c r="BJ65" i="6"/>
  <c r="BN65" i="6"/>
  <c r="DI65" i="6"/>
  <c r="BE65" i="6"/>
  <c r="BK65" i="6"/>
  <c r="BG65" i="6"/>
  <c r="BL65" i="6"/>
  <c r="BH65" i="6"/>
  <c r="BI65" i="6"/>
  <c r="BD80" i="6"/>
  <c r="BH80" i="6"/>
  <c r="BL80" i="6"/>
  <c r="BN79" i="6"/>
  <c r="BI79" i="6"/>
  <c r="BD76" i="6"/>
  <c r="BH76" i="6"/>
  <c r="BL76" i="6"/>
  <c r="BN75" i="6"/>
  <c r="BI75" i="6"/>
  <c r="BC70" i="6"/>
  <c r="BG70" i="6"/>
  <c r="BK70" i="6"/>
  <c r="BD70" i="6"/>
  <c r="BH70" i="6"/>
  <c r="BL70" i="6"/>
  <c r="DI69" i="6"/>
  <c r="BB64" i="6"/>
  <c r="BJ64" i="6"/>
  <c r="BN64" i="6"/>
  <c r="DI64" i="6"/>
  <c r="BD64" i="6"/>
  <c r="BI64" i="6"/>
  <c r="BE64" i="6"/>
  <c r="BK64" i="6"/>
  <c r="BD79" i="6"/>
  <c r="BH79" i="6"/>
  <c r="BL79" i="6"/>
  <c r="BD75" i="6"/>
  <c r="BH75" i="6"/>
  <c r="BL75" i="6"/>
  <c r="BC69" i="6"/>
  <c r="BG69" i="6"/>
  <c r="BK69" i="6"/>
  <c r="BD69" i="6"/>
  <c r="BH69" i="6"/>
  <c r="BL69" i="6"/>
  <c r="BI67" i="6"/>
  <c r="BB66" i="6"/>
  <c r="BJ66" i="6"/>
  <c r="BN66" i="6"/>
  <c r="DI66" i="6"/>
  <c r="BB67" i="6"/>
  <c r="BJ67" i="6"/>
  <c r="BN67" i="6"/>
  <c r="DI67" i="6"/>
  <c r="BB52" i="6"/>
  <c r="BJ52" i="6"/>
  <c r="BN52" i="6"/>
  <c r="DI52" i="6"/>
  <c r="BC52" i="6"/>
  <c r="BG52" i="6"/>
  <c r="BK52" i="6"/>
  <c r="BH52" i="6"/>
  <c r="BI52" i="6"/>
  <c r="BB51" i="6"/>
  <c r="BJ51" i="6"/>
  <c r="BN51" i="6"/>
  <c r="DI51" i="6"/>
  <c r="BC51" i="6"/>
  <c r="BG51" i="6"/>
  <c r="BK51" i="6"/>
  <c r="BH51" i="6"/>
  <c r="BI51" i="6"/>
  <c r="BC54" i="6"/>
  <c r="BG54" i="6"/>
  <c r="BK54" i="6"/>
  <c r="BD50" i="6"/>
  <c r="BH50" i="6"/>
  <c r="BL50" i="6"/>
  <c r="BB50" i="6"/>
  <c r="BJ50" i="6"/>
  <c r="BN50" i="6"/>
  <c r="DI50" i="6"/>
  <c r="BC50" i="6"/>
  <c r="BG50" i="6"/>
  <c r="BK50" i="6"/>
  <c r="U12" i="6"/>
  <c r="V12" i="6"/>
  <c r="W12" i="6"/>
  <c r="X12" i="6"/>
  <c r="U13" i="6"/>
  <c r="V13" i="6"/>
  <c r="W13" i="6"/>
  <c r="X13" i="6"/>
  <c r="U14" i="6"/>
  <c r="V14" i="6"/>
  <c r="W14" i="6"/>
  <c r="X14" i="6"/>
  <c r="U15" i="6"/>
  <c r="V15" i="6"/>
  <c r="W15" i="6"/>
  <c r="X15" i="6"/>
  <c r="U16" i="6"/>
  <c r="V16" i="6"/>
  <c r="W16" i="6"/>
  <c r="X16" i="6"/>
  <c r="U17" i="6"/>
  <c r="V17" i="6"/>
  <c r="W17" i="6"/>
  <c r="X17" i="6"/>
  <c r="U18" i="6"/>
  <c r="V18" i="6"/>
  <c r="W18" i="6"/>
  <c r="X18" i="6"/>
  <c r="U19" i="6"/>
  <c r="V19" i="6"/>
  <c r="W19" i="6"/>
  <c r="X19" i="6"/>
  <c r="U20" i="6"/>
  <c r="V20" i="6"/>
  <c r="W20" i="6"/>
  <c r="X20" i="6"/>
  <c r="U21" i="6"/>
  <c r="V21" i="6"/>
  <c r="W21" i="6"/>
  <c r="X21" i="6"/>
  <c r="U22" i="6"/>
  <c r="V22" i="6"/>
  <c r="W22" i="6"/>
  <c r="X22" i="6"/>
  <c r="U23" i="6"/>
  <c r="V23" i="6"/>
  <c r="W23" i="6"/>
  <c r="X23" i="6"/>
  <c r="U24" i="6"/>
  <c r="V24" i="6"/>
  <c r="W24" i="6"/>
  <c r="X24" i="6"/>
  <c r="U25" i="6"/>
  <c r="V25" i="6"/>
  <c r="W25" i="6"/>
  <c r="X25" i="6"/>
  <c r="U26" i="6"/>
  <c r="V26" i="6"/>
  <c r="W26" i="6"/>
  <c r="X26" i="6"/>
  <c r="U27" i="6"/>
  <c r="V27" i="6"/>
  <c r="W27" i="6"/>
  <c r="X27" i="6"/>
  <c r="U28" i="6"/>
  <c r="V28" i="6"/>
  <c r="W28" i="6"/>
  <c r="X28" i="6"/>
  <c r="U29" i="6"/>
  <c r="V29" i="6"/>
  <c r="W29" i="6"/>
  <c r="X29" i="6"/>
  <c r="U30" i="6"/>
  <c r="V30" i="6"/>
  <c r="W30" i="6"/>
  <c r="X30" i="6"/>
  <c r="U31" i="6"/>
  <c r="V31" i="6"/>
  <c r="W31" i="6"/>
  <c r="X31" i="6"/>
  <c r="U32" i="6"/>
  <c r="V32" i="6"/>
  <c r="W32" i="6"/>
  <c r="X32" i="6"/>
  <c r="U33" i="6"/>
  <c r="V33" i="6"/>
  <c r="W33" i="6"/>
  <c r="X33" i="6"/>
  <c r="U34" i="6"/>
  <c r="V34" i="6"/>
  <c r="W34" i="6"/>
  <c r="X34" i="6"/>
  <c r="U35" i="6"/>
  <c r="V35" i="6"/>
  <c r="W35" i="6"/>
  <c r="X35" i="6"/>
  <c r="U36" i="6"/>
  <c r="V36" i="6"/>
  <c r="W36" i="6"/>
  <c r="X36" i="6"/>
  <c r="U37" i="6"/>
  <c r="V37" i="6"/>
  <c r="W37" i="6"/>
  <c r="X37" i="6"/>
  <c r="U38" i="6"/>
  <c r="V38" i="6"/>
  <c r="W38" i="6"/>
  <c r="X38" i="6"/>
  <c r="U39" i="6"/>
  <c r="V39" i="6"/>
  <c r="W39" i="6"/>
  <c r="X39" i="6"/>
  <c r="U40" i="6"/>
  <c r="V40" i="6"/>
  <c r="W40" i="6"/>
  <c r="X40" i="6"/>
  <c r="U42" i="6"/>
  <c r="V42" i="6"/>
  <c r="W42" i="6"/>
  <c r="X42" i="6"/>
  <c r="U43" i="6"/>
  <c r="V43" i="6"/>
  <c r="W43" i="6"/>
  <c r="X43" i="6"/>
  <c r="U44" i="6"/>
  <c r="V44" i="6"/>
  <c r="W44" i="6"/>
  <c r="X44" i="6"/>
  <c r="U45" i="6"/>
  <c r="V45" i="6"/>
  <c r="X45" i="6"/>
  <c r="U46" i="6"/>
  <c r="V46" i="6"/>
  <c r="W46" i="6"/>
  <c r="X46" i="6"/>
  <c r="U47" i="6"/>
  <c r="V47" i="6"/>
  <c r="W47" i="6"/>
  <c r="X47" i="6"/>
  <c r="U48" i="6"/>
  <c r="V48" i="6"/>
  <c r="W48" i="6"/>
  <c r="X48" i="6"/>
  <c r="U49" i="6"/>
  <c r="V49" i="6"/>
  <c r="W49" i="6"/>
  <c r="X49" i="6"/>
  <c r="X11" i="6"/>
  <c r="W11" i="6"/>
  <c r="U11" i="6"/>
  <c r="V11" i="6"/>
  <c r="CU85" i="6"/>
  <c r="CU51" i="6"/>
  <c r="CU86" i="6"/>
  <c r="CU94" i="6"/>
  <c r="CU88" i="6"/>
  <c r="CU57" i="6"/>
  <c r="CU81" i="6"/>
  <c r="CU50" i="6"/>
  <c r="CU66" i="6"/>
  <c r="CU68" i="6"/>
  <c r="CU98" i="6"/>
  <c r="CU83" i="6"/>
  <c r="CU96" i="6"/>
  <c r="CU99" i="6"/>
  <c r="CU89" i="6"/>
  <c r="CU90" i="6"/>
  <c r="CU62" i="6"/>
  <c r="CU93" i="6"/>
  <c r="CU73" i="6"/>
  <c r="CU72" i="6"/>
  <c r="CU95" i="6"/>
  <c r="CU91" i="6"/>
  <c r="CU70" i="6"/>
  <c r="CU71" i="6"/>
  <c r="CU77" i="6"/>
  <c r="CU97" i="6"/>
  <c r="CU69" i="6"/>
  <c r="CU74" i="6"/>
  <c r="CU52" i="6"/>
  <c r="CU78" i="6"/>
  <c r="CU92" i="6"/>
  <c r="CU84" i="6"/>
  <c r="CU61" i="6"/>
  <c r="CU87" i="6"/>
  <c r="CU53" i="6"/>
  <c r="CU82" i="6"/>
  <c r="CU54" i="6"/>
  <c r="CU100" i="6"/>
  <c r="Y86" i="6" l="1"/>
  <c r="BF86" i="6" s="1"/>
  <c r="AB50" i="6"/>
  <c r="AB51" i="6"/>
  <c r="BT35" i="6"/>
  <c r="BS35" i="6"/>
  <c r="BT31" i="6"/>
  <c r="BS31" i="6"/>
  <c r="BT25" i="6"/>
  <c r="BS25" i="6"/>
  <c r="Z47" i="6"/>
  <c r="BT47" i="6"/>
  <c r="BS47" i="6"/>
  <c r="BT11" i="6"/>
  <c r="BS11" i="6"/>
  <c r="BT42" i="6"/>
  <c r="BS42" i="6"/>
  <c r="BT32" i="6"/>
  <c r="BS32" i="6"/>
  <c r="BT22" i="6"/>
  <c r="BS22" i="6"/>
  <c r="BT14" i="6"/>
  <c r="BS14" i="6"/>
  <c r="BT12" i="6"/>
  <c r="BS12" i="6"/>
  <c r="BT43" i="6"/>
  <c r="BS43" i="6"/>
  <c r="BT44" i="6"/>
  <c r="BS44" i="6"/>
  <c r="BT36" i="6"/>
  <c r="BS36" i="6"/>
  <c r="BT26" i="6"/>
  <c r="BS26" i="6"/>
  <c r="BT16" i="6"/>
  <c r="BS16" i="6"/>
  <c r="BT38" i="6"/>
  <c r="BS38" i="6"/>
  <c r="BT30" i="6"/>
  <c r="BS30" i="6"/>
  <c r="BT20" i="6"/>
  <c r="BS20" i="6"/>
  <c r="Z45" i="6"/>
  <c r="BT45" i="6"/>
  <c r="BS45" i="6"/>
  <c r="BT40" i="6"/>
  <c r="BS40" i="6"/>
  <c r="BT34" i="6"/>
  <c r="BS34" i="6"/>
  <c r="BT28" i="6"/>
  <c r="BS28" i="6"/>
  <c r="BT24" i="6"/>
  <c r="BS24" i="6"/>
  <c r="BT18" i="6"/>
  <c r="BS18" i="6"/>
  <c r="BT48" i="6"/>
  <c r="BS48" i="6"/>
  <c r="Z46" i="6"/>
  <c r="BT46" i="6"/>
  <c r="BS46" i="6"/>
  <c r="BT37" i="6"/>
  <c r="BS37" i="6"/>
  <c r="BT27" i="6"/>
  <c r="BS27" i="6"/>
  <c r="BT21" i="6"/>
  <c r="BS21" i="6"/>
  <c r="BT19" i="6"/>
  <c r="BS19" i="6"/>
  <c r="BT17" i="6"/>
  <c r="BS17" i="6"/>
  <c r="BT15" i="6"/>
  <c r="BS15" i="6"/>
  <c r="BT13" i="6"/>
  <c r="BS13" i="6"/>
  <c r="BT33" i="6"/>
  <c r="BS33" i="6"/>
  <c r="BT23" i="6"/>
  <c r="BS23" i="6"/>
  <c r="BT39" i="6"/>
  <c r="BS39" i="6"/>
  <c r="BT29" i="6"/>
  <c r="BS29" i="6"/>
  <c r="BT49" i="6"/>
  <c r="BS49" i="6"/>
  <c r="AB62" i="6"/>
  <c r="AD62" i="6" s="1"/>
  <c r="AE62" i="6" s="1"/>
  <c r="AB78" i="6"/>
  <c r="AD78" i="6" s="1"/>
  <c r="AE78" i="6" s="1"/>
  <c r="AB81" i="6"/>
  <c r="AB56" i="6"/>
  <c r="AB72" i="6"/>
  <c r="AD72" i="6" s="1"/>
  <c r="AE72" i="6" s="1"/>
  <c r="AB59" i="6"/>
  <c r="AB75" i="6"/>
  <c r="AD75" i="6" s="1"/>
  <c r="AE75" i="6" s="1"/>
  <c r="AB58" i="6"/>
  <c r="AB74" i="6"/>
  <c r="AD74" i="6" s="1"/>
  <c r="AE74" i="6" s="1"/>
  <c r="AB52" i="6"/>
  <c r="AB55" i="6"/>
  <c r="AD55" i="6" s="1"/>
  <c r="AE55" i="6" s="1"/>
  <c r="AB61" i="6"/>
  <c r="AD61" i="6" s="1"/>
  <c r="AE61" i="6" s="1"/>
  <c r="AB71" i="6"/>
  <c r="AD71" i="6" s="1"/>
  <c r="AE71" i="6" s="1"/>
  <c r="AB77" i="6"/>
  <c r="AD77" i="6" s="1"/>
  <c r="AE77" i="6" s="1"/>
  <c r="AB54" i="6"/>
  <c r="AD54" i="6" s="1"/>
  <c r="AE54" i="6" s="1"/>
  <c r="AB70" i="6"/>
  <c r="AB57" i="6"/>
  <c r="AD57" i="6" s="1"/>
  <c r="AE57" i="6" s="1"/>
  <c r="AB73" i="6"/>
  <c r="AD73" i="6" s="1"/>
  <c r="AE73" i="6" s="1"/>
  <c r="AB80" i="6"/>
  <c r="AD80" i="6" s="1"/>
  <c r="AE80" i="6" s="1"/>
  <c r="AB67" i="6"/>
  <c r="AB83" i="6"/>
  <c r="AD83" i="6" s="1"/>
  <c r="AE83" i="6" s="1"/>
  <c r="AB66" i="6"/>
  <c r="AD66" i="6" s="1"/>
  <c r="AE66" i="6" s="1"/>
  <c r="AB82" i="6"/>
  <c r="AD82" i="6" s="1"/>
  <c r="AE82" i="6" s="1"/>
  <c r="AB60" i="6"/>
  <c r="AD60" i="6" s="1"/>
  <c r="AE60" i="6" s="1"/>
  <c r="AB76" i="6"/>
  <c r="AD76" i="6" s="1"/>
  <c r="AE76" i="6" s="1"/>
  <c r="AB53" i="6"/>
  <c r="AB69" i="6"/>
  <c r="AB79" i="6"/>
  <c r="AD79" i="6" s="1"/>
  <c r="AE79" i="6" s="1"/>
  <c r="AB85" i="6"/>
  <c r="AD85" i="6" s="1"/>
  <c r="AE85" i="6" s="1"/>
  <c r="AB95" i="6"/>
  <c r="AD95" i="6" s="1"/>
  <c r="AE95" i="6" s="1"/>
  <c r="BQ49" i="6"/>
  <c r="Z49" i="6"/>
  <c r="BR49" i="6"/>
  <c r="Z11" i="6"/>
  <c r="BR11" i="6"/>
  <c r="BQ11" i="6"/>
  <c r="Z44" i="6"/>
  <c r="BR44" i="6"/>
  <c r="BQ44" i="6"/>
  <c r="BQ42" i="6"/>
  <c r="Z42" i="6"/>
  <c r="BR42" i="6"/>
  <c r="BR40" i="6"/>
  <c r="BQ40" i="6"/>
  <c r="Z40" i="6"/>
  <c r="BR38" i="6"/>
  <c r="BQ38" i="6"/>
  <c r="Z38" i="6"/>
  <c r="Z36" i="6"/>
  <c r="BR36" i="6"/>
  <c r="BQ36" i="6"/>
  <c r="Z34" i="6"/>
  <c r="BR34" i="6"/>
  <c r="BQ34" i="6"/>
  <c r="BR32" i="6"/>
  <c r="BQ32" i="6"/>
  <c r="Z32" i="6"/>
  <c r="BQ30" i="6"/>
  <c r="BR30" i="6"/>
  <c r="Z30" i="6"/>
  <c r="Z28" i="6"/>
  <c r="BR28" i="6"/>
  <c r="BQ28" i="6"/>
  <c r="Z26" i="6"/>
  <c r="BQ26" i="6"/>
  <c r="BR26" i="6"/>
  <c r="BR24" i="6"/>
  <c r="BQ24" i="6"/>
  <c r="Z24" i="6"/>
  <c r="BR22" i="6"/>
  <c r="BQ22" i="6"/>
  <c r="Z22" i="6"/>
  <c r="Z20" i="6"/>
  <c r="BR20" i="6"/>
  <c r="BQ20" i="6"/>
  <c r="BQ18" i="6"/>
  <c r="BR18" i="6"/>
  <c r="Z18" i="6"/>
  <c r="BR16" i="6"/>
  <c r="BQ16" i="6"/>
  <c r="Z16" i="6"/>
  <c r="BQ14" i="6"/>
  <c r="BR14" i="6"/>
  <c r="Z14" i="6"/>
  <c r="Z12" i="6"/>
  <c r="BR12" i="6"/>
  <c r="BQ12" i="6"/>
  <c r="BQ48" i="6"/>
  <c r="Z48" i="6"/>
  <c r="BR48" i="6"/>
  <c r="Z43" i="6"/>
  <c r="BR43" i="6"/>
  <c r="BQ43" i="6"/>
  <c r="BR39" i="6"/>
  <c r="BQ39" i="6"/>
  <c r="Z39" i="6"/>
  <c r="BQ37" i="6"/>
  <c r="Z37" i="6"/>
  <c r="BR37" i="6"/>
  <c r="Z35" i="6"/>
  <c r="BR35" i="6"/>
  <c r="BQ35" i="6"/>
  <c r="BQ33" i="6"/>
  <c r="BR33" i="6"/>
  <c r="Z33" i="6"/>
  <c r="BR31" i="6"/>
  <c r="BQ31" i="6"/>
  <c r="Z31" i="6"/>
  <c r="BQ29" i="6"/>
  <c r="Z29" i="6"/>
  <c r="BR29" i="6"/>
  <c r="Z27" i="6"/>
  <c r="BR27" i="6"/>
  <c r="BQ27" i="6"/>
  <c r="BQ25" i="6"/>
  <c r="BR25" i="6"/>
  <c r="Z25" i="6"/>
  <c r="BR23" i="6"/>
  <c r="BQ23" i="6"/>
  <c r="Z23" i="6"/>
  <c r="BQ21" i="6"/>
  <c r="BR21" i="6"/>
  <c r="Z21" i="6"/>
  <c r="Z19" i="6"/>
  <c r="BR19" i="6"/>
  <c r="BQ19" i="6"/>
  <c r="BQ17" i="6"/>
  <c r="Z17" i="6"/>
  <c r="BR17" i="6"/>
  <c r="BR15" i="6"/>
  <c r="BQ15" i="6"/>
  <c r="Z15" i="6"/>
  <c r="BQ13" i="6"/>
  <c r="BR13" i="6"/>
  <c r="Z13" i="6"/>
  <c r="BR47" i="6"/>
  <c r="BQ47" i="6"/>
  <c r="BR46" i="6"/>
  <c r="BQ46" i="6"/>
  <c r="BQ45" i="6"/>
  <c r="BR45" i="6"/>
  <c r="AD59" i="6"/>
  <c r="AE59" i="6" s="1"/>
  <c r="BP46" i="6"/>
  <c r="BO46" i="6"/>
  <c r="BP44" i="6"/>
  <c r="BO44" i="6"/>
  <c r="BP42" i="6"/>
  <c r="BO42" i="6"/>
  <c r="BP38" i="6"/>
  <c r="BO38" i="6"/>
  <c r="BP36" i="6"/>
  <c r="BO36" i="6"/>
  <c r="BP32" i="6"/>
  <c r="BO32" i="6"/>
  <c r="BP30" i="6"/>
  <c r="BO30" i="6"/>
  <c r="BP26" i="6"/>
  <c r="BO26" i="6"/>
  <c r="BP24" i="6"/>
  <c r="BO24" i="6"/>
  <c r="BP18" i="6"/>
  <c r="BO18" i="6"/>
  <c r="BP49" i="6"/>
  <c r="BO49" i="6"/>
  <c r="BP45" i="6"/>
  <c r="BO45" i="6"/>
  <c r="BP35" i="6"/>
  <c r="BO35" i="6"/>
  <c r="BP31" i="6"/>
  <c r="BO31" i="6"/>
  <c r="BP27" i="6"/>
  <c r="BO27" i="6"/>
  <c r="BP23" i="6"/>
  <c r="BO23" i="6"/>
  <c r="BP19" i="6"/>
  <c r="BO19" i="6"/>
  <c r="BP17" i="6"/>
  <c r="BO17" i="6"/>
  <c r="BP15" i="6"/>
  <c r="BO15" i="6"/>
  <c r="BP13" i="6"/>
  <c r="BO13" i="6"/>
  <c r="BP47" i="6"/>
  <c r="BO47" i="6"/>
  <c r="BP43" i="6"/>
  <c r="BO43" i="6"/>
  <c r="BP39" i="6"/>
  <c r="BO39" i="6"/>
  <c r="BP37" i="6"/>
  <c r="BO37" i="6"/>
  <c r="BP33" i="6"/>
  <c r="BO33" i="6"/>
  <c r="BP29" i="6"/>
  <c r="BO29" i="6"/>
  <c r="BP25" i="6"/>
  <c r="BO25" i="6"/>
  <c r="BP21" i="6"/>
  <c r="BO21" i="6"/>
  <c r="BP11" i="6"/>
  <c r="BO11" i="6"/>
  <c r="BP48" i="6"/>
  <c r="BO48" i="6"/>
  <c r="BP40" i="6"/>
  <c r="BO40" i="6"/>
  <c r="BP34" i="6"/>
  <c r="BO34" i="6"/>
  <c r="DI28" i="6"/>
  <c r="BP28" i="6"/>
  <c r="BO28" i="6"/>
  <c r="BP22" i="6"/>
  <c r="BO22" i="6"/>
  <c r="BP20" i="6"/>
  <c r="BO20" i="6"/>
  <c r="BP16" i="6"/>
  <c r="BO16" i="6"/>
  <c r="BP14" i="6"/>
  <c r="BO14" i="6"/>
  <c r="BP12" i="6"/>
  <c r="BO12" i="6"/>
  <c r="Y87" i="6"/>
  <c r="BF87" i="6" s="1"/>
  <c r="Y100" i="6"/>
  <c r="BF100" i="6" s="1"/>
  <c r="AD91" i="6"/>
  <c r="AE91" i="6" s="1"/>
  <c r="Y50" i="6"/>
  <c r="BF50" i="6" s="1"/>
  <c r="Y92" i="6"/>
  <c r="BF92" i="6" s="1"/>
  <c r="Y98" i="6"/>
  <c r="BF98" i="6" s="1"/>
  <c r="Y68" i="6"/>
  <c r="BF68" i="6" s="1"/>
  <c r="AD67" i="6"/>
  <c r="AE67" i="6" s="1"/>
  <c r="AD56" i="6"/>
  <c r="AE56" i="6" s="1"/>
  <c r="AD90" i="6"/>
  <c r="AE90" i="6" s="1"/>
  <c r="AD81" i="6"/>
  <c r="AE81" i="6" s="1"/>
  <c r="Y80" i="6"/>
  <c r="BF80" i="6" s="1"/>
  <c r="AD96" i="6"/>
  <c r="AE96" i="6" s="1"/>
  <c r="Y76" i="6"/>
  <c r="BF76" i="6" s="1"/>
  <c r="Y56" i="6"/>
  <c r="BF56" i="6" s="1"/>
  <c r="Y58" i="6"/>
  <c r="BF58" i="6" s="1"/>
  <c r="AD58" i="6"/>
  <c r="AE58" i="6" s="1"/>
  <c r="Y63" i="6"/>
  <c r="BF63" i="6" s="1"/>
  <c r="AD63" i="6"/>
  <c r="AE63" i="6" s="1"/>
  <c r="Y55" i="6"/>
  <c r="BF55" i="6" s="1"/>
  <c r="Y93" i="6"/>
  <c r="BF93" i="6" s="1"/>
  <c r="AD65" i="6"/>
  <c r="AE65" i="6" s="1"/>
  <c r="AD94" i="6"/>
  <c r="AE94" i="6" s="1"/>
  <c r="AD64" i="6"/>
  <c r="AE64" i="6" s="1"/>
  <c r="AD88" i="6"/>
  <c r="AE88" i="6" s="1"/>
  <c r="AD70" i="6"/>
  <c r="AE70" i="6" s="1"/>
  <c r="Y97" i="6"/>
  <c r="BF97" i="6" s="1"/>
  <c r="AD69" i="6"/>
  <c r="AE69" i="6" s="1"/>
  <c r="AD99" i="6"/>
  <c r="AE99" i="6" s="1"/>
  <c r="AD89" i="6"/>
  <c r="AE89" i="6" s="1"/>
  <c r="Y66" i="6"/>
  <c r="BF66" i="6" s="1"/>
  <c r="Y84" i="6"/>
  <c r="BF84" i="6" s="1"/>
  <c r="BK42" i="6"/>
  <c r="BN42" i="6"/>
  <c r="Y81" i="6"/>
  <c r="BF81" i="6" s="1"/>
  <c r="Y89" i="6"/>
  <c r="BF89" i="6" s="1"/>
  <c r="Y64" i="6"/>
  <c r="BF64" i="6" s="1"/>
  <c r="Y88" i="6"/>
  <c r="BF88" i="6" s="1"/>
  <c r="Y51" i="6"/>
  <c r="BF51" i="6" s="1"/>
  <c r="Y70" i="6"/>
  <c r="BF70" i="6" s="1"/>
  <c r="Y73" i="6"/>
  <c r="BF73" i="6" s="1"/>
  <c r="Y94" i="6"/>
  <c r="BF94" i="6" s="1"/>
  <c r="Y95" i="6"/>
  <c r="BF95" i="6" s="1"/>
  <c r="Y74" i="6"/>
  <c r="BF74" i="6" s="1"/>
  <c r="Y77" i="6"/>
  <c r="BF77" i="6" s="1"/>
  <c r="Y90" i="6"/>
  <c r="BF90" i="6" s="1"/>
  <c r="Y65" i="6"/>
  <c r="BF65" i="6" s="1"/>
  <c r="Y53" i="6"/>
  <c r="BF53" i="6" s="1"/>
  <c r="Y99" i="6"/>
  <c r="BF99" i="6" s="1"/>
  <c r="Y71" i="6"/>
  <c r="BF71" i="6" s="1"/>
  <c r="DI12" i="6"/>
  <c r="DI13" i="6"/>
  <c r="DI14" i="6"/>
  <c r="DI15" i="6"/>
  <c r="DI16" i="6"/>
  <c r="DI17" i="6"/>
  <c r="DI18" i="6"/>
  <c r="DI19" i="6"/>
  <c r="DI20" i="6"/>
  <c r="DI21" i="6"/>
  <c r="DI22" i="6"/>
  <c r="DI23" i="6"/>
  <c r="DI24" i="6"/>
  <c r="DI25" i="6"/>
  <c r="DI26" i="6"/>
  <c r="DI27" i="6"/>
  <c r="DI29" i="6"/>
  <c r="DI30" i="6"/>
  <c r="DI31" i="6"/>
  <c r="DI32" i="6"/>
  <c r="DI33" i="6"/>
  <c r="DI34" i="6"/>
  <c r="DI35" i="6"/>
  <c r="DI36" i="6"/>
  <c r="DI37" i="6"/>
  <c r="DI38" i="6"/>
  <c r="DI39" i="6"/>
  <c r="DI40" i="6"/>
  <c r="DI42" i="6"/>
  <c r="DI43" i="6"/>
  <c r="DI44" i="6"/>
  <c r="DI45" i="6"/>
  <c r="DI46" i="6"/>
  <c r="DI47" i="6"/>
  <c r="DI48" i="6"/>
  <c r="DI49" i="6"/>
  <c r="DI11" i="6"/>
  <c r="AD51" i="6" l="1"/>
  <c r="AE51" i="6" s="1"/>
  <c r="AD52" i="6"/>
  <c r="AE52" i="6" s="1"/>
  <c r="AD53" i="6"/>
  <c r="AE53" i="6" s="1"/>
  <c r="AD50" i="6"/>
  <c r="AE50" i="6" s="1"/>
  <c r="BC11" i="6"/>
  <c r="R12" i="6" l="1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2" i="6"/>
  <c r="R43" i="6"/>
  <c r="R44" i="6"/>
  <c r="R45" i="6"/>
  <c r="R46" i="6"/>
  <c r="R47" i="6"/>
  <c r="R48" i="6"/>
  <c r="R49" i="6"/>
  <c r="R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2" i="6"/>
  <c r="AC43" i="6"/>
  <c r="AC44" i="6"/>
  <c r="AC45" i="6"/>
  <c r="AC46" i="6"/>
  <c r="AC47" i="6"/>
  <c r="AC48" i="6"/>
  <c r="AC49" i="6"/>
  <c r="AC11" i="6"/>
  <c r="BC22" i="6" l="1"/>
  <c r="AA22" i="6"/>
  <c r="AB22" i="6" s="1"/>
  <c r="BB22" i="6"/>
  <c r="BG22" i="6"/>
  <c r="BJ22" i="6"/>
  <c r="BK22" i="6"/>
  <c r="BW22" i="6"/>
  <c r="BX22" i="6" s="1"/>
  <c r="CE22" i="6"/>
  <c r="CF22" i="6"/>
  <c r="CG22" i="6"/>
  <c r="CH22" i="6"/>
  <c r="CI22" i="6"/>
  <c r="CP22" i="6"/>
  <c r="CQ22" i="6" s="1"/>
  <c r="CS22" i="6"/>
  <c r="CS23" i="6"/>
  <c r="AA23" i="6"/>
  <c r="AB23" i="6" s="1"/>
  <c r="BW23" i="6"/>
  <c r="BX23" i="6" s="1"/>
  <c r="CE23" i="6"/>
  <c r="CF23" i="6"/>
  <c r="CG23" i="6"/>
  <c r="CH23" i="6"/>
  <c r="CI23" i="6"/>
  <c r="CP23" i="6"/>
  <c r="CQ23" i="6" s="1"/>
  <c r="CS24" i="6"/>
  <c r="AA24" i="6"/>
  <c r="AB24" i="6" s="1"/>
  <c r="BB24" i="6"/>
  <c r="BG24" i="6"/>
  <c r="BK24" i="6"/>
  <c r="BW24" i="6"/>
  <c r="BX24" i="6" s="1"/>
  <c r="CE24" i="6"/>
  <c r="CF24" i="6"/>
  <c r="CG24" i="6"/>
  <c r="CH24" i="6"/>
  <c r="CI24" i="6"/>
  <c r="CP24" i="6"/>
  <c r="CQ24" i="6" s="1"/>
  <c r="BB25" i="6"/>
  <c r="BC25" i="6"/>
  <c r="BD25" i="6"/>
  <c r="BG25" i="6"/>
  <c r="BH25" i="6"/>
  <c r="BJ25" i="6"/>
  <c r="BK25" i="6"/>
  <c r="BL25" i="6"/>
  <c r="BN25" i="6"/>
  <c r="CE25" i="6"/>
  <c r="CF25" i="6"/>
  <c r="CG25" i="6"/>
  <c r="CH25" i="6"/>
  <c r="CI25" i="6"/>
  <c r="CP25" i="6"/>
  <c r="CQ25" i="6" s="1"/>
  <c r="CS25" i="6"/>
  <c r="CS26" i="6"/>
  <c r="AA26" i="6"/>
  <c r="AB26" i="6" s="1"/>
  <c r="BW26" i="6"/>
  <c r="BX26" i="6" s="1"/>
  <c r="CE26" i="6"/>
  <c r="CF26" i="6"/>
  <c r="CG26" i="6"/>
  <c r="CH26" i="6"/>
  <c r="CI26" i="6"/>
  <c r="CP26" i="6"/>
  <c r="CQ26" i="6" s="1"/>
  <c r="CS27" i="6"/>
  <c r="BB27" i="6"/>
  <c r="BJ27" i="6"/>
  <c r="BM27" i="6"/>
  <c r="CE27" i="6"/>
  <c r="CF27" i="6"/>
  <c r="CG27" i="6"/>
  <c r="CH27" i="6"/>
  <c r="CI27" i="6"/>
  <c r="CP27" i="6"/>
  <c r="CQ27" i="6" s="1"/>
  <c r="AA28" i="6"/>
  <c r="AB28" i="6" s="1"/>
  <c r="BB28" i="6"/>
  <c r="BC28" i="6"/>
  <c r="BD28" i="6"/>
  <c r="BE28" i="6"/>
  <c r="BG28" i="6"/>
  <c r="BH28" i="6"/>
  <c r="BI28" i="6"/>
  <c r="BJ28" i="6"/>
  <c r="BK28" i="6"/>
  <c r="BL28" i="6"/>
  <c r="BM28" i="6"/>
  <c r="BN28" i="6"/>
  <c r="CE28" i="6"/>
  <c r="CF28" i="6"/>
  <c r="CG28" i="6"/>
  <c r="CH28" i="6"/>
  <c r="CI28" i="6"/>
  <c r="CP28" i="6"/>
  <c r="CQ28" i="6" s="1"/>
  <c r="CS28" i="6"/>
  <c r="BE29" i="6"/>
  <c r="CE29" i="6"/>
  <c r="CF29" i="6"/>
  <c r="CG29" i="6"/>
  <c r="CH29" i="6"/>
  <c r="CI29" i="6"/>
  <c r="CP29" i="6"/>
  <c r="CQ29" i="6" s="1"/>
  <c r="CS29" i="6"/>
  <c r="AA30" i="6"/>
  <c r="AB30" i="6" s="1"/>
  <c r="BB30" i="6"/>
  <c r="BC30" i="6"/>
  <c r="BD30" i="6"/>
  <c r="BE30" i="6"/>
  <c r="BG30" i="6"/>
  <c r="BH30" i="6"/>
  <c r="BI30" i="6"/>
  <c r="BJ30" i="6"/>
  <c r="BK30" i="6"/>
  <c r="BL30" i="6"/>
  <c r="BM30" i="6"/>
  <c r="BN30" i="6"/>
  <c r="CE30" i="6"/>
  <c r="CF30" i="6"/>
  <c r="CG30" i="6"/>
  <c r="CH30" i="6"/>
  <c r="CI30" i="6"/>
  <c r="CP30" i="6"/>
  <c r="CQ30" i="6" s="1"/>
  <c r="CS30" i="6"/>
  <c r="CS31" i="6"/>
  <c r="BC31" i="6"/>
  <c r="BH31" i="6"/>
  <c r="BK31" i="6"/>
  <c r="BN31" i="6"/>
  <c r="CE31" i="6"/>
  <c r="CF31" i="6"/>
  <c r="CG31" i="6"/>
  <c r="CH31" i="6"/>
  <c r="CI31" i="6"/>
  <c r="CP31" i="6"/>
  <c r="CQ31" i="6" s="1"/>
  <c r="CS32" i="6"/>
  <c r="BK32" i="6"/>
  <c r="BE32" i="6"/>
  <c r="BN32" i="6"/>
  <c r="CE32" i="6"/>
  <c r="CF32" i="6"/>
  <c r="CG32" i="6"/>
  <c r="CH32" i="6"/>
  <c r="CI32" i="6"/>
  <c r="CP32" i="6"/>
  <c r="CQ32" i="6" s="1"/>
  <c r="CS33" i="6"/>
  <c r="BB33" i="6"/>
  <c r="BH33" i="6"/>
  <c r="BM33" i="6"/>
  <c r="CE33" i="6"/>
  <c r="CF33" i="6"/>
  <c r="CG33" i="6"/>
  <c r="CH33" i="6"/>
  <c r="CI33" i="6"/>
  <c r="CP33" i="6"/>
  <c r="CQ33" i="6" s="1"/>
  <c r="BB34" i="6"/>
  <c r="BC34" i="6"/>
  <c r="BD34" i="6"/>
  <c r="BE34" i="6"/>
  <c r="BG34" i="6"/>
  <c r="BH34" i="6"/>
  <c r="BI34" i="6"/>
  <c r="BJ34" i="6"/>
  <c r="BK34" i="6"/>
  <c r="BL34" i="6"/>
  <c r="BM34" i="6"/>
  <c r="BN34" i="6"/>
  <c r="CE34" i="6"/>
  <c r="CF34" i="6"/>
  <c r="CG34" i="6"/>
  <c r="CH34" i="6"/>
  <c r="CI34" i="6"/>
  <c r="CP34" i="6"/>
  <c r="CQ34" i="6" s="1"/>
  <c r="CS34" i="6"/>
  <c r="AA35" i="6"/>
  <c r="AB35" i="6" s="1"/>
  <c r="BD35" i="6"/>
  <c r="BH35" i="6"/>
  <c r="BK35" i="6"/>
  <c r="BN35" i="6"/>
  <c r="BW35" i="6"/>
  <c r="BX35" i="6" s="1"/>
  <c r="CE35" i="6"/>
  <c r="CF35" i="6"/>
  <c r="CG35" i="6"/>
  <c r="CH35" i="6"/>
  <c r="CI35" i="6"/>
  <c r="CP35" i="6"/>
  <c r="CQ35" i="6" s="1"/>
  <c r="CS35" i="6"/>
  <c r="CS36" i="6"/>
  <c r="AA36" i="6"/>
  <c r="AB36" i="6" s="1"/>
  <c r="BC36" i="6"/>
  <c r="BI36" i="6"/>
  <c r="BJ36" i="6"/>
  <c r="BN36" i="6"/>
  <c r="BW36" i="6"/>
  <c r="BX36" i="6" s="1"/>
  <c r="CE36" i="6"/>
  <c r="CF36" i="6"/>
  <c r="CG36" i="6"/>
  <c r="CH36" i="6"/>
  <c r="CI36" i="6"/>
  <c r="CP36" i="6"/>
  <c r="CQ36" i="6" s="1"/>
  <c r="CS37" i="6"/>
  <c r="BH37" i="6"/>
  <c r="BD37" i="6"/>
  <c r="BJ37" i="6"/>
  <c r="BL37" i="6"/>
  <c r="BN37" i="6"/>
  <c r="CE37" i="6"/>
  <c r="CF37" i="6"/>
  <c r="CG37" i="6"/>
  <c r="CH37" i="6"/>
  <c r="CI37" i="6"/>
  <c r="CP37" i="6"/>
  <c r="CQ37" i="6" s="1"/>
  <c r="CS38" i="6"/>
  <c r="AA38" i="6"/>
  <c r="AB38" i="6" s="1"/>
  <c r="BB38" i="6"/>
  <c r="BH38" i="6"/>
  <c r="BL38" i="6"/>
  <c r="BW38" i="6"/>
  <c r="BX38" i="6" s="1"/>
  <c r="CE38" i="6"/>
  <c r="CF38" i="6"/>
  <c r="CG38" i="6"/>
  <c r="CH38" i="6"/>
  <c r="CI38" i="6"/>
  <c r="CP38" i="6"/>
  <c r="CQ38" i="6" s="1"/>
  <c r="AA39" i="6"/>
  <c r="AB39" i="6" s="1"/>
  <c r="BB39" i="6"/>
  <c r="BC39" i="6"/>
  <c r="BD39" i="6"/>
  <c r="BE39" i="6"/>
  <c r="BG39" i="6"/>
  <c r="BH39" i="6"/>
  <c r="BI39" i="6"/>
  <c r="BJ39" i="6"/>
  <c r="BK39" i="6"/>
  <c r="BL39" i="6"/>
  <c r="BM39" i="6"/>
  <c r="BN39" i="6"/>
  <c r="CE39" i="6"/>
  <c r="CF39" i="6"/>
  <c r="CG39" i="6"/>
  <c r="CH39" i="6"/>
  <c r="CI39" i="6"/>
  <c r="CP39" i="6"/>
  <c r="CQ39" i="6" s="1"/>
  <c r="CS39" i="6"/>
  <c r="CS40" i="6"/>
  <c r="AA40" i="6"/>
  <c r="AB40" i="6" s="1"/>
  <c r="BJ40" i="6"/>
  <c r="CE40" i="6"/>
  <c r="CF40" i="6"/>
  <c r="CG40" i="6"/>
  <c r="CH40" i="6"/>
  <c r="CI40" i="6"/>
  <c r="CP40" i="6"/>
  <c r="CQ40" i="6" s="1"/>
  <c r="CS42" i="6"/>
  <c r="CE42" i="6"/>
  <c r="CF42" i="6"/>
  <c r="CG42" i="6"/>
  <c r="CH42" i="6"/>
  <c r="CI42" i="6"/>
  <c r="CP42" i="6"/>
  <c r="CQ42" i="6" s="1"/>
  <c r="CS43" i="6"/>
  <c r="BC43" i="6"/>
  <c r="BE43" i="6"/>
  <c r="BH43" i="6"/>
  <c r="BJ43" i="6"/>
  <c r="BL43" i="6"/>
  <c r="BN43" i="6"/>
  <c r="CE43" i="6"/>
  <c r="CF43" i="6"/>
  <c r="CG43" i="6"/>
  <c r="CH43" i="6"/>
  <c r="CI43" i="6"/>
  <c r="CP43" i="6"/>
  <c r="CQ43" i="6" s="1"/>
  <c r="BJ44" i="6"/>
  <c r="AA44" i="6"/>
  <c r="AB44" i="6" s="1"/>
  <c r="BB44" i="6"/>
  <c r="BI44" i="6"/>
  <c r="BN44" i="6"/>
  <c r="BW44" i="6"/>
  <c r="BX44" i="6" s="1"/>
  <c r="CE44" i="6"/>
  <c r="CF44" i="6"/>
  <c r="CG44" i="6"/>
  <c r="CH44" i="6"/>
  <c r="CI44" i="6"/>
  <c r="CP44" i="6"/>
  <c r="CQ44" i="6" s="1"/>
  <c r="CS44" i="6"/>
  <c r="BC45" i="6"/>
  <c r="AA45" i="6"/>
  <c r="AB45" i="6" s="1"/>
  <c r="BB45" i="6"/>
  <c r="BD45" i="6"/>
  <c r="BE45" i="6"/>
  <c r="BG45" i="6"/>
  <c r="BI45" i="6"/>
  <c r="BJ45" i="6"/>
  <c r="BK45" i="6"/>
  <c r="BM45" i="6"/>
  <c r="BN45" i="6"/>
  <c r="BW45" i="6"/>
  <c r="BX45" i="6" s="1"/>
  <c r="CE45" i="6"/>
  <c r="CF45" i="6"/>
  <c r="CG45" i="6"/>
  <c r="CH45" i="6"/>
  <c r="CI45" i="6"/>
  <c r="CP45" i="6"/>
  <c r="CQ45" i="6" s="1"/>
  <c r="CS45" i="6"/>
  <c r="BB46" i="6"/>
  <c r="BC46" i="6"/>
  <c r="BD46" i="6"/>
  <c r="BG46" i="6"/>
  <c r="BH46" i="6"/>
  <c r="BJ46" i="6"/>
  <c r="BK46" i="6"/>
  <c r="BL46" i="6"/>
  <c r="BN46" i="6"/>
  <c r="CE46" i="6"/>
  <c r="CF46" i="6"/>
  <c r="CG46" i="6"/>
  <c r="CH46" i="6"/>
  <c r="CI46" i="6"/>
  <c r="CP46" i="6"/>
  <c r="CQ46" i="6" s="1"/>
  <c r="CS46" i="6"/>
  <c r="CS47" i="6"/>
  <c r="BJ47" i="6"/>
  <c r="BB47" i="6"/>
  <c r="BG47" i="6"/>
  <c r="BW47" i="6"/>
  <c r="BX47" i="6" s="1"/>
  <c r="CE47" i="6"/>
  <c r="CF47" i="6"/>
  <c r="CG47" i="6"/>
  <c r="CH47" i="6"/>
  <c r="CI47" i="6"/>
  <c r="CP47" i="6"/>
  <c r="CQ47" i="6" s="1"/>
  <c r="BJ48" i="6"/>
  <c r="BB48" i="6"/>
  <c r="BE48" i="6"/>
  <c r="BI48" i="6"/>
  <c r="BM48" i="6"/>
  <c r="BN48" i="6"/>
  <c r="BW48" i="6"/>
  <c r="BX48" i="6" s="1"/>
  <c r="CE48" i="6"/>
  <c r="CF48" i="6"/>
  <c r="CG48" i="6"/>
  <c r="CH48" i="6"/>
  <c r="CI48" i="6"/>
  <c r="CP48" i="6"/>
  <c r="CQ48" i="6" s="1"/>
  <c r="CS48" i="6"/>
  <c r="BB49" i="6"/>
  <c r="BC49" i="6"/>
  <c r="BD49" i="6"/>
  <c r="BE49" i="6"/>
  <c r="BG49" i="6"/>
  <c r="BH49" i="6"/>
  <c r="BI49" i="6"/>
  <c r="BJ49" i="6"/>
  <c r="BK49" i="6"/>
  <c r="BL49" i="6"/>
  <c r="BM49" i="6"/>
  <c r="BN49" i="6"/>
  <c r="BW49" i="6"/>
  <c r="BX49" i="6" s="1"/>
  <c r="CE49" i="6"/>
  <c r="CF49" i="6"/>
  <c r="CG49" i="6"/>
  <c r="CH49" i="6"/>
  <c r="CI49" i="6"/>
  <c r="CP49" i="6"/>
  <c r="CQ49" i="6" s="1"/>
  <c r="CS49" i="6"/>
  <c r="BC12" i="6"/>
  <c r="AA12" i="6"/>
  <c r="AB12" i="6" s="1"/>
  <c r="BB12" i="6"/>
  <c r="BG12" i="6"/>
  <c r="BJ12" i="6"/>
  <c r="BK12" i="6"/>
  <c r="BW12" i="6"/>
  <c r="BX12" i="6" s="1"/>
  <c r="CE12" i="6"/>
  <c r="CF12" i="6"/>
  <c r="CG12" i="6"/>
  <c r="CH12" i="6"/>
  <c r="CI12" i="6"/>
  <c r="CP12" i="6"/>
  <c r="CQ12" i="6" s="1"/>
  <c r="CS12" i="6"/>
  <c r="BN13" i="6"/>
  <c r="CE13" i="6"/>
  <c r="CF13" i="6"/>
  <c r="CG13" i="6"/>
  <c r="CH13" i="6"/>
  <c r="CI13" i="6"/>
  <c r="CP13" i="6"/>
  <c r="CQ13" i="6" s="1"/>
  <c r="CS13" i="6"/>
  <c r="AA14" i="6"/>
  <c r="AB14" i="6" s="1"/>
  <c r="BB14" i="6"/>
  <c r="BC14" i="6"/>
  <c r="BD14" i="6"/>
  <c r="BE14" i="6"/>
  <c r="BG14" i="6"/>
  <c r="BH14" i="6"/>
  <c r="BI14" i="6"/>
  <c r="BJ14" i="6"/>
  <c r="BK14" i="6"/>
  <c r="BL14" i="6"/>
  <c r="BM14" i="6"/>
  <c r="BN14" i="6"/>
  <c r="BW14" i="6"/>
  <c r="BX14" i="6" s="1"/>
  <c r="CE14" i="6"/>
  <c r="CF14" i="6"/>
  <c r="CG14" i="6"/>
  <c r="CH14" i="6"/>
  <c r="CI14" i="6"/>
  <c r="CP14" i="6"/>
  <c r="CQ14" i="6" s="1"/>
  <c r="CS14" i="6"/>
  <c r="BB15" i="6"/>
  <c r="BD15" i="6"/>
  <c r="BH15" i="6"/>
  <c r="BK15" i="6"/>
  <c r="BN15" i="6"/>
  <c r="CE15" i="6"/>
  <c r="CF15" i="6"/>
  <c r="CG15" i="6"/>
  <c r="CH15" i="6"/>
  <c r="CI15" i="6"/>
  <c r="CP15" i="6"/>
  <c r="CQ15" i="6" s="1"/>
  <c r="CS15" i="6"/>
  <c r="CS16" i="6"/>
  <c r="AA16" i="6"/>
  <c r="AB16" i="6" s="1"/>
  <c r="BC16" i="6"/>
  <c r="BE16" i="6"/>
  <c r="BI16" i="6"/>
  <c r="BJ16" i="6"/>
  <c r="BN16" i="6"/>
  <c r="BW16" i="6"/>
  <c r="BX16" i="6" s="1"/>
  <c r="CE16" i="6"/>
  <c r="CF16" i="6"/>
  <c r="CG16" i="6"/>
  <c r="CH16" i="6"/>
  <c r="CI16" i="6"/>
  <c r="CP16" i="6"/>
  <c r="CQ16" i="6" s="1"/>
  <c r="CS17" i="6"/>
  <c r="BD17" i="6"/>
  <c r="BE17" i="6"/>
  <c r="BI17" i="6"/>
  <c r="BJ17" i="6"/>
  <c r="BL17" i="6"/>
  <c r="BN17" i="6"/>
  <c r="CE17" i="6"/>
  <c r="CF17" i="6"/>
  <c r="CG17" i="6"/>
  <c r="CH17" i="6"/>
  <c r="CI17" i="6"/>
  <c r="CP17" i="6"/>
  <c r="CQ17" i="6" s="1"/>
  <c r="BW18" i="6"/>
  <c r="BX18" i="6" s="1"/>
  <c r="BB18" i="6"/>
  <c r="BC18" i="6"/>
  <c r="BD18" i="6"/>
  <c r="BE18" i="6"/>
  <c r="BG18" i="6"/>
  <c r="BH18" i="6"/>
  <c r="BI18" i="6"/>
  <c r="BJ18" i="6"/>
  <c r="BK18" i="6"/>
  <c r="BL18" i="6"/>
  <c r="BM18" i="6"/>
  <c r="BN18" i="6"/>
  <c r="CE18" i="6"/>
  <c r="CF18" i="6"/>
  <c r="CG18" i="6"/>
  <c r="CH18" i="6"/>
  <c r="CI18" i="6"/>
  <c r="CP18" i="6"/>
  <c r="CQ18" i="6" s="1"/>
  <c r="CS18" i="6"/>
  <c r="CS19" i="6"/>
  <c r="AA19" i="6"/>
  <c r="AB19" i="6" s="1"/>
  <c r="BB19" i="6"/>
  <c r="BD19" i="6"/>
  <c r="BG19" i="6"/>
  <c r="BI19" i="6"/>
  <c r="BK19" i="6"/>
  <c r="BM19" i="6"/>
  <c r="BW19" i="6"/>
  <c r="BX19" i="6" s="1"/>
  <c r="CE19" i="6"/>
  <c r="CF19" i="6"/>
  <c r="CG19" i="6"/>
  <c r="CH19" i="6"/>
  <c r="CI19" i="6"/>
  <c r="CP19" i="6"/>
  <c r="CQ19" i="6" s="1"/>
  <c r="AA20" i="6"/>
  <c r="AB20" i="6" s="1"/>
  <c r="BB20" i="6"/>
  <c r="BC20" i="6"/>
  <c r="BD20" i="6"/>
  <c r="BG20" i="6"/>
  <c r="BH20" i="6"/>
  <c r="BJ20" i="6"/>
  <c r="BK20" i="6"/>
  <c r="BL20" i="6"/>
  <c r="BN20" i="6"/>
  <c r="BW20" i="6"/>
  <c r="BX20" i="6" s="1"/>
  <c r="CE20" i="6"/>
  <c r="CF20" i="6"/>
  <c r="CG20" i="6"/>
  <c r="CH20" i="6"/>
  <c r="CI20" i="6"/>
  <c r="CP20" i="6"/>
  <c r="CQ20" i="6" s="1"/>
  <c r="CS20" i="6"/>
  <c r="BG21" i="6"/>
  <c r="CE21" i="6"/>
  <c r="CF21" i="6"/>
  <c r="CG21" i="6"/>
  <c r="CH21" i="6"/>
  <c r="CI21" i="6"/>
  <c r="CP21" i="6"/>
  <c r="CQ21" i="6" s="1"/>
  <c r="CS21" i="6"/>
  <c r="CU43" i="6"/>
  <c r="CU25" i="6"/>
  <c r="CU21" i="6"/>
  <c r="CU15" i="6"/>
  <c r="CU20" i="6"/>
  <c r="CU19" i="6"/>
  <c r="CU49" i="6"/>
  <c r="CU14" i="6"/>
  <c r="CU34" i="6"/>
  <c r="CU37" i="6"/>
  <c r="CU30" i="6"/>
  <c r="CU28" i="6"/>
  <c r="CU45" i="6"/>
  <c r="CU24" i="6"/>
  <c r="CU39" i="6"/>
  <c r="CU47" i="6"/>
  <c r="CU46" i="6"/>
  <c r="DF17" i="6" l="1"/>
  <c r="DE17" i="6"/>
  <c r="DE47" i="6"/>
  <c r="DF47" i="6"/>
  <c r="DE34" i="6"/>
  <c r="DF34" i="6"/>
  <c r="DE24" i="6"/>
  <c r="DF24" i="6"/>
  <c r="DF49" i="6"/>
  <c r="DE49" i="6"/>
  <c r="DE46" i="6"/>
  <c r="DF46" i="6"/>
  <c r="DE45" i="6"/>
  <c r="DF45" i="6"/>
  <c r="DF40" i="6"/>
  <c r="DE40" i="6"/>
  <c r="DE38" i="6"/>
  <c r="DF38" i="6"/>
  <c r="DE31" i="6"/>
  <c r="DF31" i="6"/>
  <c r="DE23" i="6"/>
  <c r="DF23" i="6"/>
  <c r="DF20" i="6"/>
  <c r="DE20" i="6"/>
  <c r="DE19" i="6"/>
  <c r="DF19" i="6"/>
  <c r="DE15" i="6"/>
  <c r="DF15" i="6"/>
  <c r="DE39" i="6"/>
  <c r="DF39" i="6"/>
  <c r="DF36" i="6"/>
  <c r="DE36" i="6"/>
  <c r="DE30" i="6"/>
  <c r="DF30" i="6"/>
  <c r="DF22" i="6"/>
  <c r="DE22" i="6"/>
  <c r="DF13" i="6"/>
  <c r="DE13" i="6"/>
  <c r="DE35" i="6"/>
  <c r="DF35" i="6"/>
  <c r="DE27" i="6"/>
  <c r="DF27" i="6"/>
  <c r="DE21" i="6"/>
  <c r="DF21" i="6"/>
  <c r="DF44" i="6"/>
  <c r="DE44" i="6"/>
  <c r="DE42" i="6"/>
  <c r="DF42" i="6"/>
  <c r="DE33" i="6"/>
  <c r="DF33" i="6"/>
  <c r="DE26" i="6"/>
  <c r="DF26" i="6"/>
  <c r="DF18" i="6"/>
  <c r="DE18" i="6"/>
  <c r="DF43" i="6"/>
  <c r="DE43" i="6"/>
  <c r="DE37" i="6"/>
  <c r="DF37" i="6"/>
  <c r="DF25" i="6"/>
  <c r="DE25" i="6"/>
  <c r="DF16" i="6"/>
  <c r="DE16" i="6"/>
  <c r="DF14" i="6"/>
  <c r="DE14" i="6"/>
  <c r="DF48" i="6"/>
  <c r="DE48" i="6"/>
  <c r="DE32" i="6"/>
  <c r="DF32" i="6"/>
  <c r="DE29" i="6"/>
  <c r="DF29" i="6"/>
  <c r="DE28" i="6"/>
  <c r="DF28" i="6"/>
  <c r="DF12" i="6"/>
  <c r="DE12" i="6"/>
  <c r="DC34" i="6"/>
  <c r="DD34" i="6"/>
  <c r="DD24" i="6"/>
  <c r="DC24" i="6"/>
  <c r="DD16" i="6"/>
  <c r="DC16" i="6"/>
  <c r="DC46" i="6"/>
  <c r="DD46" i="6"/>
  <c r="DD45" i="6"/>
  <c r="DC45" i="6"/>
  <c r="DD40" i="6"/>
  <c r="DC40" i="6"/>
  <c r="DC38" i="6"/>
  <c r="DD38" i="6"/>
  <c r="DD31" i="6"/>
  <c r="DC31" i="6"/>
  <c r="DD23" i="6"/>
  <c r="DC23" i="6"/>
  <c r="DD39" i="6"/>
  <c r="DC39" i="6"/>
  <c r="DC36" i="6"/>
  <c r="DD36" i="6"/>
  <c r="DC30" i="6"/>
  <c r="DD30" i="6"/>
  <c r="DD22" i="6"/>
  <c r="DC22" i="6"/>
  <c r="DD18" i="6"/>
  <c r="DC18" i="6"/>
  <c r="DC17" i="6"/>
  <c r="DD17" i="6"/>
  <c r="DD13" i="6"/>
  <c r="DC13" i="6"/>
  <c r="DD12" i="6"/>
  <c r="DC12" i="6"/>
  <c r="DD35" i="6"/>
  <c r="DC35" i="6"/>
  <c r="DD27" i="6"/>
  <c r="DC27" i="6"/>
  <c r="DD42" i="6"/>
  <c r="DC42" i="6"/>
  <c r="DD33" i="6"/>
  <c r="DC33" i="6"/>
  <c r="DD26" i="6"/>
  <c r="DC26" i="6"/>
  <c r="DD20" i="6"/>
  <c r="DC20" i="6"/>
  <c r="DC43" i="6"/>
  <c r="DD43" i="6"/>
  <c r="DD37" i="6"/>
  <c r="DC37" i="6"/>
  <c r="DD25" i="6"/>
  <c r="DC25" i="6"/>
  <c r="DC32" i="6"/>
  <c r="DD32" i="6"/>
  <c r="DD29" i="6"/>
  <c r="DC29" i="6"/>
  <c r="DD28" i="6"/>
  <c r="DC28" i="6"/>
  <c r="DC21" i="6"/>
  <c r="DD21" i="6"/>
  <c r="DD19" i="6"/>
  <c r="DC19" i="6"/>
  <c r="DC15" i="6"/>
  <c r="DD15" i="6"/>
  <c r="DD14" i="6"/>
  <c r="DC14" i="6"/>
  <c r="DD48" i="6"/>
  <c r="DC48" i="6"/>
  <c r="DD49" i="6"/>
  <c r="DC49" i="6"/>
  <c r="DD47" i="6"/>
  <c r="DC47" i="6"/>
  <c r="DD44" i="6"/>
  <c r="DC44" i="6"/>
  <c r="DB16" i="6"/>
  <c r="DA16" i="6"/>
  <c r="DB48" i="6"/>
  <c r="DA48" i="6"/>
  <c r="DB40" i="6"/>
  <c r="DA40" i="6"/>
  <c r="DA33" i="6"/>
  <c r="DB33" i="6"/>
  <c r="DA23" i="6"/>
  <c r="DB23" i="6"/>
  <c r="DA15" i="6"/>
  <c r="DB15" i="6"/>
  <c r="DB44" i="6"/>
  <c r="DA44" i="6"/>
  <c r="DA39" i="6"/>
  <c r="DB39" i="6"/>
  <c r="DB38" i="6"/>
  <c r="DA38" i="6"/>
  <c r="DA27" i="6"/>
  <c r="DB27" i="6"/>
  <c r="DA22" i="6"/>
  <c r="DB22" i="6"/>
  <c r="DA18" i="6"/>
  <c r="DB18" i="6"/>
  <c r="DA17" i="6"/>
  <c r="DB17" i="6"/>
  <c r="DB49" i="6"/>
  <c r="DA49" i="6"/>
  <c r="DA32" i="6"/>
  <c r="DB32" i="6"/>
  <c r="DA26" i="6"/>
  <c r="DB26" i="6"/>
  <c r="DA13" i="6"/>
  <c r="DB13" i="6"/>
  <c r="DB12" i="6"/>
  <c r="DA12" i="6"/>
  <c r="DA47" i="6"/>
  <c r="DB47" i="6"/>
  <c r="DB42" i="6"/>
  <c r="DA42" i="6"/>
  <c r="DA34" i="6"/>
  <c r="DB34" i="6"/>
  <c r="DB29" i="6"/>
  <c r="DA29" i="6"/>
  <c r="DA28" i="6"/>
  <c r="DB28" i="6"/>
  <c r="DB25" i="6"/>
  <c r="DA25" i="6"/>
  <c r="DB46" i="6"/>
  <c r="DA46" i="6"/>
  <c r="DA43" i="6"/>
  <c r="DB43" i="6"/>
  <c r="DA36" i="6"/>
  <c r="DB36" i="6"/>
  <c r="DA14" i="6"/>
  <c r="DB14" i="6"/>
  <c r="DA45" i="6"/>
  <c r="DB45" i="6"/>
  <c r="DB35" i="6"/>
  <c r="DA35" i="6"/>
  <c r="DA31" i="6"/>
  <c r="DB31" i="6"/>
  <c r="DA21" i="6"/>
  <c r="DB21" i="6"/>
  <c r="DA37" i="6"/>
  <c r="DB37" i="6"/>
  <c r="DB30" i="6"/>
  <c r="DA30" i="6"/>
  <c r="DA20" i="6"/>
  <c r="DB20" i="6"/>
  <c r="DA19" i="6"/>
  <c r="DB19" i="6"/>
  <c r="DA24" i="6"/>
  <c r="DB24" i="6"/>
  <c r="Y49" i="6"/>
  <c r="BF49" i="6" s="1"/>
  <c r="Y45" i="6"/>
  <c r="BF45" i="6" s="1"/>
  <c r="AD45" i="6"/>
  <c r="AE45" i="6" s="1"/>
  <c r="Y28" i="6"/>
  <c r="BF28" i="6" s="1"/>
  <c r="AD28" i="6"/>
  <c r="Y39" i="6"/>
  <c r="BF39" i="6" s="1"/>
  <c r="Y30" i="6"/>
  <c r="BF30" i="6" s="1"/>
  <c r="AD30" i="6"/>
  <c r="Y18" i="6"/>
  <c r="BF18" i="6" s="1"/>
  <c r="Y14" i="6"/>
  <c r="BF14" i="6" s="1"/>
  <c r="Y48" i="6"/>
  <c r="BF48" i="6" s="1"/>
  <c r="Y34" i="6"/>
  <c r="BF34" i="6" s="1"/>
  <c r="AA21" i="6"/>
  <c r="AB21" i="6" s="1"/>
  <c r="BW21" i="6"/>
  <c r="BX21" i="6" s="1"/>
  <c r="AA13" i="6"/>
  <c r="AB13" i="6" s="1"/>
  <c r="BW13" i="6"/>
  <c r="BX13" i="6" s="1"/>
  <c r="BB13" i="6"/>
  <c r="BI13" i="6"/>
  <c r="BE19" i="6"/>
  <c r="BJ19" i="6"/>
  <c r="BN19" i="6"/>
  <c r="Y19" i="6"/>
  <c r="BF19" i="6" s="1"/>
  <c r="BC19" i="6"/>
  <c r="BH19" i="6"/>
  <c r="BL19" i="6"/>
  <c r="BC15" i="6"/>
  <c r="BJ15" i="6"/>
  <c r="BG15" i="6"/>
  <c r="BL15" i="6"/>
  <c r="AA42" i="6"/>
  <c r="AB42" i="6" s="1"/>
  <c r="BW42" i="6"/>
  <c r="BX42" i="6" s="1"/>
  <c r="Y17" i="6"/>
  <c r="BF17" i="6" s="1"/>
  <c r="BN12" i="6"/>
  <c r="AA33" i="6"/>
  <c r="AB33" i="6" s="1"/>
  <c r="BW33" i="6"/>
  <c r="BX33" i="6" s="1"/>
  <c r="BE24" i="6"/>
  <c r="BJ24" i="6"/>
  <c r="BN24" i="6"/>
  <c r="BC24" i="6"/>
  <c r="BH24" i="6"/>
  <c r="BL24" i="6"/>
  <c r="AD24" i="6"/>
  <c r="BI24" i="6"/>
  <c r="BD24" i="6"/>
  <c r="BM24" i="6"/>
  <c r="BD42" i="6"/>
  <c r="BL42" i="6"/>
  <c r="BI42" i="6"/>
  <c r="BJ42" i="6"/>
  <c r="BE42" i="6"/>
  <c r="BD33" i="6"/>
  <c r="BI33" i="6"/>
  <c r="BN33" i="6"/>
  <c r="BL33" i="6"/>
  <c r="BE33" i="6"/>
  <c r="BJ33" i="6"/>
  <c r="AD26" i="6"/>
  <c r="BN26" i="6"/>
  <c r="BB43" i="6"/>
  <c r="BG43" i="6"/>
  <c r="BK43" i="6"/>
  <c r="Y43" i="6"/>
  <c r="BF43" i="6" s="1"/>
  <c r="BD43" i="6"/>
  <c r="BI43" i="6"/>
  <c r="BM43" i="6"/>
  <c r="BW40" i="6"/>
  <c r="BX40" i="6" s="1"/>
  <c r="BD40" i="6"/>
  <c r="BK40" i="6"/>
  <c r="BJ38" i="6"/>
  <c r="BE38" i="6"/>
  <c r="BM38" i="6"/>
  <c r="AA31" i="6"/>
  <c r="AB31" i="6" s="1"/>
  <c r="BW31" i="6"/>
  <c r="BX31" i="6" s="1"/>
  <c r="AA29" i="6"/>
  <c r="AB29" i="6" s="1"/>
  <c r="BW29" i="6"/>
  <c r="BX29" i="6" s="1"/>
  <c r="BH27" i="6"/>
  <c r="BE27" i="6"/>
  <c r="BL27" i="6"/>
  <c r="BC37" i="6"/>
  <c r="BB37" i="6"/>
  <c r="BG37" i="6"/>
  <c r="BK37" i="6"/>
  <c r="Y37" i="6"/>
  <c r="BF37" i="6" s="1"/>
  <c r="BE37" i="6"/>
  <c r="BI37" i="6"/>
  <c r="BM37" i="6"/>
  <c r="AA32" i="6"/>
  <c r="AB32" i="6" s="1"/>
  <c r="BW32" i="6"/>
  <c r="BX32" i="6" s="1"/>
  <c r="BB31" i="6"/>
  <c r="BG31" i="6"/>
  <c r="BL31" i="6"/>
  <c r="BD31" i="6"/>
  <c r="BJ31" i="6"/>
  <c r="AA27" i="6"/>
  <c r="AB27" i="6" s="1"/>
  <c r="BW27" i="6"/>
  <c r="BX27" i="6" s="1"/>
  <c r="Y46" i="6"/>
  <c r="BF46" i="6" s="1"/>
  <c r="BL45" i="6"/>
  <c r="BH45" i="6"/>
  <c r="Y36" i="6"/>
  <c r="BF36" i="6" s="1"/>
  <c r="Y25" i="6"/>
  <c r="BF25" i="6" s="1"/>
  <c r="BN22" i="6"/>
  <c r="Y44" i="6"/>
  <c r="BF44" i="6" s="1"/>
  <c r="BK36" i="6"/>
  <c r="BE36" i="6"/>
  <c r="AA37" i="6"/>
  <c r="AB37" i="6" s="1"/>
  <c r="BW37" i="6"/>
  <c r="BX37" i="6" s="1"/>
  <c r="AA46" i="6"/>
  <c r="AB46" i="6" s="1"/>
  <c r="BW46" i="6"/>
  <c r="BX46" i="6" s="1"/>
  <c r="BE47" i="6"/>
  <c r="BI47" i="6"/>
  <c r="BM47" i="6"/>
  <c r="BD47" i="6"/>
  <c r="BH47" i="6"/>
  <c r="BL47" i="6"/>
  <c r="BN47" i="6"/>
  <c r="BC47" i="6"/>
  <c r="BK47" i="6"/>
  <c r="BD48" i="6"/>
  <c r="BH48" i="6"/>
  <c r="BL48" i="6"/>
  <c r="BC48" i="6"/>
  <c r="BG48" i="6"/>
  <c r="BK48" i="6"/>
  <c r="BM44" i="6"/>
  <c r="BE44" i="6"/>
  <c r="AA43" i="6"/>
  <c r="BW43" i="6"/>
  <c r="BX43" i="6" s="1"/>
  <c r="BD44" i="6"/>
  <c r="BH44" i="6"/>
  <c r="BL44" i="6"/>
  <c r="BC44" i="6"/>
  <c r="BG44" i="6"/>
  <c r="BK44" i="6"/>
  <c r="BE40" i="6"/>
  <c r="BI40" i="6"/>
  <c r="BM40" i="6"/>
  <c r="BC40" i="6"/>
  <c r="BH40" i="6"/>
  <c r="BN40" i="6"/>
  <c r="BB40" i="6"/>
  <c r="BG40" i="6"/>
  <c r="BL40" i="6"/>
  <c r="BD29" i="6"/>
  <c r="BH29" i="6"/>
  <c r="BL29" i="6"/>
  <c r="BC29" i="6"/>
  <c r="BG29" i="6"/>
  <c r="BK29" i="6"/>
  <c r="BB29" i="6"/>
  <c r="BJ29" i="6"/>
  <c r="BI29" i="6"/>
  <c r="BN29" i="6"/>
  <c r="BM29" i="6"/>
  <c r="BD23" i="6"/>
  <c r="BH23" i="6"/>
  <c r="BL23" i="6"/>
  <c r="BC23" i="6"/>
  <c r="BG23" i="6"/>
  <c r="BK23" i="6"/>
  <c r="BE23" i="6"/>
  <c r="BM23" i="6"/>
  <c r="BB23" i="6"/>
  <c r="BJ23" i="6"/>
  <c r="BI23" i="6"/>
  <c r="BN23" i="6"/>
  <c r="BM46" i="6"/>
  <c r="BI46" i="6"/>
  <c r="BE46" i="6"/>
  <c r="BM42" i="6"/>
  <c r="BH42" i="6"/>
  <c r="BB42" i="6"/>
  <c r="BW39" i="6"/>
  <c r="BX39" i="6" s="1"/>
  <c r="BN38" i="6"/>
  <c r="BI38" i="6"/>
  <c r="BD38" i="6"/>
  <c r="BD32" i="6"/>
  <c r="BH32" i="6"/>
  <c r="BL32" i="6"/>
  <c r="BB32" i="6"/>
  <c r="BG32" i="6"/>
  <c r="BM32" i="6"/>
  <c r="BC32" i="6"/>
  <c r="BJ32" i="6"/>
  <c r="BI32" i="6"/>
  <c r="BC42" i="6"/>
  <c r="BG42" i="6"/>
  <c r="BC38" i="6"/>
  <c r="BG38" i="6"/>
  <c r="BK38" i="6"/>
  <c r="BM36" i="6"/>
  <c r="BG36" i="6"/>
  <c r="BB36" i="6"/>
  <c r="BJ35" i="6"/>
  <c r="BC35" i="6"/>
  <c r="BW30" i="6"/>
  <c r="BX30" i="6" s="1"/>
  <c r="BE26" i="6"/>
  <c r="BI26" i="6"/>
  <c r="BM26" i="6"/>
  <c r="BD26" i="6"/>
  <c r="BH26" i="6"/>
  <c r="BL26" i="6"/>
  <c r="BC26" i="6"/>
  <c r="BK26" i="6"/>
  <c r="BB26" i="6"/>
  <c r="BJ26" i="6"/>
  <c r="BG26" i="6"/>
  <c r="BD36" i="6"/>
  <c r="BH36" i="6"/>
  <c r="BL36" i="6"/>
  <c r="Y35" i="6"/>
  <c r="BF35" i="6" s="1"/>
  <c r="BE35" i="6"/>
  <c r="BI35" i="6"/>
  <c r="BM35" i="6"/>
  <c r="BB35" i="6"/>
  <c r="BG35" i="6"/>
  <c r="BL35" i="6"/>
  <c r="AA34" i="6"/>
  <c r="AB34" i="6" s="1"/>
  <c r="BW34" i="6"/>
  <c r="BX34" i="6" s="1"/>
  <c r="BC33" i="6"/>
  <c r="BG33" i="6"/>
  <c r="BK33" i="6"/>
  <c r="AA25" i="6"/>
  <c r="AB25" i="6" s="1"/>
  <c r="BW25" i="6"/>
  <c r="BX25" i="6" s="1"/>
  <c r="BM31" i="6"/>
  <c r="BI31" i="6"/>
  <c r="BE31" i="6"/>
  <c r="BW28" i="6"/>
  <c r="BX28" i="6" s="1"/>
  <c r="BN27" i="6"/>
  <c r="BI27" i="6"/>
  <c r="BD27" i="6"/>
  <c r="Y22" i="6"/>
  <c r="BF22" i="6" s="1"/>
  <c r="BE22" i="6"/>
  <c r="BI22" i="6"/>
  <c r="BM22" i="6"/>
  <c r="BD22" i="6"/>
  <c r="BH22" i="6"/>
  <c r="BL22" i="6"/>
  <c r="BC27" i="6"/>
  <c r="BG27" i="6"/>
  <c r="BK27" i="6"/>
  <c r="BM25" i="6"/>
  <c r="BI25" i="6"/>
  <c r="BE25" i="6"/>
  <c r="BI21" i="6"/>
  <c r="BD21" i="6"/>
  <c r="BH21" i="6"/>
  <c r="BL21" i="6"/>
  <c r="BE21" i="6"/>
  <c r="BM21" i="6"/>
  <c r="BN21" i="6"/>
  <c r="BK21" i="6"/>
  <c r="BC21" i="6"/>
  <c r="AA15" i="6"/>
  <c r="AB15" i="6" s="1"/>
  <c r="BW15" i="6"/>
  <c r="BX15" i="6" s="1"/>
  <c r="BJ21" i="6"/>
  <c r="BB21" i="6"/>
  <c r="AA17" i="6"/>
  <c r="BW17" i="6"/>
  <c r="BX17" i="6" s="1"/>
  <c r="BD16" i="6"/>
  <c r="BH16" i="6"/>
  <c r="BL16" i="6"/>
  <c r="AA18" i="6"/>
  <c r="AB18" i="6" s="1"/>
  <c r="BM20" i="6"/>
  <c r="BI20" i="6"/>
  <c r="BE20" i="6"/>
  <c r="BM17" i="6"/>
  <c r="BH17" i="6"/>
  <c r="BB17" i="6"/>
  <c r="BK16" i="6"/>
  <c r="BJ13" i="6"/>
  <c r="Y12" i="6"/>
  <c r="BF12" i="6" s="1"/>
  <c r="BE12" i="6"/>
  <c r="BI12" i="6"/>
  <c r="BM12" i="6"/>
  <c r="BD12" i="6"/>
  <c r="BH12" i="6"/>
  <c r="BL12" i="6"/>
  <c r="BD13" i="6"/>
  <c r="BH13" i="6"/>
  <c r="BL13" i="6"/>
  <c r="BC13" i="6"/>
  <c r="BG13" i="6"/>
  <c r="BK13" i="6"/>
  <c r="BC17" i="6"/>
  <c r="BG17" i="6"/>
  <c r="BK17" i="6"/>
  <c r="BM16" i="6"/>
  <c r="BG16" i="6"/>
  <c r="BB16" i="6"/>
  <c r="BM13" i="6"/>
  <c r="BE13" i="6"/>
  <c r="BM15" i="6"/>
  <c r="BI15" i="6"/>
  <c r="BE15" i="6"/>
  <c r="CU31" i="6"/>
  <c r="CU38" i="6"/>
  <c r="CU13" i="6"/>
  <c r="CU42" i="6"/>
  <c r="CU26" i="6"/>
  <c r="CU23" i="6"/>
  <c r="CU33" i="6"/>
  <c r="CU48" i="6"/>
  <c r="CU36" i="6"/>
  <c r="CU44" i="6"/>
  <c r="CU17" i="6"/>
  <c r="CU40" i="6"/>
  <c r="CU12" i="6"/>
  <c r="CU32" i="6"/>
  <c r="CU29" i="6"/>
  <c r="CU22" i="6"/>
  <c r="CU18" i="6"/>
  <c r="CU27" i="6"/>
  <c r="CU35" i="6"/>
  <c r="CU16" i="6"/>
  <c r="AB43" i="6" l="1"/>
  <c r="AD43" i="6" s="1"/>
  <c r="AE43" i="6" s="1"/>
  <c r="AB17" i="6"/>
  <c r="AD17" i="6" s="1"/>
  <c r="AE17" i="6" s="1"/>
  <c r="AD48" i="6"/>
  <c r="AE48" i="6" s="1"/>
  <c r="AD39" i="6"/>
  <c r="AE39" i="6" s="1"/>
  <c r="AD49" i="6"/>
  <c r="AE49" i="6" s="1"/>
  <c r="AD36" i="6"/>
  <c r="AE36" i="6" s="1"/>
  <c r="AD35" i="6"/>
  <c r="AE35" i="6" s="1"/>
  <c r="AD14" i="6"/>
  <c r="AE14" i="6" s="1"/>
  <c r="AD19" i="6"/>
  <c r="AE19" i="6" s="1"/>
  <c r="AD22" i="6"/>
  <c r="AE22" i="6" s="1"/>
  <c r="AD12" i="6"/>
  <c r="AE12" i="6" s="1"/>
  <c r="AD32" i="6"/>
  <c r="AE32" i="6" s="1"/>
  <c r="AD44" i="6"/>
  <c r="AE44" i="6" s="1"/>
  <c r="AD34" i="6"/>
  <c r="AE34" i="6" s="1"/>
  <c r="Y33" i="6"/>
  <c r="BF33" i="6" s="1"/>
  <c r="Y42" i="6"/>
  <c r="BF42" i="6" s="1"/>
  <c r="AD42" i="6"/>
  <c r="Y29" i="6"/>
  <c r="BF29" i="6" s="1"/>
  <c r="AD29" i="6"/>
  <c r="Y27" i="6"/>
  <c r="BF27" i="6" s="1"/>
  <c r="Y15" i="6"/>
  <c r="BF15" i="6" s="1"/>
  <c r="Y13" i="6"/>
  <c r="BF13" i="6" s="1"/>
  <c r="Y38" i="6"/>
  <c r="BF38" i="6" s="1"/>
  <c r="AE28" i="6"/>
  <c r="AE26" i="6"/>
  <c r="AE30" i="6"/>
  <c r="Y20" i="6"/>
  <c r="BF20" i="6" s="1"/>
  <c r="Y26" i="6"/>
  <c r="BF26" i="6" s="1"/>
  <c r="AE24" i="6"/>
  <c r="Y23" i="6"/>
  <c r="BF23" i="6" s="1"/>
  <c r="Y24" i="6"/>
  <c r="BF24" i="6" s="1"/>
  <c r="Y16" i="6"/>
  <c r="BF16" i="6" s="1"/>
  <c r="Y31" i="6"/>
  <c r="BF31" i="6" s="1"/>
  <c r="Y40" i="6"/>
  <c r="BF40" i="6" s="1"/>
  <c r="Y32" i="6"/>
  <c r="BF32" i="6" s="1"/>
  <c r="Y47" i="6"/>
  <c r="BF47" i="6" s="1"/>
  <c r="Y21" i="6"/>
  <c r="BF21" i="6" s="1"/>
  <c r="AD38" i="6" l="1"/>
  <c r="AE38" i="6" s="1"/>
  <c r="AD40" i="6"/>
  <c r="AE40" i="6" s="1"/>
  <c r="AD33" i="6"/>
  <c r="AE33" i="6" s="1"/>
  <c r="AD47" i="6"/>
  <c r="AE47" i="6" s="1"/>
  <c r="AD37" i="6"/>
  <c r="AE37" i="6" s="1"/>
  <c r="AD31" i="6"/>
  <c r="AE31" i="6" s="1"/>
  <c r="AD25" i="6"/>
  <c r="AE25" i="6" s="1"/>
  <c r="AD15" i="6"/>
  <c r="AE15" i="6" s="1"/>
  <c r="AD27" i="6"/>
  <c r="AE27" i="6" s="1"/>
  <c r="AD18" i="6"/>
  <c r="AE18" i="6" s="1"/>
  <c r="AD16" i="6"/>
  <c r="AE16" i="6" s="1"/>
  <c r="AD20" i="6"/>
  <c r="AE20" i="6" s="1"/>
  <c r="AD21" i="6"/>
  <c r="AE21" i="6" s="1"/>
  <c r="AD13" i="6"/>
  <c r="AE13" i="6" s="1"/>
  <c r="AD23" i="6"/>
  <c r="AE23" i="6" s="1"/>
  <c r="AD46" i="6"/>
  <c r="AE46" i="6" s="1"/>
  <c r="AE29" i="6"/>
  <c r="AE42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CS11" i="6"/>
  <c r="CU11" i="6"/>
  <c r="DF11" i="6" l="1"/>
  <c r="DE11" i="6"/>
  <c r="DC11" i="6"/>
  <c r="DD11" i="6"/>
  <c r="DA11" i="6"/>
  <c r="DB11" i="6"/>
  <c r="CZ8" i="6"/>
  <c r="CY8" i="6"/>
  <c r="CX8" i="6"/>
  <c r="CW8" i="6"/>
  <c r="CV8" i="6"/>
  <c r="CZ7" i="6"/>
  <c r="CY7" i="6"/>
  <c r="CX7" i="6"/>
  <c r="CW7" i="6"/>
  <c r="CV7" i="6"/>
  <c r="CZ6" i="6"/>
  <c r="CY6" i="6"/>
  <c r="CX6" i="6"/>
  <c r="CW6" i="6"/>
  <c r="CV6" i="6"/>
  <c r="CO11" i="6"/>
  <c r="Z4" i="6"/>
  <c r="AA4" i="6"/>
  <c r="AC4" i="6"/>
  <c r="Y4" i="6"/>
  <c r="AD4" i="6"/>
  <c r="AB4" i="6"/>
  <c r="AE4" i="6" l="1"/>
  <c r="AO3" i="6"/>
  <c r="AP3" i="6"/>
  <c r="AQ3" i="6"/>
  <c r="AR3" i="6"/>
  <c r="AS3" i="6"/>
  <c r="AT3" i="6"/>
  <c r="AO4" i="6"/>
  <c r="AP4" i="6"/>
  <c r="AQ4" i="6"/>
  <c r="AR4" i="6"/>
  <c r="AS4" i="6"/>
  <c r="AT4" i="6"/>
  <c r="AO5" i="6"/>
  <c r="AP5" i="6"/>
  <c r="AQ5" i="6"/>
  <c r="AR5" i="6"/>
  <c r="AS5" i="6"/>
  <c r="AT5" i="6"/>
  <c r="AI3" i="6"/>
  <c r="AJ3" i="6"/>
  <c r="AK3" i="6"/>
  <c r="AL3" i="6"/>
  <c r="AM3" i="6"/>
  <c r="AN3" i="6"/>
  <c r="AI4" i="6"/>
  <c r="AJ4" i="6"/>
  <c r="AK4" i="6"/>
  <c r="AL4" i="6"/>
  <c r="AM4" i="6"/>
  <c r="AN4" i="6"/>
  <c r="AI5" i="6"/>
  <c r="AJ5" i="6"/>
  <c r="AK5" i="6"/>
  <c r="AL5" i="6"/>
  <c r="AM5" i="6"/>
  <c r="AN5" i="6"/>
  <c r="AH3" i="6"/>
  <c r="AH4" i="6"/>
  <c r="CP11" i="6"/>
  <c r="CQ11" i="6" s="1"/>
  <c r="CI11" i="6"/>
  <c r="CH11" i="6"/>
  <c r="CG11" i="6"/>
  <c r="CF11" i="6"/>
  <c r="CE11" i="6"/>
  <c r="AA11" i="6"/>
  <c r="AB11" i="6" s="1"/>
  <c r="BL11" i="6"/>
  <c r="BN10" i="6"/>
  <c r="CZ10" i="6" s="1"/>
  <c r="BM10" i="6"/>
  <c r="CY10" i="6" s="1"/>
  <c r="BL10" i="6"/>
  <c r="BK10" i="6"/>
  <c r="BJ10" i="6"/>
  <c r="BI10" i="6"/>
  <c r="BH10" i="6"/>
  <c r="BG10" i="6"/>
  <c r="BF10" i="6"/>
  <c r="BE10" i="6"/>
  <c r="CW10" i="6" s="1"/>
  <c r="BD10" i="6"/>
  <c r="BC10" i="6"/>
  <c r="BB10" i="6"/>
  <c r="BY117" i="6" l="1"/>
  <c r="BY119" i="6"/>
  <c r="BY116" i="6"/>
  <c r="BY118" i="6"/>
  <c r="BY120" i="6"/>
  <c r="CV10" i="6"/>
  <c r="CX10" i="6"/>
  <c r="BY86" i="6"/>
  <c r="BY87" i="6"/>
  <c r="BY98" i="6"/>
  <c r="BY90" i="6"/>
  <c r="BY91" i="6"/>
  <c r="BY56" i="6"/>
  <c r="BY78" i="6"/>
  <c r="BY82" i="6"/>
  <c r="BY67" i="6"/>
  <c r="BY57" i="6"/>
  <c r="BY88" i="6"/>
  <c r="BY89" i="6"/>
  <c r="BY68" i="6"/>
  <c r="BY92" i="6"/>
  <c r="BY81" i="6"/>
  <c r="BY73" i="6"/>
  <c r="BY83" i="6"/>
  <c r="BY69" i="6"/>
  <c r="BY97" i="6"/>
  <c r="BY94" i="6"/>
  <c r="BY93" i="6"/>
  <c r="BY54" i="6"/>
  <c r="BY55" i="6"/>
  <c r="BY96" i="6"/>
  <c r="BY85" i="6"/>
  <c r="BY72" i="6"/>
  <c r="BY84" i="6"/>
  <c r="BY95" i="6"/>
  <c r="BY75" i="6"/>
  <c r="BY77" i="6"/>
  <c r="BY79" i="6"/>
  <c r="BY80" i="6"/>
  <c r="BY76" i="6"/>
  <c r="BI11" i="6"/>
  <c r="BK11" i="6"/>
  <c r="BE11" i="6"/>
  <c r="BM11" i="6"/>
  <c r="BG11" i="6"/>
  <c r="BW11" i="6"/>
  <c r="BX11" i="6" s="1"/>
  <c r="AH5" i="6"/>
  <c r="BB11" i="6"/>
  <c r="BJ11" i="6"/>
  <c r="BN11" i="6"/>
  <c r="BD11" i="6"/>
  <c r="BH11" i="6"/>
  <c r="AG7" i="3"/>
  <c r="AG8" i="3"/>
  <c r="AG9" i="3"/>
  <c r="AG10" i="3"/>
  <c r="AG11" i="3"/>
  <c r="AG12" i="3"/>
  <c r="AG13" i="3"/>
  <c r="AG6" i="3"/>
  <c r="BY26" i="6"/>
  <c r="BY25" i="6"/>
  <c r="BY24" i="6"/>
  <c r="C27" i="3" l="1"/>
  <c r="E27" i="3"/>
  <c r="F27" i="3"/>
  <c r="C26" i="3"/>
  <c r="F26" i="3"/>
  <c r="E26" i="3"/>
  <c r="C18" i="3"/>
  <c r="F18" i="3"/>
  <c r="E18" i="3"/>
  <c r="C10" i="3"/>
  <c r="E10" i="3"/>
  <c r="F10" i="3"/>
  <c r="C33" i="3"/>
  <c r="E33" i="3"/>
  <c r="F33" i="3"/>
  <c r="C25" i="3"/>
  <c r="E25" i="3"/>
  <c r="F25" i="3"/>
  <c r="C17" i="3"/>
  <c r="E17" i="3"/>
  <c r="F17" i="3"/>
  <c r="C9" i="3"/>
  <c r="F9" i="3"/>
  <c r="E9" i="3"/>
  <c r="C11" i="3"/>
  <c r="F11" i="3"/>
  <c r="E11" i="3"/>
  <c r="C32" i="3"/>
  <c r="F32" i="3"/>
  <c r="E32" i="3"/>
  <c r="C24" i="3"/>
  <c r="F24" i="3"/>
  <c r="E24" i="3"/>
  <c r="C8" i="3"/>
  <c r="F8" i="3"/>
  <c r="E8" i="3"/>
  <c r="C31" i="3"/>
  <c r="F31" i="3"/>
  <c r="E31" i="3"/>
  <c r="C23" i="3"/>
  <c r="F23" i="3"/>
  <c r="E23" i="3"/>
  <c r="C7" i="3"/>
  <c r="E7" i="3"/>
  <c r="F7" i="3"/>
  <c r="C14" i="3"/>
  <c r="F14" i="3"/>
  <c r="E14" i="3"/>
  <c r="C19" i="3"/>
  <c r="E19" i="3"/>
  <c r="F19" i="3"/>
  <c r="C6" i="3"/>
  <c r="E6" i="3"/>
  <c r="F6" i="3"/>
  <c r="C13" i="3"/>
  <c r="E13" i="3"/>
  <c r="F13" i="3"/>
  <c r="C28" i="3"/>
  <c r="F28" i="3"/>
  <c r="E28" i="3"/>
  <c r="C20" i="3"/>
  <c r="F20" i="3"/>
  <c r="E20" i="3"/>
  <c r="C12" i="3"/>
  <c r="F12" i="3"/>
  <c r="E12" i="3"/>
  <c r="AD11" i="6"/>
  <c r="AE11" i="6" s="1"/>
  <c r="CY5" i="6"/>
  <c r="CX5" i="6"/>
  <c r="CW5" i="6"/>
  <c r="CZ5" i="6"/>
  <c r="CV5" i="6"/>
  <c r="AO6" i="6"/>
  <c r="AS6" i="6"/>
  <c r="AK6" i="6"/>
  <c r="AP6" i="6"/>
  <c r="AT6" i="6"/>
  <c r="AL6" i="6"/>
  <c r="AQ6" i="6"/>
  <c r="AI6" i="6"/>
  <c r="AM6" i="6"/>
  <c r="AH6" i="6"/>
  <c r="AR6" i="6"/>
  <c r="AJ6" i="6"/>
  <c r="AN6" i="6"/>
  <c r="CZ4" i="6"/>
  <c r="CV4" i="6"/>
  <c r="CX4" i="6"/>
  <c r="CW4" i="6"/>
  <c r="CY4" i="6"/>
  <c r="AR7" i="6"/>
  <c r="AL7" i="6"/>
  <c r="AT7" i="6"/>
  <c r="AN7" i="6"/>
  <c r="AK7" i="6"/>
  <c r="AO7" i="6"/>
  <c r="AS7" i="6"/>
  <c r="AI7" i="6"/>
  <c r="AM7" i="6"/>
  <c r="AP7" i="6"/>
  <c r="AJ7" i="6"/>
  <c r="AH7" i="6"/>
  <c r="AQ7" i="6"/>
  <c r="Y11" i="6"/>
  <c r="BF11" i="6" s="1"/>
  <c r="BV41" i="6" l="1"/>
  <c r="BV105" i="6"/>
  <c r="BV111" i="6"/>
  <c r="BV106" i="6"/>
  <c r="BV119" i="6"/>
  <c r="BV118" i="6"/>
  <c r="BV103" i="6"/>
  <c r="BV110" i="6"/>
  <c r="BV120" i="6"/>
  <c r="AF116" i="6"/>
  <c r="AF119" i="6"/>
  <c r="BV109" i="6"/>
  <c r="AF120" i="6"/>
  <c r="AF117" i="6"/>
  <c r="BV114" i="6"/>
  <c r="BV104" i="6"/>
  <c r="BV115" i="6"/>
  <c r="BV112" i="6"/>
  <c r="BV107" i="6"/>
  <c r="BV113" i="6"/>
  <c r="AF118" i="6"/>
  <c r="BV108" i="6"/>
  <c r="BV102" i="6"/>
  <c r="BV116" i="6"/>
  <c r="BV117" i="6"/>
  <c r="BV101" i="6"/>
  <c r="AF105" i="6"/>
  <c r="AF111" i="6"/>
  <c r="AF113" i="6"/>
  <c r="AF103" i="6"/>
  <c r="AF101" i="6"/>
  <c r="AF110" i="6"/>
  <c r="AF108" i="6"/>
  <c r="AF106" i="6"/>
  <c r="AF107" i="6"/>
  <c r="AF114" i="6"/>
  <c r="AF104" i="6"/>
  <c r="AF112" i="6"/>
  <c r="AF109" i="6"/>
  <c r="AF115" i="6"/>
  <c r="AF102" i="6"/>
  <c r="BV50" i="6"/>
  <c r="BV64" i="6"/>
  <c r="BV51" i="6"/>
  <c r="BV67" i="6"/>
  <c r="BV60" i="6"/>
  <c r="BV56" i="6"/>
  <c r="BV52" i="6"/>
  <c r="BV69" i="6"/>
  <c r="BV91" i="6"/>
  <c r="BV81" i="6"/>
  <c r="BV73" i="6"/>
  <c r="BV92" i="6"/>
  <c r="BV87" i="6"/>
  <c r="BV57" i="6"/>
  <c r="BV78" i="6"/>
  <c r="BV59" i="6"/>
  <c r="BV63" i="6"/>
  <c r="BV74" i="6"/>
  <c r="BV96" i="6"/>
  <c r="BV85" i="6"/>
  <c r="BV83" i="6"/>
  <c r="BV76" i="6"/>
  <c r="BV79" i="6"/>
  <c r="BV71" i="6"/>
  <c r="BV53" i="6"/>
  <c r="BV65" i="6"/>
  <c r="BV80" i="6"/>
  <c r="BV89" i="6"/>
  <c r="BV75" i="6"/>
  <c r="BV82" i="6"/>
  <c r="BV55" i="6"/>
  <c r="BV66" i="6"/>
  <c r="BV97" i="6"/>
  <c r="BV93" i="6"/>
  <c r="BV100" i="6"/>
  <c r="BV99" i="6"/>
  <c r="BV62" i="6"/>
  <c r="BV84" i="6"/>
  <c r="BV94" i="6"/>
  <c r="BV77" i="6"/>
  <c r="BV68" i="6"/>
  <c r="BV58" i="6"/>
  <c r="BV70" i="6"/>
  <c r="BV90" i="6"/>
  <c r="BV72" i="6"/>
  <c r="BV54" i="6"/>
  <c r="BV95" i="6"/>
  <c r="BV86" i="6"/>
  <c r="BV88" i="6"/>
  <c r="BV98" i="6"/>
  <c r="BV61" i="6"/>
  <c r="BV22" i="6"/>
  <c r="BV24" i="6"/>
  <c r="BV19" i="6"/>
  <c r="BV12" i="6"/>
  <c r="BV14" i="6"/>
  <c r="BV13" i="6"/>
  <c r="BV26" i="6"/>
  <c r="BV30" i="6"/>
  <c r="BV25" i="6"/>
  <c r="BV38" i="6"/>
  <c r="BV43" i="6"/>
  <c r="BV16" i="6"/>
  <c r="BV44" i="6"/>
  <c r="BV29" i="6"/>
  <c r="BV23" i="6"/>
  <c r="BV33" i="6"/>
  <c r="BV49" i="6"/>
  <c r="BV40" i="6"/>
  <c r="BV48" i="6"/>
  <c r="BV46" i="6"/>
  <c r="BV37" i="6"/>
  <c r="BV27" i="6"/>
  <c r="BV47" i="6"/>
  <c r="BV31" i="6"/>
  <c r="BV21" i="6"/>
  <c r="BV20" i="6"/>
  <c r="BV15" i="6"/>
  <c r="BV45" i="6"/>
  <c r="BV28" i="6"/>
  <c r="BV34" i="6"/>
  <c r="BV35" i="6"/>
  <c r="BV42" i="6"/>
  <c r="BV39" i="6"/>
  <c r="BV36" i="6"/>
  <c r="BV18" i="6"/>
  <c r="BV17" i="6"/>
  <c r="BV32" i="6"/>
  <c r="BV11" i="6"/>
  <c r="CR11" i="6" s="1"/>
  <c r="CR41" i="6" l="1"/>
  <c r="AG41" i="6"/>
  <c r="CR115" i="6"/>
  <c r="T115" i="6" s="1"/>
  <c r="AG115" i="6"/>
  <c r="AG116" i="6"/>
  <c r="CR116" i="6"/>
  <c r="CR104" i="6"/>
  <c r="T104" i="6" s="1"/>
  <c r="AG104" i="6"/>
  <c r="CR110" i="6"/>
  <c r="T110" i="6" s="1"/>
  <c r="AG110" i="6"/>
  <c r="AG102" i="6"/>
  <c r="CR102" i="6"/>
  <c r="T102" i="6" s="1"/>
  <c r="AG114" i="6"/>
  <c r="CR114" i="6"/>
  <c r="T114" i="6" s="1"/>
  <c r="AG103" i="6"/>
  <c r="CR103" i="6"/>
  <c r="T103" i="6" s="1"/>
  <c r="AG117" i="6"/>
  <c r="CR117" i="6"/>
  <c r="AG108" i="6"/>
  <c r="CR108" i="6"/>
  <c r="T108" i="6" s="1"/>
  <c r="AG118" i="6"/>
  <c r="CR118" i="6"/>
  <c r="AG119" i="6"/>
  <c r="CR119" i="6"/>
  <c r="CR120" i="6"/>
  <c r="AG120" i="6"/>
  <c r="CR113" i="6"/>
  <c r="T113" i="6" s="1"/>
  <c r="AG113" i="6"/>
  <c r="AG109" i="6"/>
  <c r="CR109" i="6"/>
  <c r="T109" i="6" s="1"/>
  <c r="CR106" i="6"/>
  <c r="T106" i="6" s="1"/>
  <c r="AG106" i="6"/>
  <c r="CR107" i="6"/>
  <c r="T107" i="6" s="1"/>
  <c r="AG107" i="6"/>
  <c r="CR111" i="6"/>
  <c r="T111" i="6" s="1"/>
  <c r="AG111" i="6"/>
  <c r="CR101" i="6"/>
  <c r="T101" i="6" s="1"/>
  <c r="AG101" i="6"/>
  <c r="AG112" i="6"/>
  <c r="CR112" i="6"/>
  <c r="T112" i="6" s="1"/>
  <c r="CR105" i="6"/>
  <c r="T105" i="6" s="1"/>
  <c r="AG105" i="6"/>
  <c r="AG86" i="6"/>
  <c r="CR86" i="6"/>
  <c r="AG94" i="6"/>
  <c r="CR94" i="6"/>
  <c r="AG55" i="6"/>
  <c r="CR55" i="6"/>
  <c r="AG80" i="6"/>
  <c r="CR80" i="6"/>
  <c r="AG79" i="6"/>
  <c r="CR79" i="6"/>
  <c r="AG59" i="6"/>
  <c r="CR59" i="6"/>
  <c r="CR64" i="6"/>
  <c r="AG64" i="6"/>
  <c r="AG70" i="6"/>
  <c r="CR70" i="6"/>
  <c r="AG82" i="6"/>
  <c r="CR82" i="6"/>
  <c r="AG65" i="6"/>
  <c r="CR65" i="6"/>
  <c r="AG78" i="6"/>
  <c r="CR78" i="6"/>
  <c r="AG73" i="6"/>
  <c r="CR73" i="6"/>
  <c r="AG91" i="6"/>
  <c r="CR91" i="6"/>
  <c r="AG60" i="6"/>
  <c r="CR60" i="6"/>
  <c r="CR98" i="6"/>
  <c r="AG98" i="6"/>
  <c r="CR95" i="6"/>
  <c r="AG95" i="6"/>
  <c r="AG90" i="6"/>
  <c r="CR90" i="6"/>
  <c r="AG58" i="6"/>
  <c r="CR58" i="6"/>
  <c r="AG84" i="6"/>
  <c r="CR84" i="6"/>
  <c r="CR99" i="6"/>
  <c r="AG99" i="6"/>
  <c r="AG85" i="6"/>
  <c r="CR85" i="6"/>
  <c r="AG92" i="6"/>
  <c r="CR92" i="6"/>
  <c r="AG69" i="6"/>
  <c r="CR69" i="6"/>
  <c r="CR67" i="6"/>
  <c r="AG67" i="6"/>
  <c r="AG72" i="6"/>
  <c r="CR72" i="6"/>
  <c r="AG77" i="6"/>
  <c r="CR77" i="6"/>
  <c r="CR62" i="6"/>
  <c r="AG62" i="6"/>
  <c r="AG93" i="6"/>
  <c r="CR93" i="6"/>
  <c r="AG50" i="6"/>
  <c r="CR50" i="6"/>
  <c r="AG61" i="6"/>
  <c r="CR61" i="6"/>
  <c r="CR97" i="6"/>
  <c r="AG97" i="6"/>
  <c r="AG53" i="6"/>
  <c r="CR53" i="6"/>
  <c r="AG76" i="6"/>
  <c r="CR76" i="6"/>
  <c r="AG74" i="6"/>
  <c r="CR74" i="6"/>
  <c r="AG87" i="6"/>
  <c r="CR87" i="6"/>
  <c r="AG88" i="6"/>
  <c r="CR88" i="6"/>
  <c r="AG54" i="6"/>
  <c r="CR54" i="6"/>
  <c r="CR68" i="6"/>
  <c r="AG68" i="6"/>
  <c r="CR100" i="6"/>
  <c r="AG100" i="6"/>
  <c r="AG66" i="6"/>
  <c r="CR66" i="6"/>
  <c r="AG75" i="6"/>
  <c r="CR75" i="6"/>
  <c r="AG89" i="6"/>
  <c r="CR89" i="6"/>
  <c r="AG71" i="6"/>
  <c r="CR71" i="6"/>
  <c r="AG83" i="6"/>
  <c r="CR83" i="6"/>
  <c r="CR96" i="6"/>
  <c r="AG96" i="6"/>
  <c r="CR63" i="6"/>
  <c r="AG63" i="6"/>
  <c r="AG57" i="6"/>
  <c r="CR57" i="6"/>
  <c r="AG81" i="6"/>
  <c r="CR81" i="6"/>
  <c r="CR52" i="6"/>
  <c r="AG52" i="6"/>
  <c r="AG56" i="6"/>
  <c r="CR56" i="6"/>
  <c r="CR51" i="6"/>
  <c r="AG51" i="6"/>
  <c r="BV3" i="6"/>
  <c r="AG11" i="6"/>
  <c r="AG32" i="6"/>
  <c r="CR32" i="6"/>
  <c r="AG18" i="6"/>
  <c r="CR18" i="6"/>
  <c r="AG39" i="6"/>
  <c r="CR39" i="6"/>
  <c r="CR35" i="6"/>
  <c r="AG35" i="6"/>
  <c r="AG15" i="6"/>
  <c r="CR15" i="6"/>
  <c r="AG47" i="6"/>
  <c r="CR47" i="6"/>
  <c r="CR46" i="6"/>
  <c r="AG46" i="6"/>
  <c r="CR23" i="6"/>
  <c r="AG23" i="6"/>
  <c r="CR30" i="6"/>
  <c r="AG30" i="6"/>
  <c r="AG26" i="6"/>
  <c r="CR26" i="6"/>
  <c r="CR19" i="6"/>
  <c r="AG19" i="6"/>
  <c r="AG42" i="6"/>
  <c r="CR42" i="6"/>
  <c r="CR34" i="6"/>
  <c r="AG34" i="6"/>
  <c r="CR28" i="6"/>
  <c r="AG28" i="6"/>
  <c r="CR20" i="6"/>
  <c r="AG20" i="6"/>
  <c r="CR27" i="6"/>
  <c r="AG27" i="6"/>
  <c r="AG44" i="6"/>
  <c r="CR44" i="6"/>
  <c r="AG38" i="6"/>
  <c r="CR38" i="6"/>
  <c r="CR13" i="6"/>
  <c r="AG13" i="6"/>
  <c r="CR24" i="6"/>
  <c r="AG24" i="6"/>
  <c r="AG45" i="6"/>
  <c r="CR45" i="6"/>
  <c r="CR21" i="6"/>
  <c r="AG21" i="6"/>
  <c r="CR31" i="6"/>
  <c r="AG31" i="6"/>
  <c r="AG48" i="6"/>
  <c r="CR48" i="6"/>
  <c r="AG49" i="6"/>
  <c r="CR49" i="6"/>
  <c r="AG33" i="6"/>
  <c r="CR33" i="6"/>
  <c r="CR29" i="6"/>
  <c r="AG29" i="6"/>
  <c r="CR16" i="6"/>
  <c r="AG16" i="6"/>
  <c r="AG25" i="6"/>
  <c r="CR25" i="6"/>
  <c r="CR14" i="6"/>
  <c r="AG14" i="6"/>
  <c r="AG22" i="6"/>
  <c r="CR22" i="6"/>
  <c r="AG17" i="6"/>
  <c r="CR17" i="6"/>
  <c r="AG36" i="6"/>
  <c r="CR36" i="6"/>
  <c r="AG37" i="6"/>
  <c r="CR37" i="6"/>
  <c r="AG40" i="6"/>
  <c r="CR40" i="6"/>
  <c r="AG43" i="6"/>
  <c r="CR43" i="6"/>
  <c r="AG12" i="6"/>
  <c r="CR12" i="6"/>
  <c r="CY3" i="6"/>
  <c r="CY41" i="6" s="1"/>
  <c r="CZ3" i="6"/>
  <c r="CZ41" i="6" s="1"/>
  <c r="CX3" i="6"/>
  <c r="CX41" i="6" s="1"/>
  <c r="CW3" i="6"/>
  <c r="CW41" i="6" s="1"/>
  <c r="CV3" i="6"/>
  <c r="CV41" i="6" s="1"/>
  <c r="AQ8" i="6"/>
  <c r="AK8" i="6"/>
  <c r="AH8" i="6"/>
  <c r="AI8" i="6"/>
  <c r="AR8" i="6"/>
  <c r="AL8" i="6"/>
  <c r="AM8" i="6"/>
  <c r="AS8" i="6"/>
  <c r="AP8" i="6"/>
  <c r="AT8" i="6"/>
  <c r="AJ8" i="6"/>
  <c r="AN8" i="6"/>
  <c r="AH41" i="6"/>
  <c r="AX41" i="6"/>
  <c r="AQ41" i="6"/>
  <c r="AO41" i="6"/>
  <c r="AN41" i="6"/>
  <c r="AT41" i="6"/>
  <c r="AP41" i="6"/>
  <c r="AI41" i="6"/>
  <c r="AR41" i="6"/>
  <c r="AZ41" i="6"/>
  <c r="AW41" i="6"/>
  <c r="AJ41" i="6"/>
  <c r="AV41" i="6"/>
  <c r="AY41" i="6"/>
  <c r="AU41" i="6"/>
  <c r="AM41" i="6"/>
  <c r="AL41" i="6"/>
  <c r="AK41" i="6"/>
  <c r="AS41" i="6"/>
  <c r="T12" i="6" l="1"/>
  <c r="T22" i="6"/>
  <c r="T25" i="6"/>
  <c r="T44" i="6"/>
  <c r="T39" i="6"/>
  <c r="T29" i="6"/>
  <c r="T31" i="6"/>
  <c r="T13" i="6"/>
  <c r="T20" i="6"/>
  <c r="T34" i="6"/>
  <c r="T19" i="6"/>
  <c r="T30" i="6"/>
  <c r="T46" i="6"/>
  <c r="T36" i="6"/>
  <c r="T32" i="6"/>
  <c r="T43" i="6"/>
  <c r="T37" i="6"/>
  <c r="T17" i="6"/>
  <c r="T33" i="6"/>
  <c r="T38" i="6"/>
  <c r="T42" i="6"/>
  <c r="T26" i="6"/>
  <c r="T18" i="6"/>
  <c r="T40" i="6"/>
  <c r="T45" i="6"/>
  <c r="T15" i="6"/>
  <c r="T14" i="6"/>
  <c r="T16" i="6"/>
  <c r="T21" i="6"/>
  <c r="T24" i="6"/>
  <c r="T27" i="6"/>
  <c r="T28" i="6"/>
  <c r="T23" i="6"/>
  <c r="T35" i="6"/>
  <c r="T41" i="6"/>
  <c r="AF41" i="6"/>
  <c r="CW107" i="6"/>
  <c r="CW114" i="6"/>
  <c r="CW105" i="6"/>
  <c r="CW109" i="6"/>
  <c r="CW111" i="6"/>
  <c r="CW110" i="6"/>
  <c r="CW113" i="6"/>
  <c r="CW101" i="6"/>
  <c r="CW115" i="6"/>
  <c r="CW112" i="6"/>
  <c r="CW103" i="6"/>
  <c r="CW106" i="6"/>
  <c r="CW102" i="6"/>
  <c r="CW104" i="6"/>
  <c r="CW108" i="6"/>
  <c r="CX113" i="6"/>
  <c r="CX109" i="6"/>
  <c r="CX115" i="6"/>
  <c r="CX104" i="6"/>
  <c r="CX110" i="6"/>
  <c r="CX111" i="6"/>
  <c r="CX108" i="6"/>
  <c r="CX101" i="6"/>
  <c r="CX102" i="6"/>
  <c r="CX107" i="6"/>
  <c r="CX106" i="6"/>
  <c r="CX105" i="6"/>
  <c r="CX112" i="6"/>
  <c r="CX103" i="6"/>
  <c r="CX114" i="6"/>
  <c r="CZ109" i="6"/>
  <c r="CZ112" i="6"/>
  <c r="CZ108" i="6"/>
  <c r="CZ115" i="6"/>
  <c r="CZ102" i="6"/>
  <c r="CZ113" i="6"/>
  <c r="CZ104" i="6"/>
  <c r="CZ114" i="6"/>
  <c r="CZ111" i="6"/>
  <c r="CZ105" i="6"/>
  <c r="CZ106" i="6"/>
  <c r="CZ107" i="6"/>
  <c r="CZ103" i="6"/>
  <c r="CZ110" i="6"/>
  <c r="CZ101" i="6"/>
  <c r="CY111" i="6"/>
  <c r="CY112" i="6"/>
  <c r="CY102" i="6"/>
  <c r="CY106" i="6"/>
  <c r="CY108" i="6"/>
  <c r="CY104" i="6"/>
  <c r="CY105" i="6"/>
  <c r="CY103" i="6"/>
  <c r="CY113" i="6"/>
  <c r="CY101" i="6"/>
  <c r="CY115" i="6"/>
  <c r="CY107" i="6"/>
  <c r="CY114" i="6"/>
  <c r="CY109" i="6"/>
  <c r="CY110" i="6"/>
  <c r="CV105" i="6"/>
  <c r="CV102" i="6"/>
  <c r="CV113" i="6"/>
  <c r="CV101" i="6"/>
  <c r="CV115" i="6"/>
  <c r="CV104" i="6"/>
  <c r="CV114" i="6"/>
  <c r="CV109" i="6"/>
  <c r="CV112" i="6"/>
  <c r="CV108" i="6"/>
  <c r="CV106" i="6"/>
  <c r="CV103" i="6"/>
  <c r="CV110" i="6"/>
  <c r="CV107" i="6"/>
  <c r="CV111" i="6"/>
  <c r="T120" i="6"/>
  <c r="Q120" i="6"/>
  <c r="T119" i="6"/>
  <c r="Q119" i="6"/>
  <c r="Q118" i="6"/>
  <c r="T118" i="6"/>
  <c r="T116" i="6"/>
  <c r="Q116" i="6"/>
  <c r="T117" i="6"/>
  <c r="Q117" i="6"/>
  <c r="CW116" i="6"/>
  <c r="CW119" i="6"/>
  <c r="CW118" i="6"/>
  <c r="CW120" i="6"/>
  <c r="CW117" i="6"/>
  <c r="CX118" i="6"/>
  <c r="CX119" i="6"/>
  <c r="CX117" i="6"/>
  <c r="CX120" i="6"/>
  <c r="CX116" i="6"/>
  <c r="CY117" i="6"/>
  <c r="CY120" i="6"/>
  <c r="CY118" i="6"/>
  <c r="CY119" i="6"/>
  <c r="CY116" i="6"/>
  <c r="CZ117" i="6"/>
  <c r="CZ120" i="6"/>
  <c r="CZ116" i="6"/>
  <c r="CZ118" i="6"/>
  <c r="CZ119" i="6"/>
  <c r="CV118" i="6"/>
  <c r="CV120" i="6"/>
  <c r="CV116" i="6"/>
  <c r="CV119" i="6"/>
  <c r="CV117" i="6"/>
  <c r="T56" i="6"/>
  <c r="T89" i="6"/>
  <c r="T74" i="6"/>
  <c r="T61" i="6"/>
  <c r="T77" i="6"/>
  <c r="T58" i="6"/>
  <c r="T60" i="6"/>
  <c r="T65" i="6"/>
  <c r="T59" i="6"/>
  <c r="T80" i="6"/>
  <c r="T68" i="6"/>
  <c r="T67" i="6"/>
  <c r="T99" i="6"/>
  <c r="T57" i="6"/>
  <c r="T71" i="6"/>
  <c r="T75" i="6"/>
  <c r="T54" i="6"/>
  <c r="T87" i="6"/>
  <c r="T76" i="6"/>
  <c r="T50" i="6"/>
  <c r="T72" i="6"/>
  <c r="T69" i="6"/>
  <c r="T85" i="6"/>
  <c r="T84" i="6"/>
  <c r="T90" i="6"/>
  <c r="T91" i="6"/>
  <c r="T78" i="6"/>
  <c r="T82" i="6"/>
  <c r="T79" i="6"/>
  <c r="T55" i="6"/>
  <c r="T86" i="6"/>
  <c r="T81" i="6"/>
  <c r="T83" i="6"/>
  <c r="T66" i="6"/>
  <c r="T88" i="6"/>
  <c r="T53" i="6"/>
  <c r="T93" i="6"/>
  <c r="T92" i="6"/>
  <c r="T73" i="6"/>
  <c r="T70" i="6"/>
  <c r="T94" i="6"/>
  <c r="T63" i="6"/>
  <c r="T95" i="6"/>
  <c r="T51" i="6"/>
  <c r="T52" i="6"/>
  <c r="T96" i="6"/>
  <c r="T100" i="6"/>
  <c r="T97" i="6"/>
  <c r="T62" i="6"/>
  <c r="T98" i="6"/>
  <c r="T64" i="6"/>
  <c r="CZ54" i="6"/>
  <c r="CZ67" i="6"/>
  <c r="CZ53" i="6"/>
  <c r="CZ64" i="6"/>
  <c r="CZ95" i="6"/>
  <c r="CZ96" i="6"/>
  <c r="CZ97" i="6"/>
  <c r="CZ98" i="6"/>
  <c r="CZ99" i="6"/>
  <c r="CZ100" i="6"/>
  <c r="CZ65" i="6"/>
  <c r="CZ63" i="6"/>
  <c r="CZ94" i="6"/>
  <c r="CZ91" i="6"/>
  <c r="CZ83" i="6"/>
  <c r="CZ92" i="6"/>
  <c r="CZ85" i="6"/>
  <c r="CZ90" i="6"/>
  <c r="CZ56" i="6"/>
  <c r="CZ79" i="6"/>
  <c r="CZ61" i="6"/>
  <c r="CZ77" i="6"/>
  <c r="CZ87" i="6"/>
  <c r="CZ86" i="6"/>
  <c r="CZ80" i="6"/>
  <c r="CZ52" i="6"/>
  <c r="CZ66" i="6"/>
  <c r="CZ55" i="6"/>
  <c r="CZ88" i="6"/>
  <c r="CZ81" i="6"/>
  <c r="CZ93" i="6"/>
  <c r="CZ70" i="6"/>
  <c r="CZ73" i="6"/>
  <c r="CZ82" i="6"/>
  <c r="CZ75" i="6"/>
  <c r="CZ69" i="6"/>
  <c r="CZ59" i="6"/>
  <c r="CZ78" i="6"/>
  <c r="CZ50" i="6"/>
  <c r="CZ89" i="6"/>
  <c r="CZ76" i="6"/>
  <c r="CZ74" i="6"/>
  <c r="CZ72" i="6"/>
  <c r="CZ62" i="6"/>
  <c r="CZ58" i="6"/>
  <c r="CZ71" i="6"/>
  <c r="CZ84" i="6"/>
  <c r="CZ57" i="6"/>
  <c r="CZ68" i="6"/>
  <c r="CZ51" i="6"/>
  <c r="CZ60" i="6"/>
  <c r="CY55" i="6"/>
  <c r="CY59" i="6"/>
  <c r="CY60" i="6"/>
  <c r="CY61" i="6"/>
  <c r="CY62" i="6"/>
  <c r="CY58" i="6"/>
  <c r="CY64" i="6"/>
  <c r="CY67" i="6"/>
  <c r="CY63" i="6"/>
  <c r="CY76" i="6"/>
  <c r="CY80" i="6"/>
  <c r="CY57" i="6"/>
  <c r="CY86" i="6"/>
  <c r="CY90" i="6"/>
  <c r="CY85" i="6"/>
  <c r="CY89" i="6"/>
  <c r="CY71" i="6"/>
  <c r="CY50" i="6"/>
  <c r="CY83" i="6"/>
  <c r="CY100" i="6"/>
  <c r="CY96" i="6"/>
  <c r="CY92" i="6"/>
  <c r="CY84" i="6"/>
  <c r="CY68" i="6"/>
  <c r="CY66" i="6"/>
  <c r="CY54" i="6"/>
  <c r="CY91" i="6"/>
  <c r="CY98" i="6"/>
  <c r="CY88" i="6"/>
  <c r="CY79" i="6"/>
  <c r="CY74" i="6"/>
  <c r="CY82" i="6"/>
  <c r="CY97" i="6"/>
  <c r="CY52" i="6"/>
  <c r="CY93" i="6"/>
  <c r="CY87" i="6"/>
  <c r="CY70" i="6"/>
  <c r="CY99" i="6"/>
  <c r="CY95" i="6"/>
  <c r="CY75" i="6"/>
  <c r="CY69" i="6"/>
  <c r="CY65" i="6"/>
  <c r="CY53" i="6"/>
  <c r="CY77" i="6"/>
  <c r="CY81" i="6"/>
  <c r="CY78" i="6"/>
  <c r="CY51" i="6"/>
  <c r="CY73" i="6"/>
  <c r="CY94" i="6"/>
  <c r="CY56" i="6"/>
  <c r="CY72" i="6"/>
  <c r="CW51" i="6"/>
  <c r="CW52" i="6"/>
  <c r="CW63" i="6"/>
  <c r="CW66" i="6"/>
  <c r="CW67" i="6"/>
  <c r="CW69" i="6"/>
  <c r="CW79" i="6"/>
  <c r="CW75" i="6"/>
  <c r="CW96" i="6"/>
  <c r="CW97" i="6"/>
  <c r="CW100" i="6"/>
  <c r="CW70" i="6"/>
  <c r="CW93" i="6"/>
  <c r="CW95" i="6"/>
  <c r="CW98" i="6"/>
  <c r="CW99" i="6"/>
  <c r="CW77" i="6"/>
  <c r="CW87" i="6"/>
  <c r="CW84" i="6"/>
  <c r="CW78" i="6"/>
  <c r="CW86" i="6"/>
  <c r="CW82" i="6"/>
  <c r="CW65" i="6"/>
  <c r="CW59" i="6"/>
  <c r="CW60" i="6"/>
  <c r="CW91" i="6"/>
  <c r="CW83" i="6"/>
  <c r="CW64" i="6"/>
  <c r="CW76" i="6"/>
  <c r="CW61" i="6"/>
  <c r="CW53" i="6"/>
  <c r="CW71" i="6"/>
  <c r="CW62" i="6"/>
  <c r="CW55" i="6"/>
  <c r="CW88" i="6"/>
  <c r="CW81" i="6"/>
  <c r="CW50" i="6"/>
  <c r="CW74" i="6"/>
  <c r="CW73" i="6"/>
  <c r="CW56" i="6"/>
  <c r="CW72" i="6"/>
  <c r="CW54" i="6"/>
  <c r="CW92" i="6"/>
  <c r="CW85" i="6"/>
  <c r="CW90" i="6"/>
  <c r="CW58" i="6"/>
  <c r="CW94" i="6"/>
  <c r="CW68" i="6"/>
  <c r="CW89" i="6"/>
  <c r="CW80" i="6"/>
  <c r="CW57" i="6"/>
  <c r="CV51" i="6"/>
  <c r="CV52" i="6"/>
  <c r="CV60" i="6"/>
  <c r="CV63" i="6"/>
  <c r="CV64" i="6"/>
  <c r="CV53" i="6"/>
  <c r="CV67" i="6"/>
  <c r="CV61" i="6"/>
  <c r="CV66" i="6"/>
  <c r="CV62" i="6"/>
  <c r="CV99" i="6"/>
  <c r="CV96" i="6"/>
  <c r="CV88" i="6"/>
  <c r="CV78" i="6"/>
  <c r="CV50" i="6"/>
  <c r="CV76" i="6"/>
  <c r="CV74" i="6"/>
  <c r="CV54" i="6"/>
  <c r="CV72" i="6"/>
  <c r="CV58" i="6"/>
  <c r="CV81" i="6"/>
  <c r="CV89" i="6"/>
  <c r="CV73" i="6"/>
  <c r="CV59" i="6"/>
  <c r="CV87" i="6"/>
  <c r="CV84" i="6"/>
  <c r="CV86" i="6"/>
  <c r="CV56" i="6"/>
  <c r="CV98" i="6"/>
  <c r="CV97" i="6"/>
  <c r="CV77" i="6"/>
  <c r="CV91" i="6"/>
  <c r="CV83" i="6"/>
  <c r="CV71" i="6"/>
  <c r="CV92" i="6"/>
  <c r="CV85" i="6"/>
  <c r="CV65" i="6"/>
  <c r="CV90" i="6"/>
  <c r="CV80" i="6"/>
  <c r="CV57" i="6"/>
  <c r="CV68" i="6"/>
  <c r="CV55" i="6"/>
  <c r="CV94" i="6"/>
  <c r="CV93" i="6"/>
  <c r="CV70" i="6"/>
  <c r="CV82" i="6"/>
  <c r="CV75" i="6"/>
  <c r="CV69" i="6"/>
  <c r="CV95" i="6"/>
  <c r="CV100" i="6"/>
  <c r="CV79" i="6"/>
  <c r="CX63" i="6"/>
  <c r="CX59" i="6"/>
  <c r="CX58" i="6"/>
  <c r="CX60" i="6"/>
  <c r="CX62" i="6"/>
  <c r="CX55" i="6"/>
  <c r="CX68" i="6"/>
  <c r="CX69" i="6"/>
  <c r="CX72" i="6"/>
  <c r="CX96" i="6"/>
  <c r="CX98" i="6"/>
  <c r="CX100" i="6"/>
  <c r="CX61" i="6"/>
  <c r="CX74" i="6"/>
  <c r="CX85" i="6"/>
  <c r="CX89" i="6"/>
  <c r="CX81" i="6"/>
  <c r="CX84" i="6"/>
  <c r="CX88" i="6"/>
  <c r="CX92" i="6"/>
  <c r="CX93" i="6"/>
  <c r="CX95" i="6"/>
  <c r="CX97" i="6"/>
  <c r="CX99" i="6"/>
  <c r="CX71" i="6"/>
  <c r="CX70" i="6"/>
  <c r="CX75" i="6"/>
  <c r="CX80" i="6"/>
  <c r="CX51" i="6"/>
  <c r="CX86" i="6"/>
  <c r="CX50" i="6"/>
  <c r="CX73" i="6"/>
  <c r="CX64" i="6"/>
  <c r="CX90" i="6"/>
  <c r="CX87" i="6"/>
  <c r="CX66" i="6"/>
  <c r="CX65" i="6"/>
  <c r="CX77" i="6"/>
  <c r="CX94" i="6"/>
  <c r="CX78" i="6"/>
  <c r="CX91" i="6"/>
  <c r="CX83" i="6"/>
  <c r="CX79" i="6"/>
  <c r="CX57" i="6"/>
  <c r="CX52" i="6"/>
  <c r="CX82" i="6"/>
  <c r="CX56" i="6"/>
  <c r="CX67" i="6"/>
  <c r="CX54" i="6"/>
  <c r="CX76" i="6"/>
  <c r="CX53" i="6"/>
  <c r="CW13" i="6"/>
  <c r="CW12" i="6"/>
  <c r="CX12" i="6"/>
  <c r="CX13" i="6"/>
  <c r="CZ12" i="6"/>
  <c r="CZ13" i="6"/>
  <c r="CV13" i="6"/>
  <c r="CV12" i="6"/>
  <c r="CY13" i="6"/>
  <c r="CY12" i="6"/>
  <c r="CZ25" i="6"/>
  <c r="CZ45" i="6"/>
  <c r="CZ46" i="6"/>
  <c r="CZ24" i="6"/>
  <c r="CZ34" i="6"/>
  <c r="CZ15" i="6"/>
  <c r="CZ39" i="6"/>
  <c r="CZ49" i="6"/>
  <c r="CZ38" i="6"/>
  <c r="CZ40" i="6"/>
  <c r="CZ19" i="6"/>
  <c r="CZ35" i="6"/>
  <c r="CZ32" i="6"/>
  <c r="CZ18" i="6"/>
  <c r="CZ20" i="6"/>
  <c r="CZ47" i="6"/>
  <c r="CZ33" i="6"/>
  <c r="CZ22" i="6"/>
  <c r="CZ43" i="6"/>
  <c r="CZ44" i="6"/>
  <c r="CZ36" i="6"/>
  <c r="CZ48" i="6"/>
  <c r="CZ26" i="6"/>
  <c r="CZ17" i="6"/>
  <c r="CZ21" i="6"/>
  <c r="CZ14" i="6"/>
  <c r="CZ30" i="6"/>
  <c r="CZ27" i="6"/>
  <c r="CZ42" i="6"/>
  <c r="CZ37" i="6"/>
  <c r="CZ31" i="6"/>
  <c r="CZ23" i="6"/>
  <c r="CZ16" i="6"/>
  <c r="CZ29" i="6"/>
  <c r="CZ28" i="6"/>
  <c r="T49" i="6"/>
  <c r="CV43" i="6"/>
  <c r="CV45" i="6"/>
  <c r="CV24" i="6"/>
  <c r="CV25" i="6"/>
  <c r="CV42" i="6"/>
  <c r="CV34" i="6"/>
  <c r="CV19" i="6"/>
  <c r="CV49" i="6"/>
  <c r="CV46" i="6"/>
  <c r="CV38" i="6"/>
  <c r="CV14" i="6"/>
  <c r="CV30" i="6"/>
  <c r="CV47" i="6"/>
  <c r="CV20" i="6"/>
  <c r="CV39" i="6"/>
  <c r="CV33" i="6"/>
  <c r="CV29" i="6"/>
  <c r="CV22" i="6"/>
  <c r="CV28" i="6"/>
  <c r="CV17" i="6"/>
  <c r="CV44" i="6"/>
  <c r="CV36" i="6"/>
  <c r="CV48" i="6"/>
  <c r="CV15" i="6"/>
  <c r="CV27" i="6"/>
  <c r="CV37" i="6"/>
  <c r="CV31" i="6"/>
  <c r="CV23" i="6"/>
  <c r="CV16" i="6"/>
  <c r="CV40" i="6"/>
  <c r="CV35" i="6"/>
  <c r="CV32" i="6"/>
  <c r="CV18" i="6"/>
  <c r="CV26" i="6"/>
  <c r="CV21" i="6"/>
  <c r="CY28" i="6"/>
  <c r="CY34" i="6"/>
  <c r="CY45" i="6"/>
  <c r="CY22" i="6"/>
  <c r="CY49" i="6"/>
  <c r="CY25" i="6"/>
  <c r="CY39" i="6"/>
  <c r="CY16" i="6"/>
  <c r="CY14" i="6"/>
  <c r="CY44" i="6"/>
  <c r="CY30" i="6"/>
  <c r="CY43" i="6"/>
  <c r="CY38" i="6"/>
  <c r="CY36" i="6"/>
  <c r="CY33" i="6"/>
  <c r="CY37" i="6"/>
  <c r="CY31" i="6"/>
  <c r="CY23" i="6"/>
  <c r="CY19" i="6"/>
  <c r="CY46" i="6"/>
  <c r="CY27" i="6"/>
  <c r="CY35" i="6"/>
  <c r="CY40" i="6"/>
  <c r="CY47" i="6"/>
  <c r="CY42" i="6"/>
  <c r="CY32" i="6"/>
  <c r="CY29" i="6"/>
  <c r="CY18" i="6"/>
  <c r="CY15" i="6"/>
  <c r="CY20" i="6"/>
  <c r="CY24" i="6"/>
  <c r="CY48" i="6"/>
  <c r="CY26" i="6"/>
  <c r="CY21" i="6"/>
  <c r="CY17" i="6"/>
  <c r="CW34" i="6"/>
  <c r="CW45" i="6"/>
  <c r="CW49" i="6"/>
  <c r="CW17" i="6"/>
  <c r="CW42" i="6"/>
  <c r="CW30" i="6"/>
  <c r="CW40" i="6"/>
  <c r="CW15" i="6"/>
  <c r="CW18" i="6"/>
  <c r="CW39" i="6"/>
  <c r="CW24" i="6"/>
  <c r="CW25" i="6"/>
  <c r="CW36" i="6"/>
  <c r="CW19" i="6"/>
  <c r="CW46" i="6"/>
  <c r="CW47" i="6"/>
  <c r="CW27" i="6"/>
  <c r="CW26" i="6"/>
  <c r="CW16" i="6"/>
  <c r="CW20" i="6"/>
  <c r="CW29" i="6"/>
  <c r="CW48" i="6"/>
  <c r="CW37" i="6"/>
  <c r="CW14" i="6"/>
  <c r="CW23" i="6"/>
  <c r="CW43" i="6"/>
  <c r="CW38" i="6"/>
  <c r="CW31" i="6"/>
  <c r="CW35" i="6"/>
  <c r="CW44" i="6"/>
  <c r="CW33" i="6"/>
  <c r="CW22" i="6"/>
  <c r="CW28" i="6"/>
  <c r="CW21" i="6"/>
  <c r="CW32" i="6"/>
  <c r="T48" i="6"/>
  <c r="T47" i="6"/>
  <c r="CX25" i="6"/>
  <c r="CX27" i="6"/>
  <c r="CX34" i="6"/>
  <c r="CX28" i="6"/>
  <c r="CX46" i="6"/>
  <c r="CX43" i="6"/>
  <c r="CX45" i="6"/>
  <c r="CX15" i="6"/>
  <c r="CX19" i="6"/>
  <c r="CX40" i="6"/>
  <c r="CX20" i="6"/>
  <c r="CX23" i="6"/>
  <c r="CX44" i="6"/>
  <c r="CX14" i="6"/>
  <c r="CX30" i="6"/>
  <c r="CX24" i="6"/>
  <c r="CX48" i="6"/>
  <c r="CX42" i="6"/>
  <c r="CX26" i="6"/>
  <c r="CX38" i="6"/>
  <c r="CX37" i="6"/>
  <c r="CX31" i="6"/>
  <c r="CX16" i="6"/>
  <c r="CX29" i="6"/>
  <c r="CX33" i="6"/>
  <c r="CX35" i="6"/>
  <c r="CX22" i="6"/>
  <c r="CX39" i="6"/>
  <c r="CX49" i="6"/>
  <c r="CX47" i="6"/>
  <c r="CX36" i="6"/>
  <c r="CX32" i="6"/>
  <c r="CX17" i="6"/>
  <c r="CX21" i="6"/>
  <c r="CX18" i="6"/>
  <c r="CZ11" i="6"/>
  <c r="CX11" i="6"/>
  <c r="CV11" i="6"/>
  <c r="CY11" i="6"/>
  <c r="CW11" i="6"/>
  <c r="T11" i="6"/>
  <c r="AF55" i="3"/>
  <c r="C55" i="3"/>
  <c r="E55" i="3"/>
  <c r="F55" i="3"/>
  <c r="AF54" i="3"/>
  <c r="C54" i="3"/>
  <c r="E54" i="3"/>
  <c r="F54" i="3"/>
  <c r="AF53" i="3"/>
  <c r="C53" i="3"/>
  <c r="E53" i="3"/>
  <c r="F53" i="3"/>
  <c r="AF52" i="3"/>
  <c r="C52" i="3"/>
  <c r="E52" i="3"/>
  <c r="F52" i="3"/>
  <c r="AF51" i="3"/>
  <c r="C51" i="3"/>
  <c r="E51" i="3"/>
  <c r="F51" i="3"/>
  <c r="AF50" i="3"/>
  <c r="C50" i="3"/>
  <c r="E50" i="3"/>
  <c r="F50" i="3"/>
  <c r="AF49" i="3"/>
  <c r="C49" i="3"/>
  <c r="E49" i="3"/>
  <c r="F49" i="3"/>
  <c r="AF48" i="3"/>
  <c r="C48" i="3"/>
  <c r="E48" i="3"/>
  <c r="F48" i="3"/>
  <c r="C47" i="3"/>
  <c r="E47" i="3"/>
  <c r="F47" i="3"/>
  <c r="C44" i="3"/>
  <c r="E44" i="3"/>
  <c r="F44" i="3"/>
  <c r="C43" i="3"/>
  <c r="E43" i="3"/>
  <c r="F43" i="3"/>
  <c r="C42" i="3"/>
  <c r="E42" i="3"/>
  <c r="F42" i="3"/>
  <c r="C41" i="3"/>
  <c r="E41" i="3"/>
  <c r="F41" i="3"/>
  <c r="C40" i="3"/>
  <c r="E40" i="3"/>
  <c r="F40" i="3"/>
  <c r="C39" i="3"/>
  <c r="E39" i="3"/>
  <c r="F39" i="3"/>
  <c r="C38" i="3"/>
  <c r="E38" i="3"/>
  <c r="F38" i="3"/>
  <c r="C37" i="3"/>
  <c r="E37" i="3"/>
  <c r="F37" i="3"/>
  <c r="C36" i="3"/>
  <c r="E36" i="3"/>
  <c r="F36" i="3"/>
  <c r="C35" i="3"/>
  <c r="E35" i="3"/>
  <c r="F35" i="3"/>
  <c r="C34" i="3"/>
  <c r="E34" i="3"/>
  <c r="F34" i="3"/>
  <c r="AF13" i="3"/>
  <c r="AF12" i="3"/>
  <c r="AF11" i="3"/>
  <c r="AF10" i="3"/>
  <c r="AF9" i="3"/>
  <c r="AF8" i="3"/>
  <c r="AF7" i="3"/>
  <c r="AF6" i="3"/>
  <c r="DG41" i="6" l="1"/>
  <c r="DG101" i="6"/>
  <c r="DG103" i="6"/>
  <c r="DG105" i="6"/>
  <c r="DG107" i="6"/>
  <c r="DG102" i="6"/>
  <c r="DG104" i="6"/>
  <c r="DG109" i="6"/>
  <c r="DG111" i="6"/>
  <c r="DG108" i="6"/>
  <c r="DG106" i="6"/>
  <c r="DG110" i="6"/>
  <c r="DG113" i="6"/>
  <c r="DG115" i="6"/>
  <c r="DG118" i="6"/>
  <c r="DG120" i="6"/>
  <c r="DG114" i="6"/>
  <c r="DG117" i="6"/>
  <c r="DG119" i="6"/>
  <c r="DG112" i="6"/>
  <c r="DG116" i="6"/>
  <c r="AJ55" i="3"/>
  <c r="AL55" i="3" s="1"/>
  <c r="AJ51" i="3"/>
  <c r="AL51" i="3" s="1"/>
  <c r="AI53" i="3"/>
  <c r="AM53" i="3" s="1"/>
  <c r="AI50" i="3"/>
  <c r="AM50" i="3" s="1"/>
  <c r="AJ53" i="3"/>
  <c r="AL53" i="3" s="1"/>
  <c r="AJ50" i="3"/>
  <c r="AL50" i="3" s="1"/>
  <c r="AI55" i="3"/>
  <c r="AM55" i="3" s="1"/>
  <c r="AI52" i="3"/>
  <c r="AM52" i="3" s="1"/>
  <c r="AJ52" i="3"/>
  <c r="AL52" i="3" s="1"/>
  <c r="AI54" i="3"/>
  <c r="AM54" i="3" s="1"/>
  <c r="AI51" i="3"/>
  <c r="AM51" i="3" s="1"/>
  <c r="AJ54" i="3"/>
  <c r="AL54" i="3" s="1"/>
  <c r="AJ45" i="3"/>
  <c r="AL45" i="3" s="1"/>
  <c r="AJ49" i="3"/>
  <c r="AL49" i="3" s="1"/>
  <c r="AJ43" i="3"/>
  <c r="AL43" i="3" s="1"/>
  <c r="AI44" i="3"/>
  <c r="AM44" i="3" s="1"/>
  <c r="AJ47" i="3"/>
  <c r="AL47" i="3" s="1"/>
  <c r="AI48" i="3"/>
  <c r="AM48" i="3" s="1"/>
  <c r="AJ44" i="3"/>
  <c r="AL44" i="3" s="1"/>
  <c r="AI45" i="3"/>
  <c r="AM45" i="3" s="1"/>
  <c r="AJ48" i="3"/>
  <c r="AL48" i="3" s="1"/>
  <c r="AI49" i="3"/>
  <c r="AM49" i="3" s="1"/>
  <c r="AI46" i="3"/>
  <c r="AM46" i="3" s="1"/>
  <c r="AI43" i="3"/>
  <c r="AM43" i="3" s="1"/>
  <c r="AJ46" i="3"/>
  <c r="AL46" i="3" s="1"/>
  <c r="AI47" i="3"/>
  <c r="AM47" i="3" s="1"/>
  <c r="AJ8" i="3"/>
  <c r="AL8" i="3" s="1"/>
  <c r="AI37" i="3"/>
  <c r="AM37" i="3" s="1"/>
  <c r="AJ9" i="3"/>
  <c r="AL9" i="3" s="1"/>
  <c r="AI14" i="3"/>
  <c r="AM14" i="3" s="1"/>
  <c r="AJ37" i="3"/>
  <c r="AL37" i="3" s="1"/>
  <c r="AI38" i="3"/>
  <c r="AM38" i="3" s="1"/>
  <c r="AI42" i="3"/>
  <c r="AM42" i="3" s="1"/>
  <c r="AI7" i="3"/>
  <c r="AM7" i="3" s="1"/>
  <c r="AJ10" i="3"/>
  <c r="AL10" i="3" s="1"/>
  <c r="AI11" i="3"/>
  <c r="AM11" i="3" s="1"/>
  <c r="AJ14" i="3"/>
  <c r="AL14" i="3" s="1"/>
  <c r="AI35" i="3"/>
  <c r="AM35" i="3" s="1"/>
  <c r="AJ38" i="3"/>
  <c r="AL38" i="3" s="1"/>
  <c r="AI39" i="3"/>
  <c r="AM39" i="3" s="1"/>
  <c r="AJ42" i="3"/>
  <c r="AL42" i="3" s="1"/>
  <c r="AJ6" i="3"/>
  <c r="AL6" i="3" s="1"/>
  <c r="AI9" i="3"/>
  <c r="AM9" i="3" s="1"/>
  <c r="AJ12" i="3"/>
  <c r="AL12" i="3" s="1"/>
  <c r="AI13" i="3"/>
  <c r="AM13" i="3" s="1"/>
  <c r="AJ36" i="3"/>
  <c r="AL36" i="3" s="1"/>
  <c r="AL40" i="3"/>
  <c r="AI41" i="3"/>
  <c r="AM41" i="3" s="1"/>
  <c r="AI10" i="3"/>
  <c r="AM10" i="3" s="1"/>
  <c r="AJ13" i="3"/>
  <c r="AL13" i="3" s="1"/>
  <c r="AJ41" i="3"/>
  <c r="AL41" i="3" s="1"/>
  <c r="AJ7" i="3"/>
  <c r="AL7" i="3" s="1"/>
  <c r="AI8" i="3"/>
  <c r="AM8" i="3" s="1"/>
  <c r="AJ11" i="3"/>
  <c r="AL11" i="3" s="1"/>
  <c r="AI12" i="3"/>
  <c r="AM12" i="3" s="1"/>
  <c r="AJ35" i="3"/>
  <c r="AL35" i="3" s="1"/>
  <c r="AI36" i="3"/>
  <c r="AM36" i="3" s="1"/>
  <c r="AJ39" i="3"/>
  <c r="AL39" i="3" s="1"/>
  <c r="AI40" i="3"/>
  <c r="AM40" i="3" s="1"/>
  <c r="AI6" i="3"/>
  <c r="AM6" i="3" s="1"/>
  <c r="DG55" i="6"/>
  <c r="DG56" i="6"/>
  <c r="DG57" i="6"/>
  <c r="DG58" i="6"/>
  <c r="DG59" i="6"/>
  <c r="DG60" i="6"/>
  <c r="DG61" i="6"/>
  <c r="DG62" i="6"/>
  <c r="DG50" i="6"/>
  <c r="DG53" i="6"/>
  <c r="DG51" i="6"/>
  <c r="DG63" i="6"/>
  <c r="DG64" i="6"/>
  <c r="DG54" i="6"/>
  <c r="DG67" i="6"/>
  <c r="DG52" i="6"/>
  <c r="DG69" i="6"/>
  <c r="DG73" i="6"/>
  <c r="DG77" i="6"/>
  <c r="DG81" i="6"/>
  <c r="DG66" i="6"/>
  <c r="DG70" i="6"/>
  <c r="DG74" i="6"/>
  <c r="DG78" i="6"/>
  <c r="DG82" i="6"/>
  <c r="DG83" i="6"/>
  <c r="DG84" i="6"/>
  <c r="DG85" i="6"/>
  <c r="DG86" i="6"/>
  <c r="DG87" i="6"/>
  <c r="DG88" i="6"/>
  <c r="DG89" i="6"/>
  <c r="DG90" i="6"/>
  <c r="DG91" i="6"/>
  <c r="DG92" i="6"/>
  <c r="DG76" i="6"/>
  <c r="DG68" i="6"/>
  <c r="DG79" i="6"/>
  <c r="DG65" i="6"/>
  <c r="DG71" i="6"/>
  <c r="DG93" i="6"/>
  <c r="DG75" i="6"/>
  <c r="DG94" i="6"/>
  <c r="DG95" i="6"/>
  <c r="DG96" i="6"/>
  <c r="DG97" i="6"/>
  <c r="DG98" i="6"/>
  <c r="DG99" i="6"/>
  <c r="DG100" i="6"/>
  <c r="DG72" i="6"/>
  <c r="DG80" i="6"/>
  <c r="DG27" i="6"/>
  <c r="DG35" i="6"/>
  <c r="DG37" i="6"/>
  <c r="DG38" i="6"/>
  <c r="DG44" i="6"/>
  <c r="DG29" i="6"/>
  <c r="DG21" i="6"/>
  <c r="DG20" i="6"/>
  <c r="DG24" i="6"/>
  <c r="DG23" i="6"/>
  <c r="DG12" i="6"/>
  <c r="DG14" i="6"/>
  <c r="DG13" i="6"/>
  <c r="DG31" i="6"/>
  <c r="DG33" i="6"/>
  <c r="DG18" i="6"/>
  <c r="DG22" i="6"/>
  <c r="DG28" i="6"/>
  <c r="DG30" i="6"/>
  <c r="DG40" i="6"/>
  <c r="DG39" i="6"/>
  <c r="DG46" i="6"/>
  <c r="DG42" i="6"/>
  <c r="DG49" i="6"/>
  <c r="DG45" i="6"/>
  <c r="DG43" i="6"/>
  <c r="DG17" i="6"/>
  <c r="DG19" i="6"/>
  <c r="DG26" i="6"/>
  <c r="DG32" i="6"/>
  <c r="DG47" i="6"/>
  <c r="DG48" i="6"/>
  <c r="DG25" i="6"/>
  <c r="DG34" i="6"/>
  <c r="DG36" i="6"/>
  <c r="DG15" i="6"/>
  <c r="DG16" i="6"/>
  <c r="DG11" i="6"/>
  <c r="BY53" i="6"/>
  <c r="BY112" i="6"/>
  <c r="BY111" i="6"/>
  <c r="BY47" i="6"/>
  <c r="BY49" i="6"/>
  <c r="BY107" i="6"/>
  <c r="BY51" i="6"/>
  <c r="BY99" i="6"/>
  <c r="BY52" i="6"/>
  <c r="BY101" i="6"/>
  <c r="BY113" i="6"/>
  <c r="BY100" i="6"/>
  <c r="BY108" i="6"/>
  <c r="BY102" i="6"/>
  <c r="BY48" i="6"/>
  <c r="BY103" i="6"/>
  <c r="BY115" i="6"/>
  <c r="BY106" i="6"/>
  <c r="BY104" i="6"/>
  <c r="BY28" i="6"/>
  <c r="BY50" i="6"/>
  <c r="BY105" i="6"/>
  <c r="BY114" i="6"/>
  <c r="BY110" i="6"/>
  <c r="BY109" i="6"/>
  <c r="BY22" i="6"/>
  <c r="BY23" i="6"/>
  <c r="BY45" i="6"/>
  <c r="BY46" i="6"/>
  <c r="BY62" i="6"/>
  <c r="BY61" i="6"/>
  <c r="BY35" i="6"/>
  <c r="BY34" i="6"/>
  <c r="BY70" i="6"/>
  <c r="BY27" i="6"/>
  <c r="BY66" i="6"/>
  <c r="BY31" i="6"/>
  <c r="BY32" i="6"/>
  <c r="BY58" i="6"/>
  <c r="BY29" i="6"/>
  <c r="BY59" i="6"/>
  <c r="BY60" i="6"/>
  <c r="BY71" i="6"/>
  <c r="BY63" i="6"/>
  <c r="BY64" i="6"/>
  <c r="BY36" i="6"/>
  <c r="BY65" i="6"/>
  <c r="BY33" i="6"/>
  <c r="BY74" i="6"/>
  <c r="BY30" i="6"/>
  <c r="BY21" i="6"/>
  <c r="BY44" i="6"/>
  <c r="BY43" i="6"/>
  <c r="BY42" i="6"/>
  <c r="BY11" i="6"/>
  <c r="BY20" i="6"/>
  <c r="BY41" i="6"/>
  <c r="BY12" i="6"/>
  <c r="BY18" i="6"/>
  <c r="BY40" i="6"/>
  <c r="BY19" i="6"/>
  <c r="BY17" i="6"/>
  <c r="BY15" i="6"/>
  <c r="BY39" i="6"/>
  <c r="BY38" i="6"/>
  <c r="BY13" i="6"/>
  <c r="BY14" i="6"/>
  <c r="BY16" i="6"/>
  <c r="BY37" i="6"/>
  <c r="AK52" i="3" l="1"/>
  <c r="Q111" i="6"/>
  <c r="Q109" i="6"/>
  <c r="Q114" i="6"/>
  <c r="Q104" i="6"/>
  <c r="Q115" i="6"/>
  <c r="Q102" i="6"/>
  <c r="Q113" i="6"/>
  <c r="Q107" i="6"/>
  <c r="Q112" i="6"/>
  <c r="Q110" i="6"/>
  <c r="Q105" i="6"/>
  <c r="Q106" i="6"/>
  <c r="Q103" i="6"/>
  <c r="Q108" i="6"/>
  <c r="Q101" i="6"/>
  <c r="AK49" i="3"/>
  <c r="AK41" i="3"/>
  <c r="AK50" i="3"/>
  <c r="AK51" i="3"/>
  <c r="AK53" i="3"/>
  <c r="AK54" i="3"/>
  <c r="AK55" i="3"/>
  <c r="AK36" i="3"/>
  <c r="AK10" i="3"/>
  <c r="AK43" i="3"/>
  <c r="AK42" i="3"/>
  <c r="AK6" i="3"/>
  <c r="AK47" i="3"/>
  <c r="AK45" i="3"/>
  <c r="AK48" i="3"/>
  <c r="AK44" i="3"/>
  <c r="AK46" i="3"/>
  <c r="AK40" i="3"/>
  <c r="AK38" i="3"/>
  <c r="AK7" i="3"/>
  <c r="AK39" i="3"/>
  <c r="AK11" i="3"/>
  <c r="AK12" i="3"/>
  <c r="AK13" i="3"/>
  <c r="AK9" i="3"/>
  <c r="AK14" i="3"/>
  <c r="AK37" i="3"/>
  <c r="AK8" i="3"/>
  <c r="AK35" i="3"/>
  <c r="AF78" i="6" l="1"/>
  <c r="Q78" i="6" s="1"/>
  <c r="AF98" i="6"/>
  <c r="Q98" i="6" s="1"/>
  <c r="AF99" i="6"/>
  <c r="Q99" i="6" s="1"/>
  <c r="AF92" i="6"/>
  <c r="Q92" i="6" s="1"/>
  <c r="AF84" i="6"/>
  <c r="Q84" i="6" s="1"/>
  <c r="AF94" i="6"/>
  <c r="Q94" i="6" s="1"/>
  <c r="AF85" i="6"/>
  <c r="Q85" i="6" s="1"/>
  <c r="AF76" i="6"/>
  <c r="Q76" i="6" s="1"/>
  <c r="AF88" i="6"/>
  <c r="Q88" i="6" s="1"/>
  <c r="AF89" i="6"/>
  <c r="Q89" i="6" s="1"/>
  <c r="AF81" i="6"/>
  <c r="Q81" i="6" s="1"/>
  <c r="AF86" i="6"/>
  <c r="Q86" i="6" s="1"/>
  <c r="AF96" i="6"/>
  <c r="Q96" i="6" s="1"/>
  <c r="AF90" i="6"/>
  <c r="Q90" i="6" s="1"/>
  <c r="AF79" i="6"/>
  <c r="Q79" i="6" s="1"/>
  <c r="AF97" i="6"/>
  <c r="Q97" i="6" s="1"/>
  <c r="AF87" i="6"/>
  <c r="Q87" i="6" s="1"/>
  <c r="AF80" i="6"/>
  <c r="Q80" i="6" s="1"/>
  <c r="AF75" i="6"/>
  <c r="Q75" i="6" s="1"/>
  <c r="AF95" i="6"/>
  <c r="Q95" i="6" s="1"/>
  <c r="AF91" i="6"/>
  <c r="Q91" i="6" s="1"/>
  <c r="AF82" i="6"/>
  <c r="Q82" i="6" s="1"/>
  <c r="AF100" i="6"/>
  <c r="Q100" i="6" s="1"/>
  <c r="AF93" i="6"/>
  <c r="Q93" i="6" s="1"/>
  <c r="AF83" i="6"/>
  <c r="Q83" i="6" s="1"/>
  <c r="AF77" i="6"/>
  <c r="Q77" i="6" s="1"/>
  <c r="AF68" i="6" l="1"/>
  <c r="Q68" i="6" s="1"/>
  <c r="AF70" i="6"/>
  <c r="Q70" i="6" s="1"/>
  <c r="AF50" i="6"/>
  <c r="Q50" i="6" s="1"/>
  <c r="AF52" i="6"/>
  <c r="Q52" i="6" s="1"/>
  <c r="AF72" i="6"/>
  <c r="Q72" i="6" s="1"/>
  <c r="AF55" i="6"/>
  <c r="Q55" i="6" s="1"/>
  <c r="AF61" i="6"/>
  <c r="Q61" i="6" s="1"/>
  <c r="AF54" i="6"/>
  <c r="Q54" i="6" s="1"/>
  <c r="AF57" i="6"/>
  <c r="Q57" i="6" s="1"/>
  <c r="AF65" i="6"/>
  <c r="Q65" i="6" s="1"/>
  <c r="AF67" i="6"/>
  <c r="Q67" i="6" s="1"/>
  <c r="AF69" i="6"/>
  <c r="Q69" i="6" s="1"/>
  <c r="AF62" i="6"/>
  <c r="Q62" i="6" s="1"/>
  <c r="AF71" i="6"/>
  <c r="Q71" i="6" s="1"/>
  <c r="AF53" i="6"/>
  <c r="Q53" i="6" s="1"/>
  <c r="AF64" i="6"/>
  <c r="Q64" i="6" s="1"/>
  <c r="AF74" i="6"/>
  <c r="Q74" i="6" s="1"/>
  <c r="AF58" i="6"/>
  <c r="Q58" i="6" s="1"/>
  <c r="AF56" i="6"/>
  <c r="Q56" i="6" s="1"/>
  <c r="AF63" i="6"/>
  <c r="Q63" i="6" s="1"/>
  <c r="AF59" i="6"/>
  <c r="Q59" i="6" s="1"/>
  <c r="AF66" i="6"/>
  <c r="Q66" i="6" s="1"/>
  <c r="AF73" i="6"/>
  <c r="Q73" i="6" s="1"/>
  <c r="AF60" i="6"/>
  <c r="Q60" i="6" s="1"/>
  <c r="AF51" i="6"/>
  <c r="Q51" i="6" s="1"/>
  <c r="AU74" i="6"/>
  <c r="AU18" i="6"/>
  <c r="AY20" i="6"/>
  <c r="AO107" i="6"/>
  <c r="AZ79" i="6"/>
  <c r="AY102" i="6"/>
  <c r="AX45" i="6"/>
  <c r="AW43" i="6"/>
  <c r="AM103" i="6"/>
  <c r="AW93" i="6"/>
  <c r="AY68" i="6"/>
  <c r="AW80" i="6"/>
  <c r="AX56" i="6"/>
  <c r="AY112" i="6"/>
  <c r="AW63" i="6"/>
  <c r="AX112" i="6"/>
  <c r="AX16" i="6"/>
  <c r="AW25" i="6"/>
  <c r="AW86" i="6"/>
  <c r="AV85" i="6"/>
  <c r="AX18" i="6"/>
  <c r="AX13" i="6"/>
  <c r="AV19" i="6"/>
  <c r="AQ116" i="6"/>
  <c r="AY23" i="6"/>
  <c r="AR119" i="6"/>
  <c r="AU96" i="6"/>
  <c r="AZ72" i="6"/>
  <c r="AS118" i="6"/>
  <c r="AW88" i="6"/>
  <c r="AJ107" i="6"/>
  <c r="AZ106" i="6"/>
  <c r="AS107" i="6"/>
  <c r="AM120" i="6"/>
  <c r="AV25" i="6"/>
  <c r="AR111" i="6"/>
  <c r="AY71" i="6"/>
  <c r="AW100" i="6"/>
  <c r="AO117" i="6"/>
  <c r="AH113" i="6"/>
  <c r="AU61" i="6"/>
  <c r="AV31" i="6"/>
  <c r="AX88" i="6"/>
  <c r="AW112" i="6"/>
  <c r="AH114" i="6"/>
  <c r="AW90" i="6"/>
  <c r="AU81" i="6"/>
  <c r="AW24" i="6"/>
  <c r="AP119" i="6"/>
  <c r="AZ118" i="6"/>
  <c r="AO116" i="6"/>
  <c r="AV73" i="6"/>
  <c r="AT111" i="6"/>
  <c r="AY17" i="6"/>
  <c r="AS109" i="6"/>
  <c r="CC117" i="6"/>
  <c r="AX59" i="6"/>
  <c r="AV16" i="6"/>
  <c r="AV37" i="6"/>
  <c r="AW117" i="6"/>
  <c r="AT114" i="6"/>
  <c r="AW18" i="6"/>
  <c r="AX119" i="6"/>
  <c r="AK103" i="6"/>
  <c r="AV30" i="6"/>
  <c r="AW75" i="6"/>
  <c r="AH104" i="6"/>
  <c r="AV111" i="6"/>
  <c r="AW12" i="6"/>
  <c r="AV79" i="6"/>
  <c r="AM109" i="6"/>
  <c r="AV86" i="6"/>
  <c r="AK104" i="6"/>
  <c r="AU67" i="6"/>
  <c r="AJ104" i="6"/>
  <c r="AU23" i="6"/>
  <c r="AZ48" i="6"/>
  <c r="AV63" i="6"/>
  <c r="AU25" i="6"/>
  <c r="AY18" i="6"/>
  <c r="AY15" i="6"/>
  <c r="AX99" i="6"/>
  <c r="AX66" i="6"/>
  <c r="AU70" i="6"/>
  <c r="AW115" i="6"/>
  <c r="AP107" i="6"/>
  <c r="AX63" i="6"/>
  <c r="AM116" i="6"/>
  <c r="AQ113" i="6"/>
  <c r="AZ89" i="6"/>
  <c r="AU88" i="6"/>
  <c r="AZ49" i="6"/>
  <c r="AS106" i="6"/>
  <c r="AY110" i="6"/>
  <c r="AY96" i="6"/>
  <c r="AY99" i="6"/>
  <c r="AW52" i="6"/>
  <c r="AJ119" i="6"/>
  <c r="AI102" i="6"/>
  <c r="AY85" i="6"/>
  <c r="AY105" i="6"/>
  <c r="AN103" i="6"/>
  <c r="AW84" i="6"/>
  <c r="AX17" i="6"/>
  <c r="AL108" i="6"/>
  <c r="AU69" i="6"/>
  <c r="AV95" i="6"/>
  <c r="AM106" i="6"/>
  <c r="AZ108" i="6"/>
  <c r="AZ82" i="6"/>
  <c r="AZ102" i="6"/>
  <c r="AW81" i="6"/>
  <c r="AJ110" i="6"/>
  <c r="AV92" i="6"/>
  <c r="AV54" i="6"/>
  <c r="AL120" i="6"/>
  <c r="AV59" i="6"/>
  <c r="AV53" i="6"/>
  <c r="AY109" i="6"/>
  <c r="AY32" i="6"/>
  <c r="AT110" i="6"/>
  <c r="AL112" i="6"/>
  <c r="AV103" i="6"/>
  <c r="BZ120" i="6"/>
  <c r="AR54" i="6"/>
  <c r="AR83" i="6"/>
  <c r="AZ55" i="6"/>
  <c r="AJ109" i="6"/>
  <c r="AW74" i="6"/>
  <c r="AP108" i="6"/>
  <c r="AQ115" i="6"/>
  <c r="AY48" i="6"/>
  <c r="AY59" i="6"/>
  <c r="AY73" i="6"/>
  <c r="AH102" i="6"/>
  <c r="AS111" i="6"/>
  <c r="AZ61" i="6"/>
  <c r="AR117" i="6"/>
  <c r="AT104" i="6"/>
  <c r="AV40" i="6"/>
  <c r="AM114" i="6"/>
  <c r="CB120" i="6"/>
  <c r="AV105" i="6"/>
  <c r="AW11" i="6"/>
  <c r="AW17" i="6"/>
  <c r="AT108" i="6"/>
  <c r="AZ96" i="6"/>
  <c r="AK105" i="6"/>
  <c r="AT113" i="6"/>
  <c r="AY117" i="6"/>
  <c r="AP102" i="6"/>
  <c r="AY83" i="6"/>
  <c r="AM110" i="6"/>
  <c r="AV35" i="6"/>
  <c r="AZ73" i="6"/>
  <c r="BZ117" i="6"/>
  <c r="AR112" i="6"/>
  <c r="AN114" i="6"/>
  <c r="AW26" i="6"/>
  <c r="AR110" i="6"/>
  <c r="AR102" i="6"/>
  <c r="AZ116" i="6"/>
  <c r="AU119" i="6"/>
  <c r="AS103" i="6"/>
  <c r="AS105" i="6"/>
  <c r="AY29" i="6"/>
  <c r="AZ28" i="6"/>
  <c r="AZ32" i="6"/>
  <c r="AL118" i="6"/>
  <c r="AZ37" i="6"/>
  <c r="AN104" i="6"/>
  <c r="AW47" i="6"/>
  <c r="AU109" i="6"/>
  <c r="AX120" i="6"/>
  <c r="AO114" i="6"/>
  <c r="AY16" i="6"/>
  <c r="AZ29" i="6"/>
  <c r="AZ91" i="6"/>
  <c r="AV45" i="6"/>
  <c r="AU99" i="6"/>
  <c r="AI110" i="6"/>
  <c r="AI117" i="6"/>
  <c r="CA118" i="6"/>
  <c r="AU36" i="6"/>
  <c r="AP103" i="6"/>
  <c r="AZ97" i="6"/>
  <c r="AX103" i="6"/>
  <c r="AV114" i="6"/>
  <c r="AN120" i="6"/>
  <c r="AW14" i="6"/>
  <c r="AV68" i="6"/>
  <c r="AY58" i="6"/>
  <c r="AW73" i="6"/>
  <c r="AW89" i="6"/>
  <c r="AP112" i="6"/>
  <c r="AO118" i="6"/>
  <c r="AW54" i="6"/>
  <c r="AU101" i="6"/>
  <c r="AK118" i="6"/>
  <c r="AQ107" i="6"/>
  <c r="AN119" i="6"/>
  <c r="AR104" i="6"/>
  <c r="AY39" i="6"/>
  <c r="AY50" i="6"/>
  <c r="AY51" i="6"/>
  <c r="AU64" i="6"/>
  <c r="AW94" i="6"/>
  <c r="AY79" i="6"/>
  <c r="AK112" i="6"/>
  <c r="AP109" i="6"/>
  <c r="AZ62" i="6"/>
  <c r="AX96" i="6"/>
  <c r="AW59" i="6"/>
  <c r="AQ101" i="6"/>
  <c r="AY49" i="6"/>
  <c r="AX83" i="6"/>
  <c r="AU52" i="6"/>
  <c r="AU42" i="6"/>
  <c r="AK107" i="6"/>
  <c r="AJ118" i="6"/>
  <c r="AU103" i="6"/>
  <c r="AU78" i="6"/>
  <c r="AO115" i="6"/>
  <c r="AY72" i="6"/>
  <c r="AU38" i="6"/>
  <c r="AX111" i="6"/>
  <c r="AZ100" i="6"/>
  <c r="AU13" i="6"/>
  <c r="AY95" i="6"/>
  <c r="AY60" i="6"/>
  <c r="AX60" i="6"/>
  <c r="AV17" i="6"/>
  <c r="AV39" i="6"/>
  <c r="CO116" i="6"/>
  <c r="AJ111" i="6"/>
  <c r="AU79" i="6"/>
  <c r="AY89" i="6"/>
  <c r="AY101" i="6"/>
  <c r="CC119" i="6"/>
  <c r="BZ41" i="6"/>
  <c r="AX94" i="6"/>
  <c r="AX79" i="6"/>
  <c r="AX43" i="6"/>
  <c r="AX52" i="6"/>
  <c r="CC120" i="6"/>
  <c r="AZ60" i="6"/>
  <c r="AZ40" i="6"/>
  <c r="AX105" i="6"/>
  <c r="AQ106" i="6"/>
  <c r="AY11" i="6"/>
  <c r="AQ91" i="6"/>
  <c r="AN95" i="6"/>
  <c r="AR78" i="6"/>
  <c r="AU97" i="6"/>
  <c r="AI106" i="6"/>
  <c r="AS110" i="6"/>
  <c r="AV28" i="6"/>
  <c r="AZ18" i="6"/>
  <c r="AX98" i="6"/>
  <c r="AX117" i="6"/>
  <c r="AZ105" i="6"/>
  <c r="AZ30" i="6"/>
  <c r="AS115" i="6"/>
  <c r="AU22" i="6"/>
  <c r="AH115" i="6"/>
  <c r="AW56" i="6"/>
  <c r="AW22" i="6"/>
  <c r="AX76" i="6"/>
  <c r="AY44" i="6"/>
  <c r="AX108" i="6"/>
  <c r="AU86" i="6"/>
  <c r="AX107" i="6"/>
  <c r="AU55" i="6"/>
  <c r="AL104" i="6"/>
  <c r="AY12" i="6"/>
  <c r="AZ11" i="6"/>
  <c r="AW107" i="6"/>
  <c r="AY61" i="6"/>
  <c r="AV64" i="6"/>
  <c r="AW15" i="6"/>
  <c r="AU90" i="6"/>
  <c r="AW68" i="6"/>
  <c r="AW40" i="6"/>
  <c r="AX51" i="6"/>
  <c r="AY27" i="6"/>
  <c r="AX31" i="6"/>
  <c r="AM111" i="6"/>
  <c r="AU66" i="6"/>
  <c r="AU94" i="6"/>
  <c r="AZ80" i="6"/>
  <c r="AZ46" i="6"/>
  <c r="AQ109" i="6"/>
  <c r="AW99" i="6"/>
  <c r="AW96" i="6"/>
  <c r="AX85" i="6"/>
  <c r="AZ35" i="6"/>
  <c r="AH106" i="6"/>
  <c r="AY98" i="6"/>
  <c r="AZ43" i="6"/>
  <c r="AH110" i="6"/>
  <c r="AK106" i="6"/>
  <c r="AX90" i="6"/>
  <c r="AT101" i="6"/>
  <c r="AY25" i="6"/>
  <c r="AY52" i="6"/>
  <c r="AU107" i="6"/>
  <c r="AL105" i="6"/>
  <c r="AW97" i="6"/>
  <c r="AY92" i="6"/>
  <c r="AU68" i="6"/>
  <c r="AX93" i="6"/>
  <c r="AV34" i="6"/>
  <c r="AU28" i="6"/>
  <c r="AZ94" i="6"/>
  <c r="AU108" i="6"/>
  <c r="AH109" i="6"/>
  <c r="AX11" i="6"/>
  <c r="AY65" i="6"/>
  <c r="AU37" i="6"/>
  <c r="AY118" i="6"/>
  <c r="AQ111" i="6"/>
  <c r="AV69" i="6"/>
  <c r="AK111" i="6"/>
  <c r="AU113" i="6"/>
  <c r="AJ102" i="6"/>
  <c r="CO117" i="6"/>
  <c r="AL107" i="6"/>
  <c r="AU87" i="6"/>
  <c r="AZ74" i="6"/>
  <c r="AU49" i="6"/>
  <c r="AT116" i="6"/>
  <c r="CO119" i="6"/>
  <c r="AR101" i="6"/>
  <c r="AI111" i="6"/>
  <c r="AX100" i="6"/>
  <c r="AU95" i="6"/>
  <c r="AX118" i="6"/>
  <c r="AX73" i="6"/>
  <c r="AU51" i="6"/>
  <c r="AY87" i="6"/>
  <c r="AV27" i="6"/>
  <c r="AY33" i="6"/>
  <c r="AS120" i="6"/>
  <c r="AL115" i="6"/>
  <c r="AW45" i="6"/>
  <c r="AW108" i="6"/>
  <c r="AV98" i="6"/>
  <c r="AV88" i="6"/>
  <c r="AW35" i="6"/>
  <c r="AU32" i="6"/>
  <c r="AN111" i="6"/>
  <c r="AV116" i="6"/>
  <c r="AY19" i="6"/>
  <c r="AZ15" i="6"/>
  <c r="AI120" i="6"/>
  <c r="AV36" i="6"/>
  <c r="AY116" i="6"/>
  <c r="AX91" i="6"/>
  <c r="AX74" i="6"/>
  <c r="AU50" i="6"/>
  <c r="AZ53" i="6"/>
  <c r="AY24" i="6"/>
  <c r="AZ109" i="6"/>
  <c r="AU48" i="6"/>
  <c r="AV58" i="6"/>
  <c r="AQ120" i="6"/>
  <c r="AW55" i="6"/>
  <c r="AI107" i="6"/>
  <c r="AK113" i="6"/>
  <c r="AW49" i="6"/>
  <c r="AX23" i="6"/>
  <c r="AR107" i="6"/>
  <c r="AI109" i="6"/>
  <c r="AO106" i="6"/>
  <c r="AR108" i="6"/>
  <c r="CO118" i="6"/>
  <c r="AS112" i="6"/>
  <c r="AR29" i="6"/>
  <c r="BZ87" i="6"/>
  <c r="AX64" i="6"/>
  <c r="AK109" i="6"/>
  <c r="AU24" i="6"/>
  <c r="AI103" i="6"/>
  <c r="AV94" i="6"/>
  <c r="AZ24" i="6"/>
  <c r="AK120" i="6"/>
  <c r="AY84" i="6"/>
  <c r="AV90" i="6"/>
  <c r="AV118" i="6"/>
  <c r="AY82" i="6"/>
  <c r="AI104" i="6"/>
  <c r="AP104" i="6"/>
  <c r="AV32" i="6"/>
  <c r="AU43" i="6"/>
  <c r="AJ117" i="6"/>
  <c r="AU11" i="6"/>
  <c r="AU91" i="6"/>
  <c r="AV14" i="6"/>
  <c r="AX78" i="6"/>
  <c r="AP116" i="6"/>
  <c r="AU62" i="6"/>
  <c r="AU83" i="6"/>
  <c r="AY63" i="6"/>
  <c r="AM115" i="6"/>
  <c r="AS116" i="6"/>
  <c r="AV51" i="6"/>
  <c r="AZ42" i="6"/>
  <c r="AW91" i="6"/>
  <c r="AY94" i="6"/>
  <c r="CB118" i="6"/>
  <c r="AL103" i="6"/>
  <c r="AX57" i="6"/>
  <c r="AX80" i="6"/>
  <c r="AW39" i="6"/>
  <c r="AX26" i="6"/>
  <c r="AU29" i="6"/>
  <c r="AY108" i="6"/>
  <c r="AV48" i="6"/>
  <c r="AH101" i="6"/>
  <c r="AV20" i="6"/>
  <c r="AW104" i="6"/>
  <c r="AU20" i="6"/>
  <c r="AZ93" i="6"/>
  <c r="AV107" i="6"/>
  <c r="AV91" i="6"/>
  <c r="AM102" i="6"/>
  <c r="AY106" i="6"/>
  <c r="AZ104" i="6"/>
  <c r="AZ51" i="6"/>
  <c r="AW44" i="6"/>
  <c r="AV72" i="6"/>
  <c r="AW48" i="6"/>
  <c r="AW79" i="6"/>
  <c r="AY56" i="6"/>
  <c r="AM112" i="6"/>
  <c r="AO102" i="6"/>
  <c r="AX114" i="6"/>
  <c r="AZ115" i="6"/>
  <c r="AZ88" i="6"/>
  <c r="AZ25" i="6"/>
  <c r="AV43" i="6"/>
  <c r="AU53" i="6"/>
  <c r="AW38" i="6"/>
  <c r="AH111" i="6"/>
  <c r="AW76" i="6"/>
  <c r="AO104" i="6"/>
  <c r="AU77" i="6"/>
  <c r="AY113" i="6"/>
  <c r="AU27" i="6"/>
  <c r="AW60" i="6"/>
  <c r="AY91" i="6"/>
  <c r="AY81" i="6"/>
  <c r="AV70" i="6"/>
  <c r="AW85" i="6"/>
  <c r="AU65" i="6"/>
  <c r="AX32" i="6"/>
  <c r="AL102" i="6"/>
  <c r="AY31" i="6"/>
  <c r="AU82" i="6"/>
  <c r="AV83" i="6"/>
  <c r="AW87" i="6"/>
  <c r="BZ119" i="6"/>
  <c r="AP117" i="6"/>
  <c r="AV120" i="6"/>
  <c r="CO120" i="6"/>
  <c r="AW34" i="6"/>
  <c r="AY43" i="6"/>
  <c r="AX33" i="6"/>
  <c r="AM104" i="6"/>
  <c r="AZ101" i="6"/>
  <c r="AV60" i="6"/>
  <c r="AU115" i="6"/>
  <c r="AH120" i="6"/>
  <c r="AN110" i="6"/>
  <c r="AZ22" i="6"/>
  <c r="AZ26" i="6"/>
  <c r="AX24" i="6"/>
  <c r="AW69" i="6"/>
  <c r="AV101" i="6"/>
  <c r="AJ112" i="6"/>
  <c r="AU76" i="6"/>
  <c r="AX44" i="6"/>
  <c r="AW29" i="6"/>
  <c r="AJ108" i="6"/>
  <c r="AZ120" i="6"/>
  <c r="AY66" i="6"/>
  <c r="AZ66" i="6"/>
  <c r="AQ102" i="6"/>
  <c r="AX27" i="6"/>
  <c r="AV102" i="6"/>
  <c r="AN102" i="6"/>
  <c r="AT109" i="6"/>
  <c r="AU118" i="6"/>
  <c r="AX81" i="6"/>
  <c r="AM113" i="6"/>
  <c r="AW42" i="6"/>
  <c r="AZ98" i="6"/>
  <c r="AR113" i="6"/>
  <c r="AV71" i="6"/>
  <c r="AI113" i="6"/>
  <c r="AW20" i="6"/>
  <c r="AX61" i="6"/>
  <c r="AP110" i="6"/>
  <c r="CB112" i="6"/>
  <c r="CB52" i="6"/>
  <c r="AL44" i="6"/>
  <c r="AQ39" i="6"/>
  <c r="AR38" i="6"/>
  <c r="AH91" i="6"/>
  <c r="AP16" i="6"/>
  <c r="AK14" i="6"/>
  <c r="AJ17" i="6"/>
  <c r="AN64" i="6"/>
  <c r="AW46" i="6"/>
  <c r="AZ20" i="6"/>
  <c r="AJ103" i="6"/>
  <c r="AZ27" i="6"/>
  <c r="AZ83" i="6"/>
  <c r="AN115" i="6"/>
  <c r="AY21" i="6"/>
  <c r="AN66" i="6"/>
  <c r="CB92" i="6"/>
  <c r="CB106" i="6"/>
  <c r="AP12" i="6"/>
  <c r="AT74" i="6"/>
  <c r="CO97" i="6"/>
  <c r="AR36" i="6"/>
  <c r="AZ45" i="6"/>
  <c r="AV57" i="6"/>
  <c r="AY37" i="6"/>
  <c r="AY78" i="6"/>
  <c r="AU60" i="6"/>
  <c r="AP106" i="6"/>
  <c r="AW21" i="6"/>
  <c r="AZ110" i="6"/>
  <c r="AU34" i="6"/>
  <c r="AT38" i="6"/>
  <c r="BZ57" i="6"/>
  <c r="AR73" i="6"/>
  <c r="AS74" i="6"/>
  <c r="BZ112" i="6"/>
  <c r="AM62" i="6"/>
  <c r="AS66" i="6"/>
  <c r="AO51" i="6"/>
  <c r="AP94" i="6"/>
  <c r="AY86" i="6"/>
  <c r="AZ59" i="6"/>
  <c r="AV55" i="6"/>
  <c r="AO113" i="6"/>
  <c r="AK110" i="6"/>
  <c r="AS108" i="6"/>
  <c r="AO105" i="6"/>
  <c r="AS18" i="6"/>
  <c r="CO115" i="6"/>
  <c r="AM82" i="6"/>
  <c r="AK55" i="6"/>
  <c r="AO100" i="6"/>
  <c r="AM118" i="6"/>
  <c r="AX70" i="6"/>
  <c r="AW37" i="6"/>
  <c r="AY54" i="6"/>
  <c r="AW64" i="6"/>
  <c r="AY119" i="6"/>
  <c r="AH112" i="6"/>
  <c r="AO110" i="6"/>
  <c r="AU47" i="6"/>
  <c r="AR37" i="6"/>
  <c r="AH73" i="6"/>
  <c r="AO35" i="6"/>
  <c r="AH80" i="6"/>
  <c r="AI83" i="6"/>
  <c r="BZ103" i="6"/>
  <c r="AI15" i="6"/>
  <c r="AQ75" i="6"/>
  <c r="AR114" i="6"/>
  <c r="AX50" i="6"/>
  <c r="AV109" i="6"/>
  <c r="AS102" i="6"/>
  <c r="AN118" i="6"/>
  <c r="AT112" i="6"/>
  <c r="AX68" i="6"/>
  <c r="AU111" i="6"/>
  <c r="AO88" i="6"/>
  <c r="AJ71" i="6"/>
  <c r="AP47" i="6"/>
  <c r="AO50" i="6"/>
  <c r="CB100" i="6"/>
  <c r="AP39" i="6"/>
  <c r="AJ23" i="6"/>
  <c r="AX42" i="6"/>
  <c r="AX115" i="6"/>
  <c r="AO112" i="6"/>
  <c r="AZ38" i="6"/>
  <c r="AZ56" i="6"/>
  <c r="AU84" i="6"/>
  <c r="AV77" i="6"/>
  <c r="AU40" i="6"/>
  <c r="AY120" i="6"/>
  <c r="AX113" i="6"/>
  <c r="CO41" i="6"/>
  <c r="AZ81" i="6"/>
  <c r="AU44" i="6"/>
  <c r="AO98" i="6"/>
  <c r="AP21" i="6"/>
  <c r="AI33" i="6"/>
  <c r="AN29" i="6"/>
  <c r="AS67" i="6"/>
  <c r="AM88" i="6"/>
  <c r="AM79" i="6"/>
  <c r="AL79" i="6"/>
  <c r="AQ70" i="6"/>
  <c r="AN107" i="6"/>
  <c r="AZ58" i="6"/>
  <c r="AZ39" i="6"/>
  <c r="AM78" i="6"/>
  <c r="AO96" i="6"/>
  <c r="CA92" i="6"/>
  <c r="AW82" i="6"/>
  <c r="AY70" i="6"/>
  <c r="AR120" i="6"/>
  <c r="AS24" i="6"/>
  <c r="AP29" i="6"/>
  <c r="AI21" i="6"/>
  <c r="AO46" i="6"/>
  <c r="AM75" i="6"/>
  <c r="AN81" i="6"/>
  <c r="AR66" i="6"/>
  <c r="CA73" i="6"/>
  <c r="AT19" i="6"/>
  <c r="AJ98" i="6"/>
  <c r="AW92" i="6"/>
  <c r="AU33" i="6"/>
  <c r="AM117" i="6"/>
  <c r="AO47" i="6"/>
  <c r="AP83" i="6"/>
  <c r="AS50" i="6"/>
  <c r="AJ81" i="6"/>
  <c r="AJ53" i="6"/>
  <c r="AO86" i="6"/>
  <c r="CB75" i="6"/>
  <c r="AY76" i="6"/>
  <c r="AU112" i="6"/>
  <c r="AN109" i="6"/>
  <c r="AV62" i="6"/>
  <c r="AU12" i="6"/>
  <c r="CB41" i="6"/>
  <c r="AN116" i="6"/>
  <c r="AN36" i="6"/>
  <c r="AI67" i="6"/>
  <c r="AR21" i="6"/>
  <c r="AK82" i="6"/>
  <c r="AJ69" i="6"/>
  <c r="AI57" i="6"/>
  <c r="AW61" i="6"/>
  <c r="AX54" i="6"/>
  <c r="AY111" i="6"/>
  <c r="AW13" i="6"/>
  <c r="AK108" i="6"/>
  <c r="AN112" i="6"/>
  <c r="AY69" i="6"/>
  <c r="AU114" i="6"/>
  <c r="AV66" i="6"/>
  <c r="AO94" i="6"/>
  <c r="AJ48" i="6"/>
  <c r="AN12" i="6"/>
  <c r="AM35" i="6"/>
  <c r="BZ84" i="6"/>
  <c r="AM15" i="6"/>
  <c r="AJ77" i="6"/>
  <c r="AP20" i="6"/>
  <c r="AL88" i="6"/>
  <c r="AX19" i="6"/>
  <c r="AX109" i="6"/>
  <c r="AY14" i="6"/>
  <c r="AZ34" i="6"/>
  <c r="AX82" i="6"/>
  <c r="AY62" i="6"/>
  <c r="AU89" i="6"/>
  <c r="CA113" i="6"/>
  <c r="AM46" i="6"/>
  <c r="AH69" i="6"/>
  <c r="CA65" i="6"/>
  <c r="AK50" i="6"/>
  <c r="AO109" i="6"/>
  <c r="AZ23" i="6"/>
  <c r="AQ118" i="6"/>
  <c r="AP120" i="6"/>
  <c r="AH119" i="6"/>
  <c r="AV15" i="6"/>
  <c r="AV87" i="6"/>
  <c r="AQ110" i="6"/>
  <c r="AU116" i="6"/>
  <c r="AT12" i="6"/>
  <c r="BZ102" i="6"/>
  <c r="AR51" i="6"/>
  <c r="AJ79" i="6"/>
  <c r="CO85" i="6"/>
  <c r="AR47" i="6"/>
  <c r="CB69" i="6"/>
  <c r="AP59" i="6"/>
  <c r="CA86" i="6"/>
  <c r="AX38" i="6"/>
  <c r="AU58" i="6"/>
  <c r="AY26" i="6"/>
  <c r="AU31" i="6"/>
  <c r="AP101" i="6"/>
  <c r="AL114" i="6"/>
  <c r="AH118" i="6"/>
  <c r="AK42" i="6"/>
  <c r="AP44" i="6"/>
  <c r="AQ83" i="6"/>
  <c r="CC81" i="6"/>
  <c r="AJ82" i="6"/>
  <c r="AK90" i="6"/>
  <c r="CB51" i="6"/>
  <c r="AL16" i="6"/>
  <c r="AW66" i="6"/>
  <c r="AW101" i="6"/>
  <c r="AQ103" i="6"/>
  <c r="AN117" i="6"/>
  <c r="AU17" i="6"/>
  <c r="AK115" i="6"/>
  <c r="AY42" i="6"/>
  <c r="AY77" i="6"/>
  <c r="AY36" i="6"/>
  <c r="AZ95" i="6"/>
  <c r="AX69" i="6"/>
  <c r="AZ67" i="6"/>
  <c r="AX84" i="6"/>
  <c r="AJ75" i="6"/>
  <c r="AN71" i="6"/>
  <c r="AM98" i="6"/>
  <c r="AM77" i="6"/>
  <c r="AH65" i="6"/>
  <c r="AT60" i="6"/>
  <c r="AI71" i="6"/>
  <c r="BZ92" i="6"/>
  <c r="AV52" i="6"/>
  <c r="AX86" i="6"/>
  <c r="AW72" i="6"/>
  <c r="BZ118" i="6"/>
  <c r="AQ35" i="6"/>
  <c r="AP72" i="6"/>
  <c r="AN50" i="6"/>
  <c r="AV29" i="6"/>
  <c r="AW119" i="6"/>
  <c r="AY30" i="6"/>
  <c r="AM27" i="6"/>
  <c r="AK17" i="6"/>
  <c r="AI37" i="6"/>
  <c r="AS33" i="6"/>
  <c r="AK28" i="6"/>
  <c r="CO65" i="6"/>
  <c r="AN34" i="6"/>
  <c r="AT23" i="6"/>
  <c r="CA105" i="6"/>
  <c r="CC114" i="6"/>
  <c r="CA103" i="6"/>
  <c r="AM32" i="6"/>
  <c r="AP34" i="6"/>
  <c r="AS51" i="6"/>
  <c r="AX37" i="6"/>
  <c r="AV18" i="6"/>
  <c r="AU80" i="6"/>
  <c r="AU45" i="6"/>
  <c r="AZ47" i="6"/>
  <c r="AY104" i="6"/>
  <c r="AW113" i="6"/>
  <c r="AK21" i="6"/>
  <c r="CA110" i="6"/>
  <c r="AT61" i="6"/>
  <c r="AR43" i="6"/>
  <c r="AR76" i="6"/>
  <c r="AN18" i="6"/>
  <c r="CB50" i="6"/>
  <c r="AP111" i="6"/>
  <c r="AZ14" i="6"/>
  <c r="AX77" i="6"/>
  <c r="AW51" i="6"/>
  <c r="AX106" i="6"/>
  <c r="AV47" i="6"/>
  <c r="AV22" i="6"/>
  <c r="AY67" i="6"/>
  <c r="AX72" i="6"/>
  <c r="AO65" i="6"/>
  <c r="AH90" i="6"/>
  <c r="AN75" i="6"/>
  <c r="AP27" i="6"/>
  <c r="CO95" i="6"/>
  <c r="AJ95" i="6"/>
  <c r="AL72" i="6"/>
  <c r="AL26" i="6"/>
  <c r="AO17" i="6"/>
  <c r="AX22" i="6"/>
  <c r="AV13" i="6"/>
  <c r="CB116" i="6"/>
  <c r="AS113" i="6"/>
  <c r="AT105" i="6"/>
  <c r="AW67" i="6"/>
  <c r="AX40" i="6"/>
  <c r="AT17" i="6"/>
  <c r="AJ92" i="6"/>
  <c r="AP64" i="6"/>
  <c r="AL23" i="6"/>
  <c r="AP97" i="6"/>
  <c r="AX14" i="6"/>
  <c r="AQ117" i="6"/>
  <c r="AV80" i="6"/>
  <c r="AX55" i="6"/>
  <c r="AU92" i="6"/>
  <c r="AS104" i="6"/>
  <c r="AK101" i="6"/>
  <c r="AV33" i="6"/>
  <c r="AW50" i="6"/>
  <c r="BZ108" i="6"/>
  <c r="AO64" i="6"/>
  <c r="AM93" i="6"/>
  <c r="AP54" i="6"/>
  <c r="AS69" i="6"/>
  <c r="AQ89" i="6"/>
  <c r="AS26" i="6"/>
  <c r="CC94" i="6"/>
  <c r="AL78" i="6"/>
  <c r="AY35" i="6"/>
  <c r="AM119" i="6"/>
  <c r="AH105" i="6"/>
  <c r="AO119" i="6"/>
  <c r="AZ54" i="6"/>
  <c r="AV93" i="6"/>
  <c r="AI105" i="6"/>
  <c r="AT32" i="6"/>
  <c r="AM61" i="6"/>
  <c r="AT62" i="6"/>
  <c r="AI59" i="6"/>
  <c r="AQ96" i="6"/>
  <c r="CB79" i="6"/>
  <c r="CB99" i="6"/>
  <c r="AR94" i="6"/>
  <c r="AR118" i="6"/>
  <c r="AV12" i="6"/>
  <c r="AZ71" i="6"/>
  <c r="AW110" i="6"/>
  <c r="AV100" i="6"/>
  <c r="AW70" i="6"/>
  <c r="AV46" i="6"/>
  <c r="AJ113" i="6"/>
  <c r="AL109" i="6"/>
  <c r="CB119" i="6"/>
  <c r="AZ113" i="6"/>
  <c r="AZ76" i="6"/>
  <c r="AL33" i="6"/>
  <c r="AR85" i="6"/>
  <c r="AP17" i="6"/>
  <c r="AJ51" i="6"/>
  <c r="AP56" i="6"/>
  <c r="AL71" i="6"/>
  <c r="AJ26" i="6"/>
  <c r="AM39" i="6"/>
  <c r="AT29" i="6"/>
  <c r="AW95" i="6"/>
  <c r="AW30" i="6"/>
  <c r="AX46" i="6"/>
  <c r="AX104" i="6"/>
  <c r="CO91" i="6"/>
  <c r="AT75" i="6"/>
  <c r="CA112" i="6"/>
  <c r="AK117" i="6"/>
  <c r="AW32" i="6"/>
  <c r="AI84" i="6"/>
  <c r="AR44" i="6"/>
  <c r="AT67" i="6"/>
  <c r="CO102" i="6"/>
  <c r="AN47" i="6"/>
  <c r="AI72" i="6"/>
  <c r="AH96" i="6"/>
  <c r="AO28" i="6"/>
  <c r="AI70" i="6"/>
  <c r="CA106" i="6"/>
  <c r="AV104" i="6"/>
  <c r="AX102" i="6"/>
  <c r="AX92" i="6"/>
  <c r="AY55" i="6"/>
  <c r="AS38" i="6"/>
  <c r="AN17" i="6"/>
  <c r="AM24" i="6"/>
  <c r="AQ77" i="6"/>
  <c r="AH84" i="6"/>
  <c r="AH63" i="6"/>
  <c r="AV61" i="6"/>
  <c r="AX49" i="6"/>
  <c r="AZ111" i="6"/>
  <c r="AJ120" i="6"/>
  <c r="AV38" i="6"/>
  <c r="AU120" i="6"/>
  <c r="AN113" i="6"/>
  <c r="AR34" i="6"/>
  <c r="AH76" i="6"/>
  <c r="AL97" i="6"/>
  <c r="AL11" i="6"/>
  <c r="AN20" i="6"/>
  <c r="AJ99" i="6"/>
  <c r="AJ59" i="6"/>
  <c r="AV117" i="6"/>
  <c r="AU59" i="6"/>
  <c r="AX36" i="6"/>
  <c r="AX101" i="6"/>
  <c r="AU73" i="6"/>
  <c r="AU56" i="6"/>
  <c r="AW83" i="6"/>
  <c r="AS101" i="6"/>
  <c r="AU102" i="6"/>
  <c r="AS98" i="6"/>
  <c r="CC78" i="6"/>
  <c r="AM42" i="6"/>
  <c r="AR89" i="6"/>
  <c r="AP77" i="6"/>
  <c r="AL83" i="6"/>
  <c r="AO32" i="6"/>
  <c r="AH25" i="6"/>
  <c r="CB103" i="6"/>
  <c r="AX62" i="6"/>
  <c r="AV82" i="6"/>
  <c r="AV97" i="6"/>
  <c r="AT118" i="6"/>
  <c r="AV50" i="6"/>
  <c r="AZ75" i="6"/>
  <c r="AX20" i="6"/>
  <c r="AN91" i="6"/>
  <c r="AH86" i="6"/>
  <c r="AT89" i="6"/>
  <c r="AL50" i="6"/>
  <c r="CB107" i="6"/>
  <c r="AX25" i="6"/>
  <c r="AI101" i="6"/>
  <c r="AH108" i="6"/>
  <c r="AV110" i="6"/>
  <c r="AU106" i="6"/>
  <c r="AU21" i="6"/>
  <c r="AV23" i="6"/>
  <c r="AT119" i="6"/>
  <c r="AR103" i="6"/>
  <c r="AM40" i="6"/>
  <c r="AH92" i="6"/>
  <c r="AT79" i="6"/>
  <c r="CO106" i="6"/>
  <c r="AH21" i="6"/>
  <c r="AK47" i="6"/>
  <c r="AK78" i="6"/>
  <c r="AH98" i="6"/>
  <c r="AI65" i="6"/>
  <c r="AW33" i="6"/>
  <c r="AX97" i="6"/>
  <c r="AQ104" i="6"/>
  <c r="AO101" i="6"/>
  <c r="AV81" i="6"/>
  <c r="AU100" i="6"/>
  <c r="CB117" i="6"/>
  <c r="AS29" i="6"/>
  <c r="AS15" i="6"/>
  <c r="AJ91" i="6"/>
  <c r="AQ15" i="6"/>
  <c r="AJ65" i="6"/>
  <c r="AK73" i="6"/>
  <c r="AT15" i="6"/>
  <c r="AK63" i="6"/>
  <c r="AL113" i="6"/>
  <c r="AP118" i="6"/>
  <c r="AY80" i="6"/>
  <c r="AW98" i="6"/>
  <c r="AR116" i="6"/>
  <c r="AV89" i="6"/>
  <c r="AK119" i="6"/>
  <c r="AZ44" i="6"/>
  <c r="AY34" i="6"/>
  <c r="AI118" i="6"/>
  <c r="AZ86" i="6"/>
  <c r="AX29" i="6"/>
  <c r="AR96" i="6"/>
  <c r="AS49" i="6"/>
  <c r="CC49" i="6"/>
  <c r="BZ88" i="6"/>
  <c r="AK68" i="6"/>
  <c r="AK40" i="6"/>
  <c r="CC95" i="6"/>
  <c r="AQ19" i="6"/>
  <c r="AN16" i="6"/>
  <c r="AZ85" i="6"/>
  <c r="AJ101" i="6"/>
  <c r="AX67" i="6"/>
  <c r="AI96" i="6"/>
  <c r="AO82" i="6"/>
  <c r="AK25" i="6"/>
  <c r="AX28" i="6"/>
  <c r="AX35" i="6"/>
  <c r="AY28" i="6"/>
  <c r="AN90" i="6"/>
  <c r="AI12" i="6"/>
  <c r="AM49" i="6"/>
  <c r="AT53" i="6"/>
  <c r="CC70" i="6"/>
  <c r="AZ50" i="6"/>
  <c r="CA41" i="6"/>
  <c r="AO18" i="6"/>
  <c r="AN96" i="6"/>
  <c r="AT59" i="6"/>
  <c r="AK11" i="6"/>
  <c r="AU63" i="6"/>
  <c r="AU39" i="6"/>
  <c r="AZ16" i="6"/>
  <c r="AU35" i="6"/>
  <c r="AQ69" i="6"/>
  <c r="AP81" i="6"/>
  <c r="AM33" i="6"/>
  <c r="AS68" i="6"/>
  <c r="AW120" i="6"/>
  <c r="AK26" i="6"/>
  <c r="CB55" i="6"/>
  <c r="AK102" i="6"/>
  <c r="AN82" i="6"/>
  <c r="AJ28" i="6"/>
  <c r="AT46" i="6"/>
  <c r="AQ105" i="6"/>
  <c r="AW118" i="6"/>
  <c r="CC116" i="6"/>
  <c r="AI39" i="6"/>
  <c r="CB105" i="6"/>
  <c r="AP65" i="6"/>
  <c r="AP51" i="6"/>
  <c r="AN83" i="6"/>
  <c r="CB86" i="6"/>
  <c r="AJ31" i="6"/>
  <c r="CB77" i="6"/>
  <c r="AJ39" i="6"/>
  <c r="AI89" i="6"/>
  <c r="AX12" i="6"/>
  <c r="AZ64" i="6"/>
  <c r="AY114" i="6"/>
  <c r="AL24" i="6"/>
  <c r="AT68" i="6"/>
  <c r="BZ83" i="6"/>
  <c r="CA87" i="6"/>
  <c r="AK36" i="6"/>
  <c r="AZ103" i="6"/>
  <c r="AW36" i="6"/>
  <c r="AT106" i="6"/>
  <c r="AJ60" i="6"/>
  <c r="AU19" i="6"/>
  <c r="AW71" i="6"/>
  <c r="CO57" i="6"/>
  <c r="AK38" i="6"/>
  <c r="AO21" i="6"/>
  <c r="AU75" i="6"/>
  <c r="AU72" i="6"/>
  <c r="AL92" i="6"/>
  <c r="AL74" i="6"/>
  <c r="AT30" i="6"/>
  <c r="BZ96" i="6"/>
  <c r="CB87" i="6"/>
  <c r="AS53" i="6"/>
  <c r="BZ66" i="6"/>
  <c r="AT78" i="6"/>
  <c r="AO91" i="6"/>
  <c r="AL18" i="6"/>
  <c r="AR106" i="6"/>
  <c r="AU71" i="6"/>
  <c r="AY115" i="6"/>
  <c r="AT57" i="6"/>
  <c r="AO87" i="6"/>
  <c r="AP53" i="6"/>
  <c r="CO58" i="6"/>
  <c r="AQ54" i="6"/>
  <c r="AU104" i="6"/>
  <c r="AZ99" i="6"/>
  <c r="AZ13" i="6"/>
  <c r="AR35" i="6"/>
  <c r="AT88" i="6"/>
  <c r="AH72" i="6"/>
  <c r="AL57" i="6"/>
  <c r="AT115" i="6"/>
  <c r="AQ49" i="6"/>
  <c r="AP23" i="6"/>
  <c r="AN27" i="6"/>
  <c r="AY64" i="6"/>
  <c r="AV108" i="6"/>
  <c r="AX89" i="6"/>
  <c r="AT90" i="6"/>
  <c r="AI11" i="6"/>
  <c r="AH85" i="6"/>
  <c r="CO82" i="6"/>
  <c r="AL65" i="6"/>
  <c r="AO13" i="6"/>
  <c r="AL93" i="6"/>
  <c r="AM83" i="6"/>
  <c r="AS46" i="6"/>
  <c r="AV76" i="6"/>
  <c r="AU57" i="6"/>
  <c r="AU93" i="6"/>
  <c r="AM108" i="6"/>
  <c r="AI90" i="6"/>
  <c r="AS99" i="6"/>
  <c r="CO87" i="6"/>
  <c r="AN35" i="6"/>
  <c r="AZ17" i="6"/>
  <c r="AZ77" i="6"/>
  <c r="AU54" i="6"/>
  <c r="AQ114" i="6"/>
  <c r="AL82" i="6"/>
  <c r="AT34" i="6"/>
  <c r="AT65" i="6"/>
  <c r="AN62" i="6"/>
  <c r="AK79" i="6"/>
  <c r="AV44" i="6"/>
  <c r="AH18" i="6"/>
  <c r="CA69" i="6"/>
  <c r="CB109" i="6"/>
  <c r="AH56" i="6"/>
  <c r="AK61" i="6"/>
  <c r="AS44" i="6"/>
  <c r="AN24" i="6"/>
  <c r="AL67" i="6"/>
  <c r="CC76" i="6"/>
  <c r="AK64" i="6"/>
  <c r="AR23" i="6"/>
  <c r="AL117" i="6"/>
  <c r="AM13" i="6"/>
  <c r="AM45" i="6"/>
  <c r="CC88" i="6"/>
  <c r="AT71" i="6"/>
  <c r="AP90" i="6"/>
  <c r="CB88" i="6"/>
  <c r="AP33" i="6"/>
  <c r="CO75" i="6"/>
  <c r="AM73" i="6"/>
  <c r="BZ90" i="6"/>
  <c r="AI13" i="6"/>
  <c r="BZ48" i="6"/>
  <c r="AR40" i="6"/>
  <c r="AN44" i="6"/>
  <c r="AL45" i="6"/>
  <c r="AQ17" i="6"/>
  <c r="AN56" i="6"/>
  <c r="AI40" i="6"/>
  <c r="AL99" i="6"/>
  <c r="AR20" i="6"/>
  <c r="CO66" i="6"/>
  <c r="AQ46" i="6"/>
  <c r="AM63" i="6"/>
  <c r="CC71" i="6"/>
  <c r="AH32" i="6"/>
  <c r="CC111" i="6"/>
  <c r="AZ112" i="6"/>
  <c r="AJ73" i="6"/>
  <c r="AQ33" i="6"/>
  <c r="AN97" i="6"/>
  <c r="AO80" i="6"/>
  <c r="CC58" i="6"/>
  <c r="CA101" i="6"/>
  <c r="BZ58" i="6"/>
  <c r="CB57" i="6"/>
  <c r="AN54" i="6"/>
  <c r="AL80" i="6"/>
  <c r="AQ18" i="6"/>
  <c r="CO101" i="6"/>
  <c r="AP14" i="6"/>
  <c r="AQ65" i="6"/>
  <c r="AN32" i="6"/>
  <c r="AY22" i="6"/>
  <c r="AT96" i="6"/>
  <c r="CC113" i="6"/>
  <c r="AZ69" i="6"/>
  <c r="AQ36" i="6"/>
  <c r="AN51" i="6"/>
  <c r="AI54" i="6"/>
  <c r="CO62" i="6"/>
  <c r="AR79" i="6"/>
  <c r="AR99" i="6"/>
  <c r="CO60" i="6"/>
  <c r="CC69" i="6"/>
  <c r="AL43" i="6"/>
  <c r="CB70" i="6"/>
  <c r="AR25" i="6"/>
  <c r="AH27" i="6"/>
  <c r="AI36" i="6"/>
  <c r="AL90" i="6"/>
  <c r="AS95" i="6"/>
  <c r="AJ88" i="6"/>
  <c r="AJ36" i="6"/>
  <c r="AT11" i="6"/>
  <c r="AH24" i="6"/>
  <c r="AN55" i="6"/>
  <c r="AI29" i="6"/>
  <c r="AH49" i="6"/>
  <c r="AT70" i="6"/>
  <c r="AQ47" i="6"/>
  <c r="AK71" i="6"/>
  <c r="AJ56" i="6"/>
  <c r="AH19" i="6"/>
  <c r="AL21" i="6"/>
  <c r="AL94" i="6"/>
  <c r="AP75" i="6"/>
  <c r="AI51" i="6"/>
  <c r="CA63" i="6"/>
  <c r="CB58" i="6"/>
  <c r="CA111" i="6"/>
  <c r="AS35" i="6"/>
  <c r="AY103" i="6"/>
  <c r="CB56" i="6"/>
  <c r="AS85" i="6"/>
  <c r="AM23" i="6"/>
  <c r="AO34" i="6"/>
  <c r="AN49" i="6"/>
  <c r="AK43" i="6"/>
  <c r="CC51" i="6"/>
  <c r="AP26" i="6"/>
  <c r="AS73" i="6"/>
  <c r="CO48" i="6"/>
  <c r="AH14" i="6"/>
  <c r="AP15" i="6"/>
  <c r="AX39" i="6"/>
  <c r="AQ16" i="6"/>
  <c r="AO92" i="6"/>
  <c r="AM36" i="6"/>
  <c r="AH75" i="6"/>
  <c r="CB93" i="6"/>
  <c r="AS78" i="6"/>
  <c r="AL38" i="6"/>
  <c r="AI94" i="6"/>
  <c r="AP86" i="6"/>
  <c r="AH89" i="6"/>
  <c r="AH44" i="6"/>
  <c r="AO81" i="6"/>
  <c r="AJ85" i="6"/>
  <c r="AU26" i="6"/>
  <c r="AV113" i="6"/>
  <c r="AN23" i="6"/>
  <c r="CB76" i="6"/>
  <c r="AL48" i="6"/>
  <c r="AI99" i="6"/>
  <c r="AZ36" i="6"/>
  <c r="AR105" i="6"/>
  <c r="AH117" i="6"/>
  <c r="AU46" i="6"/>
  <c r="AS13" i="6"/>
  <c r="AK30" i="6"/>
  <c r="AK29" i="6"/>
  <c r="CO113" i="6"/>
  <c r="AW27" i="6"/>
  <c r="CA102" i="6"/>
  <c r="BZ79" i="6"/>
  <c r="AT102" i="6"/>
  <c r="AR53" i="6"/>
  <c r="AQ37" i="6"/>
  <c r="AK23" i="6"/>
  <c r="AW77" i="6"/>
  <c r="AZ65" i="6"/>
  <c r="AU110" i="6"/>
  <c r="CO99" i="6"/>
  <c r="BZ109" i="6"/>
  <c r="CB111" i="6"/>
  <c r="AR12" i="6"/>
  <c r="AI14" i="6"/>
  <c r="CO104" i="6"/>
  <c r="CB85" i="6"/>
  <c r="CC99" i="6"/>
  <c r="CB82" i="6"/>
  <c r="AQ81" i="6"/>
  <c r="AW23" i="6"/>
  <c r="AY13" i="6"/>
  <c r="AW28" i="6"/>
  <c r="AQ93" i="6"/>
  <c r="AS54" i="6"/>
  <c r="AO58" i="6"/>
  <c r="AP30" i="6"/>
  <c r="AI115" i="6"/>
  <c r="AW105" i="6"/>
  <c r="AY53" i="6"/>
  <c r="AL116" i="6"/>
  <c r="AS62" i="6"/>
  <c r="AW53" i="6"/>
  <c r="AJ49" i="6"/>
  <c r="AI74" i="6"/>
  <c r="AN59" i="6"/>
  <c r="AN105" i="6"/>
  <c r="AW106" i="6"/>
  <c r="AU105" i="6"/>
  <c r="CO76" i="6"/>
  <c r="AM54" i="6"/>
  <c r="AI77" i="6"/>
  <c r="AN76" i="6"/>
  <c r="AJ38" i="6"/>
  <c r="CO103" i="6"/>
  <c r="CA71" i="6"/>
  <c r="AN99" i="6"/>
  <c r="AK58" i="6"/>
  <c r="CA109" i="6"/>
  <c r="AR109" i="6"/>
  <c r="CA119" i="6"/>
  <c r="AZ31" i="6"/>
  <c r="CB81" i="6"/>
  <c r="AH12" i="6"/>
  <c r="AT50" i="6"/>
  <c r="AM34" i="6"/>
  <c r="AH53" i="6"/>
  <c r="AX75" i="6"/>
  <c r="AO111" i="6"/>
  <c r="AU14" i="6"/>
  <c r="BZ47" i="6"/>
  <c r="CA99" i="6"/>
  <c r="AN87" i="6"/>
  <c r="AI75" i="6"/>
  <c r="AY93" i="6"/>
  <c r="AS61" i="6"/>
  <c r="AQ45" i="6"/>
  <c r="AK53" i="6"/>
  <c r="AJ105" i="6"/>
  <c r="AV67" i="6"/>
  <c r="AJ64" i="6"/>
  <c r="AJ62" i="6"/>
  <c r="CA96" i="6"/>
  <c r="CO79" i="6"/>
  <c r="AM74" i="6"/>
  <c r="AI28" i="6"/>
  <c r="AS81" i="6"/>
  <c r="AR59" i="6"/>
  <c r="AR18" i="6"/>
  <c r="AR68" i="6"/>
  <c r="AZ12" i="6"/>
  <c r="AV99" i="6"/>
  <c r="AO120" i="6"/>
  <c r="AJ115" i="6"/>
  <c r="AM17" i="6"/>
  <c r="AR97" i="6"/>
  <c r="BZ98" i="6"/>
  <c r="AM87" i="6"/>
  <c r="AZ63" i="6"/>
  <c r="AW78" i="6"/>
  <c r="AM107" i="6"/>
  <c r="AY47" i="6"/>
  <c r="AS17" i="6"/>
  <c r="AL77" i="6"/>
  <c r="CB59" i="6"/>
  <c r="AR39" i="6"/>
  <c r="AT81" i="6"/>
  <c r="AK67" i="6"/>
  <c r="AM18" i="6"/>
  <c r="BZ64" i="6"/>
  <c r="AT99" i="6"/>
  <c r="AN58" i="6"/>
  <c r="AM71" i="6"/>
  <c r="AT25" i="6"/>
  <c r="AN65" i="6"/>
  <c r="CA49" i="6"/>
  <c r="AM67" i="6"/>
  <c r="AM50" i="6"/>
  <c r="BZ63" i="6"/>
  <c r="AQ119" i="6"/>
  <c r="AI23" i="6"/>
  <c r="BZ60" i="6"/>
  <c r="AO15" i="6"/>
  <c r="AT64" i="6"/>
  <c r="AI16" i="6"/>
  <c r="CA54" i="6"/>
  <c r="CC115" i="6"/>
  <c r="CC109" i="6"/>
  <c r="AL15" i="6"/>
  <c r="AJ29" i="6"/>
  <c r="AK96" i="6"/>
  <c r="AS31" i="6"/>
  <c r="AP49" i="6"/>
  <c r="AZ107" i="6"/>
  <c r="AS43" i="6"/>
  <c r="AS19" i="6"/>
  <c r="AR24" i="6"/>
  <c r="CO68" i="6"/>
  <c r="CA107" i="6"/>
  <c r="CB89" i="6"/>
  <c r="AI95" i="6"/>
  <c r="AL36" i="6"/>
  <c r="AI63" i="6"/>
  <c r="CO59" i="6"/>
  <c r="AT27" i="6"/>
  <c r="AK83" i="6"/>
  <c r="AZ87" i="6"/>
  <c r="AT66" i="6"/>
  <c r="AR81" i="6"/>
  <c r="AQ13" i="6"/>
  <c r="AT83" i="6"/>
  <c r="AN38" i="6"/>
  <c r="AM85" i="6"/>
  <c r="AP38" i="6"/>
  <c r="AJ74" i="6"/>
  <c r="AO60" i="6"/>
  <c r="BZ67" i="6"/>
  <c r="AS92" i="6"/>
  <c r="CO86" i="6"/>
  <c r="AO14" i="6"/>
  <c r="AL53" i="6"/>
  <c r="CC48" i="6"/>
  <c r="AR93" i="6"/>
  <c r="AT48" i="6"/>
  <c r="AQ71" i="6"/>
  <c r="AV112" i="6"/>
  <c r="CO107" i="6"/>
  <c r="AM51" i="6"/>
  <c r="AN67" i="6"/>
  <c r="AO99" i="6"/>
  <c r="AR15" i="6"/>
  <c r="AL31" i="6"/>
  <c r="CC53" i="6"/>
  <c r="AQ40" i="6"/>
  <c r="CB84" i="6"/>
  <c r="AQ88" i="6"/>
  <c r="BZ51" i="6"/>
  <c r="AY88" i="6"/>
  <c r="AP76" i="6"/>
  <c r="AP96" i="6"/>
  <c r="AL58" i="6"/>
  <c r="AT40" i="6"/>
  <c r="AP18" i="6"/>
  <c r="AP71" i="6"/>
  <c r="AJ80" i="6"/>
  <c r="AI61" i="6"/>
  <c r="CC72" i="6"/>
  <c r="AP73" i="6"/>
  <c r="AP25" i="6"/>
  <c r="AP28" i="6"/>
  <c r="BZ50" i="6"/>
  <c r="AI97" i="6"/>
  <c r="AT56" i="6"/>
  <c r="AR92" i="6"/>
  <c r="AQ87" i="6"/>
  <c r="BZ65" i="6"/>
  <c r="AQ99" i="6"/>
  <c r="AT13" i="6"/>
  <c r="AH87" i="6"/>
  <c r="AH62" i="6"/>
  <c r="AS40" i="6"/>
  <c r="AL63" i="6"/>
  <c r="AP89" i="6"/>
  <c r="AK76" i="6"/>
  <c r="AO56" i="6"/>
  <c r="CC90" i="6"/>
  <c r="AT72" i="6"/>
  <c r="CO69" i="6"/>
  <c r="AM43" i="6"/>
  <c r="BZ52" i="6"/>
  <c r="AI20" i="6"/>
  <c r="CC61" i="6"/>
  <c r="CA62" i="6"/>
  <c r="AL61" i="6"/>
  <c r="AQ72" i="6"/>
  <c r="CB104" i="6"/>
  <c r="AS100" i="6"/>
  <c r="AO85" i="6"/>
  <c r="CB72" i="6"/>
  <c r="AS57" i="6"/>
  <c r="CA93" i="6"/>
  <c r="CA80" i="6"/>
  <c r="CA55" i="6"/>
  <c r="AK59" i="6"/>
  <c r="AV26" i="6"/>
  <c r="AQ94" i="6"/>
  <c r="AQ12" i="6"/>
  <c r="CC108" i="6"/>
  <c r="AK12" i="6"/>
  <c r="AJ57" i="6"/>
  <c r="AS42" i="6"/>
  <c r="AJ90" i="6"/>
  <c r="AR91" i="6"/>
  <c r="CB94" i="6"/>
  <c r="AJ24" i="6"/>
  <c r="AT93" i="6"/>
  <c r="AH33" i="6"/>
  <c r="CA68" i="6"/>
  <c r="AO30" i="6"/>
  <c r="AJ67" i="6"/>
  <c r="AL19" i="6"/>
  <c r="AK114" i="6"/>
  <c r="AH107" i="6"/>
  <c r="AT44" i="6"/>
  <c r="AK13" i="6"/>
  <c r="AL60" i="6"/>
  <c r="AK70" i="6"/>
  <c r="AN108" i="6"/>
  <c r="AV42" i="6"/>
  <c r="AS119" i="6"/>
  <c r="CA82" i="6"/>
  <c r="CC103" i="6"/>
  <c r="AS16" i="6"/>
  <c r="AR60" i="6"/>
  <c r="AR16" i="6"/>
  <c r="AZ84" i="6"/>
  <c r="AI49" i="6"/>
  <c r="AT37" i="6"/>
  <c r="AZ78" i="6"/>
  <c r="AR52" i="6"/>
  <c r="AI56" i="6"/>
  <c r="AL81" i="6"/>
  <c r="AY75" i="6"/>
  <c r="AQ108" i="6"/>
  <c r="AX116" i="6"/>
  <c r="CB68" i="6"/>
  <c r="AI26" i="6"/>
  <c r="CC110" i="6"/>
  <c r="CA88" i="6"/>
  <c r="AJ89" i="6"/>
  <c r="CO88" i="6"/>
  <c r="AQ20" i="6"/>
  <c r="AR82" i="6"/>
  <c r="BZ59" i="6"/>
  <c r="AY74" i="6"/>
  <c r="AZ33" i="6"/>
  <c r="AX110" i="6"/>
  <c r="CA120" i="6"/>
  <c r="AH83" i="6"/>
  <c r="AJ63" i="6"/>
  <c r="AT73" i="6"/>
  <c r="CO90" i="6"/>
  <c r="AX71" i="6"/>
  <c r="AV106" i="6"/>
  <c r="AJ114" i="6"/>
  <c r="AZ21" i="6"/>
  <c r="CB102" i="6"/>
  <c r="AW65" i="6"/>
  <c r="AS89" i="6"/>
  <c r="AL70" i="6"/>
  <c r="AS32" i="6"/>
  <c r="AL119" i="6"/>
  <c r="AV78" i="6"/>
  <c r="CC118" i="6"/>
  <c r="AH82" i="6"/>
  <c r="AM47" i="6"/>
  <c r="AR63" i="6"/>
  <c r="AN72" i="6"/>
  <c r="AH57" i="6"/>
  <c r="AL95" i="6"/>
  <c r="AL35" i="6"/>
  <c r="BZ81" i="6"/>
  <c r="CO109" i="6"/>
  <c r="AM105" i="6"/>
  <c r="AZ117" i="6"/>
  <c r="AZ114" i="6"/>
  <c r="AY38" i="6"/>
  <c r="AQ58" i="6"/>
  <c r="AN86" i="6"/>
  <c r="AJ37" i="6"/>
  <c r="AR70" i="6"/>
  <c r="AS114" i="6"/>
  <c r="AX21" i="6"/>
  <c r="AT107" i="6"/>
  <c r="AP114" i="6"/>
  <c r="AI66" i="6"/>
  <c r="AK62" i="6"/>
  <c r="AL40" i="6"/>
  <c r="AX53" i="6"/>
  <c r="AI108" i="6"/>
  <c r="AN68" i="6"/>
  <c r="CA114" i="6"/>
  <c r="AM57" i="6"/>
  <c r="AZ52" i="6"/>
  <c r="AJ116" i="6"/>
  <c r="CA104" i="6"/>
  <c r="AO23" i="6"/>
  <c r="AN26" i="6"/>
  <c r="AH52" i="6"/>
  <c r="BZ110" i="6"/>
  <c r="AS23" i="6"/>
  <c r="AI45" i="6"/>
  <c r="AS59" i="6"/>
  <c r="AS60" i="6"/>
  <c r="AH81" i="6"/>
  <c r="AP113" i="6"/>
  <c r="AX47" i="6"/>
  <c r="AW16" i="6"/>
  <c r="AJ52" i="6"/>
  <c r="AM80" i="6"/>
  <c r="AS93" i="6"/>
  <c r="AK46" i="6"/>
  <c r="CO81" i="6"/>
  <c r="AV75" i="6"/>
  <c r="AZ57" i="6"/>
  <c r="AL111" i="6"/>
  <c r="AO72" i="6"/>
  <c r="AM66" i="6"/>
  <c r="CB90" i="6"/>
  <c r="AK99" i="6"/>
  <c r="CC105" i="6"/>
  <c r="AV115" i="6"/>
  <c r="AN21" i="6"/>
  <c r="AP24" i="6"/>
  <c r="AM25" i="6"/>
  <c r="CC83" i="6"/>
  <c r="AH15" i="6"/>
  <c r="CA75" i="6"/>
  <c r="AM12" i="6"/>
  <c r="AO97" i="6"/>
  <c r="AQ68" i="6"/>
  <c r="AP13" i="6"/>
  <c r="AQ28" i="6"/>
  <c r="AN22" i="6"/>
  <c r="AM101" i="6"/>
  <c r="AI32" i="6"/>
  <c r="AS71" i="6"/>
  <c r="AH16" i="6"/>
  <c r="CA60" i="6"/>
  <c r="AK69" i="6"/>
  <c r="AT94" i="6"/>
  <c r="AH22" i="6"/>
  <c r="AI81" i="6"/>
  <c r="AP31" i="6"/>
  <c r="AQ42" i="6"/>
  <c r="AS82" i="6"/>
  <c r="AQ100" i="6"/>
  <c r="AL59" i="6"/>
  <c r="AI116" i="6"/>
  <c r="AK22" i="6"/>
  <c r="AH67" i="6"/>
  <c r="AN25" i="6"/>
  <c r="AO68" i="6"/>
  <c r="AO19" i="6"/>
  <c r="AH26" i="6"/>
  <c r="AP78" i="6"/>
  <c r="AL13" i="6"/>
  <c r="AN88" i="6"/>
  <c r="CA61" i="6"/>
  <c r="AO38" i="6"/>
  <c r="AW102" i="6"/>
  <c r="CA50" i="6"/>
  <c r="CB91" i="6"/>
  <c r="AM52" i="6"/>
  <c r="AT86" i="6"/>
  <c r="CB83" i="6"/>
  <c r="AL84" i="6"/>
  <c r="CA48" i="6"/>
  <c r="AS22" i="6"/>
  <c r="AK95" i="6"/>
  <c r="CC66" i="6"/>
  <c r="AP37" i="6"/>
  <c r="CA85" i="6"/>
  <c r="CB95" i="6"/>
  <c r="AJ84" i="6"/>
  <c r="CO55" i="6"/>
  <c r="AW31" i="6"/>
  <c r="AH17" i="6"/>
  <c r="AP66" i="6"/>
  <c r="CA100" i="6"/>
  <c r="CA94" i="6"/>
  <c r="AO52" i="6"/>
  <c r="CC59" i="6"/>
  <c r="CA58" i="6"/>
  <c r="AI52" i="6"/>
  <c r="AK24" i="6"/>
  <c r="AQ29" i="6"/>
  <c r="AQ51" i="6"/>
  <c r="CO74" i="6"/>
  <c r="BZ55" i="6"/>
  <c r="AL47" i="6"/>
  <c r="AL14" i="6"/>
  <c r="AV74" i="6"/>
  <c r="BZ106" i="6"/>
  <c r="AO95" i="6"/>
  <c r="AK33" i="6"/>
  <c r="CA81" i="6"/>
  <c r="AJ100" i="6"/>
  <c r="AK16" i="6"/>
  <c r="AR27" i="6"/>
  <c r="AS75" i="6"/>
  <c r="AP63" i="6"/>
  <c r="AQ56" i="6"/>
  <c r="AO76" i="6"/>
  <c r="BZ49" i="6"/>
  <c r="AT36" i="6"/>
  <c r="AK27" i="6"/>
  <c r="AU85" i="6"/>
  <c r="CC104" i="6"/>
  <c r="AK56" i="6"/>
  <c r="AK86" i="6"/>
  <c r="AR57" i="6"/>
  <c r="AM90" i="6"/>
  <c r="CB98" i="6"/>
  <c r="AN31" i="6"/>
  <c r="AV96" i="6"/>
  <c r="AR87" i="6"/>
  <c r="CC96" i="6"/>
  <c r="AM60" i="6"/>
  <c r="CB110" i="6"/>
  <c r="BZ89" i="6"/>
  <c r="CB114" i="6"/>
  <c r="AQ86" i="6"/>
  <c r="AO37" i="6"/>
  <c r="AI82" i="6"/>
  <c r="AR32" i="6"/>
  <c r="CO50" i="6"/>
  <c r="AM44" i="6"/>
  <c r="AR100" i="6"/>
  <c r="AK48" i="6"/>
  <c r="AQ78" i="6"/>
  <c r="AR64" i="6"/>
  <c r="CC54" i="6"/>
  <c r="CO71" i="6"/>
  <c r="CO100" i="6"/>
  <c r="CB60" i="6"/>
  <c r="CC91" i="6"/>
  <c r="AO26" i="6"/>
  <c r="BZ76" i="6"/>
  <c r="AR98" i="6"/>
  <c r="AO66" i="6"/>
  <c r="CB80" i="6"/>
  <c r="AS58" i="6"/>
  <c r="CC68" i="6"/>
  <c r="CC89" i="6"/>
  <c r="AT120" i="6"/>
  <c r="AH74" i="6"/>
  <c r="AM86" i="6"/>
  <c r="AH35" i="6"/>
  <c r="AK32" i="6"/>
  <c r="AR86" i="6"/>
  <c r="AW57" i="6"/>
  <c r="AW58" i="6"/>
  <c r="AZ119" i="6"/>
  <c r="AR80" i="6"/>
  <c r="AN63" i="6"/>
  <c r="AM21" i="6"/>
  <c r="AN11" i="6"/>
  <c r="BZ99" i="6"/>
  <c r="AX34" i="6"/>
  <c r="BZ101" i="6"/>
  <c r="AV119" i="6"/>
  <c r="AO108" i="6"/>
  <c r="AH64" i="6"/>
  <c r="AR62" i="6"/>
  <c r="AO57" i="6"/>
  <c r="AL106" i="6"/>
  <c r="AI114" i="6"/>
  <c r="AH97" i="6"/>
  <c r="AS37" i="6"/>
  <c r="AJ27" i="6"/>
  <c r="AQ62" i="6"/>
  <c r="AM28" i="6"/>
  <c r="AL54" i="6"/>
  <c r="AO36" i="6"/>
  <c r="CC112" i="6"/>
  <c r="CB73" i="6"/>
  <c r="AQ26" i="6"/>
  <c r="AH116" i="6"/>
  <c r="AR115" i="6"/>
  <c r="AY46" i="6"/>
  <c r="AN106" i="6"/>
  <c r="AR14" i="6"/>
  <c r="AQ73" i="6"/>
  <c r="AM92" i="6"/>
  <c r="CO96" i="6"/>
  <c r="AV65" i="6"/>
  <c r="AV84" i="6"/>
  <c r="AW116" i="6"/>
  <c r="AS39" i="6"/>
  <c r="AI38" i="6"/>
  <c r="CC41" i="6"/>
  <c r="AI85" i="6"/>
  <c r="CO72" i="6"/>
  <c r="AS80" i="6"/>
  <c r="AY45" i="6"/>
  <c r="AT103" i="6"/>
  <c r="AY40" i="6"/>
  <c r="AK93" i="6"/>
  <c r="AI18" i="6"/>
  <c r="CA53" i="6"/>
  <c r="AT45" i="6"/>
  <c r="AJ83" i="6"/>
  <c r="AP100" i="6"/>
  <c r="AN30" i="6"/>
  <c r="CO51" i="6"/>
  <c r="AR56" i="6"/>
  <c r="AL101" i="6"/>
  <c r="AT117" i="6"/>
  <c r="AJ106" i="6"/>
  <c r="AI112" i="6"/>
  <c r="AI31" i="6"/>
  <c r="CC86" i="6"/>
  <c r="CC75" i="6"/>
  <c r="AJ47" i="6"/>
  <c r="AW19" i="6"/>
  <c r="AX87" i="6"/>
  <c r="AV21" i="6"/>
  <c r="AN101" i="6"/>
  <c r="AQ53" i="6"/>
  <c r="AH95" i="6"/>
  <c r="CB78" i="6"/>
  <c r="AX95" i="6"/>
  <c r="CO78" i="6"/>
  <c r="AP40" i="6"/>
  <c r="AS14" i="6"/>
  <c r="AZ68" i="6"/>
  <c r="CA116" i="6"/>
  <c r="AX58" i="6"/>
  <c r="AT51" i="6"/>
  <c r="CO77" i="6"/>
  <c r="AO78" i="6"/>
  <c r="AN84" i="6"/>
  <c r="AS63" i="6"/>
  <c r="AK75" i="6"/>
  <c r="CO112" i="6"/>
  <c r="CC107" i="6"/>
  <c r="AO53" i="6"/>
  <c r="AI68" i="6"/>
  <c r="AU16" i="6"/>
  <c r="AY57" i="6"/>
  <c r="AX30" i="6"/>
  <c r="AS30" i="6"/>
  <c r="AS28" i="6"/>
  <c r="AL52" i="6"/>
  <c r="BZ61" i="6"/>
  <c r="AQ90" i="6"/>
  <c r="AU117" i="6"/>
  <c r="AU30" i="6"/>
  <c r="AL110" i="6"/>
  <c r="AI19" i="6"/>
  <c r="AI44" i="6"/>
  <c r="AQ23" i="6"/>
  <c r="AQ43" i="6"/>
  <c r="AN52" i="6"/>
  <c r="BZ116" i="6"/>
  <c r="AS56" i="6"/>
  <c r="AP32" i="6"/>
  <c r="AR33" i="6"/>
  <c r="AM76" i="6"/>
  <c r="AQ85" i="6"/>
  <c r="AO16" i="6"/>
  <c r="AI17" i="6"/>
  <c r="BZ111" i="6"/>
  <c r="AM89" i="6"/>
  <c r="AN46" i="6"/>
  <c r="AH40" i="6"/>
  <c r="AU15" i="6"/>
  <c r="AI79" i="6"/>
  <c r="AQ44" i="6"/>
  <c r="CB108" i="6"/>
  <c r="AO84" i="6"/>
  <c r="AI76" i="6"/>
  <c r="AT35" i="6"/>
  <c r="AJ86" i="6"/>
  <c r="AP35" i="6"/>
  <c r="AN78" i="6"/>
  <c r="AN53" i="6"/>
  <c r="AI93" i="6"/>
  <c r="CB48" i="6"/>
  <c r="AH11" i="6"/>
  <c r="AP95" i="6"/>
  <c r="AY107" i="6"/>
  <c r="AH58" i="6"/>
  <c r="AT77" i="6"/>
  <c r="AR88" i="6"/>
  <c r="AI24" i="6"/>
  <c r="CC57" i="6"/>
  <c r="AQ34" i="6"/>
  <c r="AM20" i="6"/>
  <c r="AS84" i="6"/>
  <c r="AT92" i="6"/>
  <c r="AS91" i="6"/>
  <c r="AT55" i="6"/>
  <c r="AZ90" i="6"/>
  <c r="AH59" i="6"/>
  <c r="AN79" i="6"/>
  <c r="AQ63" i="6"/>
  <c r="AH47" i="6"/>
  <c r="CO49" i="6"/>
  <c r="AK81" i="6"/>
  <c r="AJ15" i="6"/>
  <c r="AH70" i="6"/>
  <c r="AH45" i="6"/>
  <c r="AT85" i="6"/>
  <c r="AL85" i="6"/>
  <c r="CC50" i="6"/>
  <c r="BZ113" i="6"/>
  <c r="AH54" i="6"/>
  <c r="AJ35" i="6"/>
  <c r="AU98" i="6"/>
  <c r="BZ86" i="6"/>
  <c r="AO90" i="6"/>
  <c r="AT54" i="6"/>
  <c r="AM69" i="6"/>
  <c r="AM26" i="6"/>
  <c r="AN94" i="6"/>
  <c r="AP74" i="6"/>
  <c r="AL34" i="6"/>
  <c r="AK85" i="6"/>
  <c r="AJ93" i="6"/>
  <c r="AI91" i="6"/>
  <c r="AM48" i="6"/>
  <c r="AT20" i="6"/>
  <c r="AQ79" i="6"/>
  <c r="AJ50" i="6"/>
  <c r="AY90" i="6"/>
  <c r="BZ71" i="6"/>
  <c r="CA95" i="6"/>
  <c r="CA56" i="6"/>
  <c r="AR28" i="6"/>
  <c r="AN19" i="6"/>
  <c r="AP92" i="6"/>
  <c r="AL29" i="6"/>
  <c r="AP61" i="6"/>
  <c r="AN61" i="6"/>
  <c r="AL91" i="6"/>
  <c r="CO89" i="6"/>
  <c r="AH38" i="6"/>
  <c r="AP60" i="6"/>
  <c r="CC98" i="6"/>
  <c r="AJ70" i="6"/>
  <c r="AK35" i="6"/>
  <c r="AS27" i="6"/>
  <c r="AS117" i="6"/>
  <c r="AP58" i="6"/>
  <c r="AH60" i="6"/>
  <c r="AH36" i="6"/>
  <c r="AQ57" i="6"/>
  <c r="AY100" i="6"/>
  <c r="AK19" i="6"/>
  <c r="CA115" i="6"/>
  <c r="AP87" i="6"/>
  <c r="AJ96" i="6"/>
  <c r="AV24" i="6"/>
  <c r="AH55" i="6"/>
  <c r="AI64" i="6"/>
  <c r="CA57" i="6"/>
  <c r="AJ72" i="6"/>
  <c r="AQ80" i="6"/>
  <c r="BZ75" i="6"/>
  <c r="CO67" i="6"/>
  <c r="CC65" i="6"/>
  <c r="AJ32" i="6"/>
  <c r="AT82" i="6"/>
  <c r="AQ24" i="6"/>
  <c r="CA59" i="6"/>
  <c r="AT16" i="6"/>
  <c r="AK34" i="6"/>
  <c r="AM11" i="6"/>
  <c r="AP36" i="6"/>
  <c r="AN37" i="6"/>
  <c r="AM55" i="6"/>
  <c r="AN13" i="6"/>
  <c r="AL55" i="6"/>
  <c r="AT43" i="6"/>
  <c r="AO22" i="6"/>
  <c r="AJ94" i="6"/>
  <c r="AR65" i="6"/>
  <c r="CO83" i="6"/>
  <c r="AJ13" i="6"/>
  <c r="BZ105" i="6"/>
  <c r="AJ11" i="6"/>
  <c r="AK116" i="6"/>
  <c r="AK72" i="6"/>
  <c r="AR58" i="6"/>
  <c r="AJ22" i="6"/>
  <c r="AO24" i="6"/>
  <c r="BZ94" i="6"/>
  <c r="AP48" i="6"/>
  <c r="AK87" i="6"/>
  <c r="CB66" i="6"/>
  <c r="AM37" i="6"/>
  <c r="AO61" i="6"/>
  <c r="AS21" i="6"/>
  <c r="AJ46" i="6"/>
  <c r="BZ69" i="6"/>
  <c r="CB65" i="6"/>
  <c r="AI22" i="6"/>
  <c r="AO62" i="6"/>
  <c r="AH99" i="6"/>
  <c r="AL22" i="6"/>
  <c r="AM100" i="6"/>
  <c r="AI92" i="6"/>
  <c r="AJ45" i="6"/>
  <c r="AO77" i="6"/>
  <c r="CA89" i="6"/>
  <c r="AM58" i="6"/>
  <c r="BZ54" i="6"/>
  <c r="AM96" i="6"/>
  <c r="AW109" i="6"/>
  <c r="AK20" i="6"/>
  <c r="AQ64" i="6"/>
  <c r="CO111" i="6"/>
  <c r="AV56" i="6"/>
  <c r="AS96" i="6"/>
  <c r="AM99" i="6"/>
  <c r="AH79" i="6"/>
  <c r="BZ68" i="6"/>
  <c r="AR55" i="6"/>
  <c r="AN100" i="6"/>
  <c r="AI78" i="6"/>
  <c r="AH103" i="6"/>
  <c r="AO63" i="6"/>
  <c r="AR77" i="6"/>
  <c r="AI62" i="6"/>
  <c r="AI55" i="6"/>
  <c r="AH93" i="6"/>
  <c r="BZ70" i="6"/>
  <c r="AM31" i="6"/>
  <c r="AL69" i="6"/>
  <c r="AL76" i="6"/>
  <c r="CA83" i="6"/>
  <c r="AP22" i="6"/>
  <c r="AK60" i="6"/>
  <c r="AK18" i="6"/>
  <c r="AS65" i="6"/>
  <c r="CC87" i="6"/>
  <c r="CO47" i="6"/>
  <c r="AM84" i="6"/>
  <c r="AI58" i="6"/>
  <c r="BZ104" i="6"/>
  <c r="CC92" i="6"/>
  <c r="AP62" i="6"/>
  <c r="AO11" i="6"/>
  <c r="AR48" i="6"/>
  <c r="AR11" i="6"/>
  <c r="AN33" i="6"/>
  <c r="AI27" i="6"/>
  <c r="BZ93" i="6"/>
  <c r="CB115" i="6"/>
  <c r="AT22" i="6"/>
  <c r="AP43" i="6"/>
  <c r="CC60" i="6"/>
  <c r="AQ14" i="6"/>
  <c r="AL87" i="6"/>
  <c r="AP91" i="6"/>
  <c r="AZ19" i="6"/>
  <c r="AQ66" i="6"/>
  <c r="AL66" i="6"/>
  <c r="AI35" i="6"/>
  <c r="AI46" i="6"/>
  <c r="AH39" i="6"/>
  <c r="CC84" i="6"/>
  <c r="AI73" i="6"/>
  <c r="AL62" i="6"/>
  <c r="AT26" i="6"/>
  <c r="AQ27" i="6"/>
  <c r="AP93" i="6"/>
  <c r="AK45" i="6"/>
  <c r="AQ50" i="6"/>
  <c r="AN45" i="6"/>
  <c r="AT14" i="6"/>
  <c r="CB49" i="6"/>
  <c r="AS55" i="6"/>
  <c r="AH28" i="6"/>
  <c r="AN93" i="6"/>
  <c r="AK80" i="6"/>
  <c r="CO94" i="6"/>
  <c r="AK44" i="6"/>
  <c r="AJ33" i="6"/>
  <c r="BZ53" i="6"/>
  <c r="AS83" i="6"/>
  <c r="AN98" i="6"/>
  <c r="AL73" i="6"/>
  <c r="AM81" i="6"/>
  <c r="CO63" i="6"/>
  <c r="AO49" i="6"/>
  <c r="AL75" i="6"/>
  <c r="AK84" i="6"/>
  <c r="AV49" i="6"/>
  <c r="AJ76" i="6"/>
  <c r="AS88" i="6"/>
  <c r="AW62" i="6"/>
  <c r="AO74" i="6"/>
  <c r="AT84" i="6"/>
  <c r="AS64" i="6"/>
  <c r="AS77" i="6"/>
  <c r="CB113" i="6"/>
  <c r="BZ91" i="6"/>
  <c r="AO43" i="6"/>
  <c r="AI47" i="6"/>
  <c r="CO108" i="6"/>
  <c r="BZ56" i="6"/>
  <c r="AO71" i="6"/>
  <c r="AJ44" i="6"/>
  <c r="AJ16" i="6"/>
  <c r="AN92" i="6"/>
  <c r="AI86" i="6"/>
  <c r="AK92" i="6"/>
  <c r="AH88" i="6"/>
  <c r="CO61" i="6"/>
  <c r="AT42" i="6"/>
  <c r="CA67" i="6"/>
  <c r="AJ66" i="6"/>
  <c r="AH68" i="6"/>
  <c r="AQ61" i="6"/>
  <c r="AQ92" i="6"/>
  <c r="AN39" i="6"/>
  <c r="AR50" i="6"/>
  <c r="AN48" i="6"/>
  <c r="AP50" i="6"/>
  <c r="CA78" i="6"/>
  <c r="AJ21" i="6"/>
  <c r="BZ82" i="6"/>
  <c r="AO67" i="6"/>
  <c r="CO105" i="6"/>
  <c r="AS11" i="6"/>
  <c r="AH50" i="6"/>
  <c r="CA52" i="6"/>
  <c r="AO69" i="6"/>
  <c r="AR19" i="6"/>
  <c r="AT21" i="6"/>
  <c r="AP88" i="6"/>
  <c r="AN28" i="6"/>
  <c r="AM72" i="6"/>
  <c r="AM94" i="6"/>
  <c r="AN70" i="6"/>
  <c r="AR71" i="6"/>
  <c r="CA98" i="6"/>
  <c r="BZ100" i="6"/>
  <c r="AS20" i="6"/>
  <c r="AQ112" i="6"/>
  <c r="AS52" i="6"/>
  <c r="CB62" i="6"/>
  <c r="AS86" i="6"/>
  <c r="AQ22" i="6"/>
  <c r="AX15" i="6"/>
  <c r="CA74" i="6"/>
  <c r="BZ78" i="6"/>
  <c r="AP69" i="6"/>
  <c r="AH78" i="6"/>
  <c r="AQ98" i="6"/>
  <c r="AK51" i="6"/>
  <c r="AL12" i="6"/>
  <c r="AR61" i="6"/>
  <c r="AO59" i="6"/>
  <c r="AJ18" i="6"/>
  <c r="AR31" i="6"/>
  <c r="AR95" i="6"/>
  <c r="AL98" i="6"/>
  <c r="AP80" i="6"/>
  <c r="AL37" i="6"/>
  <c r="AK100" i="6"/>
  <c r="BZ74" i="6"/>
  <c r="AQ25" i="6"/>
  <c r="AL56" i="6"/>
  <c r="AJ61" i="6"/>
  <c r="AM68" i="6"/>
  <c r="AR17" i="6"/>
  <c r="CC82" i="6"/>
  <c r="AL51" i="6"/>
  <c r="CA66" i="6"/>
  <c r="AW111" i="6"/>
  <c r="AO29" i="6"/>
  <c r="AK94" i="6"/>
  <c r="AJ55" i="6"/>
  <c r="AH23" i="6"/>
  <c r="CC62" i="6"/>
  <c r="AZ70" i="6"/>
  <c r="AQ52" i="6"/>
  <c r="AP115" i="6"/>
  <c r="AH31" i="6"/>
  <c r="AL86" i="6"/>
  <c r="AY97" i="6"/>
  <c r="CO64" i="6"/>
  <c r="BZ115" i="6"/>
  <c r="BZ114" i="6"/>
  <c r="AH61" i="6"/>
  <c r="AW103" i="6"/>
  <c r="AO70" i="6"/>
  <c r="AQ38" i="6"/>
  <c r="AK98" i="6"/>
  <c r="AO48" i="6"/>
  <c r="BZ97" i="6"/>
  <c r="AM38" i="6"/>
  <c r="AT91" i="6"/>
  <c r="CA47" i="6"/>
  <c r="AJ42" i="6"/>
  <c r="AI80" i="6"/>
  <c r="AM70" i="6"/>
  <c r="AL30" i="6"/>
  <c r="AN40" i="6"/>
  <c r="AI50" i="6"/>
  <c r="CC64" i="6"/>
  <c r="CC55" i="6"/>
  <c r="AK77" i="6"/>
  <c r="CA77" i="6"/>
  <c r="AQ74" i="6"/>
  <c r="AH100" i="6"/>
  <c r="AL32" i="6"/>
  <c r="AT80" i="6"/>
  <c r="AT52" i="6"/>
  <c r="AS25" i="6"/>
  <c r="CO53" i="6"/>
  <c r="AT49" i="6"/>
  <c r="AQ95" i="6"/>
  <c r="AP42" i="6"/>
  <c r="AN89" i="6"/>
  <c r="AL64" i="6"/>
  <c r="AO39" i="6"/>
  <c r="AR84" i="6"/>
  <c r="AI60" i="6"/>
  <c r="CA72" i="6"/>
  <c r="AH94" i="6"/>
  <c r="CC100" i="6"/>
  <c r="AR45" i="6"/>
  <c r="AL89" i="6"/>
  <c r="AR49" i="6"/>
  <c r="BZ85" i="6"/>
  <c r="AT24" i="6"/>
  <c r="AM56" i="6"/>
  <c r="AH66" i="6"/>
  <c r="AI53" i="6"/>
  <c r="AO73" i="6"/>
  <c r="AL68" i="6"/>
  <c r="AP85" i="6"/>
  <c r="AM91" i="6"/>
  <c r="AM22" i="6"/>
  <c r="AN77" i="6"/>
  <c r="BZ77" i="6"/>
  <c r="AS47" i="6"/>
  <c r="CC67" i="6"/>
  <c r="AI30" i="6"/>
  <c r="CO73" i="6"/>
  <c r="AI100" i="6"/>
  <c r="AN85" i="6"/>
  <c r="CB101" i="6"/>
  <c r="AN60" i="6"/>
  <c r="AM14" i="6"/>
  <c r="CC102" i="6"/>
  <c r="AN73" i="6"/>
  <c r="AM30" i="6"/>
  <c r="AQ11" i="6"/>
  <c r="AH29" i="6"/>
  <c r="AL46" i="6"/>
  <c r="AJ54" i="6"/>
  <c r="AJ25" i="6"/>
  <c r="AS70" i="6"/>
  <c r="AT31" i="6"/>
  <c r="AK49" i="6"/>
  <c r="AN80" i="6"/>
  <c r="AP11" i="6"/>
  <c r="CB71" i="6"/>
  <c r="AX48" i="6"/>
  <c r="AM97" i="6"/>
  <c r="CC74" i="6"/>
  <c r="CB97" i="6"/>
  <c r="AP98" i="6"/>
  <c r="AM59" i="6"/>
  <c r="CB53" i="6"/>
  <c r="AT95" i="6"/>
  <c r="AL25" i="6"/>
  <c r="AT28" i="6"/>
  <c r="AK15" i="6"/>
  <c r="BZ80" i="6"/>
  <c r="AK88" i="6"/>
  <c r="AI119" i="6"/>
  <c r="CC77" i="6"/>
  <c r="AI34" i="6"/>
  <c r="AN69" i="6"/>
  <c r="AI43" i="6"/>
  <c r="AM16" i="6"/>
  <c r="AS45" i="6"/>
  <c r="AI42" i="6"/>
  <c r="AR46" i="6"/>
  <c r="AS36" i="6"/>
  <c r="AH46" i="6"/>
  <c r="CO114" i="6"/>
  <c r="AP99" i="6"/>
  <c r="BZ72" i="6"/>
  <c r="AH43" i="6"/>
  <c r="AR13" i="6"/>
  <c r="AR30" i="6"/>
  <c r="AS72" i="6"/>
  <c r="AJ12" i="6"/>
  <c r="AT100" i="6"/>
  <c r="AQ59" i="6"/>
  <c r="CC80" i="6"/>
  <c r="CO98" i="6"/>
  <c r="AR67" i="6"/>
  <c r="CB67" i="6"/>
  <c r="AN14" i="6"/>
  <c r="AQ32" i="6"/>
  <c r="AO42" i="6"/>
  <c r="AT58" i="6"/>
  <c r="AQ48" i="6"/>
  <c r="AJ40" i="6"/>
  <c r="AM95" i="6"/>
  <c r="CB96" i="6"/>
  <c r="CO110" i="6"/>
  <c r="AP105" i="6"/>
  <c r="CO84" i="6"/>
  <c r="CA108" i="6"/>
  <c r="CO92" i="6"/>
  <c r="CO52" i="6"/>
  <c r="AZ92" i="6"/>
  <c r="AM29" i="6"/>
  <c r="AK39" i="6"/>
  <c r="AQ67" i="6"/>
  <c r="AO79" i="6"/>
  <c r="CO70" i="6"/>
  <c r="AH51" i="6"/>
  <c r="AO83" i="6"/>
  <c r="AM53" i="6"/>
  <c r="AI25" i="6"/>
  <c r="AP67" i="6"/>
  <c r="CA64" i="6"/>
  <c r="AP79" i="6"/>
  <c r="CC63" i="6"/>
  <c r="AN43" i="6"/>
  <c r="AQ84" i="6"/>
  <c r="AO89" i="6"/>
  <c r="AS90" i="6"/>
  <c r="CO80" i="6"/>
  <c r="AH34" i="6"/>
  <c r="CA90" i="6"/>
  <c r="CO56" i="6"/>
  <c r="CA51" i="6"/>
  <c r="AJ43" i="6"/>
  <c r="AK66" i="6"/>
  <c r="AM65" i="6"/>
  <c r="CC93" i="6"/>
  <c r="AO20" i="6"/>
  <c r="AL42" i="6"/>
  <c r="CC73" i="6"/>
  <c r="BZ107" i="6"/>
  <c r="AI88" i="6"/>
  <c r="AT69" i="6"/>
  <c r="AO25" i="6"/>
  <c r="CC56" i="6"/>
  <c r="AQ31" i="6"/>
  <c r="CC79" i="6"/>
  <c r="CA97" i="6"/>
  <c r="AP52" i="6"/>
  <c r="AS76" i="6"/>
  <c r="AR90" i="6"/>
  <c r="CB74" i="6"/>
  <c r="AT39" i="6"/>
  <c r="AO44" i="6"/>
  <c r="AW114" i="6"/>
  <c r="AT98" i="6"/>
  <c r="AP55" i="6"/>
  <c r="AP68" i="6"/>
  <c r="AP57" i="6"/>
  <c r="AT63" i="6"/>
  <c r="AI87" i="6"/>
  <c r="CA84" i="6"/>
  <c r="AN42" i="6"/>
  <c r="AP70" i="6"/>
  <c r="AK57" i="6"/>
  <c r="AJ34" i="6"/>
  <c r="CB54" i="6"/>
  <c r="AO31" i="6"/>
  <c r="AR22" i="6"/>
  <c r="AO93" i="6"/>
  <c r="CO93" i="6"/>
  <c r="AR69" i="6"/>
  <c r="CB61" i="6"/>
  <c r="AT76" i="6"/>
  <c r="BZ62" i="6"/>
  <c r="CA79" i="6"/>
  <c r="AL100" i="6"/>
  <c r="CC52" i="6"/>
  <c r="AK89" i="6"/>
  <c r="AN15" i="6"/>
  <c r="AJ20" i="6"/>
  <c r="CC47" i="6"/>
  <c r="AS97" i="6"/>
  <c r="AH48" i="6"/>
  <c r="AI48" i="6"/>
  <c r="BZ95" i="6"/>
  <c r="AJ78" i="6"/>
  <c r="AQ76" i="6"/>
  <c r="AQ60" i="6"/>
  <c r="AR26" i="6"/>
  <c r="AM64" i="6"/>
  <c r="AT18" i="6"/>
  <c r="AK91" i="6"/>
  <c r="AJ30" i="6"/>
  <c r="AJ87" i="6"/>
  <c r="AK52" i="6"/>
  <c r="BZ73" i="6"/>
  <c r="AS87" i="6"/>
  <c r="CO54" i="6"/>
  <c r="AN74" i="6"/>
  <c r="AS79" i="6"/>
  <c r="AT47" i="6"/>
  <c r="AO45" i="6"/>
  <c r="CC106" i="6"/>
  <c r="AH20" i="6"/>
  <c r="AJ14" i="6"/>
  <c r="AS94" i="6"/>
  <c r="AV11" i="6"/>
  <c r="AS12" i="6"/>
  <c r="AP82" i="6"/>
  <c r="AR74" i="6"/>
  <c r="CA91" i="6"/>
  <c r="AH77" i="6"/>
  <c r="AJ97" i="6"/>
  <c r="AK31" i="6"/>
  <c r="AT87" i="6"/>
  <c r="AK74" i="6"/>
  <c r="AO54" i="6"/>
  <c r="AS48" i="6"/>
  <c r="AN57" i="6"/>
  <c r="AQ30" i="6"/>
  <c r="AH42" i="6"/>
  <c r="AR42" i="6"/>
  <c r="CB47" i="6"/>
  <c r="AJ68" i="6"/>
  <c r="AT97" i="6"/>
  <c r="AK54" i="6"/>
  <c r="AL17" i="6"/>
  <c r="AL20" i="6"/>
  <c r="AS34" i="6"/>
  <c r="AH37" i="6"/>
  <c r="CA117" i="6"/>
  <c r="AL49" i="6"/>
  <c r="AO75" i="6"/>
  <c r="AJ19" i="6"/>
  <c r="AR75" i="6"/>
  <c r="AT33" i="6"/>
  <c r="CC85" i="6"/>
  <c r="CA70" i="6"/>
  <c r="CA76" i="6"/>
  <c r="CB63" i="6"/>
  <c r="AK65" i="6"/>
  <c r="CC101" i="6"/>
  <c r="AP45" i="6"/>
  <c r="AO103" i="6"/>
  <c r="AQ82" i="6"/>
  <c r="AL96" i="6"/>
  <c r="AO55" i="6"/>
  <c r="AP46" i="6"/>
  <c r="AK37" i="6"/>
  <c r="AQ97" i="6"/>
  <c r="AL39" i="6"/>
  <c r="AJ58" i="6"/>
  <c r="AO27" i="6"/>
  <c r="AI98" i="6"/>
  <c r="AH71" i="6"/>
  <c r="AL27" i="6"/>
  <c r="CB64" i="6"/>
  <c r="AQ21" i="6"/>
  <c r="AK97" i="6"/>
  <c r="AO12" i="6"/>
  <c r="AH30" i="6"/>
  <c r="AP19" i="6"/>
  <c r="AO40" i="6"/>
  <c r="CC97" i="6"/>
  <c r="AO33" i="6"/>
  <c r="AX65" i="6"/>
  <c r="AM19" i="6"/>
  <c r="AQ55" i="6"/>
  <c r="AR72" i="6"/>
  <c r="AP84" i="6"/>
  <c r="AI69" i="6"/>
  <c r="AH13" i="6"/>
  <c r="AL28" i="6"/>
  <c r="AF30" i="6" l="1"/>
  <c r="Q30" i="6" s="1"/>
  <c r="AF37" i="6"/>
  <c r="Q37" i="6" s="1"/>
  <c r="DJ54" i="6"/>
  <c r="CD54" i="6" s="1"/>
  <c r="DJ93" i="6"/>
  <c r="CD93" i="6" s="1"/>
  <c r="AF43" i="6"/>
  <c r="Q43" i="6" s="1"/>
  <c r="DJ56" i="6"/>
  <c r="CD56" i="6" s="1"/>
  <c r="DJ80" i="6"/>
  <c r="CD80" i="6" s="1"/>
  <c r="DJ70" i="6"/>
  <c r="CD70" i="6" s="1"/>
  <c r="AF39" i="6"/>
  <c r="Q39" i="6" s="1"/>
  <c r="DJ52" i="6"/>
  <c r="CD52" i="6" s="1"/>
  <c r="DJ92" i="6"/>
  <c r="CD92" i="6" s="1"/>
  <c r="DJ84" i="6"/>
  <c r="CD84" i="6" s="1"/>
  <c r="DJ110" i="6"/>
  <c r="CD110" i="6" s="1"/>
  <c r="DJ98" i="6"/>
  <c r="CD98" i="6" s="1"/>
  <c r="DJ114" i="6"/>
  <c r="CD114" i="6" s="1"/>
  <c r="AF29" i="6"/>
  <c r="Q29" i="6" s="1"/>
  <c r="DJ73" i="6"/>
  <c r="CD73" i="6" s="1"/>
  <c r="DJ53" i="6"/>
  <c r="CD53" i="6" s="1"/>
  <c r="AF32" i="6"/>
  <c r="Q32" i="6" s="1"/>
  <c r="AF42" i="6"/>
  <c r="Q42" i="6" s="1"/>
  <c r="DJ64" i="6"/>
  <c r="CD64" i="6" s="1"/>
  <c r="AF23" i="6"/>
  <c r="Q23" i="6" s="1"/>
  <c r="DJ105" i="6"/>
  <c r="CD105" i="6" s="1"/>
  <c r="DJ61" i="6"/>
  <c r="CD61" i="6" s="1"/>
  <c r="AF44" i="6"/>
  <c r="Q44" i="6" s="1"/>
  <c r="DJ108" i="6"/>
  <c r="CD108" i="6" s="1"/>
  <c r="DJ63" i="6"/>
  <c r="CD63" i="6" s="1"/>
  <c r="DJ94" i="6"/>
  <c r="CD94" i="6" s="1"/>
  <c r="AF28" i="6"/>
  <c r="Q28" i="6" s="1"/>
  <c r="DJ47" i="6"/>
  <c r="CD47" i="6" s="1"/>
  <c r="DJ111" i="6"/>
  <c r="CD111" i="6" s="1"/>
  <c r="AF45" i="6"/>
  <c r="Q45" i="6" s="1"/>
  <c r="AF46" i="6"/>
  <c r="Q46" i="6" s="1"/>
  <c r="DJ83" i="6"/>
  <c r="CD83" i="6" s="1"/>
  <c r="DJ67" i="6"/>
  <c r="CD67" i="6" s="1"/>
  <c r="AF36" i="6"/>
  <c r="Q36" i="6" s="1"/>
  <c r="DJ89" i="6"/>
  <c r="CD89" i="6" s="1"/>
  <c r="AF34" i="6"/>
  <c r="Q34" i="6" s="1"/>
  <c r="DJ49" i="6"/>
  <c r="CD49" i="6" s="1"/>
  <c r="AF11" i="6"/>
  <c r="Q11" i="6" s="1"/>
  <c r="AF17" i="6"/>
  <c r="Q17" i="6" s="1"/>
  <c r="AF19" i="6"/>
  <c r="Q19" i="6" s="1"/>
  <c r="DJ112" i="6"/>
  <c r="CD112" i="6" s="1"/>
  <c r="DJ77" i="6"/>
  <c r="CD77" i="6" s="1"/>
  <c r="DJ78" i="6"/>
  <c r="CD78" i="6" s="1"/>
  <c r="DJ51" i="6"/>
  <c r="CD51" i="6" s="1"/>
  <c r="AF18" i="6"/>
  <c r="Q18" i="6" s="1"/>
  <c r="DJ72" i="6"/>
  <c r="CD72" i="6" s="1"/>
  <c r="DJ96" i="6"/>
  <c r="CD96" i="6" s="1"/>
  <c r="DJ100" i="6"/>
  <c r="CD100" i="6" s="1"/>
  <c r="DJ71" i="6"/>
  <c r="CD71" i="6" s="1"/>
  <c r="DJ50" i="6"/>
  <c r="CD50" i="6" s="1"/>
  <c r="DJ74" i="6"/>
  <c r="CD74" i="6" s="1"/>
  <c r="DJ55" i="6"/>
  <c r="CD55" i="6" s="1"/>
  <c r="AF22" i="6"/>
  <c r="Q22" i="6" s="1"/>
  <c r="AF21" i="6"/>
  <c r="Q21" i="6" s="1"/>
  <c r="DJ81" i="6"/>
  <c r="CD81" i="6" s="1"/>
  <c r="AF26" i="6"/>
  <c r="Q26" i="6" s="1"/>
  <c r="DJ109" i="6"/>
  <c r="CD109" i="6" s="1"/>
  <c r="AF35" i="6"/>
  <c r="Q35" i="6" s="1"/>
  <c r="DJ90" i="6"/>
  <c r="CD90" i="6" s="1"/>
  <c r="DJ88" i="6"/>
  <c r="CD88" i="6" s="1"/>
  <c r="DJ69" i="6"/>
  <c r="CD69" i="6" s="1"/>
  <c r="AF31" i="6"/>
  <c r="Q31" i="6" s="1"/>
  <c r="DJ107" i="6"/>
  <c r="CD107" i="6" s="1"/>
  <c r="DJ86" i="6"/>
  <c r="CD86" i="6" s="1"/>
  <c r="DJ59" i="6"/>
  <c r="CD59" i="6" s="1"/>
  <c r="DJ68" i="6"/>
  <c r="CD68" i="6" s="1"/>
  <c r="AF16" i="6"/>
  <c r="Q16" i="6" s="1"/>
  <c r="DJ79" i="6"/>
  <c r="CD79" i="6" s="1"/>
  <c r="DJ103" i="6"/>
  <c r="CD103" i="6" s="1"/>
  <c r="DJ76" i="6"/>
  <c r="CD76" i="6" s="1"/>
  <c r="DJ104" i="6"/>
  <c r="CD104" i="6" s="1"/>
  <c r="AF14" i="6"/>
  <c r="Q14" i="6" s="1"/>
  <c r="DJ99" i="6"/>
  <c r="CD99" i="6" s="1"/>
  <c r="DJ113" i="6"/>
  <c r="CD113" i="6" s="1"/>
  <c r="DJ48" i="6"/>
  <c r="CD48" i="6" s="1"/>
  <c r="AF24" i="6"/>
  <c r="Q24" i="6" s="1"/>
  <c r="DJ60" i="6"/>
  <c r="CD60" i="6" s="1"/>
  <c r="DJ62" i="6"/>
  <c r="CD62" i="6" s="1"/>
  <c r="DJ101" i="6"/>
  <c r="CD101" i="6" s="1"/>
  <c r="DJ66" i="6"/>
  <c r="CD66" i="6" s="1"/>
  <c r="AF13" i="6"/>
  <c r="Q13" i="6" s="1"/>
  <c r="DJ75" i="6"/>
  <c r="CD75" i="6" s="1"/>
  <c r="DJ87" i="6"/>
  <c r="CD87" i="6" s="1"/>
  <c r="DJ82" i="6"/>
  <c r="CD82" i="6" s="1"/>
  <c r="AF27" i="6"/>
  <c r="Q27" i="6" s="1"/>
  <c r="DJ58" i="6"/>
  <c r="CD58" i="6" s="1"/>
  <c r="AF38" i="6"/>
  <c r="Q38" i="6" s="1"/>
  <c r="DJ57" i="6"/>
  <c r="CD57" i="6" s="1"/>
  <c r="AF33" i="6"/>
  <c r="Q33" i="6" s="1"/>
  <c r="AF12" i="6"/>
  <c r="Q12" i="6" s="1"/>
  <c r="AF40" i="6"/>
  <c r="Q40" i="6" s="1"/>
  <c r="DJ106" i="6"/>
  <c r="CD106" i="6" s="1"/>
  <c r="AF25" i="6"/>
  <c r="Q25" i="6" s="1"/>
  <c r="AF20" i="6"/>
  <c r="Q20" i="6" s="1"/>
  <c r="DJ102" i="6"/>
  <c r="CD102" i="6" s="1"/>
  <c r="DJ91" i="6"/>
  <c r="CD91" i="6" s="1"/>
  <c r="DJ95" i="6"/>
  <c r="CD95" i="6" s="1"/>
  <c r="DJ65" i="6"/>
  <c r="CD65" i="6" s="1"/>
  <c r="DJ85" i="6"/>
  <c r="CD85" i="6" s="1"/>
  <c r="DJ41" i="6"/>
  <c r="CD41" i="6" s="1"/>
  <c r="AF15" i="6"/>
  <c r="Q15" i="6" s="1"/>
  <c r="AF47" i="6"/>
  <c r="DJ115" i="6"/>
  <c r="CD115" i="6" s="1"/>
  <c r="DJ97" i="6"/>
  <c r="CD97" i="6" s="1"/>
  <c r="DJ120" i="6"/>
  <c r="CD120" i="6" s="1"/>
  <c r="DJ118" i="6"/>
  <c r="CD118" i="6" s="1"/>
  <c r="AF48" i="6"/>
  <c r="DJ119" i="6"/>
  <c r="CD119" i="6" s="1"/>
  <c r="AF49" i="6"/>
  <c r="DJ117" i="6"/>
  <c r="CD117" i="6" s="1"/>
  <c r="DJ116" i="6"/>
  <c r="CD116" i="6" s="1"/>
  <c r="CM70" i="6" l="1"/>
  <c r="CL70" i="6"/>
  <c r="CK70" i="6"/>
  <c r="CN70" i="6"/>
  <c r="CJ70" i="6"/>
  <c r="CN120" i="6"/>
  <c r="CJ120" i="6"/>
  <c r="CK120" i="6"/>
  <c r="CM120" i="6"/>
  <c r="CL120" i="6"/>
  <c r="CK60" i="6"/>
  <c r="CM60" i="6"/>
  <c r="CN60" i="6"/>
  <c r="CL60" i="6"/>
  <c r="CJ60" i="6"/>
  <c r="CM113" i="6"/>
  <c r="CL113" i="6"/>
  <c r="CN113" i="6"/>
  <c r="CK113" i="6"/>
  <c r="CJ113" i="6"/>
  <c r="CL76" i="6"/>
  <c r="CM76" i="6"/>
  <c r="CN76" i="6"/>
  <c r="CJ76" i="6"/>
  <c r="CK76" i="6"/>
  <c r="CL88" i="6"/>
  <c r="CK88" i="6"/>
  <c r="CM88" i="6"/>
  <c r="CN88" i="6"/>
  <c r="CJ88" i="6"/>
  <c r="CK96" i="6"/>
  <c r="CM96" i="6"/>
  <c r="CJ96" i="6"/>
  <c r="CL96" i="6"/>
  <c r="CN96" i="6"/>
  <c r="CK83" i="6"/>
  <c r="CL83" i="6"/>
  <c r="CM83" i="6"/>
  <c r="CN83" i="6"/>
  <c r="CJ83" i="6"/>
  <c r="CM53" i="6"/>
  <c r="CJ53" i="6"/>
  <c r="CL53" i="6"/>
  <c r="CN53" i="6"/>
  <c r="CK53" i="6"/>
  <c r="CK98" i="6"/>
  <c r="CN98" i="6"/>
  <c r="CM98" i="6"/>
  <c r="CJ98" i="6"/>
  <c r="CL98" i="6"/>
  <c r="CJ84" i="6"/>
  <c r="CK84" i="6"/>
  <c r="CN84" i="6"/>
  <c r="CL84" i="6"/>
  <c r="CM84" i="6"/>
  <c r="CM116" i="6"/>
  <c r="CJ116" i="6"/>
  <c r="CL116" i="6"/>
  <c r="CN116" i="6"/>
  <c r="CK116" i="6"/>
  <c r="CL97" i="6"/>
  <c r="CM97" i="6"/>
  <c r="CN97" i="6"/>
  <c r="CK97" i="6"/>
  <c r="CJ97" i="6"/>
  <c r="CM91" i="6"/>
  <c r="CL91" i="6"/>
  <c r="CK91" i="6"/>
  <c r="CJ91" i="6"/>
  <c r="CN91" i="6"/>
  <c r="CN57" i="6"/>
  <c r="CJ57" i="6"/>
  <c r="CL57" i="6"/>
  <c r="CK57" i="6"/>
  <c r="CM57" i="6"/>
  <c r="CN48" i="6"/>
  <c r="CJ48" i="6"/>
  <c r="CM48" i="6"/>
  <c r="CL48" i="6"/>
  <c r="CK48" i="6"/>
  <c r="CM99" i="6"/>
  <c r="CL99" i="6"/>
  <c r="CN99" i="6"/>
  <c r="CJ99" i="6"/>
  <c r="CK99" i="6"/>
  <c r="CN103" i="6"/>
  <c r="CJ103" i="6"/>
  <c r="CM103" i="6"/>
  <c r="CK103" i="6"/>
  <c r="CL103" i="6"/>
  <c r="CM86" i="6"/>
  <c r="CJ86" i="6"/>
  <c r="CN86" i="6"/>
  <c r="CL86" i="6"/>
  <c r="CK86" i="6"/>
  <c r="CM90" i="6"/>
  <c r="CK90" i="6"/>
  <c r="CJ90" i="6"/>
  <c r="CN90" i="6"/>
  <c r="CL90" i="6"/>
  <c r="CL55" i="6"/>
  <c r="CJ55" i="6"/>
  <c r="CK55" i="6"/>
  <c r="CN55" i="6"/>
  <c r="CM55" i="6"/>
  <c r="CJ72" i="6"/>
  <c r="CK72" i="6"/>
  <c r="CM72" i="6"/>
  <c r="CN72" i="6"/>
  <c r="CL72" i="6"/>
  <c r="CL78" i="6"/>
  <c r="CJ78" i="6"/>
  <c r="CM78" i="6"/>
  <c r="CK78" i="6"/>
  <c r="CN78" i="6"/>
  <c r="CM89" i="6"/>
  <c r="CK89" i="6"/>
  <c r="CL89" i="6"/>
  <c r="CJ89" i="6"/>
  <c r="CN89" i="6"/>
  <c r="CN63" i="6"/>
  <c r="CJ63" i="6"/>
  <c r="CK63" i="6"/>
  <c r="CM63" i="6"/>
  <c r="CL63" i="6"/>
  <c r="CL61" i="6"/>
  <c r="CN61" i="6"/>
  <c r="CJ61" i="6"/>
  <c r="CM61" i="6"/>
  <c r="CK61" i="6"/>
  <c r="CM64" i="6"/>
  <c r="CN64" i="6"/>
  <c r="CK64" i="6"/>
  <c r="CJ64" i="6"/>
  <c r="CL64" i="6"/>
  <c r="CK73" i="6"/>
  <c r="CL73" i="6"/>
  <c r="CN73" i="6"/>
  <c r="CJ73" i="6"/>
  <c r="CM73" i="6"/>
  <c r="CM92" i="6"/>
  <c r="CN92" i="6"/>
  <c r="CL92" i="6"/>
  <c r="CK92" i="6"/>
  <c r="CJ92" i="6"/>
  <c r="CK80" i="6"/>
  <c r="CM80" i="6"/>
  <c r="CN80" i="6"/>
  <c r="CJ80" i="6"/>
  <c r="CL80" i="6"/>
  <c r="CJ54" i="6"/>
  <c r="CK54" i="6"/>
  <c r="CM54" i="6"/>
  <c r="CN54" i="6"/>
  <c r="CL54" i="6"/>
  <c r="CK119" i="6"/>
  <c r="CJ119" i="6"/>
  <c r="CN119" i="6"/>
  <c r="CM119" i="6"/>
  <c r="CL119" i="6"/>
  <c r="CN58" i="6"/>
  <c r="CK58" i="6"/>
  <c r="CL58" i="6"/>
  <c r="CM58" i="6"/>
  <c r="CJ58" i="6"/>
  <c r="CM109" i="6"/>
  <c r="CL109" i="6"/>
  <c r="CJ109" i="6"/>
  <c r="CK109" i="6"/>
  <c r="CN109" i="6"/>
  <c r="CM94" i="6"/>
  <c r="CK94" i="6"/>
  <c r="CJ94" i="6"/>
  <c r="CN94" i="6"/>
  <c r="CL94" i="6"/>
  <c r="CM117" i="6"/>
  <c r="CN117" i="6"/>
  <c r="CJ117" i="6"/>
  <c r="CL117" i="6"/>
  <c r="CK117" i="6"/>
  <c r="CJ41" i="6"/>
  <c r="CM41" i="6"/>
  <c r="CN41" i="6"/>
  <c r="CK41" i="6"/>
  <c r="CL41" i="6"/>
  <c r="CJ65" i="6"/>
  <c r="CM65" i="6"/>
  <c r="CL65" i="6"/>
  <c r="CN65" i="6"/>
  <c r="CK65" i="6"/>
  <c r="CL102" i="6"/>
  <c r="CJ102" i="6"/>
  <c r="CN102" i="6"/>
  <c r="CM102" i="6"/>
  <c r="CK102" i="6"/>
  <c r="CN82" i="6"/>
  <c r="CJ82" i="6"/>
  <c r="CL82" i="6"/>
  <c r="CK82" i="6"/>
  <c r="CM82" i="6"/>
  <c r="CJ75" i="6"/>
  <c r="CN75" i="6"/>
  <c r="CL75" i="6"/>
  <c r="CK75" i="6"/>
  <c r="CM75" i="6"/>
  <c r="CM101" i="6"/>
  <c r="CL101" i="6"/>
  <c r="CK101" i="6"/>
  <c r="CJ101" i="6"/>
  <c r="CN101" i="6"/>
  <c r="CJ68" i="6"/>
  <c r="CK68" i="6"/>
  <c r="CN68" i="6"/>
  <c r="CM68" i="6"/>
  <c r="CL68" i="6"/>
  <c r="CJ107" i="6"/>
  <c r="CL107" i="6"/>
  <c r="CN107" i="6"/>
  <c r="CM107" i="6"/>
  <c r="CK107" i="6"/>
  <c r="CN69" i="6"/>
  <c r="CK69" i="6"/>
  <c r="CM69" i="6"/>
  <c r="CL69" i="6"/>
  <c r="CJ69" i="6"/>
  <c r="CN81" i="6"/>
  <c r="CM81" i="6"/>
  <c r="CK81" i="6"/>
  <c r="CL81" i="6"/>
  <c r="CJ81" i="6"/>
  <c r="CK74" i="6"/>
  <c r="CM74" i="6"/>
  <c r="CJ74" i="6"/>
  <c r="CL74" i="6"/>
  <c r="CN74" i="6"/>
  <c r="CM50" i="6"/>
  <c r="CJ50" i="6"/>
  <c r="CN50" i="6"/>
  <c r="CL50" i="6"/>
  <c r="CK50" i="6"/>
  <c r="CK77" i="6"/>
  <c r="CN77" i="6"/>
  <c r="CM77" i="6"/>
  <c r="CL77" i="6"/>
  <c r="CJ77" i="6"/>
  <c r="CK111" i="6"/>
  <c r="CL111" i="6"/>
  <c r="CJ111" i="6"/>
  <c r="CM111" i="6"/>
  <c r="CN111" i="6"/>
  <c r="CK105" i="6"/>
  <c r="CJ105" i="6"/>
  <c r="CM105" i="6"/>
  <c r="CL105" i="6"/>
  <c r="CN105" i="6"/>
  <c r="CL52" i="6"/>
  <c r="CM52" i="6"/>
  <c r="CJ52" i="6"/>
  <c r="CN52" i="6"/>
  <c r="CK52" i="6"/>
  <c r="CL56" i="6"/>
  <c r="CM56" i="6"/>
  <c r="CJ56" i="6"/>
  <c r="CN56" i="6"/>
  <c r="CK56" i="6"/>
  <c r="CM95" i="6"/>
  <c r="CK95" i="6"/>
  <c r="CL95" i="6"/>
  <c r="CN95" i="6"/>
  <c r="CJ95" i="6"/>
  <c r="CL106" i="6"/>
  <c r="CJ106" i="6"/>
  <c r="CN106" i="6"/>
  <c r="CK106" i="6"/>
  <c r="CM106" i="6"/>
  <c r="CM66" i="6"/>
  <c r="CN66" i="6"/>
  <c r="CJ66" i="6"/>
  <c r="CL66" i="6"/>
  <c r="CK66" i="6"/>
  <c r="CK104" i="6"/>
  <c r="CN104" i="6"/>
  <c r="CM104" i="6"/>
  <c r="CL104" i="6"/>
  <c r="CJ104" i="6"/>
  <c r="CM59" i="6"/>
  <c r="CN59" i="6"/>
  <c r="CL59" i="6"/>
  <c r="CJ59" i="6"/>
  <c r="CK59" i="6"/>
  <c r="CK100" i="6"/>
  <c r="CJ100" i="6"/>
  <c r="CN100" i="6"/>
  <c r="CL100" i="6"/>
  <c r="CM100" i="6"/>
  <c r="CN118" i="6"/>
  <c r="CK118" i="6"/>
  <c r="CM118" i="6"/>
  <c r="CJ118" i="6"/>
  <c r="CL118" i="6"/>
  <c r="CK115" i="6"/>
  <c r="CN115" i="6"/>
  <c r="CM115" i="6"/>
  <c r="CL115" i="6"/>
  <c r="CJ115" i="6"/>
  <c r="CJ85" i="6"/>
  <c r="CM85" i="6"/>
  <c r="CK85" i="6"/>
  <c r="CN85" i="6"/>
  <c r="CL85" i="6"/>
  <c r="CN87" i="6"/>
  <c r="CL87" i="6"/>
  <c r="CJ87" i="6"/>
  <c r="CK87" i="6"/>
  <c r="CM87" i="6"/>
  <c r="CM62" i="6"/>
  <c r="CN62" i="6"/>
  <c r="CJ62" i="6"/>
  <c r="CL62" i="6"/>
  <c r="CK62" i="6"/>
  <c r="CN79" i="6"/>
  <c r="CJ79" i="6"/>
  <c r="CM79" i="6"/>
  <c r="CK79" i="6"/>
  <c r="CL79" i="6"/>
  <c r="CL71" i="6"/>
  <c r="CJ71" i="6"/>
  <c r="CK71" i="6"/>
  <c r="CM71" i="6"/>
  <c r="CN71" i="6"/>
  <c r="CN51" i="6"/>
  <c r="CM51" i="6"/>
  <c r="CJ51" i="6"/>
  <c r="CL51" i="6"/>
  <c r="CK51" i="6"/>
  <c r="CK112" i="6"/>
  <c r="CJ112" i="6"/>
  <c r="CM112" i="6"/>
  <c r="CL112" i="6"/>
  <c r="CN112" i="6"/>
  <c r="CJ49" i="6"/>
  <c r="CL49" i="6"/>
  <c r="CN49" i="6"/>
  <c r="CK49" i="6"/>
  <c r="CM49" i="6"/>
  <c r="CN67" i="6"/>
  <c r="CL67" i="6"/>
  <c r="CJ67" i="6"/>
  <c r="CK67" i="6"/>
  <c r="CM67" i="6"/>
  <c r="CN47" i="6"/>
  <c r="CL47" i="6"/>
  <c r="CJ47" i="6"/>
  <c r="CM47" i="6"/>
  <c r="CK47" i="6"/>
  <c r="CJ108" i="6"/>
  <c r="CN108" i="6"/>
  <c r="CM108" i="6"/>
  <c r="CK108" i="6"/>
  <c r="CL108" i="6"/>
  <c r="CL114" i="6"/>
  <c r="CN114" i="6"/>
  <c r="CK114" i="6"/>
  <c r="CJ114" i="6"/>
  <c r="CM114" i="6"/>
  <c r="CN110" i="6"/>
  <c r="CK110" i="6"/>
  <c r="CL110" i="6"/>
  <c r="CJ110" i="6"/>
  <c r="CM110" i="6"/>
  <c r="CN93" i="6"/>
  <c r="CL93" i="6"/>
  <c r="CM93" i="6"/>
  <c r="CK93" i="6"/>
  <c r="CJ93" i="6"/>
  <c r="CA33" i="6"/>
  <c r="BZ19" i="6"/>
  <c r="CC19" i="6"/>
  <c r="CB23" i="6"/>
  <c r="CB27" i="6"/>
  <c r="CB16" i="6"/>
  <c r="CB26" i="6"/>
  <c r="CC22" i="6"/>
  <c r="CC17" i="6"/>
  <c r="BZ45" i="6"/>
  <c r="CA45" i="6"/>
  <c r="CC37" i="6"/>
  <c r="BZ37" i="6"/>
  <c r="CB25" i="6"/>
  <c r="CA34" i="6"/>
  <c r="CO40" i="6"/>
  <c r="CA38" i="6"/>
  <c r="CO38" i="6"/>
  <c r="CC24" i="6"/>
  <c r="BZ24" i="6"/>
  <c r="CA18" i="6"/>
  <c r="BZ11" i="6"/>
  <c r="CO36" i="6"/>
  <c r="CO46" i="6"/>
  <c r="CO42" i="6"/>
  <c r="CB15" i="6"/>
  <c r="CO21" i="6"/>
  <c r="CB44" i="6"/>
  <c r="CC20" i="6"/>
  <c r="BZ12" i="6"/>
  <c r="BZ13" i="6"/>
  <c r="CA13" i="6"/>
  <c r="CB14" i="6"/>
  <c r="BZ31" i="6"/>
  <c r="CC31" i="6"/>
  <c r="CA35" i="6"/>
  <c r="CB28" i="6"/>
  <c r="CC28" i="6"/>
  <c r="CO32" i="6"/>
  <c r="CC29" i="6"/>
  <c r="BZ39" i="6"/>
  <c r="BZ43" i="6"/>
  <c r="CC30" i="6"/>
  <c r="CC25" i="6"/>
  <c r="CB40" i="6"/>
  <c r="CB24" i="6"/>
  <c r="CO18" i="6"/>
  <c r="CB36" i="6"/>
  <c r="CB42" i="6"/>
  <c r="BZ21" i="6"/>
  <c r="CB12" i="6"/>
  <c r="CO35" i="6"/>
  <c r="CA28" i="6"/>
  <c r="BZ29" i="6"/>
  <c r="CA39" i="6"/>
  <c r="CA30" i="6"/>
  <c r="CO33" i="6"/>
  <c r="CO19" i="6"/>
  <c r="BZ23" i="6"/>
  <c r="CA27" i="6"/>
  <c r="BZ16" i="6"/>
  <c r="CC26" i="6"/>
  <c r="BZ26" i="6"/>
  <c r="CO22" i="6"/>
  <c r="BZ17" i="6"/>
  <c r="CB45" i="6"/>
  <c r="CB37" i="6"/>
  <c r="CO25" i="6"/>
  <c r="CO34" i="6"/>
  <c r="BZ34" i="6"/>
  <c r="CA40" i="6"/>
  <c r="CB38" i="6"/>
  <c r="CO24" i="6"/>
  <c r="CC18" i="6"/>
  <c r="CB11" i="6"/>
  <c r="CA36" i="6"/>
  <c r="CB46" i="6"/>
  <c r="BZ42" i="6"/>
  <c r="CO15" i="6"/>
  <c r="CC15" i="6"/>
  <c r="CB21" i="6"/>
  <c r="CA44" i="6"/>
  <c r="BZ44" i="6"/>
  <c r="BZ20" i="6"/>
  <c r="CO20" i="6"/>
  <c r="CO12" i="6"/>
  <c r="CC13" i="6"/>
  <c r="CO14" i="6"/>
  <c r="CO31" i="6"/>
  <c r="BZ35" i="6"/>
  <c r="CC35" i="6"/>
  <c r="CO28" i="6"/>
  <c r="BZ32" i="6"/>
  <c r="CA29" i="6"/>
  <c r="CB39" i="6"/>
  <c r="CO43" i="6"/>
  <c r="CB30" i="6"/>
  <c r="BZ30" i="6"/>
  <c r="CB19" i="6"/>
  <c r="CO26" i="6"/>
  <c r="CC45" i="6"/>
  <c r="CA37" i="6"/>
  <c r="CC34" i="6"/>
  <c r="BZ40" i="6"/>
  <c r="CA11" i="6"/>
  <c r="CC46" i="6"/>
  <c r="BZ15" i="6"/>
  <c r="CC21" i="6"/>
  <c r="CO44" i="6"/>
  <c r="BZ14" i="6"/>
  <c r="CB31" i="6"/>
  <c r="CB29" i="6"/>
  <c r="CB43" i="6"/>
  <c r="BZ33" i="6"/>
  <c r="CC33" i="6"/>
  <c r="CA19" i="6"/>
  <c r="CC23" i="6"/>
  <c r="CO23" i="6"/>
  <c r="CC27" i="6"/>
  <c r="BZ27" i="6"/>
  <c r="CO16" i="6"/>
  <c r="CC16" i="6"/>
  <c r="CA26" i="6"/>
  <c r="CA22" i="6"/>
  <c r="CB22" i="6"/>
  <c r="CA17" i="6"/>
  <c r="CO17" i="6"/>
  <c r="CO45" i="6"/>
  <c r="CO37" i="6"/>
  <c r="CA25" i="6"/>
  <c r="BZ25" i="6"/>
  <c r="CB34" i="6"/>
  <c r="CC40" i="6"/>
  <c r="BZ38" i="6"/>
  <c r="CA24" i="6"/>
  <c r="CB18" i="6"/>
  <c r="CC11" i="6"/>
  <c r="BZ36" i="6"/>
  <c r="CC36" i="6"/>
  <c r="CA46" i="6"/>
  <c r="CC42" i="6"/>
  <c r="CA42" i="6"/>
  <c r="CA15" i="6"/>
  <c r="CA21" i="6"/>
  <c r="CC44" i="6"/>
  <c r="CA20" i="6"/>
  <c r="CA12" i="6"/>
  <c r="CC12" i="6"/>
  <c r="CB13" i="6"/>
  <c r="CC14" i="6"/>
  <c r="CA14" i="6"/>
  <c r="CA31" i="6"/>
  <c r="CB35" i="6"/>
  <c r="BZ28" i="6"/>
  <c r="CC32" i="6"/>
  <c r="CA32" i="6"/>
  <c r="CO29" i="6"/>
  <c r="CO39" i="6"/>
  <c r="CC39" i="6"/>
  <c r="CA43" i="6"/>
  <c r="CO30" i="6"/>
  <c r="CB33" i="6"/>
  <c r="CA23" i="6"/>
  <c r="CO27" i="6"/>
  <c r="CA16" i="6"/>
  <c r="BZ22" i="6"/>
  <c r="CB17" i="6"/>
  <c r="CC38" i="6"/>
  <c r="BZ18" i="6"/>
  <c r="BZ46" i="6"/>
  <c r="CB20" i="6"/>
  <c r="CO13" i="6"/>
  <c r="CB32" i="6"/>
  <c r="CC43" i="6"/>
  <c r="DJ13" i="6" l="1"/>
  <c r="CD13" i="6" s="1"/>
  <c r="DJ27" i="6"/>
  <c r="CD27" i="6" s="1"/>
  <c r="DJ30" i="6"/>
  <c r="CD30" i="6" s="1"/>
  <c r="DJ39" i="6"/>
  <c r="CD39" i="6" s="1"/>
  <c r="DJ29" i="6"/>
  <c r="CD29" i="6" s="1"/>
  <c r="DJ37" i="6"/>
  <c r="CD37" i="6" s="1"/>
  <c r="DJ45" i="6"/>
  <c r="CD45" i="6" s="1"/>
  <c r="DJ17" i="6"/>
  <c r="CD17" i="6" s="1"/>
  <c r="DJ16" i="6"/>
  <c r="CD16" i="6" s="1"/>
  <c r="DJ23" i="6"/>
  <c r="CD23" i="6" s="1"/>
  <c r="DJ44" i="6"/>
  <c r="CD44" i="6" s="1"/>
  <c r="DJ26" i="6"/>
  <c r="CD26" i="6" s="1"/>
  <c r="DJ43" i="6"/>
  <c r="CD43" i="6" s="1"/>
  <c r="DJ28" i="6"/>
  <c r="CD28" i="6" s="1"/>
  <c r="DJ31" i="6"/>
  <c r="CD31" i="6" s="1"/>
  <c r="DJ14" i="6"/>
  <c r="CD14" i="6" s="1"/>
  <c r="DJ12" i="6"/>
  <c r="CD12" i="6" s="1"/>
  <c r="DJ20" i="6"/>
  <c r="CD20" i="6" s="1"/>
  <c r="DJ15" i="6"/>
  <c r="CD15" i="6" s="1"/>
  <c r="DJ11" i="6"/>
  <c r="CD11" i="6" s="1"/>
  <c r="DJ24" i="6"/>
  <c r="CD24" i="6" s="1"/>
  <c r="DJ34" i="6"/>
  <c r="CD34" i="6" s="1"/>
  <c r="DJ25" i="6"/>
  <c r="CD25" i="6" s="1"/>
  <c r="DJ22" i="6"/>
  <c r="CD22" i="6" s="1"/>
  <c r="DJ19" i="6"/>
  <c r="CD19" i="6" s="1"/>
  <c r="DJ33" i="6"/>
  <c r="CD33" i="6" s="1"/>
  <c r="DJ35" i="6"/>
  <c r="CD35" i="6" s="1"/>
  <c r="DJ18" i="6"/>
  <c r="CD18" i="6" s="1"/>
  <c r="DJ32" i="6"/>
  <c r="CD32" i="6" s="1"/>
  <c r="DJ21" i="6"/>
  <c r="CD21" i="6" s="1"/>
  <c r="DJ42" i="6"/>
  <c r="CD42" i="6" s="1"/>
  <c r="DJ46" i="6"/>
  <c r="CD46" i="6" s="1"/>
  <c r="DJ36" i="6"/>
  <c r="CD36" i="6" s="1"/>
  <c r="DJ38" i="6"/>
  <c r="CD38" i="6" s="1"/>
  <c r="DJ40" i="6"/>
  <c r="CD40" i="6" s="1"/>
  <c r="O114" i="6"/>
  <c r="N114" i="6" s="1"/>
  <c r="H109" i="3" s="1"/>
  <c r="S114" i="6"/>
  <c r="S71" i="6"/>
  <c r="G66" i="3" s="1"/>
  <c r="O71" i="6"/>
  <c r="N71" i="6" s="1"/>
  <c r="H66" i="3" s="1"/>
  <c r="O102" i="6"/>
  <c r="N102" i="6" s="1"/>
  <c r="H97" i="3" s="1"/>
  <c r="S102" i="6"/>
  <c r="O58" i="6"/>
  <c r="N58" i="6" s="1"/>
  <c r="H53" i="3" s="1"/>
  <c r="S58" i="6"/>
  <c r="G53" i="3" s="1"/>
  <c r="S54" i="6"/>
  <c r="G49" i="3" s="1"/>
  <c r="O54" i="6"/>
  <c r="N54" i="6" s="1"/>
  <c r="H49" i="3" s="1"/>
  <c r="S73" i="6"/>
  <c r="G68" i="3" s="1"/>
  <c r="O73" i="6"/>
  <c r="N73" i="6" s="1"/>
  <c r="H68" i="3" s="1"/>
  <c r="O97" i="6"/>
  <c r="N97" i="6" s="1"/>
  <c r="H92" i="3" s="1"/>
  <c r="S97" i="6"/>
  <c r="S60" i="6"/>
  <c r="G55" i="3" s="1"/>
  <c r="O60" i="6"/>
  <c r="N60" i="6" s="1"/>
  <c r="H55" i="3" s="1"/>
  <c r="O66" i="6"/>
  <c r="N66" i="6" s="1"/>
  <c r="H61" i="3" s="1"/>
  <c r="S66" i="6"/>
  <c r="G61" i="3" s="1"/>
  <c r="S95" i="6"/>
  <c r="O95" i="6"/>
  <c r="N95" i="6" s="1"/>
  <c r="H90" i="3" s="1"/>
  <c r="S56" i="6"/>
  <c r="G51" i="3" s="1"/>
  <c r="O56" i="6"/>
  <c r="N56" i="6" s="1"/>
  <c r="H51" i="3" s="1"/>
  <c r="S105" i="6"/>
  <c r="O105" i="6"/>
  <c r="N105" i="6" s="1"/>
  <c r="H100" i="3" s="1"/>
  <c r="S111" i="6"/>
  <c r="O111" i="6"/>
  <c r="N111" i="6" s="1"/>
  <c r="H106" i="3" s="1"/>
  <c r="S107" i="6"/>
  <c r="O107" i="6"/>
  <c r="N107" i="6" s="1"/>
  <c r="H102" i="3" s="1"/>
  <c r="S101" i="6"/>
  <c r="O101" i="6"/>
  <c r="N101" i="6" s="1"/>
  <c r="H96" i="3" s="1"/>
  <c r="O75" i="6"/>
  <c r="N75" i="6" s="1"/>
  <c r="H70" i="3" s="1"/>
  <c r="S75" i="6"/>
  <c r="S82" i="6"/>
  <c r="O82" i="6"/>
  <c r="N82" i="6" s="1"/>
  <c r="H77" i="3" s="1"/>
  <c r="S109" i="6"/>
  <c r="O109" i="6"/>
  <c r="N109" i="6" s="1"/>
  <c r="H104" i="3" s="1"/>
  <c r="S119" i="6"/>
  <c r="O119" i="6"/>
  <c r="N119" i="6" s="1"/>
  <c r="S64" i="6"/>
  <c r="G59" i="3" s="1"/>
  <c r="O64" i="6"/>
  <c r="N64" i="6" s="1"/>
  <c r="H59" i="3" s="1"/>
  <c r="S63" i="6"/>
  <c r="G58" i="3" s="1"/>
  <c r="O63" i="6"/>
  <c r="N63" i="6" s="1"/>
  <c r="H58" i="3" s="1"/>
  <c r="O89" i="6"/>
  <c r="N89" i="6" s="1"/>
  <c r="H84" i="3" s="1"/>
  <c r="S89" i="6"/>
  <c r="S78" i="6"/>
  <c r="O78" i="6"/>
  <c r="N78" i="6" s="1"/>
  <c r="H73" i="3" s="1"/>
  <c r="S90" i="6"/>
  <c r="O90" i="6"/>
  <c r="N90" i="6" s="1"/>
  <c r="H85" i="3" s="1"/>
  <c r="O103" i="6"/>
  <c r="N103" i="6" s="1"/>
  <c r="H98" i="3" s="1"/>
  <c r="S103" i="6"/>
  <c r="S57" i="6"/>
  <c r="G52" i="3" s="1"/>
  <c r="O57" i="6"/>
  <c r="N57" i="6" s="1"/>
  <c r="H52" i="3" s="1"/>
  <c r="S88" i="6"/>
  <c r="O88" i="6"/>
  <c r="N88" i="6" s="1"/>
  <c r="H83" i="3" s="1"/>
  <c r="S120" i="6"/>
  <c r="O120" i="6"/>
  <c r="N120" i="6" s="1"/>
  <c r="S50" i="6"/>
  <c r="O50" i="6"/>
  <c r="N50" i="6" s="1"/>
  <c r="H45" i="3" s="1"/>
  <c r="S69" i="6"/>
  <c r="G64" i="3" s="1"/>
  <c r="O69" i="6"/>
  <c r="N69" i="6" s="1"/>
  <c r="H64" i="3" s="1"/>
  <c r="S108" i="6"/>
  <c r="O108" i="6"/>
  <c r="N108" i="6" s="1"/>
  <c r="H103" i="3" s="1"/>
  <c r="O47" i="6"/>
  <c r="N47" i="6" s="1"/>
  <c r="H42" i="3" s="1"/>
  <c r="S47" i="6"/>
  <c r="G42" i="3" s="1"/>
  <c r="S49" i="6"/>
  <c r="G44" i="3" s="1"/>
  <c r="O49" i="6"/>
  <c r="N49" i="6" s="1"/>
  <c r="H44" i="3" s="1"/>
  <c r="S112" i="6"/>
  <c r="O112" i="6"/>
  <c r="N112" i="6" s="1"/>
  <c r="H107" i="3" s="1"/>
  <c r="S51" i="6"/>
  <c r="O51" i="6"/>
  <c r="N51" i="6" s="1"/>
  <c r="H46" i="3" s="1"/>
  <c r="S87" i="6"/>
  <c r="O87" i="6"/>
  <c r="N87" i="6" s="1"/>
  <c r="H82" i="3" s="1"/>
  <c r="S118" i="6"/>
  <c r="O118" i="6"/>
  <c r="N118" i="6" s="1"/>
  <c r="S100" i="6"/>
  <c r="O100" i="6"/>
  <c r="N100" i="6" s="1"/>
  <c r="H95" i="3" s="1"/>
  <c r="O59" i="6"/>
  <c r="N59" i="6" s="1"/>
  <c r="H54" i="3" s="1"/>
  <c r="S59" i="6"/>
  <c r="G54" i="3" s="1"/>
  <c r="S104" i="6"/>
  <c r="O104" i="6"/>
  <c r="N104" i="6" s="1"/>
  <c r="H99" i="3" s="1"/>
  <c r="O52" i="6"/>
  <c r="N52" i="6" s="1"/>
  <c r="H47" i="3" s="1"/>
  <c r="S52" i="6"/>
  <c r="G47" i="3" s="1"/>
  <c r="O68" i="6"/>
  <c r="N68" i="6" s="1"/>
  <c r="H63" i="3" s="1"/>
  <c r="S68" i="6"/>
  <c r="G63" i="3" s="1"/>
  <c r="O65" i="6"/>
  <c r="N65" i="6" s="1"/>
  <c r="H60" i="3" s="1"/>
  <c r="S65" i="6"/>
  <c r="G60" i="3" s="1"/>
  <c r="S117" i="6"/>
  <c r="O117" i="6"/>
  <c r="N117" i="6" s="1"/>
  <c r="S80" i="6"/>
  <c r="O80" i="6"/>
  <c r="N80" i="6" s="1"/>
  <c r="H75" i="3" s="1"/>
  <c r="O92" i="6"/>
  <c r="N92" i="6" s="1"/>
  <c r="H87" i="3" s="1"/>
  <c r="S92" i="6"/>
  <c r="S84" i="6"/>
  <c r="O84" i="6"/>
  <c r="N84" i="6" s="1"/>
  <c r="H79" i="3" s="1"/>
  <c r="S83" i="6"/>
  <c r="O83" i="6"/>
  <c r="N83" i="6" s="1"/>
  <c r="H78" i="3" s="1"/>
  <c r="O96" i="6"/>
  <c r="N96" i="6" s="1"/>
  <c r="H91" i="3" s="1"/>
  <c r="S96" i="6"/>
  <c r="S62" i="6"/>
  <c r="G57" i="3" s="1"/>
  <c r="O62" i="6"/>
  <c r="N62" i="6" s="1"/>
  <c r="H57" i="3" s="1"/>
  <c r="O115" i="6"/>
  <c r="N115" i="6" s="1"/>
  <c r="H110" i="3" s="1"/>
  <c r="S115" i="6"/>
  <c r="O74" i="6"/>
  <c r="N74" i="6" s="1"/>
  <c r="H69" i="3" s="1"/>
  <c r="S74" i="6"/>
  <c r="G69" i="3" s="1"/>
  <c r="S99" i="6"/>
  <c r="O99" i="6"/>
  <c r="N99" i="6" s="1"/>
  <c r="H94" i="3" s="1"/>
  <c r="O91" i="6"/>
  <c r="N91" i="6" s="1"/>
  <c r="H86" i="3" s="1"/>
  <c r="S91" i="6"/>
  <c r="S116" i="6"/>
  <c r="O116" i="6"/>
  <c r="N116" i="6" s="1"/>
  <c r="S98" i="6"/>
  <c r="O98" i="6"/>
  <c r="N98" i="6" s="1"/>
  <c r="H93" i="3" s="1"/>
  <c r="S93" i="6"/>
  <c r="O93" i="6"/>
  <c r="N93" i="6" s="1"/>
  <c r="H88" i="3" s="1"/>
  <c r="S110" i="6"/>
  <c r="O110" i="6"/>
  <c r="N110" i="6" s="1"/>
  <c r="H105" i="3" s="1"/>
  <c r="O67" i="6"/>
  <c r="N67" i="6" s="1"/>
  <c r="H62" i="3" s="1"/>
  <c r="S67" i="6"/>
  <c r="G62" i="3" s="1"/>
  <c r="O79" i="6"/>
  <c r="N79" i="6" s="1"/>
  <c r="H74" i="3" s="1"/>
  <c r="S79" i="6"/>
  <c r="S85" i="6"/>
  <c r="O85" i="6"/>
  <c r="N85" i="6" s="1"/>
  <c r="H80" i="3" s="1"/>
  <c r="S106" i="6"/>
  <c r="O106" i="6"/>
  <c r="N106" i="6" s="1"/>
  <c r="H101" i="3" s="1"/>
  <c r="S77" i="6"/>
  <c r="O77" i="6"/>
  <c r="N77" i="6" s="1"/>
  <c r="H72" i="3" s="1"/>
  <c r="O81" i="6"/>
  <c r="N81" i="6" s="1"/>
  <c r="H76" i="3" s="1"/>
  <c r="S81" i="6"/>
  <c r="O41" i="6"/>
  <c r="N41" i="6" s="1"/>
  <c r="H36" i="3" s="1"/>
  <c r="S41" i="6"/>
  <c r="G36" i="3" s="1"/>
  <c r="S94" i="6"/>
  <c r="O94" i="6"/>
  <c r="N94" i="6" s="1"/>
  <c r="H89" i="3" s="1"/>
  <c r="O61" i="6"/>
  <c r="N61" i="6" s="1"/>
  <c r="H56" i="3" s="1"/>
  <c r="S61" i="6"/>
  <c r="G56" i="3" s="1"/>
  <c r="S72" i="6"/>
  <c r="G67" i="3" s="1"/>
  <c r="O72" i="6"/>
  <c r="N72" i="6" s="1"/>
  <c r="H67" i="3" s="1"/>
  <c r="O55" i="6"/>
  <c r="N55" i="6" s="1"/>
  <c r="H50" i="3" s="1"/>
  <c r="S55" i="6"/>
  <c r="G50" i="3" s="1"/>
  <c r="S86" i="6"/>
  <c r="O86" i="6"/>
  <c r="N86" i="6" s="1"/>
  <c r="H81" i="3" s="1"/>
  <c r="S48" i="6"/>
  <c r="G43" i="3" s="1"/>
  <c r="O48" i="6"/>
  <c r="N48" i="6" s="1"/>
  <c r="H43" i="3" s="1"/>
  <c r="O53" i="6"/>
  <c r="N53" i="6" s="1"/>
  <c r="H48" i="3" s="1"/>
  <c r="S53" i="6"/>
  <c r="G48" i="3" s="1"/>
  <c r="O76" i="6"/>
  <c r="N76" i="6" s="1"/>
  <c r="H71" i="3" s="1"/>
  <c r="S76" i="6"/>
  <c r="S113" i="6"/>
  <c r="O113" i="6"/>
  <c r="N113" i="6" s="1"/>
  <c r="H108" i="3" s="1"/>
  <c r="O70" i="6"/>
  <c r="N70" i="6" s="1"/>
  <c r="H65" i="3" s="1"/>
  <c r="S70" i="6"/>
  <c r="G65" i="3" s="1"/>
  <c r="CJ40" i="6" l="1"/>
  <c r="CN40" i="6"/>
  <c r="CL40" i="6"/>
  <c r="CK40" i="6"/>
  <c r="CM40" i="6"/>
  <c r="CL18" i="6"/>
  <c r="CJ18" i="6"/>
  <c r="CM18" i="6"/>
  <c r="CK18" i="6"/>
  <c r="CN18" i="6"/>
  <c r="CN20" i="6"/>
  <c r="CJ20" i="6"/>
  <c r="CK20" i="6"/>
  <c r="CL20" i="6"/>
  <c r="CM20" i="6"/>
  <c r="CJ27" i="6"/>
  <c r="CK27" i="6"/>
  <c r="CN27" i="6"/>
  <c r="CL27" i="6"/>
  <c r="CM27" i="6"/>
  <c r="AP43" i="3"/>
  <c r="AO43" i="3"/>
  <c r="AP44" i="3"/>
  <c r="AO44" i="3"/>
  <c r="CJ38" i="6"/>
  <c r="CL38" i="6"/>
  <c r="CK38" i="6"/>
  <c r="CN38" i="6"/>
  <c r="CM38" i="6"/>
  <c r="CK42" i="6"/>
  <c r="CN42" i="6"/>
  <c r="CM42" i="6"/>
  <c r="CL42" i="6"/>
  <c r="CJ42" i="6"/>
  <c r="CL19" i="6"/>
  <c r="CN19" i="6"/>
  <c r="CJ19" i="6"/>
  <c r="CM19" i="6"/>
  <c r="CK19" i="6"/>
  <c r="CM15" i="6"/>
  <c r="CK15" i="6"/>
  <c r="CJ15" i="6"/>
  <c r="CN15" i="6"/>
  <c r="CL15" i="6"/>
  <c r="CJ12" i="6"/>
  <c r="CL12" i="6"/>
  <c r="CN12" i="6"/>
  <c r="CM12" i="6"/>
  <c r="CK12" i="6"/>
  <c r="CN44" i="6"/>
  <c r="CL44" i="6"/>
  <c r="CJ44" i="6"/>
  <c r="CK44" i="6"/>
  <c r="CM44" i="6"/>
  <c r="CL16" i="6"/>
  <c r="CJ16" i="6"/>
  <c r="CM16" i="6"/>
  <c r="CK16" i="6"/>
  <c r="CN16" i="6"/>
  <c r="CN45" i="6"/>
  <c r="CK45" i="6"/>
  <c r="CL45" i="6"/>
  <c r="CJ45" i="6"/>
  <c r="CM45" i="6"/>
  <c r="CN30" i="6"/>
  <c r="CK30" i="6"/>
  <c r="CM30" i="6"/>
  <c r="CL30" i="6"/>
  <c r="CJ30" i="6"/>
  <c r="CM13" i="6"/>
  <c r="CJ13" i="6"/>
  <c r="CK13" i="6"/>
  <c r="CL13" i="6"/>
  <c r="CN13" i="6"/>
  <c r="CN21" i="6"/>
  <c r="CJ21" i="6"/>
  <c r="CL21" i="6"/>
  <c r="CK21" i="6"/>
  <c r="CM21" i="6"/>
  <c r="CK33" i="6"/>
  <c r="CJ33" i="6"/>
  <c r="CL33" i="6"/>
  <c r="CN33" i="6"/>
  <c r="CM33" i="6"/>
  <c r="CL11" i="6"/>
  <c r="CN11" i="6"/>
  <c r="CN28" i="6"/>
  <c r="CM28" i="6"/>
  <c r="CJ28" i="6"/>
  <c r="CK28" i="6"/>
  <c r="CL28" i="6"/>
  <c r="CL23" i="6"/>
  <c r="CJ23" i="6"/>
  <c r="CK23" i="6"/>
  <c r="CN23" i="6"/>
  <c r="CM23" i="6"/>
  <c r="CM39" i="6"/>
  <c r="CJ39" i="6"/>
  <c r="CK39" i="6"/>
  <c r="CN39" i="6"/>
  <c r="CL39" i="6"/>
  <c r="AP42" i="3"/>
  <c r="AO42" i="3"/>
  <c r="CN22" i="6"/>
  <c r="CL22" i="6"/>
  <c r="CJ22" i="6"/>
  <c r="CK22" i="6"/>
  <c r="CM22" i="6"/>
  <c r="CK14" i="6"/>
  <c r="CN14" i="6"/>
  <c r="CJ14" i="6"/>
  <c r="CM14" i="6"/>
  <c r="CL14" i="6"/>
  <c r="CK37" i="6"/>
  <c r="CM37" i="6"/>
  <c r="CL37" i="6"/>
  <c r="CN37" i="6"/>
  <c r="CJ37" i="6"/>
  <c r="AP36" i="3"/>
  <c r="AO36" i="3"/>
  <c r="CM46" i="6"/>
  <c r="CK46" i="6"/>
  <c r="CN46" i="6"/>
  <c r="CL46" i="6"/>
  <c r="CJ46" i="6"/>
  <c r="CM34" i="6"/>
  <c r="CJ34" i="6"/>
  <c r="CL34" i="6"/>
  <c r="CK34" i="6"/>
  <c r="CN34" i="6"/>
  <c r="CM26" i="6"/>
  <c r="CJ26" i="6"/>
  <c r="CK26" i="6"/>
  <c r="CN26" i="6"/>
  <c r="CL26" i="6"/>
  <c r="CM17" i="6"/>
  <c r="CK17" i="6"/>
  <c r="CL17" i="6"/>
  <c r="CJ17" i="6"/>
  <c r="CN17" i="6"/>
  <c r="CN36" i="6"/>
  <c r="CM36" i="6"/>
  <c r="CJ36" i="6"/>
  <c r="CL36" i="6"/>
  <c r="CK36" i="6"/>
  <c r="CK32" i="6"/>
  <c r="CN32" i="6"/>
  <c r="CL32" i="6"/>
  <c r="CM32" i="6"/>
  <c r="CJ32" i="6"/>
  <c r="CJ35" i="6"/>
  <c r="CL35" i="6"/>
  <c r="CK35" i="6"/>
  <c r="CM35" i="6"/>
  <c r="CN35" i="6"/>
  <c r="CJ25" i="6"/>
  <c r="CM25" i="6"/>
  <c r="CL25" i="6"/>
  <c r="CN25" i="6"/>
  <c r="CK25" i="6"/>
  <c r="CL24" i="6"/>
  <c r="CJ24" i="6"/>
  <c r="CN24" i="6"/>
  <c r="CK24" i="6"/>
  <c r="CM24" i="6"/>
  <c r="CJ31" i="6"/>
  <c r="CN31" i="6"/>
  <c r="CK31" i="6"/>
  <c r="CL31" i="6"/>
  <c r="CM31" i="6"/>
  <c r="CN43" i="6"/>
  <c r="CJ43" i="6"/>
  <c r="CM43" i="6"/>
  <c r="CL43" i="6"/>
  <c r="CK43" i="6"/>
  <c r="CM29" i="6"/>
  <c r="CJ29" i="6"/>
  <c r="CK29" i="6"/>
  <c r="CL29" i="6"/>
  <c r="CN29" i="6"/>
  <c r="CK11" i="6" l="1"/>
  <c r="CJ11" i="6"/>
  <c r="O11" i="6" s="1"/>
  <c r="N11" i="6" s="1"/>
  <c r="H6" i="3" s="1"/>
  <c r="CM11" i="6"/>
  <c r="O36" i="6"/>
  <c r="N36" i="6" s="1"/>
  <c r="H31" i="3" s="1"/>
  <c r="S36" i="6"/>
  <c r="G31" i="3" s="1"/>
  <c r="S34" i="6"/>
  <c r="O34" i="6"/>
  <c r="N34" i="6" s="1"/>
  <c r="S31" i="6"/>
  <c r="G26" i="3" s="1"/>
  <c r="O31" i="6"/>
  <c r="N31" i="6" s="1"/>
  <c r="H26" i="3" s="1"/>
  <c r="S29" i="6"/>
  <c r="G24" i="3" s="1"/>
  <c r="O29" i="6"/>
  <c r="N29" i="6" s="1"/>
  <c r="H24" i="3" s="1"/>
  <c r="S46" i="6"/>
  <c r="G41" i="3" s="1"/>
  <c r="O46" i="6"/>
  <c r="N46" i="6" s="1"/>
  <c r="H41" i="3" s="1"/>
  <c r="S23" i="6"/>
  <c r="G18" i="3" s="1"/>
  <c r="O23" i="6"/>
  <c r="N23" i="6" s="1"/>
  <c r="H18" i="3" s="1"/>
  <c r="O28" i="6"/>
  <c r="N28" i="6" s="1"/>
  <c r="H23" i="3" s="1"/>
  <c r="S28" i="6"/>
  <c r="G23" i="3" s="1"/>
  <c r="O21" i="6"/>
  <c r="N21" i="6" s="1"/>
  <c r="S21" i="6"/>
  <c r="S16" i="6"/>
  <c r="G11" i="3" s="1"/>
  <c r="O16" i="6"/>
  <c r="N16" i="6" s="1"/>
  <c r="H11" i="3" s="1"/>
  <c r="S44" i="6"/>
  <c r="G39" i="3" s="1"/>
  <c r="O44" i="6"/>
  <c r="N44" i="6" s="1"/>
  <c r="H39" i="3" s="1"/>
  <c r="O27" i="6"/>
  <c r="N27" i="6" s="1"/>
  <c r="S27" i="6"/>
  <c r="O20" i="6"/>
  <c r="N20" i="6" s="1"/>
  <c r="S20" i="6"/>
  <c r="O43" i="6"/>
  <c r="N43" i="6" s="1"/>
  <c r="H38" i="3" s="1"/>
  <c r="S43" i="6"/>
  <c r="G38" i="3" s="1"/>
  <c r="S25" i="6"/>
  <c r="G20" i="3" s="1"/>
  <c r="O25" i="6"/>
  <c r="N25" i="6" s="1"/>
  <c r="H20" i="3" s="1"/>
  <c r="O26" i="6"/>
  <c r="N26" i="6" s="1"/>
  <c r="S26" i="6"/>
  <c r="S13" i="6"/>
  <c r="G8" i="3" s="1"/>
  <c r="O13" i="6"/>
  <c r="N13" i="6" s="1"/>
  <c r="H8" i="3" s="1"/>
  <c r="O45" i="6"/>
  <c r="N45" i="6" s="1"/>
  <c r="H40" i="3" s="1"/>
  <c r="S45" i="6"/>
  <c r="G40" i="3" s="1"/>
  <c r="S18" i="6"/>
  <c r="G13" i="3" s="1"/>
  <c r="O18" i="6"/>
  <c r="N18" i="6" s="1"/>
  <c r="H13" i="3" s="1"/>
  <c r="O15" i="6"/>
  <c r="N15" i="6" s="1"/>
  <c r="H10" i="3" s="1"/>
  <c r="S15" i="6"/>
  <c r="G10" i="3" s="1"/>
  <c r="S42" i="6"/>
  <c r="G37" i="3" s="1"/>
  <c r="O42" i="6"/>
  <c r="N42" i="6" s="1"/>
  <c r="H37" i="3" s="1"/>
  <c r="S35" i="6"/>
  <c r="O35" i="6"/>
  <c r="N35" i="6" s="1"/>
  <c r="O17" i="6"/>
  <c r="N17" i="6" s="1"/>
  <c r="H12" i="3" s="1"/>
  <c r="S17" i="6"/>
  <c r="G12" i="3" s="1"/>
  <c r="S14" i="6"/>
  <c r="G9" i="3" s="1"/>
  <c r="O14" i="6"/>
  <c r="N14" i="6" s="1"/>
  <c r="H9" i="3" s="1"/>
  <c r="O24" i="6"/>
  <c r="N24" i="6" s="1"/>
  <c r="H19" i="3" s="1"/>
  <c r="S24" i="6"/>
  <c r="G19" i="3" s="1"/>
  <c r="S32" i="6"/>
  <c r="G27" i="3" s="1"/>
  <c r="O32" i="6"/>
  <c r="N32" i="6" s="1"/>
  <c r="H27" i="3" s="1"/>
  <c r="O37" i="6"/>
  <c r="N37" i="6" s="1"/>
  <c r="H32" i="3" s="1"/>
  <c r="S37" i="6"/>
  <c r="G32" i="3" s="1"/>
  <c r="O22" i="6"/>
  <c r="N22" i="6" s="1"/>
  <c r="H17" i="3" s="1"/>
  <c r="S22" i="6"/>
  <c r="G17" i="3" s="1"/>
  <c r="O39" i="6"/>
  <c r="N39" i="6" s="1"/>
  <c r="H34" i="3" s="1"/>
  <c r="S39" i="6"/>
  <c r="G34" i="3" s="1"/>
  <c r="O33" i="6"/>
  <c r="N33" i="6" s="1"/>
  <c r="H28" i="3" s="1"/>
  <c r="S33" i="6"/>
  <c r="G28" i="3" s="1"/>
  <c r="S30" i="6"/>
  <c r="G25" i="3" s="1"/>
  <c r="O30" i="6"/>
  <c r="N30" i="6" s="1"/>
  <c r="H25" i="3" s="1"/>
  <c r="O12" i="6"/>
  <c r="N12" i="6" s="1"/>
  <c r="H7" i="3" s="1"/>
  <c r="S12" i="6"/>
  <c r="G7" i="3" s="1"/>
  <c r="O19" i="6"/>
  <c r="N19" i="6" s="1"/>
  <c r="H14" i="3" s="1"/>
  <c r="S19" i="6"/>
  <c r="G14" i="3" s="1"/>
  <c r="O38" i="6"/>
  <c r="N38" i="6" s="1"/>
  <c r="H33" i="3" s="1"/>
  <c r="S38" i="6"/>
  <c r="G33" i="3" s="1"/>
  <c r="O40" i="6"/>
  <c r="N40" i="6" s="1"/>
  <c r="H35" i="3" s="1"/>
  <c r="S40" i="6"/>
  <c r="G35" i="3" s="1"/>
  <c r="S11" i="6" l="1"/>
  <c r="G6" i="3" s="1"/>
  <c r="AP6" i="3" s="1"/>
  <c r="AO7" i="3"/>
  <c r="AP7" i="3"/>
  <c r="AO10" i="3"/>
  <c r="AP10" i="3"/>
  <c r="AP38" i="3"/>
  <c r="AO38" i="3"/>
  <c r="AP27" i="3"/>
  <c r="AO27" i="3"/>
  <c r="AO9" i="3"/>
  <c r="AP9" i="3"/>
  <c r="AO11" i="3"/>
  <c r="AP11" i="3"/>
  <c r="AO18" i="3"/>
  <c r="AP18" i="3"/>
  <c r="AO24" i="3"/>
  <c r="AP24" i="3"/>
  <c r="AO33" i="3"/>
  <c r="AP33" i="3"/>
  <c r="AP17" i="3"/>
  <c r="AO17" i="3"/>
  <c r="AO35" i="3"/>
  <c r="AP35" i="3"/>
  <c r="AP14" i="3"/>
  <c r="AO14" i="3"/>
  <c r="AP34" i="3"/>
  <c r="AO34" i="3"/>
  <c r="AP32" i="3"/>
  <c r="AO32" i="3"/>
  <c r="AP19" i="3"/>
  <c r="AO19" i="3"/>
  <c r="AO12" i="3"/>
  <c r="AP12" i="3"/>
  <c r="AO23" i="3"/>
  <c r="AP23" i="3"/>
  <c r="AO31" i="3"/>
  <c r="AP31" i="3"/>
  <c r="AP28" i="3"/>
  <c r="AO28" i="3"/>
  <c r="AP40" i="3"/>
  <c r="AO40" i="3"/>
  <c r="AP25" i="3"/>
  <c r="AO25" i="3"/>
  <c r="AP37" i="3"/>
  <c r="AO37" i="3"/>
  <c r="AP13" i="3"/>
  <c r="AO13" i="3"/>
  <c r="AO8" i="3"/>
  <c r="AP8" i="3"/>
  <c r="AP20" i="3"/>
  <c r="AO20" i="3"/>
  <c r="AO39" i="3"/>
  <c r="AP39" i="3"/>
  <c r="AO41" i="3"/>
  <c r="AP41" i="3"/>
  <c r="AP26" i="3"/>
  <c r="AO26" i="3"/>
  <c r="AO6" i="3" l="1"/>
  <c r="AO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S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Lookup table thatTranslates Standard Name to Generic name. i.e. "5502A" to "Standard1". See Colum "CQ"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7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Columns AU-BA convert the reading entered into the standard unit of the table for each function
</t>
        </r>
      </text>
    </comment>
    <comment ref="BW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Converts the 2ndary units (usually frequency) to the standard table format (kHz)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User inputs. Resolution is converted from "0.0" format to "0.1" format in Column CA-CE, and Column T references that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
Columns Y-AD select which function (column C) is used based on the inputs</t>
        </r>
      </text>
    </comment>
    <comment ref="AH9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Columns AG- AM determine in what range the primary unit falls (Ex: 5VDC falls in the 3.3-30V Range, so it returns 3.3, as it is set to show the "Range Low" part as a marker</t>
        </r>
      </text>
    </comment>
    <comment ref="DI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This is where the ratio between the Input units and the Uncertainty Units is created to generate the repeat multiplier in CC11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" authorId="0" shapeId="0" xr:uid="{00000000-0006-0000-0100-000008000000}">
      <text>
        <r>
          <rPr>
            <sz val="9"/>
            <color indexed="81"/>
            <rFont val="Tahoma"/>
            <family val="2"/>
          </rPr>
          <t xml:space="preserve">Constructed input ID in the form of Function,resolution,InputRangeLOW,InputRange2LOW
</t>
        </r>
      </text>
    </comment>
    <comment ref="T1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From Column CE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Returns the Absolute value of the reading (filters out Negative Numbers)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This is where special characters get filtered out and converted to whatever we designate. (i.e. Ω changes to O)</t>
        </r>
      </text>
    </comment>
    <comment ref="AE1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Determines which category in Column "C" the reading falls under</t>
        </r>
      </text>
    </comment>
    <comment ref="AF10" authorId="0" shapeId="0" xr:uid="{00000000-0006-0000-0100-00000D000000}">
      <text>
        <r>
          <rPr>
            <sz val="9"/>
            <color indexed="81"/>
            <rFont val="Tahoma"/>
            <family val="2"/>
          </rPr>
          <t xml:space="preserve">Column AE Retrieves the appropriate "Range Low" result from Columns AG-AM, based on the Function Selector in Column AD. It is an Hlookup formula, desgined to return the Nth row down, where N is the number of rows
</t>
        </r>
      </text>
    </comment>
    <comment ref="AG10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Column AF Converts Column AE to whatever the standard unit is in the table, based on a multiplier in Column BI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10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Looks up the correct converted Unit based on the function selector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0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2ndary unit conv. factor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0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Returns the appropriate "Range 2 Low" value (usually frequency) from the table. Part of the INPUT ID that looks up the Uncertainty components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10" authorId="0" shapeId="0" xr:uid="{00000000-0006-0000-0100-000012000000}">
      <text>
        <r>
          <rPr>
            <sz val="9"/>
            <color indexed="81"/>
            <rFont val="Tahoma"/>
            <family val="2"/>
          </rPr>
          <t xml:space="preserve">Final Resolution Input: Part of the INPUT ID used for uncertainty Lookup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<sst xmlns="http://schemas.openxmlformats.org/spreadsheetml/2006/main" count="39575" uniqueCount="2769">
  <si>
    <t>Item</t>
  </si>
  <si>
    <t>Range1 Low</t>
  </si>
  <si>
    <t>Range1 High</t>
  </si>
  <si>
    <t>Res</t>
  </si>
  <si>
    <t>Meas Units</t>
  </si>
  <si>
    <t>Uncert Units</t>
  </si>
  <si>
    <t>Range 2 Low</t>
  </si>
  <si>
    <t>Range2 High</t>
  </si>
  <si>
    <t>Range2 Units</t>
  </si>
  <si>
    <t xml:space="preserve">Base </t>
  </si>
  <si>
    <t>Mult</t>
  </si>
  <si>
    <t>Base 2</t>
  </si>
  <si>
    <t>Mult 2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</si>
  <si>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</si>
  <si>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</si>
  <si>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</si>
  <si>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</si>
  <si>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</si>
  <si>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</si>
  <si>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</si>
  <si>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</si>
  <si>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</si>
  <si>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</si>
  <si>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</si>
  <si>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</si>
  <si>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</si>
  <si>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</si>
  <si>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</si>
  <si>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mF</t>
  </si>
  <si>
    <t>Frequency</t>
  </si>
  <si>
    <t>Res.</t>
  </si>
  <si>
    <t>Range</t>
  </si>
  <si>
    <t>Units</t>
  </si>
  <si>
    <t>Range 2</t>
  </si>
  <si>
    <t>L.upbldr</t>
  </si>
  <si>
    <t>Func.Sel.</t>
  </si>
  <si>
    <t>Unit Multiplier</t>
  </si>
  <si>
    <t>Base unit</t>
  </si>
  <si>
    <t>Base Unit</t>
  </si>
  <si>
    <t>Amps</t>
  </si>
  <si>
    <t>Main L.up</t>
  </si>
  <si>
    <t>2ndary Unit Multiplier</t>
  </si>
  <si>
    <t>Base</t>
  </si>
  <si>
    <t>2nd B.</t>
  </si>
  <si>
    <t>2nd Mult.</t>
  </si>
  <si>
    <t>Rept Mult</t>
  </si>
  <si>
    <t>R1</t>
  </si>
  <si>
    <t>R2</t>
  </si>
  <si>
    <t>R3</t>
  </si>
  <si>
    <t>R4</t>
  </si>
  <si>
    <t>R5</t>
  </si>
  <si>
    <t>R1(Mult)</t>
  </si>
  <si>
    <t>R2(Mult)</t>
  </si>
  <si>
    <t>R3(Mult)</t>
  </si>
  <si>
    <t>R4(Mult)</t>
  </si>
  <si>
    <t>R5(Mult)</t>
  </si>
  <si>
    <t>Unc.</t>
  </si>
  <si>
    <t>Unc. Units</t>
  </si>
  <si>
    <t>USER INPUTS</t>
  </si>
  <si>
    <t>LOOKED UP UNC. COMPONENTS</t>
  </si>
  <si>
    <t>REPEAT USER INPUTS</t>
  </si>
  <si>
    <t>CONVERTED REPEAT ENTRIES</t>
  </si>
  <si>
    <t>MAIN INPUT FUNCTION LOOKUP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</si>
  <si>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</si>
  <si>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</si>
  <si>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</si>
  <si>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</si>
  <si>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</si>
  <si>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</si>
  <si>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</si>
  <si>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</si>
  <si>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</si>
  <si>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</si>
  <si>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</si>
  <si>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</si>
  <si>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</si>
  <si>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</si>
  <si>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</si>
  <si>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</si>
  <si>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</si>
  <si>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</si>
  <si>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</si>
  <si>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</si>
  <si>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</si>
  <si>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</si>
  <si>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</si>
  <si>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</si>
  <si>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</si>
  <si>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</si>
  <si>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</si>
  <si>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</si>
  <si>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</si>
  <si>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Input</t>
  </si>
  <si>
    <t>Conv. Txt</t>
  </si>
  <si>
    <t>In. Value</t>
  </si>
  <si>
    <t>Converted Rdg</t>
  </si>
  <si>
    <t>2ndary L. Up</t>
  </si>
  <si>
    <t>Primary Conv. Factor</t>
  </si>
  <si>
    <t>ACV Freq. Rng Low</t>
  </si>
  <si>
    <t>ACI Freq. Rng Low</t>
  </si>
  <si>
    <t>Function Selector</t>
  </si>
  <si>
    <t>DCA</t>
  </si>
  <si>
    <t>ACA</t>
  </si>
  <si>
    <t>mΩ</t>
  </si>
  <si>
    <t>Ω</t>
  </si>
  <si>
    <t>kΩ</t>
  </si>
  <si>
    <t>Resistance1011000</t>
  </si>
  <si>
    <t>Unc. Table Address for L. Ups</t>
  </si>
  <si>
    <t>Coil Used</t>
  </si>
  <si>
    <t>REPEAT READINGS</t>
  </si>
  <si>
    <t>Meter Used</t>
  </si>
  <si>
    <t>Special Character Filter</t>
  </si>
  <si>
    <t>RED=Key Calculator Component</t>
  </si>
  <si>
    <t>GREEN=Formula Uses a Table Lookup</t>
  </si>
  <si>
    <t>Standard1</t>
  </si>
  <si>
    <t>5502A</t>
  </si>
  <si>
    <t>Standard2</t>
  </si>
  <si>
    <t>3458A</t>
  </si>
  <si>
    <t>34420A</t>
  </si>
  <si>
    <t>Standard5</t>
  </si>
  <si>
    <t>Standard3</t>
  </si>
  <si>
    <t>Standard4</t>
  </si>
  <si>
    <t>Standard6</t>
  </si>
  <si>
    <t>ORANGE= END USER RAW INPUTS</t>
  </si>
  <si>
    <t>Standard Used</t>
  </si>
  <si>
    <t>Standard7</t>
  </si>
  <si>
    <t>ACA10T. Rng low</t>
  </si>
  <si>
    <t>ACA20T. Rng low</t>
  </si>
  <si>
    <t>ACA50T. Rng Low</t>
  </si>
  <si>
    <t>RESOLUTION CONVERTER</t>
  </si>
  <si>
    <t>"0.000 to 0.001"</t>
  </si>
  <si>
    <t>BLUE= PART OF MAIN LOOKUP ID</t>
  </si>
  <si>
    <t>Col. Index # for frequency Lookup</t>
  </si>
  <si>
    <t>Standard</t>
  </si>
  <si>
    <t>Main Lookup ID</t>
  </si>
  <si>
    <t>Updated: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</si>
  <si>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</si>
  <si>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</si>
  <si>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</si>
  <si>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</si>
  <si>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</si>
  <si>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</si>
  <si>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</si>
  <si>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Troubleshooter Lookup</t>
  </si>
  <si>
    <t>2nd B</t>
  </si>
  <si>
    <t>2nd Mult</t>
  </si>
  <si>
    <t>Rep. Mult</t>
  </si>
  <si>
    <t>L.up ID</t>
  </si>
  <si>
    <t>ACA0.000010.000330.045</t>
  </si>
  <si>
    <t>Rdg</t>
  </si>
  <si>
    <t>DCV0.00000010</t>
  </si>
  <si>
    <t/>
  </si>
  <si>
    <t>DCV0.0000010</t>
  </si>
  <si>
    <t>DCV0.000010</t>
  </si>
  <si>
    <t>DCV0.00010</t>
  </si>
  <si>
    <t>DCV0.0010</t>
  </si>
  <si>
    <t>DCV0.010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</si>
  <si>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</si>
  <si>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</si>
  <si>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</si>
  <si>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</si>
  <si>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</si>
  <si>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</si>
  <si>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</si>
  <si>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</si>
  <si>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</si>
  <si>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</si>
  <si>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</si>
  <si>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</si>
  <si>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</si>
  <si>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</si>
  <si>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</si>
  <si>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</si>
  <si>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</si>
  <si>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</si>
  <si>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</si>
  <si>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</si>
  <si>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</si>
  <si>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</si>
  <si>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</si>
  <si>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</si>
  <si>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</si>
  <si>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</si>
  <si>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</si>
  <si>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</si>
  <si>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</si>
  <si>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</si>
  <si>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</si>
  <si>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</si>
  <si>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</si>
  <si>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</si>
  <si>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</si>
  <si>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</si>
  <si>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</si>
  <si>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</si>
  <si>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</si>
  <si>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</si>
  <si>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</si>
  <si>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</si>
  <si>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</si>
  <si>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</si>
  <si>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</si>
  <si>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</si>
  <si>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</si>
  <si>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</si>
  <si>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</si>
  <si>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</si>
  <si>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</si>
  <si>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</si>
  <si>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</si>
  <si>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</si>
  <si>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</si>
  <si>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</si>
  <si>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</si>
  <si>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</si>
  <si>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</si>
  <si>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</si>
  <si>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</si>
  <si>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</si>
  <si>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</si>
  <si>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</si>
  <si>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</si>
  <si>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</si>
  <si>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</si>
  <si>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</si>
  <si>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</si>
  <si>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</si>
  <si>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</si>
  <si>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</si>
  <si>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</si>
  <si>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</si>
  <si>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</si>
  <si>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</si>
  <si>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</si>
  <si>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</si>
  <si>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</si>
  <si>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</si>
  <si>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</si>
  <si>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</si>
  <si>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</si>
  <si>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</si>
  <si>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</si>
  <si>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10 turn0.00011</t>
  </si>
  <si>
    <t>DCA 10 turn0.0011</t>
  </si>
  <si>
    <t>DCA 10 turn0.011</t>
  </si>
  <si>
    <t>DCA 10 turn0.11</t>
  </si>
  <si>
    <t>DCA 10 turn11</t>
  </si>
  <si>
    <t>Resistance0.0000010</t>
  </si>
  <si>
    <t>Resistance0.000010</t>
  </si>
  <si>
    <t>Resistance0.00010</t>
  </si>
  <si>
    <t>Resistance0.0010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</si>
  <si>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</si>
  <si>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</si>
  <si>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</si>
  <si>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</si>
  <si>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</si>
  <si>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</si>
  <si>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</si>
  <si>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</si>
  <si>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</si>
  <si>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</si>
  <si>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</si>
  <si>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</si>
  <si>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</si>
  <si>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</si>
  <si>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</si>
  <si>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</si>
  <si>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</si>
  <si>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</si>
  <si>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</si>
  <si>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</si>
  <si>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</si>
  <si>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</si>
  <si>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</si>
  <si>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</si>
  <si>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</si>
  <si>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</si>
  <si>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</si>
  <si>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</si>
  <si>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</si>
  <si>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</si>
  <si>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</si>
  <si>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</si>
  <si>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</si>
  <si>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</si>
  <si>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</si>
  <si>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</si>
  <si>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</si>
  <si>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</si>
  <si>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</si>
  <si>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</si>
  <si>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</si>
  <si>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</si>
  <si>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</si>
  <si>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</si>
  <si>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</si>
  <si>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</si>
  <si>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</si>
  <si>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</si>
  <si>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</si>
  <si>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</si>
  <si>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</si>
  <si>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</si>
  <si>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</si>
  <si>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</si>
  <si>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</si>
  <si>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</si>
  <si>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</si>
  <si>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</si>
  <si>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</si>
  <si>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</si>
  <si>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</si>
  <si>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</si>
  <si>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</si>
  <si>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</si>
  <si>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</si>
  <si>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</si>
  <si>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</si>
  <si>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</si>
  <si>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</si>
  <si>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</si>
  <si>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</si>
  <si>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</si>
  <si>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</si>
  <si>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</si>
  <si>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</si>
  <si>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</si>
  <si>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</si>
  <si>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</si>
  <si>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</si>
  <si>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</si>
  <si>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</si>
  <si>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</si>
  <si>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</si>
  <si>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</si>
  <si>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</si>
  <si>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</si>
  <si>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</si>
  <si>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</si>
  <si>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</si>
  <si>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</si>
  <si>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</si>
  <si>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</si>
  <si>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</si>
  <si>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</si>
  <si>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</si>
  <si>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</si>
  <si>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</si>
  <si>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</si>
  <si>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</si>
  <si>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</si>
  <si>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</si>
  <si>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</si>
  <si>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</si>
  <si>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</si>
  <si>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</si>
  <si>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</si>
  <si>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</si>
  <si>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</si>
  <si>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</si>
  <si>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</si>
  <si>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</si>
  <si>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</si>
  <si>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</si>
  <si>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</si>
  <si>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</si>
  <si>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</si>
  <si>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</si>
  <si>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</si>
  <si>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</si>
  <si>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</si>
  <si>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</si>
  <si>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</si>
  <si>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</si>
  <si>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</si>
  <si>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</si>
  <si>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</si>
  <si>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</si>
  <si>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</si>
  <si>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</si>
  <si>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</si>
  <si>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</si>
  <si>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</si>
  <si>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</si>
  <si>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</si>
  <si>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</si>
  <si>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</si>
  <si>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</si>
  <si>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</si>
  <si>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</si>
  <si>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</si>
  <si>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</si>
  <si>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</si>
  <si>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</si>
  <si>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</si>
  <si>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</si>
  <si>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</si>
  <si>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</si>
  <si>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</si>
  <si>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</si>
  <si>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</si>
  <si>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</si>
  <si>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</si>
  <si>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</si>
  <si>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ACV0.0013310</t>
  </si>
  <si>
    <t>ACV0.013310</t>
  </si>
  <si>
    <t>ACV0.13310</t>
  </si>
  <si>
    <t>ACV13310</t>
  </si>
  <si>
    <t>ACV103310</t>
  </si>
  <si>
    <t>ACV0.001330.045</t>
  </si>
  <si>
    <t>ACV0.01330.045</t>
  </si>
  <si>
    <t>ACV0.1330.045</t>
  </si>
  <si>
    <t>ACV1330.045</t>
  </si>
  <si>
    <t>ACV10330.045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</si>
  <si>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</si>
  <si>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</si>
  <si>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</si>
  <si>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</si>
  <si>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</si>
  <si>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</si>
  <si>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</si>
  <si>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</si>
  <si>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</si>
  <si>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</si>
  <si>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</si>
  <si>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</si>
  <si>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</si>
  <si>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</si>
  <si>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</si>
  <si>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</si>
  <si>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</si>
  <si>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</si>
  <si>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</si>
  <si>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</si>
  <si>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</si>
  <si>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</si>
  <si>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</si>
  <si>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</si>
  <si>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</si>
  <si>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</si>
  <si>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</si>
  <si>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</si>
  <si>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</si>
  <si>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</si>
  <si>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</si>
  <si>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</si>
  <si>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</si>
  <si>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</si>
  <si>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</si>
  <si>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</si>
  <si>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</si>
  <si>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</si>
  <si>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</si>
  <si>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</si>
  <si>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</si>
  <si>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</si>
  <si>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</si>
  <si>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</si>
  <si>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</si>
  <si>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</si>
  <si>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</si>
  <si>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</si>
  <si>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</si>
  <si>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</si>
  <si>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</si>
  <si>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</si>
  <si>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</si>
  <si>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</si>
  <si>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</si>
  <si>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</si>
  <si>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</si>
  <si>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</si>
  <si>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</si>
  <si>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</si>
  <si>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</si>
  <si>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</si>
  <si>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</si>
  <si>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</si>
  <si>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</si>
  <si>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</si>
  <si>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</si>
  <si>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</si>
  <si>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</si>
  <si>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</si>
  <si>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</si>
  <si>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</si>
  <si>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</si>
  <si>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</si>
  <si>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</si>
  <si>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</si>
  <si>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</si>
  <si>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</si>
  <si>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</si>
  <si>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</si>
  <si>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</si>
  <si>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</si>
  <si>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</si>
  <si>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</si>
  <si>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</si>
  <si>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</si>
  <si>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</si>
  <si>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</si>
  <si>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</si>
  <si>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</si>
  <si>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</si>
  <si>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</si>
  <si>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</si>
  <si>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</si>
  <si>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</si>
  <si>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</si>
  <si>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</si>
  <si>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</si>
  <si>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</si>
  <si>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</si>
  <si>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</si>
  <si>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</si>
  <si>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</si>
  <si>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</si>
  <si>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</si>
  <si>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</si>
  <si>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</si>
  <si>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</si>
  <si>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</si>
  <si>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</si>
  <si>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</si>
  <si>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</si>
  <si>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</si>
  <si>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</si>
  <si>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</si>
  <si>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</si>
  <si>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</si>
  <si>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</si>
  <si>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</si>
  <si>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</si>
  <si>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</si>
  <si>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</si>
  <si>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</si>
  <si>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</si>
  <si>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</si>
  <si>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</si>
  <si>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</si>
  <si>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</si>
  <si>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</si>
  <si>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</si>
  <si>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</si>
  <si>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</si>
  <si>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</si>
  <si>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</si>
  <si>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</si>
  <si>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</si>
  <si>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</si>
  <si>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</si>
  <si>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</si>
  <si>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</si>
  <si>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</si>
  <si>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</si>
  <si>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</si>
  <si>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</si>
  <si>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</si>
  <si>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</si>
  <si>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</si>
  <si>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</si>
  <si>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</si>
  <si>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</si>
  <si>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</si>
  <si>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</si>
  <si>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</si>
  <si>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</si>
  <si>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</si>
  <si>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</si>
  <si>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</si>
  <si>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</si>
  <si>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</si>
  <si>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</si>
  <si>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</si>
  <si>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</si>
  <si>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</si>
  <si>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</si>
  <si>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</si>
  <si>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</si>
  <si>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</si>
  <si>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</si>
  <si>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</si>
  <si>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</si>
  <si>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</si>
  <si>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</si>
  <si>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</si>
  <si>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</si>
  <si>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</si>
  <si>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</si>
  <si>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</si>
  <si>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</si>
  <si>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</si>
  <si>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</si>
  <si>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</si>
  <si>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</si>
  <si>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</si>
  <si>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</si>
  <si>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</si>
  <si>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</si>
  <si>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</si>
  <si>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</si>
  <si>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</si>
  <si>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</si>
  <si>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</si>
  <si>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</si>
  <si>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</si>
  <si>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</si>
  <si>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</si>
  <si>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</si>
  <si>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</si>
  <si>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</si>
  <si>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</si>
  <si>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</si>
  <si>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</si>
  <si>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</si>
  <si>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</si>
  <si>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</si>
  <si>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</si>
  <si>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</si>
  <si>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</si>
  <si>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</si>
  <si>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</si>
  <si>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</si>
  <si>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</si>
  <si>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</si>
  <si>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</si>
  <si>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</si>
  <si>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</si>
  <si>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</si>
  <si>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</si>
  <si>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</si>
  <si>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</si>
  <si>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</si>
  <si>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</si>
  <si>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</si>
  <si>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</si>
  <si>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</si>
  <si>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</si>
  <si>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</si>
  <si>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Frequency0.0010.001</t>
  </si>
  <si>
    <t>Frequency0.010.001</t>
  </si>
  <si>
    <t>Frequency0.00010.12</t>
  </si>
  <si>
    <t>Frequency0.0010.12</t>
  </si>
  <si>
    <t>Frequency0.010.12</t>
  </si>
  <si>
    <t>Frequency0.0011.2</t>
  </si>
  <si>
    <t>Frequency0.011.2</t>
  </si>
  <si>
    <t>Frequency0.0112</t>
  </si>
  <si>
    <t>Frequency0.112</t>
  </si>
  <si>
    <t>Frequency112</t>
  </si>
  <si>
    <t>Frequency0.1120</t>
  </si>
  <si>
    <t>Frequency1120</t>
  </si>
  <si>
    <t>Frequency10120</t>
  </si>
  <si>
    <t>Frequency11200</t>
  </si>
  <si>
    <t>Frequency101200</t>
  </si>
  <si>
    <t>Frequency1001200</t>
  </si>
  <si>
    <t>Unc units</t>
  </si>
  <si>
    <t>Input Unit</t>
  </si>
  <si>
    <t>V11</t>
  </si>
  <si>
    <t>CN11</t>
  </si>
  <si>
    <t>Multiplier</t>
  </si>
  <si>
    <t>Uncert.</t>
  </si>
  <si>
    <t>Repeat Multiplier Ratio</t>
  </si>
  <si>
    <t>DCA0.000010</t>
  </si>
  <si>
    <t>DCA0.0000000010</t>
  </si>
  <si>
    <t>DCA0.000000010</t>
  </si>
  <si>
    <t>DCA0.00000010</t>
  </si>
  <si>
    <t>DCA0.0000010</t>
  </si>
  <si>
    <t>DCA0.00010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</si>
  <si>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</si>
  <si>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</si>
  <si>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</si>
  <si>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</si>
  <si>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</si>
  <si>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</si>
  <si>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</si>
  <si>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</si>
  <si>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</si>
  <si>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</si>
  <si>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</si>
  <si>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</si>
  <si>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</si>
  <si>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</si>
  <si>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</si>
  <si>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Note: You can now use "O" instead of Ω, "DGC" instead</t>
  </si>
  <si>
    <t>of "°C", and "DGF" instead of "°F" if you want to.</t>
  </si>
  <si>
    <t>Action</t>
  </si>
  <si>
    <t>DCA 10 TURN</t>
  </si>
  <si>
    <t>DCA 20 TURN</t>
  </si>
  <si>
    <t>DCA 50 TURN</t>
  </si>
  <si>
    <t>ACA 10 TURN</t>
  </si>
  <si>
    <t>ACA 20 TURN</t>
  </si>
  <si>
    <t>ACA 50 TURN</t>
  </si>
  <si>
    <t>Page 2 of 2</t>
  </si>
  <si>
    <t>Supplementary Data Sheet to Report #</t>
  </si>
  <si>
    <t>Changed calculations so that any reading with no uncertainty is marked with an asterisk</t>
  </si>
  <si>
    <t>Reordered standard 1 values to fix uncertainty calcualtor errors</t>
  </si>
  <si>
    <t>Transmille</t>
  </si>
  <si>
    <t>DCVmeas0.00000010</t>
  </si>
  <si>
    <t>DCVmeas</t>
  </si>
  <si>
    <t>DCVmeas0.0000010</t>
  </si>
  <si>
    <t>DCVmeas0.000010</t>
  </si>
  <si>
    <t>DCVmeas0.00010</t>
  </si>
  <si>
    <t>DCVmeas0.0010</t>
  </si>
  <si>
    <t>DCVmeas0.0000010.1</t>
  </si>
  <si>
    <t>DCVmeas0.000010.1</t>
  </si>
  <si>
    <t>DCVmeas0.00010.1</t>
  </si>
  <si>
    <t>DCVmeas0.0010.1</t>
  </si>
  <si>
    <t>DCVmeas0.010.1</t>
  </si>
  <si>
    <t>DCVmeas0.000011</t>
  </si>
  <si>
    <t>DCVmeas0.00011</t>
  </si>
  <si>
    <t>DCVmeas0.0011</t>
  </si>
  <si>
    <t>DCVmeas0.011</t>
  </si>
  <si>
    <t>DCVmeas0.000110</t>
  </si>
  <si>
    <t>DCVmeas0.00110</t>
  </si>
  <si>
    <t>DCVmeas0.0110</t>
  </si>
  <si>
    <t>DCVmeas0.110</t>
  </si>
  <si>
    <t>nA</t>
  </si>
  <si>
    <t>DCV0.000010.1</t>
  </si>
  <si>
    <t>DCV0.00010.1</t>
  </si>
  <si>
    <t>DCV0.0010.1</t>
  </si>
  <si>
    <t>DCV0.010.1</t>
  </si>
  <si>
    <t>DCV0.00011</t>
  </si>
  <si>
    <t>DCV0.0011</t>
  </si>
  <si>
    <t>DCV0.011</t>
  </si>
  <si>
    <t>DCV0.00110</t>
  </si>
  <si>
    <t>DCV0.0110</t>
  </si>
  <si>
    <t>DCV0.110</t>
  </si>
  <si>
    <t>DCV0.01100</t>
  </si>
  <si>
    <t>DCV0.1100</t>
  </si>
  <si>
    <t>DCV1100</t>
  </si>
  <si>
    <t>DCV10100</t>
  </si>
  <si>
    <t>DCA0.000000010.0001</t>
  </si>
  <si>
    <t>DCA0.00000010.0001</t>
  </si>
  <si>
    <t>DCA0.0000010.0001</t>
  </si>
  <si>
    <t>DCA0.000010.0001</t>
  </si>
  <si>
    <t>DCA0.00010.0001</t>
  </si>
  <si>
    <t>DCA0.00000010.001</t>
  </si>
  <si>
    <t>DCA0.0000010.001</t>
  </si>
  <si>
    <t>DCA0.000010.001</t>
  </si>
  <si>
    <t>DCA0.00010.001</t>
  </si>
  <si>
    <t>DCA0.0010.001</t>
  </si>
  <si>
    <t>DCA0.0000010.01</t>
  </si>
  <si>
    <t>DCA0.000010.01</t>
  </si>
  <si>
    <t>DCA0.00010.01</t>
  </si>
  <si>
    <t>DCA0.0010.01</t>
  </si>
  <si>
    <t>DCA0.010.01</t>
  </si>
  <si>
    <t>DCA0.000010.1</t>
  </si>
  <si>
    <t>DCA0.00010.1</t>
  </si>
  <si>
    <t>DCA0.0010.1</t>
  </si>
  <si>
    <t>DCA0.010.1</t>
  </si>
  <si>
    <t>DCA0.10.1</t>
  </si>
  <si>
    <t>DCA0.00011</t>
  </si>
  <si>
    <t>DCA0.0011</t>
  </si>
  <si>
    <t>DCA0.011</t>
  </si>
  <si>
    <t>DCA0.11</t>
  </si>
  <si>
    <t>DCA11</t>
  </si>
  <si>
    <t>Added Standard 2, HP 3458A uncertainties</t>
  </si>
  <si>
    <t>Validated all functions and calculations, repeat readings, uncertainty derivations from table</t>
  </si>
  <si>
    <t>Fixed lookup functions so that ACA works properly</t>
  </si>
  <si>
    <t>µΩ</t>
  </si>
  <si>
    <t>Fixed error in lookup function</t>
  </si>
  <si>
    <t>Changed 3458A uncertainties to Ω instead of Ohms</t>
  </si>
  <si>
    <t>Main Name</t>
  </si>
  <si>
    <t>DCVmeas0.000000010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</si>
  <si>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</si>
  <si>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</si>
  <si>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</si>
  <si>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</si>
  <si>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</si>
  <si>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</si>
  <si>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</si>
  <si>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</si>
  <si>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</si>
  <si>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</si>
  <si>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</si>
  <si>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</si>
  <si>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DCVmeas0.10.1</t>
  </si>
  <si>
    <t>DCVmeas0.11</t>
  </si>
  <si>
    <t>DCVmeas11</t>
  </si>
  <si>
    <t>DCVmeas110</t>
  </si>
  <si>
    <t>DCV0.10.1</t>
  </si>
  <si>
    <t>DCV0.11</t>
  </si>
  <si>
    <t>DCV11</t>
  </si>
  <si>
    <t>DCV110</t>
  </si>
  <si>
    <t>DCV1010</t>
  </si>
  <si>
    <t>DCV100100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</si>
  <si>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</si>
  <si>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</si>
  <si>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</si>
  <si>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</si>
  <si>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</si>
  <si>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</si>
  <si>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</si>
  <si>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</si>
  <si>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</si>
  <si>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</si>
  <si>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</si>
  <si>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</si>
  <si>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</si>
  <si>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</si>
  <si>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</si>
  <si>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</si>
  <si>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ACV0.00000100.01</t>
  </si>
  <si>
    <t>KHz</t>
  </si>
  <si>
    <t>ACV0.0000100.01</t>
  </si>
  <si>
    <t>ACV0.000100.01</t>
  </si>
  <si>
    <t>ACV0.00100.01</t>
  </si>
  <si>
    <t>ACV0.0100.01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</si>
  <si>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</si>
  <si>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</si>
  <si>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</si>
  <si>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</si>
  <si>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</si>
  <si>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</si>
  <si>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</si>
  <si>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</si>
  <si>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</si>
  <si>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</si>
  <si>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</si>
  <si>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</si>
  <si>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</si>
  <si>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</si>
  <si>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</si>
  <si>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</si>
  <si>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</si>
  <si>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</si>
  <si>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</si>
  <si>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</si>
  <si>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</si>
  <si>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</si>
  <si>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</si>
  <si>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</si>
  <si>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</si>
  <si>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ACV0.001100.04</t>
  </si>
  <si>
    <t>ACV0.01100.04</t>
  </si>
  <si>
    <t>ACV0.1100.04</t>
  </si>
  <si>
    <t>ACV1100.04</t>
  </si>
  <si>
    <t>ACV10100.04</t>
  </si>
  <si>
    <t>ACV0.011000.04</t>
  </si>
  <si>
    <t>ACV0.11000.04</t>
  </si>
  <si>
    <t>ACV11000.04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</si>
  <si>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</si>
  <si>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</si>
  <si>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</si>
  <si>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</si>
  <si>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</si>
  <si>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</si>
  <si>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</si>
  <si>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</si>
  <si>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</si>
  <si>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</si>
  <si>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</si>
  <si>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</si>
  <si>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</si>
  <si>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</si>
  <si>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</si>
  <si>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</si>
  <si>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</si>
  <si>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</si>
  <si>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</si>
  <si>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</si>
  <si>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</si>
  <si>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</si>
  <si>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</si>
  <si>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</si>
  <si>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</si>
  <si>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</si>
  <si>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</si>
  <si>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</si>
  <si>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</si>
  <si>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</si>
  <si>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</si>
  <si>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</si>
  <si>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</si>
  <si>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</si>
  <si>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</si>
  <si>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</si>
  <si>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</si>
  <si>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</si>
  <si>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</si>
  <si>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</si>
  <si>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</si>
  <si>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</si>
  <si>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</si>
  <si>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</si>
  <si>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</si>
  <si>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</si>
  <si>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</si>
  <si>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Frequency0.10.001</t>
  </si>
  <si>
    <t>Frequency10.001</t>
  </si>
  <si>
    <t>Frequency100.001</t>
  </si>
  <si>
    <t>Insulation DCV11</t>
  </si>
  <si>
    <t>Insulation DCV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</si>
  <si>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</si>
  <si>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</si>
  <si>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</si>
  <si>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</si>
  <si>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</si>
  <si>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</si>
  <si>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</si>
  <si>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</si>
  <si>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</si>
  <si>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</si>
  <si>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</si>
  <si>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</si>
  <si>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</si>
  <si>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</si>
  <si>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</si>
  <si>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</si>
  <si>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</si>
  <si>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</si>
  <si>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</si>
  <si>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</si>
  <si>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</si>
  <si>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</si>
  <si>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</si>
  <si>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</si>
  <si>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</si>
  <si>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</si>
  <si>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</si>
  <si>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</si>
  <si>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</si>
  <si>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</si>
  <si>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</si>
  <si>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</si>
  <si>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</si>
  <si>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</si>
  <si>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</si>
  <si>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</si>
  <si>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</si>
  <si>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</si>
  <si>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</si>
  <si>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</si>
  <si>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</si>
  <si>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</si>
  <si>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</si>
  <si>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</si>
  <si>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</si>
  <si>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</si>
  <si>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</si>
  <si>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</si>
  <si>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</si>
  <si>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</si>
  <si>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</si>
  <si>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</si>
  <si>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</si>
  <si>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</si>
  <si>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</si>
  <si>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</si>
  <si>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</si>
  <si>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</si>
  <si>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</si>
  <si>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</si>
  <si>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</si>
  <si>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</si>
  <si>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</si>
  <si>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</si>
  <si>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</si>
  <si>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</si>
  <si>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</si>
  <si>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</si>
  <si>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</si>
  <si>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</si>
  <si>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</si>
  <si>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</si>
  <si>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</si>
  <si>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</si>
  <si>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</si>
  <si>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</si>
  <si>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</si>
  <si>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</si>
  <si>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</si>
  <si>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</si>
  <si>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</si>
  <si>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</si>
  <si>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</si>
  <si>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</si>
  <si>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</si>
  <si>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</si>
  <si>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</si>
  <si>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</si>
  <si>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</si>
  <si>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</si>
  <si>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</si>
  <si>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</si>
  <si>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</si>
  <si>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</si>
  <si>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</si>
  <si>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</si>
  <si>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</si>
  <si>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</si>
  <si>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</si>
  <si>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</si>
  <si>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</si>
  <si>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Added Standards 3 and 4, HP 34420A and Transmille uncertainties</t>
  </si>
  <si>
    <t>kOhm</t>
  </si>
  <si>
    <t>Updated 34420A uncertainties</t>
  </si>
  <si>
    <t>Updated 3458A uncertainties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</si>
  <si>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</si>
  <si>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</si>
  <si>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</si>
  <si>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</si>
  <si>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</si>
  <si>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</si>
  <si>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</si>
  <si>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</si>
  <si>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</si>
  <si>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</si>
  <si>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</si>
  <si>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</si>
  <si>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</si>
  <si>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</si>
  <si>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</si>
  <si>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</si>
  <si>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</si>
  <si>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</si>
  <si>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</si>
  <si>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</si>
  <si>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</si>
  <si>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</si>
  <si>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</si>
  <si>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</si>
  <si>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</si>
  <si>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</si>
  <si>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</si>
  <si>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</si>
  <si>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</si>
  <si>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</si>
  <si>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</si>
  <si>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</si>
  <si>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</si>
  <si>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</si>
  <si>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</si>
  <si>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</si>
  <si>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</si>
  <si>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</si>
  <si>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</si>
  <si>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</si>
  <si>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</si>
  <si>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turn0.01301</t>
  </si>
  <si>
    <t>ACA 10 turn0.1301</t>
  </si>
  <si>
    <t>ACA 10 turn1301</t>
  </si>
  <si>
    <t>ACA 10 turn10301</t>
  </si>
  <si>
    <t>ACA 10 turn100301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</si>
  <si>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</si>
  <si>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</si>
  <si>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</si>
  <si>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</si>
  <si>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</si>
  <si>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turn0.011101</t>
  </si>
  <si>
    <t>ACA 10 turn0.11101</t>
  </si>
  <si>
    <t>ACA 10 turn11101</t>
  </si>
  <si>
    <t>ACA 10 turn101101</t>
  </si>
  <si>
    <t>ACA 10 turn1001101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</si>
  <si>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</si>
  <si>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</si>
  <si>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</si>
  <si>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</si>
  <si>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</si>
  <si>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</si>
  <si>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</si>
  <si>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</si>
  <si>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</si>
  <si>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</si>
  <si>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</si>
  <si>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</si>
  <si>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</si>
  <si>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</si>
  <si>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</si>
  <si>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</si>
  <si>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</si>
  <si>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</si>
  <si>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</si>
  <si>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</si>
  <si>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turn0.01601</t>
  </si>
  <si>
    <t>ACA 20 turn0.1601</t>
  </si>
  <si>
    <t>ACA 20 turn1601</t>
  </si>
  <si>
    <t>ACA 20 turn10601</t>
  </si>
  <si>
    <t>ACA 20 turn100601</t>
  </si>
  <si>
    <t>ACA 20 turn0.012201</t>
  </si>
  <si>
    <t>ACA 20 turn0.12201</t>
  </si>
  <si>
    <t>ACA 20 turn12201</t>
  </si>
  <si>
    <t>ACA 20 turn102201</t>
  </si>
  <si>
    <t>ACA 20 turn1002201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</si>
  <si>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</si>
  <si>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</si>
  <si>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</si>
  <si>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</si>
  <si>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</si>
  <si>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</si>
  <si>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</si>
  <si>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</si>
  <si>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</si>
  <si>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</si>
  <si>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</si>
  <si>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</si>
  <si>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</si>
  <si>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</si>
  <si>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</si>
  <si>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</si>
  <si>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</si>
  <si>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</si>
  <si>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turn0.011501</t>
  </si>
  <si>
    <t>ACA 50 turn0.11501</t>
  </si>
  <si>
    <t>ACA 50 turn11501</t>
  </si>
  <si>
    <t>ACA 50 turn101501</t>
  </si>
  <si>
    <t>ACA 50 turn1001501</t>
  </si>
  <si>
    <t>DCV0.00000010.1</t>
  </si>
  <si>
    <t>DCV0.0000010.1</t>
  </si>
  <si>
    <t>DCV0.00000011</t>
  </si>
  <si>
    <t>DCV0.0000011</t>
  </si>
  <si>
    <t>DCV0.000011</t>
  </si>
  <si>
    <t>DCV0.0000110</t>
  </si>
  <si>
    <t>DCV0.000110</t>
  </si>
  <si>
    <t>DCV0.0001100</t>
  </si>
  <si>
    <t>DCV0.001100</t>
  </si>
  <si>
    <t>DCA0.000000000010</t>
  </si>
  <si>
    <t>DCA0.00000000010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</si>
  <si>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</si>
  <si>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</si>
  <si>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</si>
  <si>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</si>
  <si>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</si>
  <si>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</si>
  <si>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</si>
  <si>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</si>
  <si>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</si>
  <si>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</si>
  <si>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</si>
  <si>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</si>
  <si>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</si>
  <si>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</si>
  <si>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</si>
  <si>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</si>
  <si>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DCA0.000000010.001</t>
  </si>
  <si>
    <t>DCA0.00000010.01</t>
  </si>
  <si>
    <t>DCA0.0000010.1</t>
  </si>
  <si>
    <t>DCA0.000011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</si>
  <si>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</si>
  <si>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</si>
  <si>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</si>
  <si>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</si>
  <si>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</si>
  <si>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</si>
  <si>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</si>
  <si>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</si>
  <si>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</si>
  <si>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</si>
  <si>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</si>
  <si>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</si>
  <si>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</si>
  <si>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</si>
  <si>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</si>
  <si>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</si>
  <si>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</si>
  <si>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</si>
  <si>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</si>
  <si>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</si>
  <si>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</si>
  <si>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</si>
  <si>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</si>
  <si>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</si>
  <si>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</si>
  <si>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</si>
  <si>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</si>
  <si>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</si>
  <si>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</si>
  <si>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</si>
  <si>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</si>
  <si>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</si>
  <si>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</si>
  <si>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Resistance0.011000</t>
  </si>
  <si>
    <t>Resistance0.11000</t>
  </si>
  <si>
    <t>Resistance11000</t>
  </si>
  <si>
    <t>Resistance101000</t>
  </si>
  <si>
    <t>Resistance1001000</t>
  </si>
  <si>
    <t>Resistance0.110000</t>
  </si>
  <si>
    <t>Resistance110000</t>
  </si>
  <si>
    <t>Resistance1010000</t>
  </si>
  <si>
    <t>Resistance10010000</t>
  </si>
  <si>
    <t>Resistance1000010000</t>
  </si>
  <si>
    <t>Resistance1100000</t>
  </si>
  <si>
    <t>Resistance10100000</t>
  </si>
  <si>
    <t>Resistance100100000</t>
  </si>
  <si>
    <t>Resistance10000100000</t>
  </si>
  <si>
    <t>Resistance100000100000</t>
  </si>
  <si>
    <t>ACA0.00000000100.001</t>
  </si>
  <si>
    <t>ACA0.0000000100.001</t>
  </si>
  <si>
    <t>ACA0.000000100.001</t>
  </si>
  <si>
    <t>ACA0.00000100.001</t>
  </si>
  <si>
    <t>ACA0.00000000100.02</t>
  </si>
  <si>
    <t>ACA0.0000000100.02</t>
  </si>
  <si>
    <t>ACA0.000000100.02</t>
  </si>
  <si>
    <t>ACA0.00000100.02</t>
  </si>
  <si>
    <t>ACA0.00000000100.045</t>
  </si>
  <si>
    <t>ACA0.0000000100.045</t>
  </si>
  <si>
    <t>ACA0.000000100.045</t>
  </si>
  <si>
    <t>ACA0.00000100.045</t>
  </si>
  <si>
    <t>ACA0.0000000010.00010.001</t>
  </si>
  <si>
    <t>ACA0.000000010.00010.001</t>
  </si>
  <si>
    <t>ACA0.00000010.00010.001</t>
  </si>
  <si>
    <t>ACA0.0000010.00010.001</t>
  </si>
  <si>
    <t>ACA0.0000000010.00010.02</t>
  </si>
  <si>
    <t>ACA0.000000010.00010.02</t>
  </si>
  <si>
    <t>ACA0.00000010.00010.02</t>
  </si>
  <si>
    <t>ACA0.0000010.00010.02</t>
  </si>
  <si>
    <t>ACA0.0000000010.00010.045</t>
  </si>
  <si>
    <t>ACA0.000000010.00010.045</t>
  </si>
  <si>
    <t>ACA0.00000010.00010.045</t>
  </si>
  <si>
    <t>ACA0.0000010.00010.045</t>
  </si>
  <si>
    <t>ACA0.0000000010.00010.1</t>
  </si>
  <si>
    <t>ACA0.000000010.00010.1</t>
  </si>
  <si>
    <t>ACA0.00000010.00010.1</t>
  </si>
  <si>
    <t>ACA0.0000010.00010.1</t>
  </si>
  <si>
    <t>ACA0.0000000010.00015</t>
  </si>
  <si>
    <t>ACA0.000000010.00015</t>
  </si>
  <si>
    <t>ACA0.00000010.00015</t>
  </si>
  <si>
    <t>ACA0.0000010.00015</t>
  </si>
  <si>
    <t>ACA0.0000000010.000120</t>
  </si>
  <si>
    <t>ACA0.000000010.000120</t>
  </si>
  <si>
    <t>ACA0.00000010.000120</t>
  </si>
  <si>
    <t>ACA0.0000010.000120</t>
  </si>
  <si>
    <t>ACA0.0000000010.000150</t>
  </si>
  <si>
    <t>ACA0.000000010.000150</t>
  </si>
  <si>
    <t>ACA0.00000010.000150</t>
  </si>
  <si>
    <t>ACA0.0000010.000150</t>
  </si>
  <si>
    <t>ACA0.00000010.0010.001</t>
  </si>
  <si>
    <t>ACA0.0000010.0010.001</t>
  </si>
  <si>
    <t>ACA0.000010.0010.001</t>
  </si>
  <si>
    <t>ACA0.00010.0010.001</t>
  </si>
  <si>
    <t>ACA0.00000010.0010.02</t>
  </si>
  <si>
    <t>ACA0.0000010.0010.02</t>
  </si>
  <si>
    <t>ACA0.000010.0010.02</t>
  </si>
  <si>
    <t>ACA0.00010.0010.02</t>
  </si>
  <si>
    <t>ACA0.00000010.0010.045</t>
  </si>
  <si>
    <t>ACA0.0000010.0010.045</t>
  </si>
  <si>
    <t>ACA0.000010.0010.045</t>
  </si>
  <si>
    <t>ACA0.00010.0010.045</t>
  </si>
  <si>
    <t>ACA0.00000010.0010.1</t>
  </si>
  <si>
    <t>ACA0.0000010.0010.1</t>
  </si>
  <si>
    <t>ACA0.000010.0010.1</t>
  </si>
  <si>
    <t>ACA0.00010.0010.1</t>
  </si>
  <si>
    <t>ACA0.00000010.0015</t>
  </si>
  <si>
    <t>ACA0.0000010.0015</t>
  </si>
  <si>
    <t>ACA0.000010.0015</t>
  </si>
  <si>
    <t>ACA0.00010.0015</t>
  </si>
  <si>
    <t>ACA0.00000010.00120</t>
  </si>
  <si>
    <t>ACA0.0000010.00120</t>
  </si>
  <si>
    <t>ACA0.000010.00120</t>
  </si>
  <si>
    <t>ACA0.00010.00120</t>
  </si>
  <si>
    <t>ACA0.00000010.00150</t>
  </si>
  <si>
    <t>ACA0.0000010.00150</t>
  </si>
  <si>
    <t>ACA0.000010.00150</t>
  </si>
  <si>
    <t>ACA0.00010.00150</t>
  </si>
  <si>
    <t>ACA0.0000010.010.001</t>
  </si>
  <si>
    <t>ACA0.000010.010.001</t>
  </si>
  <si>
    <t>ACA0.00010.010.001</t>
  </si>
  <si>
    <t>ACA0.0010.010.001</t>
  </si>
  <si>
    <t>ACA0.0000010.010.02</t>
  </si>
  <si>
    <t>ACA0.000010.010.02</t>
  </si>
  <si>
    <t>ACA0.00010.010.02</t>
  </si>
  <si>
    <t>ACA0.0010.010.02</t>
  </si>
  <si>
    <t>ACA0.0000010.010.045</t>
  </si>
  <si>
    <t>ACA0.000010.010.045</t>
  </si>
  <si>
    <t>ACA0.00010.010.045</t>
  </si>
  <si>
    <t>ACA0.0010.010.045</t>
  </si>
  <si>
    <t>ACA0.0000010.010.1</t>
  </si>
  <si>
    <t>ACA0.000010.010.1</t>
  </si>
  <si>
    <t>ACA0.00010.010.1</t>
  </si>
  <si>
    <t>ACA0.0010.010.1</t>
  </si>
  <si>
    <t>ACA0.0000010.015</t>
  </si>
  <si>
    <t>ACA0.000010.015</t>
  </si>
  <si>
    <t>ACA0.00010.015</t>
  </si>
  <si>
    <t>ACA0.0010.015</t>
  </si>
  <si>
    <t>ACA0.0000010.0120</t>
  </si>
  <si>
    <t>ACA0.000010.0120</t>
  </si>
  <si>
    <t>ACA0.00010.0120</t>
  </si>
  <si>
    <t>ACA0.0010.0120</t>
  </si>
  <si>
    <t>ACA0.0000010.0150</t>
  </si>
  <si>
    <t>ACA0.000010.0150</t>
  </si>
  <si>
    <t>ACA0.00010.0150</t>
  </si>
  <si>
    <t>ACA0.0010.0150</t>
  </si>
  <si>
    <t>ACA0.000010.10.001</t>
  </si>
  <si>
    <t>ACA0.00010.10.001</t>
  </si>
  <si>
    <t>ACA0.0010.10.001</t>
  </si>
  <si>
    <t>ACA0.010.10.001</t>
  </si>
  <si>
    <t>ACA0.000010.10.02</t>
  </si>
  <si>
    <t>ACA0.00010.10.02</t>
  </si>
  <si>
    <t>ACA0.0010.10.02</t>
  </si>
  <si>
    <t>ACA0.010.10.02</t>
  </si>
  <si>
    <t>ACA0.000010.10.045</t>
  </si>
  <si>
    <t>ACA0.00010.10.045</t>
  </si>
  <si>
    <t>ACA0.0010.10.045</t>
  </si>
  <si>
    <t>ACA0.010.10.045</t>
  </si>
  <si>
    <t>ACA0.000010.10.1</t>
  </si>
  <si>
    <t>ACA0.00010.10.1</t>
  </si>
  <si>
    <t>ACA0.0010.10.1</t>
  </si>
  <si>
    <t>ACA0.010.10.1</t>
  </si>
  <si>
    <t>ACA0.000010.15</t>
  </si>
  <si>
    <t>ACA0.00010.15</t>
  </si>
  <si>
    <t>ACA0.0010.15</t>
  </si>
  <si>
    <t>ACA0.010.15</t>
  </si>
  <si>
    <t>ACA0.000010.120</t>
  </si>
  <si>
    <t>ACA0.00010.120</t>
  </si>
  <si>
    <t>ACA0.0010.120</t>
  </si>
  <si>
    <t>ACA0.010.120</t>
  </si>
  <si>
    <t>ACA0.000110.001</t>
  </si>
  <si>
    <t>ACA0.00110.001</t>
  </si>
  <si>
    <t>ACA0.0110.001</t>
  </si>
  <si>
    <t>ACA0.110.001</t>
  </si>
  <si>
    <t>ACA0.000110.05</t>
  </si>
  <si>
    <t>ACA0.00110.05</t>
  </si>
  <si>
    <t>ACA0.0110.05</t>
  </si>
  <si>
    <t>ACA0.110.05</t>
  </si>
  <si>
    <t>ACA0.000111</t>
  </si>
  <si>
    <t>ACA0.00111</t>
  </si>
  <si>
    <t>ACA0.0111</t>
  </si>
  <si>
    <t>ACA0.111</t>
  </si>
  <si>
    <t>ACA0.0001100.001</t>
  </si>
  <si>
    <t>ACA0.001100.001</t>
  </si>
  <si>
    <t>ACA0.01100.001</t>
  </si>
  <si>
    <t>ACA0.1100.001</t>
  </si>
  <si>
    <t>ACA0.0001100.05</t>
  </si>
  <si>
    <t>ACA0.001100.05</t>
  </si>
  <si>
    <t>ACA0.01100.05</t>
  </si>
  <si>
    <t>ACA0.1100.05</t>
  </si>
  <si>
    <t>ACA0.0001101</t>
  </si>
  <si>
    <t>ACA0.001101</t>
  </si>
  <si>
    <t>ACA0.01101</t>
  </si>
  <si>
    <t>ACA0.1101</t>
  </si>
  <si>
    <t>Frequency0.04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</si>
  <si>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</si>
  <si>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</si>
  <si>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</si>
  <si>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</si>
  <si>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</si>
  <si>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turn0.01300.1</t>
  </si>
  <si>
    <t>ACA 10 turn0.1300.1</t>
  </si>
  <si>
    <t>ACA 10 turn1300.1</t>
  </si>
  <si>
    <t>ACA 10 turn10300.1</t>
  </si>
  <si>
    <t>ACA 10 turn100300.1</t>
  </si>
  <si>
    <t>ACA 10 turn0.011100.1</t>
  </si>
  <si>
    <t>ACA 10 turn0.11100.1</t>
  </si>
  <si>
    <t>ACA 10 turn11100.1</t>
  </si>
  <si>
    <t>ACA 10 turn101100.1</t>
  </si>
  <si>
    <t>ACA 10 turn1001100.1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</si>
  <si>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</si>
  <si>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</si>
  <si>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</si>
  <si>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</si>
  <si>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</si>
  <si>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turn0.01600.1</t>
  </si>
  <si>
    <t>ACA 20 turn0.1600.1</t>
  </si>
  <si>
    <t>ACA 20 turn1600.1</t>
  </si>
  <si>
    <t>ACA 20 turn10600.1</t>
  </si>
  <si>
    <t>ACA 20 turn100600.1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</si>
  <si>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</si>
  <si>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</si>
  <si>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</si>
  <si>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</si>
  <si>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</si>
  <si>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</si>
  <si>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</si>
  <si>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</si>
  <si>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</si>
  <si>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</si>
  <si>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</si>
  <si>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</si>
  <si>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</si>
  <si>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</si>
  <si>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</si>
  <si>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</si>
  <si>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</si>
  <si>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</si>
  <si>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</si>
  <si>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</si>
  <si>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</si>
  <si>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</si>
  <si>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</si>
  <si>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</si>
  <si>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</si>
  <si>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</si>
  <si>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</si>
  <si>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</si>
  <si>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</si>
  <si>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</si>
  <si>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</si>
  <si>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</si>
  <si>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</si>
  <si>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</si>
  <si>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</si>
  <si>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</si>
  <si>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</si>
  <si>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</si>
  <si>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</si>
  <si>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</si>
  <si>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</si>
  <si>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Capacitance0.00000000010.00000022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</si>
  <si>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</si>
  <si>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</si>
  <si>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</si>
  <si>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</si>
  <si>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</si>
  <si>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</si>
  <si>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</si>
  <si>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</si>
  <si>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</si>
  <si>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</si>
  <si>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</si>
  <si>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</si>
  <si>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</si>
  <si>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</si>
  <si>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</si>
  <si>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</si>
  <si>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</si>
  <si>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</si>
  <si>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</si>
  <si>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</si>
  <si>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</si>
  <si>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</si>
  <si>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</si>
  <si>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ACV0.000000101000</t>
  </si>
  <si>
    <t>ACV0.00000101000</t>
  </si>
  <si>
    <t>ACV0.0000101000</t>
  </si>
  <si>
    <t>ACV0.000101000</t>
  </si>
  <si>
    <t>ACV0.00101000</t>
  </si>
  <si>
    <t>ACV0.000000104000</t>
  </si>
  <si>
    <t>ACV0.00000104000</t>
  </si>
  <si>
    <t>ACV0.0000104000</t>
  </si>
  <si>
    <t>ACV0.000104000</t>
  </si>
  <si>
    <t>ACV0.00104000</t>
  </si>
  <si>
    <t>ACV0.00000010.011000</t>
  </si>
  <si>
    <t>ACV0.0000010.011000</t>
  </si>
  <si>
    <t>ACV0.000010.011000</t>
  </si>
  <si>
    <t>ACV0.00010.011000</t>
  </si>
  <si>
    <t>ACV0.0010.011000</t>
  </si>
  <si>
    <t>ACV0.00000010.012000</t>
  </si>
  <si>
    <t>ACV0.0000010.012000</t>
  </si>
  <si>
    <t>ACV0.000010.012000</t>
  </si>
  <si>
    <t>ACV0.00010.012000</t>
  </si>
  <si>
    <t>ACV0.0010.012000</t>
  </si>
  <si>
    <t>ACV0.00000010.014000</t>
  </si>
  <si>
    <t>ACV0.0000010.014000</t>
  </si>
  <si>
    <t>ACV0.000010.014000</t>
  </si>
  <si>
    <t>ACV0.00010.014000</t>
  </si>
  <si>
    <t>ACV0.0010.014000</t>
  </si>
  <si>
    <t>ACV0.00000010.018000</t>
  </si>
  <si>
    <t>ACV0.0000010.018000</t>
  </si>
  <si>
    <t>ACV0.000010.018000</t>
  </si>
  <si>
    <t>ACV0.00010.018000</t>
  </si>
  <si>
    <t>ACV0.0010.018000</t>
  </si>
  <si>
    <t>ACV0.0000010.11000</t>
  </si>
  <si>
    <t>ACV0.000010.11000</t>
  </si>
  <si>
    <t>ACV0.00010.11000</t>
  </si>
  <si>
    <t>ACV0.0010.11000</t>
  </si>
  <si>
    <t>ACV0.010.11000</t>
  </si>
  <si>
    <t>ACV0.0000010.12000</t>
  </si>
  <si>
    <t>ACV0.000010.12000</t>
  </si>
  <si>
    <t>ACV0.00010.12000</t>
  </si>
  <si>
    <t>ACV0.0010.12000</t>
  </si>
  <si>
    <t>ACV0.010.12000</t>
  </si>
  <si>
    <t>ACV0.0000010.14000</t>
  </si>
  <si>
    <t>ACV0.000010.14000</t>
  </si>
  <si>
    <t>ACV0.00010.14000</t>
  </si>
  <si>
    <t>ACV0.0010.14000</t>
  </si>
  <si>
    <t>ACV0.010.14000</t>
  </si>
  <si>
    <t>ACV0.0000010.18000</t>
  </si>
  <si>
    <t>ACV0.000010.18000</t>
  </si>
  <si>
    <t>ACV0.00010.18000</t>
  </si>
  <si>
    <t>ACV0.0010.18000</t>
  </si>
  <si>
    <t>ACV0.010.18000</t>
  </si>
  <si>
    <t>ACV0.000110100</t>
  </si>
  <si>
    <t>ACV0.00110100</t>
  </si>
  <si>
    <t>ACV0.0110100</t>
  </si>
  <si>
    <t>ACV0.110100</t>
  </si>
  <si>
    <t>ACV110100</t>
  </si>
  <si>
    <t>ACV0.000110300</t>
  </si>
  <si>
    <t>ACV0.00110300</t>
  </si>
  <si>
    <t>ACV0.0110300</t>
  </si>
  <si>
    <t>ACV0.110300</t>
  </si>
  <si>
    <t>ACV110300</t>
  </si>
  <si>
    <t>ACV0.000001020</t>
  </si>
  <si>
    <t>ACV0.00001020</t>
  </si>
  <si>
    <t>ACV0.0001020</t>
  </si>
  <si>
    <t>ACV0.001020</t>
  </si>
  <si>
    <t>ACV0.000001050</t>
  </si>
  <si>
    <t>ACV0.00001050</t>
  </si>
  <si>
    <t>ACV0.0001050</t>
  </si>
  <si>
    <t>ACV0.001050</t>
  </si>
  <si>
    <t>ACV0.0000010100</t>
  </si>
  <si>
    <t>ACV0.000010100</t>
  </si>
  <si>
    <t>ACV0.00010100</t>
  </si>
  <si>
    <t>ACV0.0010100</t>
  </si>
  <si>
    <t>DCA0.0000000000010</t>
  </si>
  <si>
    <t>DCA0.0000000000010.0000001</t>
  </si>
  <si>
    <t>DCA0.0000000000010.000001</t>
  </si>
  <si>
    <t>DCA0.00000000010.0001</t>
  </si>
  <si>
    <t>DCA0.0000000010.0001</t>
  </si>
  <si>
    <t>DCA0.0000000010.001</t>
  </si>
  <si>
    <t>DCA0.000000010.01</t>
  </si>
  <si>
    <t>DCA0.00000010.1</t>
  </si>
  <si>
    <t>DCA0.0000011</t>
  </si>
  <si>
    <t>Resistance0.0011000</t>
  </si>
  <si>
    <t>Resistance0.0110000</t>
  </si>
  <si>
    <t>Resistance0.1100000</t>
  </si>
  <si>
    <t>ACV0.0000000101000</t>
  </si>
  <si>
    <t>ACV0.0000000104000</t>
  </si>
  <si>
    <t>ACV0.000000010.011000</t>
  </si>
  <si>
    <t>ACV0.000000010.012000</t>
  </si>
  <si>
    <t>ACV0.000000010.014000</t>
  </si>
  <si>
    <t>ACV0.000000010.018000</t>
  </si>
  <si>
    <t>ACV0.00000010.11000</t>
  </si>
  <si>
    <t>ACV0.00000010.12000</t>
  </si>
  <si>
    <t>ACV0.00000010.14000</t>
  </si>
  <si>
    <t>ACV0.00000010.18000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</si>
  <si>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</si>
  <si>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</si>
  <si>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</si>
  <si>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</si>
  <si>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</si>
  <si>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</si>
  <si>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</si>
  <si>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</si>
  <si>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</si>
  <si>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</si>
  <si>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</si>
  <si>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</si>
  <si>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</si>
  <si>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</si>
  <si>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</si>
  <si>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</si>
  <si>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</si>
  <si>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</si>
  <si>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</si>
  <si>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</si>
  <si>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</si>
  <si>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</si>
  <si>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</si>
  <si>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</si>
  <si>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</si>
  <si>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ACV0.0000110300</t>
  </si>
  <si>
    <t>ACA0.000000000100.001</t>
  </si>
  <si>
    <t>ACA0.000000000100.02</t>
  </si>
  <si>
    <t>ACA0.000000000100.045</t>
  </si>
  <si>
    <t>ACA0.00000000010.00010.001</t>
  </si>
  <si>
    <t>ACA0.00000000010.00010.02</t>
  </si>
  <si>
    <t>ACA0.00000000010.00010.045</t>
  </si>
  <si>
    <t>ACA0.00000000010.00010.1</t>
  </si>
  <si>
    <t>ACA0.00000000010.00015</t>
  </si>
  <si>
    <t>ACA0.00000000010.000120</t>
  </si>
  <si>
    <t>ACA0.00000000010.000150</t>
  </si>
  <si>
    <t>ACA0.000000010.0010.001</t>
  </si>
  <si>
    <t>ACA0.000000010.0010.02</t>
  </si>
  <si>
    <t>ACA0.000000010.0010.045</t>
  </si>
  <si>
    <t>ACA0.000000010.0010.1</t>
  </si>
  <si>
    <t>ACA0.000000010.0015</t>
  </si>
  <si>
    <t>ACA0.000000010.00120</t>
  </si>
  <si>
    <t>ACA0.000000010.00150</t>
  </si>
  <si>
    <t>ACA0.00000010.010.001</t>
  </si>
  <si>
    <t>ACA0.00000010.010.02</t>
  </si>
  <si>
    <t>ACA0.00000010.010.045</t>
  </si>
  <si>
    <t>ACA0.00000010.010.1</t>
  </si>
  <si>
    <t>ACA0.00000010.015</t>
  </si>
  <si>
    <t>ACA0.00000010.0120</t>
  </si>
  <si>
    <t>ACA0.00000010.0150</t>
  </si>
  <si>
    <t>ACA0.0000010.10.001</t>
  </si>
  <si>
    <t>ACA0.0000010.10.02</t>
  </si>
  <si>
    <t>ACA0.0000010.10.045</t>
  </si>
  <si>
    <t>ACA0.0000010.10.1</t>
  </si>
  <si>
    <t>ACA0.0000010.15</t>
  </si>
  <si>
    <t>ACA0.0000010.120</t>
  </si>
  <si>
    <t>ACA0.0000110.001</t>
  </si>
  <si>
    <t>ACA0.0000110.05</t>
  </si>
  <si>
    <t>ACA0.0000111</t>
  </si>
  <si>
    <t>ACA0.00001100.001</t>
  </si>
  <si>
    <t>ACA0.00001100.05</t>
  </si>
  <si>
    <t>ACA0.00001101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</si>
  <si>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</si>
  <si>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</si>
  <si>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</si>
  <si>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</si>
  <si>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</si>
  <si>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</si>
  <si>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</si>
  <si>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</si>
  <si>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</si>
  <si>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</si>
  <si>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</si>
  <si>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</si>
  <si>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</si>
  <si>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</si>
  <si>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</si>
  <si>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</si>
  <si>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</si>
  <si>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</si>
  <si>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</si>
  <si>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</si>
  <si>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</si>
  <si>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</si>
  <si>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</si>
  <si>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</si>
  <si>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</si>
  <si>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</si>
  <si>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</si>
  <si>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</si>
  <si>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</si>
  <si>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</si>
  <si>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</si>
  <si>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DCV0.10</t>
  </si>
  <si>
    <t>DCV10</t>
  </si>
  <si>
    <t>DCV100</t>
  </si>
  <si>
    <t>DCA0.0010</t>
  </si>
  <si>
    <t>DCA0.010</t>
  </si>
  <si>
    <t>DCA0.10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</si>
  <si>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</si>
  <si>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</si>
  <si>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</si>
  <si>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</si>
  <si>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</si>
  <si>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</si>
  <si>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</si>
  <si>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</si>
  <si>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</si>
  <si>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</si>
  <si>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</si>
  <si>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</si>
  <si>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</si>
  <si>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</si>
  <si>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</si>
  <si>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</si>
  <si>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</si>
  <si>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</si>
  <si>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</si>
  <si>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</si>
  <si>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</si>
  <si>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</si>
  <si>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</si>
  <si>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</si>
  <si>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</si>
  <si>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</si>
  <si>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ACV0.01020</t>
  </si>
  <si>
    <t>ACV0.1020</t>
  </si>
  <si>
    <t>ACV1020</t>
  </si>
  <si>
    <t>ACV10020</t>
  </si>
  <si>
    <t>ACV0.01050</t>
  </si>
  <si>
    <t>ACV0.1050</t>
  </si>
  <si>
    <t>ACV1050</t>
  </si>
  <si>
    <t>ACV10050</t>
  </si>
  <si>
    <t>ACV0.010100</t>
  </si>
  <si>
    <t>ACV0.10100</t>
  </si>
  <si>
    <t>ACV10100</t>
  </si>
  <si>
    <t>ACV100100</t>
  </si>
  <si>
    <t>Frequency0.000010</t>
  </si>
  <si>
    <t>Frequency0.00010</t>
  </si>
  <si>
    <t>Frequency0.0010</t>
  </si>
  <si>
    <t>Frequency0.010</t>
  </si>
  <si>
    <t>Frequency0.10</t>
  </si>
  <si>
    <t>Frequency10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</si>
  <si>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</si>
  <si>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</si>
  <si>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</si>
  <si>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</si>
  <si>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</si>
  <si>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</si>
  <si>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</si>
  <si>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</si>
  <si>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</si>
  <si>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</si>
  <si>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</si>
  <si>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</si>
  <si>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</si>
  <si>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</si>
  <si>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</si>
  <si>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</si>
  <si>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</si>
  <si>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</si>
  <si>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</si>
  <si>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</si>
  <si>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</si>
  <si>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</si>
  <si>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</si>
  <si>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</si>
  <si>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</si>
  <si>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</si>
  <si>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</si>
  <si>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</si>
  <si>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</si>
  <si>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</si>
  <si>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</si>
  <si>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</si>
  <si>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</si>
  <si>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</si>
  <si>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</si>
  <si>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</si>
  <si>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</si>
  <si>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</si>
  <si>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</si>
  <si>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</si>
  <si>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</si>
  <si>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</si>
  <si>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</si>
  <si>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</si>
  <si>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</si>
  <si>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</si>
  <si>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</si>
  <si>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</si>
  <si>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</si>
  <si>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</si>
  <si>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</si>
  <si>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</si>
  <si>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</si>
  <si>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</si>
  <si>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Deg. C, TC K</t>
  </si>
  <si>
    <t>Deg. C, TC J</t>
  </si>
  <si>
    <t>Deg. F, TC K</t>
  </si>
  <si>
    <t>Deg. F, TC J</t>
  </si>
  <si>
    <t>FDE0.1-418</t>
  </si>
  <si>
    <t>FDE</t>
  </si>
  <si>
    <t>FDE0.1-148</t>
  </si>
  <si>
    <t>FDE0.1-13</t>
  </si>
  <si>
    <t>FDE0.1662</t>
  </si>
  <si>
    <t>FDE0.11202</t>
  </si>
  <si>
    <t>FDE1-418</t>
  </si>
  <si>
    <t>FDE1-148</t>
  </si>
  <si>
    <t>FDE1-13</t>
  </si>
  <si>
    <t>FDE1662</t>
  </si>
  <si>
    <t>FDE11202</t>
  </si>
  <si>
    <t>FDJ0.1-346</t>
  </si>
  <si>
    <t>FDJ</t>
  </si>
  <si>
    <t>FDJ0.1-148</t>
  </si>
  <si>
    <t>FDJ0.1-22</t>
  </si>
  <si>
    <t>FDJ0.1302</t>
  </si>
  <si>
    <t>FDJ0.11400</t>
  </si>
  <si>
    <t>FDJ1-346</t>
  </si>
  <si>
    <t>FDJ1-148</t>
  </si>
  <si>
    <t>FDJ1-22</t>
  </si>
  <si>
    <t>FDJ1302</t>
  </si>
  <si>
    <t>FDJ11400</t>
  </si>
  <si>
    <t>FDK0.1-328</t>
  </si>
  <si>
    <t>FDK</t>
  </si>
  <si>
    <t>FDK0.1-148</t>
  </si>
  <si>
    <t>FDK0.1-13</t>
  </si>
  <si>
    <t>FDK0.1248</t>
  </si>
  <si>
    <t>FDK0.11832</t>
  </si>
  <si>
    <t>FDK1-328</t>
  </si>
  <si>
    <t>FDK1-148</t>
  </si>
  <si>
    <t>FDK1-13</t>
  </si>
  <si>
    <t>FDK1248</t>
  </si>
  <si>
    <t>FDK11832</t>
  </si>
  <si>
    <t>FDN0.1-328</t>
  </si>
  <si>
    <t>FDN</t>
  </si>
  <si>
    <t>FDN0.1-148</t>
  </si>
  <si>
    <t>FDN0.1-13</t>
  </si>
  <si>
    <t>FDN0.1248</t>
  </si>
  <si>
    <t>FDN0.1770</t>
  </si>
  <si>
    <t>FDN1-328</t>
  </si>
  <si>
    <t>FDN1-148</t>
  </si>
  <si>
    <t>FDN1-13</t>
  </si>
  <si>
    <t>FDN1248</t>
  </si>
  <si>
    <t>FDN1770</t>
  </si>
  <si>
    <t>FDR0.132</t>
  </si>
  <si>
    <t>FDR</t>
  </si>
  <si>
    <t>FDR0.1482</t>
  </si>
  <si>
    <t>FDR0.1752</t>
  </si>
  <si>
    <t>FDR0.11832</t>
  </si>
  <si>
    <t>FDR132</t>
  </si>
  <si>
    <t>FDR1482</t>
  </si>
  <si>
    <t>FDR1752</t>
  </si>
  <si>
    <t>FDR11832</t>
  </si>
  <si>
    <t>FDS0.132</t>
  </si>
  <si>
    <t>FDS</t>
  </si>
  <si>
    <t>FDS0.1482</t>
  </si>
  <si>
    <t>FDS0.11832</t>
  </si>
  <si>
    <t>FDS0.12552</t>
  </si>
  <si>
    <t>FDS132</t>
  </si>
  <si>
    <t>FDS1482</t>
  </si>
  <si>
    <t>FDS11832</t>
  </si>
  <si>
    <t>FDS12552</t>
  </si>
  <si>
    <t>FDT0.1-418</t>
  </si>
  <si>
    <t>FDT</t>
  </si>
  <si>
    <t>FDT0.1-238</t>
  </si>
  <si>
    <t>FDT0.132</t>
  </si>
  <si>
    <t>FDT0.1248</t>
  </si>
  <si>
    <t>FDT1-418</t>
  </si>
  <si>
    <t>FDT1-238</t>
  </si>
  <si>
    <t>FDT132</t>
  </si>
  <si>
    <t>FDT1248</t>
  </si>
  <si>
    <t>FDPT1000.1-328</t>
  </si>
  <si>
    <t>FDPT100</t>
  </si>
  <si>
    <t>FDPT1000.132</t>
  </si>
  <si>
    <t>FDPT1000.1212</t>
  </si>
  <si>
    <t>FDPT1000.1572</t>
  </si>
  <si>
    <t>FDPT1000.1752</t>
  </si>
  <si>
    <t>FDPT1000.11166</t>
  </si>
  <si>
    <t>FDPT1001-328</t>
  </si>
  <si>
    <t>FDPT100132</t>
  </si>
  <si>
    <t>FDPT1001212</t>
  </si>
  <si>
    <t>FDPT1001572</t>
  </si>
  <si>
    <t>FDPT1001752</t>
  </si>
  <si>
    <t>FDPT10011166</t>
  </si>
  <si>
    <t>FDPT10000.1-328</t>
  </si>
  <si>
    <t>FDPT1000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</si>
  <si>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</si>
  <si>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</si>
  <si>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</si>
  <si>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</si>
  <si>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</si>
  <si>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</si>
  <si>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FDPT10001-328</t>
  </si>
  <si>
    <t>FDPT10001212</t>
  </si>
  <si>
    <t>FDPT10001500</t>
  </si>
  <si>
    <t>FDPT10001572</t>
  </si>
  <si>
    <t>FDPT10001752</t>
  </si>
  <si>
    <t>FDPT100011112</t>
  </si>
  <si>
    <t>CDK</t>
  </si>
  <si>
    <t>CDJ</t>
  </si>
  <si>
    <t>CDE0.1-250</t>
  </si>
  <si>
    <t>CDE</t>
  </si>
  <si>
    <t>CDE0.1-100</t>
  </si>
  <si>
    <t>CDE0.1-25</t>
  </si>
  <si>
    <t>CDE0.1350</t>
  </si>
  <si>
    <t>CDE0.1650</t>
  </si>
  <si>
    <t>CDE1-250</t>
  </si>
  <si>
    <t>CDE1-100</t>
  </si>
  <si>
    <t>CDE1-25</t>
  </si>
  <si>
    <t>CDE1350</t>
  </si>
  <si>
    <t>CDE1650</t>
  </si>
  <si>
    <t>CDJ0.1-210</t>
  </si>
  <si>
    <t>CDJ0.1-100</t>
  </si>
  <si>
    <t>CDJ0.1-30</t>
  </si>
  <si>
    <t>CDJ0.1150</t>
  </si>
  <si>
    <t>CDJ0.1760</t>
  </si>
  <si>
    <t>CDJ1-210</t>
  </si>
  <si>
    <t>CDJ1-100</t>
  </si>
  <si>
    <t>CDJ1-30</t>
  </si>
  <si>
    <t>CDJ1150</t>
  </si>
  <si>
    <t>CDJ1760</t>
  </si>
  <si>
    <t>CDK0.1-200</t>
  </si>
  <si>
    <t>CDK0.1-100</t>
  </si>
  <si>
    <t>CDK0.1-25</t>
  </si>
  <si>
    <t>CDK0.1120</t>
  </si>
  <si>
    <t>CDK0.11000</t>
  </si>
  <si>
    <t>CDK1-200</t>
  </si>
  <si>
    <t>CDK1-100</t>
  </si>
  <si>
    <t>CDK1-25</t>
  </si>
  <si>
    <t>CDK1120</t>
  </si>
  <si>
    <t>CDK11000</t>
  </si>
  <si>
    <t>CDN0.1-200</t>
  </si>
  <si>
    <t>CDN</t>
  </si>
  <si>
    <t>CDN0.1-100</t>
  </si>
  <si>
    <t>CDN0.1-25</t>
  </si>
  <si>
    <t>CDN0.1120</t>
  </si>
  <si>
    <t>CDN0.1410</t>
  </si>
  <si>
    <t>CDN1-200</t>
  </si>
  <si>
    <t>CDN1-100</t>
  </si>
  <si>
    <t>CDN1-25</t>
  </si>
  <si>
    <t>CDN1120</t>
  </si>
  <si>
    <t>CDN1410</t>
  </si>
  <si>
    <t>CDR0.10</t>
  </si>
  <si>
    <t>CDR</t>
  </si>
  <si>
    <t>CDR0.1250</t>
  </si>
  <si>
    <t>CDR0.1400</t>
  </si>
  <si>
    <t>CDR0.11000</t>
  </si>
  <si>
    <t>CDR10</t>
  </si>
  <si>
    <t>CDR1250</t>
  </si>
  <si>
    <t>CDR1400</t>
  </si>
  <si>
    <t>CDR11000</t>
  </si>
  <si>
    <t>CDS0.10</t>
  </si>
  <si>
    <t>CDS</t>
  </si>
  <si>
    <t>CDS0.1250</t>
  </si>
  <si>
    <t>CDS0.11000</t>
  </si>
  <si>
    <t>CDS0.11400</t>
  </si>
  <si>
    <t>CDS10</t>
  </si>
  <si>
    <t>CDS1250</t>
  </si>
  <si>
    <t>CDS11000</t>
  </si>
  <si>
    <t>CDS11400</t>
  </si>
  <si>
    <t>CDT0.1-250</t>
  </si>
  <si>
    <t>CDT</t>
  </si>
  <si>
    <t>CDT0.1-150</t>
  </si>
  <si>
    <t>CDT0.10</t>
  </si>
  <si>
    <t>CDT0.1120</t>
  </si>
  <si>
    <t>CDT1-250</t>
  </si>
  <si>
    <t>CDT1-150</t>
  </si>
  <si>
    <t>CDT10</t>
  </si>
  <si>
    <t>CDT1120</t>
  </si>
  <si>
    <t>CDPT1000.1-200</t>
  </si>
  <si>
    <t>CDPT100</t>
  </si>
  <si>
    <t>CDPT1000.10</t>
  </si>
  <si>
    <t>CDPT1000.1100</t>
  </si>
  <si>
    <t>CDPT1000.1300</t>
  </si>
  <si>
    <t>CDPT1000.1400</t>
  </si>
  <si>
    <t>CDPT1000.1630</t>
  </si>
  <si>
    <t>CDPT1001-200</t>
  </si>
  <si>
    <t>CDPT10010</t>
  </si>
  <si>
    <t>CDPT1001100</t>
  </si>
  <si>
    <t>CDPT1001300</t>
  </si>
  <si>
    <t>CDPT1001400</t>
  </si>
  <si>
    <t>CDPT1001630</t>
  </si>
  <si>
    <t>CDPT10000.1-200</t>
  </si>
  <si>
    <t>CDPT1000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</si>
  <si>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</si>
  <si>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</si>
  <si>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</si>
  <si>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</si>
  <si>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</si>
  <si>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</si>
  <si>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</si>
  <si>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</si>
  <si>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</si>
  <si>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</si>
  <si>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</si>
  <si>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</si>
  <si>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</si>
  <si>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</si>
  <si>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</si>
  <si>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</si>
  <si>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</si>
  <si>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</si>
  <si>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</si>
  <si>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</si>
  <si>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</si>
  <si>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</si>
  <si>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</si>
  <si>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</si>
  <si>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</si>
  <si>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</si>
  <si>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</si>
  <si>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</si>
  <si>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</si>
  <si>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</si>
  <si>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</si>
  <si>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</si>
  <si>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</si>
  <si>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</si>
  <si>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</si>
  <si>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</si>
  <si>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</si>
  <si>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</si>
  <si>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</si>
  <si>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</si>
  <si>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</si>
  <si>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</si>
  <si>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</si>
  <si>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</si>
  <si>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</si>
  <si>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</si>
  <si>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</si>
  <si>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</si>
  <si>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</si>
  <si>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</si>
  <si>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</si>
  <si>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</si>
  <si>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</si>
  <si>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</si>
  <si>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</si>
  <si>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</si>
  <si>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</si>
  <si>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</si>
  <si>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</si>
  <si>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</si>
  <si>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</si>
  <si>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</si>
  <si>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</si>
  <si>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</si>
  <si>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</si>
  <si>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</si>
  <si>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</si>
  <si>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</si>
  <si>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</si>
  <si>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</si>
  <si>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</si>
  <si>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</si>
  <si>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</si>
  <si>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</si>
  <si>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</si>
  <si>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</si>
  <si>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</si>
  <si>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</si>
  <si>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</si>
  <si>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</si>
  <si>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</si>
  <si>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</si>
  <si>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</si>
  <si>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</si>
  <si>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</si>
  <si>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</si>
  <si>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</si>
  <si>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</si>
  <si>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</si>
  <si>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</si>
  <si>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</si>
  <si>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</si>
  <si>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</si>
  <si>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</si>
  <si>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</si>
  <si>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</si>
  <si>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</si>
  <si>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</si>
  <si>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</si>
  <si>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</si>
  <si>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</si>
  <si>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</si>
  <si>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</si>
  <si>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</si>
  <si>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</si>
  <si>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</si>
  <si>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</si>
  <si>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</si>
  <si>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</si>
  <si>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</si>
  <si>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</si>
  <si>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</si>
  <si>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</si>
  <si>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</si>
  <si>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</si>
  <si>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</si>
  <si>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</si>
  <si>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</si>
  <si>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</si>
  <si>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</si>
  <si>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</si>
  <si>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</si>
  <si>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</si>
  <si>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</si>
  <si>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</si>
  <si>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</si>
  <si>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</si>
  <si>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</si>
  <si>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</si>
  <si>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</si>
  <si>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</si>
  <si>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</si>
  <si>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</si>
  <si>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</si>
  <si>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</si>
  <si>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</si>
  <si>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</si>
  <si>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</si>
  <si>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</si>
  <si>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</si>
  <si>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</si>
  <si>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</si>
  <si>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</si>
  <si>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</si>
  <si>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</si>
  <si>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</si>
  <si>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</si>
  <si>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</si>
  <si>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</si>
  <si>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</si>
  <si>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</si>
  <si>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</si>
  <si>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</si>
  <si>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</si>
  <si>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</si>
  <si>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</si>
  <si>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</si>
  <si>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</si>
  <si>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</si>
  <si>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</si>
  <si>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</si>
  <si>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</si>
  <si>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</si>
  <si>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</si>
  <si>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</si>
  <si>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Removed exception for Hz over 50</t>
  </si>
  <si>
    <t>DCW0.00000000010</t>
  </si>
  <si>
    <t>DCW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</si>
  <si>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</si>
  <si>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</si>
  <si>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</si>
  <si>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</si>
  <si>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</si>
  <si>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</si>
  <si>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</si>
  <si>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</si>
  <si>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</si>
  <si>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</si>
  <si>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</si>
  <si>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</si>
  <si>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</si>
  <si>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</si>
  <si>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</si>
  <si>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</si>
  <si>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</si>
  <si>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</si>
  <si>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</si>
  <si>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</si>
  <si>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</si>
  <si>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</si>
  <si>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</si>
  <si>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</si>
  <si>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</si>
  <si>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</si>
  <si>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</si>
  <si>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</si>
  <si>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</si>
  <si>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</si>
  <si>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</si>
  <si>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</si>
  <si>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</si>
  <si>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</si>
  <si>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</si>
  <si>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</si>
  <si>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</si>
  <si>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</si>
  <si>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</si>
  <si>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</si>
  <si>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</si>
  <si>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</si>
  <si>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</si>
  <si>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</si>
  <si>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</si>
  <si>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</si>
  <si>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</si>
  <si>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</si>
  <si>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</si>
  <si>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</si>
  <si>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</si>
  <si>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</si>
  <si>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</si>
  <si>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</si>
  <si>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</si>
  <si>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</si>
  <si>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</si>
  <si>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</si>
  <si>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ACW0.00000000010</t>
  </si>
  <si>
    <t>ACW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</si>
  <si>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</si>
  <si>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</si>
  <si>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</si>
  <si>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</si>
  <si>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</si>
  <si>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</si>
  <si>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</si>
  <si>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</si>
  <si>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</si>
  <si>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</si>
  <si>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</si>
  <si>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</si>
  <si>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</si>
  <si>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</si>
  <si>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</si>
  <si>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</si>
  <si>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</si>
  <si>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</si>
  <si>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</si>
  <si>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</si>
  <si>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</si>
  <si>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</si>
  <si>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</si>
  <si>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</si>
  <si>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</si>
  <si>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</si>
  <si>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</si>
  <si>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</si>
  <si>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</si>
  <si>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</si>
  <si>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</si>
  <si>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</si>
  <si>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</si>
  <si>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</si>
  <si>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</si>
  <si>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</si>
  <si>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</si>
  <si>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</si>
  <si>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</si>
  <si>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</si>
  <si>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</si>
  <si>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</si>
  <si>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</si>
  <si>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</si>
  <si>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</si>
  <si>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</si>
  <si>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</si>
  <si>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</si>
  <si>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</si>
  <si>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</si>
  <si>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</si>
  <si>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</si>
  <si>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</si>
  <si>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</si>
  <si>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</si>
  <si>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</si>
  <si>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</si>
  <si>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</si>
  <si>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</si>
  <si>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</si>
  <si>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</si>
  <si>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</si>
  <si>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</si>
  <si>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Watts</t>
  </si>
  <si>
    <t>WDC</t>
  </si>
  <si>
    <t>WAC</t>
  </si>
  <si>
    <t>Frequency0.0000010</t>
  </si>
  <si>
    <t>Frequency0.000010.12</t>
  </si>
  <si>
    <t>Frequency0.00011.2</t>
  </si>
  <si>
    <t>Frequency0.00112</t>
  </si>
  <si>
    <t>Frequency0.01120</t>
  </si>
  <si>
    <t>Frequency0.11200</t>
  </si>
  <si>
    <t>DCV0.0011000</t>
  </si>
  <si>
    <t>DCV0.011000</t>
  </si>
  <si>
    <t>DCV0.11000</t>
  </si>
  <si>
    <t>DCV11000</t>
  </si>
  <si>
    <t>DCV101000</t>
  </si>
  <si>
    <t>DCA0.000120.5</t>
  </si>
  <si>
    <t>DCA0.00120.5</t>
  </si>
  <si>
    <t>DCA0.0120.5</t>
  </si>
  <si>
    <t>DCA0.120.5</t>
  </si>
  <si>
    <t>DCA 10 turn0.01205</t>
  </si>
  <si>
    <t>DCA 10 turn0.1205</t>
  </si>
  <si>
    <t>DCA 10 turn1205</t>
  </si>
  <si>
    <t>DCA 10 turn10205</t>
  </si>
  <si>
    <t>DCA 10 turn100205</t>
  </si>
  <si>
    <t>DCA 20 turn0.01410</t>
  </si>
  <si>
    <t>DCA 20 turn0.1410</t>
  </si>
  <si>
    <t>DCA 20 turn1410</t>
  </si>
  <si>
    <t>DCA 20 turn10410</t>
  </si>
  <si>
    <t>DCA 20 turn100410</t>
  </si>
  <si>
    <t>DCA 50 turn0.011025</t>
  </si>
  <si>
    <t>DCA 50 turn0.11025</t>
  </si>
  <si>
    <t>DCA 50 turn11025</t>
  </si>
  <si>
    <t>DCA 50 turn101025</t>
  </si>
  <si>
    <t>DCA 50 turn1001025</t>
  </si>
  <si>
    <t>Resistance101100000</t>
  </si>
  <si>
    <t>Resistance1001100000</t>
  </si>
  <si>
    <t>Resistance10001100000</t>
  </si>
  <si>
    <t>Resistance100001100000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</si>
  <si>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</si>
  <si>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</si>
  <si>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</si>
  <si>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</si>
  <si>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</si>
  <si>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</si>
  <si>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</si>
  <si>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ACV0.0000010.033500</t>
  </si>
  <si>
    <t>ACV0.000010.033500</t>
  </si>
  <si>
    <t>ACV0.00010.033500</t>
  </si>
  <si>
    <t>ACV0.0010.033500</t>
  </si>
  <si>
    <t>ACV0.010.033500</t>
  </si>
  <si>
    <t>ACV0.000010.33500</t>
  </si>
  <si>
    <t>ACV0.00010.33500</t>
  </si>
  <si>
    <t>ACV0.0010.33500</t>
  </si>
  <si>
    <t>ACV0.010.33500</t>
  </si>
  <si>
    <t>ACV0.10.33500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</si>
  <si>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</si>
  <si>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</si>
  <si>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</si>
  <si>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</si>
  <si>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</si>
  <si>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</si>
  <si>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</si>
  <si>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</si>
  <si>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</si>
  <si>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</si>
  <si>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ACV0.00133100</t>
  </si>
  <si>
    <t>ACV0.0133100</t>
  </si>
  <si>
    <t>ACV0.133100</t>
  </si>
  <si>
    <t>ACV133100</t>
  </si>
  <si>
    <t>ACV1033100</t>
  </si>
  <si>
    <t>Frequency0.12000</t>
  </si>
  <si>
    <t>Frequency12000</t>
  </si>
  <si>
    <t>Frequency102000</t>
  </si>
  <si>
    <t>Frequency1002000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</si>
  <si>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</si>
  <si>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</si>
  <si>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</si>
  <si>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</si>
  <si>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</si>
  <si>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</si>
  <si>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</si>
  <si>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</si>
  <si>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</si>
  <si>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</si>
  <si>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ACA0.000000010.0003330</t>
  </si>
  <si>
    <t>ACA0.00000010.0003330</t>
  </si>
  <si>
    <t>ACA0.0000010.0003330</t>
  </si>
  <si>
    <t>ACA0.000010.0003330</t>
  </si>
  <si>
    <t>ACA0.00010.0003330</t>
  </si>
  <si>
    <t>ACA0.00010.003330</t>
  </si>
  <si>
    <t>ACA0.0000010.03330</t>
  </si>
  <si>
    <t>ACA0.000010.03330</t>
  </si>
  <si>
    <t>ACA0.00010.03330</t>
  </si>
  <si>
    <t>ACA0.0010.03330</t>
  </si>
  <si>
    <t>ACA0.010.03330</t>
  </si>
  <si>
    <t>ACA0.000010.3310</t>
  </si>
  <si>
    <t>ACA0.00010.3310</t>
  </si>
  <si>
    <t>ACA0.0010.3310</t>
  </si>
  <si>
    <t>ACA0.010.3310</t>
  </si>
  <si>
    <t>ACA0.10.3310</t>
  </si>
  <si>
    <t>ACA0.000011.110</t>
  </si>
  <si>
    <t>ACA0.00011.110</t>
  </si>
  <si>
    <t>ACA0.0011.110</t>
  </si>
  <si>
    <t>ACA0.011.110</t>
  </si>
  <si>
    <t>ACA0.11.110</t>
  </si>
  <si>
    <t>ACA0.000135</t>
  </si>
  <si>
    <t>ACA0.00135</t>
  </si>
  <si>
    <t>ACA0.0135</t>
  </si>
  <si>
    <t>ACA0.135</t>
  </si>
  <si>
    <t>ACA135</t>
  </si>
  <si>
    <t>ACA0.0001115</t>
  </si>
  <si>
    <t>ACA0.001115</t>
  </si>
  <si>
    <t>ACA0.01115</t>
  </si>
  <si>
    <t>ACA0.1115</t>
  </si>
  <si>
    <t>ACA1115</t>
  </si>
  <si>
    <t>ACA 10 turn0.001110</t>
  </si>
  <si>
    <t>ACA 10 turn0.01110</t>
  </si>
  <si>
    <t>ACA 10 turn0.1110</t>
  </si>
  <si>
    <t>ACA 10 turn1110</t>
  </si>
  <si>
    <t>ACA 10 turn10110</t>
  </si>
  <si>
    <t>ACA 10 turn0.0011110</t>
  </si>
  <si>
    <t>ACA 10 turn0.011110</t>
  </si>
  <si>
    <t>ACA 10 turn0.11110</t>
  </si>
  <si>
    <t>ACA 10 turn11110</t>
  </si>
  <si>
    <t>ACA 10 turn101110</t>
  </si>
  <si>
    <t>ACA 10 turn0.01305</t>
  </si>
  <si>
    <t>ACA 10 turn0.1305</t>
  </si>
  <si>
    <t>ACA 10 turn1305</t>
  </si>
  <si>
    <t>ACA 10 turn10305</t>
  </si>
  <si>
    <t>ACA 10 turn100305</t>
  </si>
  <si>
    <t>ACA 10 turn0.011105</t>
  </si>
  <si>
    <t>ACA 10 turn0.11105</t>
  </si>
  <si>
    <t>ACA 10 turn11105</t>
  </si>
  <si>
    <t>ACA 10 turn101105</t>
  </si>
  <si>
    <t>ACA 10 turn1001105</t>
  </si>
  <si>
    <t>ACA 20 turn0.0012210</t>
  </si>
  <si>
    <t>ACA 20 turn0.012210</t>
  </si>
  <si>
    <t>ACA 20 turn0.12210</t>
  </si>
  <si>
    <t>ACA 20 turn12210</t>
  </si>
  <si>
    <t>ACA 20 turn102210</t>
  </si>
  <si>
    <t>ACA 20 turn0.01605</t>
  </si>
  <si>
    <t>ACA 20 turn0.1605</t>
  </si>
  <si>
    <t>ACA 20 turn1605</t>
  </si>
  <si>
    <t>ACA 20 turn10605</t>
  </si>
  <si>
    <t>ACA 20 turn100605</t>
  </si>
  <si>
    <t>ACA 20 turn0.012205</t>
  </si>
  <si>
    <t>ACA 20 turn0.12205</t>
  </si>
  <si>
    <t>ACA 20 turn12205</t>
  </si>
  <si>
    <t>ACA 20 turn102205</t>
  </si>
  <si>
    <t>ACA 20 turn1002205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</si>
  <si>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</si>
  <si>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</si>
  <si>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</si>
  <si>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</si>
  <si>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</si>
  <si>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</si>
  <si>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turn0.011505</t>
  </si>
  <si>
    <t>ACA 50 turn0.11505</t>
  </si>
  <si>
    <t>ACA 50 turn11505</t>
  </si>
  <si>
    <t>ACA 50 turn101505</t>
  </si>
  <si>
    <t>ACA 50 turn1001505</t>
  </si>
  <si>
    <t>ACA 50 turn0.015501</t>
  </si>
  <si>
    <t>ACA 50 turn0.15501</t>
  </si>
  <si>
    <t>ACA 50 turn15501</t>
  </si>
  <si>
    <t>ACA 50 turn105501</t>
  </si>
  <si>
    <t>Capacitance0.01110</t>
  </si>
  <si>
    <t>Capacitance0.1110</t>
  </si>
  <si>
    <t>Capacitance1110</t>
  </si>
  <si>
    <t>Capacitance10110</t>
  </si>
  <si>
    <t>CDE0.11000</t>
  </si>
  <si>
    <t>CDE11000</t>
  </si>
  <si>
    <t>CDJ0.11200</t>
  </si>
  <si>
    <t>CDJ11200</t>
  </si>
  <si>
    <t>CDK0.11372</t>
  </si>
  <si>
    <t>CDK11372</t>
  </si>
  <si>
    <t>CDN0.11300</t>
  </si>
  <si>
    <t>CDN11300</t>
  </si>
  <si>
    <t>CDR0.11767</t>
  </si>
  <si>
    <t>CDR11767</t>
  </si>
  <si>
    <t>CDS0.11767</t>
  </si>
  <si>
    <t>CDS11767</t>
  </si>
  <si>
    <t>CDT0.1400</t>
  </si>
  <si>
    <t>CDT1400</t>
  </si>
  <si>
    <t>CDPT1000.1800</t>
  </si>
  <si>
    <t>CDPT1001800</t>
  </si>
  <si>
    <t>CDPT10000.1630</t>
  </si>
  <si>
    <t>CDPT10001630</t>
  </si>
  <si>
    <t>FDE0.11832</t>
  </si>
  <si>
    <t>FDE11832</t>
  </si>
  <si>
    <t>FDJ0.12192</t>
  </si>
  <si>
    <t>FDJ12192</t>
  </si>
  <si>
    <t>FDK0.12500</t>
  </si>
  <si>
    <t>FDK12500</t>
  </si>
  <si>
    <t>FDN0.12372</t>
  </si>
  <si>
    <t>FDN12372</t>
  </si>
  <si>
    <t>FDR0.13213</t>
  </si>
  <si>
    <t>FDR13213</t>
  </si>
  <si>
    <t>FDS0.13213</t>
  </si>
  <si>
    <t>FDS13213</t>
  </si>
  <si>
    <t>FDT0.1752</t>
  </si>
  <si>
    <t>FDT1752</t>
  </si>
  <si>
    <t>FDPT1000.11472</t>
  </si>
  <si>
    <t>FDPT10011472</t>
  </si>
  <si>
    <t>FDPT10000.11166</t>
  </si>
  <si>
    <t>FDPT100011166</t>
  </si>
  <si>
    <t>DCW1024500</t>
  </si>
  <si>
    <t>DCW10024500</t>
  </si>
  <si>
    <t>DCW100024500</t>
  </si>
  <si>
    <t>DCW1000024500</t>
  </si>
  <si>
    <t>DCW10000024500</t>
  </si>
  <si>
    <t>ACW0.120900</t>
  </si>
  <si>
    <t>ACW120900</t>
  </si>
  <si>
    <t>ACW1020900</t>
  </si>
  <si>
    <t>ACW10020900</t>
  </si>
  <si>
    <t>ACW100020900</t>
  </si>
  <si>
    <t>ACV0.00133010</t>
  </si>
  <si>
    <t>ACV0.0133010</t>
  </si>
  <si>
    <t>ACV0.133010</t>
  </si>
  <si>
    <t>ACV133010</t>
  </si>
  <si>
    <t>ACV1033010</t>
  </si>
  <si>
    <t>DCV0.000000010</t>
  </si>
  <si>
    <t>DCV0.000000010.1</t>
  </si>
  <si>
    <t>DCV0.00000110</t>
  </si>
  <si>
    <t>DCV0.00001100</t>
  </si>
  <si>
    <t>ACV0.0101000</t>
  </si>
  <si>
    <t>ACV0.101000</t>
  </si>
  <si>
    <t>ACV101000</t>
  </si>
  <si>
    <t>ACV0.0104000</t>
  </si>
  <si>
    <t>ACV0.104000</t>
  </si>
  <si>
    <t>ACV104000</t>
  </si>
  <si>
    <t>ACA0.0000100.001</t>
  </si>
  <si>
    <t>ACA0.000100.001</t>
  </si>
  <si>
    <t>ACA0.00100.001</t>
  </si>
  <si>
    <t>ACA0.0100.001</t>
  </si>
  <si>
    <t>ACA0.100.001</t>
  </si>
  <si>
    <t>ACA100.001</t>
  </si>
  <si>
    <t>Frequency0.0000000010</t>
  </si>
  <si>
    <t>Frequency0.000000010</t>
  </si>
  <si>
    <t>Frequency0.00000010</t>
  </si>
  <si>
    <t>Frequency100</t>
  </si>
  <si>
    <t>Converted</t>
  </si>
  <si>
    <t>Uncert</t>
  </si>
  <si>
    <t>Tolerance</t>
  </si>
  <si>
    <t>Hi Unc</t>
  </si>
  <si>
    <t>AC</t>
  </si>
  <si>
    <t>DC</t>
  </si>
  <si>
    <t>Ω</t>
  </si>
  <si>
    <t>MΩ</t>
  </si>
  <si>
    <t>2.400</t>
  </si>
  <si>
    <t>2.0</t>
  </si>
  <si>
    <t>400</t>
  </si>
  <si>
    <t>Volts AC</t>
  </si>
  <si>
    <t>Volts DC</t>
  </si>
  <si>
    <t>Millivolts DC</t>
  </si>
  <si>
    <t>Diode</t>
  </si>
  <si>
    <t>Amps AC</t>
  </si>
  <si>
    <t>Amps DC</t>
  </si>
  <si>
    <t>Temperature</t>
  </si>
  <si>
    <t>Conditions</t>
  </si>
  <si>
    <t>Humidity</t>
  </si>
  <si>
    <t>Fluke 179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</si>
  <si>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</si>
  <si>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</si>
  <si>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</si>
  <si>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</si>
  <si>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</si>
  <si>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</si>
  <si>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</si>
  <si>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</si>
  <si>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</si>
  <si>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</si>
  <si>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</si>
  <si>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</si>
  <si>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</si>
  <si>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</si>
  <si>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</si>
  <si>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</si>
  <si>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</si>
  <si>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</si>
  <si>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</si>
  <si>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</si>
  <si>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</si>
  <si>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</si>
  <si>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</si>
  <si>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</si>
  <si>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</si>
  <si>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</si>
  <si>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</si>
  <si>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</si>
  <si>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</si>
  <si>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</si>
  <si>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</si>
  <si>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</si>
  <si>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</si>
  <si>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</si>
  <si>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</si>
  <si>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</si>
  <si>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</si>
  <si>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</si>
  <si>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</si>
  <si>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Prefix</t>
  </si>
  <si>
    <t>Name</t>
  </si>
  <si>
    <t>Conversion Factor</t>
  </si>
  <si>
    <t>G</t>
  </si>
  <si>
    <t>Giga</t>
  </si>
  <si>
    <t>M</t>
  </si>
  <si>
    <t>Mega</t>
  </si>
  <si>
    <t>k</t>
  </si>
  <si>
    <t>Kilo</t>
  </si>
  <si>
    <t>h</t>
  </si>
  <si>
    <t>Hecto</t>
  </si>
  <si>
    <t>da</t>
  </si>
  <si>
    <t>Deca</t>
  </si>
  <si>
    <t>d</t>
  </si>
  <si>
    <t>Deci</t>
  </si>
  <si>
    <t>c</t>
  </si>
  <si>
    <t>Centi</t>
  </si>
  <si>
    <t>m</t>
  </si>
  <si>
    <t>Milli</t>
  </si>
  <si>
    <t>µ</t>
  </si>
  <si>
    <t>Micro</t>
  </si>
  <si>
    <t>n</t>
  </si>
  <si>
    <t>Nano</t>
  </si>
  <si>
    <t>p</t>
  </si>
  <si>
    <t>Pico</t>
  </si>
  <si>
    <t>Special</t>
  </si>
  <si>
    <t>Wire Type</t>
  </si>
  <si>
    <t>0.1</t>
  </si>
  <si>
    <t>0.001</t>
  </si>
  <si>
    <t>0.01</t>
  </si>
  <si>
    <t>1</t>
  </si>
  <si>
    <t>2.5 mV</t>
  </si>
  <si>
    <t>670 mV</t>
  </si>
  <si>
    <t>5800 mV</t>
  </si>
  <si>
    <t>0.72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</si>
  <si>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</si>
  <si>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</si>
  <si>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</si>
  <si>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</si>
  <si>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</si>
  <si>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</si>
  <si>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</si>
  <si>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</si>
  <si>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Unc. Is Correct</t>
  </si>
  <si>
    <t>0.2 °C</t>
  </si>
  <si>
    <t>0.23 °C</t>
  </si>
  <si>
    <t>0.31 °C</t>
  </si>
  <si>
    <t>58 mV</t>
  </si>
  <si>
    <t>300 mV</t>
  </si>
  <si>
    <t>0.12 mA</t>
  </si>
  <si>
    <t>320 mA</t>
  </si>
  <si>
    <t>5.2 mA</t>
  </si>
  <si>
    <t>63 µV</t>
  </si>
  <si>
    <t>0.23 mA</t>
  </si>
  <si>
    <t>10 mA</t>
  </si>
  <si>
    <t>E</t>
  </si>
  <si>
    <t>J</t>
  </si>
  <si>
    <t>N</t>
  </si>
  <si>
    <t>R</t>
  </si>
  <si>
    <t>S</t>
  </si>
  <si>
    <t>T</t>
  </si>
  <si>
    <t>Calculated Unc</t>
  </si>
  <si>
    <t>5800 µV</t>
  </si>
  <si>
    <t>58000 mV</t>
  </si>
  <si>
    <t>Macro</t>
  </si>
  <si>
    <t>Unc. Calculator</t>
  </si>
  <si>
    <t>580 µV</t>
  </si>
  <si>
    <t>110 µV</t>
  </si>
  <si>
    <t>58000 µV</t>
  </si>
  <si>
    <t>12 mV</t>
  </si>
  <si>
    <t>14 mV</t>
  </si>
  <si>
    <t>60 mV</t>
  </si>
  <si>
    <t>58 µA</t>
  </si>
  <si>
    <t>580 µA</t>
  </si>
  <si>
    <t>58 mA</t>
  </si>
  <si>
    <t>6.8 µA</t>
  </si>
  <si>
    <t>5800 µA</t>
  </si>
  <si>
    <t>62 mA</t>
  </si>
  <si>
    <t>580000 µV</t>
  </si>
  <si>
    <t>590 µV</t>
  </si>
  <si>
    <t>5900 µV</t>
  </si>
  <si>
    <t>1600 µV</t>
  </si>
  <si>
    <t>6000 µV</t>
  </si>
  <si>
    <t>59 mV</t>
  </si>
  <si>
    <t>15 mV</t>
  </si>
  <si>
    <t>96 mV</t>
  </si>
  <si>
    <t>5900 mV</t>
  </si>
  <si>
    <t>58 Hz</t>
  </si>
  <si>
    <t>580 Hz</t>
  </si>
  <si>
    <t>6 Hz</t>
  </si>
  <si>
    <t>58000 µA</t>
  </si>
  <si>
    <t>1.8 µA</t>
  </si>
  <si>
    <t>1.9 µA</t>
  </si>
  <si>
    <t>3.6 µA</t>
  </si>
  <si>
    <t>6.4 µA</t>
  </si>
  <si>
    <t>59 µA</t>
  </si>
  <si>
    <t>64 µA</t>
  </si>
  <si>
    <t>19 µA</t>
  </si>
  <si>
    <t>1.6 mA</t>
  </si>
  <si>
    <t>1.7 mA</t>
  </si>
  <si>
    <t>6.1 mA</t>
  </si>
  <si>
    <t>64 mA</t>
  </si>
  <si>
    <t>580 mA</t>
  </si>
  <si>
    <t>28 mA</t>
  </si>
  <si>
    <t>0.58 nF</t>
  </si>
  <si>
    <t>0.59 nF</t>
  </si>
  <si>
    <t>5.8 nF</t>
  </si>
  <si>
    <t>58 nF</t>
  </si>
  <si>
    <t>580 nF</t>
  </si>
  <si>
    <t>Output</t>
  </si>
  <si>
    <t>coil_used</t>
  </si>
  <si>
    <t>meas_unit</t>
  </si>
  <si>
    <t>wire_type</t>
  </si>
  <si>
    <t>10 turn</t>
  </si>
  <si>
    <t>20 turn</t>
  </si>
  <si>
    <t>50 turn</t>
  </si>
  <si>
    <t>PT100</t>
  </si>
  <si>
    <t>PT1000</t>
  </si>
  <si>
    <t>W</t>
  </si>
  <si>
    <t>Insulation</t>
  </si>
  <si>
    <t>Tcindicator</t>
  </si>
  <si>
    <t>special</t>
  </si>
  <si>
    <t>meas</t>
  </si>
  <si>
    <t>6 µA</t>
  </si>
  <si>
    <t>36 µV</t>
  </si>
  <si>
    <t>7.3 mV</t>
  </si>
  <si>
    <t>13 mV</t>
  </si>
  <si>
    <t>20 mV</t>
  </si>
  <si>
    <t>100 mV</t>
  </si>
  <si>
    <t>590 mV</t>
  </si>
  <si>
    <t>120 mV</t>
  </si>
  <si>
    <t>1.6 µA</t>
  </si>
  <si>
    <t>14 µA</t>
  </si>
  <si>
    <t>61 µA</t>
  </si>
  <si>
    <t>9.8 µA</t>
  </si>
  <si>
    <t>69 µA</t>
  </si>
  <si>
    <t>21 mV</t>
  </si>
  <si>
    <t>1100 mV</t>
  </si>
  <si>
    <t>97 mΩ</t>
  </si>
  <si>
    <t>26 kΩ</t>
  </si>
  <si>
    <t>3.8 nF</t>
  </si>
  <si>
    <t>780 mV</t>
  </si>
  <si>
    <t>6.9 µA</t>
  </si>
  <si>
    <t>4 mA</t>
  </si>
  <si>
    <t>0.000001</t>
  </si>
  <si>
    <t>Row</t>
  </si>
  <si>
    <t>test reading 2</t>
  </si>
  <si>
    <t>0.56 µA</t>
  </si>
  <si>
    <t>0.52 µA</t>
  </si>
  <si>
    <t>580 nA</t>
  </si>
  <si>
    <t>5800 nA</t>
  </si>
  <si>
    <t>58000 nA</t>
  </si>
  <si>
    <t>5.9 mΩ</t>
  </si>
  <si>
    <t>12 µV</t>
  </si>
  <si>
    <t>13 µV</t>
  </si>
  <si>
    <t>35 nA</t>
  </si>
  <si>
    <t>67 nA</t>
  </si>
  <si>
    <t>35 µV</t>
  </si>
  <si>
    <t>67 µV</t>
  </si>
  <si>
    <t>Test reading 1</t>
  </si>
  <si>
    <t>Unc. From reading 1</t>
  </si>
  <si>
    <t>Unc. From reading 2</t>
  </si>
  <si>
    <t>24 mΩ</t>
  </si>
  <si>
    <t>64 mΩ</t>
  </si>
  <si>
    <t>590 mΩ</t>
  </si>
  <si>
    <t>59 Ω</t>
  </si>
  <si>
    <t>590 Ω</t>
  </si>
  <si>
    <t>100 µV</t>
  </si>
  <si>
    <t>120 µV</t>
  </si>
  <si>
    <t>1000 µV</t>
  </si>
  <si>
    <t>1100 µV</t>
  </si>
  <si>
    <t>16 mV</t>
  </si>
  <si>
    <t>73 mV</t>
  </si>
  <si>
    <t>1000 mV</t>
  </si>
  <si>
    <t>5800 Hz</t>
  </si>
  <si>
    <t>2.6 µA</t>
  </si>
  <si>
    <t>16 µA</t>
  </si>
  <si>
    <t>60 µA</t>
  </si>
  <si>
    <t>18 µA</t>
  </si>
  <si>
    <t>2 mA</t>
  </si>
  <si>
    <t>24 mA</t>
  </si>
  <si>
    <t>1.1 nF</t>
  </si>
  <si>
    <t>5.9 nF</t>
  </si>
  <si>
    <t>11 nF</t>
  </si>
  <si>
    <t>59 nF</t>
  </si>
  <si>
    <t>730 µV</t>
  </si>
  <si>
    <t>60 Ω</t>
  </si>
  <si>
    <t>1200 µV</t>
  </si>
  <si>
    <t>2000 µV</t>
  </si>
  <si>
    <t>2100 µV</t>
  </si>
  <si>
    <t>810 mV</t>
  </si>
  <si>
    <t>95 µV</t>
  </si>
  <si>
    <t>1500 µV</t>
  </si>
  <si>
    <t>9.5 mV</t>
  </si>
  <si>
    <t>10 mV</t>
  </si>
  <si>
    <t>0.8 µA</t>
  </si>
  <si>
    <t>0.77 µA</t>
  </si>
  <si>
    <t>6.5 µA</t>
  </si>
  <si>
    <t>36 µA</t>
  </si>
  <si>
    <t>8.1 µA</t>
  </si>
  <si>
    <t>160 µA</t>
  </si>
  <si>
    <t>600 µA</t>
  </si>
  <si>
    <t>2.2 mA</t>
  </si>
  <si>
    <t>6.2 mA</t>
  </si>
  <si>
    <t>1.3 Hz</t>
  </si>
  <si>
    <t>110 µΩ</t>
  </si>
  <si>
    <t>630 µΩ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</si>
  <si>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</si>
  <si>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</si>
  <si>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</si>
  <si>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</si>
  <si>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</si>
  <si>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</si>
  <si>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</si>
  <si>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</si>
  <si>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</si>
  <si>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</si>
  <si>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3 mΩ</t>
  </si>
  <si>
    <t>5.1 mΩ</t>
  </si>
  <si>
    <t>3.3 mΩ</t>
  </si>
  <si>
    <t>5.3 mΩ</t>
  </si>
  <si>
    <t>8.6 mΩ</t>
  </si>
  <si>
    <t>10 mΩ</t>
  </si>
  <si>
    <t>67 mΩ</t>
  </si>
  <si>
    <t>600 mΩ</t>
  </si>
  <si>
    <t>0.47 Ω</t>
  </si>
  <si>
    <t>0.83 Ω</t>
  </si>
  <si>
    <t>6.5 Ω</t>
  </si>
  <si>
    <t>25 mΩ</t>
  </si>
  <si>
    <t>640 mΩ</t>
  </si>
  <si>
    <t>6 Ω</t>
  </si>
  <si>
    <t>73 µV</t>
  </si>
  <si>
    <t>950 µV</t>
  </si>
  <si>
    <t>260 nA</t>
  </si>
  <si>
    <t>360 nA</t>
  </si>
  <si>
    <t>640 nA</t>
  </si>
  <si>
    <t>690 nA</t>
  </si>
  <si>
    <t>26 µA</t>
  </si>
  <si>
    <t>37 µA</t>
  </si>
  <si>
    <t>330 µA</t>
  </si>
  <si>
    <t>440 µA</t>
  </si>
  <si>
    <t>430 µA</t>
  </si>
  <si>
    <t>670 µA</t>
  </si>
  <si>
    <t>730 µA</t>
  </si>
  <si>
    <t>4.8 µA</t>
  </si>
  <si>
    <t>720 µV</t>
  </si>
  <si>
    <t>6200 µV</t>
  </si>
  <si>
    <t>1300 mV</t>
  </si>
  <si>
    <t>6.1 µA</t>
  </si>
  <si>
    <t>180 µA</t>
  </si>
  <si>
    <t>190 µA</t>
  </si>
  <si>
    <t>610 µA</t>
  </si>
  <si>
    <t>0.062 nF</t>
  </si>
  <si>
    <t>0.082 nF</t>
  </si>
  <si>
    <t>0.087 nF</t>
  </si>
  <si>
    <t>0.1 nF</t>
  </si>
  <si>
    <t>0.73 nF</t>
  </si>
  <si>
    <t>0.91 nF</t>
  </si>
  <si>
    <t>0.94 nF</t>
  </si>
  <si>
    <t>8.3 nF</t>
  </si>
  <si>
    <t>9.8 nF</t>
  </si>
  <si>
    <t>10 nF</t>
  </si>
  <si>
    <t>6.2 Hz</t>
  </si>
  <si>
    <t>4.9 µA</t>
  </si>
  <si>
    <t>0.55 µA</t>
  </si>
  <si>
    <t>39 µΩ</t>
  </si>
  <si>
    <t>87 µΩ</t>
  </si>
  <si>
    <t>82 µΩ</t>
  </si>
  <si>
    <t>670 µΩ</t>
  </si>
  <si>
    <t>45 µV</t>
  </si>
  <si>
    <t>95 mV</t>
  </si>
  <si>
    <t>160 nA</t>
  </si>
  <si>
    <t>600 nA</t>
  </si>
  <si>
    <t>440 µV</t>
  </si>
  <si>
    <t>800 mV</t>
  </si>
  <si>
    <t>1.4 µA</t>
  </si>
  <si>
    <t>140 µA</t>
  </si>
  <si>
    <t>2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</si>
</sst>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mmmm\ d\,\ yyyy;@"/>
    <numFmt numFmtId="165" formatCode="0.0000000"/>
    <numFmt numFmtId="166" formatCode="000000"/>
    <numFmt numFmtId="167" formatCode="0\°\F"/>
    <numFmt numFmtId="168" formatCode="0.000000000000"/>
    <numFmt numFmtId="169" formatCode="0.0%"/>
    <numFmt numFmtId="171" formatCode="0.000"/>
  </numFmts>
  <fonts count="33" x14ac:knownFonts="1"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rgb="FF00B050"/>
      <name val="Segoe UI"/>
      <family val="2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0" fillId="0" borderId="0" applyFon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left"/>
    </xf>
    <xf numFmtId="0" fontId="5" fillId="2" borderId="0" xfId="0" applyFont="1" applyFill="1"/>
    <xf numFmtId="0" fontId="6" fillId="2" borderId="0" xfId="0" applyFont="1" applyFill="1"/>
    <xf numFmtId="0" fontId="7" fillId="3" borderId="9" xfId="0" applyFont="1" applyFill="1" applyBorder="1"/>
    <xf numFmtId="0" fontId="8" fillId="3" borderId="0" xfId="0" applyFont="1" applyFill="1"/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7" xfId="0" applyFill="1" applyBorder="1"/>
    <xf numFmtId="0" fontId="0" fillId="4" borderId="0" xfId="0" applyFill="1"/>
    <xf numFmtId="0" fontId="4" fillId="4" borderId="0" xfId="0" applyFont="1" applyFill="1" applyAlignment="1">
      <alignment horizontal="right"/>
    </xf>
    <xf numFmtId="0" fontId="9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12" fillId="2" borderId="0" xfId="0" applyFont="1" applyFill="1"/>
    <xf numFmtId="0" fontId="13" fillId="3" borderId="0" xfId="0" applyFont="1" applyFill="1"/>
    <xf numFmtId="0" fontId="14" fillId="2" borderId="0" xfId="0" applyFont="1" applyFill="1"/>
    <xf numFmtId="0" fontId="0" fillId="2" borderId="0" xfId="0" applyFill="1"/>
    <xf numFmtId="0" fontId="10" fillId="2" borderId="0" xfId="0" applyFont="1" applyFill="1" applyAlignment="1">
      <alignment horizontal="right"/>
    </xf>
    <xf numFmtId="164" fontId="9" fillId="2" borderId="13" xfId="0" applyNumberFormat="1" applyFont="1" applyFill="1" applyBorder="1" applyAlignment="1" applyProtection="1">
      <alignment horizontal="left"/>
      <protection locked="0"/>
    </xf>
    <xf numFmtId="164" fontId="9" fillId="2" borderId="0" xfId="0" applyNumberFormat="1" applyFont="1" applyFill="1"/>
    <xf numFmtId="0" fontId="15" fillId="3" borderId="9" xfId="0" applyFont="1" applyFill="1" applyBorder="1"/>
    <xf numFmtId="0" fontId="15" fillId="3" borderId="9" xfId="0" applyFont="1" applyFill="1" applyBorder="1" applyAlignment="1">
      <alignment horizontal="left"/>
    </xf>
    <xf numFmtId="0" fontId="16" fillId="4" borderId="0" xfId="0" applyFont="1" applyFill="1" applyAlignment="1">
      <alignment wrapText="1"/>
    </xf>
    <xf numFmtId="0" fontId="17" fillId="3" borderId="14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1" xfId="0" applyFill="1" applyBorder="1"/>
    <xf numFmtId="0" fontId="4" fillId="4" borderId="1" xfId="0" applyFont="1" applyFill="1" applyBorder="1" applyAlignment="1">
      <alignment horizontal="right" wrapText="1"/>
    </xf>
    <xf numFmtId="0" fontId="16" fillId="4" borderId="1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49" fontId="16" fillId="4" borderId="7" xfId="0" applyNumberFormat="1" applyFont="1" applyFill="1" applyBorder="1"/>
    <xf numFmtId="0" fontId="16" fillId="4" borderId="9" xfId="0" applyFont="1" applyFill="1" applyBorder="1" applyAlignment="1">
      <alignment horizontal="right"/>
    </xf>
    <xf numFmtId="0" fontId="16" fillId="4" borderId="9" xfId="0" applyFont="1" applyFill="1" applyBorder="1" applyAlignment="1">
      <alignment horizontal="left"/>
    </xf>
    <xf numFmtId="49" fontId="16" fillId="4" borderId="2" xfId="0" applyNumberFormat="1" applyFont="1" applyFill="1" applyBorder="1"/>
    <xf numFmtId="0" fontId="20" fillId="6" borderId="0" xfId="0" applyFont="1" applyFill="1"/>
    <xf numFmtId="0" fontId="0" fillId="6" borderId="0" xfId="0" applyFill="1"/>
    <xf numFmtId="0" fontId="20" fillId="6" borderId="9" xfId="0" applyFont="1" applyFill="1" applyBorder="1"/>
    <xf numFmtId="0" fontId="9" fillId="3" borderId="9" xfId="0" applyFont="1" applyFill="1" applyBorder="1"/>
    <xf numFmtId="0" fontId="0" fillId="5" borderId="15" xfId="0" applyFill="1" applyBorder="1" applyProtection="1">
      <protection locked="0"/>
    </xf>
    <xf numFmtId="49" fontId="0" fillId="5" borderId="16" xfId="0" applyNumberFormat="1" applyFill="1" applyBorder="1" applyAlignment="1" applyProtection="1">
      <alignment horizontal="center"/>
      <protection locked="0"/>
    </xf>
    <xf numFmtId="49" fontId="0" fillId="5" borderId="17" xfId="0" applyNumberFormat="1" applyFill="1" applyBorder="1" applyAlignment="1" applyProtection="1">
      <alignment horizontal="center"/>
      <protection locked="0"/>
    </xf>
    <xf numFmtId="49" fontId="0" fillId="5" borderId="18" xfId="0" applyNumberFormat="1" applyFill="1" applyBorder="1" applyAlignment="1" applyProtection="1">
      <alignment horizontal="center"/>
      <protection locked="0"/>
    </xf>
    <xf numFmtId="0" fontId="16" fillId="4" borderId="7" xfId="0" applyFont="1" applyFill="1" applyBorder="1"/>
    <xf numFmtId="0" fontId="16" fillId="4" borderId="2" xfId="0" applyFont="1" applyFill="1" applyBorder="1"/>
    <xf numFmtId="49" fontId="9" fillId="4" borderId="7" xfId="0" applyNumberFormat="1" applyFont="1" applyFill="1" applyBorder="1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/>
    <xf numFmtId="165" fontId="13" fillId="0" borderId="0" xfId="0" applyNumberFormat="1" applyFont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13" fillId="0" borderId="6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0" fillId="0" borderId="7" xfId="0" applyBorder="1"/>
    <xf numFmtId="0" fontId="2" fillId="0" borderId="2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0" fillId="0" borderId="8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1" xfId="0" applyBorder="1"/>
    <xf numFmtId="0" fontId="0" fillId="0" borderId="8" xfId="0" applyBorder="1"/>
    <xf numFmtId="0" fontId="0" fillId="8" borderId="9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5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3" fillId="0" borderId="0" xfId="0" applyFont="1" applyAlignment="1">
      <alignment horizontal="center"/>
    </xf>
    <xf numFmtId="49" fontId="3" fillId="0" borderId="0" xfId="0" applyNumberFormat="1" applyFont="1"/>
    <xf numFmtId="0" fontId="23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24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0" fillId="0" borderId="2" xfId="0" applyBorder="1"/>
    <xf numFmtId="0" fontId="23" fillId="0" borderId="0" xfId="0" quotePrefix="1" applyFont="1" applyAlignment="1">
      <alignment horizontal="center"/>
    </xf>
    <xf numFmtId="0" fontId="0" fillId="0" borderId="0" xfId="0" applyAlignment="1">
      <alignment horizontal="right"/>
    </xf>
    <xf numFmtId="0" fontId="23" fillId="0" borderId="0" xfId="0" applyFont="1"/>
    <xf numFmtId="0" fontId="2" fillId="0" borderId="0" xfId="0" quotePrefix="1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0" xfId="0" quotePrefix="1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left"/>
    </xf>
    <xf numFmtId="0" fontId="9" fillId="0" borderId="22" xfId="0" applyFont="1" applyBorder="1" applyAlignment="1">
      <alignment horizontal="left"/>
    </xf>
    <xf numFmtId="0" fontId="13" fillId="0" borderId="21" xfId="0" applyFont="1" applyBorder="1" applyAlignment="1">
      <alignment horizontal="center"/>
    </xf>
    <xf numFmtId="0" fontId="0" fillId="0" borderId="22" xfId="0" quotePrefix="1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0" xfId="0" applyNumberFormat="1"/>
    <xf numFmtId="0" fontId="13" fillId="7" borderId="0" xfId="0" applyFont="1" applyFill="1" applyAlignment="1">
      <alignment horizontal="center"/>
    </xf>
    <xf numFmtId="0" fontId="26" fillId="7" borderId="0" xfId="0" applyFont="1" applyFill="1"/>
    <xf numFmtId="0" fontId="26" fillId="7" borderId="0" xfId="0" applyFont="1" applyFill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center"/>
    </xf>
    <xf numFmtId="0" fontId="0" fillId="4" borderId="0" xfId="0" applyFill="1" applyAlignment="1">
      <alignment wrapText="1"/>
    </xf>
    <xf numFmtId="0" fontId="9" fillId="4" borderId="1" xfId="0" applyFont="1" applyFill="1" applyBorder="1" applyAlignment="1">
      <alignment wrapText="1"/>
    </xf>
    <xf numFmtId="49" fontId="0" fillId="4" borderId="0" xfId="0" applyNumberFormat="1" applyFill="1"/>
    <xf numFmtId="0" fontId="9" fillId="4" borderId="7" xfId="0" applyFont="1" applyFill="1" applyBorder="1"/>
    <xf numFmtId="0" fontId="0" fillId="10" borderId="9" xfId="0" applyFill="1" applyBorder="1"/>
    <xf numFmtId="0" fontId="0" fillId="10" borderId="25" xfId="0" applyFill="1" applyBorder="1"/>
    <xf numFmtId="0" fontId="0" fillId="10" borderId="7" xfId="0" applyFill="1" applyBorder="1"/>
    <xf numFmtId="0" fontId="5" fillId="8" borderId="7" xfId="0" applyFont="1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6" fillId="8" borderId="8" xfId="0" applyFont="1" applyFill="1" applyBorder="1" applyAlignment="1">
      <alignment horizontal="center" wrapText="1"/>
    </xf>
    <xf numFmtId="0" fontId="0" fillId="0" borderId="0" xfId="0" quotePrefix="1"/>
    <xf numFmtId="0" fontId="16" fillId="8" borderId="1" xfId="0" applyFont="1" applyFill="1" applyBorder="1" applyAlignment="1">
      <alignment horizontal="center" wrapText="1"/>
    </xf>
    <xf numFmtId="0" fontId="0" fillId="8" borderId="7" xfId="0" quotePrefix="1" applyFill="1" applyBorder="1" applyAlignment="1">
      <alignment horizontal="center"/>
    </xf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6" fillId="9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49" fontId="19" fillId="2" borderId="0" xfId="0" applyNumberFormat="1" applyFont="1" applyFill="1" applyAlignment="1" applyProtection="1">
      <alignment horizontal="center"/>
      <protection locked="0"/>
    </xf>
    <xf numFmtId="0" fontId="0" fillId="9" borderId="0" xfId="0" quotePrefix="1" applyFill="1" applyAlignment="1">
      <alignment horizontal="center"/>
    </xf>
    <xf numFmtId="0" fontId="0" fillId="8" borderId="0" xfId="0" applyFill="1" applyAlignment="1">
      <alignment horizontal="right"/>
    </xf>
    <xf numFmtId="0" fontId="18" fillId="8" borderId="0" xfId="0" applyFont="1" applyFill="1" applyAlignment="1">
      <alignment horizontal="center"/>
    </xf>
    <xf numFmtId="49" fontId="19" fillId="8" borderId="0" xfId="0" applyNumberFormat="1" applyFont="1" applyFill="1" applyAlignment="1" applyProtection="1">
      <alignment horizontal="center"/>
      <protection locked="0"/>
    </xf>
    <xf numFmtId="0" fontId="0" fillId="8" borderId="0" xfId="0" quotePrefix="1" applyFill="1" applyAlignment="1">
      <alignment horizontal="center"/>
    </xf>
    <xf numFmtId="0" fontId="0" fillId="8" borderId="0" xfId="0" applyFill="1" applyAlignment="1">
      <alignment horizontal="left"/>
    </xf>
    <xf numFmtId="0" fontId="4" fillId="0" borderId="0" xfId="0" applyFont="1"/>
    <xf numFmtId="14" fontId="0" fillId="0" borderId="0" xfId="0" applyNumberFormat="1" applyAlignment="1">
      <alignment horizontal="right"/>
    </xf>
    <xf numFmtId="0" fontId="27" fillId="0" borderId="0" xfId="0" applyFont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6" fillId="4" borderId="2" xfId="0" applyFont="1" applyFill="1" applyBorder="1" applyAlignment="1">
      <alignment horizontal="right"/>
    </xf>
    <xf numFmtId="0" fontId="16" fillId="4" borderId="7" xfId="0" applyFont="1" applyFill="1" applyBorder="1" applyAlignment="1">
      <alignment horizontal="left"/>
    </xf>
    <xf numFmtId="0" fontId="18" fillId="2" borderId="0" xfId="0" quotePrefix="1" applyFont="1" applyFill="1" applyAlignment="1">
      <alignment horizontal="center"/>
    </xf>
    <xf numFmtId="0" fontId="28" fillId="4" borderId="1" xfId="0" applyFont="1" applyFill="1" applyBorder="1" applyAlignment="1">
      <alignment horizontal="left" wrapText="1"/>
    </xf>
    <xf numFmtId="0" fontId="16" fillId="4" borderId="7" xfId="0" applyFont="1" applyFill="1" applyBorder="1" applyAlignment="1">
      <alignment horizontal="right"/>
    </xf>
    <xf numFmtId="0" fontId="0" fillId="2" borderId="14" xfId="0" applyFill="1" applyBorder="1" applyAlignment="1">
      <alignment horizontal="left"/>
    </xf>
    <xf numFmtId="0" fontId="9" fillId="0" borderId="0" xfId="0" applyFont="1"/>
    <xf numFmtId="0" fontId="0" fillId="0" borderId="0" xfId="0" quotePrefix="1" applyAlignment="1">
      <alignment horizontal="left"/>
    </xf>
    <xf numFmtId="0" fontId="29" fillId="8" borderId="0" xfId="0" quotePrefix="1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28" fillId="8" borderId="1" xfId="0" applyFont="1" applyFill="1" applyBorder="1" applyAlignment="1">
      <alignment horizontal="center" wrapText="1"/>
    </xf>
    <xf numFmtId="0" fontId="16" fillId="4" borderId="0" xfId="0" applyFont="1" applyFill="1"/>
    <xf numFmtId="166" fontId="5" fillId="9" borderId="12" xfId="0" applyNumberFormat="1" applyFont="1" applyFill="1" applyBorder="1" applyAlignment="1" applyProtection="1">
      <alignment horizontal="left"/>
      <protection locked="0"/>
    </xf>
    <xf numFmtId="167" fontId="19" fillId="8" borderId="0" xfId="0" applyNumberFormat="1" applyFont="1" applyFill="1" applyAlignment="1" applyProtection="1">
      <alignment horizontal="center"/>
      <protection locked="0"/>
    </xf>
    <xf numFmtId="9" fontId="19" fillId="2" borderId="0" xfId="0" applyNumberFormat="1" applyFont="1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11" fontId="0" fillId="0" borderId="0" xfId="0" applyNumberFormat="1"/>
    <xf numFmtId="168" fontId="4" fillId="0" borderId="0" xfId="0" applyNumberFormat="1" applyFont="1"/>
    <xf numFmtId="0" fontId="0" fillId="4" borderId="7" xfId="0" applyFill="1" applyBorder="1" applyAlignment="1">
      <alignment wrapText="1"/>
    </xf>
    <xf numFmtId="0" fontId="4" fillId="4" borderId="7" xfId="0" applyFont="1" applyFill="1" applyBorder="1"/>
    <xf numFmtId="9" fontId="0" fillId="0" borderId="0" xfId="1" applyFont="1"/>
    <xf numFmtId="169" fontId="0" fillId="0" borderId="0" xfId="1" applyNumberFormat="1" applyFont="1"/>
    <xf numFmtId="49" fontId="20" fillId="6" borderId="0" xfId="0" applyNumberFormat="1" applyFont="1" applyFill="1"/>
    <xf numFmtId="49" fontId="9" fillId="4" borderId="9" xfId="0" applyNumberFormat="1" applyFont="1" applyFill="1" applyBorder="1"/>
    <xf numFmtId="0" fontId="0" fillId="10" borderId="7" xfId="0" applyFill="1" applyBorder="1" applyAlignment="1">
      <alignment horizontal="center" wrapText="1"/>
    </xf>
    <xf numFmtId="0" fontId="0" fillId="10" borderId="8" xfId="0" applyFill="1" applyBorder="1" applyAlignment="1">
      <alignment horizontal="center" wrapText="1"/>
    </xf>
    <xf numFmtId="0" fontId="11" fillId="2" borderId="10" xfId="0" applyFont="1" applyFill="1" applyBorder="1" applyAlignment="1">
      <alignment horizontal="right"/>
    </xf>
    <xf numFmtId="0" fontId="11" fillId="2" borderId="11" xfId="0" applyFont="1" applyFill="1" applyBorder="1" applyAlignment="1">
      <alignment horizontal="right"/>
    </xf>
    <xf numFmtId="0" fontId="9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6" fillId="4" borderId="1" xfId="0" applyFont="1" applyFill="1" applyBorder="1" applyAlignment="1">
      <alignment horizontal="center" wrapText="1"/>
    </xf>
    <xf numFmtId="0" fontId="16" fillId="4" borderId="8" xfId="0" applyFont="1" applyFill="1" applyBorder="1" applyAlignment="1">
      <alignment horizontal="center" wrapText="1"/>
    </xf>
    <xf numFmtId="171" fontId="0" fillId="0" borderId="0" xfId="0" applyNumberFormat="1"/>
  </cellXfs>
  <cellStyles count="2">
    <cellStyle name="Normal" xfId="0" builtinId="0"/>
    <cellStyle name="Percent" xfId="1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externalLink" Target="externalLinks/externalLink12.xml"/><Relationship Id="rId39" Type="http://schemas.openxmlformats.org/officeDocument/2006/relationships/externalLink" Target="externalLinks/externalLink25.xml"/><Relationship Id="rId21" Type="http://schemas.openxmlformats.org/officeDocument/2006/relationships/externalLink" Target="externalLinks/externalLink7.xml"/><Relationship Id="rId34" Type="http://schemas.openxmlformats.org/officeDocument/2006/relationships/externalLink" Target="externalLinks/externalLink20.xml"/><Relationship Id="rId42" Type="http://schemas.openxmlformats.org/officeDocument/2006/relationships/externalLink" Target="externalLinks/externalLink28.xml"/><Relationship Id="rId47" Type="http://schemas.openxmlformats.org/officeDocument/2006/relationships/externalLink" Target="externalLinks/externalLink33.xml"/><Relationship Id="rId50" Type="http://schemas.openxmlformats.org/officeDocument/2006/relationships/externalLink" Target="externalLinks/externalLink36.xml"/><Relationship Id="rId55" Type="http://schemas.openxmlformats.org/officeDocument/2006/relationships/externalLink" Target="externalLinks/externalLink41.xml"/><Relationship Id="rId63" Type="http://schemas.openxmlformats.org/officeDocument/2006/relationships/externalLink" Target="externalLinks/externalLink49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9" Type="http://schemas.openxmlformats.org/officeDocument/2006/relationships/externalLink" Target="externalLinks/externalLink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32" Type="http://schemas.openxmlformats.org/officeDocument/2006/relationships/externalLink" Target="externalLinks/externalLink18.xml"/><Relationship Id="rId37" Type="http://schemas.openxmlformats.org/officeDocument/2006/relationships/externalLink" Target="externalLinks/externalLink23.xml"/><Relationship Id="rId40" Type="http://schemas.openxmlformats.org/officeDocument/2006/relationships/externalLink" Target="externalLinks/externalLink26.xml"/><Relationship Id="rId45" Type="http://schemas.openxmlformats.org/officeDocument/2006/relationships/externalLink" Target="externalLinks/externalLink31.xml"/><Relationship Id="rId53" Type="http://schemas.openxmlformats.org/officeDocument/2006/relationships/externalLink" Target="externalLinks/externalLink39.xml"/><Relationship Id="rId58" Type="http://schemas.openxmlformats.org/officeDocument/2006/relationships/externalLink" Target="externalLinks/externalLink44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externalLink" Target="externalLinks/externalLink22.xml"/><Relationship Id="rId49" Type="http://schemas.openxmlformats.org/officeDocument/2006/relationships/externalLink" Target="externalLinks/externalLink35.xml"/><Relationship Id="rId57" Type="http://schemas.openxmlformats.org/officeDocument/2006/relationships/externalLink" Target="externalLinks/externalLink43.xml"/><Relationship Id="rId61" Type="http://schemas.openxmlformats.org/officeDocument/2006/relationships/externalLink" Target="externalLinks/externalLink47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openxmlformats.org/officeDocument/2006/relationships/externalLink" Target="externalLinks/externalLink17.xml"/><Relationship Id="rId44" Type="http://schemas.openxmlformats.org/officeDocument/2006/relationships/externalLink" Target="externalLinks/externalLink30.xml"/><Relationship Id="rId52" Type="http://schemas.openxmlformats.org/officeDocument/2006/relationships/externalLink" Target="externalLinks/externalLink38.xml"/><Relationship Id="rId60" Type="http://schemas.openxmlformats.org/officeDocument/2006/relationships/externalLink" Target="externalLinks/externalLink46.xml"/><Relationship Id="rId65" Type="http://schemas.openxmlformats.org/officeDocument/2006/relationships/externalLink" Target="externalLinks/externalLink5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30" Type="http://schemas.openxmlformats.org/officeDocument/2006/relationships/externalLink" Target="externalLinks/externalLink16.xml"/><Relationship Id="rId35" Type="http://schemas.openxmlformats.org/officeDocument/2006/relationships/externalLink" Target="externalLinks/externalLink21.xml"/><Relationship Id="rId43" Type="http://schemas.openxmlformats.org/officeDocument/2006/relationships/externalLink" Target="externalLinks/externalLink29.xml"/><Relationship Id="rId48" Type="http://schemas.openxmlformats.org/officeDocument/2006/relationships/externalLink" Target="externalLinks/externalLink34.xml"/><Relationship Id="rId56" Type="http://schemas.openxmlformats.org/officeDocument/2006/relationships/externalLink" Target="externalLinks/externalLink42.xml"/><Relationship Id="rId64" Type="http://schemas.openxmlformats.org/officeDocument/2006/relationships/externalLink" Target="externalLinks/externalLink50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7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externalLink" Target="externalLinks/externalLink19.xml"/><Relationship Id="rId38" Type="http://schemas.openxmlformats.org/officeDocument/2006/relationships/externalLink" Target="externalLinks/externalLink24.xml"/><Relationship Id="rId46" Type="http://schemas.openxmlformats.org/officeDocument/2006/relationships/externalLink" Target="externalLinks/externalLink32.xml"/><Relationship Id="rId59" Type="http://schemas.openxmlformats.org/officeDocument/2006/relationships/externalLink" Target="externalLinks/externalLink45.xml"/><Relationship Id="rId67" Type="http://schemas.openxmlformats.org/officeDocument/2006/relationships/styles" Target="styles.xml"/><Relationship Id="rId20" Type="http://schemas.openxmlformats.org/officeDocument/2006/relationships/externalLink" Target="externalLinks/externalLink6.xml"/><Relationship Id="rId41" Type="http://schemas.openxmlformats.org/officeDocument/2006/relationships/externalLink" Target="externalLinks/externalLink27.xml"/><Relationship Id="rId54" Type="http://schemas.openxmlformats.org/officeDocument/2006/relationships/externalLink" Target="externalLinks/externalLink40.xml"/><Relationship Id="rId62" Type="http://schemas.openxmlformats.org/officeDocument/2006/relationships/externalLink" Target="externalLinks/externalLink48.xml"/><Relationship Id="rId70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23085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97358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561975</xdr:colOff>
          <xdr:row>1</xdr:row>
          <xdr:rowOff>123825</xdr:rowOff>
        </xdr:from>
        <xdr:to>
          <xdr:col>36</xdr:col>
          <xdr:colOff>104775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0%20ACV%20Meas%20to%201000V,%20to%2020%20kH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1%20ACV%20Meas%20to%201000V,%20to%2050%20kH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2%20ACV%20Meas%20to%201000V,%20to%20100%20kHz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3%20ACV%20Gen%20to%2010mV,%20to%2040%20Hz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4%20ACV%20Gen%20to%2010mV,%20to%201%20kHz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5%20ACV%20Gen%20to%2010mV,%20to%2020%20kHz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6%20ACV%20Gen%20to%2010mV,%20to%2050%20kHz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7%20ACV%20Gen%20to%2010mV,%20to%20100%20kHz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8%20ACV%20Gen%20to%2010mV,%20to%20300%20kHz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49%20ACV%20Gen%20to%2010mV,%20to%201%20MHz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0%20ACV%20Gen%20to%20100mV,%20to%2040%20Hz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1%20ACV%20Gen%20to%20100mV,%20to%201%20kHz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2%20ACV%20Gen%20to%20100mV,%20to%2020%20kHz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3%20ACV%20Gen%20to%20100mV,%20to%2050%20kHz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4%20ACV%20Gen%20to%20100mV,%20to%20100%20kHz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5%20ACV%20Gen%20to%20100mV,%20to%20300%20kHz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6%20ACV%20Gen%20to%20100mV,%20to%201%20MHz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7%20ACV%20Gen%20to%201V,%20to%2040%20Hz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8%20ACV%20Gen%20to%201V,%20to%201%20kHz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59%20ACV%20Gen%20to%201V,%20to%2020%20kHz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0%20ACV%20Gen%20to%201V,%20to%2050%20kHz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1%20ACV%20Gen%20to%201V,%20to%20100%20kHz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2%20ACV%20Gen%20to%201V,%20to%20300%20kHz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3%20ACV%20Gen%20to%201V,%20to%201%20MHz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4%20ACV%20Gen%20to%2010V,%20to%2040%20Hz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5%20ACV%20Gen%20to%2010V,%20to%201%20kHz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6%20ACV%20Gen%20to%2010V,%20to%2020%20kHz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7%20ACV%20Gen%20to%2010V,%20to%2050%20kHz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8%20ACV%20Gen%20to%2010V,%20to%20100%20kHz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69%20ACV%20Gen%20to%2010V,%20to%20300%20kHz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0%20ACV%20Gen%20to%2010V,%20to%201%20MHz.xlsm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1%20ACV%20Gen%20to%2020V,%20to%2040%20Hz.xlsm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2%20ACV%20Gen%20to%2020V,%20to%201%20kHz.xlsm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3%20ACV%20Gen%20to%2020V,%20to%2020%20kHz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4%20ACV%20Gen%20to%2020V,%20to%2050%20kHz.xlsm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5%20ACV%20Gen%20to%2020V,%20to%20100%20kHz.xlsm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6%20ACV%20Gen%20to%2020V,%20to%20300%20kHz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7%20ACV%20Gen%20to%2020V,%20to%201%20MHz.xlsm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8%20ACV%20Gen%20to%20100V,%20to%2040%20Hz.xlsm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79%20ACV%20Gen%20to%20100V,%20to%201%20kHz.xlsm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0%20ACV%20Gen%20to%20100V,%20to%2020%20kHz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1%20ACV%20Gen%20to%20100V,%20to%2050%20kHz.xlsm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2%20ACV%20Gen%20to%20100V,%20to%20100%20kHz.xlsm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3%20ACV%20Gen%20to%20330V,%20to%2040%20Hz.xlsm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4%20ACV%20Gen%20to%20330V,%20to%201%20kHz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5%20ACV%20Gen%20to%20330V,%20to%2020%20kHz.xlsm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6%20ACV%20Gen%20to%20330V,%20to%2050%20kHz.xlsm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7%20ACV%20Gen%20to%20330V,%20to%20100%20kHz.xlsm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8%20ACV%20Gen%20to%201000V,%20to%2040%20Hz.xlsm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89%20ACV%20Gen%20to%201000V,%20to%201%20kHz.xlsm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Users\sporter\Dropbox\Quality%20Management%20Shared%20Box\Uncertainties\MUG\3458A\3458A%20ACV\90%20ACV%20Gen%20to%201000V,%20to%2010%20kH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23.055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1.4</v>
          </cell>
          <cell r="AE3">
            <v>22.895</v>
          </cell>
          <cell r="AF3">
            <v>1.3895999999999999</v>
          </cell>
        </row>
        <row r="4">
          <cell r="AC4">
            <v>23</v>
          </cell>
          <cell r="AD4">
            <v>1.4</v>
          </cell>
          <cell r="AE4">
            <v>22.896000000000001</v>
          </cell>
          <cell r="AF4">
            <v>1.3895999999999999</v>
          </cell>
        </row>
        <row r="5">
          <cell r="AC5">
            <v>23</v>
          </cell>
          <cell r="AD5">
            <v>1.4</v>
          </cell>
          <cell r="AE5">
            <v>23.007000000000001</v>
          </cell>
          <cell r="AF5">
            <v>1.3895</v>
          </cell>
        </row>
        <row r="6">
          <cell r="AC6">
            <v>33.01</v>
          </cell>
          <cell r="AD6">
            <v>1.39</v>
          </cell>
          <cell r="AE6">
            <v>33.875</v>
          </cell>
          <cell r="AF6">
            <v>1.3797999999999999</v>
          </cell>
        </row>
        <row r="7">
          <cell r="AC7">
            <v>496.92</v>
          </cell>
          <cell r="AD7">
            <v>1.0291999999999999</v>
          </cell>
          <cell r="AE7">
            <v>496.68</v>
          </cell>
          <cell r="AF7">
            <v>1.0293000000000001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3.5</v>
          </cell>
          <cell r="AE3">
            <v>23.116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23.117000000000001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23.153000000000002</v>
          </cell>
          <cell r="AF5">
            <v>3.4655999999999998</v>
          </cell>
        </row>
        <row r="6">
          <cell r="AC6">
            <v>24.483000000000001</v>
          </cell>
          <cell r="AD6">
            <v>3.4984999999999999</v>
          </cell>
          <cell r="AE6">
            <v>28.03</v>
          </cell>
          <cell r="AF6">
            <v>3.4611999999999998</v>
          </cell>
        </row>
        <row r="7">
          <cell r="AC7">
            <v>369.25</v>
          </cell>
          <cell r="AD7">
            <v>3.1671</v>
          </cell>
          <cell r="AE7">
            <v>368.87</v>
          </cell>
          <cell r="AF7">
            <v>3.1673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4.5</v>
          </cell>
          <cell r="AE3">
            <v>4.3849</v>
          </cell>
          <cell r="AN3">
            <v>310</v>
          </cell>
          <cell r="AO3">
            <v>312.12</v>
          </cell>
        </row>
        <row r="4">
          <cell r="AC4">
            <v>4.5</v>
          </cell>
          <cell r="AE4">
            <v>4.3853</v>
          </cell>
          <cell r="AN4">
            <v>312.15999999999997</v>
          </cell>
          <cell r="AO4">
            <v>312.11</v>
          </cell>
        </row>
        <row r="5">
          <cell r="AC5">
            <v>4.5</v>
          </cell>
          <cell r="AE5">
            <v>4.4226000000000001</v>
          </cell>
          <cell r="AN5">
            <v>310.77</v>
          </cell>
          <cell r="AO5">
            <v>310.57</v>
          </cell>
        </row>
        <row r="6">
          <cell r="AC6">
            <v>7.2505999999999995</v>
          </cell>
          <cell r="AE6">
            <v>7.2465999999999999</v>
          </cell>
          <cell r="AN6">
            <v>223.08</v>
          </cell>
          <cell r="AO6">
            <v>222.31</v>
          </cell>
        </row>
        <row r="7">
          <cell r="AC7">
            <v>57.902999999999999</v>
          </cell>
          <cell r="AE7">
            <v>57.900999999999996</v>
          </cell>
          <cell r="AN7">
            <v>32.603000000000002</v>
          </cell>
          <cell r="AO7">
            <v>32.044999999999995</v>
          </cell>
        </row>
        <row r="8">
          <cell r="AC8">
            <v>577.37</v>
          </cell>
          <cell r="AE8">
            <v>577.37</v>
          </cell>
          <cell r="AN8">
            <v>3.4481000000000002</v>
          </cell>
          <cell r="AO8">
            <v>3.2223999999999999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</v>
          </cell>
          <cell r="AE3">
            <v>2.9725000000000001</v>
          </cell>
          <cell r="AN3">
            <v>160</v>
          </cell>
          <cell r="AO3">
            <v>162.69</v>
          </cell>
        </row>
        <row r="4">
          <cell r="AC4">
            <v>3</v>
          </cell>
          <cell r="AE4">
            <v>2.9731000000000001</v>
          </cell>
          <cell r="AN4">
            <v>162.76</v>
          </cell>
          <cell r="AO4">
            <v>162.67000000000002</v>
          </cell>
        </row>
        <row r="5">
          <cell r="AC5">
            <v>3.0304000000000002</v>
          </cell>
          <cell r="AE5">
            <v>3.028</v>
          </cell>
          <cell r="AN5">
            <v>161.11000000000001</v>
          </cell>
          <cell r="AO5">
            <v>160.75</v>
          </cell>
        </row>
        <row r="6">
          <cell r="AC6">
            <v>6.4967999999999995</v>
          </cell>
          <cell r="AE6">
            <v>6.4923999999999999</v>
          </cell>
          <cell r="AN6">
            <v>89.968999999999994</v>
          </cell>
          <cell r="AO6">
            <v>88.921999999999997</v>
          </cell>
        </row>
        <row r="7">
          <cell r="AC7">
            <v>57.814</v>
          </cell>
          <cell r="AE7">
            <v>57.811999999999998</v>
          </cell>
          <cell r="AN7">
            <v>11.228999999999999</v>
          </cell>
          <cell r="AO7">
            <v>10.667</v>
          </cell>
        </row>
        <row r="8">
          <cell r="AC8">
            <v>577.36</v>
          </cell>
          <cell r="AE8">
            <v>577.36</v>
          </cell>
          <cell r="AN8">
            <v>1.2948</v>
          </cell>
          <cell r="AO8">
            <v>1.0690999999999999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3.1</v>
          </cell>
          <cell r="AE3">
            <v>3.0556000000000001</v>
          </cell>
          <cell r="AN3">
            <v>250</v>
          </cell>
          <cell r="AO3">
            <v>254.12</v>
          </cell>
        </row>
        <row r="4">
          <cell r="AC4">
            <v>3.1</v>
          </cell>
          <cell r="AE4">
            <v>3.0563000000000002</v>
          </cell>
          <cell r="AN4">
            <v>254.16</v>
          </cell>
          <cell r="AO4">
            <v>254.08999999999997</v>
          </cell>
        </row>
        <row r="5">
          <cell r="AC5">
            <v>3.1119000000000003</v>
          </cell>
          <cell r="AE5">
            <v>3.1096000000000004</v>
          </cell>
          <cell r="AN5">
            <v>251.96</v>
          </cell>
          <cell r="AO5">
            <v>251.7</v>
          </cell>
        </row>
        <row r="6">
          <cell r="AC6">
            <v>6.5335000000000001</v>
          </cell>
          <cell r="AE6">
            <v>6.5290999999999997</v>
          </cell>
          <cell r="AN6">
            <v>152.12</v>
          </cell>
          <cell r="AO6">
            <v>151.19</v>
          </cell>
        </row>
        <row r="7">
          <cell r="AC7">
            <v>57.817999999999998</v>
          </cell>
          <cell r="AE7">
            <v>57.815999999999995</v>
          </cell>
          <cell r="AN7">
            <v>19.599999999999998</v>
          </cell>
          <cell r="AO7">
            <v>19.039000000000001</v>
          </cell>
        </row>
        <row r="8">
          <cell r="AC8">
            <v>577.36</v>
          </cell>
          <cell r="AE8">
            <v>577.36</v>
          </cell>
          <cell r="AN8">
            <v>2.1354000000000002</v>
          </cell>
          <cell r="AO8">
            <v>1.9097000000000002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5.6</v>
          </cell>
          <cell r="AE3">
            <v>5.5358000000000001</v>
          </cell>
          <cell r="AN3">
            <v>840</v>
          </cell>
          <cell r="AO3">
            <v>839.05</v>
          </cell>
        </row>
        <row r="4">
          <cell r="AC4">
            <v>5.6</v>
          </cell>
          <cell r="AE4">
            <v>5.5362</v>
          </cell>
          <cell r="AN4">
            <v>839.02</v>
          </cell>
          <cell r="AO4">
            <v>839.03000000000009</v>
          </cell>
        </row>
        <row r="5">
          <cell r="AC5">
            <v>5.6</v>
          </cell>
          <cell r="AE5">
            <v>5.5655999999999999</v>
          </cell>
          <cell r="AN5">
            <v>837.24</v>
          </cell>
          <cell r="AO5">
            <v>837.27</v>
          </cell>
        </row>
        <row r="6">
          <cell r="AC6">
            <v>7.9955999999999996</v>
          </cell>
          <cell r="AE6">
            <v>7.9860999999999995</v>
          </cell>
          <cell r="AN6">
            <v>709.13</v>
          </cell>
          <cell r="AO6">
            <v>708.96</v>
          </cell>
        </row>
        <row r="7">
          <cell r="AC7">
            <v>58</v>
          </cell>
          <cell r="AE7">
            <v>57.994</v>
          </cell>
          <cell r="AN7">
            <v>140.31</v>
          </cell>
          <cell r="AO7">
            <v>139.69999999999999</v>
          </cell>
        </row>
        <row r="8">
          <cell r="AC8">
            <v>577.38</v>
          </cell>
          <cell r="AE8">
            <v>577.37</v>
          </cell>
          <cell r="AN8">
            <v>14.459</v>
          </cell>
          <cell r="AO8">
            <v>14.200000000000001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8.7999999999999989</v>
          </cell>
          <cell r="AE3">
            <v>8.3102999999999998</v>
          </cell>
          <cell r="AN3">
            <v>5100</v>
          </cell>
          <cell r="AO3">
            <v>5147.5</v>
          </cell>
        </row>
        <row r="4">
          <cell r="AC4">
            <v>8.7999999999999989</v>
          </cell>
          <cell r="AE4">
            <v>8.3102999999999998</v>
          </cell>
          <cell r="AN4">
            <v>5147.5</v>
          </cell>
          <cell r="AO4">
            <v>5147.5</v>
          </cell>
        </row>
        <row r="5">
          <cell r="AC5">
            <v>8.7999999999999989</v>
          </cell>
          <cell r="AE5">
            <v>8.3291000000000004</v>
          </cell>
          <cell r="AN5">
            <v>5145.7</v>
          </cell>
          <cell r="AO5">
            <v>5145.9000000000005</v>
          </cell>
        </row>
        <row r="6">
          <cell r="AC6">
            <v>10.061999999999999</v>
          </cell>
          <cell r="AE6">
            <v>10.045999999999999</v>
          </cell>
          <cell r="AN6">
            <v>5001.2999999999993</v>
          </cell>
          <cell r="AO6">
            <v>5001.8</v>
          </cell>
        </row>
        <row r="7">
          <cell r="AC7">
            <v>58.167999999999999</v>
          </cell>
          <cell r="AE7">
            <v>58.156999999999996</v>
          </cell>
          <cell r="AN7">
            <v>2497.6999999999998</v>
          </cell>
          <cell r="AO7">
            <v>2495.6</v>
          </cell>
        </row>
        <row r="8">
          <cell r="AC8">
            <v>577.4</v>
          </cell>
          <cell r="AE8">
            <v>577.16999999999996</v>
          </cell>
          <cell r="AN8">
            <v>306.39</v>
          </cell>
          <cell r="AO8">
            <v>305.02000000000004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4.2</v>
          </cell>
          <cell r="AE3">
            <v>2.8932000000000002</v>
          </cell>
          <cell r="AN3">
            <v>46000</v>
          </cell>
          <cell r="AO3">
            <v>46131</v>
          </cell>
        </row>
        <row r="4">
          <cell r="AC4">
            <v>4.2</v>
          </cell>
          <cell r="AE4">
            <v>2.8935000000000004</v>
          </cell>
          <cell r="AN4">
            <v>46000</v>
          </cell>
          <cell r="AO4">
            <v>46131</v>
          </cell>
        </row>
        <row r="5">
          <cell r="AC5">
            <v>4.2004999999999999</v>
          </cell>
          <cell r="AE5">
            <v>2.919</v>
          </cell>
          <cell r="AN5">
            <v>46000</v>
          </cell>
          <cell r="AO5">
            <v>46128</v>
          </cell>
        </row>
        <row r="6">
          <cell r="AC6">
            <v>4.9502999999999995</v>
          </cell>
          <cell r="AE6">
            <v>4.8762999999999996</v>
          </cell>
          <cell r="AN6">
            <v>45929</v>
          </cell>
          <cell r="AO6">
            <v>45936</v>
          </cell>
        </row>
        <row r="7">
          <cell r="AC7">
            <v>54.129999999999995</v>
          </cell>
          <cell r="AE7">
            <v>54.085999999999999</v>
          </cell>
          <cell r="AN7">
            <v>41367</v>
          </cell>
          <cell r="AO7">
            <v>41369</v>
          </cell>
        </row>
        <row r="8">
          <cell r="AC8">
            <v>575.77</v>
          </cell>
          <cell r="AE8">
            <v>573.27</v>
          </cell>
          <cell r="AN8">
            <v>16511</v>
          </cell>
          <cell r="AO8">
            <v>16507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mV"/>
      <sheetName val="3.3 mV"/>
      <sheetName val="6.7 mV"/>
      <sheetName val="1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18</v>
          </cell>
          <cell r="AE3">
            <v>12.904</v>
          </cell>
          <cell r="AN3">
            <v>45000</v>
          </cell>
          <cell r="AO3">
            <v>45496</v>
          </cell>
        </row>
        <row r="4">
          <cell r="AC4">
            <v>18</v>
          </cell>
          <cell r="AE4">
            <v>12.904</v>
          </cell>
          <cell r="AN4">
            <v>45496</v>
          </cell>
          <cell r="AO4">
            <v>45496</v>
          </cell>
        </row>
        <row r="5">
          <cell r="AC5">
            <v>18</v>
          </cell>
          <cell r="AE5">
            <v>12.914999999999999</v>
          </cell>
          <cell r="AN5">
            <v>45495</v>
          </cell>
          <cell r="AO5">
            <v>45495</v>
          </cell>
        </row>
        <row r="6">
          <cell r="AC6">
            <v>18</v>
          </cell>
          <cell r="AE6">
            <v>13.84</v>
          </cell>
          <cell r="AN6">
            <v>45403</v>
          </cell>
          <cell r="AO6">
            <v>45406</v>
          </cell>
        </row>
        <row r="7">
          <cell r="AC7">
            <v>56.207000000000001</v>
          </cell>
          <cell r="AE7">
            <v>56.162999999999997</v>
          </cell>
          <cell r="AN7">
            <v>41523</v>
          </cell>
          <cell r="AO7">
            <v>41525</v>
          </cell>
        </row>
        <row r="8">
          <cell r="AC8">
            <v>575.97</v>
          </cell>
          <cell r="AE8">
            <v>573.47</v>
          </cell>
          <cell r="AN8">
            <v>16722</v>
          </cell>
          <cell r="AO8">
            <v>16718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5.3999999999999995</v>
          </cell>
          <cell r="AE3">
            <v>5.3159999999999998</v>
          </cell>
          <cell r="AN3">
            <v>83</v>
          </cell>
          <cell r="AO3">
            <v>83.165000000000006</v>
          </cell>
        </row>
        <row r="4">
          <cell r="AC4">
            <v>5.3999999999999995</v>
          </cell>
          <cell r="AE4">
            <v>5.3163</v>
          </cell>
          <cell r="AN4">
            <v>83.165999999999997</v>
          </cell>
          <cell r="AO4">
            <v>83.162999999999997</v>
          </cell>
        </row>
        <row r="5">
          <cell r="AC5">
            <v>5.3999999999999995</v>
          </cell>
          <cell r="AE5">
            <v>5.3446999999999996</v>
          </cell>
          <cell r="AN5">
            <v>83.01</v>
          </cell>
          <cell r="AO5">
            <v>83</v>
          </cell>
        </row>
        <row r="6">
          <cell r="AC6">
            <v>7.7286000000000001</v>
          </cell>
          <cell r="AE6">
            <v>7.7257999999999996</v>
          </cell>
          <cell r="AN6">
            <v>70.834999999999994</v>
          </cell>
          <cell r="AO6">
            <v>70.789000000000001</v>
          </cell>
        </row>
        <row r="7">
          <cell r="AC7">
            <v>57.922999999999995</v>
          </cell>
          <cell r="AE7">
            <v>57.921999999999997</v>
          </cell>
          <cell r="AN7">
            <v>14.075000000000001</v>
          </cell>
          <cell r="AO7">
            <v>14.014000000000001</v>
          </cell>
        </row>
        <row r="8">
          <cell r="AC8">
            <v>577.37</v>
          </cell>
          <cell r="AE8">
            <v>577.25</v>
          </cell>
          <cell r="AN8">
            <v>1.4498</v>
          </cell>
          <cell r="AO8">
            <v>1.4243999999999999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3.5</v>
          </cell>
          <cell r="AE3">
            <v>3.4428999999999998</v>
          </cell>
          <cell r="AN3">
            <v>81</v>
          </cell>
          <cell r="AO3">
            <v>80.684000000000012</v>
          </cell>
        </row>
        <row r="4">
          <cell r="AC4">
            <v>3.5</v>
          </cell>
          <cell r="AE4">
            <v>3.4434</v>
          </cell>
          <cell r="AN4">
            <v>80.684000000000012</v>
          </cell>
          <cell r="AO4">
            <v>80.682000000000002</v>
          </cell>
        </row>
        <row r="5">
          <cell r="AC5">
            <v>3.5</v>
          </cell>
          <cell r="AE5">
            <v>3.4848000000000003</v>
          </cell>
          <cell r="AN5">
            <v>80.42</v>
          </cell>
          <cell r="AO5">
            <v>80.411000000000001</v>
          </cell>
        </row>
        <row r="6">
          <cell r="AC6">
            <v>6.5379999999999994</v>
          </cell>
          <cell r="AE6">
            <v>6.5346000000000002</v>
          </cell>
          <cell r="AN6">
            <v>63.487000000000002</v>
          </cell>
          <cell r="AO6">
            <v>63.435000000000002</v>
          </cell>
        </row>
        <row r="7">
          <cell r="AC7">
            <v>57.783999999999999</v>
          </cell>
          <cell r="AE7">
            <v>57.782999999999994</v>
          </cell>
          <cell r="AN7">
            <v>10.952999999999999</v>
          </cell>
          <cell r="AO7">
            <v>10.891</v>
          </cell>
        </row>
        <row r="8">
          <cell r="AC8">
            <v>577.36</v>
          </cell>
          <cell r="AE8">
            <v>577.26</v>
          </cell>
          <cell r="AN8">
            <v>1.1266</v>
          </cell>
          <cell r="AO8">
            <v>1.1012000000000002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3.4</v>
          </cell>
          <cell r="AE3">
            <v>3.3551000000000002</v>
          </cell>
          <cell r="AN3">
            <v>160</v>
          </cell>
          <cell r="AO3">
            <v>157.72</v>
          </cell>
        </row>
        <row r="4">
          <cell r="AC4">
            <v>3.4</v>
          </cell>
          <cell r="AE4">
            <v>3.3552000000000004</v>
          </cell>
          <cell r="AN4">
            <v>157.72</v>
          </cell>
          <cell r="AO4">
            <v>157.72</v>
          </cell>
        </row>
        <row r="5">
          <cell r="AC5">
            <v>3.4</v>
          </cell>
          <cell r="AE5">
            <v>3.3911000000000002</v>
          </cell>
          <cell r="AN5">
            <v>157.45000000000002</v>
          </cell>
          <cell r="AO5">
            <v>157.45000000000002</v>
          </cell>
        </row>
        <row r="6">
          <cell r="AC6">
            <v>6.2203999999999997</v>
          </cell>
          <cell r="AE6">
            <v>6.2174999999999994</v>
          </cell>
          <cell r="AN6">
            <v>137.65</v>
          </cell>
          <cell r="AO6">
            <v>137.62</v>
          </cell>
        </row>
        <row r="7">
          <cell r="AC7">
            <v>57.628</v>
          </cell>
          <cell r="AE7">
            <v>57.625999999999998</v>
          </cell>
          <cell r="AN7">
            <v>32.01</v>
          </cell>
          <cell r="AO7">
            <v>31.951000000000001</v>
          </cell>
        </row>
        <row r="8">
          <cell r="AC8">
            <v>577.34</v>
          </cell>
          <cell r="AE8">
            <v>577.05999999999995</v>
          </cell>
          <cell r="AN8">
            <v>3.3107000000000002</v>
          </cell>
          <cell r="AO8">
            <v>3.2853000000000003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4.6999999999999993</v>
          </cell>
          <cell r="AE3">
            <v>4.6688000000000001</v>
          </cell>
          <cell r="AN3">
            <v>330</v>
          </cell>
          <cell r="AO3">
            <v>326.81</v>
          </cell>
        </row>
        <row r="4">
          <cell r="AC4">
            <v>4.6999999999999993</v>
          </cell>
          <cell r="AE4">
            <v>4.6690999999999994</v>
          </cell>
          <cell r="AN4">
            <v>327.35999999999996</v>
          </cell>
          <cell r="AO4">
            <v>326.81</v>
          </cell>
        </row>
        <row r="5">
          <cell r="AC5">
            <v>4.6999999999999993</v>
          </cell>
          <cell r="AE5">
            <v>4.6915999999999993</v>
          </cell>
          <cell r="AN5">
            <v>327.10000000000002</v>
          </cell>
          <cell r="AO5">
            <v>326.63</v>
          </cell>
        </row>
        <row r="6">
          <cell r="AC6">
            <v>6.7172000000000001</v>
          </cell>
          <cell r="AE6">
            <v>6.7062999999999997</v>
          </cell>
          <cell r="AN6">
            <v>310.87</v>
          </cell>
          <cell r="AO6">
            <v>310.87</v>
          </cell>
        </row>
        <row r="7">
          <cell r="AC7">
            <v>57.119</v>
          </cell>
          <cell r="AE7">
            <v>57.113999999999997</v>
          </cell>
          <cell r="AN7">
            <v>116.68</v>
          </cell>
          <cell r="AO7">
            <v>116.5</v>
          </cell>
        </row>
        <row r="8">
          <cell r="AC8">
            <v>577.28</v>
          </cell>
          <cell r="AE8">
            <v>576.24</v>
          </cell>
          <cell r="AN8">
            <v>12.895999999999999</v>
          </cell>
          <cell r="AO8">
            <v>12.803000000000001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6</v>
          </cell>
          <cell r="AE3">
            <v>5.9729000000000001</v>
          </cell>
          <cell r="AN3">
            <v>910</v>
          </cell>
          <cell r="AO3">
            <v>906.03</v>
          </cell>
        </row>
        <row r="4">
          <cell r="AC4">
            <v>6</v>
          </cell>
          <cell r="AE4">
            <v>5.9729999999999999</v>
          </cell>
          <cell r="AN4">
            <v>906.0200000000001</v>
          </cell>
          <cell r="AO4">
            <v>906.03</v>
          </cell>
        </row>
        <row r="5">
          <cell r="AC5">
            <v>6</v>
          </cell>
          <cell r="AE5">
            <v>5.9853999999999994</v>
          </cell>
          <cell r="AN5">
            <v>905.89</v>
          </cell>
          <cell r="AO5">
            <v>905.92</v>
          </cell>
        </row>
        <row r="6">
          <cell r="AC6">
            <v>7.1697999999999995</v>
          </cell>
          <cell r="AE6">
            <v>7.1433</v>
          </cell>
          <cell r="AN6">
            <v>895.95</v>
          </cell>
          <cell r="AO6">
            <v>896.05000000000007</v>
          </cell>
        </row>
        <row r="7">
          <cell r="AC7">
            <v>53.811999999999998</v>
          </cell>
          <cell r="AE7">
            <v>53.787999999999997</v>
          </cell>
          <cell r="AN7">
            <v>587.62</v>
          </cell>
          <cell r="AO7">
            <v>587.30000000000007</v>
          </cell>
        </row>
        <row r="8">
          <cell r="AC8">
            <v>576.68999999999994</v>
          </cell>
          <cell r="AE8">
            <v>571.67999999999995</v>
          </cell>
          <cell r="AN8">
            <v>87.305999999999997</v>
          </cell>
          <cell r="AO8">
            <v>86.954000000000008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</v>
          </cell>
          <cell r="AE3">
            <v>11.521000000000001</v>
          </cell>
          <cell r="AN3">
            <v>3500</v>
          </cell>
          <cell r="AO3">
            <v>3476.1000000000004</v>
          </cell>
        </row>
        <row r="4">
          <cell r="AC4">
            <v>12</v>
          </cell>
          <cell r="AE4">
            <v>11.520999999999999</v>
          </cell>
          <cell r="AN4">
            <v>3500</v>
          </cell>
          <cell r="AO4">
            <v>3476.1000000000004</v>
          </cell>
        </row>
        <row r="5">
          <cell r="AC5">
            <v>12</v>
          </cell>
          <cell r="AE5">
            <v>11.522</v>
          </cell>
          <cell r="AN5">
            <v>3500</v>
          </cell>
          <cell r="AO5">
            <v>3476.1000000000004</v>
          </cell>
        </row>
        <row r="6">
          <cell r="AC6">
            <v>12</v>
          </cell>
          <cell r="AE6">
            <v>11.911</v>
          </cell>
          <cell r="AN6">
            <v>3500</v>
          </cell>
          <cell r="AO6">
            <v>3472.7000000000003</v>
          </cell>
        </row>
        <row r="7">
          <cell r="AC7">
            <v>41.903999999999996</v>
          </cell>
          <cell r="AE7">
            <v>41.802</v>
          </cell>
          <cell r="AN7">
            <v>3219</v>
          </cell>
          <cell r="AO7">
            <v>3219.3999999999996</v>
          </cell>
        </row>
        <row r="8">
          <cell r="AC8">
            <v>568.05999999999995</v>
          </cell>
          <cell r="AE8">
            <v>547.01</v>
          </cell>
          <cell r="AN8">
            <v>1120</v>
          </cell>
          <cell r="AO8">
            <v>1119.2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mV"/>
      <sheetName val="33 mV"/>
      <sheetName val="67 mV"/>
      <sheetName val="100 m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</v>
          </cell>
          <cell r="AE3">
            <v>11.521000000000001</v>
          </cell>
          <cell r="AN3">
            <v>12000</v>
          </cell>
          <cell r="AO3">
            <v>11631</v>
          </cell>
        </row>
        <row r="4">
          <cell r="AC4">
            <v>12</v>
          </cell>
          <cell r="AE4">
            <v>11.520999999999999</v>
          </cell>
          <cell r="AN4">
            <v>12000</v>
          </cell>
          <cell r="AO4">
            <v>11631</v>
          </cell>
        </row>
        <row r="5">
          <cell r="AC5">
            <v>12</v>
          </cell>
          <cell r="AE5">
            <v>11.520999999999999</v>
          </cell>
          <cell r="AN5">
            <v>12000</v>
          </cell>
          <cell r="AO5">
            <v>11631</v>
          </cell>
        </row>
        <row r="6">
          <cell r="AC6">
            <v>12</v>
          </cell>
          <cell r="AE6">
            <v>11.635</v>
          </cell>
          <cell r="AN6">
            <v>12000</v>
          </cell>
          <cell r="AO6">
            <v>11630</v>
          </cell>
        </row>
        <row r="7">
          <cell r="AC7">
            <v>21.308</v>
          </cell>
          <cell r="AE7">
            <v>25.139000000000003</v>
          </cell>
          <cell r="AN7">
            <v>11907</v>
          </cell>
          <cell r="AO7">
            <v>11509</v>
          </cell>
        </row>
        <row r="8">
          <cell r="AC8">
            <v>511.75</v>
          </cell>
          <cell r="AE8">
            <v>476.24</v>
          </cell>
          <cell r="AN8">
            <v>7972.6</v>
          </cell>
          <cell r="AO8">
            <v>7972.4000000000005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47</v>
          </cell>
          <cell r="AD3">
            <v>82</v>
          </cell>
          <cell r="AF3">
            <v>80.62</v>
          </cell>
        </row>
        <row r="4">
          <cell r="AC4">
            <v>47</v>
          </cell>
          <cell r="AD4">
            <v>82</v>
          </cell>
          <cell r="AF4">
            <v>80.617999999999995</v>
          </cell>
        </row>
        <row r="5">
          <cell r="AC5">
            <v>47</v>
          </cell>
          <cell r="AD5">
            <v>82</v>
          </cell>
          <cell r="AF5">
            <v>80.426000000000002</v>
          </cell>
        </row>
        <row r="6">
          <cell r="AC6">
            <v>72.743000000000009</v>
          </cell>
          <cell r="AD6">
            <v>66.872</v>
          </cell>
          <cell r="AF6">
            <v>66.849000000000004</v>
          </cell>
        </row>
        <row r="7">
          <cell r="AC7">
            <v>578.68999999999994</v>
          </cell>
          <cell r="AD7">
            <v>12.536</v>
          </cell>
          <cell r="AF7">
            <v>12.497999999999999</v>
          </cell>
        </row>
        <row r="8">
          <cell r="AC8">
            <v>5773.7000000000007</v>
          </cell>
          <cell r="AD8">
            <v>1.2830999999999999</v>
          </cell>
          <cell r="AF8">
            <v>1.2674000000000001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24</v>
          </cell>
          <cell r="AD3">
            <v>82</v>
          </cell>
          <cell r="AE3">
            <v>23.524000000000001</v>
          </cell>
          <cell r="AF3">
            <v>80.444999999999993</v>
          </cell>
        </row>
        <row r="4">
          <cell r="AC4">
            <v>24</v>
          </cell>
          <cell r="AD4">
            <v>82</v>
          </cell>
          <cell r="AE4">
            <v>23.53</v>
          </cell>
          <cell r="AF4">
            <v>80.441000000000003</v>
          </cell>
        </row>
        <row r="5">
          <cell r="AC5">
            <v>24</v>
          </cell>
          <cell r="AD5">
            <v>82</v>
          </cell>
          <cell r="AE5">
            <v>24.088000000000001</v>
          </cell>
          <cell r="AF5">
            <v>80.040999999999997</v>
          </cell>
        </row>
        <row r="6">
          <cell r="AC6">
            <v>59.942999999999998</v>
          </cell>
          <cell r="AD6">
            <v>59.048999999999999</v>
          </cell>
          <cell r="AE6">
            <v>59.9</v>
          </cell>
          <cell r="AF6">
            <v>59.024000000000001</v>
          </cell>
        </row>
        <row r="7">
          <cell r="AC7">
            <v>577.29999999999995</v>
          </cell>
          <cell r="AD7">
            <v>9.3986000000000001</v>
          </cell>
          <cell r="AE7">
            <v>577.28</v>
          </cell>
          <cell r="AF7">
            <v>9.3602000000000007</v>
          </cell>
        </row>
        <row r="8">
          <cell r="AC8">
            <v>5773.6</v>
          </cell>
          <cell r="AD8">
            <v>0.95989999999999998</v>
          </cell>
          <cell r="AE8">
            <v>5772.7000000000007</v>
          </cell>
          <cell r="AF8">
            <v>0.94416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26</v>
          </cell>
          <cell r="AD3">
            <v>160</v>
          </cell>
          <cell r="AE3">
            <v>23.437999999999999</v>
          </cell>
          <cell r="AF3">
            <v>161.34</v>
          </cell>
        </row>
        <row r="4">
          <cell r="AC4">
            <v>26</v>
          </cell>
          <cell r="AD4">
            <v>160</v>
          </cell>
          <cell r="AE4">
            <v>23.442</v>
          </cell>
          <cell r="AF4">
            <v>161.34</v>
          </cell>
        </row>
        <row r="5">
          <cell r="AC5">
            <v>26</v>
          </cell>
          <cell r="AD5">
            <v>160</v>
          </cell>
          <cell r="AE5">
            <v>23.893000000000001</v>
          </cell>
          <cell r="AF5">
            <v>160.97999999999999</v>
          </cell>
        </row>
        <row r="6">
          <cell r="AC6">
            <v>56.376999999999995</v>
          </cell>
          <cell r="AD6">
            <v>137.35</v>
          </cell>
          <cell r="AE6">
            <v>56.262</v>
          </cell>
          <cell r="AF6">
            <v>137.33000000000001</v>
          </cell>
        </row>
        <row r="7">
          <cell r="AC7">
            <v>575.70000000000005</v>
          </cell>
          <cell r="AD7">
            <v>30.683</v>
          </cell>
          <cell r="AE7">
            <v>575.66</v>
          </cell>
          <cell r="AF7">
            <v>30.547999999999998</v>
          </cell>
        </row>
        <row r="8">
          <cell r="AC8">
            <v>5773.4000000000005</v>
          </cell>
          <cell r="AD8">
            <v>3.1917</v>
          </cell>
          <cell r="AE8">
            <v>5770.6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24</v>
          </cell>
          <cell r="AD3">
            <v>350</v>
          </cell>
          <cell r="AE3">
            <v>23.379000000000001</v>
          </cell>
          <cell r="AF3">
            <v>346.14</v>
          </cell>
        </row>
        <row r="4">
          <cell r="AC4">
            <v>24</v>
          </cell>
          <cell r="AD4">
            <v>350</v>
          </cell>
          <cell r="AE4">
            <v>23.383000000000003</v>
          </cell>
          <cell r="AF4">
            <v>346.14</v>
          </cell>
        </row>
        <row r="5">
          <cell r="AC5">
            <v>24</v>
          </cell>
          <cell r="AD5">
            <v>350</v>
          </cell>
          <cell r="AE5">
            <v>23.693000000000001</v>
          </cell>
          <cell r="AF5">
            <v>345.87</v>
          </cell>
        </row>
        <row r="6">
          <cell r="AC6">
            <v>49.713000000000001</v>
          </cell>
          <cell r="AD6">
            <v>324.48</v>
          </cell>
          <cell r="AE6">
            <v>49.370999999999995</v>
          </cell>
          <cell r="AF6">
            <v>324.63</v>
          </cell>
        </row>
        <row r="7">
          <cell r="AC7">
            <v>568.73</v>
          </cell>
          <cell r="AD7">
            <v>117.17</v>
          </cell>
          <cell r="AE7">
            <v>568.56999999999994</v>
          </cell>
          <cell r="AF7">
            <v>116.91</v>
          </cell>
        </row>
        <row r="8">
          <cell r="AC8">
            <v>5772.6</v>
          </cell>
          <cell r="AD8">
            <v>12.94</v>
          </cell>
          <cell r="AE8">
            <v>5762.2000000000007</v>
          </cell>
          <cell r="AF8">
            <v>12.802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27</v>
          </cell>
          <cell r="AD3">
            <v>940</v>
          </cell>
          <cell r="AE3">
            <v>23.140999999999998</v>
          </cell>
          <cell r="AF3">
            <v>938.86</v>
          </cell>
        </row>
        <row r="4">
          <cell r="AC4">
            <v>27</v>
          </cell>
          <cell r="AD4">
            <v>935.56</v>
          </cell>
          <cell r="AE4">
            <v>23.148</v>
          </cell>
          <cell r="AF4">
            <v>938.85</v>
          </cell>
        </row>
        <row r="5">
          <cell r="AC5">
            <v>27</v>
          </cell>
          <cell r="AD5">
            <v>935.62</v>
          </cell>
          <cell r="AE5">
            <v>23.298000000000002</v>
          </cell>
          <cell r="AF5">
            <v>938.72</v>
          </cell>
        </row>
        <row r="6">
          <cell r="AC6">
            <v>38.506</v>
          </cell>
          <cell r="AD6">
            <v>925.39</v>
          </cell>
          <cell r="AE6">
            <v>37.912999999999997</v>
          </cell>
          <cell r="AF6">
            <v>925.82</v>
          </cell>
        </row>
        <row r="7">
          <cell r="AC7">
            <v>530.37</v>
          </cell>
          <cell r="AD7">
            <v>592.16</v>
          </cell>
          <cell r="AE7">
            <v>529.89</v>
          </cell>
          <cell r="AF7">
            <v>592.07000000000005</v>
          </cell>
        </row>
        <row r="8">
          <cell r="AC8">
            <v>5766.2000000000007</v>
          </cell>
          <cell r="AD8">
            <v>87.391999999999996</v>
          </cell>
          <cell r="AE8">
            <v>5715.5</v>
          </cell>
          <cell r="AF8">
            <v>87.123000000000005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120</v>
          </cell>
          <cell r="AD3">
            <v>3500</v>
          </cell>
          <cell r="AE3">
            <v>116.46</v>
          </cell>
          <cell r="AF3">
            <v>3463.3</v>
          </cell>
        </row>
        <row r="4">
          <cell r="AC4">
            <v>120</v>
          </cell>
          <cell r="AD4">
            <v>3500</v>
          </cell>
          <cell r="AE4">
            <v>116.47</v>
          </cell>
          <cell r="AF4">
            <v>3463.3</v>
          </cell>
        </row>
        <row r="5">
          <cell r="AC5">
            <v>120</v>
          </cell>
          <cell r="AD5">
            <v>3500</v>
          </cell>
          <cell r="AE5">
            <v>116.55000000000001</v>
          </cell>
          <cell r="AF5">
            <v>3463.2</v>
          </cell>
        </row>
        <row r="6">
          <cell r="AC6">
            <v>120</v>
          </cell>
          <cell r="AD6">
            <v>3500</v>
          </cell>
          <cell r="AE6">
            <v>120.41000000000001</v>
          </cell>
          <cell r="AF6">
            <v>3459.8</v>
          </cell>
        </row>
        <row r="7">
          <cell r="AC7">
            <v>420.55</v>
          </cell>
          <cell r="AD7">
            <v>3205.9</v>
          </cell>
          <cell r="AE7">
            <v>419.31</v>
          </cell>
          <cell r="AF7">
            <v>3206.7</v>
          </cell>
        </row>
        <row r="8">
          <cell r="AC8">
            <v>5681.4000000000005</v>
          </cell>
          <cell r="AD8">
            <v>1112.8</v>
          </cell>
          <cell r="AE8">
            <v>5471.4000000000005</v>
          </cell>
          <cell r="AF8">
            <v>1112.4000000000001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.1 V"/>
      <sheetName val="0.33 V"/>
      <sheetName val="0.67 V"/>
      <sheetName val="1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120</v>
          </cell>
          <cell r="AD3">
            <v>12000</v>
          </cell>
          <cell r="AE3">
            <v>110.73</v>
          </cell>
          <cell r="AF3">
            <v>11675</v>
          </cell>
        </row>
        <row r="4">
          <cell r="AC4">
            <v>120</v>
          </cell>
          <cell r="AD4">
            <v>12000</v>
          </cell>
          <cell r="AE4">
            <v>110.73</v>
          </cell>
          <cell r="AF4">
            <v>11675</v>
          </cell>
        </row>
        <row r="5">
          <cell r="AC5">
            <v>120</v>
          </cell>
          <cell r="AD5">
            <v>12000</v>
          </cell>
          <cell r="AE5">
            <v>110.73</v>
          </cell>
          <cell r="AF5">
            <v>11675</v>
          </cell>
        </row>
        <row r="6">
          <cell r="AC6">
            <v>120</v>
          </cell>
          <cell r="AD6">
            <v>12000</v>
          </cell>
          <cell r="AE6">
            <v>111.87</v>
          </cell>
          <cell r="AF6">
            <v>11674</v>
          </cell>
        </row>
        <row r="7">
          <cell r="AC7">
            <v>212.67</v>
          </cell>
          <cell r="AD7">
            <v>11907</v>
          </cell>
          <cell r="AE7">
            <v>246.94</v>
          </cell>
          <cell r="AF7">
            <v>11553</v>
          </cell>
        </row>
        <row r="8">
          <cell r="AC8">
            <v>5113.2000000000007</v>
          </cell>
          <cell r="AD8">
            <v>8011.6</v>
          </cell>
          <cell r="AE8">
            <v>4758</v>
          </cell>
          <cell r="AF8">
            <v>8011.9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0.46</v>
          </cell>
          <cell r="AD3">
            <v>9.1999999999999998E-2</v>
          </cell>
          <cell r="AE3">
            <v>0.45052999999999999</v>
          </cell>
          <cell r="AF3">
            <v>9.2199000000000003E-2</v>
          </cell>
        </row>
        <row r="4">
          <cell r="AC4">
            <v>0.46</v>
          </cell>
          <cell r="AD4">
            <v>9.1967999999999994E-2</v>
          </cell>
          <cell r="AE4">
            <v>0.45057000000000003</v>
          </cell>
          <cell r="AF4">
            <v>9.2197000000000001E-2</v>
          </cell>
        </row>
        <row r="5">
          <cell r="AC5">
            <v>0.46</v>
          </cell>
          <cell r="AD5">
            <v>9.2019000000000004E-2</v>
          </cell>
          <cell r="AE5">
            <v>0.45380000000000004</v>
          </cell>
          <cell r="AF5">
            <v>9.1994000000000006E-2</v>
          </cell>
        </row>
        <row r="6">
          <cell r="AC6">
            <v>0.71618999999999999</v>
          </cell>
          <cell r="AD6">
            <v>7.7546000000000004E-2</v>
          </cell>
          <cell r="AE6">
            <v>0.7149899999999999</v>
          </cell>
          <cell r="AF6">
            <v>7.7401999999999999E-2</v>
          </cell>
        </row>
        <row r="7">
          <cell r="AC7">
            <v>5.7844999999999995</v>
          </cell>
          <cell r="AD7">
            <v>1.5263000000000001E-2</v>
          </cell>
          <cell r="AE7">
            <v>5.7839999999999998</v>
          </cell>
          <cell r="AF7">
            <v>1.5049999999999999E-2</v>
          </cell>
        </row>
        <row r="8">
          <cell r="AC8">
            <v>57.736999999999995</v>
          </cell>
          <cell r="AD8">
            <v>1.6174E-3</v>
          </cell>
          <cell r="AE8">
            <v>57.722999999999999</v>
          </cell>
          <cell r="AF8">
            <v>1.529E-3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0.25</v>
          </cell>
          <cell r="AD3">
            <v>8.4000000000000005E-2</v>
          </cell>
          <cell r="AE3">
            <v>0.22625000000000001</v>
          </cell>
          <cell r="AF3">
            <v>8.5544999999999996E-2</v>
          </cell>
        </row>
        <row r="4">
          <cell r="AC4">
            <v>0.25</v>
          </cell>
          <cell r="AD4">
            <v>8.4437999999999999E-2</v>
          </cell>
          <cell r="AE4">
            <v>0.22632000000000002</v>
          </cell>
          <cell r="AF4">
            <v>8.5540000000000005E-2</v>
          </cell>
        </row>
        <row r="5">
          <cell r="AC5">
            <v>0.25</v>
          </cell>
          <cell r="AD5">
            <v>8.4682999999999994E-2</v>
          </cell>
          <cell r="AE5">
            <v>0.23198000000000002</v>
          </cell>
          <cell r="AF5">
            <v>8.5126999999999994E-2</v>
          </cell>
        </row>
        <row r="6">
          <cell r="AC6">
            <v>0.59427999999999992</v>
          </cell>
          <cell r="AD6">
            <v>6.3506000000000007E-2</v>
          </cell>
          <cell r="AE6">
            <v>0.59283999999999992</v>
          </cell>
          <cell r="AF6">
            <v>6.3329999999999997E-2</v>
          </cell>
        </row>
        <row r="7">
          <cell r="AC7">
            <v>5.7722999999999995</v>
          </cell>
          <cell r="AD7">
            <v>1.0442999999999999E-2</v>
          </cell>
          <cell r="AE7">
            <v>5.7717000000000001</v>
          </cell>
          <cell r="AF7">
            <v>1.0227E-2</v>
          </cell>
        </row>
        <row r="8">
          <cell r="AC8">
            <v>57.735999999999997</v>
          </cell>
          <cell r="AD8">
            <v>1.1207000000000001E-3</v>
          </cell>
          <cell r="AE8">
            <v>57.725999999999999</v>
          </cell>
          <cell r="AF8">
            <v>1.0323000000000001E-3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0.28000000000000003</v>
          </cell>
          <cell r="AD3">
            <v>0.16</v>
          </cell>
          <cell r="AE3">
            <v>0.22835</v>
          </cell>
          <cell r="AF3">
            <v>0.16434000000000001</v>
          </cell>
        </row>
        <row r="4">
          <cell r="AC4">
            <v>0.28000000000000003</v>
          </cell>
          <cell r="AD4">
            <v>0.16134000000000001</v>
          </cell>
          <cell r="AE4">
            <v>0.22837000000000002</v>
          </cell>
          <cell r="AF4">
            <v>0.16434000000000001</v>
          </cell>
        </row>
        <row r="5">
          <cell r="AC5">
            <v>0.28000000000000003</v>
          </cell>
          <cell r="AD5">
            <v>0.16156000000000001</v>
          </cell>
          <cell r="AE5">
            <v>0.23295000000000002</v>
          </cell>
          <cell r="AF5">
            <v>0.16397</v>
          </cell>
        </row>
        <row r="6">
          <cell r="AC6">
            <v>0.56385999999999992</v>
          </cell>
          <cell r="AD6">
            <v>0.14001</v>
          </cell>
          <cell r="AE6">
            <v>0.55818000000000001</v>
          </cell>
          <cell r="AF6">
            <v>0.14005999999999999</v>
          </cell>
        </row>
        <row r="7">
          <cell r="AC7">
            <v>5.7577999999999996</v>
          </cell>
          <cell r="AD7">
            <v>3.1829000000000003E-2</v>
          </cell>
          <cell r="AE7">
            <v>5.7554999999999996</v>
          </cell>
          <cell r="AF7">
            <v>3.1387999999999999E-2</v>
          </cell>
        </row>
        <row r="8">
          <cell r="AC8">
            <v>57.734999999999999</v>
          </cell>
          <cell r="AD8">
            <v>3.4134999999999999E-3</v>
          </cell>
          <cell r="AE8">
            <v>57.704999999999998</v>
          </cell>
          <cell r="AF8">
            <v>3.222E-3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0.24</v>
          </cell>
          <cell r="AD3">
            <v>0.35</v>
          </cell>
          <cell r="AE3">
            <v>0.22967000000000001</v>
          </cell>
          <cell r="AF3">
            <v>0.34776000000000001</v>
          </cell>
        </row>
        <row r="4">
          <cell r="AC4">
            <v>0.24</v>
          </cell>
          <cell r="AD4">
            <v>0.35</v>
          </cell>
          <cell r="AE4">
            <v>0.22973000000000002</v>
          </cell>
          <cell r="AF4">
            <v>0.34775</v>
          </cell>
        </row>
        <row r="5">
          <cell r="AC5">
            <v>0.24</v>
          </cell>
          <cell r="AD5">
            <v>0.35</v>
          </cell>
          <cell r="AE5">
            <v>0.23282</v>
          </cell>
          <cell r="AF5">
            <v>0.34749000000000002</v>
          </cell>
        </row>
        <row r="6">
          <cell r="AC6">
            <v>0.50357999999999992</v>
          </cell>
          <cell r="AD6">
            <v>0.32533000000000001</v>
          </cell>
          <cell r="AE6">
            <v>0.49042000000000002</v>
          </cell>
          <cell r="AF6">
            <v>0.32615</v>
          </cell>
        </row>
        <row r="7">
          <cell r="AC7">
            <v>5.6913</v>
          </cell>
          <cell r="AD7">
            <v>0.11808</v>
          </cell>
          <cell r="AE7">
            <v>5.6846999999999994</v>
          </cell>
          <cell r="AF7">
            <v>0.11766</v>
          </cell>
        </row>
        <row r="8">
          <cell r="AC8">
            <v>57.727999999999994</v>
          </cell>
          <cell r="AD8">
            <v>1.3146E-2</v>
          </cell>
          <cell r="AE8">
            <v>57.620999999999995</v>
          </cell>
          <cell r="AF8">
            <v>1.289E-2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0.27</v>
          </cell>
          <cell r="AD3">
            <v>0.94</v>
          </cell>
          <cell r="AE3">
            <v>0.22603000000000001</v>
          </cell>
          <cell r="AF3">
            <v>0.94120999999999999</v>
          </cell>
        </row>
        <row r="4">
          <cell r="AC4">
            <v>0.27</v>
          </cell>
          <cell r="AD4">
            <v>0.93759000000000003</v>
          </cell>
          <cell r="AE4">
            <v>0.22604000000000002</v>
          </cell>
          <cell r="AF4">
            <v>0.94120999999999999</v>
          </cell>
        </row>
        <row r="5">
          <cell r="AC5">
            <v>0.27</v>
          </cell>
          <cell r="AD5">
            <v>0.93767999999999996</v>
          </cell>
          <cell r="AE5">
            <v>0.22761000000000001</v>
          </cell>
          <cell r="AF5">
            <v>0.94106999999999996</v>
          </cell>
        </row>
        <row r="6">
          <cell r="AC6">
            <v>0.38941999999999999</v>
          </cell>
          <cell r="AD6">
            <v>0.92691999999999997</v>
          </cell>
          <cell r="AE6">
            <v>0.37412000000000001</v>
          </cell>
          <cell r="AF6">
            <v>0.92813000000000001</v>
          </cell>
        </row>
        <row r="7">
          <cell r="AC7">
            <v>5.3091999999999997</v>
          </cell>
          <cell r="AD7">
            <v>0.59367999999999999</v>
          </cell>
          <cell r="AE7">
            <v>5.2965</v>
          </cell>
          <cell r="AF7">
            <v>0.59386000000000005</v>
          </cell>
        </row>
        <row r="8">
          <cell r="AC8">
            <v>57.664999999999999</v>
          </cell>
          <cell r="AD8">
            <v>8.7822999999999998E-2</v>
          </cell>
          <cell r="AE8">
            <v>57.152999999999999</v>
          </cell>
          <cell r="AF8">
            <v>8.7461999999999998E-2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1.2</v>
          </cell>
          <cell r="AD3">
            <v>3.5</v>
          </cell>
          <cell r="AE3">
            <v>1.1358999999999999</v>
          </cell>
          <cell r="AF3">
            <v>3.4830999999999999</v>
          </cell>
        </row>
        <row r="4">
          <cell r="AC4">
            <v>1.2</v>
          </cell>
          <cell r="AD4">
            <v>3.5</v>
          </cell>
          <cell r="AE4">
            <v>1.1358999999999999</v>
          </cell>
          <cell r="AF4">
            <v>3.4830999999999999</v>
          </cell>
        </row>
        <row r="5">
          <cell r="AC5">
            <v>1.2</v>
          </cell>
          <cell r="AD5">
            <v>3.5</v>
          </cell>
          <cell r="AE5">
            <v>1.1365000000000001</v>
          </cell>
          <cell r="AF5">
            <v>3.4830000000000001</v>
          </cell>
        </row>
        <row r="6">
          <cell r="AC6">
            <v>1.2</v>
          </cell>
          <cell r="AD6">
            <v>3.5</v>
          </cell>
          <cell r="AE6">
            <v>1.1754</v>
          </cell>
          <cell r="AF6">
            <v>3.4796</v>
          </cell>
        </row>
        <row r="7">
          <cell r="AC7">
            <v>4.1894999999999998</v>
          </cell>
          <cell r="AD7">
            <v>3.2244000000000002</v>
          </cell>
          <cell r="AE7">
            <v>4.1678999999999995</v>
          </cell>
          <cell r="AF7">
            <v>3.2259000000000002</v>
          </cell>
        </row>
        <row r="8">
          <cell r="AC8">
            <v>56.806999999999995</v>
          </cell>
          <cell r="AD8">
            <v>1.1229</v>
          </cell>
          <cell r="AE8">
            <v>54.693999999999996</v>
          </cell>
          <cell r="AF8">
            <v>1.1224000000000001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 V"/>
      <sheetName val="3.3 V"/>
      <sheetName val="6.7"/>
      <sheetName val="1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0.83</v>
          </cell>
          <cell r="AD3">
            <v>12</v>
          </cell>
          <cell r="AE3">
            <v>1.127</v>
          </cell>
          <cell r="AF3">
            <v>11.688000000000001</v>
          </cell>
        </row>
        <row r="4">
          <cell r="AC4">
            <v>0.83</v>
          </cell>
          <cell r="AD4">
            <v>11.988</v>
          </cell>
          <cell r="AE4">
            <v>1.127</v>
          </cell>
          <cell r="AF4">
            <v>11.688000000000001</v>
          </cell>
        </row>
        <row r="5">
          <cell r="AC5">
            <v>0.83</v>
          </cell>
          <cell r="AD5">
            <v>11.988</v>
          </cell>
          <cell r="AE5">
            <v>1.1272</v>
          </cell>
          <cell r="AF5">
            <v>11.688000000000001</v>
          </cell>
        </row>
        <row r="6">
          <cell r="AC6">
            <v>0.84662999999999999</v>
          </cell>
          <cell r="AD6">
            <v>11.986000000000001</v>
          </cell>
          <cell r="AE6">
            <v>1.141</v>
          </cell>
          <cell r="AF6">
            <v>11.686999999999999</v>
          </cell>
        </row>
        <row r="7">
          <cell r="AC7">
            <v>2.2239000000000004</v>
          </cell>
          <cell r="AD7">
            <v>11.849</v>
          </cell>
          <cell r="AE7">
            <v>2.4896000000000003</v>
          </cell>
          <cell r="AF7">
            <v>11.566000000000001</v>
          </cell>
        </row>
        <row r="8">
          <cell r="AC8">
            <v>51.131999999999998</v>
          </cell>
          <cell r="AD8">
            <v>8.0251999999999999</v>
          </cell>
          <cell r="AE8">
            <v>47.574999999999996</v>
          </cell>
          <cell r="AF8">
            <v>8.0258000000000003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4.7</v>
          </cell>
          <cell r="AD3">
            <v>0.23</v>
          </cell>
          <cell r="AE3">
            <v>4.6185999999999998</v>
          </cell>
          <cell r="AF3">
            <v>0.23291000000000001</v>
          </cell>
        </row>
        <row r="4">
          <cell r="AC4">
            <v>4.7</v>
          </cell>
          <cell r="AD4">
            <v>0.23</v>
          </cell>
          <cell r="AE4">
            <v>4.6189999999999998</v>
          </cell>
          <cell r="AF4">
            <v>0.2329</v>
          </cell>
        </row>
        <row r="5">
          <cell r="AC5">
            <v>4.7</v>
          </cell>
          <cell r="AD5">
            <v>0.23</v>
          </cell>
          <cell r="AE5">
            <v>4.6486000000000001</v>
          </cell>
          <cell r="AF5">
            <v>0.23230999999999999</v>
          </cell>
        </row>
        <row r="6">
          <cell r="AC6">
            <v>7.1398999999999999</v>
          </cell>
          <cell r="AD6">
            <v>0.18969</v>
          </cell>
          <cell r="AE6">
            <v>7.1402999999999999</v>
          </cell>
          <cell r="AF6">
            <v>0.18931999999999999</v>
          </cell>
        </row>
        <row r="7">
          <cell r="AC7">
            <v>57.826999999999998</v>
          </cell>
          <cell r="AD7">
            <v>3.2722000000000001E-2</v>
          </cell>
          <cell r="AE7">
            <v>57.827999999999996</v>
          </cell>
          <cell r="AF7">
            <v>3.2399999999999998E-2</v>
          </cell>
        </row>
        <row r="8">
          <cell r="AC8">
            <v>577.36</v>
          </cell>
          <cell r="AD8">
            <v>3.4030000000000002E-3</v>
          </cell>
          <cell r="AE8">
            <v>577.06999999999994</v>
          </cell>
          <cell r="AF8">
            <v>3.2721999999999998E-3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0.23</v>
          </cell>
          <cell r="AE3">
            <v>2.298</v>
          </cell>
          <cell r="AF3">
            <v>0.23305999999999999</v>
          </cell>
        </row>
        <row r="4">
          <cell r="AC4">
            <v>2.4</v>
          </cell>
          <cell r="AD4">
            <v>0.23</v>
          </cell>
          <cell r="AE4">
            <v>2.2985000000000002</v>
          </cell>
          <cell r="AF4">
            <v>0.23305000000000001</v>
          </cell>
        </row>
        <row r="5">
          <cell r="AC5">
            <v>2.4</v>
          </cell>
          <cell r="AD5">
            <v>0.23</v>
          </cell>
          <cell r="AE5">
            <v>2.3458000000000001</v>
          </cell>
          <cell r="AF5">
            <v>0.23186999999999999</v>
          </cell>
        </row>
        <row r="6">
          <cell r="AC6">
            <v>5.7568999999999999</v>
          </cell>
          <cell r="AD6">
            <v>0.16470000000000001</v>
          </cell>
          <cell r="AE6">
            <v>5.7573999999999996</v>
          </cell>
          <cell r="AF6">
            <v>0.16425000000000001</v>
          </cell>
        </row>
        <row r="7">
          <cell r="AC7">
            <v>57.686999999999998</v>
          </cell>
          <cell r="AD7">
            <v>2.3591000000000001E-2</v>
          </cell>
          <cell r="AE7">
            <v>57.687999999999995</v>
          </cell>
          <cell r="AF7">
            <v>2.3266999999999999E-2</v>
          </cell>
        </row>
        <row r="8">
          <cell r="AC8">
            <v>577.35</v>
          </cell>
          <cell r="AD8">
            <v>2.4694999999999999E-3</v>
          </cell>
          <cell r="AE8">
            <v>577.14</v>
          </cell>
          <cell r="AF8">
            <v>2.3387E-3</v>
          </cell>
        </row>
      </sheetData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0.41</v>
          </cell>
          <cell r="AE3">
            <v>2.2656000000000001</v>
          </cell>
          <cell r="AF3">
            <v>0.40923999999999999</v>
          </cell>
        </row>
        <row r="4">
          <cell r="AC4">
            <v>2.4</v>
          </cell>
          <cell r="AD4">
            <v>0.41</v>
          </cell>
          <cell r="AE4">
            <v>2.266</v>
          </cell>
          <cell r="AF4">
            <v>0.40922999999999998</v>
          </cell>
        </row>
        <row r="5">
          <cell r="AC5">
            <v>2.4</v>
          </cell>
          <cell r="AD5">
            <v>0.41</v>
          </cell>
          <cell r="AE5">
            <v>2.302</v>
          </cell>
          <cell r="AF5">
            <v>0.40822000000000003</v>
          </cell>
        </row>
        <row r="6">
          <cell r="AC6">
            <v>5.2424999999999997</v>
          </cell>
          <cell r="AD6">
            <v>0.33546999999999999</v>
          </cell>
          <cell r="AE6">
            <v>5.2372999999999994</v>
          </cell>
          <cell r="AF6">
            <v>0.33510000000000001</v>
          </cell>
        </row>
        <row r="7">
          <cell r="AC7">
            <v>57.495999999999995</v>
          </cell>
          <cell r="AD7">
            <v>5.9412E-2</v>
          </cell>
          <cell r="AE7">
            <v>57.494999999999997</v>
          </cell>
          <cell r="AF7">
            <v>5.8915000000000002E-2</v>
          </cell>
        </row>
        <row r="8">
          <cell r="AC8">
            <v>577.33000000000004</v>
          </cell>
          <cell r="AD8">
            <v>6.1608000000000001E-3</v>
          </cell>
          <cell r="AE8">
            <v>576.79999999999995</v>
          </cell>
          <cell r="AF8">
            <v>5.9565E-3</v>
          </cell>
        </row>
      </sheetData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2.4</v>
          </cell>
          <cell r="AD3">
            <v>1.4</v>
          </cell>
          <cell r="AE3">
            <v>2.3767</v>
          </cell>
          <cell r="AF3">
            <v>1.3889</v>
          </cell>
        </row>
        <row r="4">
          <cell r="AC4">
            <v>2.4</v>
          </cell>
          <cell r="AD4">
            <v>1.4</v>
          </cell>
          <cell r="AE4">
            <v>2.3769</v>
          </cell>
          <cell r="AF4">
            <v>1.3889</v>
          </cell>
        </row>
        <row r="5">
          <cell r="AC5">
            <v>2.4</v>
          </cell>
          <cell r="AD5">
            <v>1.4</v>
          </cell>
          <cell r="AE5">
            <v>2.3922000000000003</v>
          </cell>
          <cell r="AF5">
            <v>1.3884000000000001</v>
          </cell>
        </row>
        <row r="6">
          <cell r="AC6">
            <v>3.8217000000000003</v>
          </cell>
          <cell r="AD6">
            <v>1.3443000000000001</v>
          </cell>
          <cell r="AE6">
            <v>3.8184</v>
          </cell>
          <cell r="AF6">
            <v>1.3442000000000001</v>
          </cell>
        </row>
        <row r="7">
          <cell r="AC7">
            <v>54.830999999999996</v>
          </cell>
          <cell r="AD7">
            <v>0.51571</v>
          </cell>
          <cell r="AE7">
            <v>54.83</v>
          </cell>
          <cell r="AF7">
            <v>0.51529000000000003</v>
          </cell>
        </row>
        <row r="8">
          <cell r="AC8">
            <v>577.03</v>
          </cell>
          <cell r="AD8">
            <v>5.5989999999999998E-2</v>
          </cell>
          <cell r="AE8">
            <v>572.42999999999995</v>
          </cell>
          <cell r="AF8">
            <v>5.5786000000000002E-2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13</v>
          </cell>
          <cell r="AD3">
            <v>4.5999999999999996</v>
          </cell>
          <cell r="AE3">
            <v>11.573</v>
          </cell>
          <cell r="AF3">
            <v>4.6268000000000002</v>
          </cell>
        </row>
        <row r="4">
          <cell r="AC4">
            <v>13</v>
          </cell>
          <cell r="AD4">
            <v>4.6109</v>
          </cell>
          <cell r="AE4">
            <v>11.574</v>
          </cell>
          <cell r="AF4">
            <v>4.6268000000000002</v>
          </cell>
        </row>
        <row r="5">
          <cell r="AC5">
            <v>13</v>
          </cell>
          <cell r="AD5">
            <v>4.6111000000000004</v>
          </cell>
          <cell r="AE5">
            <v>11.577</v>
          </cell>
          <cell r="AF5">
            <v>4.6266999999999996</v>
          </cell>
        </row>
        <row r="6">
          <cell r="AC6">
            <v>13</v>
          </cell>
          <cell r="AD6">
            <v>4.6140999999999996</v>
          </cell>
          <cell r="AE6">
            <v>11.988</v>
          </cell>
          <cell r="AF6">
            <v>4.6140999999999996</v>
          </cell>
        </row>
        <row r="7">
          <cell r="AC7">
            <v>44.405999999999999</v>
          </cell>
          <cell r="AD7">
            <v>3.7323</v>
          </cell>
          <cell r="AE7">
            <v>44.402999999999999</v>
          </cell>
          <cell r="AF7">
            <v>3.7322000000000002</v>
          </cell>
        </row>
        <row r="8">
          <cell r="AC8">
            <v>573.81999999999994</v>
          </cell>
          <cell r="AD8">
            <v>0.64234000000000002</v>
          </cell>
          <cell r="AE8">
            <v>542.91999999999996</v>
          </cell>
          <cell r="AF8">
            <v>0.64214000000000004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 V"/>
      <sheetName val="13"/>
      <sheetName val="16"/>
      <sheetName val="2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19</v>
          </cell>
          <cell r="AD3">
            <v>17</v>
          </cell>
          <cell r="AE3">
            <v>12.388</v>
          </cell>
          <cell r="AF3">
            <v>17.324000000000002</v>
          </cell>
        </row>
        <row r="4">
          <cell r="AC4">
            <v>19</v>
          </cell>
          <cell r="AD4">
            <v>17.087</v>
          </cell>
          <cell r="AE4">
            <v>12.388999999999999</v>
          </cell>
          <cell r="AF4">
            <v>17.324000000000002</v>
          </cell>
        </row>
        <row r="5">
          <cell r="AC5">
            <v>19</v>
          </cell>
          <cell r="AD5">
            <v>17.087</v>
          </cell>
          <cell r="AE5">
            <v>12.388999999999999</v>
          </cell>
          <cell r="AF5">
            <v>17.324000000000002</v>
          </cell>
        </row>
        <row r="6">
          <cell r="AC6">
            <v>19</v>
          </cell>
          <cell r="AD6">
            <v>17.091999999999999</v>
          </cell>
          <cell r="AE6">
            <v>12.516999999999999</v>
          </cell>
          <cell r="AF6">
            <v>17.32</v>
          </cell>
        </row>
        <row r="7">
          <cell r="AC7">
            <v>25.325000000000003</v>
          </cell>
          <cell r="AD7">
            <v>16.908000000000001</v>
          </cell>
          <cell r="AE7">
            <v>25.323</v>
          </cell>
          <cell r="AF7">
            <v>16.908000000000001</v>
          </cell>
        </row>
        <row r="8">
          <cell r="AC8">
            <v>533.13</v>
          </cell>
          <cell r="AD8">
            <v>7.3338000000000001</v>
          </cell>
          <cell r="AE8">
            <v>437.38</v>
          </cell>
          <cell r="AF8">
            <v>7.3335999999999997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</v>
          </cell>
          <cell r="AD3">
            <v>0.23</v>
          </cell>
          <cell r="AE3">
            <v>4.6009000000000002</v>
          </cell>
          <cell r="AF3">
            <v>0.23351</v>
          </cell>
        </row>
        <row r="4">
          <cell r="AC4">
            <v>5</v>
          </cell>
          <cell r="AD4">
            <v>0.23166999999999999</v>
          </cell>
          <cell r="AE4">
            <v>4.6010999999999997</v>
          </cell>
          <cell r="AF4">
            <v>0.23351</v>
          </cell>
        </row>
        <row r="5">
          <cell r="AC5">
            <v>5</v>
          </cell>
          <cell r="AD5">
            <v>0.23175000000000001</v>
          </cell>
          <cell r="AE5">
            <v>4.6194999999999995</v>
          </cell>
          <cell r="AF5">
            <v>0.23336000000000001</v>
          </cell>
        </row>
        <row r="6">
          <cell r="AC6">
            <v>6.5042</v>
          </cell>
          <cell r="AD6">
            <v>0.22022</v>
          </cell>
          <cell r="AE6">
            <v>6.5015000000000001</v>
          </cell>
          <cell r="AF6">
            <v>0.22022</v>
          </cell>
        </row>
        <row r="7">
          <cell r="AC7">
            <v>57.056999999999995</v>
          </cell>
          <cell r="AD7">
            <v>7.0854E-2</v>
          </cell>
          <cell r="AE7">
            <v>57.055999999999997</v>
          </cell>
          <cell r="AF7">
            <v>7.0818999999999993E-2</v>
          </cell>
        </row>
        <row r="8">
          <cell r="AC8">
            <v>577.28</v>
          </cell>
          <cell r="AD8">
            <v>7.5312E-3</v>
          </cell>
          <cell r="AE8">
            <v>576.01</v>
          </cell>
          <cell r="AF8">
            <v>7.5148999999999997E-3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2.7</v>
          </cell>
          <cell r="AD3">
            <v>0.23</v>
          </cell>
          <cell r="AE3">
            <v>2.2757999999999998</v>
          </cell>
          <cell r="AF3">
            <v>0.23386000000000001</v>
          </cell>
        </row>
        <row r="4">
          <cell r="AC4">
            <v>2.7</v>
          </cell>
          <cell r="AD4">
            <v>0.23180000000000001</v>
          </cell>
          <cell r="AE4">
            <v>2.2760000000000002</v>
          </cell>
          <cell r="AF4">
            <v>0.23386000000000001</v>
          </cell>
        </row>
        <row r="5">
          <cell r="AC5">
            <v>2.7</v>
          </cell>
          <cell r="AD5">
            <v>0.23188</v>
          </cell>
          <cell r="AE5">
            <v>2.2998000000000003</v>
          </cell>
          <cell r="AF5">
            <v>0.23363999999999999</v>
          </cell>
        </row>
        <row r="6">
          <cell r="AC6">
            <v>4.7115</v>
          </cell>
          <cell r="AD6">
            <v>0.21576999999999999</v>
          </cell>
          <cell r="AE6">
            <v>4.7084000000000001</v>
          </cell>
          <cell r="AF6">
            <v>0.21576999999999999</v>
          </cell>
        </row>
        <row r="7">
          <cell r="AC7">
            <v>56.896000000000001</v>
          </cell>
          <cell r="AD7">
            <v>6.2831999999999999E-2</v>
          </cell>
          <cell r="AE7">
            <v>56.894999999999996</v>
          </cell>
          <cell r="AF7">
            <v>6.2796000000000005E-2</v>
          </cell>
        </row>
        <row r="8">
          <cell r="AC8">
            <v>577.27</v>
          </cell>
          <cell r="AD8">
            <v>6.6108E-3</v>
          </cell>
          <cell r="AE8">
            <v>576.14</v>
          </cell>
          <cell r="AF8">
            <v>6.5944999999999997E-3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4.9000000000000004</v>
          </cell>
          <cell r="AD3">
            <v>0.21</v>
          </cell>
          <cell r="AE3">
            <v>4.8563999999999998</v>
          </cell>
          <cell r="AF3">
            <v>0.20787</v>
          </cell>
        </row>
        <row r="4">
          <cell r="AC4">
            <v>4.9000000000000004</v>
          </cell>
          <cell r="AD4">
            <v>0.21</v>
          </cell>
          <cell r="AE4">
            <v>4.8564999999999996</v>
          </cell>
          <cell r="AF4">
            <v>0.20787</v>
          </cell>
        </row>
        <row r="5">
          <cell r="AC5">
            <v>4.9000000000000004</v>
          </cell>
          <cell r="AD5">
            <v>0.21</v>
          </cell>
          <cell r="AE5">
            <v>4.8819999999999997</v>
          </cell>
          <cell r="AF5">
            <v>0.20768</v>
          </cell>
        </row>
        <row r="6">
          <cell r="AC6">
            <v>7.1093000000000002</v>
          </cell>
          <cell r="AD6">
            <v>0.19178999999999999</v>
          </cell>
          <cell r="AE6">
            <v>7.1055999999999999</v>
          </cell>
          <cell r="AF6">
            <v>0.1918</v>
          </cell>
        </row>
        <row r="7">
          <cell r="AC7">
            <v>57.594000000000001</v>
          </cell>
          <cell r="AD7">
            <v>5.5849999999999997E-2</v>
          </cell>
          <cell r="AE7">
            <v>57.591999999999999</v>
          </cell>
          <cell r="AF7">
            <v>5.5819000000000001E-2</v>
          </cell>
        </row>
        <row r="8">
          <cell r="AC8">
            <v>577.34</v>
          </cell>
          <cell r="AD8">
            <v>5.8763000000000001E-3</v>
          </cell>
          <cell r="AE8">
            <v>576.84</v>
          </cell>
          <cell r="AF8">
            <v>5.8618000000000003E-3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6.8</v>
          </cell>
          <cell r="AD3">
            <v>0.37</v>
          </cell>
          <cell r="AE3">
            <v>6.7323000000000004</v>
          </cell>
          <cell r="AF3">
            <v>0.36645</v>
          </cell>
        </row>
        <row r="4">
          <cell r="AC4">
            <v>6.8</v>
          </cell>
          <cell r="AD4">
            <v>0.36642000000000002</v>
          </cell>
          <cell r="AE4">
            <v>6.7324000000000002</v>
          </cell>
          <cell r="AF4">
            <v>0.36645</v>
          </cell>
        </row>
        <row r="5">
          <cell r="AC5">
            <v>6.8</v>
          </cell>
          <cell r="AD5">
            <v>0.36631000000000002</v>
          </cell>
          <cell r="AE5">
            <v>6.7494999999999994</v>
          </cell>
          <cell r="AF5">
            <v>0.36631999999999998</v>
          </cell>
        </row>
        <row r="6">
          <cell r="AC6">
            <v>8.3577999999999992</v>
          </cell>
          <cell r="AD6">
            <v>0.35409000000000002</v>
          </cell>
          <cell r="AE6">
            <v>8.351799999999999</v>
          </cell>
          <cell r="AF6">
            <v>0.35408000000000001</v>
          </cell>
        </row>
        <row r="7">
          <cell r="AC7">
            <v>57.162999999999997</v>
          </cell>
          <cell r="AD7">
            <v>0.15068999999999999</v>
          </cell>
          <cell r="AE7">
            <v>57.158999999999999</v>
          </cell>
          <cell r="AF7">
            <v>0.15056</v>
          </cell>
        </row>
        <row r="8">
          <cell r="AC8">
            <v>577.28</v>
          </cell>
          <cell r="AD8">
            <v>1.7106E-2</v>
          </cell>
          <cell r="AE8">
            <v>575.93999999999994</v>
          </cell>
          <cell r="AF8">
            <v>1.704E-2</v>
          </cell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 V"/>
      <sheetName val="33 V"/>
      <sheetName val="67 V"/>
      <sheetName val="1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22</v>
          </cell>
          <cell r="AD3">
            <v>1.2</v>
          </cell>
          <cell r="AE3">
            <v>17.722000000000001</v>
          </cell>
          <cell r="AF3">
            <v>1.2358</v>
          </cell>
        </row>
        <row r="4">
          <cell r="AC4">
            <v>22</v>
          </cell>
          <cell r="AD4">
            <v>1.2034</v>
          </cell>
          <cell r="AE4">
            <v>17.723000000000003</v>
          </cell>
          <cell r="AF4">
            <v>1.2358</v>
          </cell>
        </row>
        <row r="5">
          <cell r="AC5">
            <v>22</v>
          </cell>
          <cell r="AD5">
            <v>1.2034</v>
          </cell>
          <cell r="AE5">
            <v>17.724</v>
          </cell>
          <cell r="AF5">
            <v>1.2358</v>
          </cell>
        </row>
        <row r="6">
          <cell r="AC6">
            <v>22</v>
          </cell>
          <cell r="AD6">
            <v>1.2047000000000001</v>
          </cell>
          <cell r="AE6">
            <v>18.315000000000001</v>
          </cell>
          <cell r="AF6">
            <v>1.2311000000000001</v>
          </cell>
        </row>
        <row r="7">
          <cell r="AC7">
            <v>55.390999999999998</v>
          </cell>
          <cell r="AD7">
            <v>0.97270000000000001</v>
          </cell>
          <cell r="AE7">
            <v>55.372999999999998</v>
          </cell>
          <cell r="AF7">
            <v>0.97270000000000001</v>
          </cell>
        </row>
        <row r="8">
          <cell r="AC8">
            <v>576.34</v>
          </cell>
          <cell r="AD8">
            <v>0.18074999999999999</v>
          </cell>
          <cell r="AE8">
            <v>568.41</v>
          </cell>
          <cell r="AF8">
            <v>0.18063000000000001</v>
          </cell>
        </row>
      </sheetData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48</v>
          </cell>
          <cell r="AD3">
            <v>0.46</v>
          </cell>
          <cell r="AE3">
            <v>46.118000000000002</v>
          </cell>
          <cell r="AF3">
            <v>0.46325</v>
          </cell>
        </row>
        <row r="4">
          <cell r="AC4">
            <v>48</v>
          </cell>
          <cell r="AD4">
            <v>0.46085999999999999</v>
          </cell>
          <cell r="AE4">
            <v>46.12</v>
          </cell>
          <cell r="AF4">
            <v>0.46325</v>
          </cell>
        </row>
        <row r="5">
          <cell r="AC5">
            <v>48</v>
          </cell>
          <cell r="AD5">
            <v>0.46128999999999998</v>
          </cell>
          <cell r="AE5">
            <v>46.341000000000001</v>
          </cell>
          <cell r="AF5">
            <v>0.46283000000000002</v>
          </cell>
        </row>
        <row r="6">
          <cell r="AC6">
            <v>66.332000000000008</v>
          </cell>
          <cell r="AD6">
            <v>0.42712</v>
          </cell>
          <cell r="AE6">
            <v>66.294000000000011</v>
          </cell>
          <cell r="AF6">
            <v>0.42698000000000003</v>
          </cell>
        </row>
        <row r="7">
          <cell r="AC7">
            <v>573.41999999999996</v>
          </cell>
          <cell r="AD7">
            <v>0.11327</v>
          </cell>
          <cell r="AE7">
            <v>573.41999999999996</v>
          </cell>
          <cell r="AF7">
            <v>0.11294</v>
          </cell>
        </row>
      </sheetData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25</v>
          </cell>
          <cell r="AD3">
            <v>0.46</v>
          </cell>
          <cell r="AE3">
            <v>23.033999999999999</v>
          </cell>
          <cell r="AF3">
            <v>0.46337</v>
          </cell>
        </row>
        <row r="4">
          <cell r="AC4">
            <v>25</v>
          </cell>
          <cell r="AD4">
            <v>0.46067000000000002</v>
          </cell>
          <cell r="AE4">
            <v>23.037000000000003</v>
          </cell>
          <cell r="AF4">
            <v>0.46337</v>
          </cell>
        </row>
        <row r="5">
          <cell r="AC5">
            <v>25</v>
          </cell>
          <cell r="AD5">
            <v>0.46116000000000001</v>
          </cell>
          <cell r="AE5">
            <v>23.338000000000001</v>
          </cell>
          <cell r="AF5">
            <v>0.46273999999999998</v>
          </cell>
        </row>
        <row r="6">
          <cell r="AC6">
            <v>49.031999999999996</v>
          </cell>
          <cell r="AD6">
            <v>0.41284999999999999</v>
          </cell>
          <cell r="AE6">
            <v>48.982999999999997</v>
          </cell>
          <cell r="AF6">
            <v>0.41271000000000002</v>
          </cell>
        </row>
        <row r="7">
          <cell r="AC7">
            <v>571.91999999999996</v>
          </cell>
          <cell r="AD7">
            <v>9.6252000000000004E-2</v>
          </cell>
          <cell r="AE7">
            <v>571.91999999999996</v>
          </cell>
          <cell r="AF7">
            <v>9.5921000000000006E-2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23.059000000000001</v>
          </cell>
          <cell r="AF3">
            <v>0.69384000000000001</v>
          </cell>
        </row>
        <row r="4">
          <cell r="AC4">
            <v>23</v>
          </cell>
          <cell r="AD4">
            <v>0.7</v>
          </cell>
          <cell r="AE4">
            <v>23.061</v>
          </cell>
          <cell r="AF4">
            <v>0.69384000000000001</v>
          </cell>
        </row>
        <row r="5">
          <cell r="AC5">
            <v>23</v>
          </cell>
          <cell r="AD5">
            <v>0.7</v>
          </cell>
          <cell r="AE5">
            <v>23.291</v>
          </cell>
          <cell r="AF5">
            <v>0.69333999999999996</v>
          </cell>
        </row>
        <row r="6">
          <cell r="AC6">
            <v>44.082999999999998</v>
          </cell>
          <cell r="AD6">
            <v>0.65012000000000003</v>
          </cell>
          <cell r="AE6">
            <v>43.963000000000001</v>
          </cell>
          <cell r="AF6">
            <v>0.65027999999999997</v>
          </cell>
        </row>
        <row r="7">
          <cell r="AC7">
            <v>565.1</v>
          </cell>
          <cell r="AD7">
            <v>0.19691</v>
          </cell>
          <cell r="AE7">
            <v>565.03</v>
          </cell>
          <cell r="AF7">
            <v>0.19677</v>
          </cell>
        </row>
      </sheetData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1.4</v>
          </cell>
          <cell r="AE3">
            <v>23.053000000000001</v>
          </cell>
          <cell r="AF3">
            <v>1.3878999999999999</v>
          </cell>
        </row>
        <row r="4">
          <cell r="AC4">
            <v>23</v>
          </cell>
          <cell r="AD4">
            <v>1.4</v>
          </cell>
          <cell r="AE4">
            <v>23.054000000000002</v>
          </cell>
          <cell r="AF4">
            <v>1.3878999999999999</v>
          </cell>
        </row>
        <row r="5">
          <cell r="AC5">
            <v>23</v>
          </cell>
          <cell r="AD5">
            <v>1.4</v>
          </cell>
          <cell r="AE5">
            <v>23.188000000000002</v>
          </cell>
          <cell r="AF5">
            <v>1.3875999999999999</v>
          </cell>
        </row>
        <row r="6">
          <cell r="AC6">
            <v>35.928999999999995</v>
          </cell>
          <cell r="AD6">
            <v>1.3608</v>
          </cell>
          <cell r="AE6">
            <v>35.878</v>
          </cell>
          <cell r="AF6">
            <v>1.3594999999999999</v>
          </cell>
        </row>
        <row r="7">
          <cell r="AC7">
            <v>533.77</v>
          </cell>
          <cell r="AD7">
            <v>0.66047</v>
          </cell>
          <cell r="AE7">
            <v>533.56999999999994</v>
          </cell>
          <cell r="AF7">
            <v>0.66042000000000001</v>
          </cell>
        </row>
      </sheetData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177 V"/>
      <sheetName val="254 V"/>
      <sheetName val="33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3.5</v>
          </cell>
          <cell r="AE3">
            <v>23.11</v>
          </cell>
          <cell r="AF3">
            <v>3.4655999999999998</v>
          </cell>
        </row>
        <row r="4">
          <cell r="AC4">
            <v>23</v>
          </cell>
          <cell r="AD4">
            <v>3.5</v>
          </cell>
          <cell r="AE4">
            <v>23.111000000000001</v>
          </cell>
          <cell r="AF4">
            <v>3.4655999999999998</v>
          </cell>
        </row>
        <row r="5">
          <cell r="AC5">
            <v>23</v>
          </cell>
          <cell r="AD5">
            <v>3.5</v>
          </cell>
          <cell r="AE5">
            <v>23.164000000000001</v>
          </cell>
          <cell r="AF5">
            <v>3.4655</v>
          </cell>
        </row>
        <row r="6">
          <cell r="AC6">
            <v>24.914000000000001</v>
          </cell>
          <cell r="AD6">
            <v>3.4942000000000002</v>
          </cell>
          <cell r="AE6">
            <v>28.927</v>
          </cell>
          <cell r="AF6">
            <v>3.4523000000000001</v>
          </cell>
        </row>
        <row r="7">
          <cell r="AC7">
            <v>418.09</v>
          </cell>
          <cell r="AD7">
            <v>2.6787000000000001</v>
          </cell>
          <cell r="AE7">
            <v>417.63</v>
          </cell>
          <cell r="AF7">
            <v>2.6793</v>
          </cell>
        </row>
      </sheetData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50</v>
          </cell>
          <cell r="AD3">
            <v>0.46</v>
          </cell>
          <cell r="AE3">
            <v>46.106999999999999</v>
          </cell>
          <cell r="AF3">
            <v>0.46338000000000001</v>
          </cell>
        </row>
        <row r="4">
          <cell r="AC4">
            <v>50</v>
          </cell>
          <cell r="AD4">
            <v>0.46054</v>
          </cell>
          <cell r="AE4">
            <v>46.107999999999997</v>
          </cell>
          <cell r="AF4">
            <v>0.46338000000000001</v>
          </cell>
        </row>
        <row r="5">
          <cell r="AC5">
            <v>50</v>
          </cell>
          <cell r="AD5">
            <v>0.46059</v>
          </cell>
          <cell r="AE5">
            <v>46.300999999999995</v>
          </cell>
          <cell r="AF5">
            <v>0.46322000000000002</v>
          </cell>
        </row>
        <row r="6">
          <cell r="AC6">
            <v>64.184000000000012</v>
          </cell>
          <cell r="AD6">
            <v>0.4486</v>
          </cell>
          <cell r="AE6">
            <v>64.129000000000005</v>
          </cell>
          <cell r="AF6">
            <v>0.44862000000000002</v>
          </cell>
        </row>
        <row r="7">
          <cell r="AC7">
            <v>564.15</v>
          </cell>
          <cell r="AD7">
            <v>0.20594999999999999</v>
          </cell>
          <cell r="AE7">
            <v>564.12</v>
          </cell>
          <cell r="AF7">
            <v>0.20588999999999999</v>
          </cell>
        </row>
      </sheetData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27</v>
          </cell>
          <cell r="AD3">
            <v>0.46</v>
          </cell>
          <cell r="AE3">
            <v>23.030999999999999</v>
          </cell>
          <cell r="AF3">
            <v>0.46343000000000001</v>
          </cell>
        </row>
        <row r="4">
          <cell r="AC4">
            <v>27</v>
          </cell>
          <cell r="AD4">
            <v>0.46050999999999997</v>
          </cell>
          <cell r="AE4">
            <v>23.032</v>
          </cell>
          <cell r="AF4">
            <v>0.46343000000000001</v>
          </cell>
        </row>
        <row r="5">
          <cell r="AC5">
            <v>27</v>
          </cell>
          <cell r="AD5">
            <v>0.46056000000000002</v>
          </cell>
          <cell r="AE5">
            <v>23.290000000000003</v>
          </cell>
          <cell r="AF5">
            <v>0.46321000000000001</v>
          </cell>
        </row>
        <row r="6">
          <cell r="AC6">
            <v>45.920999999999999</v>
          </cell>
          <cell r="AD6">
            <v>0.44399</v>
          </cell>
          <cell r="AE6">
            <v>45.854999999999997</v>
          </cell>
          <cell r="AF6">
            <v>0.44402000000000003</v>
          </cell>
        </row>
        <row r="7">
          <cell r="AC7">
            <v>562.27</v>
          </cell>
          <cell r="AD7">
            <v>0.1928</v>
          </cell>
          <cell r="AE7">
            <v>562.23</v>
          </cell>
          <cell r="AF7">
            <v>0.19273999999999999</v>
          </cell>
        </row>
      </sheetData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00 V"/>
      <sheetName val="330 V"/>
      <sheetName val="670 V"/>
      <sheetName val="1000 V"/>
      <sheetName val="Formula"/>
    </sheetNames>
    <sheetDataSet>
      <sheetData sheetId="0"/>
      <sheetData sheetId="1"/>
      <sheetData sheetId="2"/>
      <sheetData sheetId="3"/>
      <sheetData sheetId="4">
        <row r="3">
          <cell r="AC3">
            <v>23</v>
          </cell>
          <cell r="AD3">
            <v>0.7</v>
          </cell>
          <cell r="AE3">
            <v>23.056000000000001</v>
          </cell>
          <cell r="AF3">
            <v>0.69386999999999999</v>
          </cell>
        </row>
        <row r="4">
          <cell r="AC4">
            <v>23</v>
          </cell>
          <cell r="AD4">
            <v>0.7</v>
          </cell>
          <cell r="AE4">
            <v>23.063000000000002</v>
          </cell>
          <cell r="AF4">
            <v>0.69386000000000003</v>
          </cell>
        </row>
        <row r="5">
          <cell r="AC5">
            <v>23</v>
          </cell>
          <cell r="AD5">
            <v>0.7</v>
          </cell>
          <cell r="AE5">
            <v>23.256</v>
          </cell>
          <cell r="AF5">
            <v>0.69369000000000003</v>
          </cell>
        </row>
        <row r="6">
          <cell r="AC6">
            <v>40.882999999999996</v>
          </cell>
          <cell r="AD6">
            <v>0.68211999999999995</v>
          </cell>
          <cell r="AE6">
            <v>41.184999999999995</v>
          </cell>
          <cell r="AF6">
            <v>0.67806</v>
          </cell>
        </row>
        <row r="7">
          <cell r="AC7">
            <v>547.47</v>
          </cell>
          <cell r="AD7">
            <v>0.37317</v>
          </cell>
          <cell r="AE7">
            <v>547.4</v>
          </cell>
          <cell r="AF7">
            <v>0.37309999999999999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972F700-C131-4F05-8CBB-5054D3AE93FB}" name="Table1" displayName="Table1" ref="A1:E43" totalsRowShown="0">
  <autoFilter ref="A1:E43" xr:uid="{4972F700-C131-4F05-8CBB-5054D3AE93FB}"/>
  <tableColumns count="5">
    <tableColumn id="1" xr3:uid="{821D95E1-B114-4684-A07E-793F6BAA8DD3}" name="Output"/>
    <tableColumn id="2" xr3:uid="{84200817-5791-4429-95B8-6387985D7E45}" name="special"/>
    <tableColumn id="3" xr3:uid="{04D381BE-FF64-45D1-8FB3-61D7DDD41164}" name="coil_used"/>
    <tableColumn id="4" xr3:uid="{C4DAC4B5-4A8A-4A77-AE55-CBB6E383EBCE}" name="meas_unit"/>
    <tableColumn id="5" xr3:uid="{7DB98637-F8F6-44EE-8797-95E74ED66730}" name="wire_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82ADDC-80BB-4094-AF8C-365604ED89D3}" name="UncertaintyLookup" displayName="UncertaintyLookup" ref="A1:N2660" totalsRowShown="0">
  <autoFilter ref="A1:N2660" xr:uid="{7082ADDC-80BB-4094-AF8C-365604ED89D3}"/>
  <tableColumns count="14">
    <tableColumn id="1" xr3:uid="{EAB10C86-1718-4058-A5BD-11921F251864}" name="Standard"/>
    <tableColumn id="2" xr3:uid="{7E6374E7-6E5D-4280-9A16-D5E6FC19A9C4}" name="Item"/>
    <tableColumn id="3" xr3:uid="{34ECA618-789A-41A3-82AE-5FA9C9D56BAE}" name="Range1_Low"/>
    <tableColumn id="4" xr3:uid="{4B1E0BBB-AEB4-452A-B759-628CC422B3AD}" name="Range1_High"/>
    <tableColumn id="5" xr3:uid="{47C8B090-8281-488C-A98B-123856CC6899}" name="Res"/>
    <tableColumn id="6" xr3:uid="{3D037D0C-4A0F-433B-9186-0F1824F68973}" name="Meas_Units"/>
    <tableColumn id="7" xr3:uid="{48FCA8CA-A2E9-474D-970D-6DA9E2A99DA4}" name="Uncert_Units"/>
    <tableColumn id="8" xr3:uid="{F6DCC07B-88D0-4AB0-A786-2531D443B465}" name="Range2_Low"/>
    <tableColumn id="9" xr3:uid="{77F77E92-E2F6-4142-9C2B-51A008425E23}" name="Range2_High"/>
    <tableColumn id="10" xr3:uid="{BB7E965F-28B7-4854-AA90-7ADCE694854C}" name="Range2_Units"/>
    <tableColumn id="11" xr3:uid="{D0D2C8CC-A48F-48AC-999F-3925B2B8085B}" name="Base"/>
    <tableColumn id="12" xr3:uid="{14A7E75B-D9EA-460B-BB93-2EF1F7412996}" name="Mult"/>
    <tableColumn id="13" xr3:uid="{C699D6FF-6918-44F8-91D1-E30DA5474DE8}" name="Base2"/>
    <tableColumn id="14" xr3:uid="{965ACAB1-D9D9-4C62-B34A-19DBB05FB920}" name="Mul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937510-F1FE-4FED-BE74-578E2A226534}" name="Table8" displayName="Table8" ref="A1:C12" totalsRowShown="0">
  <autoFilter ref="A1:C12" xr:uid="{5B937510-F1FE-4FED-BE74-578E2A226534}"/>
  <tableColumns count="3">
    <tableColumn id="1" xr3:uid="{4E889BB5-529C-414E-8121-AB6658F45557}" name="Prefix"/>
    <tableColumn id="2" xr3:uid="{BBDF8CE9-D9E4-460B-B1F0-077CB01A87B8}" name="Name"/>
    <tableColumn id="3" xr3:uid="{F9611D5E-660B-46AC-B582-6657BF91646E}" name="Conversion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2"/>
  <sheetViews>
    <sheetView topLeftCell="P1" zoomScaleNormal="100" workbookViewId="0">
      <selection activeCell="AQ11" sqref="AQ11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3.5703125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7.28515625" style="8" bestFit="1" customWidth="1"/>
    <col min="18" max="18" width="5.28515625" style="8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0" max="40" width="10.140625" customWidth="1"/>
    <col min="42" max="42" width="9.140625" bestFit="1" customWidth="1"/>
    <col min="43" max="45" width="12" customWidth="1"/>
  </cols>
  <sheetData>
    <row r="1" spans="1:45" ht="18.75" x14ac:dyDescent="0.3">
      <c r="A1" s="1"/>
      <c r="B1" s="2"/>
      <c r="C1" s="3" t="s">
        <v>63</v>
      </c>
      <c r="D1" s="2"/>
      <c r="E1" s="2" t="s">
        <v>693</v>
      </c>
      <c r="F1" s="2"/>
      <c r="G1" s="89"/>
      <c r="H1" s="161"/>
      <c r="I1" s="161"/>
      <c r="J1" s="129"/>
      <c r="K1" s="4"/>
      <c r="L1" s="5"/>
      <c r="M1" s="6"/>
      <c r="N1" s="6"/>
      <c r="O1" s="6"/>
      <c r="P1" s="7"/>
      <c r="S1" s="8"/>
      <c r="T1" s="8"/>
      <c r="U1" s="9"/>
      <c r="V1" s="10" t="s">
        <v>64</v>
      </c>
      <c r="W1" s="9"/>
      <c r="X1" s="9"/>
      <c r="Y1" s="9"/>
      <c r="Z1" s="9"/>
      <c r="AA1" s="9"/>
      <c r="AB1" s="9"/>
      <c r="AC1" s="11" t="s">
        <v>27</v>
      </c>
      <c r="AD1" s="11" t="s">
        <v>65</v>
      </c>
      <c r="AE1" s="8" t="s">
        <v>66</v>
      </c>
      <c r="AF1" s="12"/>
      <c r="AG1" s="128"/>
    </row>
    <row r="2" spans="1:45" ht="18" x14ac:dyDescent="0.25">
      <c r="A2" s="13"/>
      <c r="B2" s="178" t="s">
        <v>694</v>
      </c>
      <c r="C2" s="179"/>
      <c r="D2" s="179"/>
      <c r="E2" s="164">
        <v>22007</v>
      </c>
      <c r="F2" s="14"/>
      <c r="G2" s="90"/>
      <c r="H2" s="151"/>
      <c r="I2" s="151"/>
      <c r="J2" s="130"/>
      <c r="K2" s="4"/>
      <c r="L2" s="15"/>
      <c r="M2" s="6"/>
      <c r="N2" s="6"/>
      <c r="O2" s="6"/>
      <c r="P2" s="7"/>
      <c r="S2" s="8"/>
      <c r="T2" s="8"/>
      <c r="U2" s="9"/>
      <c r="V2" s="10" t="s">
        <v>67</v>
      </c>
      <c r="W2" s="9"/>
      <c r="X2" s="9"/>
      <c r="Y2" s="9"/>
      <c r="Z2" s="9"/>
      <c r="AA2" s="9"/>
      <c r="AB2" s="9"/>
      <c r="AC2" s="9" t="s">
        <v>15</v>
      </c>
      <c r="AD2" s="124" t="s">
        <v>68</v>
      </c>
      <c r="AE2" s="125" t="s">
        <v>69</v>
      </c>
      <c r="AF2" s="12"/>
      <c r="AG2" s="128"/>
    </row>
    <row r="3" spans="1:45" ht="16.5" customHeight="1" thickBot="1" x14ac:dyDescent="0.3">
      <c r="A3" s="13"/>
      <c r="B3" s="16" t="s">
        <v>2451</v>
      </c>
      <c r="C3" s="17"/>
      <c r="D3" s="18" t="s">
        <v>70</v>
      </c>
      <c r="E3" s="19">
        <v>44565</v>
      </c>
      <c r="F3" s="20"/>
      <c r="G3" s="90"/>
      <c r="H3" s="151"/>
      <c r="I3" s="151"/>
      <c r="J3" s="130"/>
      <c r="K3" s="21"/>
      <c r="L3" s="6"/>
      <c r="M3" s="6"/>
      <c r="N3" s="6"/>
      <c r="O3" s="6"/>
      <c r="P3" s="7"/>
      <c r="S3" s="180" t="s">
        <v>71</v>
      </c>
      <c r="T3" s="122"/>
      <c r="U3" s="9"/>
      <c r="V3" s="10"/>
      <c r="W3" s="9"/>
      <c r="X3" s="9" t="s">
        <v>684</v>
      </c>
      <c r="Y3" s="9"/>
      <c r="Z3" s="9"/>
      <c r="AA3" s="9"/>
      <c r="AB3" s="9"/>
      <c r="AC3" s="9" t="s">
        <v>22</v>
      </c>
      <c r="AD3" s="9"/>
      <c r="AE3" s="8"/>
      <c r="AF3" s="12" t="s">
        <v>73</v>
      </c>
      <c r="AG3" s="176" t="s">
        <v>111</v>
      </c>
    </row>
    <row r="4" spans="1:45" ht="15.75" x14ac:dyDescent="0.25">
      <c r="A4" s="1"/>
      <c r="B4" s="17"/>
      <c r="D4" s="17"/>
      <c r="E4" s="17"/>
      <c r="F4" s="17"/>
      <c r="G4" s="90"/>
      <c r="H4" s="151"/>
      <c r="I4" s="151"/>
      <c r="J4" s="130"/>
      <c r="K4" s="22"/>
      <c r="L4" s="88" t="s">
        <v>109</v>
      </c>
      <c r="M4" s="6"/>
      <c r="N4" s="6"/>
      <c r="O4" s="6"/>
      <c r="P4" s="7"/>
      <c r="S4" s="181"/>
      <c r="T4" s="122"/>
      <c r="U4" s="9"/>
      <c r="V4" s="10"/>
      <c r="W4" s="9"/>
      <c r="X4" s="9" t="s">
        <v>685</v>
      </c>
      <c r="Y4" s="9"/>
      <c r="Z4" s="9"/>
      <c r="AA4" s="9"/>
      <c r="AB4" s="9"/>
      <c r="AC4" s="23"/>
      <c r="AD4" s="23"/>
      <c r="AE4" s="8"/>
      <c r="AF4" s="12" t="s">
        <v>74</v>
      </c>
      <c r="AG4" s="176"/>
      <c r="AN4" t="s">
        <v>2555</v>
      </c>
      <c r="AO4" s="172">
        <f ca="1">COUNTIF(AO6:AO44,TRUE)/COUNTA(AO6:AO44)</f>
        <v>0.90909090909090906</v>
      </c>
      <c r="AP4" t="s">
        <v>2556</v>
      </c>
    </row>
    <row r="5" spans="1:45" ht="39" customHeight="1" x14ac:dyDescent="0.25">
      <c r="A5" s="135" t="s">
        <v>75</v>
      </c>
      <c r="B5" s="136" t="s">
        <v>31</v>
      </c>
      <c r="C5" s="137" t="s">
        <v>76</v>
      </c>
      <c r="D5" s="136" t="s">
        <v>77</v>
      </c>
      <c r="E5" s="136" t="s">
        <v>78</v>
      </c>
      <c r="F5" s="136" t="s">
        <v>79</v>
      </c>
      <c r="G5" s="138" t="s">
        <v>80</v>
      </c>
      <c r="H5" s="162" t="s">
        <v>2434</v>
      </c>
      <c r="I5" s="133" t="s">
        <v>108</v>
      </c>
      <c r="J5" s="131" t="s">
        <v>110</v>
      </c>
      <c r="K5" s="24" t="s">
        <v>81</v>
      </c>
      <c r="L5" s="25">
        <v>1</v>
      </c>
      <c r="M5" s="25">
        <v>2</v>
      </c>
      <c r="N5" s="25">
        <v>3</v>
      </c>
      <c r="O5" s="25">
        <v>4</v>
      </c>
      <c r="P5" s="26">
        <v>5</v>
      </c>
      <c r="Q5" s="8" t="s">
        <v>2516</v>
      </c>
      <c r="R5" s="170" t="s">
        <v>2517</v>
      </c>
      <c r="S5" s="182"/>
      <c r="T5" s="123" t="s">
        <v>72</v>
      </c>
      <c r="U5" s="27" t="s">
        <v>31</v>
      </c>
      <c r="V5" s="28" t="s">
        <v>82</v>
      </c>
      <c r="W5" s="29" t="s">
        <v>83</v>
      </c>
      <c r="X5" s="29" t="s">
        <v>84</v>
      </c>
      <c r="Y5" s="29" t="s">
        <v>85</v>
      </c>
      <c r="Z5" s="29" t="s">
        <v>86</v>
      </c>
      <c r="AA5" s="29" t="s">
        <v>87</v>
      </c>
      <c r="AB5" s="30" t="s">
        <v>88</v>
      </c>
      <c r="AC5" s="155" t="s">
        <v>29</v>
      </c>
      <c r="AD5" s="183" t="s">
        <v>89</v>
      </c>
      <c r="AE5" s="184"/>
      <c r="AF5" s="31" t="s">
        <v>90</v>
      </c>
      <c r="AG5" s="177"/>
      <c r="AH5" s="119"/>
      <c r="AI5" s="119"/>
      <c r="AJ5" s="119"/>
      <c r="AK5" s="119"/>
      <c r="AL5" s="119"/>
      <c r="AM5" s="119"/>
      <c r="AN5" s="119" t="s">
        <v>2552</v>
      </c>
      <c r="AO5" s="119" t="s">
        <v>2534</v>
      </c>
      <c r="AP5" s="119" t="s">
        <v>80</v>
      </c>
      <c r="AQ5" s="119"/>
      <c r="AR5" s="119"/>
      <c r="AS5" s="119"/>
    </row>
    <row r="6" spans="1:45" x14ac:dyDescent="0.25">
      <c r="A6" s="13" t="s">
        <v>2442</v>
      </c>
      <c r="B6" s="139" t="str">
        <f t="shared" ref="B6:B26" si="0">IF(S6="",CONCATENATE(U6,AB6,V6),CONCATENATE(U6,AB6,S6))</f>
        <v>600 V</v>
      </c>
      <c r="C6" s="154" t="str">
        <f t="shared" ref="C6:C37" si="1">IF(V6="°C",CONCATENATE(X6," ",V6),IF(V6="°F",CONCATENATE(X6," ",V6),IF(ISERROR(SEARCH("Hz",AG6)),CONCATENATE(X6," ",AG6,W6," ",AE6),CONCATENATE(AE6," ","@"," ",X6,AG6))))</f>
        <v xml:space="preserve">300 V </v>
      </c>
      <c r="D6" s="140">
        <v>1.815005</v>
      </c>
      <c r="E6" s="150" t="str">
        <f t="shared" ref="E6:E26" si="2">CONCATENATE(AA6,AG6,W6)</f>
        <v>296.7V</v>
      </c>
      <c r="F6" s="150" t="str">
        <f t="shared" ref="F6:F26" si="3">CONCATENATE(Z6,AG6,W6)</f>
        <v>303.3V</v>
      </c>
      <c r="G6" s="141" t="str">
        <f ca="1">IF(D6&lt;&gt;"",'Unc. Calculator'!S11,"")</f>
        <v>*</v>
      </c>
      <c r="H6" s="160" t="str">
        <f ca="1">IF('Unc. Calculator'!N11&gt;'Unc. Calculator'!M11,"X","")</f>
        <v/>
      </c>
      <c r="I6" s="134"/>
      <c r="J6" s="87" t="s">
        <v>115</v>
      </c>
      <c r="K6" s="40"/>
      <c r="L6" s="41"/>
      <c r="M6" s="42"/>
      <c r="N6" s="42"/>
      <c r="O6" s="42"/>
      <c r="P6" s="43"/>
      <c r="S6" s="8"/>
      <c r="T6" s="175" t="s">
        <v>2635</v>
      </c>
      <c r="U6" s="32">
        <v>600</v>
      </c>
      <c r="V6" s="33" t="s">
        <v>16</v>
      </c>
      <c r="W6" s="34"/>
      <c r="X6" s="35">
        <v>300</v>
      </c>
      <c r="Y6" s="163">
        <v>3.3</v>
      </c>
      <c r="Z6" s="174">
        <f>X6+Y6</f>
        <v>303.3</v>
      </c>
      <c r="AA6" s="174">
        <f>X6-Y6</f>
        <v>296.7</v>
      </c>
      <c r="AB6" s="37" t="s">
        <v>91</v>
      </c>
      <c r="AC6" s="152"/>
      <c r="AD6" s="153"/>
      <c r="AE6" s="38" t="str">
        <f>IF(ISERROR(SEARCH("Hz",AD6)),CONCATENATE(AC6,AD6),CONCATENATE($AD$2,AC6,AD6))</f>
        <v/>
      </c>
      <c r="AF6" s="39">
        <f t="shared" ref="AF6:AF37" si="4">VALUE(D6)</f>
        <v>1.815005</v>
      </c>
      <c r="AG6" s="127" t="str">
        <f>IF(RIGHT(V6,1)="O",CONCATENATE(LEFT(V6,1),"Ω"),IF(V6="DGF","°F",IF(V6="DGC","°C",V6)))</f>
        <v>V</v>
      </c>
      <c r="AH6">
        <f>VALUE(D6)</f>
        <v>1.815005</v>
      </c>
      <c r="AI6">
        <f>VALUE(Z6)</f>
        <v>303.3</v>
      </c>
      <c r="AJ6">
        <f>VALUE(AA6)</f>
        <v>296.7</v>
      </c>
      <c r="AK6">
        <f>IF(AND(AL6=1,AM6=1),1,0)</f>
        <v>0</v>
      </c>
      <c r="AL6">
        <f>IF(AH6&lt;AJ6,0,1)</f>
        <v>0</v>
      </c>
      <c r="AM6">
        <f>IF(AH6&gt;AI6,0,1)</f>
        <v>1</v>
      </c>
      <c r="AN6" t="s">
        <v>2558</v>
      </c>
      <c r="AO6" t="b">
        <f ca="1">AN6=G6</f>
        <v>0</v>
      </c>
      <c r="AP6" t="str">
        <f ca="1">G6</f>
        <v>*</v>
      </c>
    </row>
    <row r="7" spans="1:45" x14ac:dyDescent="0.25">
      <c r="A7" s="146"/>
      <c r="B7" s="142" t="str">
        <f t="shared" si="0"/>
        <v>6 V</v>
      </c>
      <c r="C7" s="143" t="str">
        <f t="shared" si="1"/>
        <v>5 VAC @ 500Hz</v>
      </c>
      <c r="D7" s="144" t="s">
        <v>2454</v>
      </c>
      <c r="E7" s="151" t="str">
        <f t="shared" si="2"/>
        <v>4.947VAC</v>
      </c>
      <c r="F7" s="151" t="str">
        <f t="shared" si="3"/>
        <v>5.053VAC</v>
      </c>
      <c r="G7" s="145" t="str">
        <f ca="1">IF(D7&lt;&gt;"",'Unc. Calculator'!S12,"")</f>
        <v>2.5 mV</v>
      </c>
      <c r="H7" s="160" t="str">
        <f ca="1">IF('Unc. Calculator'!N12&gt;'Unc. Calculator'!M12,"X","")</f>
        <v/>
      </c>
      <c r="I7" s="134"/>
      <c r="J7" s="87" t="s">
        <v>115</v>
      </c>
      <c r="K7" s="40"/>
      <c r="L7" s="41"/>
      <c r="M7" s="42"/>
      <c r="N7" s="42"/>
      <c r="O7" s="42"/>
      <c r="P7" s="43"/>
      <c r="S7" s="8"/>
      <c r="T7" s="175" t="s">
        <v>2519</v>
      </c>
      <c r="U7" s="32">
        <v>6</v>
      </c>
      <c r="V7" s="33" t="s">
        <v>16</v>
      </c>
      <c r="W7" s="34" t="s">
        <v>2435</v>
      </c>
      <c r="X7" s="35">
        <v>5</v>
      </c>
      <c r="Y7" s="163">
        <v>5.2999999999999999E-2</v>
      </c>
      <c r="Z7" s="174">
        <f t="shared" ref="Z7:Z70" si="5">X7+Y7</f>
        <v>5.0529999999999999</v>
      </c>
      <c r="AA7" s="174">
        <f t="shared" ref="AA7:AA70" si="6">X7-Y7</f>
        <v>4.9470000000000001</v>
      </c>
      <c r="AB7" s="37" t="s">
        <v>91</v>
      </c>
      <c r="AC7" s="152">
        <v>500</v>
      </c>
      <c r="AD7" s="153" t="s">
        <v>20</v>
      </c>
      <c r="AE7" s="38" t="str">
        <f t="shared" ref="AE7:AE66" si="7">IF(ISERROR(SEARCH("Hz",AD7)),CONCATENATE(AC7,AD7),CONCATENATE($AD$2,AC7,AD7))</f>
        <v>@ 500Hz</v>
      </c>
      <c r="AF7" s="39">
        <f t="shared" si="4"/>
        <v>4.9980000000000002</v>
      </c>
      <c r="AG7" s="126" t="str">
        <f t="shared" ref="AG7:AG55" si="8">IF(RIGHT(V7,1)="O",CONCATENATE(LEFT(V7,1),"Ω"),IF(V7="DGF","°F",IF(V7="DGC","°C",V7)))</f>
        <v>V</v>
      </c>
      <c r="AH7">
        <f t="shared" ref="AH7:AH55" si="9">VALUE(D7)</f>
        <v>4.9980000000000002</v>
      </c>
      <c r="AI7">
        <f t="shared" ref="AI7:AI55" si="10">VALUE(Z7)</f>
        <v>5.0529999999999999</v>
      </c>
      <c r="AJ7">
        <f t="shared" ref="AJ7:AJ55" si="11">VALUE(AA7)</f>
        <v>4.9470000000000001</v>
      </c>
      <c r="AK7">
        <f t="shared" ref="AK7:AK55" si="12">IF(AND(AL7=1,AM7=1),1,0)</f>
        <v>1</v>
      </c>
      <c r="AL7">
        <f t="shared" ref="AL7:AL55" si="13">IF(AH7&lt;AJ7,0,1)</f>
        <v>1</v>
      </c>
      <c r="AM7">
        <f t="shared" ref="AM7:AM55" si="14">IF(AH7&gt;AI7,0,1)</f>
        <v>1</v>
      </c>
      <c r="AN7" t="s">
        <v>2522</v>
      </c>
      <c r="AO7" t="b">
        <f t="shared" ref="AO7:AO44" ca="1" si="15">AN7=G7</f>
        <v>1</v>
      </c>
      <c r="AP7" t="str">
        <f t="shared" ref="AP7:AP44" ca="1" si="16">G7</f>
        <v>2.5 mV</v>
      </c>
    </row>
    <row r="8" spans="1:45" x14ac:dyDescent="0.25">
      <c r="A8" s="13"/>
      <c r="B8" s="139" t="str">
        <f t="shared" si="0"/>
        <v>6 V</v>
      </c>
      <c r="C8" s="154" t="str">
        <f t="shared" si="1"/>
        <v>5 VAC @ 1kHz</v>
      </c>
      <c r="D8" s="140" t="s">
        <v>2455</v>
      </c>
      <c r="E8" s="150" t="str">
        <f t="shared" si="2"/>
        <v>4.897VAC</v>
      </c>
      <c r="F8" s="150" t="str">
        <f t="shared" si="3"/>
        <v>5.103VAC</v>
      </c>
      <c r="G8" s="141" t="str">
        <f ca="1">IF(D8&lt;&gt;"",'Unc. Calculator'!S13,"")</f>
        <v>2.5 mV</v>
      </c>
      <c r="H8" s="160" t="str">
        <f ca="1">IF('Unc. Calculator'!N13&gt;'Unc. Calculator'!M13,"X","")</f>
        <v/>
      </c>
      <c r="I8" s="134"/>
      <c r="J8" s="87" t="s">
        <v>115</v>
      </c>
      <c r="K8" s="40"/>
      <c r="L8" s="41"/>
      <c r="M8" s="42"/>
      <c r="N8" s="42"/>
      <c r="O8" s="42"/>
      <c r="P8" s="43"/>
      <c r="S8" s="8"/>
      <c r="T8" s="175" t="s">
        <v>2519</v>
      </c>
      <c r="U8" s="32">
        <v>6</v>
      </c>
      <c r="V8" s="33" t="s">
        <v>16</v>
      </c>
      <c r="W8" s="34" t="s">
        <v>2435</v>
      </c>
      <c r="X8" s="35">
        <v>5</v>
      </c>
      <c r="Y8" s="163">
        <v>0.10299999999999999</v>
      </c>
      <c r="Z8" s="174">
        <f t="shared" si="5"/>
        <v>5.1029999999999998</v>
      </c>
      <c r="AA8" s="174">
        <f t="shared" si="6"/>
        <v>4.8970000000000002</v>
      </c>
      <c r="AB8" s="37" t="s">
        <v>91</v>
      </c>
      <c r="AC8" s="152">
        <v>1</v>
      </c>
      <c r="AD8" s="153" t="s">
        <v>21</v>
      </c>
      <c r="AE8" s="38" t="str">
        <f t="shared" si="7"/>
        <v>@ 1kHz</v>
      </c>
      <c r="AF8" s="39">
        <f t="shared" si="4"/>
        <v>4.9589999999999996</v>
      </c>
      <c r="AG8" s="126" t="str">
        <f t="shared" si="8"/>
        <v>V</v>
      </c>
      <c r="AH8">
        <f t="shared" si="9"/>
        <v>4.9589999999999996</v>
      </c>
      <c r="AI8">
        <f t="shared" si="10"/>
        <v>5.1029999999999998</v>
      </c>
      <c r="AJ8">
        <f t="shared" si="11"/>
        <v>4.8970000000000002</v>
      </c>
      <c r="AK8">
        <f t="shared" si="12"/>
        <v>1</v>
      </c>
      <c r="AL8">
        <f t="shared" si="13"/>
        <v>1</v>
      </c>
      <c r="AM8">
        <f t="shared" si="14"/>
        <v>1</v>
      </c>
      <c r="AN8" t="s">
        <v>2522</v>
      </c>
      <c r="AO8" t="b">
        <f t="shared" ca="1" si="15"/>
        <v>1</v>
      </c>
      <c r="AP8" t="str">
        <f t="shared" ca="1" si="16"/>
        <v>2.5 mV</v>
      </c>
    </row>
    <row r="9" spans="1:45" x14ac:dyDescent="0.25">
      <c r="A9" s="146"/>
      <c r="B9" s="142" t="str">
        <f t="shared" si="0"/>
        <v>60 V</v>
      </c>
      <c r="C9" s="143" t="str">
        <f t="shared" si="1"/>
        <v>50 VAC @ 45Hz</v>
      </c>
      <c r="D9" s="144" t="s">
        <v>2456</v>
      </c>
      <c r="E9" s="151" t="str">
        <f t="shared" si="2"/>
        <v>49.47VAC</v>
      </c>
      <c r="F9" s="151" t="str">
        <f t="shared" si="3"/>
        <v>50.53VAC</v>
      </c>
      <c r="G9" s="145" t="str">
        <f ca="1">IF(D9&lt;&gt;"",'Unc. Calculator'!S14,"")</f>
        <v>58 mV</v>
      </c>
      <c r="H9" s="160" t="str">
        <f ca="1">IF('Unc. Calculator'!N14&gt;'Unc. Calculator'!M14,"X","")</f>
        <v/>
      </c>
      <c r="I9" s="134"/>
      <c r="J9" s="87" t="s">
        <v>115</v>
      </c>
      <c r="K9" s="40"/>
      <c r="L9" s="41"/>
      <c r="M9" s="42"/>
      <c r="N9" s="42"/>
      <c r="O9" s="42"/>
      <c r="P9" s="43"/>
      <c r="S9" s="8"/>
      <c r="T9" s="175" t="s">
        <v>2520</v>
      </c>
      <c r="U9" s="32">
        <v>60</v>
      </c>
      <c r="V9" s="33" t="s">
        <v>16</v>
      </c>
      <c r="W9" s="34" t="s">
        <v>2435</v>
      </c>
      <c r="X9" s="35">
        <v>50</v>
      </c>
      <c r="Y9" s="163">
        <v>0.53</v>
      </c>
      <c r="Z9" s="174">
        <f t="shared" si="5"/>
        <v>50.53</v>
      </c>
      <c r="AA9" s="174">
        <f t="shared" si="6"/>
        <v>49.47</v>
      </c>
      <c r="AB9" s="37" t="s">
        <v>91</v>
      </c>
      <c r="AC9" s="152">
        <v>45</v>
      </c>
      <c r="AD9" s="153" t="s">
        <v>20</v>
      </c>
      <c r="AE9" s="38" t="str">
        <f t="shared" si="7"/>
        <v>@ 45Hz</v>
      </c>
      <c r="AF9" s="39">
        <f t="shared" si="4"/>
        <v>49.98</v>
      </c>
      <c r="AG9" s="126" t="str">
        <f t="shared" si="8"/>
        <v>V</v>
      </c>
      <c r="AH9">
        <f t="shared" si="9"/>
        <v>49.98</v>
      </c>
      <c r="AI9">
        <f t="shared" si="10"/>
        <v>50.53</v>
      </c>
      <c r="AJ9">
        <f t="shared" si="11"/>
        <v>49.47</v>
      </c>
      <c r="AK9">
        <f t="shared" si="12"/>
        <v>1</v>
      </c>
      <c r="AL9">
        <f t="shared" si="13"/>
        <v>1</v>
      </c>
      <c r="AM9">
        <f t="shared" si="14"/>
        <v>1</v>
      </c>
      <c r="AN9" t="s">
        <v>2538</v>
      </c>
      <c r="AO9" t="b">
        <f t="shared" ca="1" si="15"/>
        <v>1</v>
      </c>
      <c r="AP9" t="str">
        <f t="shared" ca="1" si="16"/>
        <v>58 mV</v>
      </c>
    </row>
    <row r="10" spans="1:45" x14ac:dyDescent="0.25">
      <c r="A10" s="13"/>
      <c r="B10" s="139" t="str">
        <f t="shared" si="0"/>
        <v>60 V</v>
      </c>
      <c r="C10" s="154" t="str">
        <f t="shared" si="1"/>
        <v>50 VAC @ 1kHz</v>
      </c>
      <c r="D10" s="140" t="s">
        <v>2457</v>
      </c>
      <c r="E10" s="150" t="str">
        <f t="shared" si="2"/>
        <v>48.97VAC</v>
      </c>
      <c r="F10" s="150" t="str">
        <f t="shared" si="3"/>
        <v>51.03VAC</v>
      </c>
      <c r="G10" s="141" t="str">
        <f ca="1">IF(D10&lt;&gt;"",'Unc. Calculator'!S15,"")</f>
        <v>58 mV</v>
      </c>
      <c r="H10" s="160" t="str">
        <f ca="1">IF('Unc. Calculator'!N15&gt;'Unc. Calculator'!M15,"X","")</f>
        <v/>
      </c>
      <c r="I10" s="134"/>
      <c r="J10" s="87" t="s">
        <v>115</v>
      </c>
      <c r="K10" s="40"/>
      <c r="L10" s="41"/>
      <c r="M10" s="42"/>
      <c r="N10" s="42"/>
      <c r="O10" s="42"/>
      <c r="P10" s="43"/>
      <c r="S10" s="8"/>
      <c r="T10" s="175" t="s">
        <v>2520</v>
      </c>
      <c r="U10" s="32">
        <v>60</v>
      </c>
      <c r="V10" s="33" t="s">
        <v>16</v>
      </c>
      <c r="W10" s="34" t="s">
        <v>2435</v>
      </c>
      <c r="X10" s="35">
        <v>50</v>
      </c>
      <c r="Y10" s="163">
        <v>1.03</v>
      </c>
      <c r="Z10" s="174">
        <f t="shared" si="5"/>
        <v>51.03</v>
      </c>
      <c r="AA10" s="174">
        <f t="shared" si="6"/>
        <v>48.97</v>
      </c>
      <c r="AB10" s="37" t="s">
        <v>91</v>
      </c>
      <c r="AC10" s="152">
        <v>1</v>
      </c>
      <c r="AD10" s="153" t="s">
        <v>21</v>
      </c>
      <c r="AE10" s="38" t="str">
        <f t="shared" si="7"/>
        <v>@ 1kHz</v>
      </c>
      <c r="AF10" s="39">
        <f t="shared" si="4"/>
        <v>50.12</v>
      </c>
      <c r="AG10" s="126" t="str">
        <f t="shared" si="8"/>
        <v>V</v>
      </c>
      <c r="AH10">
        <f t="shared" si="9"/>
        <v>50.12</v>
      </c>
      <c r="AI10">
        <f t="shared" si="10"/>
        <v>51.03</v>
      </c>
      <c r="AJ10">
        <f t="shared" si="11"/>
        <v>48.97</v>
      </c>
      <c r="AK10">
        <f t="shared" si="12"/>
        <v>1</v>
      </c>
      <c r="AL10">
        <f t="shared" si="13"/>
        <v>1</v>
      </c>
      <c r="AM10">
        <f t="shared" si="14"/>
        <v>1</v>
      </c>
      <c r="AN10" t="s">
        <v>2538</v>
      </c>
      <c r="AO10" t="b">
        <f t="shared" ca="1" si="15"/>
        <v>1</v>
      </c>
      <c r="AP10" t="str">
        <f t="shared" ca="1" si="16"/>
        <v>58 mV</v>
      </c>
    </row>
    <row r="11" spans="1:45" x14ac:dyDescent="0.25">
      <c r="A11" s="146"/>
      <c r="B11" s="142" t="str">
        <f t="shared" si="0"/>
        <v>600 V</v>
      </c>
      <c r="C11" s="143" t="str">
        <f t="shared" si="1"/>
        <v>300 VAC @ 45Hz</v>
      </c>
      <c r="D11" s="144" t="s">
        <v>2453</v>
      </c>
      <c r="E11" s="151" t="str">
        <f t="shared" si="2"/>
        <v>296.7VAC</v>
      </c>
      <c r="F11" s="151" t="str">
        <f t="shared" si="3"/>
        <v>303.3VAC</v>
      </c>
      <c r="G11" s="145" t="str">
        <f ca="1">IF(D11&lt;&gt;"",'Unc. Calculator'!S16,"")</f>
        <v>300 mV</v>
      </c>
      <c r="H11" s="160" t="str">
        <f ca="1">IF('Unc. Calculator'!N16&gt;'Unc. Calculator'!M16,"X","")</f>
        <v/>
      </c>
      <c r="I11" s="134"/>
      <c r="J11" s="87" t="s">
        <v>115</v>
      </c>
      <c r="K11" s="40"/>
      <c r="L11" s="41"/>
      <c r="M11" s="42"/>
      <c r="N11" s="42"/>
      <c r="O11" s="42"/>
      <c r="P11" s="43"/>
      <c r="S11" s="8"/>
      <c r="T11" s="175" t="s">
        <v>2518</v>
      </c>
      <c r="U11" s="32">
        <v>600</v>
      </c>
      <c r="V11" s="33" t="s">
        <v>16</v>
      </c>
      <c r="W11" s="34" t="s">
        <v>2435</v>
      </c>
      <c r="X11" s="35">
        <v>300</v>
      </c>
      <c r="Y11" s="163">
        <v>3.3</v>
      </c>
      <c r="Z11" s="174">
        <f t="shared" si="5"/>
        <v>303.3</v>
      </c>
      <c r="AA11" s="174">
        <f t="shared" si="6"/>
        <v>296.7</v>
      </c>
      <c r="AB11" s="37" t="s">
        <v>91</v>
      </c>
      <c r="AC11" s="152">
        <v>45</v>
      </c>
      <c r="AD11" s="153" t="s">
        <v>20</v>
      </c>
      <c r="AE11" s="38" t="str">
        <f t="shared" si="7"/>
        <v>@ 45Hz</v>
      </c>
      <c r="AF11" s="39">
        <f t="shared" si="4"/>
        <v>300.2</v>
      </c>
      <c r="AG11" s="126" t="str">
        <f t="shared" si="8"/>
        <v>V</v>
      </c>
      <c r="AH11">
        <f t="shared" si="9"/>
        <v>300.2</v>
      </c>
      <c r="AI11">
        <f t="shared" si="10"/>
        <v>303.3</v>
      </c>
      <c r="AJ11">
        <f t="shared" si="11"/>
        <v>296.7</v>
      </c>
      <c r="AK11">
        <f t="shared" si="12"/>
        <v>1</v>
      </c>
      <c r="AL11">
        <f t="shared" si="13"/>
        <v>1</v>
      </c>
      <c r="AM11">
        <f t="shared" si="14"/>
        <v>1</v>
      </c>
      <c r="AN11" t="s">
        <v>2539</v>
      </c>
      <c r="AO11" t="b">
        <f t="shared" ca="1" si="15"/>
        <v>1</v>
      </c>
      <c r="AP11" t="str">
        <f t="shared" ca="1" si="16"/>
        <v>300 mV</v>
      </c>
    </row>
    <row r="12" spans="1:45" x14ac:dyDescent="0.25">
      <c r="A12" s="13"/>
      <c r="B12" s="139" t="str">
        <f t="shared" si="0"/>
        <v>600 V</v>
      </c>
      <c r="C12" s="154" t="str">
        <f t="shared" si="1"/>
        <v>500 VAC @ 500Hz</v>
      </c>
      <c r="D12" s="140" t="s">
        <v>2458</v>
      </c>
      <c r="E12" s="150" t="str">
        <f t="shared" si="2"/>
        <v>494.7VAC</v>
      </c>
      <c r="F12" s="150" t="str">
        <f t="shared" si="3"/>
        <v>505.3VAC</v>
      </c>
      <c r="G12" s="141" t="str">
        <f ca="1">IF(D12&lt;&gt;"",'Unc. Calculator'!S17,"")</f>
        <v>670 mV</v>
      </c>
      <c r="H12" s="160" t="str">
        <f ca="1">IF('Unc. Calculator'!N17&gt;'Unc. Calculator'!M17,"X","")</f>
        <v/>
      </c>
      <c r="I12" s="134"/>
      <c r="J12" s="87" t="s">
        <v>115</v>
      </c>
      <c r="K12" s="40"/>
      <c r="L12" s="41"/>
      <c r="M12" s="42"/>
      <c r="N12" s="42"/>
      <c r="O12" s="42"/>
      <c r="P12" s="43"/>
      <c r="S12" s="8"/>
      <c r="T12" s="175" t="s">
        <v>2518</v>
      </c>
      <c r="U12" s="32">
        <v>600</v>
      </c>
      <c r="V12" s="33" t="s">
        <v>16</v>
      </c>
      <c r="W12" s="34" t="s">
        <v>2435</v>
      </c>
      <c r="X12" s="35">
        <v>500</v>
      </c>
      <c r="Y12" s="163">
        <v>5.3</v>
      </c>
      <c r="Z12" s="174">
        <f t="shared" si="5"/>
        <v>505.3</v>
      </c>
      <c r="AA12" s="174">
        <f t="shared" si="6"/>
        <v>494.7</v>
      </c>
      <c r="AB12" s="37" t="s">
        <v>91</v>
      </c>
      <c r="AC12" s="152">
        <v>500</v>
      </c>
      <c r="AD12" s="153" t="s">
        <v>20</v>
      </c>
      <c r="AE12" s="38" t="str">
        <f t="shared" si="7"/>
        <v>@ 500Hz</v>
      </c>
      <c r="AF12" s="39">
        <f t="shared" si="4"/>
        <v>501</v>
      </c>
      <c r="AG12" s="126" t="str">
        <f t="shared" si="8"/>
        <v>V</v>
      </c>
      <c r="AH12">
        <f t="shared" si="9"/>
        <v>501</v>
      </c>
      <c r="AI12">
        <f t="shared" si="10"/>
        <v>505.3</v>
      </c>
      <c r="AJ12">
        <f t="shared" si="11"/>
        <v>494.7</v>
      </c>
      <c r="AK12">
        <f t="shared" si="12"/>
        <v>1</v>
      </c>
      <c r="AL12">
        <f t="shared" si="13"/>
        <v>1</v>
      </c>
      <c r="AM12">
        <f t="shared" si="14"/>
        <v>1</v>
      </c>
      <c r="AN12" t="s">
        <v>2523</v>
      </c>
      <c r="AO12" t="b">
        <f t="shared" ca="1" si="15"/>
        <v>1</v>
      </c>
      <c r="AP12" t="str">
        <f t="shared" ca="1" si="16"/>
        <v>670 mV</v>
      </c>
    </row>
    <row r="13" spans="1:45" x14ac:dyDescent="0.25">
      <c r="A13" s="146"/>
      <c r="B13" s="142" t="str">
        <f t="shared" si="0"/>
        <v>600 V</v>
      </c>
      <c r="C13" s="143" t="str">
        <f t="shared" si="1"/>
        <v>500 VAC @ 1kHz</v>
      </c>
      <c r="D13" s="144" t="s">
        <v>2458</v>
      </c>
      <c r="E13" s="151" t="str">
        <f t="shared" si="2"/>
        <v>489.7VAC</v>
      </c>
      <c r="F13" s="151" t="str">
        <f t="shared" si="3"/>
        <v>510.3VAC</v>
      </c>
      <c r="G13" s="145" t="str">
        <f ca="1">IF(D13&lt;&gt;"",'Unc. Calculator'!S18,"")</f>
        <v>670 mV</v>
      </c>
      <c r="H13" s="160" t="str">
        <f ca="1">IF('Unc. Calculator'!N18&gt;'Unc. Calculator'!M18,"X","")</f>
        <v/>
      </c>
      <c r="I13" s="134"/>
      <c r="J13" s="87" t="s">
        <v>115</v>
      </c>
      <c r="K13" s="40"/>
      <c r="L13" s="41"/>
      <c r="M13" s="42"/>
      <c r="N13" s="42"/>
      <c r="O13" s="42"/>
      <c r="P13" s="43"/>
      <c r="S13" s="8"/>
      <c r="T13" s="175" t="s">
        <v>2518</v>
      </c>
      <c r="U13" s="32">
        <v>600</v>
      </c>
      <c r="V13" s="33" t="s">
        <v>16</v>
      </c>
      <c r="W13" s="34" t="s">
        <v>2435</v>
      </c>
      <c r="X13" s="35">
        <v>500</v>
      </c>
      <c r="Y13" s="44">
        <v>10.3</v>
      </c>
      <c r="Z13" s="174">
        <f t="shared" ref="Z13:Z35" si="17">X13+Y13</f>
        <v>510.3</v>
      </c>
      <c r="AA13" s="174">
        <f t="shared" ref="AA13:AA35" si="18">X13-Y13</f>
        <v>489.7</v>
      </c>
      <c r="AB13" s="37" t="s">
        <v>91</v>
      </c>
      <c r="AC13" s="45">
        <v>1</v>
      </c>
      <c r="AD13" s="44" t="s">
        <v>21</v>
      </c>
      <c r="AE13" s="38" t="str">
        <f t="shared" si="7"/>
        <v>@ 1kHz</v>
      </c>
      <c r="AF13" s="39">
        <f t="shared" si="4"/>
        <v>501</v>
      </c>
      <c r="AG13" s="126" t="str">
        <f t="shared" si="8"/>
        <v>V</v>
      </c>
      <c r="AH13">
        <f t="shared" si="9"/>
        <v>501</v>
      </c>
      <c r="AI13">
        <f t="shared" si="10"/>
        <v>510.3</v>
      </c>
      <c r="AJ13">
        <f t="shared" si="11"/>
        <v>489.7</v>
      </c>
      <c r="AK13">
        <f t="shared" si="12"/>
        <v>1</v>
      </c>
      <c r="AL13">
        <f t="shared" si="13"/>
        <v>1</v>
      </c>
      <c r="AM13">
        <f t="shared" si="14"/>
        <v>1</v>
      </c>
      <c r="AN13" t="s">
        <v>2632</v>
      </c>
      <c r="AO13" t="b">
        <f t="shared" ca="1" si="15"/>
        <v>0</v>
      </c>
      <c r="AP13" t="str">
        <f t="shared" ca="1" si="16"/>
        <v>670 mV</v>
      </c>
    </row>
    <row r="14" spans="1:45" x14ac:dyDescent="0.25">
      <c r="A14" s="13"/>
      <c r="B14" s="139" t="str">
        <f t="shared" si="0"/>
        <v>1000 V</v>
      </c>
      <c r="C14" s="154" t="str">
        <f t="shared" si="1"/>
        <v>1000 VAC @ 45Hz</v>
      </c>
      <c r="D14" s="140" t="s">
        <v>2459</v>
      </c>
      <c r="E14" s="150" t="str">
        <f t="shared" si="2"/>
        <v>987VAC</v>
      </c>
      <c r="F14" s="150" t="str">
        <f t="shared" si="3"/>
        <v>1013VAC</v>
      </c>
      <c r="G14" s="141" t="str">
        <f ca="1">IF(D14&lt;&gt;"",'Unc. Calculator'!S19,"")</f>
        <v>5800 mV</v>
      </c>
      <c r="H14" s="160" t="str">
        <f ca="1">IF('Unc. Calculator'!N19&gt;'Unc. Calculator'!M19,"X","")</f>
        <v/>
      </c>
      <c r="I14" s="134"/>
      <c r="J14" s="87" t="s">
        <v>115</v>
      </c>
      <c r="K14" s="40"/>
      <c r="L14" s="41"/>
      <c r="M14" s="42"/>
      <c r="N14" s="42"/>
      <c r="O14" s="42"/>
      <c r="P14" s="43"/>
      <c r="S14" s="8"/>
      <c r="T14" s="175" t="s">
        <v>2521</v>
      </c>
      <c r="U14" s="32">
        <v>1000</v>
      </c>
      <c r="V14" s="33" t="s">
        <v>16</v>
      </c>
      <c r="W14" s="34" t="s">
        <v>2435</v>
      </c>
      <c r="X14" s="35">
        <v>1000</v>
      </c>
      <c r="Y14" s="44">
        <v>13</v>
      </c>
      <c r="Z14" s="174">
        <f t="shared" si="17"/>
        <v>1013</v>
      </c>
      <c r="AA14" s="174">
        <f t="shared" si="18"/>
        <v>987</v>
      </c>
      <c r="AB14" s="37" t="s">
        <v>91</v>
      </c>
      <c r="AC14" s="45">
        <v>45</v>
      </c>
      <c r="AD14" s="44" t="s">
        <v>20</v>
      </c>
      <c r="AE14" s="38" t="str">
        <f t="shared" si="7"/>
        <v>@ 45Hz</v>
      </c>
      <c r="AF14" s="39">
        <f t="shared" ref="AF14:AF47" si="19">VALUE(D14)</f>
        <v>1002</v>
      </c>
      <c r="AG14" s="126" t="str">
        <f t="shared" ref="AG14:AG47" si="20">IF(RIGHT(V14,1)="O",CONCATENATE(LEFT(V14,1),"Ω"),IF(V14="DGF","°F",IF(V14="DGC","°C",V14)))</f>
        <v>V</v>
      </c>
      <c r="AH14">
        <f t="shared" si="9"/>
        <v>1002</v>
      </c>
      <c r="AI14">
        <f t="shared" si="10"/>
        <v>1013</v>
      </c>
      <c r="AJ14">
        <f t="shared" si="11"/>
        <v>987</v>
      </c>
      <c r="AK14">
        <f t="shared" si="12"/>
        <v>1</v>
      </c>
      <c r="AL14">
        <f t="shared" si="13"/>
        <v>1</v>
      </c>
      <c r="AM14">
        <f t="shared" si="14"/>
        <v>1</v>
      </c>
      <c r="AN14" t="s">
        <v>2524</v>
      </c>
      <c r="AO14" t="b">
        <f t="shared" ca="1" si="15"/>
        <v>1</v>
      </c>
      <c r="AP14" t="str">
        <f t="shared" ca="1" si="16"/>
        <v>5800 mV</v>
      </c>
    </row>
    <row r="15" spans="1:45" x14ac:dyDescent="0.25">
      <c r="A15" s="146"/>
      <c r="B15" s="142"/>
      <c r="C15" s="143"/>
      <c r="D15" s="144" t="s">
        <v>2521</v>
      </c>
      <c r="E15" s="151"/>
      <c r="F15" s="151"/>
      <c r="G15" s="145"/>
      <c r="H15" s="160"/>
      <c r="I15" s="134"/>
      <c r="J15" s="87"/>
      <c r="K15" s="40"/>
      <c r="L15" s="41"/>
      <c r="M15" s="42"/>
      <c r="N15" s="42"/>
      <c r="O15" s="42"/>
      <c r="P15" s="43"/>
      <c r="S15" s="8"/>
      <c r="T15" s="175"/>
      <c r="U15" s="32"/>
      <c r="V15" s="33" t="s">
        <v>16</v>
      </c>
      <c r="W15" s="34"/>
      <c r="X15" s="35"/>
      <c r="Y15" s="44"/>
      <c r="Z15" s="174">
        <f t="shared" si="17"/>
        <v>0</v>
      </c>
      <c r="AA15" s="174">
        <f t="shared" si="18"/>
        <v>0</v>
      </c>
      <c r="AB15" s="37"/>
      <c r="AC15" s="45">
        <v>45</v>
      </c>
      <c r="AD15" s="44" t="s">
        <v>20</v>
      </c>
      <c r="AE15" s="38" t="str">
        <f t="shared" si="7"/>
        <v>@ 45Hz</v>
      </c>
      <c r="AF15" s="39">
        <f t="shared" si="19"/>
        <v>1</v>
      </c>
      <c r="AG15" s="126" t="str">
        <f t="shared" si="20"/>
        <v>V</v>
      </c>
      <c r="AH15">
        <f t="shared" ref="AH15:AH34" si="21">VALUE(D15)</f>
        <v>1</v>
      </c>
      <c r="AI15">
        <f t="shared" ref="AI15:AI34" si="22">VALUE(Z15)</f>
        <v>0</v>
      </c>
      <c r="AJ15">
        <f t="shared" ref="AJ15:AJ34" si="23">VALUE(AA15)</f>
        <v>0</v>
      </c>
      <c r="AK15">
        <f t="shared" ref="AK15:AK34" si="24">IF(AND(AL15=1,AM15=1),1,0)</f>
        <v>0</v>
      </c>
      <c r="AL15">
        <f t="shared" ref="AL15:AL34" si="25">IF(AH15&lt;AJ15,0,1)</f>
        <v>1</v>
      </c>
      <c r="AM15">
        <f t="shared" ref="AM15:AM34" si="26">IF(AH15&gt;AI15,0,1)</f>
        <v>0</v>
      </c>
      <c r="AN15" t="e">
        <f>NA()</f>
        <v>#N/A</v>
      </c>
      <c r="AP15" s="147"/>
    </row>
    <row r="16" spans="1:45" x14ac:dyDescent="0.25">
      <c r="A16" s="13"/>
      <c r="B16" s="139"/>
      <c r="C16" s="154"/>
      <c r="D16" s="140"/>
      <c r="E16" s="150"/>
      <c r="F16" s="150"/>
      <c r="G16" s="141"/>
      <c r="H16" s="160"/>
      <c r="I16" s="134"/>
      <c r="J16" s="87"/>
      <c r="K16" s="40"/>
      <c r="L16" s="41"/>
      <c r="M16" s="42"/>
      <c r="N16" s="42"/>
      <c r="O16" s="42"/>
      <c r="P16" s="43"/>
      <c r="S16" s="8"/>
      <c r="T16" s="175"/>
      <c r="U16" s="32"/>
      <c r="V16" s="33"/>
      <c r="W16" s="34"/>
      <c r="X16" s="35"/>
      <c r="Y16" s="44"/>
      <c r="Z16" s="174">
        <f t="shared" si="17"/>
        <v>0</v>
      </c>
      <c r="AA16" s="174">
        <f t="shared" si="18"/>
        <v>0</v>
      </c>
      <c r="AB16" s="37"/>
      <c r="AC16" s="45"/>
      <c r="AD16" s="44"/>
      <c r="AE16" s="38" t="str">
        <f t="shared" si="7"/>
        <v/>
      </c>
      <c r="AF16" s="39">
        <f t="shared" si="19"/>
        <v>0</v>
      </c>
      <c r="AG16" s="126">
        <f t="shared" si="20"/>
        <v>0</v>
      </c>
      <c r="AH16">
        <f t="shared" si="21"/>
        <v>0</v>
      </c>
      <c r="AI16">
        <f t="shared" si="22"/>
        <v>0</v>
      </c>
      <c r="AJ16">
        <f t="shared" si="23"/>
        <v>0</v>
      </c>
      <c r="AK16">
        <f t="shared" si="24"/>
        <v>1</v>
      </c>
      <c r="AL16">
        <f t="shared" si="25"/>
        <v>1</v>
      </c>
      <c r="AM16">
        <f t="shared" si="26"/>
        <v>1</v>
      </c>
      <c r="AN16" t="e">
        <f>NA()</f>
        <v>#N/A</v>
      </c>
      <c r="AP16" s="147"/>
    </row>
    <row r="17" spans="1:42" x14ac:dyDescent="0.25">
      <c r="A17" s="146" t="s">
        <v>2443</v>
      </c>
      <c r="B17" s="142" t="str">
        <f t="shared" si="0"/>
        <v>6 V</v>
      </c>
      <c r="C17" s="143" t="str">
        <f t="shared" si="1"/>
        <v xml:space="preserve">5 VDC </v>
      </c>
      <c r="D17" s="144" t="s">
        <v>2460</v>
      </c>
      <c r="E17" s="151" t="str">
        <f t="shared" si="2"/>
        <v>4.993VDC</v>
      </c>
      <c r="F17" s="151" t="str">
        <f t="shared" si="3"/>
        <v>5.007VDC</v>
      </c>
      <c r="G17" s="145" t="str">
        <f ca="1">IF(D17&lt;&gt;"",'Unc. Calculator'!S22,"")</f>
        <v>0.72 mV</v>
      </c>
      <c r="H17" s="160" t="str">
        <f ca="1">IF('Unc. Calculator'!N22&gt;'Unc. Calculator'!M22,"X","")</f>
        <v/>
      </c>
      <c r="I17" s="134"/>
      <c r="J17" s="87" t="s">
        <v>115</v>
      </c>
      <c r="K17" s="40"/>
      <c r="L17" s="41"/>
      <c r="M17" s="42"/>
      <c r="N17" s="42"/>
      <c r="O17" s="42"/>
      <c r="P17" s="43"/>
      <c r="S17" s="8"/>
      <c r="T17" s="175" t="s">
        <v>2519</v>
      </c>
      <c r="U17" s="32">
        <v>6</v>
      </c>
      <c r="V17" s="33" t="s">
        <v>16</v>
      </c>
      <c r="W17" s="34" t="s">
        <v>2436</v>
      </c>
      <c r="X17" s="35">
        <v>5</v>
      </c>
      <c r="Y17" s="44">
        <v>7.0000000000000001E-3</v>
      </c>
      <c r="Z17" s="174">
        <f t="shared" si="17"/>
        <v>5.0069999999999997</v>
      </c>
      <c r="AA17" s="174">
        <f t="shared" si="18"/>
        <v>4.9930000000000003</v>
      </c>
      <c r="AB17" s="37" t="s">
        <v>91</v>
      </c>
      <c r="AC17" s="45"/>
      <c r="AD17" s="44"/>
      <c r="AE17" s="38" t="str">
        <f t="shared" si="7"/>
        <v/>
      </c>
      <c r="AF17" s="39">
        <f t="shared" si="19"/>
        <v>5</v>
      </c>
      <c r="AG17" s="126" t="str">
        <f t="shared" si="20"/>
        <v>V</v>
      </c>
      <c r="AH17">
        <f t="shared" si="21"/>
        <v>5</v>
      </c>
      <c r="AI17">
        <f t="shared" si="22"/>
        <v>5.0069999999999997</v>
      </c>
      <c r="AJ17">
        <f t="shared" si="23"/>
        <v>4.9930000000000003</v>
      </c>
      <c r="AK17">
        <f t="shared" si="24"/>
        <v>1</v>
      </c>
      <c r="AL17">
        <f t="shared" si="25"/>
        <v>1</v>
      </c>
      <c r="AM17">
        <f t="shared" si="26"/>
        <v>1</v>
      </c>
      <c r="AN17" t="s">
        <v>2525</v>
      </c>
      <c r="AO17" t="b">
        <f t="shared" ca="1" si="15"/>
        <v>1</v>
      </c>
      <c r="AP17" t="str">
        <f t="shared" ca="1" si="16"/>
        <v>0.72 mV</v>
      </c>
    </row>
    <row r="18" spans="1:42" x14ac:dyDescent="0.25">
      <c r="A18" s="13"/>
      <c r="B18" s="139" t="str">
        <f t="shared" si="0"/>
        <v>600 V</v>
      </c>
      <c r="C18" s="154" t="str">
        <f t="shared" si="1"/>
        <v xml:space="preserve">300 VDC </v>
      </c>
      <c r="D18" s="140" t="s">
        <v>2461</v>
      </c>
      <c r="E18" s="150" t="str">
        <f t="shared" si="2"/>
        <v>299.5VDC</v>
      </c>
      <c r="F18" s="150" t="str">
        <f t="shared" si="3"/>
        <v>300.5VDC</v>
      </c>
      <c r="G18" s="141" t="str">
        <f ca="1">IF(D18&lt;&gt;"",'Unc. Calculator'!S23,"")</f>
        <v>62 mV</v>
      </c>
      <c r="H18" s="160" t="str">
        <f ca="1">IF('Unc. Calculator'!N23&gt;'Unc. Calculator'!M23,"X","")</f>
        <v/>
      </c>
      <c r="I18" s="134"/>
      <c r="J18" s="87" t="s">
        <v>115</v>
      </c>
      <c r="K18" s="40"/>
      <c r="L18" s="41"/>
      <c r="M18" s="42"/>
      <c r="N18" s="42"/>
      <c r="O18" s="42"/>
      <c r="P18" s="43"/>
      <c r="S18" s="8"/>
      <c r="T18" s="175" t="s">
        <v>2518</v>
      </c>
      <c r="U18" s="32">
        <v>600</v>
      </c>
      <c r="V18" s="33" t="s">
        <v>16</v>
      </c>
      <c r="W18" s="34" t="s">
        <v>2436</v>
      </c>
      <c r="X18" s="35">
        <v>300</v>
      </c>
      <c r="Y18" s="44">
        <v>0.5</v>
      </c>
      <c r="Z18" s="174">
        <f t="shared" si="17"/>
        <v>300.5</v>
      </c>
      <c r="AA18" s="174">
        <f t="shared" si="18"/>
        <v>299.5</v>
      </c>
      <c r="AB18" s="37" t="s">
        <v>91</v>
      </c>
      <c r="AC18" s="45"/>
      <c r="AD18" s="44"/>
      <c r="AE18" s="38" t="str">
        <f t="shared" si="7"/>
        <v/>
      </c>
      <c r="AF18" s="39">
        <f t="shared" si="19"/>
        <v>300</v>
      </c>
      <c r="AG18" s="126" t="str">
        <f t="shared" si="20"/>
        <v>V</v>
      </c>
      <c r="AH18">
        <f t="shared" si="21"/>
        <v>300</v>
      </c>
      <c r="AI18">
        <f t="shared" si="22"/>
        <v>300.5</v>
      </c>
      <c r="AJ18">
        <f t="shared" si="23"/>
        <v>299.5</v>
      </c>
      <c r="AK18">
        <f t="shared" si="24"/>
        <v>1</v>
      </c>
      <c r="AL18">
        <f t="shared" si="25"/>
        <v>1</v>
      </c>
      <c r="AM18">
        <f t="shared" si="26"/>
        <v>1</v>
      </c>
      <c r="AN18" t="s">
        <v>2526</v>
      </c>
      <c r="AO18" t="b">
        <f t="shared" ca="1" si="15"/>
        <v>1</v>
      </c>
      <c r="AP18" t="str">
        <f t="shared" ca="1" si="16"/>
        <v>62 mV</v>
      </c>
    </row>
    <row r="19" spans="1:42" x14ac:dyDescent="0.25">
      <c r="A19" s="146"/>
      <c r="B19" s="142" t="str">
        <f t="shared" si="0"/>
        <v>1000 V</v>
      </c>
      <c r="C19" s="143" t="str">
        <f t="shared" si="1"/>
        <v xml:space="preserve">1000 VDC </v>
      </c>
      <c r="D19" s="144" t="s">
        <v>2462</v>
      </c>
      <c r="E19" s="151" t="str">
        <f t="shared" si="2"/>
        <v>997VDC</v>
      </c>
      <c r="F19" s="151" t="str">
        <f t="shared" si="3"/>
        <v>1003VDC</v>
      </c>
      <c r="G19" s="145" t="str">
        <f ca="1">IF(D19&lt;&gt;"",'Unc. Calculator'!S24,"")</f>
        <v>580 mV</v>
      </c>
      <c r="H19" s="160" t="str">
        <f ca="1">IF('Unc. Calculator'!N24&gt;'Unc. Calculator'!M24,"X","")</f>
        <v/>
      </c>
      <c r="I19" s="134"/>
      <c r="J19" s="87" t="s">
        <v>115</v>
      </c>
      <c r="K19" s="40"/>
      <c r="L19" s="41"/>
      <c r="M19" s="42"/>
      <c r="N19" s="42"/>
      <c r="O19" s="42"/>
      <c r="P19" s="43"/>
      <c r="S19" s="8"/>
      <c r="T19" s="175" t="s">
        <v>2521</v>
      </c>
      <c r="U19" s="32">
        <v>1000</v>
      </c>
      <c r="V19" s="33" t="s">
        <v>16</v>
      </c>
      <c r="W19" s="34" t="s">
        <v>2436</v>
      </c>
      <c r="X19" s="35">
        <v>1000</v>
      </c>
      <c r="Y19" s="44">
        <v>3</v>
      </c>
      <c r="Z19" s="174">
        <f t="shared" si="17"/>
        <v>1003</v>
      </c>
      <c r="AA19" s="174">
        <f t="shared" si="18"/>
        <v>997</v>
      </c>
      <c r="AB19" s="37" t="s">
        <v>91</v>
      </c>
      <c r="AC19" s="45"/>
      <c r="AD19" s="44"/>
      <c r="AE19" s="38" t="str">
        <f t="shared" si="7"/>
        <v/>
      </c>
      <c r="AF19" s="39">
        <f t="shared" si="19"/>
        <v>1000</v>
      </c>
      <c r="AG19" s="126" t="str">
        <f t="shared" si="20"/>
        <v>V</v>
      </c>
      <c r="AH19">
        <f t="shared" si="21"/>
        <v>1000</v>
      </c>
      <c r="AI19">
        <f t="shared" si="22"/>
        <v>1003</v>
      </c>
      <c r="AJ19">
        <f t="shared" si="23"/>
        <v>997</v>
      </c>
      <c r="AK19">
        <f t="shared" si="24"/>
        <v>1</v>
      </c>
      <c r="AL19">
        <f t="shared" si="25"/>
        <v>1</v>
      </c>
      <c r="AM19">
        <f t="shared" si="26"/>
        <v>1</v>
      </c>
      <c r="AN19" t="s">
        <v>2527</v>
      </c>
      <c r="AO19" t="b">
        <f t="shared" ca="1" si="15"/>
        <v>1</v>
      </c>
      <c r="AP19" t="str">
        <f t="shared" ca="1" si="16"/>
        <v>580 mV</v>
      </c>
    </row>
    <row r="20" spans="1:42" x14ac:dyDescent="0.25">
      <c r="A20" s="13"/>
      <c r="B20" s="139" t="str">
        <f t="shared" si="0"/>
        <v>1000 V</v>
      </c>
      <c r="C20" s="154" t="str">
        <f t="shared" si="1"/>
        <v xml:space="preserve">-1000 VDC </v>
      </c>
      <c r="D20" s="140" t="s">
        <v>2463</v>
      </c>
      <c r="E20" s="150" t="str">
        <f t="shared" si="2"/>
        <v>-1003VDC</v>
      </c>
      <c r="F20" s="150" t="str">
        <f t="shared" si="3"/>
        <v>-997VDC</v>
      </c>
      <c r="G20" s="141" t="str">
        <f ca="1">IF(D20&lt;&gt;"",'Unc. Calculator'!S25,"")</f>
        <v>580 mV</v>
      </c>
      <c r="H20" s="160" t="str">
        <f ca="1">IF('Unc. Calculator'!N25&gt;'Unc. Calculator'!M25,"X","")</f>
        <v/>
      </c>
      <c r="I20" s="134"/>
      <c r="J20" s="87" t="s">
        <v>115</v>
      </c>
      <c r="K20" s="40"/>
      <c r="L20" s="41"/>
      <c r="M20" s="42"/>
      <c r="N20" s="42"/>
      <c r="O20" s="42"/>
      <c r="P20" s="43"/>
      <c r="S20" s="8"/>
      <c r="T20" s="175" t="s">
        <v>2521</v>
      </c>
      <c r="U20" s="32">
        <v>1000</v>
      </c>
      <c r="V20" s="33" t="s">
        <v>16</v>
      </c>
      <c r="W20" s="34" t="s">
        <v>2436</v>
      </c>
      <c r="X20" s="35">
        <v>-1000</v>
      </c>
      <c r="Y20" s="44">
        <v>3</v>
      </c>
      <c r="Z20" s="174">
        <f t="shared" si="17"/>
        <v>-997</v>
      </c>
      <c r="AA20" s="174">
        <f t="shared" si="18"/>
        <v>-1003</v>
      </c>
      <c r="AB20" s="37" t="s">
        <v>91</v>
      </c>
      <c r="AC20" s="45"/>
      <c r="AD20" s="44"/>
      <c r="AE20" s="38" t="str">
        <f t="shared" si="7"/>
        <v/>
      </c>
      <c r="AF20" s="39">
        <f t="shared" si="19"/>
        <v>-1000</v>
      </c>
      <c r="AG20" s="126" t="str">
        <f t="shared" si="20"/>
        <v>V</v>
      </c>
      <c r="AH20">
        <f t="shared" si="21"/>
        <v>-1000</v>
      </c>
      <c r="AI20">
        <f t="shared" si="22"/>
        <v>-997</v>
      </c>
      <c r="AJ20">
        <f t="shared" si="23"/>
        <v>-1003</v>
      </c>
      <c r="AK20">
        <f t="shared" si="24"/>
        <v>1</v>
      </c>
      <c r="AL20">
        <f t="shared" si="25"/>
        <v>1</v>
      </c>
      <c r="AM20">
        <f t="shared" si="26"/>
        <v>1</v>
      </c>
      <c r="AN20" t="s">
        <v>2527</v>
      </c>
      <c r="AO20" t="b">
        <f t="shared" ca="1" si="15"/>
        <v>1</v>
      </c>
      <c r="AP20" t="str">
        <f t="shared" ca="1" si="16"/>
        <v>580 mV</v>
      </c>
    </row>
    <row r="21" spans="1:42" x14ac:dyDescent="0.25">
      <c r="A21" s="146"/>
      <c r="B21" s="142"/>
      <c r="C21" s="143"/>
      <c r="D21" s="144"/>
      <c r="E21" s="151"/>
      <c r="F21" s="151"/>
      <c r="G21" s="145"/>
      <c r="H21" s="160"/>
      <c r="I21" s="134"/>
      <c r="J21" s="87"/>
      <c r="K21" s="40"/>
      <c r="L21" s="41"/>
      <c r="M21" s="42"/>
      <c r="N21" s="42"/>
      <c r="O21" s="42"/>
      <c r="P21" s="43"/>
      <c r="S21" s="8"/>
      <c r="T21" s="175"/>
      <c r="U21" s="32"/>
      <c r="V21" s="33"/>
      <c r="W21" s="34"/>
      <c r="X21" s="35"/>
      <c r="Y21" s="44"/>
      <c r="Z21" s="174">
        <f t="shared" si="17"/>
        <v>0</v>
      </c>
      <c r="AA21" s="174">
        <f t="shared" si="18"/>
        <v>0</v>
      </c>
      <c r="AB21" s="37"/>
      <c r="AC21" s="45"/>
      <c r="AD21" s="44"/>
      <c r="AE21" s="38" t="str">
        <f t="shared" si="7"/>
        <v/>
      </c>
      <c r="AF21" s="39">
        <f t="shared" si="19"/>
        <v>0</v>
      </c>
      <c r="AG21" s="126">
        <f t="shared" si="20"/>
        <v>0</v>
      </c>
      <c r="AH21">
        <f t="shared" si="21"/>
        <v>0</v>
      </c>
      <c r="AI21">
        <f t="shared" si="22"/>
        <v>0</v>
      </c>
      <c r="AJ21">
        <f t="shared" si="23"/>
        <v>0</v>
      </c>
      <c r="AK21">
        <f t="shared" si="24"/>
        <v>1</v>
      </c>
      <c r="AL21">
        <f t="shared" si="25"/>
        <v>1</v>
      </c>
      <c r="AM21">
        <f t="shared" si="26"/>
        <v>1</v>
      </c>
      <c r="AN21" t="e">
        <f>NA()</f>
        <v>#N/A</v>
      </c>
      <c r="AP21" s="147"/>
    </row>
    <row r="22" spans="1:42" x14ac:dyDescent="0.25">
      <c r="A22" s="13"/>
      <c r="B22" s="139"/>
      <c r="C22" s="154"/>
      <c r="D22" s="140"/>
      <c r="E22" s="150"/>
      <c r="F22" s="150"/>
      <c r="G22" s="141"/>
      <c r="H22" s="160"/>
      <c r="I22" s="134"/>
      <c r="J22" s="87"/>
      <c r="K22" s="40"/>
      <c r="L22" s="41"/>
      <c r="M22" s="42"/>
      <c r="N22" s="42"/>
      <c r="O22" s="42"/>
      <c r="P22" s="43"/>
      <c r="S22" s="8"/>
      <c r="T22" s="175"/>
      <c r="U22" s="32"/>
      <c r="V22" s="33"/>
      <c r="W22" s="34"/>
      <c r="X22" s="35"/>
      <c r="Y22" s="44"/>
      <c r="Z22" s="174">
        <f t="shared" si="17"/>
        <v>0</v>
      </c>
      <c r="AA22" s="174">
        <f t="shared" si="18"/>
        <v>0</v>
      </c>
      <c r="AB22" s="37"/>
      <c r="AC22" s="45"/>
      <c r="AD22" s="44"/>
      <c r="AE22" s="38" t="str">
        <f t="shared" si="7"/>
        <v/>
      </c>
      <c r="AF22" s="39">
        <f t="shared" si="19"/>
        <v>0</v>
      </c>
      <c r="AG22" s="126">
        <f t="shared" si="20"/>
        <v>0</v>
      </c>
      <c r="AH22">
        <f t="shared" si="21"/>
        <v>0</v>
      </c>
      <c r="AI22">
        <f t="shared" si="22"/>
        <v>0</v>
      </c>
      <c r="AJ22">
        <f t="shared" si="23"/>
        <v>0</v>
      </c>
      <c r="AK22">
        <f t="shared" si="24"/>
        <v>1</v>
      </c>
      <c r="AL22">
        <f t="shared" si="25"/>
        <v>1</v>
      </c>
      <c r="AM22">
        <f t="shared" si="26"/>
        <v>1</v>
      </c>
      <c r="AN22" t="e">
        <f>NA()</f>
        <v>#N/A</v>
      </c>
      <c r="AP22" s="147"/>
    </row>
    <row r="23" spans="1:42" x14ac:dyDescent="0.25">
      <c r="A23" s="146" t="s">
        <v>2444</v>
      </c>
      <c r="B23" s="142" t="str">
        <f t="shared" si="0"/>
        <v>600 mV</v>
      </c>
      <c r="C23" s="143" t="str">
        <f t="shared" si="1"/>
        <v xml:space="preserve">30 mVDC </v>
      </c>
      <c r="D23" s="144" t="s">
        <v>2464</v>
      </c>
      <c r="E23" s="151" t="str">
        <f t="shared" ref="E23:E24" si="27">CONCATENATE(AA23,AG23,W23)</f>
        <v>29.8mVDC</v>
      </c>
      <c r="F23" s="151" t="str">
        <f t="shared" ref="F23:F24" si="28">CONCATENATE(Z23,AG23,W23)</f>
        <v>30.2mVDC</v>
      </c>
      <c r="G23" s="145" t="str">
        <f ca="1">IF(D23&lt;&gt;"",'Unc. Calculator'!S28,"")</f>
        <v>59 µV</v>
      </c>
      <c r="H23" s="160" t="str">
        <f ca="1">IF('Unc. Calculator'!N28&gt;'Unc. Calculator'!M28,"X","")</f>
        <v/>
      </c>
      <c r="I23" s="134"/>
      <c r="J23" s="87" t="s">
        <v>115</v>
      </c>
      <c r="K23" s="40"/>
      <c r="L23" s="41"/>
      <c r="M23" s="42"/>
      <c r="N23" s="42"/>
      <c r="O23" s="42"/>
      <c r="P23" s="43"/>
      <c r="S23" s="8"/>
      <c r="T23" s="175" t="s">
        <v>2518</v>
      </c>
      <c r="U23" s="32">
        <v>600</v>
      </c>
      <c r="V23" s="33" t="s">
        <v>14</v>
      </c>
      <c r="W23" s="34" t="s">
        <v>2436</v>
      </c>
      <c r="X23" s="35">
        <v>30</v>
      </c>
      <c r="Y23" s="44">
        <v>0.2</v>
      </c>
      <c r="Z23" s="174">
        <f t="shared" si="17"/>
        <v>30.2</v>
      </c>
      <c r="AA23" s="174">
        <f t="shared" si="18"/>
        <v>29.8</v>
      </c>
      <c r="AB23" s="37" t="s">
        <v>91</v>
      </c>
      <c r="AC23" s="45"/>
      <c r="AD23" s="44"/>
      <c r="AE23" s="38" t="str">
        <f t="shared" si="7"/>
        <v/>
      </c>
      <c r="AF23" s="39">
        <f t="shared" si="19"/>
        <v>30</v>
      </c>
      <c r="AG23" s="126" t="str">
        <f t="shared" si="20"/>
        <v>mV</v>
      </c>
      <c r="AH23">
        <f t="shared" si="21"/>
        <v>30</v>
      </c>
      <c r="AI23">
        <f t="shared" si="22"/>
        <v>30.2</v>
      </c>
      <c r="AJ23">
        <f t="shared" si="23"/>
        <v>29.8</v>
      </c>
      <c r="AK23">
        <f t="shared" si="24"/>
        <v>1</v>
      </c>
      <c r="AL23">
        <f t="shared" si="25"/>
        <v>1</v>
      </c>
      <c r="AM23">
        <f t="shared" si="26"/>
        <v>1</v>
      </c>
      <c r="AN23" t="s">
        <v>2528</v>
      </c>
      <c r="AO23" t="b">
        <f t="shared" ca="1" si="15"/>
        <v>1</v>
      </c>
      <c r="AP23" t="str">
        <f t="shared" ca="1" si="16"/>
        <v>59 µV</v>
      </c>
    </row>
    <row r="24" spans="1:42" x14ac:dyDescent="0.25">
      <c r="A24" s="13"/>
      <c r="B24" s="139" t="str">
        <f t="shared" si="0"/>
        <v>600 mV</v>
      </c>
      <c r="C24" s="154" t="str">
        <f t="shared" si="1"/>
        <v xml:space="preserve">-300 mVDC </v>
      </c>
      <c r="D24" s="140" t="s">
        <v>2465</v>
      </c>
      <c r="E24" s="150" t="str">
        <f t="shared" si="27"/>
        <v>-300.5mVDC</v>
      </c>
      <c r="F24" s="150" t="str">
        <f t="shared" si="28"/>
        <v>-299.5mVDC</v>
      </c>
      <c r="G24" s="141" t="str">
        <f ca="1">IF(D24&lt;&gt;"",'Unc. Calculator'!S29,"")</f>
        <v>63 µV</v>
      </c>
      <c r="H24" s="160" t="str">
        <f ca="1">IF('Unc. Calculator'!N29&gt;'Unc. Calculator'!M29,"X","")</f>
        <v/>
      </c>
      <c r="I24" s="134"/>
      <c r="J24" s="87" t="s">
        <v>115</v>
      </c>
      <c r="K24" s="40"/>
      <c r="L24" s="41"/>
      <c r="M24" s="42"/>
      <c r="N24" s="42"/>
      <c r="O24" s="42"/>
      <c r="P24" s="43"/>
      <c r="S24" s="8"/>
      <c r="T24" s="175" t="s">
        <v>2518</v>
      </c>
      <c r="U24" s="32">
        <v>600</v>
      </c>
      <c r="V24" s="33" t="s">
        <v>14</v>
      </c>
      <c r="W24" s="34" t="s">
        <v>2436</v>
      </c>
      <c r="X24" s="35">
        <v>-300</v>
      </c>
      <c r="Y24" s="44">
        <v>0.5</v>
      </c>
      <c r="Z24" s="174">
        <f t="shared" si="17"/>
        <v>-299.5</v>
      </c>
      <c r="AA24" s="174">
        <f t="shared" si="18"/>
        <v>-300.5</v>
      </c>
      <c r="AB24" s="37" t="s">
        <v>91</v>
      </c>
      <c r="AC24" s="45"/>
      <c r="AD24" s="44"/>
      <c r="AE24" s="38" t="str">
        <f t="shared" si="7"/>
        <v/>
      </c>
      <c r="AF24" s="39">
        <f t="shared" si="19"/>
        <v>-299.89999999999998</v>
      </c>
      <c r="AG24" s="126" t="str">
        <f t="shared" si="20"/>
        <v>mV</v>
      </c>
      <c r="AH24">
        <f t="shared" si="21"/>
        <v>-299.89999999999998</v>
      </c>
      <c r="AI24">
        <f t="shared" si="22"/>
        <v>-299.5</v>
      </c>
      <c r="AJ24">
        <f t="shared" si="23"/>
        <v>-300.5</v>
      </c>
      <c r="AK24">
        <f t="shared" si="24"/>
        <v>1</v>
      </c>
      <c r="AL24">
        <f t="shared" si="25"/>
        <v>1</v>
      </c>
      <c r="AM24">
        <f t="shared" si="26"/>
        <v>1</v>
      </c>
      <c r="AN24" t="s">
        <v>2543</v>
      </c>
      <c r="AO24" t="b">
        <f t="shared" ca="1" si="15"/>
        <v>1</v>
      </c>
      <c r="AP24" t="str">
        <f t="shared" ca="1" si="16"/>
        <v>63 µV</v>
      </c>
    </row>
    <row r="25" spans="1:42" x14ac:dyDescent="0.25">
      <c r="A25" s="146"/>
      <c r="B25" s="142" t="str">
        <f t="shared" si="0"/>
        <v>600 mV</v>
      </c>
      <c r="C25" s="143" t="str">
        <f t="shared" si="1"/>
        <v xml:space="preserve">600 mVDC </v>
      </c>
      <c r="D25" s="144" t="s">
        <v>2466</v>
      </c>
      <c r="E25" s="151" t="str">
        <f t="shared" si="2"/>
        <v>599.3mVDC</v>
      </c>
      <c r="F25" s="151" t="str">
        <f t="shared" si="3"/>
        <v>600.7mVDC</v>
      </c>
      <c r="G25" s="145" t="str">
        <f ca="1">IF(D25&lt;&gt;"",'Unc. Calculator'!S30,"")</f>
        <v>76 µV</v>
      </c>
      <c r="H25" s="160" t="str">
        <f ca="1">IF('Unc. Calculator'!N30&gt;'Unc. Calculator'!M30,"X","")</f>
        <v/>
      </c>
      <c r="I25" s="134"/>
      <c r="J25" s="87" t="s">
        <v>115</v>
      </c>
      <c r="K25" s="40"/>
      <c r="L25" s="41"/>
      <c r="M25" s="42"/>
      <c r="N25" s="42"/>
      <c r="O25" s="42"/>
      <c r="P25" s="43"/>
      <c r="S25" s="8"/>
      <c r="T25" s="46" t="s">
        <v>2518</v>
      </c>
      <c r="U25" s="32">
        <v>600</v>
      </c>
      <c r="V25" s="10" t="s">
        <v>14</v>
      </c>
      <c r="W25" s="34" t="s">
        <v>2436</v>
      </c>
      <c r="X25" s="35">
        <v>600</v>
      </c>
      <c r="Y25" s="44">
        <v>0.7</v>
      </c>
      <c r="Z25" s="174">
        <f t="shared" si="17"/>
        <v>600.70000000000005</v>
      </c>
      <c r="AA25" s="174">
        <f t="shared" si="18"/>
        <v>599.29999999999995</v>
      </c>
      <c r="AB25" s="37" t="s">
        <v>91</v>
      </c>
      <c r="AC25" s="45"/>
      <c r="AD25" s="44"/>
      <c r="AE25" s="38" t="str">
        <f t="shared" si="7"/>
        <v/>
      </c>
      <c r="AF25" s="39">
        <f t="shared" si="19"/>
        <v>599.9</v>
      </c>
      <c r="AG25" s="126" t="str">
        <f t="shared" si="20"/>
        <v>mV</v>
      </c>
      <c r="AH25">
        <f t="shared" si="21"/>
        <v>599.9</v>
      </c>
      <c r="AI25">
        <f t="shared" si="22"/>
        <v>600.70000000000005</v>
      </c>
      <c r="AJ25">
        <f t="shared" si="23"/>
        <v>599.29999999999995</v>
      </c>
      <c r="AK25">
        <f t="shared" si="24"/>
        <v>1</v>
      </c>
      <c r="AL25">
        <f t="shared" si="25"/>
        <v>1</v>
      </c>
      <c r="AM25">
        <f t="shared" si="26"/>
        <v>1</v>
      </c>
      <c r="AN25" t="s">
        <v>2529</v>
      </c>
      <c r="AO25" t="b">
        <f t="shared" ca="1" si="15"/>
        <v>1</v>
      </c>
      <c r="AP25" t="str">
        <f t="shared" ca="1" si="16"/>
        <v>76 µV</v>
      </c>
    </row>
    <row r="26" spans="1:42" x14ac:dyDescent="0.25">
      <c r="A26" s="13" t="s">
        <v>17</v>
      </c>
      <c r="B26" s="139" t="str">
        <f t="shared" si="0"/>
        <v>600 Ω</v>
      </c>
      <c r="C26" s="154" t="str">
        <f t="shared" si="1"/>
        <v xml:space="preserve">500 Ω </v>
      </c>
      <c r="D26" s="140" t="s">
        <v>2467</v>
      </c>
      <c r="E26" s="150" t="str">
        <f t="shared" si="2"/>
        <v>495.3Ω</v>
      </c>
      <c r="F26" s="150" t="str">
        <f t="shared" si="3"/>
        <v>504.7Ω</v>
      </c>
      <c r="G26" s="141" t="str">
        <f ca="1">IF(D26&lt;&gt;"",'Unc. Calculator'!S31,"")</f>
        <v>97 mΩ</v>
      </c>
      <c r="H26" s="160" t="str">
        <f ca="1">IF('Unc. Calculator'!N31&gt;'Unc. Calculator'!M31,"X","")</f>
        <v/>
      </c>
      <c r="I26" s="134"/>
      <c r="J26" s="87" t="s">
        <v>115</v>
      </c>
      <c r="K26" s="40"/>
      <c r="L26" s="41"/>
      <c r="M26" s="42"/>
      <c r="N26" s="42"/>
      <c r="O26" s="42"/>
      <c r="P26" s="43"/>
      <c r="S26" s="8"/>
      <c r="T26" s="46" t="s">
        <v>2518</v>
      </c>
      <c r="U26" s="32">
        <v>600</v>
      </c>
      <c r="V26" s="10" t="s">
        <v>2437</v>
      </c>
      <c r="W26" s="34"/>
      <c r="X26" s="35">
        <v>500</v>
      </c>
      <c r="Y26" s="44">
        <v>4.7</v>
      </c>
      <c r="Z26" s="174">
        <f t="shared" si="17"/>
        <v>504.7</v>
      </c>
      <c r="AA26" s="174">
        <f t="shared" si="18"/>
        <v>495.3</v>
      </c>
      <c r="AB26" s="37" t="s">
        <v>91</v>
      </c>
      <c r="AC26" s="45"/>
      <c r="AD26" s="44"/>
      <c r="AE26" s="38" t="str">
        <f t="shared" si="7"/>
        <v/>
      </c>
      <c r="AF26" s="39">
        <f t="shared" si="19"/>
        <v>500.2</v>
      </c>
      <c r="AG26" s="126" t="str">
        <f t="shared" si="20"/>
        <v>Ω</v>
      </c>
      <c r="AH26">
        <f t="shared" si="21"/>
        <v>500.2</v>
      </c>
      <c r="AI26">
        <f t="shared" si="22"/>
        <v>504.7</v>
      </c>
      <c r="AJ26">
        <f t="shared" si="23"/>
        <v>495.3</v>
      </c>
      <c r="AK26">
        <f t="shared" si="24"/>
        <v>1</v>
      </c>
      <c r="AL26">
        <f t="shared" si="25"/>
        <v>1</v>
      </c>
      <c r="AM26">
        <f t="shared" si="26"/>
        <v>1</v>
      </c>
      <c r="AN26" t="s">
        <v>2629</v>
      </c>
      <c r="AO26" t="b">
        <f t="shared" ca="1" si="15"/>
        <v>1</v>
      </c>
      <c r="AP26" t="str">
        <f t="shared" ca="1" si="16"/>
        <v>97 mΩ</v>
      </c>
    </row>
    <row r="27" spans="1:42" x14ac:dyDescent="0.25">
      <c r="A27" s="146"/>
      <c r="B27" s="142" t="str">
        <f t="shared" ref="B27:B55" si="29">IF(S27="",CONCATENATE(U27,AB27,V27),CONCATENATE(U27,AB27,S27))</f>
        <v>50 MΩ</v>
      </c>
      <c r="C27" s="143" t="str">
        <f t="shared" si="1"/>
        <v xml:space="preserve">19 MΩ </v>
      </c>
      <c r="D27" s="144" t="s">
        <v>2468</v>
      </c>
      <c r="E27" s="151" t="str">
        <f t="shared" ref="E27:E55" si="30">CONCATENATE(AA27,AG27,W27)</f>
        <v>18.68MΩ</v>
      </c>
      <c r="F27" s="151" t="str">
        <f t="shared" ref="F27:F55" si="31">CONCATENATE(Z27,AG27,W27)</f>
        <v>19.32MΩ</v>
      </c>
      <c r="G27" s="145" t="str">
        <f ca="1">IF(D27&lt;&gt;"",'Unc. Calculator'!S32,"")</f>
        <v>26 kΩ</v>
      </c>
      <c r="H27" s="160" t="str">
        <f ca="1">IF('Unc. Calculator'!N32&gt;'Unc. Calculator'!M32,"X","")</f>
        <v/>
      </c>
      <c r="I27" s="134"/>
      <c r="J27" s="87" t="s">
        <v>115</v>
      </c>
      <c r="K27" s="40"/>
      <c r="L27" s="41"/>
      <c r="M27" s="42"/>
      <c r="N27" s="42"/>
      <c r="O27" s="42"/>
      <c r="P27" s="43"/>
      <c r="S27" s="8"/>
      <c r="T27" s="46" t="s">
        <v>2520</v>
      </c>
      <c r="U27" s="32">
        <v>50</v>
      </c>
      <c r="V27" s="10" t="s">
        <v>2438</v>
      </c>
      <c r="W27" s="34"/>
      <c r="X27" s="35">
        <v>19</v>
      </c>
      <c r="Y27" s="44">
        <v>0.32</v>
      </c>
      <c r="Z27" s="174">
        <f t="shared" si="17"/>
        <v>19.32</v>
      </c>
      <c r="AA27" s="174">
        <f t="shared" si="18"/>
        <v>18.68</v>
      </c>
      <c r="AB27" s="37" t="s">
        <v>91</v>
      </c>
      <c r="AC27" s="45"/>
      <c r="AD27" s="44"/>
      <c r="AE27" s="38" t="str">
        <f t="shared" si="7"/>
        <v/>
      </c>
      <c r="AF27" s="39">
        <f t="shared" si="19"/>
        <v>19</v>
      </c>
      <c r="AG27" s="126" t="str">
        <f t="shared" si="20"/>
        <v>MΩ</v>
      </c>
      <c r="AH27">
        <f t="shared" si="21"/>
        <v>19</v>
      </c>
      <c r="AI27">
        <f t="shared" si="22"/>
        <v>19.32</v>
      </c>
      <c r="AJ27">
        <f t="shared" si="23"/>
        <v>18.68</v>
      </c>
      <c r="AK27">
        <f t="shared" si="24"/>
        <v>1</v>
      </c>
      <c r="AL27">
        <f t="shared" si="25"/>
        <v>1</v>
      </c>
      <c r="AM27">
        <f t="shared" si="26"/>
        <v>1</v>
      </c>
      <c r="AN27" t="s">
        <v>2630</v>
      </c>
      <c r="AO27" t="b">
        <f t="shared" ca="1" si="15"/>
        <v>1</v>
      </c>
      <c r="AP27" t="str">
        <f t="shared" ca="1" si="16"/>
        <v>26 kΩ</v>
      </c>
    </row>
    <row r="28" spans="1:42" x14ac:dyDescent="0.25">
      <c r="A28" s="13" t="s">
        <v>25</v>
      </c>
      <c r="B28" s="139" t="str">
        <f t="shared" si="29"/>
        <v>1000 nF</v>
      </c>
      <c r="C28" s="154" t="str">
        <f t="shared" si="1"/>
        <v xml:space="preserve">900 nF </v>
      </c>
      <c r="D28" s="140" t="s">
        <v>2469</v>
      </c>
      <c r="E28" s="150" t="str">
        <f t="shared" si="30"/>
        <v>887nF</v>
      </c>
      <c r="F28" s="150" t="str">
        <f t="shared" si="31"/>
        <v>913nF</v>
      </c>
      <c r="G28" s="141" t="str">
        <f ca="1">IF(D28&lt;&gt;"",'Unc. Calculator'!S33,"")</f>
        <v>3.8 nF</v>
      </c>
      <c r="H28" s="160" t="str">
        <f ca="1">IF('Unc. Calculator'!N33&gt;'Unc. Calculator'!M33,"X","")</f>
        <v/>
      </c>
      <c r="I28" s="134"/>
      <c r="J28" s="87" t="s">
        <v>115</v>
      </c>
      <c r="K28" s="40"/>
      <c r="L28" s="41"/>
      <c r="M28" s="42"/>
      <c r="N28" s="42"/>
      <c r="O28" s="42"/>
      <c r="P28" s="43"/>
      <c r="S28" s="8"/>
      <c r="T28" s="46" t="s">
        <v>2521</v>
      </c>
      <c r="U28" s="32">
        <v>1000</v>
      </c>
      <c r="V28" s="10" t="s">
        <v>26</v>
      </c>
      <c r="W28" s="34"/>
      <c r="X28" s="35">
        <v>900</v>
      </c>
      <c r="Y28" s="44">
        <v>13</v>
      </c>
      <c r="Z28" s="174">
        <f t="shared" si="17"/>
        <v>913</v>
      </c>
      <c r="AA28" s="174">
        <f t="shared" si="18"/>
        <v>887</v>
      </c>
      <c r="AB28" s="37" t="s">
        <v>91</v>
      </c>
      <c r="AC28" s="45"/>
      <c r="AD28" s="44"/>
      <c r="AE28" s="38" t="str">
        <f t="shared" si="7"/>
        <v/>
      </c>
      <c r="AF28" s="39">
        <f t="shared" si="19"/>
        <v>900</v>
      </c>
      <c r="AG28" s="126" t="str">
        <f t="shared" si="20"/>
        <v>nF</v>
      </c>
      <c r="AH28">
        <f t="shared" si="21"/>
        <v>900</v>
      </c>
      <c r="AI28">
        <f t="shared" si="22"/>
        <v>913</v>
      </c>
      <c r="AJ28">
        <f t="shared" si="23"/>
        <v>887</v>
      </c>
      <c r="AK28">
        <f t="shared" si="24"/>
        <v>1</v>
      </c>
      <c r="AL28">
        <f t="shared" si="25"/>
        <v>1</v>
      </c>
      <c r="AM28">
        <f t="shared" si="26"/>
        <v>1</v>
      </c>
      <c r="AN28" t="s">
        <v>2631</v>
      </c>
      <c r="AO28" t="b">
        <f t="shared" ca="1" si="15"/>
        <v>1</v>
      </c>
      <c r="AP28" t="str">
        <f t="shared" ca="1" si="16"/>
        <v>3.8 nF</v>
      </c>
    </row>
    <row r="29" spans="1:42" x14ac:dyDescent="0.25">
      <c r="A29" s="146"/>
      <c r="B29" s="142"/>
      <c r="C29" s="143"/>
      <c r="D29" s="144"/>
      <c r="E29" s="151"/>
      <c r="F29" s="151"/>
      <c r="G29" s="145"/>
      <c r="H29" s="160"/>
      <c r="I29" s="134"/>
      <c r="J29" s="87"/>
      <c r="K29" s="40"/>
      <c r="L29" s="41"/>
      <c r="M29" s="42"/>
      <c r="N29" s="42"/>
      <c r="O29" s="42"/>
      <c r="P29" s="43"/>
      <c r="S29" s="8"/>
      <c r="T29" s="46"/>
      <c r="U29" s="32"/>
      <c r="V29" s="10"/>
      <c r="W29" s="34"/>
      <c r="X29" s="35"/>
      <c r="Y29" s="44"/>
      <c r="Z29" s="174">
        <f t="shared" si="17"/>
        <v>0</v>
      </c>
      <c r="AA29" s="174">
        <f t="shared" si="18"/>
        <v>0</v>
      </c>
      <c r="AB29" s="37"/>
      <c r="AC29" s="45"/>
      <c r="AD29" s="44"/>
      <c r="AE29" s="38" t="str">
        <f t="shared" si="7"/>
        <v/>
      </c>
      <c r="AF29" s="39">
        <f t="shared" si="19"/>
        <v>0</v>
      </c>
      <c r="AG29" s="126">
        <f t="shared" si="20"/>
        <v>0</v>
      </c>
      <c r="AH29">
        <f t="shared" si="21"/>
        <v>0</v>
      </c>
      <c r="AI29">
        <f t="shared" si="22"/>
        <v>0</v>
      </c>
      <c r="AJ29">
        <f t="shared" si="23"/>
        <v>0</v>
      </c>
      <c r="AK29">
        <f t="shared" si="24"/>
        <v>1</v>
      </c>
      <c r="AL29">
        <f t="shared" si="25"/>
        <v>1</v>
      </c>
      <c r="AM29">
        <f t="shared" si="26"/>
        <v>1</v>
      </c>
      <c r="AN29" t="e">
        <f>NA()</f>
        <v>#N/A</v>
      </c>
    </row>
    <row r="30" spans="1:42" x14ac:dyDescent="0.25">
      <c r="A30" s="13"/>
      <c r="B30" s="139"/>
      <c r="C30" s="154"/>
      <c r="D30" s="140"/>
      <c r="E30" s="150"/>
      <c r="F30" s="150"/>
      <c r="G30" s="141"/>
      <c r="H30" s="160"/>
      <c r="I30" s="134"/>
      <c r="J30" s="87"/>
      <c r="K30" s="40"/>
      <c r="L30" s="41"/>
      <c r="M30" s="42"/>
      <c r="N30" s="42"/>
      <c r="O30" s="42"/>
      <c r="P30" s="43"/>
      <c r="S30" s="8"/>
      <c r="T30" s="46"/>
      <c r="U30" s="32"/>
      <c r="V30" s="10"/>
      <c r="W30" s="34"/>
      <c r="X30" s="35"/>
      <c r="Y30" s="44"/>
      <c r="Z30" s="174">
        <f t="shared" si="17"/>
        <v>0</v>
      </c>
      <c r="AA30" s="174">
        <f t="shared" si="18"/>
        <v>0</v>
      </c>
      <c r="AB30" s="37"/>
      <c r="AC30" s="45"/>
      <c r="AD30" s="44"/>
      <c r="AE30" s="38" t="str">
        <f t="shared" si="7"/>
        <v/>
      </c>
      <c r="AF30" s="39">
        <f t="shared" si="19"/>
        <v>0</v>
      </c>
      <c r="AG30" s="126">
        <f t="shared" si="20"/>
        <v>0</v>
      </c>
      <c r="AH30">
        <f t="shared" si="21"/>
        <v>0</v>
      </c>
      <c r="AI30">
        <f t="shared" si="22"/>
        <v>0</v>
      </c>
      <c r="AJ30">
        <f t="shared" si="23"/>
        <v>0</v>
      </c>
      <c r="AK30">
        <f t="shared" si="24"/>
        <v>1</v>
      </c>
      <c r="AL30">
        <f t="shared" si="25"/>
        <v>1</v>
      </c>
      <c r="AM30">
        <f t="shared" si="26"/>
        <v>1</v>
      </c>
      <c r="AN30" t="e">
        <f>NA()</f>
        <v>#N/A</v>
      </c>
    </row>
    <row r="31" spans="1:42" x14ac:dyDescent="0.25">
      <c r="A31" s="146" t="s">
        <v>2445</v>
      </c>
      <c r="B31" s="142" t="str">
        <f t="shared" si="29"/>
        <v>2.400 V</v>
      </c>
      <c r="C31" s="143" t="str">
        <f t="shared" si="1"/>
        <v xml:space="preserve">2.0 VDC </v>
      </c>
      <c r="D31" s="144" t="s">
        <v>2470</v>
      </c>
      <c r="E31" s="151" t="str">
        <f t="shared" si="30"/>
        <v>1.978VDC</v>
      </c>
      <c r="F31" s="151" t="str">
        <f t="shared" si="31"/>
        <v>2.022VDC</v>
      </c>
      <c r="G31" s="145" t="str">
        <f ca="1">IF(D31&lt;&gt;"",'Unc. Calculator'!S36,"")</f>
        <v>600 µV</v>
      </c>
      <c r="H31" s="160" t="str">
        <f ca="1">IF('Unc. Calculator'!N36&gt;'Unc. Calculator'!M36,"X","")</f>
        <v/>
      </c>
      <c r="I31" s="134"/>
      <c r="J31" s="87" t="s">
        <v>115</v>
      </c>
      <c r="K31" s="40"/>
      <c r="L31" s="41"/>
      <c r="M31" s="42"/>
      <c r="N31" s="42"/>
      <c r="O31" s="42"/>
      <c r="P31" s="43"/>
      <c r="S31" s="8"/>
      <c r="T31" s="46" t="s">
        <v>2519</v>
      </c>
      <c r="U31" s="32" t="s">
        <v>2439</v>
      </c>
      <c r="V31" s="10" t="s">
        <v>16</v>
      </c>
      <c r="W31" s="34" t="s">
        <v>2436</v>
      </c>
      <c r="X31" s="35" t="s">
        <v>2440</v>
      </c>
      <c r="Y31" s="44">
        <v>2.1999999999999999E-2</v>
      </c>
      <c r="Z31" s="174">
        <f t="shared" si="17"/>
        <v>2.0219999999999998</v>
      </c>
      <c r="AA31" s="174">
        <f t="shared" si="18"/>
        <v>1.978</v>
      </c>
      <c r="AB31" s="37" t="s">
        <v>91</v>
      </c>
      <c r="AC31" s="45"/>
      <c r="AD31" s="44"/>
      <c r="AE31" s="38" t="str">
        <f t="shared" si="7"/>
        <v/>
      </c>
      <c r="AF31" s="39">
        <f t="shared" si="19"/>
        <v>1.9990000000000001</v>
      </c>
      <c r="AG31" s="126" t="str">
        <f t="shared" si="20"/>
        <v>V</v>
      </c>
      <c r="AH31">
        <f t="shared" si="21"/>
        <v>1.9990000000000001</v>
      </c>
      <c r="AI31">
        <f t="shared" si="22"/>
        <v>2.0219999999999998</v>
      </c>
      <c r="AJ31">
        <f t="shared" si="23"/>
        <v>1.978</v>
      </c>
      <c r="AK31">
        <f t="shared" si="24"/>
        <v>1</v>
      </c>
      <c r="AL31">
        <f t="shared" si="25"/>
        <v>1</v>
      </c>
      <c r="AM31">
        <f t="shared" si="26"/>
        <v>1</v>
      </c>
      <c r="AN31" t="s">
        <v>2530</v>
      </c>
      <c r="AO31" t="b">
        <f t="shared" ca="1" si="15"/>
        <v>1</v>
      </c>
      <c r="AP31" t="str">
        <f t="shared" ca="1" si="16"/>
        <v>600 µV</v>
      </c>
    </row>
    <row r="32" spans="1:42" x14ac:dyDescent="0.25">
      <c r="A32" s="13" t="s">
        <v>2446</v>
      </c>
      <c r="B32" s="139" t="str">
        <f t="shared" si="29"/>
        <v>60 mA</v>
      </c>
      <c r="C32" s="154" t="str">
        <f t="shared" si="1"/>
        <v>3 mAAC @ 45Hz</v>
      </c>
      <c r="D32" s="140" t="s">
        <v>2471</v>
      </c>
      <c r="E32" s="150" t="str">
        <f t="shared" ref="E32:E33" si="32">CONCATENATE(AA32,AG32,W32)</f>
        <v>2.92mAAC</v>
      </c>
      <c r="F32" s="150" t="str">
        <f t="shared" ref="F32:F33" si="33">CONCATENATE(Z32,AG32,W32)</f>
        <v>3.08mAAC</v>
      </c>
      <c r="G32" s="141" t="str">
        <f ca="1">IF(D32&lt;&gt;"",'Unc. Calculator'!S37,"")</f>
        <v>6.9 µA</v>
      </c>
      <c r="H32" s="160" t="str">
        <f ca="1">IF('Unc. Calculator'!N37&gt;'Unc. Calculator'!M37,"X","")</f>
        <v/>
      </c>
      <c r="I32" s="134"/>
      <c r="J32" s="87" t="s">
        <v>115</v>
      </c>
      <c r="K32" s="40"/>
      <c r="L32" s="41"/>
      <c r="M32" s="42"/>
      <c r="N32" s="42"/>
      <c r="O32" s="42"/>
      <c r="P32" s="43"/>
      <c r="S32" s="8"/>
      <c r="T32" s="46" t="s">
        <v>2520</v>
      </c>
      <c r="U32" s="32">
        <v>60</v>
      </c>
      <c r="V32" s="10" t="s">
        <v>23</v>
      </c>
      <c r="W32" s="34" t="s">
        <v>2435</v>
      </c>
      <c r="X32" s="35">
        <v>3</v>
      </c>
      <c r="Y32" s="44">
        <v>0.08</v>
      </c>
      <c r="Z32" s="174">
        <f t="shared" si="17"/>
        <v>3.08</v>
      </c>
      <c r="AA32" s="174">
        <f t="shared" si="18"/>
        <v>2.92</v>
      </c>
      <c r="AB32" s="37" t="s">
        <v>91</v>
      </c>
      <c r="AC32" s="45">
        <v>45</v>
      </c>
      <c r="AD32" s="44" t="s">
        <v>20</v>
      </c>
      <c r="AE32" s="38" t="str">
        <f t="shared" si="7"/>
        <v>@ 45Hz</v>
      </c>
      <c r="AF32" s="39">
        <f t="shared" si="19"/>
        <v>3</v>
      </c>
      <c r="AG32" s="126" t="str">
        <f t="shared" si="20"/>
        <v>mA</v>
      </c>
      <c r="AH32">
        <f t="shared" si="21"/>
        <v>3</v>
      </c>
      <c r="AI32">
        <f t="shared" si="22"/>
        <v>3.08</v>
      </c>
      <c r="AJ32">
        <f t="shared" si="23"/>
        <v>2.92</v>
      </c>
      <c r="AK32">
        <f t="shared" si="24"/>
        <v>1</v>
      </c>
      <c r="AL32">
        <f t="shared" si="25"/>
        <v>1</v>
      </c>
      <c r="AM32">
        <f t="shared" si="26"/>
        <v>1</v>
      </c>
      <c r="AN32" t="s">
        <v>2633</v>
      </c>
      <c r="AO32" t="b">
        <f t="shared" ca="1" si="15"/>
        <v>1</v>
      </c>
      <c r="AP32" t="str">
        <f t="shared" ca="1" si="16"/>
        <v>6.9 µA</v>
      </c>
    </row>
    <row r="33" spans="1:42" x14ac:dyDescent="0.25">
      <c r="A33" s="146"/>
      <c r="B33" s="142" t="str">
        <f t="shared" si="29"/>
        <v>60 mA</v>
      </c>
      <c r="C33" s="143" t="str">
        <f t="shared" si="1"/>
        <v>50 mAAC @ 1kHz</v>
      </c>
      <c r="D33" s="144" t="s">
        <v>2472</v>
      </c>
      <c r="E33" s="151" t="str">
        <f t="shared" si="32"/>
        <v>49.22mAAC</v>
      </c>
      <c r="F33" s="151" t="str">
        <f t="shared" si="33"/>
        <v>50.78mAAC</v>
      </c>
      <c r="G33" s="145" t="str">
        <f ca="1">IF(D33&lt;&gt;"",'Unc. Calculator'!S38,"")</f>
        <v>0.12 mA</v>
      </c>
      <c r="H33" s="160" t="str">
        <f ca="1">IF('Unc. Calculator'!N38&gt;'Unc. Calculator'!M38,"X","")</f>
        <v/>
      </c>
      <c r="I33" s="134"/>
      <c r="J33" s="87" t="s">
        <v>115</v>
      </c>
      <c r="K33" s="40"/>
      <c r="L33" s="41"/>
      <c r="M33" s="42"/>
      <c r="N33" s="42"/>
      <c r="O33" s="42"/>
      <c r="P33" s="43"/>
      <c r="S33" s="8"/>
      <c r="T33" s="46" t="s">
        <v>2520</v>
      </c>
      <c r="U33" s="32">
        <v>60</v>
      </c>
      <c r="V33" s="10" t="s">
        <v>23</v>
      </c>
      <c r="W33" s="34" t="s">
        <v>2435</v>
      </c>
      <c r="X33" s="35">
        <v>50</v>
      </c>
      <c r="Y33" s="44">
        <v>0.78</v>
      </c>
      <c r="Z33" s="174">
        <f t="shared" si="17"/>
        <v>50.78</v>
      </c>
      <c r="AA33" s="174">
        <f t="shared" si="18"/>
        <v>49.22</v>
      </c>
      <c r="AB33" s="37" t="s">
        <v>91</v>
      </c>
      <c r="AC33" s="45">
        <v>1</v>
      </c>
      <c r="AD33" s="44" t="s">
        <v>21</v>
      </c>
      <c r="AE33" s="38" t="str">
        <f t="shared" si="7"/>
        <v>@ 1kHz</v>
      </c>
      <c r="AF33" s="39">
        <f t="shared" si="19"/>
        <v>50.02</v>
      </c>
      <c r="AG33" s="126" t="str">
        <f t="shared" si="20"/>
        <v>mA</v>
      </c>
      <c r="AH33">
        <f t="shared" si="21"/>
        <v>50.02</v>
      </c>
      <c r="AI33">
        <f t="shared" si="22"/>
        <v>50.78</v>
      </c>
      <c r="AJ33">
        <f t="shared" si="23"/>
        <v>49.22</v>
      </c>
      <c r="AK33">
        <f t="shared" si="24"/>
        <v>1</v>
      </c>
      <c r="AL33">
        <f t="shared" si="25"/>
        <v>1</v>
      </c>
      <c r="AM33">
        <f t="shared" si="26"/>
        <v>1</v>
      </c>
      <c r="AN33" t="s">
        <v>2540</v>
      </c>
      <c r="AO33" t="b">
        <f t="shared" ca="1" si="15"/>
        <v>1</v>
      </c>
      <c r="AP33" t="str">
        <f t="shared" ca="1" si="16"/>
        <v>0.12 mA</v>
      </c>
    </row>
    <row r="34" spans="1:42" x14ac:dyDescent="0.25">
      <c r="A34" s="13"/>
      <c r="B34" s="139" t="str">
        <f t="shared" si="29"/>
        <v>400 mA</v>
      </c>
      <c r="C34" s="154" t="str">
        <f t="shared" si="1"/>
        <v>400 mAAC @ 1kHz</v>
      </c>
      <c r="D34" s="140" t="s">
        <v>2473</v>
      </c>
      <c r="E34" s="150" t="str">
        <f t="shared" si="30"/>
        <v>393.7mAAC</v>
      </c>
      <c r="F34" s="150" t="str">
        <f t="shared" si="31"/>
        <v>406.3mAAC</v>
      </c>
      <c r="G34" s="141" t="str">
        <f ca="1">IF(D34&lt;&gt;"",'Unc. Calculator'!S39,"")</f>
        <v>4 mA</v>
      </c>
      <c r="H34" s="160" t="str">
        <f ca="1">IF('Unc. Calculator'!N39&gt;'Unc. Calculator'!M39,"X","")</f>
        <v/>
      </c>
      <c r="I34" s="134"/>
      <c r="J34" s="87" t="s">
        <v>115</v>
      </c>
      <c r="K34" s="40"/>
      <c r="L34" s="41"/>
      <c r="M34" s="42"/>
      <c r="N34" s="42"/>
      <c r="O34" s="42"/>
      <c r="P34" s="43"/>
      <c r="S34" s="8"/>
      <c r="T34" s="46" t="s">
        <v>2518</v>
      </c>
      <c r="U34" s="32">
        <v>400</v>
      </c>
      <c r="V34" s="10" t="s">
        <v>23</v>
      </c>
      <c r="W34" s="34" t="s">
        <v>2435</v>
      </c>
      <c r="X34" s="35">
        <v>400</v>
      </c>
      <c r="Y34" s="44">
        <v>6.3</v>
      </c>
      <c r="Z34" s="174">
        <f t="shared" si="17"/>
        <v>406.3</v>
      </c>
      <c r="AA34" s="174">
        <f t="shared" si="18"/>
        <v>393.7</v>
      </c>
      <c r="AB34" s="37" t="s">
        <v>91</v>
      </c>
      <c r="AC34" s="45">
        <v>1</v>
      </c>
      <c r="AD34" s="44" t="s">
        <v>21</v>
      </c>
      <c r="AE34" s="38" t="str">
        <f t="shared" si="7"/>
        <v>@ 1kHz</v>
      </c>
      <c r="AF34" s="39">
        <f t="shared" si="19"/>
        <v>399.3</v>
      </c>
      <c r="AG34" s="126" t="str">
        <f t="shared" si="20"/>
        <v>mA</v>
      </c>
      <c r="AH34">
        <f t="shared" si="21"/>
        <v>399.3</v>
      </c>
      <c r="AI34">
        <f t="shared" si="22"/>
        <v>406.3</v>
      </c>
      <c r="AJ34">
        <f t="shared" si="23"/>
        <v>393.7</v>
      </c>
      <c r="AK34">
        <f t="shared" si="24"/>
        <v>1</v>
      </c>
      <c r="AL34">
        <f t="shared" si="25"/>
        <v>1</v>
      </c>
      <c r="AM34">
        <f t="shared" si="26"/>
        <v>1</v>
      </c>
      <c r="AN34" t="s">
        <v>2634</v>
      </c>
      <c r="AO34" t="b">
        <f t="shared" ca="1" si="15"/>
        <v>1</v>
      </c>
      <c r="AP34" t="str">
        <f t="shared" ca="1" si="16"/>
        <v>4 mA</v>
      </c>
    </row>
    <row r="35" spans="1:42" x14ac:dyDescent="0.25">
      <c r="A35" s="146"/>
      <c r="B35" s="142" t="str">
        <f t="shared" si="29"/>
        <v>6 A</v>
      </c>
      <c r="C35" s="143" t="str">
        <f t="shared" si="1"/>
        <v>4 AAC @ 45Hz</v>
      </c>
      <c r="D35" s="144" t="s">
        <v>2474</v>
      </c>
      <c r="E35" s="151" t="str">
        <f t="shared" si="30"/>
        <v>3.937AAC</v>
      </c>
      <c r="F35" s="151" t="str">
        <f t="shared" si="31"/>
        <v>4.063AAC</v>
      </c>
      <c r="G35" s="145" t="str">
        <f ca="1">IF(D35&lt;&gt;"",'Unc. Calculator'!S40,"")</f>
        <v>5.2 mA</v>
      </c>
      <c r="H35" s="160" t="str">
        <f ca="1">IF('Unc. Calculator'!N40&gt;'Unc. Calculator'!M40,"X","")</f>
        <v/>
      </c>
      <c r="I35" s="134"/>
      <c r="J35" s="87" t="s">
        <v>115</v>
      </c>
      <c r="K35" s="40"/>
      <c r="L35" s="41"/>
      <c r="M35" s="42"/>
      <c r="N35" s="42"/>
      <c r="O35" s="42"/>
      <c r="P35" s="43"/>
      <c r="S35" s="8"/>
      <c r="T35" s="46" t="s">
        <v>2519</v>
      </c>
      <c r="U35" s="32">
        <v>6</v>
      </c>
      <c r="V35" s="10" t="s">
        <v>24</v>
      </c>
      <c r="W35" s="34" t="s">
        <v>2435</v>
      </c>
      <c r="X35" s="35">
        <v>4</v>
      </c>
      <c r="Y35" s="44">
        <v>6.3E-2</v>
      </c>
      <c r="Z35" s="174">
        <f t="shared" si="17"/>
        <v>4.0629999999999997</v>
      </c>
      <c r="AA35" s="174">
        <f t="shared" si="18"/>
        <v>3.9369999999999998</v>
      </c>
      <c r="AB35" s="37" t="s">
        <v>91</v>
      </c>
      <c r="AC35" s="45">
        <v>45</v>
      </c>
      <c r="AD35" s="44" t="s">
        <v>20</v>
      </c>
      <c r="AE35" s="38" t="str">
        <f t="shared" si="7"/>
        <v>@ 45Hz</v>
      </c>
      <c r="AF35" s="39">
        <f t="shared" si="19"/>
        <v>3.9990000000000001</v>
      </c>
      <c r="AG35" s="126" t="str">
        <f t="shared" si="20"/>
        <v>A</v>
      </c>
      <c r="AH35">
        <f t="shared" si="9"/>
        <v>3.9990000000000001</v>
      </c>
      <c r="AI35">
        <f t="shared" si="10"/>
        <v>4.0629999999999997</v>
      </c>
      <c r="AJ35">
        <f t="shared" si="11"/>
        <v>3.9369999999999998</v>
      </c>
      <c r="AK35">
        <f t="shared" si="12"/>
        <v>1</v>
      </c>
      <c r="AL35">
        <f t="shared" si="13"/>
        <v>1</v>
      </c>
      <c r="AM35">
        <f t="shared" si="14"/>
        <v>1</v>
      </c>
      <c r="AN35" t="s">
        <v>2542</v>
      </c>
      <c r="AO35" t="b">
        <f t="shared" ca="1" si="15"/>
        <v>1</v>
      </c>
      <c r="AP35" t="str">
        <f t="shared" ca="1" si="16"/>
        <v>5.2 mA</v>
      </c>
    </row>
    <row r="36" spans="1:42" x14ac:dyDescent="0.25">
      <c r="A36" s="13"/>
      <c r="B36" s="139" t="str">
        <f t="shared" si="29"/>
        <v>10 A</v>
      </c>
      <c r="C36" s="154" t="str">
        <f t="shared" si="1"/>
        <v>9 AAC @ 1kHz</v>
      </c>
      <c r="D36" s="140" t="s">
        <v>2475</v>
      </c>
      <c r="E36" s="150" t="str">
        <f t="shared" si="30"/>
        <v>8.83AAC</v>
      </c>
      <c r="F36" s="150" t="str">
        <f t="shared" si="31"/>
        <v>9.17AAC</v>
      </c>
      <c r="G36" s="141" t="str">
        <f ca="1">IF(D36&lt;&gt;"",'Unc. Calculator'!S41,"")</f>
        <v>14 mA</v>
      </c>
      <c r="H36" s="160" t="str">
        <f ca="1">IF('Unc. Calculator'!N41&gt;'Unc. Calculator'!M41,"X","")</f>
        <v/>
      </c>
      <c r="I36" s="134"/>
      <c r="J36" s="87"/>
      <c r="K36" s="40"/>
      <c r="L36" s="41"/>
      <c r="M36" s="42"/>
      <c r="N36" s="42"/>
      <c r="O36" s="42"/>
      <c r="P36" s="43"/>
      <c r="S36" s="8"/>
      <c r="T36" s="46" t="s">
        <v>2520</v>
      </c>
      <c r="U36" s="32">
        <v>10</v>
      </c>
      <c r="V36" s="10" t="s">
        <v>24</v>
      </c>
      <c r="W36" s="34" t="s">
        <v>2435</v>
      </c>
      <c r="X36" s="35">
        <v>9</v>
      </c>
      <c r="Y36" s="44">
        <v>0.17</v>
      </c>
      <c r="Z36" s="174">
        <f t="shared" si="5"/>
        <v>9.17</v>
      </c>
      <c r="AA36" s="174">
        <f t="shared" si="6"/>
        <v>8.83</v>
      </c>
      <c r="AB36" s="37" t="s">
        <v>91</v>
      </c>
      <c r="AC36" s="45">
        <v>1</v>
      </c>
      <c r="AD36" s="44" t="s">
        <v>21</v>
      </c>
      <c r="AE36" s="38" t="str">
        <f t="shared" si="7"/>
        <v>@ 1kHz</v>
      </c>
      <c r="AF36" s="39">
        <f t="shared" si="19"/>
        <v>9.01</v>
      </c>
      <c r="AG36" s="126" t="str">
        <f t="shared" si="20"/>
        <v>A</v>
      </c>
      <c r="AH36">
        <f t="shared" si="9"/>
        <v>9.01</v>
      </c>
      <c r="AI36">
        <f t="shared" si="10"/>
        <v>9.17</v>
      </c>
      <c r="AJ36">
        <f t="shared" si="11"/>
        <v>8.83</v>
      </c>
      <c r="AK36">
        <f t="shared" si="12"/>
        <v>1</v>
      </c>
      <c r="AL36">
        <f t="shared" si="13"/>
        <v>1</v>
      </c>
      <c r="AM36">
        <f t="shared" si="14"/>
        <v>1</v>
      </c>
      <c r="AN36" t="s">
        <v>2541</v>
      </c>
      <c r="AO36" t="b">
        <f t="shared" ca="1" si="15"/>
        <v>0</v>
      </c>
      <c r="AP36" t="str">
        <f t="shared" ca="1" si="16"/>
        <v>14 mA</v>
      </c>
    </row>
    <row r="37" spans="1:42" x14ac:dyDescent="0.25">
      <c r="A37" s="146" t="s">
        <v>2447</v>
      </c>
      <c r="B37" s="142" t="str">
        <f t="shared" si="29"/>
        <v>60 mA</v>
      </c>
      <c r="C37" s="143" t="str">
        <f t="shared" si="1"/>
        <v xml:space="preserve">3 mADC </v>
      </c>
      <c r="D37" s="144" t="s">
        <v>2471</v>
      </c>
      <c r="E37" s="151" t="str">
        <f t="shared" si="30"/>
        <v>2.94mADC</v>
      </c>
      <c r="F37" s="151" t="str">
        <f t="shared" si="31"/>
        <v>3.06mADC</v>
      </c>
      <c r="G37" s="145" t="str">
        <f ca="1">IF(D37&lt;&gt;"",'Unc. Calculator'!S42,"")</f>
        <v>5.8 µA</v>
      </c>
      <c r="H37" s="160" t="str">
        <f ca="1">IF('Unc. Calculator'!N42&gt;'Unc. Calculator'!M42,"X","")</f>
        <v/>
      </c>
      <c r="I37" s="134"/>
      <c r="J37" s="87" t="s">
        <v>115</v>
      </c>
      <c r="K37" s="40"/>
      <c r="L37" s="41"/>
      <c r="M37" s="42"/>
      <c r="N37" s="42"/>
      <c r="O37" s="42"/>
      <c r="P37" s="43"/>
      <c r="S37" s="8"/>
      <c r="T37" s="46" t="s">
        <v>2520</v>
      </c>
      <c r="U37" s="32">
        <v>60</v>
      </c>
      <c r="V37" s="10" t="s">
        <v>23</v>
      </c>
      <c r="W37" s="34" t="s">
        <v>2436</v>
      </c>
      <c r="X37" s="35">
        <v>3</v>
      </c>
      <c r="Y37" s="44">
        <v>0.06</v>
      </c>
      <c r="Z37" s="174">
        <f t="shared" si="5"/>
        <v>3.06</v>
      </c>
      <c r="AA37" s="174">
        <f t="shared" si="6"/>
        <v>2.94</v>
      </c>
      <c r="AB37" s="37" t="s">
        <v>91</v>
      </c>
      <c r="AC37" s="45"/>
      <c r="AD37" s="44"/>
      <c r="AE37" s="38" t="str">
        <f t="shared" si="7"/>
        <v/>
      </c>
      <c r="AF37" s="39">
        <f t="shared" si="19"/>
        <v>3</v>
      </c>
      <c r="AG37" s="126" t="str">
        <f t="shared" si="20"/>
        <v>mA</v>
      </c>
      <c r="AH37">
        <f t="shared" si="9"/>
        <v>3</v>
      </c>
      <c r="AI37">
        <f t="shared" si="10"/>
        <v>3.06</v>
      </c>
      <c r="AJ37">
        <f t="shared" si="11"/>
        <v>2.94</v>
      </c>
      <c r="AK37">
        <f t="shared" si="12"/>
        <v>1</v>
      </c>
      <c r="AL37">
        <f t="shared" si="13"/>
        <v>1</v>
      </c>
      <c r="AM37">
        <f t="shared" si="14"/>
        <v>1</v>
      </c>
      <c r="AN37" t="s">
        <v>2531</v>
      </c>
      <c r="AO37" t="b">
        <f t="shared" ca="1" si="15"/>
        <v>1</v>
      </c>
      <c r="AP37" t="str">
        <f t="shared" ca="1" si="16"/>
        <v>5.8 µA</v>
      </c>
    </row>
    <row r="38" spans="1:42" x14ac:dyDescent="0.25">
      <c r="A38" s="13"/>
      <c r="B38" s="139" t="str">
        <f t="shared" si="29"/>
        <v>60 mA</v>
      </c>
      <c r="C38" s="154" t="str">
        <f t="shared" ref="C38:C69" si="34">IF(V38="°C",CONCATENATE(X38," ",V38),IF(V38="°F",CONCATENATE(X38," ",V38),IF(ISERROR(SEARCH("Hz",AG38)),CONCATENATE(X38," ",AG38,W38," ",AE38),CONCATENATE(AE38," ","@"," ",X38,AG38))))</f>
        <v xml:space="preserve">50 mADC </v>
      </c>
      <c r="D38" s="140" t="s">
        <v>2456</v>
      </c>
      <c r="E38" s="150" t="str">
        <f t="shared" si="30"/>
        <v>49.47mADC</v>
      </c>
      <c r="F38" s="150" t="str">
        <f t="shared" si="31"/>
        <v>50.53mADC</v>
      </c>
      <c r="G38" s="141" t="str">
        <f ca="1">IF(D38&lt;&gt;"",'Unc. Calculator'!S43,"")</f>
        <v>11 µA</v>
      </c>
      <c r="H38" s="160" t="str">
        <f ca="1">IF('Unc. Calculator'!N43&gt;'Unc. Calculator'!M43,"X","")</f>
        <v/>
      </c>
      <c r="I38" s="134"/>
      <c r="J38" s="87" t="s">
        <v>115</v>
      </c>
      <c r="K38" s="40"/>
      <c r="L38" s="41"/>
      <c r="M38" s="42"/>
      <c r="N38" s="42"/>
      <c r="O38" s="42"/>
      <c r="P38" s="43"/>
      <c r="S38" s="8"/>
      <c r="T38" s="46" t="s">
        <v>2520</v>
      </c>
      <c r="U38" s="32">
        <v>60</v>
      </c>
      <c r="V38" s="10" t="s">
        <v>23</v>
      </c>
      <c r="W38" s="34" t="s">
        <v>2436</v>
      </c>
      <c r="X38" s="35">
        <v>50</v>
      </c>
      <c r="Y38" s="44">
        <v>0.53</v>
      </c>
      <c r="Z38" s="174">
        <f t="shared" si="5"/>
        <v>50.53</v>
      </c>
      <c r="AA38" s="174">
        <f t="shared" si="6"/>
        <v>49.47</v>
      </c>
      <c r="AB38" s="37" t="s">
        <v>91</v>
      </c>
      <c r="AC38" s="45"/>
      <c r="AD38" s="44"/>
      <c r="AE38" s="38" t="str">
        <f t="shared" si="7"/>
        <v/>
      </c>
      <c r="AF38" s="39">
        <f t="shared" si="19"/>
        <v>49.98</v>
      </c>
      <c r="AG38" s="126" t="str">
        <f t="shared" si="20"/>
        <v>mA</v>
      </c>
      <c r="AH38">
        <f t="shared" si="9"/>
        <v>49.98</v>
      </c>
      <c r="AI38">
        <f t="shared" si="10"/>
        <v>50.53</v>
      </c>
      <c r="AJ38">
        <f t="shared" si="11"/>
        <v>49.47</v>
      </c>
      <c r="AK38">
        <f t="shared" si="12"/>
        <v>1</v>
      </c>
      <c r="AL38">
        <f t="shared" si="13"/>
        <v>1</v>
      </c>
      <c r="AM38">
        <f t="shared" si="14"/>
        <v>1</v>
      </c>
      <c r="AN38" t="s">
        <v>2532</v>
      </c>
      <c r="AO38" t="b">
        <f t="shared" ca="1" si="15"/>
        <v>1</v>
      </c>
      <c r="AP38" t="str">
        <f t="shared" ca="1" si="16"/>
        <v>11 µA</v>
      </c>
    </row>
    <row r="39" spans="1:42" x14ac:dyDescent="0.25">
      <c r="A39" s="146"/>
      <c r="B39" s="142" t="str">
        <f t="shared" si="29"/>
        <v>400 mA</v>
      </c>
      <c r="C39" s="143" t="str">
        <f t="shared" si="34"/>
        <v xml:space="preserve">-400 mADC </v>
      </c>
      <c r="D39" s="144" t="s">
        <v>2476</v>
      </c>
      <c r="E39" s="151" t="str">
        <f t="shared" si="30"/>
        <v>-404.3mADC</v>
      </c>
      <c r="F39" s="151" t="str">
        <f t="shared" si="31"/>
        <v>-395.7mADC</v>
      </c>
      <c r="G39" s="145" t="str">
        <f ca="1">IF(D39&lt;&gt;"",'Unc. Calculator'!S44,"")</f>
        <v>0.23 mA</v>
      </c>
      <c r="H39" s="160" t="str">
        <f ca="1">IF('Unc. Calculator'!N44&gt;'Unc. Calculator'!M44,"X","")</f>
        <v/>
      </c>
      <c r="I39" s="134"/>
      <c r="J39" s="87" t="s">
        <v>115</v>
      </c>
      <c r="K39" s="40"/>
      <c r="L39" s="41"/>
      <c r="M39" s="42"/>
      <c r="N39" s="42"/>
      <c r="O39" s="42"/>
      <c r="P39" s="43"/>
      <c r="S39" s="8"/>
      <c r="T39" s="46" t="s">
        <v>2518</v>
      </c>
      <c r="U39" s="32">
        <v>400</v>
      </c>
      <c r="V39" s="10" t="s">
        <v>23</v>
      </c>
      <c r="W39" s="34" t="s">
        <v>2436</v>
      </c>
      <c r="X39" s="35">
        <v>-400</v>
      </c>
      <c r="Y39" s="44">
        <v>4.3</v>
      </c>
      <c r="Z39" s="174">
        <f t="shared" si="5"/>
        <v>-395.7</v>
      </c>
      <c r="AA39" s="174">
        <f t="shared" si="6"/>
        <v>-404.3</v>
      </c>
      <c r="AB39" s="37" t="s">
        <v>91</v>
      </c>
      <c r="AC39" s="45"/>
      <c r="AD39" s="44"/>
      <c r="AE39" s="38" t="str">
        <f t="shared" si="7"/>
        <v/>
      </c>
      <c r="AF39" s="39">
        <f t="shared" si="19"/>
        <v>-399.9</v>
      </c>
      <c r="AG39" s="126" t="str">
        <f t="shared" si="20"/>
        <v>mA</v>
      </c>
      <c r="AH39">
        <f t="shared" si="9"/>
        <v>-399.9</v>
      </c>
      <c r="AI39">
        <f t="shared" si="10"/>
        <v>-395.7</v>
      </c>
      <c r="AJ39">
        <f t="shared" si="11"/>
        <v>-404.3</v>
      </c>
      <c r="AK39">
        <f t="shared" si="12"/>
        <v>1</v>
      </c>
      <c r="AL39">
        <f t="shared" si="13"/>
        <v>1</v>
      </c>
      <c r="AM39">
        <f t="shared" si="14"/>
        <v>1</v>
      </c>
      <c r="AN39" t="s">
        <v>2544</v>
      </c>
      <c r="AO39" t="b">
        <f t="shared" ca="1" si="15"/>
        <v>1</v>
      </c>
      <c r="AP39" t="str">
        <f t="shared" ca="1" si="16"/>
        <v>0.23 mA</v>
      </c>
    </row>
    <row r="40" spans="1:42" x14ac:dyDescent="0.25">
      <c r="A40" s="13"/>
      <c r="B40" s="139" t="str">
        <f t="shared" si="29"/>
        <v>6 A</v>
      </c>
      <c r="C40" s="154" t="str">
        <f t="shared" si="34"/>
        <v xml:space="preserve">4 ADC </v>
      </c>
      <c r="D40" s="140" t="s">
        <v>2474</v>
      </c>
      <c r="E40" s="150" t="str">
        <f t="shared" si="30"/>
        <v>3.957ADC</v>
      </c>
      <c r="F40" s="150" t="str">
        <f t="shared" si="31"/>
        <v>4.043ADC</v>
      </c>
      <c r="G40" s="141" t="str">
        <f ca="1">IF(D40&lt;&gt;"",'Unc. Calculator'!S45,"")</f>
        <v>3.7 mA</v>
      </c>
      <c r="H40" s="160" t="str">
        <f ca="1">IF('Unc. Calculator'!N45&gt;'Unc. Calculator'!M45,"X","")</f>
        <v/>
      </c>
      <c r="I40" s="134"/>
      <c r="J40" s="87" t="s">
        <v>115</v>
      </c>
      <c r="K40" s="40"/>
      <c r="L40" s="41"/>
      <c r="M40" s="42"/>
      <c r="N40" s="42"/>
      <c r="O40" s="42"/>
      <c r="P40" s="43"/>
      <c r="S40" s="8"/>
      <c r="T40" s="46" t="s">
        <v>2519</v>
      </c>
      <c r="U40" s="32">
        <v>6</v>
      </c>
      <c r="V40" s="10" t="s">
        <v>24</v>
      </c>
      <c r="W40" s="34" t="s">
        <v>2436</v>
      </c>
      <c r="X40" s="35">
        <v>4</v>
      </c>
      <c r="Y40" s="44">
        <v>4.2999999999999997E-2</v>
      </c>
      <c r="Z40" s="174">
        <f t="shared" si="5"/>
        <v>4.0430000000000001</v>
      </c>
      <c r="AA40" s="174">
        <f t="shared" si="6"/>
        <v>3.9569999999999999</v>
      </c>
      <c r="AB40" s="37" t="s">
        <v>91</v>
      </c>
      <c r="AC40" s="45"/>
      <c r="AD40" s="44"/>
      <c r="AE40" s="38" t="str">
        <f t="shared" si="7"/>
        <v/>
      </c>
      <c r="AF40" s="39">
        <f t="shared" si="19"/>
        <v>3.9990000000000001</v>
      </c>
      <c r="AG40" s="126" t="str">
        <f t="shared" si="20"/>
        <v>A</v>
      </c>
      <c r="AH40">
        <f t="shared" si="9"/>
        <v>3.9990000000000001</v>
      </c>
      <c r="AI40">
        <f t="shared" si="10"/>
        <v>4.0430000000000001</v>
      </c>
      <c r="AJ40">
        <f>VALUE(AA40)</f>
        <v>3.9569999999999999</v>
      </c>
      <c r="AK40">
        <f t="shared" si="12"/>
        <v>1</v>
      </c>
      <c r="AL40">
        <f t="shared" si="13"/>
        <v>1</v>
      </c>
      <c r="AM40">
        <f t="shared" si="14"/>
        <v>1</v>
      </c>
      <c r="AN40" t="s">
        <v>2533</v>
      </c>
      <c r="AO40" t="b">
        <f t="shared" ca="1" si="15"/>
        <v>1</v>
      </c>
      <c r="AP40" t="str">
        <f t="shared" ca="1" si="16"/>
        <v>3.7 mA</v>
      </c>
    </row>
    <row r="41" spans="1:42" x14ac:dyDescent="0.25">
      <c r="A41" s="146"/>
      <c r="B41" s="142" t="str">
        <f t="shared" si="29"/>
        <v>10 A</v>
      </c>
      <c r="C41" s="143" t="str">
        <f t="shared" si="34"/>
        <v xml:space="preserve">-9 ADC </v>
      </c>
      <c r="D41" s="144" t="s">
        <v>2477</v>
      </c>
      <c r="E41" s="151" t="str">
        <f t="shared" ref="E41" si="35">CONCATENATE(AA41,AG41,W41)</f>
        <v>-9.12ADC</v>
      </c>
      <c r="F41" s="151" t="str">
        <f t="shared" ref="F41" si="36">CONCATENATE(Z41,AG41,W41)</f>
        <v>-8.88ADC</v>
      </c>
      <c r="G41" s="145" t="str">
        <f ca="1">IF(D41&lt;&gt;"",'Unc. Calculator'!S46,"")</f>
        <v>10 mA</v>
      </c>
      <c r="H41" s="160" t="str">
        <f ca="1">IF('Unc. Calculator'!N46&gt;'Unc. Calculator'!M46,"X","")</f>
        <v/>
      </c>
      <c r="I41" s="134"/>
      <c r="J41" s="87" t="s">
        <v>115</v>
      </c>
      <c r="K41" s="40"/>
      <c r="L41" s="41"/>
      <c r="M41" s="42"/>
      <c r="N41" s="42"/>
      <c r="O41" s="42"/>
      <c r="P41" s="43"/>
      <c r="S41" s="8"/>
      <c r="T41" s="46" t="s">
        <v>2520</v>
      </c>
      <c r="U41" s="32">
        <v>10</v>
      </c>
      <c r="V41" s="10" t="s">
        <v>24</v>
      </c>
      <c r="W41" s="34" t="s">
        <v>2436</v>
      </c>
      <c r="X41" s="35">
        <v>-9</v>
      </c>
      <c r="Y41" s="44">
        <v>0.12</v>
      </c>
      <c r="Z41" s="174">
        <f t="shared" si="5"/>
        <v>-8.8800000000000008</v>
      </c>
      <c r="AA41" s="174">
        <f t="shared" si="6"/>
        <v>-9.1199999999999992</v>
      </c>
      <c r="AB41" s="37" t="s">
        <v>91</v>
      </c>
      <c r="AC41" s="45"/>
      <c r="AD41" s="44"/>
      <c r="AE41" s="38" t="str">
        <f t="shared" si="7"/>
        <v/>
      </c>
      <c r="AF41" s="39">
        <f t="shared" si="19"/>
        <v>-9</v>
      </c>
      <c r="AG41" s="126" t="str">
        <f t="shared" si="20"/>
        <v>A</v>
      </c>
      <c r="AH41">
        <f t="shared" si="9"/>
        <v>-9</v>
      </c>
      <c r="AI41">
        <f t="shared" si="10"/>
        <v>-8.8800000000000008</v>
      </c>
      <c r="AJ41">
        <f t="shared" si="11"/>
        <v>-9.1199999999999992</v>
      </c>
      <c r="AK41">
        <f t="shared" si="12"/>
        <v>1</v>
      </c>
      <c r="AL41">
        <f t="shared" si="13"/>
        <v>1</v>
      </c>
      <c r="AM41">
        <f t="shared" si="14"/>
        <v>1</v>
      </c>
      <c r="AN41" t="s">
        <v>2545</v>
      </c>
      <c r="AO41" t="b">
        <f t="shared" ca="1" si="15"/>
        <v>1</v>
      </c>
      <c r="AP41" t="str">
        <f t="shared" ca="1" si="16"/>
        <v>10 mA</v>
      </c>
    </row>
    <row r="42" spans="1:42" x14ac:dyDescent="0.25">
      <c r="A42" s="13" t="s">
        <v>2448</v>
      </c>
      <c r="B42" s="139" t="str">
        <f t="shared" si="29"/>
        <v>400 °C</v>
      </c>
      <c r="C42" s="154" t="str">
        <f t="shared" si="34"/>
        <v>0 °C</v>
      </c>
      <c r="D42" s="140" t="s">
        <v>2478</v>
      </c>
      <c r="E42" s="150" t="str">
        <f t="shared" si="30"/>
        <v>-1°C</v>
      </c>
      <c r="F42" s="150" t="str">
        <f t="shared" si="31"/>
        <v>1°C</v>
      </c>
      <c r="G42" s="141" t="str">
        <f ca="1">IF(D42&lt;&gt;"",'Unc. Calculator'!S47,"")</f>
        <v>0.2 °C</v>
      </c>
      <c r="H42" s="160" t="str">
        <f ca="1">IF('Unc. Calculator'!N47&gt;'Unc. Calculator'!M47,"X","")</f>
        <v/>
      </c>
      <c r="I42" s="134"/>
      <c r="J42" s="87" t="s">
        <v>115</v>
      </c>
      <c r="K42" s="40"/>
      <c r="L42" s="41"/>
      <c r="M42" s="42"/>
      <c r="N42" s="42"/>
      <c r="O42" s="42"/>
      <c r="P42" s="43"/>
      <c r="R42" s="8" t="s">
        <v>2452</v>
      </c>
      <c r="S42" s="8"/>
      <c r="T42" s="46" t="s">
        <v>2518</v>
      </c>
      <c r="U42" s="32" t="s">
        <v>2441</v>
      </c>
      <c r="V42" s="10" t="s">
        <v>66</v>
      </c>
      <c r="W42" s="34"/>
      <c r="X42" s="35">
        <v>0</v>
      </c>
      <c r="Y42" s="44">
        <v>1</v>
      </c>
      <c r="Z42" s="174">
        <f t="shared" si="5"/>
        <v>1</v>
      </c>
      <c r="AA42" s="174">
        <f t="shared" si="6"/>
        <v>-1</v>
      </c>
      <c r="AB42" s="37" t="s">
        <v>91</v>
      </c>
      <c r="AC42" s="45"/>
      <c r="AD42" s="44"/>
      <c r="AE42" s="38" t="str">
        <f t="shared" si="7"/>
        <v/>
      </c>
      <c r="AF42" s="39">
        <f t="shared" si="19"/>
        <v>0.2</v>
      </c>
      <c r="AG42" s="126" t="str">
        <f t="shared" si="20"/>
        <v>°C</v>
      </c>
      <c r="AH42">
        <f t="shared" si="9"/>
        <v>0.2</v>
      </c>
      <c r="AI42">
        <f t="shared" si="10"/>
        <v>1</v>
      </c>
      <c r="AJ42">
        <f t="shared" si="11"/>
        <v>-1</v>
      </c>
      <c r="AK42">
        <f t="shared" si="12"/>
        <v>1</v>
      </c>
      <c r="AL42">
        <f t="shared" si="13"/>
        <v>1</v>
      </c>
      <c r="AM42">
        <f t="shared" si="14"/>
        <v>1</v>
      </c>
      <c r="AN42" t="s">
        <v>2535</v>
      </c>
      <c r="AO42" t="b">
        <f t="shared" ca="1" si="15"/>
        <v>1</v>
      </c>
      <c r="AP42" t="str">
        <f t="shared" ca="1" si="16"/>
        <v>0.2 °C</v>
      </c>
    </row>
    <row r="43" spans="1:42" x14ac:dyDescent="0.25">
      <c r="A43" s="146"/>
      <c r="B43" s="142" t="str">
        <f t="shared" si="29"/>
        <v>400 °C</v>
      </c>
      <c r="C43" s="143" t="str">
        <f t="shared" si="34"/>
        <v>-40 °C</v>
      </c>
      <c r="D43" s="144" t="s">
        <v>2479</v>
      </c>
      <c r="E43" s="151" t="str">
        <f t="shared" si="30"/>
        <v>-41.4°C</v>
      </c>
      <c r="F43" s="151" t="str">
        <f t="shared" si="31"/>
        <v>-38.6°C</v>
      </c>
      <c r="G43" s="145" t="str">
        <f ca="1">IF(D43&lt;&gt;"",'Unc. Calculator'!S48,"")</f>
        <v>0.23 °C</v>
      </c>
      <c r="H43" s="160" t="str">
        <f ca="1">IF('Unc. Calculator'!N48&gt;'Unc. Calculator'!M48,"X","")</f>
        <v/>
      </c>
      <c r="I43" s="134"/>
      <c r="J43" s="87" t="s">
        <v>115</v>
      </c>
      <c r="K43" s="40"/>
      <c r="L43" s="41"/>
      <c r="M43" s="42"/>
      <c r="N43" s="42"/>
      <c r="O43" s="42"/>
      <c r="P43" s="43"/>
      <c r="R43" s="8" t="s">
        <v>2452</v>
      </c>
      <c r="S43" s="8"/>
      <c r="T43" s="46" t="s">
        <v>2518</v>
      </c>
      <c r="U43" s="32" t="s">
        <v>2441</v>
      </c>
      <c r="V43" s="10" t="s">
        <v>66</v>
      </c>
      <c r="W43" s="34"/>
      <c r="X43" s="35">
        <v>-40</v>
      </c>
      <c r="Y43" s="44">
        <v>1.4</v>
      </c>
      <c r="Z43" s="174">
        <f t="shared" si="5"/>
        <v>-38.6</v>
      </c>
      <c r="AA43" s="174">
        <f t="shared" si="6"/>
        <v>-41.4</v>
      </c>
      <c r="AB43" s="37" t="s">
        <v>91</v>
      </c>
      <c r="AC43" s="45"/>
      <c r="AD43" s="44"/>
      <c r="AE43" s="38" t="str">
        <f t="shared" si="7"/>
        <v/>
      </c>
      <c r="AF43" s="39">
        <f t="shared" si="19"/>
        <v>-39.799999999999997</v>
      </c>
      <c r="AG43" s="126" t="str">
        <f t="shared" si="20"/>
        <v>°C</v>
      </c>
      <c r="AH43">
        <f t="shared" si="9"/>
        <v>-39.799999999999997</v>
      </c>
      <c r="AI43">
        <f t="shared" si="10"/>
        <v>-38.6</v>
      </c>
      <c r="AJ43">
        <f t="shared" si="11"/>
        <v>-41.4</v>
      </c>
      <c r="AK43">
        <f t="shared" si="12"/>
        <v>1</v>
      </c>
      <c r="AL43">
        <f t="shared" si="13"/>
        <v>1</v>
      </c>
      <c r="AM43">
        <f t="shared" si="14"/>
        <v>1</v>
      </c>
      <c r="AN43" t="s">
        <v>2536</v>
      </c>
      <c r="AO43" t="b">
        <f t="shared" ca="1" si="15"/>
        <v>1</v>
      </c>
      <c r="AP43" t="str">
        <f t="shared" ca="1" si="16"/>
        <v>0.23 °C</v>
      </c>
    </row>
    <row r="44" spans="1:42" x14ac:dyDescent="0.25">
      <c r="A44" s="13"/>
      <c r="B44" s="139" t="str">
        <f t="shared" si="29"/>
        <v>400 °C</v>
      </c>
      <c r="C44" s="154" t="str">
        <f t="shared" si="34"/>
        <v>400 °C</v>
      </c>
      <c r="D44" s="140" t="s">
        <v>2480</v>
      </c>
      <c r="E44" s="150" t="str">
        <f t="shared" si="30"/>
        <v>395°C</v>
      </c>
      <c r="F44" s="150" t="str">
        <f t="shared" si="31"/>
        <v>405°C</v>
      </c>
      <c r="G44" s="141" t="str">
        <f ca="1">IF(D44&lt;&gt;"",'Unc. Calculator'!S49,"")</f>
        <v>0.31 °C</v>
      </c>
      <c r="H44" s="160" t="str">
        <f ca="1">IF('Unc. Calculator'!N49&gt;'Unc. Calculator'!M49,"X","")</f>
        <v/>
      </c>
      <c r="I44" s="134"/>
      <c r="J44" s="87" t="s">
        <v>115</v>
      </c>
      <c r="K44" s="40"/>
      <c r="L44" s="41"/>
      <c r="M44" s="42"/>
      <c r="N44" s="42"/>
      <c r="O44" s="42"/>
      <c r="P44" s="43"/>
      <c r="R44" s="8" t="s">
        <v>2452</v>
      </c>
      <c r="S44" s="8"/>
      <c r="T44" s="46" t="s">
        <v>2518</v>
      </c>
      <c r="U44" s="32" t="s">
        <v>2441</v>
      </c>
      <c r="V44" s="10" t="s">
        <v>66</v>
      </c>
      <c r="W44" s="34"/>
      <c r="X44" s="35">
        <v>400</v>
      </c>
      <c r="Y44" s="44">
        <v>5</v>
      </c>
      <c r="Z44" s="174">
        <f t="shared" si="5"/>
        <v>405</v>
      </c>
      <c r="AA44" s="174">
        <f t="shared" si="6"/>
        <v>395</v>
      </c>
      <c r="AB44" s="37" t="s">
        <v>91</v>
      </c>
      <c r="AC44" s="45"/>
      <c r="AD44" s="44"/>
      <c r="AE44" s="38" t="str">
        <f t="shared" si="7"/>
        <v/>
      </c>
      <c r="AF44" s="39">
        <f t="shared" si="19"/>
        <v>399.7</v>
      </c>
      <c r="AG44" s="126" t="str">
        <f t="shared" si="20"/>
        <v>°C</v>
      </c>
      <c r="AH44">
        <f t="shared" si="9"/>
        <v>399.7</v>
      </c>
      <c r="AI44">
        <f t="shared" si="10"/>
        <v>405</v>
      </c>
      <c r="AJ44">
        <f t="shared" si="11"/>
        <v>395</v>
      </c>
      <c r="AK44">
        <f t="shared" si="12"/>
        <v>1</v>
      </c>
      <c r="AL44">
        <f t="shared" si="13"/>
        <v>1</v>
      </c>
      <c r="AM44">
        <f t="shared" si="14"/>
        <v>1</v>
      </c>
      <c r="AN44" t="s">
        <v>2537</v>
      </c>
      <c r="AO44" t="b">
        <f t="shared" ca="1" si="15"/>
        <v>1</v>
      </c>
      <c r="AP44" t="str">
        <f t="shared" ca="1" si="16"/>
        <v>0.31 °C</v>
      </c>
    </row>
    <row r="45" spans="1:42" x14ac:dyDescent="0.25">
      <c r="A45" s="146" t="s">
        <v>2448</v>
      </c>
      <c r="B45" s="142" t="str">
        <f t="shared" si="29"/>
        <v xml:space="preserve"> </v>
      </c>
      <c r="C45" s="143" t="s">
        <v>2448</v>
      </c>
      <c r="D45" s="165">
        <v>72</v>
      </c>
      <c r="E45" s="151"/>
      <c r="F45" s="151"/>
      <c r="G45" s="145"/>
      <c r="H45" s="160" t="str">
        <f ca="1">IF('Unc. Calculator'!N50&gt;'Unc. Calculator'!M50,"X","")</f>
        <v/>
      </c>
      <c r="I45" s="134"/>
      <c r="J45" s="87"/>
      <c r="K45" s="40"/>
      <c r="L45" s="41"/>
      <c r="M45" s="42"/>
      <c r="N45" s="42"/>
      <c r="O45" s="42"/>
      <c r="P45" s="43"/>
      <c r="S45" s="8"/>
      <c r="T45" s="46"/>
      <c r="U45" s="32"/>
      <c r="V45" s="10"/>
      <c r="W45" s="34"/>
      <c r="X45" s="35"/>
      <c r="Y45" s="156"/>
      <c r="Z45" s="174">
        <f t="shared" si="5"/>
        <v>0</v>
      </c>
      <c r="AA45" s="174">
        <f t="shared" si="6"/>
        <v>0</v>
      </c>
      <c r="AB45" s="37" t="s">
        <v>91</v>
      </c>
      <c r="AC45" s="45"/>
      <c r="AD45" s="44"/>
      <c r="AE45" s="38" t="str">
        <f t="shared" si="7"/>
        <v/>
      </c>
      <c r="AF45" s="39">
        <f t="shared" si="19"/>
        <v>72</v>
      </c>
      <c r="AG45" s="126">
        <f t="shared" si="20"/>
        <v>0</v>
      </c>
      <c r="AH45">
        <f t="shared" si="9"/>
        <v>72</v>
      </c>
      <c r="AI45">
        <f t="shared" si="10"/>
        <v>0</v>
      </c>
      <c r="AJ45">
        <f t="shared" si="11"/>
        <v>0</v>
      </c>
      <c r="AK45">
        <f t="shared" si="12"/>
        <v>0</v>
      </c>
      <c r="AL45">
        <f t="shared" si="13"/>
        <v>1</v>
      </c>
      <c r="AM45">
        <f t="shared" si="14"/>
        <v>0</v>
      </c>
      <c r="AN45" t="e">
        <f>NA()</f>
        <v>#N/A</v>
      </c>
    </row>
    <row r="46" spans="1:42" x14ac:dyDescent="0.25">
      <c r="A46" s="13" t="s">
        <v>2449</v>
      </c>
      <c r="B46" s="139" t="str">
        <f t="shared" si="29"/>
        <v xml:space="preserve"> </v>
      </c>
      <c r="C46" s="154" t="s">
        <v>2450</v>
      </c>
      <c r="D46" s="166">
        <v>0.22</v>
      </c>
      <c r="E46" s="150"/>
      <c r="F46" s="150"/>
      <c r="G46" s="141"/>
      <c r="H46" s="160" t="str">
        <f ca="1">IF('Unc. Calculator'!N51&gt;'Unc. Calculator'!M51,"X","")</f>
        <v/>
      </c>
      <c r="I46" s="134"/>
      <c r="J46" s="87"/>
      <c r="K46" s="40"/>
      <c r="L46" s="41"/>
      <c r="M46" s="42"/>
      <c r="N46" s="42"/>
      <c r="O46" s="42"/>
      <c r="P46" s="43"/>
      <c r="S46" s="8"/>
      <c r="T46" s="46"/>
      <c r="U46" s="32"/>
      <c r="V46" s="10"/>
      <c r="W46" s="34"/>
      <c r="X46" s="35"/>
      <c r="Y46" s="156"/>
      <c r="Z46" s="174">
        <f t="shared" si="5"/>
        <v>0</v>
      </c>
      <c r="AA46" s="174">
        <f t="shared" si="6"/>
        <v>0</v>
      </c>
      <c r="AB46" s="37" t="s">
        <v>91</v>
      </c>
      <c r="AC46" s="45"/>
      <c r="AD46" s="44"/>
      <c r="AE46" s="38" t="str">
        <f t="shared" si="7"/>
        <v/>
      </c>
      <c r="AF46" s="39">
        <f t="shared" si="19"/>
        <v>0.22</v>
      </c>
      <c r="AG46" s="126">
        <f t="shared" si="20"/>
        <v>0</v>
      </c>
      <c r="AH46">
        <f t="shared" si="9"/>
        <v>0.22</v>
      </c>
      <c r="AI46">
        <f t="shared" si="10"/>
        <v>0</v>
      </c>
      <c r="AJ46">
        <f t="shared" si="11"/>
        <v>0</v>
      </c>
      <c r="AK46">
        <f t="shared" si="12"/>
        <v>0</v>
      </c>
      <c r="AL46">
        <f t="shared" si="13"/>
        <v>1</v>
      </c>
      <c r="AM46">
        <f t="shared" si="14"/>
        <v>0</v>
      </c>
      <c r="AN46" t="e">
        <f>NA()</f>
        <v>#N/A</v>
      </c>
    </row>
    <row r="47" spans="1:42" x14ac:dyDescent="0.25">
      <c r="A47" s="142"/>
      <c r="B47" s="142" t="str">
        <f t="shared" si="29"/>
        <v xml:space="preserve"> </v>
      </c>
      <c r="C47" s="143" t="str">
        <f t="shared" si="34"/>
        <v xml:space="preserve"> 0 </v>
      </c>
      <c r="D47" s="144"/>
      <c r="E47" s="151" t="str">
        <f t="shared" si="30"/>
        <v>00</v>
      </c>
      <c r="F47" s="151" t="str">
        <f t="shared" si="31"/>
        <v>00</v>
      </c>
      <c r="G47" s="145" t="str">
        <f>IF(D47&lt;&gt;"",'Unc. Calculator'!S52,"")</f>
        <v/>
      </c>
      <c r="H47" s="160" t="str">
        <f ca="1">IF('Unc. Calculator'!N52&gt;'Unc. Calculator'!M52,"X","")</f>
        <v/>
      </c>
      <c r="I47" s="134"/>
      <c r="J47" s="87" t="s">
        <v>117</v>
      </c>
      <c r="K47" s="40"/>
      <c r="L47" s="41"/>
      <c r="M47" s="42"/>
      <c r="N47" s="42"/>
      <c r="O47" s="42"/>
      <c r="P47" s="43"/>
      <c r="S47" s="8"/>
      <c r="T47" s="46"/>
      <c r="U47" s="32"/>
      <c r="V47" s="10"/>
      <c r="W47" s="34"/>
      <c r="X47" s="35"/>
      <c r="Y47" s="156"/>
      <c r="Z47" s="174">
        <f t="shared" si="5"/>
        <v>0</v>
      </c>
      <c r="AA47" s="174">
        <f t="shared" si="6"/>
        <v>0</v>
      </c>
      <c r="AB47" s="37" t="s">
        <v>91</v>
      </c>
      <c r="AC47" s="45"/>
      <c r="AD47" s="44"/>
      <c r="AE47" s="38" t="str">
        <f t="shared" si="7"/>
        <v/>
      </c>
      <c r="AF47" s="39">
        <f t="shared" si="19"/>
        <v>0</v>
      </c>
      <c r="AG47" s="126">
        <f t="shared" si="20"/>
        <v>0</v>
      </c>
      <c r="AH47">
        <f t="shared" si="9"/>
        <v>0</v>
      </c>
      <c r="AI47">
        <f t="shared" si="10"/>
        <v>0</v>
      </c>
      <c r="AJ47">
        <f t="shared" si="11"/>
        <v>0</v>
      </c>
      <c r="AK47">
        <f t="shared" si="12"/>
        <v>1</v>
      </c>
      <c r="AL47">
        <f t="shared" si="13"/>
        <v>1</v>
      </c>
      <c r="AM47">
        <f t="shared" si="14"/>
        <v>1</v>
      </c>
      <c r="AN47" t="e">
        <f>NA()</f>
        <v>#N/A</v>
      </c>
    </row>
    <row r="48" spans="1:42" x14ac:dyDescent="0.25">
      <c r="A48" s="139"/>
      <c r="B48" s="139" t="str">
        <f t="shared" si="29"/>
        <v xml:space="preserve"> </v>
      </c>
      <c r="C48" s="154" t="str">
        <f t="shared" si="34"/>
        <v xml:space="preserve"> 0 </v>
      </c>
      <c r="D48" s="140"/>
      <c r="E48" s="150" t="str">
        <f t="shared" si="30"/>
        <v>00</v>
      </c>
      <c r="F48" s="150" t="str">
        <f t="shared" si="31"/>
        <v>00</v>
      </c>
      <c r="G48" s="141" t="str">
        <f>IF(D48&lt;&gt;"",'Unc. Calculator'!S53,"")</f>
        <v/>
      </c>
      <c r="H48" s="160" t="str">
        <f ca="1">IF('Unc. Calculator'!N53&gt;'Unc. Calculator'!M53,"X","")</f>
        <v/>
      </c>
      <c r="I48" s="134"/>
      <c r="J48" s="87" t="s">
        <v>117</v>
      </c>
      <c r="K48" s="40"/>
      <c r="L48" s="41"/>
      <c r="M48" s="42"/>
      <c r="N48" s="42"/>
      <c r="O48" s="42"/>
      <c r="P48" s="43"/>
      <c r="S48" s="8"/>
      <c r="T48" s="46"/>
      <c r="U48" s="32"/>
      <c r="V48" s="10"/>
      <c r="W48" s="34"/>
      <c r="X48" s="35"/>
      <c r="Y48" s="156"/>
      <c r="Z48" s="174">
        <f t="shared" si="5"/>
        <v>0</v>
      </c>
      <c r="AA48" s="174">
        <f t="shared" si="6"/>
        <v>0</v>
      </c>
      <c r="AB48" s="37" t="s">
        <v>91</v>
      </c>
      <c r="AC48" s="45"/>
      <c r="AD48" s="44"/>
      <c r="AE48" s="38" t="str">
        <f t="shared" si="7"/>
        <v/>
      </c>
      <c r="AF48" s="39">
        <f t="shared" ref="AF38:AF55" si="37">VALUE(D48)</f>
        <v>0</v>
      </c>
      <c r="AG48" s="126">
        <f t="shared" si="8"/>
        <v>0</v>
      </c>
      <c r="AH48">
        <f t="shared" si="9"/>
        <v>0</v>
      </c>
      <c r="AI48">
        <f t="shared" si="10"/>
        <v>0</v>
      </c>
      <c r="AJ48">
        <f t="shared" si="11"/>
        <v>0</v>
      </c>
      <c r="AK48">
        <f t="shared" si="12"/>
        <v>1</v>
      </c>
      <c r="AL48">
        <f t="shared" si="13"/>
        <v>1</v>
      </c>
      <c r="AM48">
        <f t="shared" si="14"/>
        <v>1</v>
      </c>
      <c r="AN48" t="e">
        <f>NA()</f>
        <v>#N/A</v>
      </c>
    </row>
    <row r="49" spans="1:40" x14ac:dyDescent="0.25">
      <c r="A49" s="142"/>
      <c r="B49" s="142" t="str">
        <f t="shared" si="29"/>
        <v xml:space="preserve"> </v>
      </c>
      <c r="C49" s="143" t="str">
        <f t="shared" si="34"/>
        <v xml:space="preserve"> 0 </v>
      </c>
      <c r="D49" s="144"/>
      <c r="E49" s="151" t="str">
        <f t="shared" si="30"/>
        <v>00</v>
      </c>
      <c r="F49" s="151" t="str">
        <f t="shared" si="31"/>
        <v>00</v>
      </c>
      <c r="G49" s="145" t="str">
        <f>IF(D49&lt;&gt;"",'Unc. Calculator'!S54,"")</f>
        <v/>
      </c>
      <c r="H49" s="160" t="str">
        <f ca="1">IF('Unc. Calculator'!N54&gt;'Unc. Calculator'!M54,"X","")</f>
        <v/>
      </c>
      <c r="I49" s="134"/>
      <c r="J49" s="87" t="s">
        <v>117</v>
      </c>
      <c r="K49" s="40"/>
      <c r="L49" s="41"/>
      <c r="M49" s="42"/>
      <c r="N49" s="42"/>
      <c r="O49" s="42"/>
      <c r="P49" s="43"/>
      <c r="S49" s="8"/>
      <c r="T49" s="46"/>
      <c r="U49" s="32"/>
      <c r="V49" s="10"/>
      <c r="W49" s="34"/>
      <c r="X49" s="35"/>
      <c r="Y49" s="156"/>
      <c r="Z49" s="174">
        <f t="shared" si="5"/>
        <v>0</v>
      </c>
      <c r="AA49" s="174">
        <f t="shared" si="6"/>
        <v>0</v>
      </c>
      <c r="AB49" s="37" t="s">
        <v>91</v>
      </c>
      <c r="AC49" s="45"/>
      <c r="AD49" s="44"/>
      <c r="AE49" s="38" t="str">
        <f t="shared" si="7"/>
        <v/>
      </c>
      <c r="AF49" s="39">
        <f t="shared" si="37"/>
        <v>0</v>
      </c>
      <c r="AG49" s="126">
        <f t="shared" si="8"/>
        <v>0</v>
      </c>
      <c r="AH49">
        <f t="shared" si="9"/>
        <v>0</v>
      </c>
      <c r="AI49">
        <f t="shared" si="10"/>
        <v>0</v>
      </c>
      <c r="AJ49">
        <f t="shared" si="11"/>
        <v>0</v>
      </c>
      <c r="AK49">
        <f t="shared" si="12"/>
        <v>1</v>
      </c>
      <c r="AL49">
        <f t="shared" si="13"/>
        <v>1</v>
      </c>
      <c r="AM49">
        <f t="shared" si="14"/>
        <v>1</v>
      </c>
      <c r="AN49" t="e">
        <f>NA()</f>
        <v>#N/A</v>
      </c>
    </row>
    <row r="50" spans="1:40" x14ac:dyDescent="0.25">
      <c r="A50" s="139"/>
      <c r="B50" s="139" t="str">
        <f t="shared" si="29"/>
        <v xml:space="preserve"> </v>
      </c>
      <c r="C50" s="154" t="str">
        <f t="shared" si="34"/>
        <v xml:space="preserve"> 0 </v>
      </c>
      <c r="D50" s="140"/>
      <c r="E50" s="150" t="str">
        <f t="shared" si="30"/>
        <v>00</v>
      </c>
      <c r="F50" s="150" t="str">
        <f t="shared" si="31"/>
        <v>00</v>
      </c>
      <c r="G50" s="141" t="str">
        <f>IF(D50&lt;&gt;"",'Unc. Calculator'!S55,"")</f>
        <v/>
      </c>
      <c r="H50" s="160" t="str">
        <f ca="1">IF('Unc. Calculator'!N55&gt;'Unc. Calculator'!M55,"X","")</f>
        <v/>
      </c>
      <c r="I50" s="134"/>
      <c r="J50" s="87" t="s">
        <v>117</v>
      </c>
      <c r="K50" s="40"/>
      <c r="L50" s="41"/>
      <c r="M50" s="42"/>
      <c r="N50" s="42"/>
      <c r="O50" s="42"/>
      <c r="P50" s="43"/>
      <c r="S50" s="8"/>
      <c r="T50" s="46"/>
      <c r="U50" s="32"/>
      <c r="V50" s="10"/>
      <c r="W50" s="34"/>
      <c r="X50" s="35"/>
      <c r="Y50" s="156"/>
      <c r="Z50" s="174">
        <f t="shared" si="5"/>
        <v>0</v>
      </c>
      <c r="AA50" s="174">
        <f t="shared" si="6"/>
        <v>0</v>
      </c>
      <c r="AB50" s="37" t="s">
        <v>91</v>
      </c>
      <c r="AC50" s="45"/>
      <c r="AD50" s="44"/>
      <c r="AE50" s="38" t="str">
        <f t="shared" si="7"/>
        <v/>
      </c>
      <c r="AF50" s="39">
        <f t="shared" si="37"/>
        <v>0</v>
      </c>
      <c r="AG50" s="126">
        <f t="shared" si="8"/>
        <v>0</v>
      </c>
      <c r="AH50">
        <f t="shared" si="9"/>
        <v>0</v>
      </c>
      <c r="AI50">
        <f t="shared" si="10"/>
        <v>0</v>
      </c>
      <c r="AJ50">
        <f t="shared" si="11"/>
        <v>0</v>
      </c>
      <c r="AK50">
        <f t="shared" si="12"/>
        <v>1</v>
      </c>
      <c r="AL50">
        <f t="shared" si="13"/>
        <v>1</v>
      </c>
      <c r="AM50">
        <f t="shared" si="14"/>
        <v>1</v>
      </c>
      <c r="AN50" t="e">
        <f>NA()</f>
        <v>#N/A</v>
      </c>
    </row>
    <row r="51" spans="1:40" x14ac:dyDescent="0.25">
      <c r="A51" s="142"/>
      <c r="B51" s="142" t="str">
        <f t="shared" si="29"/>
        <v xml:space="preserve"> </v>
      </c>
      <c r="C51" s="143" t="str">
        <f t="shared" si="34"/>
        <v xml:space="preserve"> 0 </v>
      </c>
      <c r="D51" s="144"/>
      <c r="E51" s="151" t="str">
        <f t="shared" si="30"/>
        <v>00</v>
      </c>
      <c r="F51" s="151" t="str">
        <f t="shared" si="31"/>
        <v>00</v>
      </c>
      <c r="G51" s="145" t="str">
        <f>IF(D51&lt;&gt;"",'Unc. Calculator'!S56,"")</f>
        <v/>
      </c>
      <c r="H51" s="160" t="str">
        <f ca="1">IF('Unc. Calculator'!N56&gt;'Unc. Calculator'!M56,"X","")</f>
        <v/>
      </c>
      <c r="I51" s="134"/>
      <c r="J51" s="87" t="s">
        <v>117</v>
      </c>
      <c r="K51" s="40"/>
      <c r="L51" s="41"/>
      <c r="M51" s="42"/>
      <c r="N51" s="42"/>
      <c r="O51" s="42"/>
      <c r="P51" s="43"/>
      <c r="S51" s="8"/>
      <c r="T51" s="46"/>
      <c r="U51" s="32"/>
      <c r="V51" s="10"/>
      <c r="W51" s="34"/>
      <c r="X51" s="35"/>
      <c r="Y51" s="156"/>
      <c r="Z51" s="174">
        <f t="shared" si="5"/>
        <v>0</v>
      </c>
      <c r="AA51" s="174">
        <f t="shared" si="6"/>
        <v>0</v>
      </c>
      <c r="AB51" s="37" t="s">
        <v>91</v>
      </c>
      <c r="AC51" s="45"/>
      <c r="AD51" s="44"/>
      <c r="AE51" s="38" t="str">
        <f t="shared" si="7"/>
        <v/>
      </c>
      <c r="AF51" s="39">
        <f t="shared" si="37"/>
        <v>0</v>
      </c>
      <c r="AG51" s="126">
        <f t="shared" si="8"/>
        <v>0</v>
      </c>
      <c r="AH51">
        <f t="shared" si="9"/>
        <v>0</v>
      </c>
      <c r="AI51">
        <f t="shared" si="10"/>
        <v>0</v>
      </c>
      <c r="AJ51">
        <f t="shared" si="11"/>
        <v>0</v>
      </c>
      <c r="AK51">
        <f t="shared" si="12"/>
        <v>1</v>
      </c>
      <c r="AL51">
        <f t="shared" si="13"/>
        <v>1</v>
      </c>
      <c r="AM51">
        <f t="shared" si="14"/>
        <v>1</v>
      </c>
      <c r="AN51" t="e">
        <f>NA()</f>
        <v>#N/A</v>
      </c>
    </row>
    <row r="52" spans="1:40" x14ac:dyDescent="0.25">
      <c r="A52" s="139"/>
      <c r="B52" s="139" t="str">
        <f t="shared" si="29"/>
        <v xml:space="preserve"> </v>
      </c>
      <c r="C52" s="154" t="str">
        <f t="shared" si="34"/>
        <v xml:space="preserve"> 0 </v>
      </c>
      <c r="D52" s="140"/>
      <c r="E52" s="150" t="str">
        <f t="shared" si="30"/>
        <v>00</v>
      </c>
      <c r="F52" s="150" t="str">
        <f t="shared" si="31"/>
        <v>00</v>
      </c>
      <c r="G52" s="141" t="str">
        <f>IF(D52&lt;&gt;"",'Unc. Calculator'!S57,"")</f>
        <v/>
      </c>
      <c r="H52" s="160" t="str">
        <f ca="1">IF('Unc. Calculator'!N57&gt;'Unc. Calculator'!M57,"X","")</f>
        <v/>
      </c>
      <c r="I52" s="134"/>
      <c r="J52" s="87" t="s">
        <v>117</v>
      </c>
      <c r="K52" s="40"/>
      <c r="L52" s="41"/>
      <c r="M52" s="42"/>
      <c r="N52" s="42"/>
      <c r="O52" s="42"/>
      <c r="P52" s="43"/>
      <c r="S52" s="8"/>
      <c r="T52" s="46"/>
      <c r="U52" s="32"/>
      <c r="V52" s="10"/>
      <c r="W52" s="34"/>
      <c r="X52" s="35"/>
      <c r="Y52" s="156"/>
      <c r="Z52" s="174">
        <f t="shared" si="5"/>
        <v>0</v>
      </c>
      <c r="AA52" s="174">
        <f t="shared" si="6"/>
        <v>0</v>
      </c>
      <c r="AB52" s="37" t="s">
        <v>91</v>
      </c>
      <c r="AC52" s="45"/>
      <c r="AD52" s="44"/>
      <c r="AE52" s="38" t="str">
        <f t="shared" si="7"/>
        <v/>
      </c>
      <c r="AF52" s="39">
        <f t="shared" si="37"/>
        <v>0</v>
      </c>
      <c r="AG52" s="126">
        <f t="shared" si="8"/>
        <v>0</v>
      </c>
      <c r="AH52">
        <f t="shared" si="9"/>
        <v>0</v>
      </c>
      <c r="AI52">
        <f t="shared" si="10"/>
        <v>0</v>
      </c>
      <c r="AJ52">
        <f t="shared" si="11"/>
        <v>0</v>
      </c>
      <c r="AK52">
        <f t="shared" si="12"/>
        <v>1</v>
      </c>
      <c r="AL52">
        <f t="shared" si="13"/>
        <v>1</v>
      </c>
      <c r="AM52">
        <f t="shared" si="14"/>
        <v>1</v>
      </c>
      <c r="AN52" t="e">
        <f>NA()</f>
        <v>#N/A</v>
      </c>
    </row>
    <row r="53" spans="1:40" x14ac:dyDescent="0.25">
      <c r="A53" s="142"/>
      <c r="B53" s="142" t="str">
        <f t="shared" si="29"/>
        <v xml:space="preserve"> </v>
      </c>
      <c r="C53" s="143" t="str">
        <f t="shared" si="34"/>
        <v xml:space="preserve"> 0 </v>
      </c>
      <c r="D53" s="144"/>
      <c r="E53" s="151" t="str">
        <f t="shared" si="30"/>
        <v>00</v>
      </c>
      <c r="F53" s="151" t="str">
        <f t="shared" si="31"/>
        <v>00</v>
      </c>
      <c r="G53" s="145" t="str">
        <f>IF(D53&lt;&gt;"",'Unc. Calculator'!S58,"")</f>
        <v/>
      </c>
      <c r="H53" s="160" t="str">
        <f ca="1">IF('Unc. Calculator'!N58&gt;'Unc. Calculator'!M58,"X","")</f>
        <v/>
      </c>
      <c r="I53" s="134"/>
      <c r="J53" s="87" t="s">
        <v>117</v>
      </c>
      <c r="K53" s="40"/>
      <c r="L53" s="41"/>
      <c r="M53" s="42"/>
      <c r="N53" s="42"/>
      <c r="O53" s="42"/>
      <c r="P53" s="43"/>
      <c r="S53" s="8"/>
      <c r="T53" s="46"/>
      <c r="U53" s="32"/>
      <c r="V53" s="10"/>
      <c r="W53" s="34"/>
      <c r="X53" s="35"/>
      <c r="Y53" s="156"/>
      <c r="Z53" s="174">
        <f t="shared" si="5"/>
        <v>0</v>
      </c>
      <c r="AA53" s="174">
        <f t="shared" si="6"/>
        <v>0</v>
      </c>
      <c r="AB53" s="37" t="s">
        <v>91</v>
      </c>
      <c r="AC53" s="45"/>
      <c r="AD53" s="44"/>
      <c r="AE53" s="38" t="str">
        <f t="shared" si="7"/>
        <v/>
      </c>
      <c r="AF53" s="39">
        <f t="shared" si="37"/>
        <v>0</v>
      </c>
      <c r="AG53" s="126">
        <f t="shared" si="8"/>
        <v>0</v>
      </c>
      <c r="AH53">
        <f t="shared" si="9"/>
        <v>0</v>
      </c>
      <c r="AI53">
        <f t="shared" si="10"/>
        <v>0</v>
      </c>
      <c r="AJ53">
        <f t="shared" si="11"/>
        <v>0</v>
      </c>
      <c r="AK53">
        <f t="shared" si="12"/>
        <v>1</v>
      </c>
      <c r="AL53">
        <f t="shared" si="13"/>
        <v>1</v>
      </c>
      <c r="AM53">
        <f t="shared" si="14"/>
        <v>1</v>
      </c>
      <c r="AN53" t="e">
        <f>NA()</f>
        <v>#N/A</v>
      </c>
    </row>
    <row r="54" spans="1:40" x14ac:dyDescent="0.25">
      <c r="A54" s="139"/>
      <c r="B54" s="139" t="str">
        <f t="shared" si="29"/>
        <v xml:space="preserve"> </v>
      </c>
      <c r="C54" s="154" t="str">
        <f t="shared" si="34"/>
        <v xml:space="preserve"> 0 </v>
      </c>
      <c r="D54" s="140"/>
      <c r="E54" s="150" t="str">
        <f t="shared" si="30"/>
        <v>00</v>
      </c>
      <c r="F54" s="150" t="str">
        <f t="shared" si="31"/>
        <v>00</v>
      </c>
      <c r="G54" s="141" t="str">
        <f>IF(D54&lt;&gt;"",'Unc. Calculator'!S59,"")</f>
        <v/>
      </c>
      <c r="H54" s="160" t="str">
        <f ca="1">IF('Unc. Calculator'!N59&gt;'Unc. Calculator'!M59,"X","")</f>
        <v/>
      </c>
      <c r="I54" s="134"/>
      <c r="J54" s="87" t="s">
        <v>117</v>
      </c>
      <c r="K54" s="40"/>
      <c r="L54" s="41"/>
      <c r="M54" s="42"/>
      <c r="N54" s="42"/>
      <c r="O54" s="42"/>
      <c r="P54" s="43"/>
      <c r="S54" s="8"/>
      <c r="T54" s="46"/>
      <c r="U54" s="32"/>
      <c r="V54" s="10"/>
      <c r="W54" s="34"/>
      <c r="X54" s="35"/>
      <c r="Y54" s="156"/>
      <c r="Z54" s="174">
        <f t="shared" si="5"/>
        <v>0</v>
      </c>
      <c r="AA54" s="174">
        <f t="shared" si="6"/>
        <v>0</v>
      </c>
      <c r="AB54" s="37" t="s">
        <v>91</v>
      </c>
      <c r="AC54" s="45"/>
      <c r="AD54" s="44"/>
      <c r="AE54" s="38" t="str">
        <f t="shared" si="7"/>
        <v/>
      </c>
      <c r="AF54" s="39">
        <f t="shared" si="37"/>
        <v>0</v>
      </c>
      <c r="AG54" s="126">
        <f t="shared" si="8"/>
        <v>0</v>
      </c>
      <c r="AH54">
        <f t="shared" si="9"/>
        <v>0</v>
      </c>
      <c r="AI54">
        <f t="shared" si="10"/>
        <v>0</v>
      </c>
      <c r="AJ54">
        <f t="shared" si="11"/>
        <v>0</v>
      </c>
      <c r="AK54">
        <f t="shared" si="12"/>
        <v>1</v>
      </c>
      <c r="AL54">
        <f t="shared" si="13"/>
        <v>1</v>
      </c>
      <c r="AM54">
        <f t="shared" si="14"/>
        <v>1</v>
      </c>
      <c r="AN54" t="e">
        <f>NA()</f>
        <v>#N/A</v>
      </c>
    </row>
    <row r="55" spans="1:40" x14ac:dyDescent="0.25">
      <c r="A55" s="142"/>
      <c r="B55" s="142" t="str">
        <f t="shared" si="29"/>
        <v xml:space="preserve"> </v>
      </c>
      <c r="C55" s="143" t="str">
        <f t="shared" si="34"/>
        <v xml:space="preserve"> 0 </v>
      </c>
      <c r="D55" s="144"/>
      <c r="E55" s="151" t="str">
        <f t="shared" si="30"/>
        <v>00</v>
      </c>
      <c r="F55" s="151" t="str">
        <f t="shared" si="31"/>
        <v>00</v>
      </c>
      <c r="G55" s="145" t="str">
        <f>IF(D55&lt;&gt;"",'Unc. Calculator'!S60,"")</f>
        <v/>
      </c>
      <c r="H55" s="160" t="str">
        <f ca="1">IF('Unc. Calculator'!N60&gt;'Unc. Calculator'!M60,"X","")</f>
        <v/>
      </c>
      <c r="I55" s="134"/>
      <c r="J55" s="87" t="s">
        <v>117</v>
      </c>
      <c r="K55" s="40"/>
      <c r="L55" s="41"/>
      <c r="M55" s="42"/>
      <c r="N55" s="42"/>
      <c r="O55" s="42"/>
      <c r="P55" s="43"/>
      <c r="S55" s="8"/>
      <c r="T55" s="46"/>
      <c r="U55" s="32"/>
      <c r="V55" s="10"/>
      <c r="W55" s="34"/>
      <c r="X55" s="35"/>
      <c r="Y55" s="156"/>
      <c r="Z55" s="174">
        <f t="shared" si="5"/>
        <v>0</v>
      </c>
      <c r="AA55" s="174">
        <f t="shared" si="6"/>
        <v>0</v>
      </c>
      <c r="AB55" s="37" t="s">
        <v>91</v>
      </c>
      <c r="AC55" s="45"/>
      <c r="AD55" s="44"/>
      <c r="AE55" s="38" t="str">
        <f t="shared" si="7"/>
        <v/>
      </c>
      <c r="AF55" s="39">
        <f t="shared" si="37"/>
        <v>0</v>
      </c>
      <c r="AG55" s="126">
        <f t="shared" si="8"/>
        <v>0</v>
      </c>
      <c r="AH55">
        <f t="shared" si="9"/>
        <v>0</v>
      </c>
      <c r="AI55">
        <f t="shared" si="10"/>
        <v>0</v>
      </c>
      <c r="AJ55">
        <f t="shared" si="11"/>
        <v>0</v>
      </c>
      <c r="AK55">
        <f t="shared" si="12"/>
        <v>1</v>
      </c>
      <c r="AL55">
        <f t="shared" si="13"/>
        <v>1</v>
      </c>
      <c r="AM55">
        <f t="shared" si="14"/>
        <v>1</v>
      </c>
      <c r="AN55" t="e">
        <f>NA()</f>
        <v>#N/A</v>
      </c>
    </row>
    <row r="56" spans="1:40" x14ac:dyDescent="0.25">
      <c r="A56" s="139"/>
      <c r="B56" s="139" t="str">
        <f t="shared" ref="B56:B110" si="38">IF(S56="",CONCATENATE(U56,AB56,V56),CONCATENATE(U56,AB56,S56))</f>
        <v xml:space="preserve"> </v>
      </c>
      <c r="C56" s="154" t="str">
        <f t="shared" si="34"/>
        <v xml:space="preserve"> 0 </v>
      </c>
      <c r="D56" s="140"/>
      <c r="E56" s="150" t="str">
        <f t="shared" ref="E56:E110" si="39">CONCATENATE(AA56,AG56,W56)</f>
        <v>00</v>
      </c>
      <c r="F56" s="150" t="str">
        <f t="shared" ref="F56:F110" si="40">CONCATENATE(Z56,AG56,W56)</f>
        <v>00</v>
      </c>
      <c r="G56" s="141" t="str">
        <f>IF(D56&lt;&gt;"",'Unc. Calculator'!S61,"")</f>
        <v/>
      </c>
      <c r="H56" s="160" t="str">
        <f ca="1">IF('Unc. Calculator'!N61&gt;'Unc. Calculator'!M61,"X","")</f>
        <v/>
      </c>
      <c r="I56" s="134"/>
      <c r="J56" s="87" t="s">
        <v>117</v>
      </c>
      <c r="K56" s="40"/>
      <c r="L56" s="41"/>
      <c r="M56" s="42"/>
      <c r="N56" s="42"/>
      <c r="O56" s="42"/>
      <c r="P56" s="43"/>
      <c r="S56" s="8"/>
      <c r="T56" s="46"/>
      <c r="U56" s="32"/>
      <c r="V56" s="10"/>
      <c r="W56" s="34"/>
      <c r="X56" s="35"/>
      <c r="Y56" s="156"/>
      <c r="Z56" s="174">
        <f t="shared" si="5"/>
        <v>0</v>
      </c>
      <c r="AA56" s="174">
        <f t="shared" si="6"/>
        <v>0</v>
      </c>
      <c r="AB56" s="37" t="s">
        <v>91</v>
      </c>
      <c r="AC56" s="45"/>
      <c r="AD56" s="44"/>
      <c r="AE56" s="38" t="str">
        <f t="shared" si="7"/>
        <v/>
      </c>
      <c r="AF56" s="39">
        <f t="shared" ref="AF56:AF110" si="41">VALUE(D56)</f>
        <v>0</v>
      </c>
      <c r="AG56" s="126">
        <f t="shared" ref="AG56:AG110" si="42">IF(RIGHT(V56,1)="O",CONCATENATE(LEFT(V56,1),"Ω"),IF(V56="DGF","°F",IF(V56="DGC","°C",V56)))</f>
        <v>0</v>
      </c>
      <c r="AH56">
        <f t="shared" ref="AH56:AH110" si="43">VALUE(D56)</f>
        <v>0</v>
      </c>
      <c r="AI56">
        <f t="shared" ref="AI56:AI110" si="44">VALUE(Z56)</f>
        <v>0</v>
      </c>
      <c r="AJ56">
        <f t="shared" ref="AJ56:AJ110" si="45">VALUE(AA56)</f>
        <v>0</v>
      </c>
      <c r="AK56">
        <f t="shared" ref="AK56:AK110" si="46">IF(AND(AL56=1,AM56=1),1,0)</f>
        <v>1</v>
      </c>
      <c r="AL56">
        <f t="shared" ref="AL56:AL110" si="47">IF(AH56&lt;AJ56,0,1)</f>
        <v>1</v>
      </c>
      <c r="AM56">
        <f t="shared" ref="AM56:AM110" si="48">IF(AH56&gt;AI56,0,1)</f>
        <v>1</v>
      </c>
      <c r="AN56" t="e">
        <f>NA()</f>
        <v>#N/A</v>
      </c>
    </row>
    <row r="57" spans="1:40" x14ac:dyDescent="0.25">
      <c r="A57" s="142"/>
      <c r="B57" s="142" t="str">
        <f t="shared" si="38"/>
        <v xml:space="preserve"> </v>
      </c>
      <c r="C57" s="143" t="str">
        <f t="shared" si="34"/>
        <v xml:space="preserve"> 0 </v>
      </c>
      <c r="D57" s="144"/>
      <c r="E57" s="151" t="str">
        <f t="shared" si="39"/>
        <v>00</v>
      </c>
      <c r="F57" s="151" t="str">
        <f t="shared" si="40"/>
        <v>00</v>
      </c>
      <c r="G57" s="145" t="str">
        <f>IF(D57&lt;&gt;"",'Unc. Calculator'!S62,"")</f>
        <v/>
      </c>
      <c r="H57" s="160" t="str">
        <f ca="1">IF('Unc. Calculator'!N62&gt;'Unc. Calculator'!M62,"X","")</f>
        <v/>
      </c>
      <c r="I57" s="134"/>
      <c r="J57" s="87" t="s">
        <v>117</v>
      </c>
      <c r="K57" s="40"/>
      <c r="L57" s="41"/>
      <c r="M57" s="42"/>
      <c r="N57" s="42"/>
      <c r="O57" s="42"/>
      <c r="P57" s="43"/>
      <c r="S57" s="8"/>
      <c r="T57" s="46"/>
      <c r="U57" s="32"/>
      <c r="V57" s="10"/>
      <c r="W57" s="34"/>
      <c r="X57" s="35"/>
      <c r="Y57" s="156"/>
      <c r="Z57" s="174">
        <f t="shared" si="5"/>
        <v>0</v>
      </c>
      <c r="AA57" s="174">
        <f t="shared" si="6"/>
        <v>0</v>
      </c>
      <c r="AB57" s="37" t="s">
        <v>91</v>
      </c>
      <c r="AC57" s="45"/>
      <c r="AD57" s="44"/>
      <c r="AE57" s="38" t="str">
        <f t="shared" si="7"/>
        <v/>
      </c>
      <c r="AF57" s="39">
        <f t="shared" si="41"/>
        <v>0</v>
      </c>
      <c r="AG57" s="126">
        <f t="shared" si="42"/>
        <v>0</v>
      </c>
      <c r="AH57">
        <f t="shared" si="43"/>
        <v>0</v>
      </c>
      <c r="AI57">
        <f t="shared" si="44"/>
        <v>0</v>
      </c>
      <c r="AJ57">
        <f t="shared" si="45"/>
        <v>0</v>
      </c>
      <c r="AK57">
        <f t="shared" si="46"/>
        <v>1</v>
      </c>
      <c r="AL57">
        <f t="shared" si="47"/>
        <v>1</v>
      </c>
      <c r="AM57">
        <f t="shared" si="48"/>
        <v>1</v>
      </c>
      <c r="AN57" t="e">
        <f>NA()</f>
        <v>#N/A</v>
      </c>
    </row>
    <row r="58" spans="1:40" x14ac:dyDescent="0.25">
      <c r="A58" s="139"/>
      <c r="B58" s="139" t="str">
        <f t="shared" si="38"/>
        <v xml:space="preserve"> </v>
      </c>
      <c r="C58" s="154" t="str">
        <f t="shared" si="34"/>
        <v xml:space="preserve"> 0 </v>
      </c>
      <c r="D58" s="140"/>
      <c r="E58" s="150" t="str">
        <f t="shared" si="39"/>
        <v>00</v>
      </c>
      <c r="F58" s="150" t="str">
        <f t="shared" si="40"/>
        <v>00</v>
      </c>
      <c r="G58" s="141" t="str">
        <f>IF(D58&lt;&gt;"",'Unc. Calculator'!S63,"")</f>
        <v/>
      </c>
      <c r="H58" s="160" t="str">
        <f ca="1">IF('Unc. Calculator'!N63&gt;'Unc. Calculator'!M63,"X","")</f>
        <v/>
      </c>
      <c r="I58" s="134"/>
      <c r="J58" s="87" t="s">
        <v>117</v>
      </c>
      <c r="K58" s="40"/>
      <c r="L58" s="41"/>
      <c r="M58" s="42"/>
      <c r="N58" s="42"/>
      <c r="O58" s="42"/>
      <c r="P58" s="43"/>
      <c r="S58" s="8"/>
      <c r="T58" s="46"/>
      <c r="U58" s="32"/>
      <c r="V58" s="10"/>
      <c r="W58" s="34"/>
      <c r="X58" s="35"/>
      <c r="Y58" s="156"/>
      <c r="Z58" s="174">
        <f t="shared" si="5"/>
        <v>0</v>
      </c>
      <c r="AA58" s="174">
        <f t="shared" si="6"/>
        <v>0</v>
      </c>
      <c r="AB58" s="37" t="s">
        <v>91</v>
      </c>
      <c r="AC58" s="45"/>
      <c r="AD58" s="44"/>
      <c r="AE58" s="38" t="str">
        <f t="shared" si="7"/>
        <v/>
      </c>
      <c r="AF58" s="39">
        <f t="shared" si="41"/>
        <v>0</v>
      </c>
      <c r="AG58" s="126">
        <f t="shared" si="42"/>
        <v>0</v>
      </c>
      <c r="AH58">
        <f t="shared" si="43"/>
        <v>0</v>
      </c>
      <c r="AI58">
        <f t="shared" si="44"/>
        <v>0</v>
      </c>
      <c r="AJ58">
        <f t="shared" si="45"/>
        <v>0</v>
      </c>
      <c r="AK58">
        <f t="shared" si="46"/>
        <v>1</v>
      </c>
      <c r="AL58">
        <f t="shared" si="47"/>
        <v>1</v>
      </c>
      <c r="AM58">
        <f t="shared" si="48"/>
        <v>1</v>
      </c>
      <c r="AN58" t="e">
        <f>NA()</f>
        <v>#N/A</v>
      </c>
    </row>
    <row r="59" spans="1:40" x14ac:dyDescent="0.25">
      <c r="A59" s="146"/>
      <c r="B59" s="142" t="str">
        <f t="shared" si="38"/>
        <v xml:space="preserve"> </v>
      </c>
      <c r="C59" s="143" t="str">
        <f t="shared" si="34"/>
        <v xml:space="preserve"> 0 </v>
      </c>
      <c r="D59" s="144"/>
      <c r="E59" s="151" t="str">
        <f t="shared" si="39"/>
        <v>00</v>
      </c>
      <c r="F59" s="151" t="str">
        <f t="shared" si="40"/>
        <v>00</v>
      </c>
      <c r="G59" s="145" t="str">
        <f>IF(D59&lt;&gt;"",'Unc. Calculator'!S64,"")</f>
        <v/>
      </c>
      <c r="H59" s="160" t="str">
        <f ca="1">IF('Unc. Calculator'!N64&gt;'Unc. Calculator'!M64,"X","")</f>
        <v/>
      </c>
      <c r="I59" s="134"/>
      <c r="J59" s="87" t="s">
        <v>117</v>
      </c>
      <c r="K59" s="40"/>
      <c r="L59" s="41"/>
      <c r="M59" s="42"/>
      <c r="N59" s="42"/>
      <c r="O59" s="42"/>
      <c r="P59" s="43"/>
      <c r="S59" s="8"/>
      <c r="T59" s="46"/>
      <c r="U59" s="32"/>
      <c r="V59" s="10"/>
      <c r="W59" s="34"/>
      <c r="X59" s="35"/>
      <c r="Y59" s="156"/>
      <c r="Z59" s="174">
        <f t="shared" si="5"/>
        <v>0</v>
      </c>
      <c r="AA59" s="174">
        <f t="shared" si="6"/>
        <v>0</v>
      </c>
      <c r="AB59" s="37" t="s">
        <v>91</v>
      </c>
      <c r="AC59" s="45"/>
      <c r="AD59" s="44"/>
      <c r="AE59" s="38" t="str">
        <f t="shared" si="7"/>
        <v/>
      </c>
      <c r="AF59" s="39">
        <f t="shared" si="41"/>
        <v>0</v>
      </c>
      <c r="AG59" s="126">
        <f t="shared" si="42"/>
        <v>0</v>
      </c>
      <c r="AH59">
        <f t="shared" si="43"/>
        <v>0</v>
      </c>
      <c r="AI59">
        <f t="shared" si="44"/>
        <v>0</v>
      </c>
      <c r="AJ59">
        <f t="shared" si="45"/>
        <v>0</v>
      </c>
      <c r="AK59">
        <f t="shared" si="46"/>
        <v>1</v>
      </c>
      <c r="AL59">
        <f t="shared" si="47"/>
        <v>1</v>
      </c>
      <c r="AM59">
        <f t="shared" si="48"/>
        <v>1</v>
      </c>
      <c r="AN59" t="e">
        <f>NA()</f>
        <v>#N/A</v>
      </c>
    </row>
    <row r="60" spans="1:40" x14ac:dyDescent="0.25">
      <c r="A60" s="13"/>
      <c r="B60" s="139" t="str">
        <f t="shared" si="38"/>
        <v xml:space="preserve"> </v>
      </c>
      <c r="C60" s="154" t="str">
        <f t="shared" si="34"/>
        <v xml:space="preserve"> 0 </v>
      </c>
      <c r="D60" s="140"/>
      <c r="E60" s="150" t="str">
        <f t="shared" si="39"/>
        <v>00</v>
      </c>
      <c r="F60" s="150" t="str">
        <f t="shared" si="40"/>
        <v>00</v>
      </c>
      <c r="G60" s="141" t="str">
        <f>IF(D60&lt;&gt;"",'Unc. Calculator'!S65,"")</f>
        <v/>
      </c>
      <c r="H60" s="160" t="str">
        <f ca="1">IF('Unc. Calculator'!N65&gt;'Unc. Calculator'!M65,"X","")</f>
        <v/>
      </c>
      <c r="I60" s="134"/>
      <c r="J60" s="87" t="s">
        <v>117</v>
      </c>
      <c r="K60" s="40"/>
      <c r="L60" s="41"/>
      <c r="M60" s="42"/>
      <c r="N60" s="42"/>
      <c r="O60" s="42"/>
      <c r="P60" s="43"/>
      <c r="S60" s="8"/>
      <c r="T60" s="46"/>
      <c r="U60" s="32"/>
      <c r="V60" s="10"/>
      <c r="W60" s="34"/>
      <c r="X60" s="35"/>
      <c r="Y60" s="156"/>
      <c r="Z60" s="174">
        <f t="shared" si="5"/>
        <v>0</v>
      </c>
      <c r="AA60" s="174">
        <f t="shared" si="6"/>
        <v>0</v>
      </c>
      <c r="AB60" s="37" t="s">
        <v>91</v>
      </c>
      <c r="AC60" s="45"/>
      <c r="AD60" s="44"/>
      <c r="AE60" s="38" t="str">
        <f t="shared" si="7"/>
        <v/>
      </c>
      <c r="AF60" s="39">
        <f t="shared" si="41"/>
        <v>0</v>
      </c>
      <c r="AG60" s="126">
        <f t="shared" si="42"/>
        <v>0</v>
      </c>
      <c r="AH60">
        <f t="shared" si="43"/>
        <v>0</v>
      </c>
      <c r="AI60">
        <f t="shared" si="44"/>
        <v>0</v>
      </c>
      <c r="AJ60">
        <f t="shared" si="45"/>
        <v>0</v>
      </c>
      <c r="AK60">
        <f t="shared" si="46"/>
        <v>1</v>
      </c>
      <c r="AL60">
        <f t="shared" si="47"/>
        <v>1</v>
      </c>
      <c r="AM60">
        <f t="shared" si="48"/>
        <v>1</v>
      </c>
      <c r="AN60" t="e">
        <f>NA()</f>
        <v>#N/A</v>
      </c>
    </row>
    <row r="61" spans="1:40" x14ac:dyDescent="0.25">
      <c r="A61" s="146"/>
      <c r="B61" s="142" t="str">
        <f t="shared" si="38"/>
        <v xml:space="preserve"> </v>
      </c>
      <c r="C61" s="143" t="str">
        <f t="shared" si="34"/>
        <v xml:space="preserve"> 0 </v>
      </c>
      <c r="D61" s="144"/>
      <c r="E61" s="151" t="str">
        <f t="shared" si="39"/>
        <v>00</v>
      </c>
      <c r="F61" s="151" t="str">
        <f t="shared" si="40"/>
        <v>00</v>
      </c>
      <c r="G61" s="145" t="str">
        <f>IF(D61&lt;&gt;"",'Unc. Calculator'!S66,"")</f>
        <v/>
      </c>
      <c r="H61" s="160" t="str">
        <f ca="1">IF('Unc. Calculator'!N66&gt;'Unc. Calculator'!M66,"X","")</f>
        <v/>
      </c>
      <c r="I61" s="134"/>
      <c r="J61" s="87" t="s">
        <v>117</v>
      </c>
      <c r="K61" s="40"/>
      <c r="L61" s="41"/>
      <c r="M61" s="42"/>
      <c r="N61" s="42"/>
      <c r="O61" s="42"/>
      <c r="P61" s="43"/>
      <c r="S61" s="8"/>
      <c r="T61" s="46"/>
      <c r="U61" s="32"/>
      <c r="V61" s="10"/>
      <c r="W61" s="34"/>
      <c r="X61" s="35"/>
      <c r="Y61" s="156"/>
      <c r="Z61" s="174">
        <f t="shared" si="5"/>
        <v>0</v>
      </c>
      <c r="AA61" s="174">
        <f t="shared" si="6"/>
        <v>0</v>
      </c>
      <c r="AB61" s="37" t="s">
        <v>91</v>
      </c>
      <c r="AC61" s="45"/>
      <c r="AD61" s="44"/>
      <c r="AE61" s="38" t="str">
        <f t="shared" si="7"/>
        <v/>
      </c>
      <c r="AF61" s="39">
        <f t="shared" si="41"/>
        <v>0</v>
      </c>
      <c r="AG61" s="126">
        <f t="shared" si="42"/>
        <v>0</v>
      </c>
      <c r="AH61">
        <f t="shared" si="43"/>
        <v>0</v>
      </c>
      <c r="AI61">
        <f t="shared" si="44"/>
        <v>0</v>
      </c>
      <c r="AJ61">
        <f t="shared" si="45"/>
        <v>0</v>
      </c>
      <c r="AK61">
        <f t="shared" si="46"/>
        <v>1</v>
      </c>
      <c r="AL61">
        <f t="shared" si="47"/>
        <v>1</v>
      </c>
      <c r="AM61">
        <f t="shared" si="48"/>
        <v>1</v>
      </c>
      <c r="AN61" t="e">
        <f>NA()</f>
        <v>#N/A</v>
      </c>
    </row>
    <row r="62" spans="1:40" x14ac:dyDescent="0.25">
      <c r="A62" s="13"/>
      <c r="B62" s="139" t="str">
        <f t="shared" si="38"/>
        <v xml:space="preserve"> </v>
      </c>
      <c r="C62" s="154" t="str">
        <f t="shared" si="34"/>
        <v xml:space="preserve"> 0 </v>
      </c>
      <c r="D62" s="140"/>
      <c r="E62" s="150" t="str">
        <f t="shared" si="39"/>
        <v>00</v>
      </c>
      <c r="F62" s="150" t="str">
        <f t="shared" si="40"/>
        <v>00</v>
      </c>
      <c r="G62" s="141" t="str">
        <f>IF(D62&lt;&gt;"",'Unc. Calculator'!S67,"")</f>
        <v/>
      </c>
      <c r="H62" s="160" t="str">
        <f ca="1">IF('Unc. Calculator'!N67&gt;'Unc. Calculator'!M67,"X","")</f>
        <v/>
      </c>
      <c r="I62" s="134"/>
      <c r="J62" s="87" t="s">
        <v>117</v>
      </c>
      <c r="K62" s="40"/>
      <c r="L62" s="41"/>
      <c r="M62" s="42"/>
      <c r="N62" s="42"/>
      <c r="O62" s="42"/>
      <c r="P62" s="43"/>
      <c r="S62" s="8"/>
      <c r="T62" s="46"/>
      <c r="U62" s="32"/>
      <c r="V62" s="10"/>
      <c r="W62" s="34"/>
      <c r="X62" s="35"/>
      <c r="Y62" s="156"/>
      <c r="Z62" s="174">
        <f t="shared" si="5"/>
        <v>0</v>
      </c>
      <c r="AA62" s="174">
        <f t="shared" si="6"/>
        <v>0</v>
      </c>
      <c r="AB62" s="37" t="s">
        <v>91</v>
      </c>
      <c r="AC62" s="45"/>
      <c r="AD62" s="44"/>
      <c r="AE62" s="38" t="str">
        <f t="shared" si="7"/>
        <v/>
      </c>
      <c r="AF62" s="39">
        <f t="shared" si="41"/>
        <v>0</v>
      </c>
      <c r="AG62" s="126">
        <f t="shared" si="42"/>
        <v>0</v>
      </c>
      <c r="AH62">
        <f t="shared" si="43"/>
        <v>0</v>
      </c>
      <c r="AI62">
        <f t="shared" si="44"/>
        <v>0</v>
      </c>
      <c r="AJ62">
        <f t="shared" si="45"/>
        <v>0</v>
      </c>
      <c r="AK62">
        <f t="shared" si="46"/>
        <v>1</v>
      </c>
      <c r="AL62">
        <f t="shared" si="47"/>
        <v>1</v>
      </c>
      <c r="AM62">
        <f t="shared" si="48"/>
        <v>1</v>
      </c>
      <c r="AN62" t="e">
        <f>NA()</f>
        <v>#N/A</v>
      </c>
    </row>
    <row r="63" spans="1:40" x14ac:dyDescent="0.25">
      <c r="A63" s="146"/>
      <c r="B63" s="142" t="str">
        <f t="shared" si="38"/>
        <v xml:space="preserve"> </v>
      </c>
      <c r="C63" s="143" t="str">
        <f t="shared" si="34"/>
        <v xml:space="preserve"> 0 </v>
      </c>
      <c r="D63" s="144"/>
      <c r="E63" s="151" t="str">
        <f t="shared" si="39"/>
        <v>00</v>
      </c>
      <c r="F63" s="151" t="str">
        <f t="shared" si="40"/>
        <v>00</v>
      </c>
      <c r="G63" s="145" t="str">
        <f>IF(D63&lt;&gt;"",'Unc. Calculator'!S68,"")</f>
        <v/>
      </c>
      <c r="H63" s="160" t="str">
        <f ca="1">IF('Unc. Calculator'!N68&gt;'Unc. Calculator'!M68,"X","")</f>
        <v/>
      </c>
      <c r="I63" s="134"/>
      <c r="J63" s="87" t="s">
        <v>117</v>
      </c>
      <c r="K63" s="40"/>
      <c r="L63" s="41"/>
      <c r="M63" s="42"/>
      <c r="N63" s="42"/>
      <c r="O63" s="42"/>
      <c r="P63" s="43"/>
      <c r="S63" s="8"/>
      <c r="T63" s="46"/>
      <c r="U63" s="32"/>
      <c r="V63" s="10"/>
      <c r="W63" s="34"/>
      <c r="X63" s="35"/>
      <c r="Y63" s="156"/>
      <c r="Z63" s="174">
        <f t="shared" si="5"/>
        <v>0</v>
      </c>
      <c r="AA63" s="174">
        <f t="shared" si="6"/>
        <v>0</v>
      </c>
      <c r="AB63" s="37" t="s">
        <v>91</v>
      </c>
      <c r="AC63" s="45"/>
      <c r="AD63" s="44"/>
      <c r="AE63" s="38" t="str">
        <f t="shared" si="7"/>
        <v/>
      </c>
      <c r="AF63" s="39">
        <f t="shared" si="41"/>
        <v>0</v>
      </c>
      <c r="AG63" s="126">
        <f t="shared" si="42"/>
        <v>0</v>
      </c>
      <c r="AH63">
        <f t="shared" si="43"/>
        <v>0</v>
      </c>
      <c r="AI63">
        <f t="shared" si="44"/>
        <v>0</v>
      </c>
      <c r="AJ63">
        <f t="shared" si="45"/>
        <v>0</v>
      </c>
      <c r="AK63">
        <f t="shared" si="46"/>
        <v>1</v>
      </c>
      <c r="AL63">
        <f t="shared" si="47"/>
        <v>1</v>
      </c>
      <c r="AM63">
        <f t="shared" si="48"/>
        <v>1</v>
      </c>
      <c r="AN63" t="e">
        <f>NA()</f>
        <v>#N/A</v>
      </c>
    </row>
    <row r="64" spans="1:40" x14ac:dyDescent="0.25">
      <c r="A64" s="13"/>
      <c r="B64" s="139" t="str">
        <f t="shared" si="38"/>
        <v xml:space="preserve"> </v>
      </c>
      <c r="C64" s="154" t="str">
        <f t="shared" si="34"/>
        <v xml:space="preserve"> 0 </v>
      </c>
      <c r="D64" s="140"/>
      <c r="E64" s="150" t="str">
        <f t="shared" si="39"/>
        <v>00</v>
      </c>
      <c r="F64" s="150" t="str">
        <f t="shared" si="40"/>
        <v>00</v>
      </c>
      <c r="G64" s="141" t="str">
        <f>IF(D64&lt;&gt;"",'Unc. Calculator'!S69,"")</f>
        <v/>
      </c>
      <c r="H64" s="160" t="str">
        <f ca="1">IF('Unc. Calculator'!N69&gt;'Unc. Calculator'!M69,"X","")</f>
        <v/>
      </c>
      <c r="I64" s="134"/>
      <c r="J64" s="87" t="s">
        <v>117</v>
      </c>
      <c r="K64" s="40"/>
      <c r="L64" s="41"/>
      <c r="M64" s="42"/>
      <c r="N64" s="42"/>
      <c r="O64" s="42"/>
      <c r="P64" s="43"/>
      <c r="S64" s="8"/>
      <c r="T64" s="46"/>
      <c r="U64" s="32"/>
      <c r="V64" s="10"/>
      <c r="W64" s="34"/>
      <c r="X64" s="35"/>
      <c r="Y64" s="156"/>
      <c r="Z64" s="174">
        <f t="shared" si="5"/>
        <v>0</v>
      </c>
      <c r="AA64" s="174">
        <f t="shared" si="6"/>
        <v>0</v>
      </c>
      <c r="AB64" s="37" t="s">
        <v>91</v>
      </c>
      <c r="AC64" s="45"/>
      <c r="AD64" s="44"/>
      <c r="AE64" s="38" t="str">
        <f t="shared" si="7"/>
        <v/>
      </c>
      <c r="AF64" s="39">
        <f t="shared" si="41"/>
        <v>0</v>
      </c>
      <c r="AG64" s="126">
        <f t="shared" si="42"/>
        <v>0</v>
      </c>
      <c r="AH64">
        <f t="shared" si="43"/>
        <v>0</v>
      </c>
      <c r="AI64">
        <f t="shared" si="44"/>
        <v>0</v>
      </c>
      <c r="AJ64">
        <f t="shared" si="45"/>
        <v>0</v>
      </c>
      <c r="AK64">
        <f t="shared" si="46"/>
        <v>1</v>
      </c>
      <c r="AL64">
        <f t="shared" si="47"/>
        <v>1</v>
      </c>
      <c r="AM64">
        <f t="shared" si="48"/>
        <v>1</v>
      </c>
      <c r="AN64" t="e">
        <f>NA()</f>
        <v>#N/A</v>
      </c>
    </row>
    <row r="65" spans="1:40" x14ac:dyDescent="0.25">
      <c r="A65" s="146"/>
      <c r="B65" s="142" t="str">
        <f t="shared" si="38"/>
        <v xml:space="preserve"> </v>
      </c>
      <c r="C65" s="143" t="str">
        <f t="shared" si="34"/>
        <v xml:space="preserve"> 0 </v>
      </c>
      <c r="D65" s="144"/>
      <c r="E65" s="151" t="str">
        <f t="shared" si="39"/>
        <v>00</v>
      </c>
      <c r="F65" s="151" t="str">
        <f t="shared" si="40"/>
        <v>00</v>
      </c>
      <c r="G65" s="145" t="str">
        <f>IF(D65&lt;&gt;"",'Unc. Calculator'!S70,"")</f>
        <v/>
      </c>
      <c r="H65" s="160" t="str">
        <f ca="1">IF('Unc. Calculator'!N70&gt;'Unc. Calculator'!M70,"X","")</f>
        <v/>
      </c>
      <c r="I65" s="134"/>
      <c r="J65" s="87" t="s">
        <v>117</v>
      </c>
      <c r="K65" s="40"/>
      <c r="L65" s="41"/>
      <c r="M65" s="42"/>
      <c r="N65" s="42"/>
      <c r="O65" s="42"/>
      <c r="P65" s="43"/>
      <c r="S65" s="8"/>
      <c r="T65" s="46"/>
      <c r="U65" s="32"/>
      <c r="V65" s="10"/>
      <c r="W65" s="34"/>
      <c r="X65" s="35"/>
      <c r="Y65" s="156"/>
      <c r="Z65" s="174">
        <f t="shared" si="5"/>
        <v>0</v>
      </c>
      <c r="AA65" s="174">
        <f t="shared" si="6"/>
        <v>0</v>
      </c>
      <c r="AB65" s="37" t="s">
        <v>91</v>
      </c>
      <c r="AC65" s="45"/>
      <c r="AD65" s="44"/>
      <c r="AE65" s="38" t="str">
        <f t="shared" si="7"/>
        <v/>
      </c>
      <c r="AF65" s="39">
        <f t="shared" si="41"/>
        <v>0</v>
      </c>
      <c r="AG65" s="126">
        <f t="shared" si="42"/>
        <v>0</v>
      </c>
      <c r="AH65">
        <f t="shared" si="43"/>
        <v>0</v>
      </c>
      <c r="AI65">
        <f t="shared" si="44"/>
        <v>0</v>
      </c>
      <c r="AJ65">
        <f t="shared" si="45"/>
        <v>0</v>
      </c>
      <c r="AK65">
        <f t="shared" si="46"/>
        <v>1</v>
      </c>
      <c r="AL65">
        <f t="shared" si="47"/>
        <v>1</v>
      </c>
      <c r="AM65">
        <f t="shared" si="48"/>
        <v>1</v>
      </c>
      <c r="AN65" t="e">
        <f>NA()</f>
        <v>#N/A</v>
      </c>
    </row>
    <row r="66" spans="1:40" x14ac:dyDescent="0.25">
      <c r="A66" s="13"/>
      <c r="B66" s="139" t="str">
        <f t="shared" si="38"/>
        <v xml:space="preserve"> </v>
      </c>
      <c r="C66" s="154" t="str">
        <f t="shared" si="34"/>
        <v xml:space="preserve"> 0 </v>
      </c>
      <c r="D66" s="140"/>
      <c r="E66" s="150" t="str">
        <f t="shared" si="39"/>
        <v>00</v>
      </c>
      <c r="F66" s="150" t="str">
        <f t="shared" si="40"/>
        <v>00</v>
      </c>
      <c r="G66" s="141" t="str">
        <f>IF(D66&lt;&gt;"",'Unc. Calculator'!S71,"")</f>
        <v/>
      </c>
      <c r="H66" s="160" t="str">
        <f ca="1">IF('Unc. Calculator'!N71&gt;'Unc. Calculator'!M71,"X","")</f>
        <v/>
      </c>
      <c r="I66" s="134"/>
      <c r="J66" s="87" t="s">
        <v>117</v>
      </c>
      <c r="K66" s="40"/>
      <c r="L66" s="41"/>
      <c r="M66" s="42"/>
      <c r="N66" s="42"/>
      <c r="O66" s="42"/>
      <c r="P66" s="43"/>
      <c r="S66" s="8"/>
      <c r="T66" s="46"/>
      <c r="U66" s="32"/>
      <c r="V66" s="10"/>
      <c r="W66" s="34"/>
      <c r="X66" s="35"/>
      <c r="Y66" s="156"/>
      <c r="Z66" s="174">
        <f t="shared" si="5"/>
        <v>0</v>
      </c>
      <c r="AA66" s="174">
        <f t="shared" si="6"/>
        <v>0</v>
      </c>
      <c r="AB66" s="37" t="s">
        <v>91</v>
      </c>
      <c r="AC66" s="45"/>
      <c r="AD66" s="44"/>
      <c r="AE66" s="38" t="str">
        <f t="shared" si="7"/>
        <v/>
      </c>
      <c r="AF66" s="39">
        <f t="shared" si="41"/>
        <v>0</v>
      </c>
      <c r="AG66" s="126">
        <f t="shared" si="42"/>
        <v>0</v>
      </c>
      <c r="AH66">
        <f t="shared" si="43"/>
        <v>0</v>
      </c>
      <c r="AI66">
        <f t="shared" si="44"/>
        <v>0</v>
      </c>
      <c r="AJ66">
        <f t="shared" si="45"/>
        <v>0</v>
      </c>
      <c r="AK66">
        <f t="shared" si="46"/>
        <v>1</v>
      </c>
      <c r="AL66">
        <f t="shared" si="47"/>
        <v>1</v>
      </c>
      <c r="AM66">
        <f t="shared" si="48"/>
        <v>1</v>
      </c>
      <c r="AN66" t="e">
        <f>NA()</f>
        <v>#N/A</v>
      </c>
    </row>
    <row r="67" spans="1:40" x14ac:dyDescent="0.25">
      <c r="A67" s="146"/>
      <c r="B67" s="142" t="str">
        <f t="shared" si="38"/>
        <v xml:space="preserve"> </v>
      </c>
      <c r="C67" s="143" t="str">
        <f t="shared" si="34"/>
        <v xml:space="preserve"> 0 </v>
      </c>
      <c r="D67" s="144"/>
      <c r="E67" s="151" t="str">
        <f t="shared" si="39"/>
        <v>00</v>
      </c>
      <c r="F67" s="151" t="str">
        <f t="shared" si="40"/>
        <v>00</v>
      </c>
      <c r="G67" s="145" t="str">
        <f>IF(D67&lt;&gt;"",'Unc. Calculator'!S72,"")</f>
        <v/>
      </c>
      <c r="H67" s="160" t="str">
        <f ca="1">IF('Unc. Calculator'!N72&gt;'Unc. Calculator'!M72,"X","")</f>
        <v/>
      </c>
      <c r="I67" s="134"/>
      <c r="J67" s="87" t="s">
        <v>117</v>
      </c>
      <c r="K67" s="40"/>
      <c r="L67" s="41"/>
      <c r="M67" s="42"/>
      <c r="N67" s="42"/>
      <c r="O67" s="42"/>
      <c r="P67" s="43"/>
      <c r="S67" s="8"/>
      <c r="T67" s="46"/>
      <c r="U67" s="32"/>
      <c r="V67" s="10"/>
      <c r="W67" s="34"/>
      <c r="X67" s="35"/>
      <c r="Y67" s="156"/>
      <c r="Z67" s="174">
        <f t="shared" si="5"/>
        <v>0</v>
      </c>
      <c r="AA67" s="174">
        <f t="shared" si="6"/>
        <v>0</v>
      </c>
      <c r="AB67" s="37" t="s">
        <v>91</v>
      </c>
      <c r="AC67" s="45"/>
      <c r="AD67" s="44"/>
      <c r="AE67" s="38" t="str">
        <f t="shared" ref="AE56:AE110" si="49">IF(ISERROR(SEARCH("Hz",AD67)),CONCATENATE(AC67,AD67),CONCATENATE($AD$2,AC67,AD67))</f>
        <v/>
      </c>
      <c r="AF67" s="39">
        <f t="shared" si="41"/>
        <v>0</v>
      </c>
      <c r="AG67" s="126">
        <f t="shared" si="42"/>
        <v>0</v>
      </c>
      <c r="AH67">
        <f t="shared" si="43"/>
        <v>0</v>
      </c>
      <c r="AI67">
        <f t="shared" si="44"/>
        <v>0</v>
      </c>
      <c r="AJ67">
        <f t="shared" si="45"/>
        <v>0</v>
      </c>
      <c r="AK67">
        <f t="shared" si="46"/>
        <v>1</v>
      </c>
      <c r="AL67">
        <f t="shared" si="47"/>
        <v>1</v>
      </c>
      <c r="AM67">
        <f t="shared" si="48"/>
        <v>1</v>
      </c>
      <c r="AN67" t="e">
        <f>NA()</f>
        <v>#N/A</v>
      </c>
    </row>
    <row r="68" spans="1:40" x14ac:dyDescent="0.25">
      <c r="A68" s="13"/>
      <c r="B68" s="139" t="str">
        <f t="shared" si="38"/>
        <v xml:space="preserve"> </v>
      </c>
      <c r="C68" s="154" t="str">
        <f t="shared" si="34"/>
        <v xml:space="preserve"> 0 </v>
      </c>
      <c r="D68" s="140"/>
      <c r="E68" s="150" t="str">
        <f t="shared" si="39"/>
        <v>00</v>
      </c>
      <c r="F68" s="150" t="str">
        <f t="shared" si="40"/>
        <v>00</v>
      </c>
      <c r="G68" s="141" t="str">
        <f>IF(D68&lt;&gt;"",'Unc. Calculator'!S73,"")</f>
        <v/>
      </c>
      <c r="H68" s="160" t="str">
        <f ca="1">IF('Unc. Calculator'!N73&gt;'Unc. Calculator'!M73,"X","")</f>
        <v/>
      </c>
      <c r="I68" s="134"/>
      <c r="J68" s="87" t="s">
        <v>117</v>
      </c>
      <c r="K68" s="40"/>
      <c r="L68" s="41"/>
      <c r="M68" s="42"/>
      <c r="N68" s="42"/>
      <c r="O68" s="42"/>
      <c r="P68" s="43"/>
      <c r="S68" s="8"/>
      <c r="T68" s="46"/>
      <c r="U68" s="32"/>
      <c r="V68" s="10"/>
      <c r="W68" s="34"/>
      <c r="X68" s="35"/>
      <c r="Y68" s="156"/>
      <c r="Z68" s="174">
        <f t="shared" si="5"/>
        <v>0</v>
      </c>
      <c r="AA68" s="174">
        <f t="shared" si="6"/>
        <v>0</v>
      </c>
      <c r="AB68" s="37" t="s">
        <v>91</v>
      </c>
      <c r="AC68" s="45"/>
      <c r="AD68" s="44"/>
      <c r="AE68" s="38" t="str">
        <f t="shared" si="49"/>
        <v/>
      </c>
      <c r="AF68" s="39">
        <f t="shared" si="41"/>
        <v>0</v>
      </c>
      <c r="AG68" s="126">
        <f t="shared" si="42"/>
        <v>0</v>
      </c>
      <c r="AH68">
        <f t="shared" si="43"/>
        <v>0</v>
      </c>
      <c r="AI68">
        <f t="shared" si="44"/>
        <v>0</v>
      </c>
      <c r="AJ68">
        <f t="shared" si="45"/>
        <v>0</v>
      </c>
      <c r="AK68">
        <f t="shared" si="46"/>
        <v>1</v>
      </c>
      <c r="AL68">
        <f t="shared" si="47"/>
        <v>1</v>
      </c>
      <c r="AM68">
        <f t="shared" si="48"/>
        <v>1</v>
      </c>
      <c r="AN68" t="e">
        <f>NA()</f>
        <v>#N/A</v>
      </c>
    </row>
    <row r="69" spans="1:40" x14ac:dyDescent="0.25">
      <c r="A69" s="146"/>
      <c r="B69" s="142" t="str">
        <f t="shared" si="38"/>
        <v xml:space="preserve"> </v>
      </c>
      <c r="C69" s="143" t="str">
        <f t="shared" si="34"/>
        <v xml:space="preserve"> 0 </v>
      </c>
      <c r="D69" s="144"/>
      <c r="E69" s="151" t="str">
        <f t="shared" si="39"/>
        <v>00</v>
      </c>
      <c r="F69" s="151" t="str">
        <f t="shared" si="40"/>
        <v>00</v>
      </c>
      <c r="G69" s="145" t="str">
        <f>IF(D69&lt;&gt;"",'Unc. Calculator'!S74,"")</f>
        <v/>
      </c>
      <c r="H69" s="160" t="str">
        <f ca="1">IF('Unc. Calculator'!N74&gt;'Unc. Calculator'!M74,"X","")</f>
        <v/>
      </c>
      <c r="I69" s="134"/>
      <c r="J69" s="87" t="s">
        <v>117</v>
      </c>
      <c r="K69" s="40"/>
      <c r="L69" s="41"/>
      <c r="M69" s="42"/>
      <c r="N69" s="42"/>
      <c r="O69" s="42"/>
      <c r="P69" s="43"/>
      <c r="S69" s="8"/>
      <c r="T69" s="46"/>
      <c r="U69" s="32"/>
      <c r="V69" s="10"/>
      <c r="W69" s="34"/>
      <c r="X69" s="35"/>
      <c r="Y69" s="156"/>
      <c r="Z69" s="174">
        <f t="shared" si="5"/>
        <v>0</v>
      </c>
      <c r="AA69" s="174">
        <f t="shared" si="6"/>
        <v>0</v>
      </c>
      <c r="AB69" s="37" t="s">
        <v>91</v>
      </c>
      <c r="AC69" s="45"/>
      <c r="AD69" s="44"/>
      <c r="AE69" s="38" t="str">
        <f t="shared" si="49"/>
        <v/>
      </c>
      <c r="AF69" s="39">
        <f t="shared" si="41"/>
        <v>0</v>
      </c>
      <c r="AG69" s="126">
        <f t="shared" si="42"/>
        <v>0</v>
      </c>
      <c r="AH69">
        <f t="shared" si="43"/>
        <v>0</v>
      </c>
      <c r="AI69">
        <f t="shared" si="44"/>
        <v>0</v>
      </c>
      <c r="AJ69">
        <f t="shared" si="45"/>
        <v>0</v>
      </c>
      <c r="AK69">
        <f t="shared" si="46"/>
        <v>1</v>
      </c>
      <c r="AL69">
        <f t="shared" si="47"/>
        <v>1</v>
      </c>
      <c r="AM69">
        <f t="shared" si="48"/>
        <v>1</v>
      </c>
      <c r="AN69" t="e">
        <f>NA()</f>
        <v>#N/A</v>
      </c>
    </row>
    <row r="70" spans="1:40" x14ac:dyDescent="0.25">
      <c r="A70" s="157"/>
      <c r="B70" s="139" t="str">
        <f t="shared" si="38"/>
        <v xml:space="preserve"> </v>
      </c>
      <c r="C70" s="154" t="str">
        <f t="shared" ref="C70:C101" si="50">IF(V70="°C",CONCATENATE(X70," ",V70),IF(V70="°F",CONCATENATE(X70," ",V70),IF(ISERROR(SEARCH("Hz",AG70)),CONCATENATE(X70," ",AG70,W70," ",AE70),CONCATENATE(AE70," ","@"," ",X70,AG70))))</f>
        <v xml:space="preserve"> 0 </v>
      </c>
      <c r="D70" s="140"/>
      <c r="E70" s="150" t="str">
        <f t="shared" si="39"/>
        <v>00</v>
      </c>
      <c r="F70" s="150" t="str">
        <f t="shared" si="40"/>
        <v>00</v>
      </c>
      <c r="G70" s="141" t="str">
        <f>IF(D70&lt;&gt;"",'Unc. Calculator'!S75,"")</f>
        <v/>
      </c>
      <c r="H70" s="160" t="str">
        <f ca="1">IF('Unc. Calculator'!N75&gt;'Unc. Calculator'!M75,"X","")</f>
        <v/>
      </c>
      <c r="I70" s="134"/>
      <c r="J70" s="87"/>
      <c r="K70" s="40"/>
      <c r="L70" s="41"/>
      <c r="M70" s="42"/>
      <c r="N70" s="42"/>
      <c r="O70" s="42"/>
      <c r="P70" s="43"/>
      <c r="S70" s="8"/>
      <c r="T70" s="46"/>
      <c r="U70" s="32"/>
      <c r="V70" s="10"/>
      <c r="W70" s="34"/>
      <c r="X70" s="35"/>
      <c r="Y70" s="44"/>
      <c r="Z70" s="174">
        <f t="shared" si="5"/>
        <v>0</v>
      </c>
      <c r="AA70" s="174">
        <f t="shared" si="6"/>
        <v>0</v>
      </c>
      <c r="AB70" s="37" t="s">
        <v>91</v>
      </c>
      <c r="AC70" s="45"/>
      <c r="AD70" s="44"/>
      <c r="AE70" s="38" t="str">
        <f t="shared" si="49"/>
        <v/>
      </c>
      <c r="AF70" s="39">
        <f t="shared" si="41"/>
        <v>0</v>
      </c>
      <c r="AG70" s="126">
        <f t="shared" si="42"/>
        <v>0</v>
      </c>
      <c r="AH70">
        <f t="shared" si="43"/>
        <v>0</v>
      </c>
      <c r="AI70">
        <f t="shared" si="44"/>
        <v>0</v>
      </c>
      <c r="AJ70">
        <f t="shared" si="45"/>
        <v>0</v>
      </c>
      <c r="AK70">
        <f t="shared" si="46"/>
        <v>1</v>
      </c>
      <c r="AL70">
        <f t="shared" si="47"/>
        <v>1</v>
      </c>
      <c r="AM70">
        <f t="shared" si="48"/>
        <v>1</v>
      </c>
      <c r="AN70" t="e">
        <f>NA()</f>
        <v>#N/A</v>
      </c>
    </row>
    <row r="71" spans="1:40" x14ac:dyDescent="0.25">
      <c r="A71" s="146"/>
      <c r="B71" s="142" t="str">
        <f t="shared" si="38"/>
        <v xml:space="preserve"> </v>
      </c>
      <c r="C71" s="143" t="str">
        <f t="shared" si="50"/>
        <v xml:space="preserve"> 0 </v>
      </c>
      <c r="D71" s="144"/>
      <c r="E71" s="151" t="str">
        <f t="shared" si="39"/>
        <v>00</v>
      </c>
      <c r="F71" s="151" t="str">
        <f t="shared" si="40"/>
        <v>00</v>
      </c>
      <c r="G71" s="145" t="str">
        <f>IF(D71&lt;&gt;"",'Unc. Calculator'!S76,"")</f>
        <v/>
      </c>
      <c r="H71" s="160" t="str">
        <f ca="1">IF('Unc. Calculator'!N76&gt;'Unc. Calculator'!M76,"X","")</f>
        <v/>
      </c>
      <c r="I71" s="134"/>
      <c r="J71" s="87"/>
      <c r="K71" s="40"/>
      <c r="L71" s="41"/>
      <c r="M71" s="42"/>
      <c r="N71" s="42"/>
      <c r="O71" s="42"/>
      <c r="P71" s="43"/>
      <c r="S71" s="8"/>
      <c r="T71" s="46"/>
      <c r="U71" s="32"/>
      <c r="V71" s="10"/>
      <c r="W71" s="34"/>
      <c r="X71" s="35"/>
      <c r="Y71" s="44"/>
      <c r="Z71" s="174">
        <f t="shared" ref="Z71:Z109" si="51">X71+Y71</f>
        <v>0</v>
      </c>
      <c r="AA71" s="174">
        <f t="shared" ref="AA71:AA109" si="52">X71-Y71</f>
        <v>0</v>
      </c>
      <c r="AB71" s="37" t="s">
        <v>91</v>
      </c>
      <c r="AC71" s="45"/>
      <c r="AD71" s="44"/>
      <c r="AE71" s="38" t="str">
        <f t="shared" si="49"/>
        <v/>
      </c>
      <c r="AF71" s="39">
        <f t="shared" si="41"/>
        <v>0</v>
      </c>
      <c r="AG71" s="126">
        <f t="shared" si="42"/>
        <v>0</v>
      </c>
      <c r="AH71">
        <f t="shared" si="43"/>
        <v>0</v>
      </c>
      <c r="AI71">
        <f t="shared" si="44"/>
        <v>0</v>
      </c>
      <c r="AJ71">
        <f t="shared" si="45"/>
        <v>0</v>
      </c>
      <c r="AK71">
        <f t="shared" si="46"/>
        <v>1</v>
      </c>
      <c r="AL71">
        <f t="shared" si="47"/>
        <v>1</v>
      </c>
      <c r="AM71">
        <f t="shared" si="48"/>
        <v>1</v>
      </c>
      <c r="AN71" t="e">
        <f>NA()</f>
        <v>#N/A</v>
      </c>
    </row>
    <row r="72" spans="1:40" x14ac:dyDescent="0.25">
      <c r="A72" s="13"/>
      <c r="B72" s="139" t="str">
        <f t="shared" si="38"/>
        <v xml:space="preserve"> </v>
      </c>
      <c r="C72" s="154" t="str">
        <f t="shared" si="50"/>
        <v xml:space="preserve"> 0 </v>
      </c>
      <c r="D72" s="140"/>
      <c r="E72" s="150" t="str">
        <f t="shared" si="39"/>
        <v>00</v>
      </c>
      <c r="F72" s="150" t="str">
        <f t="shared" si="40"/>
        <v>00</v>
      </c>
      <c r="G72" s="141" t="str">
        <f>IF(D72&lt;&gt;"",'Unc. Calculator'!S77,"")</f>
        <v/>
      </c>
      <c r="H72" s="160" t="str">
        <f ca="1">IF('Unc. Calculator'!N77&gt;'Unc. Calculator'!M77,"X","")</f>
        <v/>
      </c>
      <c r="I72" s="134"/>
      <c r="J72" s="87"/>
      <c r="K72" s="40"/>
      <c r="L72" s="41"/>
      <c r="M72" s="42"/>
      <c r="N72" s="42"/>
      <c r="O72" s="42"/>
      <c r="P72" s="43"/>
      <c r="S72" s="8"/>
      <c r="T72" s="46"/>
      <c r="U72" s="32"/>
      <c r="V72" s="10"/>
      <c r="W72" s="34"/>
      <c r="X72" s="35"/>
      <c r="Y72" s="44"/>
      <c r="Z72" s="174">
        <f t="shared" si="51"/>
        <v>0</v>
      </c>
      <c r="AA72" s="174">
        <f t="shared" si="52"/>
        <v>0</v>
      </c>
      <c r="AB72" s="37" t="s">
        <v>91</v>
      </c>
      <c r="AC72" s="45"/>
      <c r="AD72" s="44"/>
      <c r="AE72" s="38" t="str">
        <f t="shared" si="49"/>
        <v/>
      </c>
      <c r="AF72" s="39">
        <f t="shared" si="41"/>
        <v>0</v>
      </c>
      <c r="AG72" s="126">
        <f t="shared" si="42"/>
        <v>0</v>
      </c>
      <c r="AH72">
        <f t="shared" si="43"/>
        <v>0</v>
      </c>
      <c r="AI72">
        <f t="shared" si="44"/>
        <v>0</v>
      </c>
      <c r="AJ72">
        <f t="shared" si="45"/>
        <v>0</v>
      </c>
      <c r="AK72">
        <f t="shared" si="46"/>
        <v>1</v>
      </c>
      <c r="AL72">
        <f t="shared" si="47"/>
        <v>1</v>
      </c>
      <c r="AM72">
        <f t="shared" si="48"/>
        <v>1</v>
      </c>
      <c r="AN72" t="e">
        <f>NA()</f>
        <v>#N/A</v>
      </c>
    </row>
    <row r="73" spans="1:40" x14ac:dyDescent="0.25">
      <c r="A73" s="146"/>
      <c r="B73" s="142" t="str">
        <f t="shared" si="38"/>
        <v xml:space="preserve"> </v>
      </c>
      <c r="C73" s="143" t="str">
        <f t="shared" si="50"/>
        <v xml:space="preserve"> 0 </v>
      </c>
      <c r="D73" s="144"/>
      <c r="E73" s="151" t="str">
        <f t="shared" si="39"/>
        <v>00</v>
      </c>
      <c r="F73" s="151" t="str">
        <f t="shared" si="40"/>
        <v>00</v>
      </c>
      <c r="G73" s="145" t="str">
        <f>IF(D73&lt;&gt;"",'Unc. Calculator'!S78,"")</f>
        <v/>
      </c>
      <c r="H73" s="160" t="str">
        <f ca="1">IF('Unc. Calculator'!N78&gt;'Unc. Calculator'!M78,"X","")</f>
        <v/>
      </c>
      <c r="I73" s="134"/>
      <c r="J73" s="87"/>
      <c r="K73" s="40"/>
      <c r="L73" s="41"/>
      <c r="M73" s="42"/>
      <c r="N73" s="42"/>
      <c r="O73" s="42"/>
      <c r="P73" s="43"/>
      <c r="S73" s="8"/>
      <c r="T73" s="46"/>
      <c r="U73" s="32"/>
      <c r="V73" s="10"/>
      <c r="W73" s="34"/>
      <c r="X73" s="35"/>
      <c r="Y73" s="44"/>
      <c r="Z73" s="174">
        <f t="shared" si="51"/>
        <v>0</v>
      </c>
      <c r="AA73" s="174">
        <f t="shared" si="52"/>
        <v>0</v>
      </c>
      <c r="AB73" s="37" t="s">
        <v>91</v>
      </c>
      <c r="AC73" s="45"/>
      <c r="AD73" s="44"/>
      <c r="AE73" s="38" t="str">
        <f t="shared" si="49"/>
        <v/>
      </c>
      <c r="AF73" s="39">
        <f t="shared" si="41"/>
        <v>0</v>
      </c>
      <c r="AG73" s="126">
        <f t="shared" si="42"/>
        <v>0</v>
      </c>
      <c r="AH73">
        <f t="shared" si="43"/>
        <v>0</v>
      </c>
      <c r="AI73">
        <f t="shared" si="44"/>
        <v>0</v>
      </c>
      <c r="AJ73">
        <f t="shared" si="45"/>
        <v>0</v>
      </c>
      <c r="AK73">
        <f t="shared" si="46"/>
        <v>1</v>
      </c>
      <c r="AL73">
        <f t="shared" si="47"/>
        <v>1</v>
      </c>
      <c r="AM73">
        <f t="shared" si="48"/>
        <v>1</v>
      </c>
      <c r="AN73" t="e">
        <f>NA()</f>
        <v>#N/A</v>
      </c>
    </row>
    <row r="74" spans="1:40" x14ac:dyDescent="0.25">
      <c r="A74" s="13"/>
      <c r="B74" s="139" t="str">
        <f t="shared" si="38"/>
        <v xml:space="preserve"> </v>
      </c>
      <c r="C74" s="154" t="str">
        <f t="shared" si="50"/>
        <v xml:space="preserve"> 0 </v>
      </c>
      <c r="D74" s="140"/>
      <c r="E74" s="150" t="str">
        <f t="shared" si="39"/>
        <v>00</v>
      </c>
      <c r="F74" s="150" t="str">
        <f t="shared" si="40"/>
        <v>00</v>
      </c>
      <c r="G74" s="141" t="str">
        <f>IF(D74&lt;&gt;"",'Unc. Calculator'!S79,"")</f>
        <v/>
      </c>
      <c r="H74" s="160" t="str">
        <f ca="1">IF('Unc. Calculator'!N79&gt;'Unc. Calculator'!M79,"X","")</f>
        <v/>
      </c>
      <c r="I74" s="134"/>
      <c r="J74" s="87"/>
      <c r="K74" s="40"/>
      <c r="L74" s="41"/>
      <c r="M74" s="42"/>
      <c r="N74" s="42"/>
      <c r="O74" s="42"/>
      <c r="P74" s="43"/>
      <c r="S74" s="8"/>
      <c r="T74" s="46"/>
      <c r="U74" s="32"/>
      <c r="V74" s="10"/>
      <c r="W74" s="34"/>
      <c r="X74" s="35"/>
      <c r="Y74" s="44"/>
      <c r="Z74" s="174">
        <f t="shared" si="51"/>
        <v>0</v>
      </c>
      <c r="AA74" s="174">
        <f t="shared" si="52"/>
        <v>0</v>
      </c>
      <c r="AB74" s="37" t="s">
        <v>91</v>
      </c>
      <c r="AC74" s="45"/>
      <c r="AD74" s="44"/>
      <c r="AE74" s="38" t="str">
        <f t="shared" si="49"/>
        <v/>
      </c>
      <c r="AF74" s="39">
        <f t="shared" si="41"/>
        <v>0</v>
      </c>
      <c r="AG74" s="126">
        <f t="shared" si="42"/>
        <v>0</v>
      </c>
      <c r="AH74">
        <f t="shared" si="43"/>
        <v>0</v>
      </c>
      <c r="AI74">
        <f t="shared" si="44"/>
        <v>0</v>
      </c>
      <c r="AJ74">
        <f t="shared" si="45"/>
        <v>0</v>
      </c>
      <c r="AK74">
        <f t="shared" si="46"/>
        <v>1</v>
      </c>
      <c r="AL74">
        <f t="shared" si="47"/>
        <v>1</v>
      </c>
      <c r="AM74">
        <f t="shared" si="48"/>
        <v>1</v>
      </c>
      <c r="AN74" t="e">
        <f>NA()</f>
        <v>#N/A</v>
      </c>
    </row>
    <row r="75" spans="1:40" x14ac:dyDescent="0.25">
      <c r="A75" s="146"/>
      <c r="B75" s="142" t="str">
        <f t="shared" si="38"/>
        <v xml:space="preserve"> </v>
      </c>
      <c r="C75" s="143" t="str">
        <f t="shared" si="50"/>
        <v xml:space="preserve"> 0 </v>
      </c>
      <c r="D75" s="144"/>
      <c r="E75" s="151" t="str">
        <f t="shared" si="39"/>
        <v>00</v>
      </c>
      <c r="F75" s="151" t="str">
        <f t="shared" si="40"/>
        <v>00</v>
      </c>
      <c r="G75" s="145" t="str">
        <f>IF(D75&lt;&gt;"",'Unc. Calculator'!S80,"")</f>
        <v/>
      </c>
      <c r="H75" s="160" t="str">
        <f ca="1">IF('Unc. Calculator'!N80&gt;'Unc. Calculator'!M80,"X","")</f>
        <v/>
      </c>
      <c r="I75" s="134"/>
      <c r="J75" s="87"/>
      <c r="K75" s="40"/>
      <c r="L75" s="41"/>
      <c r="M75" s="42"/>
      <c r="N75" s="42"/>
      <c r="O75" s="42"/>
      <c r="P75" s="43"/>
      <c r="S75" s="8"/>
      <c r="T75" s="46"/>
      <c r="U75" s="32"/>
      <c r="V75" s="10"/>
      <c r="W75" s="34"/>
      <c r="X75" s="35"/>
      <c r="Y75" s="44"/>
      <c r="Z75" s="174">
        <f t="shared" si="51"/>
        <v>0</v>
      </c>
      <c r="AA75" s="174">
        <f t="shared" si="52"/>
        <v>0</v>
      </c>
      <c r="AB75" s="37" t="s">
        <v>91</v>
      </c>
      <c r="AC75" s="45"/>
      <c r="AD75" s="44"/>
      <c r="AE75" s="38" t="str">
        <f t="shared" si="49"/>
        <v/>
      </c>
      <c r="AF75" s="39">
        <f t="shared" si="41"/>
        <v>0</v>
      </c>
      <c r="AG75" s="126">
        <f t="shared" si="42"/>
        <v>0</v>
      </c>
      <c r="AH75">
        <f t="shared" si="43"/>
        <v>0</v>
      </c>
      <c r="AI75">
        <f t="shared" si="44"/>
        <v>0</v>
      </c>
      <c r="AJ75">
        <f t="shared" si="45"/>
        <v>0</v>
      </c>
      <c r="AK75">
        <f t="shared" si="46"/>
        <v>1</v>
      </c>
      <c r="AL75">
        <f t="shared" si="47"/>
        <v>1</v>
      </c>
      <c r="AM75">
        <f t="shared" si="48"/>
        <v>1</v>
      </c>
      <c r="AN75" t="e">
        <f>NA()</f>
        <v>#N/A</v>
      </c>
    </row>
    <row r="76" spans="1:40" x14ac:dyDescent="0.25">
      <c r="A76" s="13"/>
      <c r="B76" s="139" t="str">
        <f t="shared" si="38"/>
        <v xml:space="preserve"> </v>
      </c>
      <c r="C76" s="154" t="str">
        <f t="shared" si="50"/>
        <v xml:space="preserve"> 0 </v>
      </c>
      <c r="D76" s="140"/>
      <c r="E76" s="150" t="str">
        <f t="shared" si="39"/>
        <v>00</v>
      </c>
      <c r="F76" s="150" t="str">
        <f t="shared" si="40"/>
        <v>00</v>
      </c>
      <c r="G76" s="141" t="str">
        <f>IF(D76&lt;&gt;"",'Unc. Calculator'!S81,"")</f>
        <v/>
      </c>
      <c r="H76" s="160" t="str">
        <f ca="1">IF('Unc. Calculator'!N81&gt;'Unc. Calculator'!M81,"X","")</f>
        <v/>
      </c>
      <c r="I76" s="134"/>
      <c r="J76" s="87"/>
      <c r="K76" s="40"/>
      <c r="L76" s="41"/>
      <c r="M76" s="42"/>
      <c r="N76" s="42"/>
      <c r="O76" s="42"/>
      <c r="P76" s="43"/>
      <c r="S76" s="8"/>
      <c r="T76" s="46"/>
      <c r="U76" s="32"/>
      <c r="V76" s="10"/>
      <c r="W76" s="34"/>
      <c r="X76" s="35"/>
      <c r="Y76" s="44"/>
      <c r="Z76" s="174">
        <f t="shared" si="51"/>
        <v>0</v>
      </c>
      <c r="AA76" s="174">
        <f t="shared" si="52"/>
        <v>0</v>
      </c>
      <c r="AB76" s="37" t="s">
        <v>91</v>
      </c>
      <c r="AC76" s="45"/>
      <c r="AD76" s="44"/>
      <c r="AE76" s="38" t="str">
        <f t="shared" si="49"/>
        <v/>
      </c>
      <c r="AF76" s="39">
        <f t="shared" si="41"/>
        <v>0</v>
      </c>
      <c r="AG76" s="126">
        <f t="shared" si="42"/>
        <v>0</v>
      </c>
      <c r="AH76">
        <f t="shared" si="43"/>
        <v>0</v>
      </c>
      <c r="AI76">
        <f t="shared" si="44"/>
        <v>0</v>
      </c>
      <c r="AJ76">
        <f t="shared" si="45"/>
        <v>0</v>
      </c>
      <c r="AK76">
        <f t="shared" si="46"/>
        <v>1</v>
      </c>
      <c r="AL76">
        <f t="shared" si="47"/>
        <v>1</v>
      </c>
      <c r="AM76">
        <f t="shared" si="48"/>
        <v>1</v>
      </c>
      <c r="AN76" t="e">
        <f>NA()</f>
        <v>#N/A</v>
      </c>
    </row>
    <row r="77" spans="1:40" x14ac:dyDescent="0.25">
      <c r="A77" s="146"/>
      <c r="B77" s="142" t="str">
        <f t="shared" si="38"/>
        <v xml:space="preserve"> </v>
      </c>
      <c r="C77" s="143" t="str">
        <f t="shared" si="50"/>
        <v xml:space="preserve"> 0 </v>
      </c>
      <c r="D77" s="144"/>
      <c r="E77" s="151" t="str">
        <f t="shared" si="39"/>
        <v>00</v>
      </c>
      <c r="F77" s="151" t="str">
        <f t="shared" si="40"/>
        <v>00</v>
      </c>
      <c r="G77" s="145" t="str">
        <f>IF(D77&lt;&gt;"",'Unc. Calculator'!S82,"")</f>
        <v/>
      </c>
      <c r="H77" s="160" t="str">
        <f ca="1">IF('Unc. Calculator'!N82&gt;'Unc. Calculator'!M82,"X","")</f>
        <v/>
      </c>
      <c r="I77" s="134"/>
      <c r="J77" s="87"/>
      <c r="K77" s="40"/>
      <c r="L77" s="41"/>
      <c r="M77" s="42"/>
      <c r="N77" s="42"/>
      <c r="O77" s="42"/>
      <c r="P77" s="43"/>
      <c r="S77" s="8"/>
      <c r="T77" s="46"/>
      <c r="U77" s="32"/>
      <c r="V77" s="10"/>
      <c r="W77" s="34"/>
      <c r="X77" s="35"/>
      <c r="Y77" s="44"/>
      <c r="Z77" s="174">
        <f t="shared" si="51"/>
        <v>0</v>
      </c>
      <c r="AA77" s="174">
        <f t="shared" si="52"/>
        <v>0</v>
      </c>
      <c r="AB77" s="37" t="s">
        <v>91</v>
      </c>
      <c r="AC77" s="45"/>
      <c r="AD77" s="44"/>
      <c r="AE77" s="38" t="str">
        <f t="shared" si="49"/>
        <v/>
      </c>
      <c r="AF77" s="39">
        <f t="shared" si="41"/>
        <v>0</v>
      </c>
      <c r="AG77" s="126">
        <f t="shared" si="42"/>
        <v>0</v>
      </c>
      <c r="AH77">
        <f t="shared" si="43"/>
        <v>0</v>
      </c>
      <c r="AI77">
        <f t="shared" si="44"/>
        <v>0</v>
      </c>
      <c r="AJ77">
        <f t="shared" si="45"/>
        <v>0</v>
      </c>
      <c r="AK77">
        <f t="shared" si="46"/>
        <v>1</v>
      </c>
      <c r="AL77">
        <f t="shared" si="47"/>
        <v>1</v>
      </c>
      <c r="AM77">
        <f t="shared" si="48"/>
        <v>1</v>
      </c>
      <c r="AN77" t="e">
        <f>NA()</f>
        <v>#N/A</v>
      </c>
    </row>
    <row r="78" spans="1:40" x14ac:dyDescent="0.25">
      <c r="A78" s="13"/>
      <c r="B78" s="139" t="str">
        <f t="shared" si="38"/>
        <v xml:space="preserve"> </v>
      </c>
      <c r="C78" s="154" t="str">
        <f t="shared" si="50"/>
        <v xml:space="preserve"> 0 </v>
      </c>
      <c r="D78" s="140"/>
      <c r="E78" s="150" t="str">
        <f t="shared" si="39"/>
        <v>00</v>
      </c>
      <c r="F78" s="150" t="str">
        <f t="shared" si="40"/>
        <v>00</v>
      </c>
      <c r="G78" s="141" t="str">
        <f>IF(D78&lt;&gt;"",'Unc. Calculator'!S83,"")</f>
        <v/>
      </c>
      <c r="H78" s="160" t="str">
        <f ca="1">IF('Unc. Calculator'!N83&gt;'Unc. Calculator'!M83,"X","")</f>
        <v/>
      </c>
      <c r="I78" s="134"/>
      <c r="J78" s="87"/>
      <c r="K78" s="40"/>
      <c r="L78" s="41"/>
      <c r="M78" s="42"/>
      <c r="N78" s="42"/>
      <c r="O78" s="42"/>
      <c r="P78" s="43"/>
      <c r="S78" s="8"/>
      <c r="T78" s="46"/>
      <c r="U78" s="32"/>
      <c r="V78" s="10"/>
      <c r="W78" s="34"/>
      <c r="X78" s="35"/>
      <c r="Y78" s="44"/>
      <c r="Z78" s="174">
        <f t="shared" si="51"/>
        <v>0</v>
      </c>
      <c r="AA78" s="174">
        <f t="shared" si="52"/>
        <v>0</v>
      </c>
      <c r="AB78" s="37" t="s">
        <v>91</v>
      </c>
      <c r="AC78" s="45"/>
      <c r="AD78" s="44"/>
      <c r="AE78" s="38" t="str">
        <f t="shared" si="49"/>
        <v/>
      </c>
      <c r="AF78" s="39">
        <f t="shared" si="41"/>
        <v>0</v>
      </c>
      <c r="AG78" s="126">
        <f t="shared" si="42"/>
        <v>0</v>
      </c>
      <c r="AH78">
        <f t="shared" si="43"/>
        <v>0</v>
      </c>
      <c r="AI78">
        <f t="shared" si="44"/>
        <v>0</v>
      </c>
      <c r="AJ78">
        <f t="shared" si="45"/>
        <v>0</v>
      </c>
      <c r="AK78">
        <f t="shared" si="46"/>
        <v>1</v>
      </c>
      <c r="AL78">
        <f t="shared" si="47"/>
        <v>1</v>
      </c>
      <c r="AM78">
        <f t="shared" si="48"/>
        <v>1</v>
      </c>
      <c r="AN78" t="e">
        <f>NA()</f>
        <v>#N/A</v>
      </c>
    </row>
    <row r="79" spans="1:40" x14ac:dyDescent="0.25">
      <c r="A79" s="146"/>
      <c r="B79" s="142" t="str">
        <f t="shared" si="38"/>
        <v xml:space="preserve"> </v>
      </c>
      <c r="C79" s="143" t="str">
        <f t="shared" si="50"/>
        <v xml:space="preserve"> 0 </v>
      </c>
      <c r="D79" s="144"/>
      <c r="E79" s="151" t="str">
        <f t="shared" si="39"/>
        <v>00</v>
      </c>
      <c r="F79" s="151" t="str">
        <f t="shared" si="40"/>
        <v>00</v>
      </c>
      <c r="G79" s="145" t="str">
        <f>IF(D79&lt;&gt;"",'Unc. Calculator'!S84,"")</f>
        <v/>
      </c>
      <c r="H79" s="160" t="str">
        <f ca="1">IF('Unc. Calculator'!N84&gt;'Unc. Calculator'!M84,"X","")</f>
        <v/>
      </c>
      <c r="I79" s="134"/>
      <c r="J79" s="87"/>
      <c r="K79" s="40"/>
      <c r="L79" s="41"/>
      <c r="M79" s="42"/>
      <c r="N79" s="42"/>
      <c r="O79" s="42"/>
      <c r="P79" s="43"/>
      <c r="S79" s="8"/>
      <c r="T79" s="46"/>
      <c r="U79" s="32"/>
      <c r="V79" s="10"/>
      <c r="W79" s="34"/>
      <c r="X79" s="35"/>
      <c r="Y79" s="44"/>
      <c r="Z79" s="174">
        <f t="shared" si="51"/>
        <v>0</v>
      </c>
      <c r="AA79" s="174">
        <f t="shared" si="52"/>
        <v>0</v>
      </c>
      <c r="AB79" s="37" t="s">
        <v>91</v>
      </c>
      <c r="AC79" s="45"/>
      <c r="AD79" s="44"/>
      <c r="AE79" s="38" t="str">
        <f t="shared" si="49"/>
        <v/>
      </c>
      <c r="AF79" s="39">
        <f t="shared" si="41"/>
        <v>0</v>
      </c>
      <c r="AG79" s="126">
        <f t="shared" si="42"/>
        <v>0</v>
      </c>
      <c r="AH79">
        <f t="shared" si="43"/>
        <v>0</v>
      </c>
      <c r="AI79">
        <f t="shared" si="44"/>
        <v>0</v>
      </c>
      <c r="AJ79">
        <f t="shared" si="45"/>
        <v>0</v>
      </c>
      <c r="AK79">
        <f t="shared" si="46"/>
        <v>1</v>
      </c>
      <c r="AL79">
        <f t="shared" si="47"/>
        <v>1</v>
      </c>
      <c r="AM79">
        <f t="shared" si="48"/>
        <v>1</v>
      </c>
      <c r="AN79" t="e">
        <f>NA()</f>
        <v>#N/A</v>
      </c>
    </row>
    <row r="80" spans="1:40" x14ac:dyDescent="0.25">
      <c r="A80" s="13"/>
      <c r="B80" s="139" t="str">
        <f t="shared" si="38"/>
        <v xml:space="preserve"> </v>
      </c>
      <c r="C80" s="154" t="str">
        <f t="shared" si="50"/>
        <v xml:space="preserve"> 0 </v>
      </c>
      <c r="D80" s="140"/>
      <c r="E80" s="150" t="str">
        <f t="shared" si="39"/>
        <v>00</v>
      </c>
      <c r="F80" s="150" t="str">
        <f t="shared" si="40"/>
        <v>00</v>
      </c>
      <c r="G80" s="141" t="str">
        <f>IF(D80&lt;&gt;"",'Unc. Calculator'!S85,"")</f>
        <v/>
      </c>
      <c r="H80" s="160" t="str">
        <f ca="1">IF('Unc. Calculator'!N85&gt;'Unc. Calculator'!M85,"X","")</f>
        <v/>
      </c>
      <c r="I80" s="134"/>
      <c r="J80" s="87"/>
      <c r="K80" s="40"/>
      <c r="L80" s="41"/>
      <c r="M80" s="42"/>
      <c r="N80" s="42"/>
      <c r="O80" s="42"/>
      <c r="P80" s="43"/>
      <c r="S80" s="8"/>
      <c r="T80" s="46"/>
      <c r="U80" s="32"/>
      <c r="V80" s="10"/>
      <c r="W80" s="34"/>
      <c r="X80" s="35"/>
      <c r="Y80" s="44"/>
      <c r="Z80" s="174">
        <f t="shared" si="51"/>
        <v>0</v>
      </c>
      <c r="AA80" s="174">
        <f t="shared" si="52"/>
        <v>0</v>
      </c>
      <c r="AB80" s="37" t="s">
        <v>91</v>
      </c>
      <c r="AC80" s="45"/>
      <c r="AD80" s="44"/>
      <c r="AE80" s="38" t="str">
        <f t="shared" si="49"/>
        <v/>
      </c>
      <c r="AF80" s="39">
        <f t="shared" si="41"/>
        <v>0</v>
      </c>
      <c r="AG80" s="126">
        <f t="shared" si="42"/>
        <v>0</v>
      </c>
      <c r="AH80">
        <f t="shared" si="43"/>
        <v>0</v>
      </c>
      <c r="AI80">
        <f t="shared" si="44"/>
        <v>0</v>
      </c>
      <c r="AJ80">
        <f t="shared" si="45"/>
        <v>0</v>
      </c>
      <c r="AK80">
        <f t="shared" si="46"/>
        <v>1</v>
      </c>
      <c r="AL80">
        <f t="shared" si="47"/>
        <v>1</v>
      </c>
      <c r="AM80">
        <f t="shared" si="48"/>
        <v>1</v>
      </c>
      <c r="AN80" t="e">
        <f>NA()</f>
        <v>#N/A</v>
      </c>
    </row>
    <row r="81" spans="1:40" x14ac:dyDescent="0.25">
      <c r="A81" s="146"/>
      <c r="B81" s="142" t="str">
        <f t="shared" si="38"/>
        <v xml:space="preserve"> </v>
      </c>
      <c r="C81" s="143" t="str">
        <f t="shared" si="50"/>
        <v xml:space="preserve"> 0 </v>
      </c>
      <c r="D81" s="144"/>
      <c r="E81" s="151" t="str">
        <f t="shared" si="39"/>
        <v>00</v>
      </c>
      <c r="F81" s="151" t="str">
        <f t="shared" si="40"/>
        <v>00</v>
      </c>
      <c r="G81" s="145" t="str">
        <f>IF(D81&lt;&gt;"",'Unc. Calculator'!S86,"")</f>
        <v/>
      </c>
      <c r="H81" s="160" t="str">
        <f ca="1">IF('Unc. Calculator'!N86&gt;'Unc. Calculator'!M86,"X","")</f>
        <v/>
      </c>
      <c r="I81" s="134"/>
      <c r="J81" s="87"/>
      <c r="K81" s="40"/>
      <c r="L81" s="41"/>
      <c r="M81" s="42"/>
      <c r="N81" s="42"/>
      <c r="O81" s="42"/>
      <c r="P81" s="43"/>
      <c r="S81" s="8"/>
      <c r="T81" s="46"/>
      <c r="U81" s="32"/>
      <c r="V81" s="10"/>
      <c r="W81" s="34"/>
      <c r="X81" s="35"/>
      <c r="Y81" s="44"/>
      <c r="Z81" s="174">
        <f t="shared" si="51"/>
        <v>0</v>
      </c>
      <c r="AA81" s="174">
        <f t="shared" si="52"/>
        <v>0</v>
      </c>
      <c r="AB81" s="37" t="s">
        <v>91</v>
      </c>
      <c r="AC81" s="45"/>
      <c r="AD81" s="44"/>
      <c r="AE81" s="38" t="str">
        <f t="shared" si="49"/>
        <v/>
      </c>
      <c r="AF81" s="39">
        <f t="shared" si="41"/>
        <v>0</v>
      </c>
      <c r="AG81" s="126">
        <f t="shared" si="42"/>
        <v>0</v>
      </c>
      <c r="AH81">
        <f t="shared" si="43"/>
        <v>0</v>
      </c>
      <c r="AI81">
        <f t="shared" si="44"/>
        <v>0</v>
      </c>
      <c r="AJ81">
        <f t="shared" si="45"/>
        <v>0</v>
      </c>
      <c r="AK81">
        <f t="shared" si="46"/>
        <v>1</v>
      </c>
      <c r="AL81">
        <f t="shared" si="47"/>
        <v>1</v>
      </c>
      <c r="AM81">
        <f t="shared" si="48"/>
        <v>1</v>
      </c>
      <c r="AN81" t="e">
        <f>NA()</f>
        <v>#N/A</v>
      </c>
    </row>
    <row r="82" spans="1:40" x14ac:dyDescent="0.25">
      <c r="A82" s="13"/>
      <c r="B82" s="139" t="str">
        <f t="shared" si="38"/>
        <v xml:space="preserve"> </v>
      </c>
      <c r="C82" s="154" t="str">
        <f t="shared" si="50"/>
        <v xml:space="preserve"> 0 </v>
      </c>
      <c r="D82" s="140"/>
      <c r="E82" s="150" t="str">
        <f t="shared" si="39"/>
        <v>00</v>
      </c>
      <c r="F82" s="150" t="str">
        <f t="shared" si="40"/>
        <v>00</v>
      </c>
      <c r="G82" s="141" t="str">
        <f>IF(D82&lt;&gt;"",'Unc. Calculator'!S87,"")</f>
        <v/>
      </c>
      <c r="H82" s="160" t="str">
        <f ca="1">IF('Unc. Calculator'!N87&gt;'Unc. Calculator'!M87,"X","")</f>
        <v/>
      </c>
      <c r="I82" s="134"/>
      <c r="J82" s="87"/>
      <c r="K82" s="40"/>
      <c r="L82" s="41"/>
      <c r="M82" s="42"/>
      <c r="N82" s="42"/>
      <c r="O82" s="42"/>
      <c r="P82" s="43"/>
      <c r="S82" s="8"/>
      <c r="T82" s="46"/>
      <c r="U82" s="32"/>
      <c r="V82" s="10"/>
      <c r="W82" s="34"/>
      <c r="X82" s="35"/>
      <c r="Y82" s="44"/>
      <c r="Z82" s="174">
        <f t="shared" si="51"/>
        <v>0</v>
      </c>
      <c r="AA82" s="174">
        <f t="shared" si="52"/>
        <v>0</v>
      </c>
      <c r="AB82" s="37" t="s">
        <v>91</v>
      </c>
      <c r="AC82" s="45"/>
      <c r="AD82" s="44"/>
      <c r="AE82" s="38" t="str">
        <f t="shared" si="49"/>
        <v/>
      </c>
      <c r="AF82" s="39">
        <f t="shared" si="41"/>
        <v>0</v>
      </c>
      <c r="AG82" s="126">
        <f t="shared" si="42"/>
        <v>0</v>
      </c>
      <c r="AH82">
        <f t="shared" si="43"/>
        <v>0</v>
      </c>
      <c r="AI82">
        <f t="shared" si="44"/>
        <v>0</v>
      </c>
      <c r="AJ82">
        <f t="shared" si="45"/>
        <v>0</v>
      </c>
      <c r="AK82">
        <f t="shared" si="46"/>
        <v>1</v>
      </c>
      <c r="AL82">
        <f t="shared" si="47"/>
        <v>1</v>
      </c>
      <c r="AM82">
        <f t="shared" si="48"/>
        <v>1</v>
      </c>
      <c r="AN82" t="e">
        <f>NA()</f>
        <v>#N/A</v>
      </c>
    </row>
    <row r="83" spans="1:40" x14ac:dyDescent="0.25">
      <c r="A83" s="146"/>
      <c r="B83" s="142" t="str">
        <f t="shared" si="38"/>
        <v xml:space="preserve"> </v>
      </c>
      <c r="C83" s="143" t="str">
        <f t="shared" si="50"/>
        <v xml:space="preserve"> 0 </v>
      </c>
      <c r="D83" s="144"/>
      <c r="E83" s="151" t="str">
        <f t="shared" si="39"/>
        <v>00</v>
      </c>
      <c r="F83" s="151" t="str">
        <f t="shared" si="40"/>
        <v>00</v>
      </c>
      <c r="G83" s="145" t="str">
        <f>IF(D83&lt;&gt;"",'Unc. Calculator'!S88,"")</f>
        <v/>
      </c>
      <c r="H83" s="160" t="str">
        <f ca="1">IF('Unc. Calculator'!N88&gt;'Unc. Calculator'!M88,"X","")</f>
        <v/>
      </c>
      <c r="I83" s="134"/>
      <c r="J83" s="87"/>
      <c r="K83" s="40"/>
      <c r="L83" s="41"/>
      <c r="M83" s="42"/>
      <c r="N83" s="42"/>
      <c r="O83" s="42"/>
      <c r="P83" s="43"/>
      <c r="S83" s="8"/>
      <c r="T83" s="46"/>
      <c r="U83" s="32"/>
      <c r="V83" s="10"/>
      <c r="W83" s="34"/>
      <c r="X83" s="35"/>
      <c r="Y83" s="44"/>
      <c r="Z83" s="174">
        <f t="shared" si="51"/>
        <v>0</v>
      </c>
      <c r="AA83" s="174">
        <f t="shared" si="52"/>
        <v>0</v>
      </c>
      <c r="AB83" s="37" t="s">
        <v>91</v>
      </c>
      <c r="AC83" s="45"/>
      <c r="AD83" s="44"/>
      <c r="AE83" s="38" t="str">
        <f t="shared" si="49"/>
        <v/>
      </c>
      <c r="AF83" s="39">
        <f t="shared" si="41"/>
        <v>0</v>
      </c>
      <c r="AG83" s="126">
        <f t="shared" si="42"/>
        <v>0</v>
      </c>
      <c r="AH83">
        <f t="shared" si="43"/>
        <v>0</v>
      </c>
      <c r="AI83">
        <f t="shared" si="44"/>
        <v>0</v>
      </c>
      <c r="AJ83">
        <f t="shared" si="45"/>
        <v>0</v>
      </c>
      <c r="AK83">
        <f t="shared" si="46"/>
        <v>1</v>
      </c>
      <c r="AL83">
        <f t="shared" si="47"/>
        <v>1</v>
      </c>
      <c r="AM83">
        <f t="shared" si="48"/>
        <v>1</v>
      </c>
      <c r="AN83" t="e">
        <f>NA()</f>
        <v>#N/A</v>
      </c>
    </row>
    <row r="84" spans="1:40" x14ac:dyDescent="0.25">
      <c r="A84" s="13"/>
      <c r="B84" s="139" t="str">
        <f t="shared" si="38"/>
        <v xml:space="preserve"> </v>
      </c>
      <c r="C84" s="154" t="str">
        <f t="shared" si="50"/>
        <v xml:space="preserve"> 0 </v>
      </c>
      <c r="D84" s="140"/>
      <c r="E84" s="150" t="str">
        <f t="shared" si="39"/>
        <v>00</v>
      </c>
      <c r="F84" s="150" t="str">
        <f t="shared" si="40"/>
        <v>00</v>
      </c>
      <c r="G84" s="141" t="str">
        <f>IF(D84&lt;&gt;"",'Unc. Calculator'!S89,"")</f>
        <v/>
      </c>
      <c r="H84" s="160" t="str">
        <f ca="1">IF('Unc. Calculator'!N89&gt;'Unc. Calculator'!M89,"X","")</f>
        <v/>
      </c>
      <c r="I84" s="134"/>
      <c r="J84" s="87"/>
      <c r="K84" s="40"/>
      <c r="L84" s="41"/>
      <c r="M84" s="42"/>
      <c r="N84" s="42"/>
      <c r="O84" s="42"/>
      <c r="P84" s="43"/>
      <c r="S84" s="8"/>
      <c r="T84" s="46"/>
      <c r="U84" s="32"/>
      <c r="V84" s="10"/>
      <c r="W84" s="34"/>
      <c r="X84" s="35"/>
      <c r="Y84" s="44"/>
      <c r="Z84" s="174">
        <f t="shared" si="51"/>
        <v>0</v>
      </c>
      <c r="AA84" s="174">
        <f t="shared" si="52"/>
        <v>0</v>
      </c>
      <c r="AB84" s="37" t="s">
        <v>91</v>
      </c>
      <c r="AC84" s="45"/>
      <c r="AD84" s="44"/>
      <c r="AE84" s="38" t="str">
        <f t="shared" si="49"/>
        <v/>
      </c>
      <c r="AF84" s="39">
        <f t="shared" si="41"/>
        <v>0</v>
      </c>
      <c r="AG84" s="126">
        <f t="shared" si="42"/>
        <v>0</v>
      </c>
      <c r="AH84">
        <f t="shared" si="43"/>
        <v>0</v>
      </c>
      <c r="AI84">
        <f t="shared" si="44"/>
        <v>0</v>
      </c>
      <c r="AJ84">
        <f t="shared" si="45"/>
        <v>0</v>
      </c>
      <c r="AK84">
        <f t="shared" si="46"/>
        <v>1</v>
      </c>
      <c r="AL84">
        <f t="shared" si="47"/>
        <v>1</v>
      </c>
      <c r="AM84">
        <f t="shared" si="48"/>
        <v>1</v>
      </c>
      <c r="AN84" t="e">
        <f>NA()</f>
        <v>#N/A</v>
      </c>
    </row>
    <row r="85" spans="1:40" x14ac:dyDescent="0.25">
      <c r="A85" s="146"/>
      <c r="B85" s="142" t="str">
        <f t="shared" si="38"/>
        <v xml:space="preserve"> </v>
      </c>
      <c r="C85" s="143" t="str">
        <f t="shared" si="50"/>
        <v xml:space="preserve"> 0 </v>
      </c>
      <c r="D85" s="144"/>
      <c r="E85" s="151" t="str">
        <f t="shared" si="39"/>
        <v>00</v>
      </c>
      <c r="F85" s="151" t="str">
        <f t="shared" si="40"/>
        <v>00</v>
      </c>
      <c r="G85" s="145" t="str">
        <f>IF(D85&lt;&gt;"",'Unc. Calculator'!S90,"")</f>
        <v/>
      </c>
      <c r="H85" s="160" t="str">
        <f ca="1">IF('Unc. Calculator'!N90&gt;'Unc. Calculator'!M90,"X","")</f>
        <v/>
      </c>
      <c r="I85" s="134"/>
      <c r="J85" s="87"/>
      <c r="K85" s="40"/>
      <c r="L85" s="41"/>
      <c r="M85" s="42"/>
      <c r="N85" s="42"/>
      <c r="O85" s="42"/>
      <c r="P85" s="43"/>
      <c r="S85" s="8"/>
      <c r="T85" s="46"/>
      <c r="U85" s="32"/>
      <c r="V85" s="10"/>
      <c r="W85" s="34"/>
      <c r="X85" s="35"/>
      <c r="Y85" s="44"/>
      <c r="Z85" s="174">
        <f t="shared" si="51"/>
        <v>0</v>
      </c>
      <c r="AA85" s="174">
        <f t="shared" si="52"/>
        <v>0</v>
      </c>
      <c r="AB85" s="37" t="s">
        <v>91</v>
      </c>
      <c r="AC85" s="45"/>
      <c r="AD85" s="44"/>
      <c r="AE85" s="38" t="str">
        <f t="shared" si="49"/>
        <v/>
      </c>
      <c r="AF85" s="39">
        <f t="shared" si="41"/>
        <v>0</v>
      </c>
      <c r="AG85" s="126">
        <f t="shared" si="42"/>
        <v>0</v>
      </c>
      <c r="AH85">
        <f t="shared" si="43"/>
        <v>0</v>
      </c>
      <c r="AI85">
        <f t="shared" si="44"/>
        <v>0</v>
      </c>
      <c r="AJ85">
        <f t="shared" si="45"/>
        <v>0</v>
      </c>
      <c r="AK85">
        <f t="shared" si="46"/>
        <v>1</v>
      </c>
      <c r="AL85">
        <f t="shared" si="47"/>
        <v>1</v>
      </c>
      <c r="AM85">
        <f t="shared" si="48"/>
        <v>1</v>
      </c>
      <c r="AN85" t="e">
        <f>NA()</f>
        <v>#N/A</v>
      </c>
    </row>
    <row r="86" spans="1:40" x14ac:dyDescent="0.25">
      <c r="A86" s="13"/>
      <c r="B86" s="139" t="str">
        <f t="shared" si="38"/>
        <v xml:space="preserve"> </v>
      </c>
      <c r="C86" s="154" t="str">
        <f t="shared" si="50"/>
        <v xml:space="preserve"> 0 </v>
      </c>
      <c r="D86" s="140"/>
      <c r="E86" s="150" t="str">
        <f t="shared" si="39"/>
        <v>00</v>
      </c>
      <c r="F86" s="150" t="str">
        <f t="shared" si="40"/>
        <v>00</v>
      </c>
      <c r="G86" s="141" t="str">
        <f>IF(D86&lt;&gt;"",'Unc. Calculator'!S91,"")</f>
        <v/>
      </c>
      <c r="H86" s="160" t="str">
        <f ca="1">IF('Unc. Calculator'!N91&gt;'Unc. Calculator'!M91,"X","")</f>
        <v/>
      </c>
      <c r="I86" s="134"/>
      <c r="J86" s="87"/>
      <c r="K86" s="40"/>
      <c r="L86" s="41"/>
      <c r="M86" s="42"/>
      <c r="N86" s="42"/>
      <c r="O86" s="42"/>
      <c r="P86" s="43"/>
      <c r="S86" s="8"/>
      <c r="T86" s="46"/>
      <c r="U86" s="32"/>
      <c r="V86" s="10"/>
      <c r="W86" s="34"/>
      <c r="X86" s="35"/>
      <c r="Y86" s="44"/>
      <c r="Z86" s="174">
        <f t="shared" si="51"/>
        <v>0</v>
      </c>
      <c r="AA86" s="174">
        <f t="shared" si="52"/>
        <v>0</v>
      </c>
      <c r="AB86" s="37" t="s">
        <v>91</v>
      </c>
      <c r="AC86" s="45"/>
      <c r="AD86" s="44"/>
      <c r="AE86" s="38" t="str">
        <f t="shared" si="49"/>
        <v/>
      </c>
      <c r="AF86" s="39">
        <f t="shared" si="41"/>
        <v>0</v>
      </c>
      <c r="AG86" s="126">
        <f t="shared" si="42"/>
        <v>0</v>
      </c>
      <c r="AH86">
        <f t="shared" si="43"/>
        <v>0</v>
      </c>
      <c r="AI86">
        <f t="shared" si="44"/>
        <v>0</v>
      </c>
      <c r="AJ86">
        <f t="shared" si="45"/>
        <v>0</v>
      </c>
      <c r="AK86">
        <f t="shared" si="46"/>
        <v>1</v>
      </c>
      <c r="AL86">
        <f t="shared" si="47"/>
        <v>1</v>
      </c>
      <c r="AM86">
        <f t="shared" si="48"/>
        <v>1</v>
      </c>
      <c r="AN86" t="e">
        <f>NA()</f>
        <v>#N/A</v>
      </c>
    </row>
    <row r="87" spans="1:40" x14ac:dyDescent="0.25">
      <c r="A87" s="146"/>
      <c r="B87" s="142" t="str">
        <f t="shared" si="38"/>
        <v xml:space="preserve"> </v>
      </c>
      <c r="C87" s="143" t="str">
        <f t="shared" si="50"/>
        <v xml:space="preserve"> 0 </v>
      </c>
      <c r="D87" s="144"/>
      <c r="E87" s="151" t="str">
        <f t="shared" si="39"/>
        <v>00</v>
      </c>
      <c r="F87" s="151" t="str">
        <f t="shared" si="40"/>
        <v>00</v>
      </c>
      <c r="G87" s="145" t="str">
        <f>IF(D87&lt;&gt;"",'Unc. Calculator'!S92,"")</f>
        <v/>
      </c>
      <c r="H87" s="160" t="str">
        <f ca="1">IF('Unc. Calculator'!N92&gt;'Unc. Calculator'!M92,"X","")</f>
        <v/>
      </c>
      <c r="I87" s="134"/>
      <c r="J87" s="87"/>
      <c r="K87" s="40"/>
      <c r="L87" s="41"/>
      <c r="M87" s="42"/>
      <c r="N87" s="42"/>
      <c r="O87" s="42"/>
      <c r="P87" s="43"/>
      <c r="S87" s="8"/>
      <c r="T87" s="46"/>
      <c r="U87" s="32"/>
      <c r="V87" s="10"/>
      <c r="W87" s="34"/>
      <c r="X87" s="35"/>
      <c r="Y87" s="44"/>
      <c r="Z87" s="174">
        <f t="shared" si="51"/>
        <v>0</v>
      </c>
      <c r="AA87" s="174">
        <f t="shared" si="52"/>
        <v>0</v>
      </c>
      <c r="AB87" s="37" t="s">
        <v>91</v>
      </c>
      <c r="AC87" s="45"/>
      <c r="AD87" s="44"/>
      <c r="AE87" s="38" t="str">
        <f t="shared" si="49"/>
        <v/>
      </c>
      <c r="AF87" s="39">
        <f t="shared" si="41"/>
        <v>0</v>
      </c>
      <c r="AG87" s="126">
        <f t="shared" si="42"/>
        <v>0</v>
      </c>
      <c r="AH87">
        <f t="shared" si="43"/>
        <v>0</v>
      </c>
      <c r="AI87">
        <f t="shared" si="44"/>
        <v>0</v>
      </c>
      <c r="AJ87">
        <f t="shared" si="45"/>
        <v>0</v>
      </c>
      <c r="AK87">
        <f t="shared" si="46"/>
        <v>1</v>
      </c>
      <c r="AL87">
        <f t="shared" si="47"/>
        <v>1</v>
      </c>
      <c r="AM87">
        <f t="shared" si="48"/>
        <v>1</v>
      </c>
      <c r="AN87" t="e">
        <f>NA()</f>
        <v>#N/A</v>
      </c>
    </row>
    <row r="88" spans="1:40" x14ac:dyDescent="0.25">
      <c r="A88" s="13"/>
      <c r="B88" s="139" t="str">
        <f t="shared" si="38"/>
        <v xml:space="preserve"> </v>
      </c>
      <c r="C88" s="154" t="str">
        <f t="shared" si="50"/>
        <v xml:space="preserve"> 0 </v>
      </c>
      <c r="D88" s="140"/>
      <c r="E88" s="150" t="str">
        <f t="shared" si="39"/>
        <v>00</v>
      </c>
      <c r="F88" s="150" t="str">
        <f t="shared" si="40"/>
        <v>00</v>
      </c>
      <c r="G88" s="141" t="str">
        <f>IF(D88&lt;&gt;"",'Unc. Calculator'!S93,"")</f>
        <v/>
      </c>
      <c r="H88" s="160" t="str">
        <f ca="1">IF('Unc. Calculator'!N93&gt;'Unc. Calculator'!M93,"X","")</f>
        <v/>
      </c>
      <c r="I88" s="134"/>
      <c r="J88" s="87"/>
      <c r="K88" s="40"/>
      <c r="L88" s="41"/>
      <c r="M88" s="42"/>
      <c r="N88" s="42"/>
      <c r="O88" s="42"/>
      <c r="P88" s="43"/>
      <c r="S88" s="8"/>
      <c r="T88" s="46"/>
      <c r="U88" s="32"/>
      <c r="V88" s="10"/>
      <c r="W88" s="34"/>
      <c r="X88" s="35"/>
      <c r="Y88" s="44"/>
      <c r="Z88" s="174">
        <f t="shared" si="51"/>
        <v>0</v>
      </c>
      <c r="AA88" s="174">
        <f t="shared" si="52"/>
        <v>0</v>
      </c>
      <c r="AB88" s="37" t="s">
        <v>91</v>
      </c>
      <c r="AC88" s="45"/>
      <c r="AD88" s="44"/>
      <c r="AE88" s="38" t="str">
        <f t="shared" si="49"/>
        <v/>
      </c>
      <c r="AF88" s="39">
        <f t="shared" si="41"/>
        <v>0</v>
      </c>
      <c r="AG88" s="126">
        <f t="shared" si="42"/>
        <v>0</v>
      </c>
      <c r="AH88">
        <f t="shared" si="43"/>
        <v>0</v>
      </c>
      <c r="AI88">
        <f t="shared" si="44"/>
        <v>0</v>
      </c>
      <c r="AJ88">
        <f t="shared" si="45"/>
        <v>0</v>
      </c>
      <c r="AK88">
        <f t="shared" si="46"/>
        <v>1</v>
      </c>
      <c r="AL88">
        <f t="shared" si="47"/>
        <v>1</v>
      </c>
      <c r="AM88">
        <f t="shared" si="48"/>
        <v>1</v>
      </c>
      <c r="AN88" t="e">
        <f>NA()</f>
        <v>#N/A</v>
      </c>
    </row>
    <row r="89" spans="1:40" x14ac:dyDescent="0.25">
      <c r="A89" s="146"/>
      <c r="B89" s="142" t="str">
        <f t="shared" si="38"/>
        <v xml:space="preserve"> </v>
      </c>
      <c r="C89" s="143" t="str">
        <f t="shared" si="50"/>
        <v xml:space="preserve"> 0 </v>
      </c>
      <c r="D89" s="144"/>
      <c r="E89" s="151" t="str">
        <f t="shared" si="39"/>
        <v>00</v>
      </c>
      <c r="F89" s="151" t="str">
        <f t="shared" si="40"/>
        <v>00</v>
      </c>
      <c r="G89" s="145" t="str">
        <f>IF(D89&lt;&gt;"",'Unc. Calculator'!S94,"")</f>
        <v/>
      </c>
      <c r="H89" s="160" t="str">
        <f ca="1">IF('Unc. Calculator'!N94&gt;'Unc. Calculator'!M94,"X","")</f>
        <v/>
      </c>
      <c r="I89" s="134"/>
      <c r="J89" s="87"/>
      <c r="K89" s="40"/>
      <c r="L89" s="41"/>
      <c r="M89" s="42"/>
      <c r="N89" s="42"/>
      <c r="O89" s="42"/>
      <c r="P89" s="43"/>
      <c r="S89" s="8"/>
      <c r="T89" s="46"/>
      <c r="U89" s="32"/>
      <c r="V89" s="10"/>
      <c r="W89" s="34"/>
      <c r="X89" s="35"/>
      <c r="Y89" s="44"/>
      <c r="Z89" s="174">
        <f t="shared" si="51"/>
        <v>0</v>
      </c>
      <c r="AA89" s="174">
        <f t="shared" si="52"/>
        <v>0</v>
      </c>
      <c r="AB89" s="37" t="s">
        <v>91</v>
      </c>
      <c r="AC89" s="45"/>
      <c r="AD89" s="44"/>
      <c r="AE89" s="38" t="str">
        <f t="shared" si="49"/>
        <v/>
      </c>
      <c r="AF89" s="39">
        <f t="shared" si="41"/>
        <v>0</v>
      </c>
      <c r="AG89" s="126">
        <f t="shared" si="42"/>
        <v>0</v>
      </c>
      <c r="AH89">
        <f t="shared" si="43"/>
        <v>0</v>
      </c>
      <c r="AI89">
        <f t="shared" si="44"/>
        <v>0</v>
      </c>
      <c r="AJ89">
        <f t="shared" si="45"/>
        <v>0</v>
      </c>
      <c r="AK89">
        <f t="shared" si="46"/>
        <v>1</v>
      </c>
      <c r="AL89">
        <f t="shared" si="47"/>
        <v>1</v>
      </c>
      <c r="AM89">
        <f t="shared" si="48"/>
        <v>1</v>
      </c>
      <c r="AN89" t="e">
        <f>NA()</f>
        <v>#N/A</v>
      </c>
    </row>
    <row r="90" spans="1:40" x14ac:dyDescent="0.25">
      <c r="A90" s="13"/>
      <c r="B90" s="139" t="str">
        <f t="shared" si="38"/>
        <v xml:space="preserve"> </v>
      </c>
      <c r="C90" s="154" t="str">
        <f t="shared" si="50"/>
        <v xml:space="preserve"> 0 </v>
      </c>
      <c r="D90" s="140"/>
      <c r="E90" s="150" t="str">
        <f t="shared" si="39"/>
        <v>00</v>
      </c>
      <c r="F90" s="150" t="str">
        <f t="shared" si="40"/>
        <v>00</v>
      </c>
      <c r="G90" s="141" t="str">
        <f>IF(D90&lt;&gt;"",'Unc. Calculator'!S95,"")</f>
        <v/>
      </c>
      <c r="H90" s="160" t="str">
        <f ca="1">IF('Unc. Calculator'!N95&gt;'Unc. Calculator'!M95,"X","")</f>
        <v/>
      </c>
      <c r="I90" s="134"/>
      <c r="J90" s="87"/>
      <c r="K90" s="40"/>
      <c r="L90" s="41"/>
      <c r="M90" s="42"/>
      <c r="N90" s="42"/>
      <c r="O90" s="42"/>
      <c r="P90" s="43"/>
      <c r="S90" s="8"/>
      <c r="T90" s="46"/>
      <c r="U90" s="32"/>
      <c r="V90" s="10"/>
      <c r="W90" s="34"/>
      <c r="X90" s="35"/>
      <c r="Y90" s="44"/>
      <c r="Z90" s="174">
        <f t="shared" si="51"/>
        <v>0</v>
      </c>
      <c r="AA90" s="174">
        <f t="shared" si="52"/>
        <v>0</v>
      </c>
      <c r="AB90" s="37" t="s">
        <v>91</v>
      </c>
      <c r="AC90" s="45"/>
      <c r="AD90" s="44"/>
      <c r="AE90" s="38" t="str">
        <f t="shared" si="49"/>
        <v/>
      </c>
      <c r="AF90" s="39">
        <f t="shared" si="41"/>
        <v>0</v>
      </c>
      <c r="AG90" s="126">
        <f t="shared" si="42"/>
        <v>0</v>
      </c>
      <c r="AH90">
        <f t="shared" si="43"/>
        <v>0</v>
      </c>
      <c r="AI90">
        <f t="shared" si="44"/>
        <v>0</v>
      </c>
      <c r="AJ90">
        <f t="shared" si="45"/>
        <v>0</v>
      </c>
      <c r="AK90">
        <f t="shared" si="46"/>
        <v>1</v>
      </c>
      <c r="AL90">
        <f t="shared" si="47"/>
        <v>1</v>
      </c>
      <c r="AM90">
        <f t="shared" si="48"/>
        <v>1</v>
      </c>
      <c r="AN90" t="e">
        <f>NA()</f>
        <v>#N/A</v>
      </c>
    </row>
    <row r="91" spans="1:40" x14ac:dyDescent="0.25">
      <c r="A91" s="146"/>
      <c r="B91" s="142" t="str">
        <f t="shared" si="38"/>
        <v xml:space="preserve"> </v>
      </c>
      <c r="C91" s="143" t="str">
        <f t="shared" si="50"/>
        <v xml:space="preserve"> 0 </v>
      </c>
      <c r="D91" s="144"/>
      <c r="E91" s="151" t="str">
        <f t="shared" si="39"/>
        <v>00</v>
      </c>
      <c r="F91" s="151" t="str">
        <f t="shared" si="40"/>
        <v>00</v>
      </c>
      <c r="G91" s="145" t="str">
        <f>IF(D91&lt;&gt;"",'Unc. Calculator'!S96,"")</f>
        <v/>
      </c>
      <c r="H91" s="160" t="str">
        <f ca="1">IF('Unc. Calculator'!N96&gt;'Unc. Calculator'!M96,"X","")</f>
        <v/>
      </c>
      <c r="I91" s="134"/>
      <c r="J91" s="87"/>
      <c r="K91" s="40"/>
      <c r="L91" s="41"/>
      <c r="M91" s="42"/>
      <c r="N91" s="42"/>
      <c r="O91" s="42"/>
      <c r="P91" s="43"/>
      <c r="S91" s="8"/>
      <c r="T91" s="46"/>
      <c r="U91" s="32"/>
      <c r="V91" s="10"/>
      <c r="W91" s="34"/>
      <c r="X91" s="35"/>
      <c r="Y91" s="44"/>
      <c r="Z91" s="174">
        <f t="shared" si="51"/>
        <v>0</v>
      </c>
      <c r="AA91" s="174">
        <f t="shared" si="52"/>
        <v>0</v>
      </c>
      <c r="AB91" s="37" t="s">
        <v>91</v>
      </c>
      <c r="AC91" s="45"/>
      <c r="AD91" s="44"/>
      <c r="AE91" s="38" t="str">
        <f t="shared" si="49"/>
        <v/>
      </c>
      <c r="AF91" s="39">
        <f t="shared" si="41"/>
        <v>0</v>
      </c>
      <c r="AG91" s="126">
        <f t="shared" si="42"/>
        <v>0</v>
      </c>
      <c r="AH91">
        <f t="shared" si="43"/>
        <v>0</v>
      </c>
      <c r="AI91">
        <f t="shared" si="44"/>
        <v>0</v>
      </c>
      <c r="AJ91">
        <f t="shared" si="45"/>
        <v>0</v>
      </c>
      <c r="AK91">
        <f t="shared" si="46"/>
        <v>1</v>
      </c>
      <c r="AL91">
        <f t="shared" si="47"/>
        <v>1</v>
      </c>
      <c r="AM91">
        <f t="shared" si="48"/>
        <v>1</v>
      </c>
      <c r="AN91" t="e">
        <f>NA()</f>
        <v>#N/A</v>
      </c>
    </row>
    <row r="92" spans="1:40" x14ac:dyDescent="0.25">
      <c r="A92" s="13"/>
      <c r="B92" s="139" t="str">
        <f t="shared" si="38"/>
        <v xml:space="preserve"> </v>
      </c>
      <c r="C92" s="154" t="str">
        <f t="shared" si="50"/>
        <v xml:space="preserve"> 0 </v>
      </c>
      <c r="D92" s="140"/>
      <c r="E92" s="150" t="str">
        <f t="shared" si="39"/>
        <v>00</v>
      </c>
      <c r="F92" s="150" t="str">
        <f t="shared" si="40"/>
        <v>00</v>
      </c>
      <c r="G92" s="141" t="str">
        <f>IF(D92&lt;&gt;"",'Unc. Calculator'!S97,"")</f>
        <v/>
      </c>
      <c r="H92" s="160" t="str">
        <f ca="1">IF('Unc. Calculator'!N97&gt;'Unc. Calculator'!M97,"X","")</f>
        <v/>
      </c>
      <c r="I92" s="134"/>
      <c r="J92" s="87"/>
      <c r="K92" s="40"/>
      <c r="L92" s="41"/>
      <c r="M92" s="42"/>
      <c r="N92" s="42"/>
      <c r="O92" s="42"/>
      <c r="P92" s="43"/>
      <c r="S92" s="8"/>
      <c r="T92" s="46"/>
      <c r="U92" s="32"/>
      <c r="V92" s="10"/>
      <c r="W92" s="34"/>
      <c r="X92" s="35"/>
      <c r="Y92" s="44"/>
      <c r="Z92" s="174">
        <f t="shared" si="51"/>
        <v>0</v>
      </c>
      <c r="AA92" s="174">
        <f t="shared" si="52"/>
        <v>0</v>
      </c>
      <c r="AB92" s="37" t="s">
        <v>91</v>
      </c>
      <c r="AC92" s="45"/>
      <c r="AD92" s="44"/>
      <c r="AE92" s="38" t="str">
        <f t="shared" si="49"/>
        <v/>
      </c>
      <c r="AF92" s="39">
        <f t="shared" si="41"/>
        <v>0</v>
      </c>
      <c r="AG92" s="126">
        <f t="shared" si="42"/>
        <v>0</v>
      </c>
      <c r="AH92">
        <f t="shared" si="43"/>
        <v>0</v>
      </c>
      <c r="AI92">
        <f t="shared" si="44"/>
        <v>0</v>
      </c>
      <c r="AJ92">
        <f t="shared" si="45"/>
        <v>0</v>
      </c>
      <c r="AK92">
        <f t="shared" si="46"/>
        <v>1</v>
      </c>
      <c r="AL92">
        <f t="shared" si="47"/>
        <v>1</v>
      </c>
      <c r="AM92">
        <f t="shared" si="48"/>
        <v>1</v>
      </c>
      <c r="AN92" t="e">
        <f>NA()</f>
        <v>#N/A</v>
      </c>
    </row>
    <row r="93" spans="1:40" x14ac:dyDescent="0.25">
      <c r="A93" s="146"/>
      <c r="B93" s="142" t="str">
        <f t="shared" si="38"/>
        <v xml:space="preserve"> </v>
      </c>
      <c r="C93" s="143" t="str">
        <f t="shared" si="50"/>
        <v xml:space="preserve"> 0 </v>
      </c>
      <c r="D93" s="144"/>
      <c r="E93" s="151" t="str">
        <f t="shared" si="39"/>
        <v>00</v>
      </c>
      <c r="F93" s="151" t="str">
        <f t="shared" si="40"/>
        <v>00</v>
      </c>
      <c r="G93" s="145" t="str">
        <f>IF(D93&lt;&gt;"",'Unc. Calculator'!S98,"")</f>
        <v/>
      </c>
      <c r="H93" s="160" t="str">
        <f ca="1">IF('Unc. Calculator'!N98&gt;'Unc. Calculator'!M98,"X","")</f>
        <v/>
      </c>
      <c r="I93" s="134"/>
      <c r="J93" s="87"/>
      <c r="K93" s="40"/>
      <c r="L93" s="41"/>
      <c r="M93" s="42"/>
      <c r="N93" s="42"/>
      <c r="O93" s="42"/>
      <c r="P93" s="43"/>
      <c r="S93" s="8"/>
      <c r="T93" s="46"/>
      <c r="U93" s="32"/>
      <c r="V93" s="10"/>
      <c r="W93" s="34"/>
      <c r="X93" s="35"/>
      <c r="Y93" s="44"/>
      <c r="Z93" s="174">
        <f t="shared" si="51"/>
        <v>0</v>
      </c>
      <c r="AA93" s="174">
        <f t="shared" si="52"/>
        <v>0</v>
      </c>
      <c r="AB93" s="37" t="s">
        <v>91</v>
      </c>
      <c r="AC93" s="45"/>
      <c r="AD93" s="44"/>
      <c r="AE93" s="38" t="str">
        <f t="shared" si="49"/>
        <v/>
      </c>
      <c r="AF93" s="39">
        <f t="shared" si="41"/>
        <v>0</v>
      </c>
      <c r="AG93" s="126">
        <f t="shared" si="42"/>
        <v>0</v>
      </c>
      <c r="AH93">
        <f t="shared" si="43"/>
        <v>0</v>
      </c>
      <c r="AI93">
        <f t="shared" si="44"/>
        <v>0</v>
      </c>
      <c r="AJ93">
        <f t="shared" si="45"/>
        <v>0</v>
      </c>
      <c r="AK93">
        <f t="shared" si="46"/>
        <v>1</v>
      </c>
      <c r="AL93">
        <f t="shared" si="47"/>
        <v>1</v>
      </c>
      <c r="AM93">
        <f t="shared" si="48"/>
        <v>1</v>
      </c>
      <c r="AN93" t="e">
        <f>NA()</f>
        <v>#N/A</v>
      </c>
    </row>
    <row r="94" spans="1:40" x14ac:dyDescent="0.25">
      <c r="A94" s="13"/>
      <c r="B94" s="139" t="str">
        <f t="shared" si="38"/>
        <v xml:space="preserve"> </v>
      </c>
      <c r="C94" s="154" t="str">
        <f t="shared" si="50"/>
        <v xml:space="preserve"> 0 </v>
      </c>
      <c r="D94" s="140"/>
      <c r="E94" s="150" t="str">
        <f t="shared" si="39"/>
        <v>00</v>
      </c>
      <c r="F94" s="150" t="str">
        <f t="shared" si="40"/>
        <v>00</v>
      </c>
      <c r="G94" s="141" t="str">
        <f>IF(D94&lt;&gt;"",'Unc. Calculator'!S99,"")</f>
        <v/>
      </c>
      <c r="H94" s="160" t="str">
        <f ca="1">IF('Unc. Calculator'!N99&gt;'Unc. Calculator'!M99,"X","")</f>
        <v/>
      </c>
      <c r="I94" s="134"/>
      <c r="J94" s="87"/>
      <c r="K94" s="40"/>
      <c r="L94" s="41"/>
      <c r="M94" s="42"/>
      <c r="N94" s="42"/>
      <c r="O94" s="42"/>
      <c r="P94" s="43"/>
      <c r="S94" s="8"/>
      <c r="T94" s="46"/>
      <c r="U94" s="32"/>
      <c r="V94" s="10"/>
      <c r="W94" s="34"/>
      <c r="X94" s="35"/>
      <c r="Y94" s="44"/>
      <c r="Z94" s="174">
        <f t="shared" si="51"/>
        <v>0</v>
      </c>
      <c r="AA94" s="174">
        <f t="shared" si="52"/>
        <v>0</v>
      </c>
      <c r="AB94" s="37" t="s">
        <v>91</v>
      </c>
      <c r="AC94" s="45"/>
      <c r="AD94" s="44"/>
      <c r="AE94" s="38" t="str">
        <f t="shared" si="49"/>
        <v/>
      </c>
      <c r="AF94" s="39">
        <f t="shared" si="41"/>
        <v>0</v>
      </c>
      <c r="AG94" s="126">
        <f t="shared" si="42"/>
        <v>0</v>
      </c>
      <c r="AH94">
        <f t="shared" si="43"/>
        <v>0</v>
      </c>
      <c r="AI94">
        <f t="shared" si="44"/>
        <v>0</v>
      </c>
      <c r="AJ94">
        <f t="shared" si="45"/>
        <v>0</v>
      </c>
      <c r="AK94">
        <f t="shared" si="46"/>
        <v>1</v>
      </c>
      <c r="AL94">
        <f t="shared" si="47"/>
        <v>1</v>
      </c>
      <c r="AM94">
        <f t="shared" si="48"/>
        <v>1</v>
      </c>
      <c r="AN94" t="e">
        <f>NA()</f>
        <v>#N/A</v>
      </c>
    </row>
    <row r="95" spans="1:40" x14ac:dyDescent="0.25">
      <c r="A95" s="146"/>
      <c r="B95" s="142" t="str">
        <f t="shared" si="38"/>
        <v xml:space="preserve"> </v>
      </c>
      <c r="C95" s="143" t="str">
        <f t="shared" si="50"/>
        <v xml:space="preserve"> 0 </v>
      </c>
      <c r="D95" s="144"/>
      <c r="E95" s="151" t="str">
        <f t="shared" si="39"/>
        <v>00</v>
      </c>
      <c r="F95" s="151" t="str">
        <f t="shared" si="40"/>
        <v>00</v>
      </c>
      <c r="G95" s="145" t="str">
        <f>IF(D95&lt;&gt;"",'Unc. Calculator'!S100,"")</f>
        <v/>
      </c>
      <c r="H95" s="160" t="str">
        <f ca="1">IF('Unc. Calculator'!N100&gt;'Unc. Calculator'!M100,"X","")</f>
        <v/>
      </c>
      <c r="I95" s="134"/>
      <c r="J95" s="87"/>
      <c r="K95" s="40"/>
      <c r="L95" s="41"/>
      <c r="M95" s="42"/>
      <c r="N95" s="42"/>
      <c r="O95" s="42"/>
      <c r="P95" s="43"/>
      <c r="S95" s="8"/>
      <c r="T95" s="46"/>
      <c r="U95" s="32"/>
      <c r="V95" s="10"/>
      <c r="W95" s="34"/>
      <c r="X95" s="35"/>
      <c r="Y95" s="44"/>
      <c r="Z95" s="174">
        <f t="shared" si="51"/>
        <v>0</v>
      </c>
      <c r="AA95" s="174">
        <f t="shared" si="52"/>
        <v>0</v>
      </c>
      <c r="AB95" s="37" t="s">
        <v>91</v>
      </c>
      <c r="AC95" s="45"/>
      <c r="AD95" s="44"/>
      <c r="AE95" s="38" t="str">
        <f t="shared" si="49"/>
        <v/>
      </c>
      <c r="AF95" s="39">
        <f t="shared" si="41"/>
        <v>0</v>
      </c>
      <c r="AG95" s="126">
        <f t="shared" si="42"/>
        <v>0</v>
      </c>
      <c r="AH95">
        <f t="shared" si="43"/>
        <v>0</v>
      </c>
      <c r="AI95">
        <f t="shared" si="44"/>
        <v>0</v>
      </c>
      <c r="AJ95">
        <f t="shared" si="45"/>
        <v>0</v>
      </c>
      <c r="AK95">
        <f t="shared" si="46"/>
        <v>1</v>
      </c>
      <c r="AL95">
        <f t="shared" si="47"/>
        <v>1</v>
      </c>
      <c r="AM95">
        <f t="shared" si="48"/>
        <v>1</v>
      </c>
      <c r="AN95" t="e">
        <f>NA()</f>
        <v>#N/A</v>
      </c>
    </row>
    <row r="96" spans="1:40" x14ac:dyDescent="0.25">
      <c r="A96" s="13"/>
      <c r="B96" s="139" t="str">
        <f t="shared" si="38"/>
        <v xml:space="preserve"> </v>
      </c>
      <c r="C96" s="154" t="str">
        <f t="shared" si="50"/>
        <v xml:space="preserve"> 0 </v>
      </c>
      <c r="D96" s="140"/>
      <c r="E96" s="150" t="str">
        <f t="shared" si="39"/>
        <v>00</v>
      </c>
      <c r="F96" s="150" t="str">
        <f t="shared" si="40"/>
        <v>00</v>
      </c>
      <c r="G96" s="141" t="str">
        <f>IF(D96&lt;&gt;"",'Unc. Calculator'!S101,"")</f>
        <v/>
      </c>
      <c r="H96" s="160" t="str">
        <f ca="1">IF('Unc. Calculator'!N101&gt;'Unc. Calculator'!M101,"X","")</f>
        <v/>
      </c>
      <c r="I96" s="134"/>
      <c r="J96" s="87"/>
      <c r="K96" s="40"/>
      <c r="L96" s="41"/>
      <c r="M96" s="42"/>
      <c r="N96" s="42"/>
      <c r="O96" s="42"/>
      <c r="P96" s="43"/>
      <c r="S96" s="8"/>
      <c r="T96" s="46"/>
      <c r="U96" s="32"/>
      <c r="V96" s="10"/>
      <c r="W96" s="34"/>
      <c r="X96" s="35"/>
      <c r="Y96" s="44"/>
      <c r="Z96" s="174">
        <f t="shared" si="51"/>
        <v>0</v>
      </c>
      <c r="AA96" s="174">
        <f t="shared" si="52"/>
        <v>0</v>
      </c>
      <c r="AB96" s="37" t="s">
        <v>91</v>
      </c>
      <c r="AC96" s="45"/>
      <c r="AD96" s="44"/>
      <c r="AE96" s="38" t="str">
        <f t="shared" si="49"/>
        <v/>
      </c>
      <c r="AF96" s="39">
        <f t="shared" si="41"/>
        <v>0</v>
      </c>
      <c r="AG96" s="126">
        <f t="shared" si="42"/>
        <v>0</v>
      </c>
      <c r="AH96">
        <f t="shared" si="43"/>
        <v>0</v>
      </c>
      <c r="AI96">
        <f t="shared" si="44"/>
        <v>0</v>
      </c>
      <c r="AJ96">
        <f t="shared" si="45"/>
        <v>0</v>
      </c>
      <c r="AK96">
        <f t="shared" si="46"/>
        <v>1</v>
      </c>
      <c r="AL96">
        <f t="shared" si="47"/>
        <v>1</v>
      </c>
      <c r="AM96">
        <f t="shared" si="48"/>
        <v>1</v>
      </c>
      <c r="AN96" t="e">
        <f>NA()</f>
        <v>#N/A</v>
      </c>
    </row>
    <row r="97" spans="1:40" x14ac:dyDescent="0.25">
      <c r="A97" s="146"/>
      <c r="B97" s="142" t="str">
        <f t="shared" si="38"/>
        <v xml:space="preserve"> </v>
      </c>
      <c r="C97" s="143" t="str">
        <f t="shared" si="50"/>
        <v xml:space="preserve"> 0 </v>
      </c>
      <c r="D97" s="144"/>
      <c r="E97" s="151" t="str">
        <f t="shared" si="39"/>
        <v>00</v>
      </c>
      <c r="F97" s="151" t="str">
        <f t="shared" si="40"/>
        <v>00</v>
      </c>
      <c r="G97" s="145" t="str">
        <f>IF(D97&lt;&gt;"",'Unc. Calculator'!S102,"")</f>
        <v/>
      </c>
      <c r="H97" s="160" t="str">
        <f ca="1">IF('Unc. Calculator'!N102&gt;'Unc. Calculator'!M102,"X","")</f>
        <v/>
      </c>
      <c r="I97" s="134"/>
      <c r="J97" s="87"/>
      <c r="K97" s="40"/>
      <c r="L97" s="41"/>
      <c r="M97" s="42"/>
      <c r="N97" s="42"/>
      <c r="O97" s="42"/>
      <c r="P97" s="43"/>
      <c r="S97" s="8"/>
      <c r="T97" s="46"/>
      <c r="U97" s="32"/>
      <c r="V97" s="10"/>
      <c r="W97" s="34"/>
      <c r="X97" s="35"/>
      <c r="Y97" s="44"/>
      <c r="Z97" s="174">
        <f t="shared" si="51"/>
        <v>0</v>
      </c>
      <c r="AA97" s="174">
        <f t="shared" si="52"/>
        <v>0</v>
      </c>
      <c r="AB97" s="37" t="s">
        <v>91</v>
      </c>
      <c r="AC97" s="45"/>
      <c r="AD97" s="44"/>
      <c r="AE97" s="38" t="str">
        <f t="shared" si="49"/>
        <v/>
      </c>
      <c r="AF97" s="39">
        <f t="shared" si="41"/>
        <v>0</v>
      </c>
      <c r="AG97" s="126">
        <f t="shared" si="42"/>
        <v>0</v>
      </c>
      <c r="AH97">
        <f t="shared" si="43"/>
        <v>0</v>
      </c>
      <c r="AI97">
        <f t="shared" si="44"/>
        <v>0</v>
      </c>
      <c r="AJ97">
        <f t="shared" si="45"/>
        <v>0</v>
      </c>
      <c r="AK97">
        <f t="shared" si="46"/>
        <v>1</v>
      </c>
      <c r="AL97">
        <f t="shared" si="47"/>
        <v>1</v>
      </c>
      <c r="AM97">
        <f t="shared" si="48"/>
        <v>1</v>
      </c>
      <c r="AN97" t="e">
        <f>NA()</f>
        <v>#N/A</v>
      </c>
    </row>
    <row r="98" spans="1:40" x14ac:dyDescent="0.25">
      <c r="A98" s="13"/>
      <c r="B98" s="139" t="str">
        <f t="shared" si="38"/>
        <v xml:space="preserve"> </v>
      </c>
      <c r="C98" s="154" t="str">
        <f t="shared" si="50"/>
        <v xml:space="preserve"> 0 </v>
      </c>
      <c r="D98" s="140"/>
      <c r="E98" s="150" t="str">
        <f t="shared" si="39"/>
        <v>00</v>
      </c>
      <c r="F98" s="150" t="str">
        <f t="shared" si="40"/>
        <v>00</v>
      </c>
      <c r="G98" s="141" t="str">
        <f>IF(D98&lt;&gt;"",'Unc. Calculator'!S103,"")</f>
        <v/>
      </c>
      <c r="H98" s="160" t="str">
        <f ca="1">IF('Unc. Calculator'!N103&gt;'Unc. Calculator'!M103,"X","")</f>
        <v/>
      </c>
      <c r="I98" s="134"/>
      <c r="J98" s="87"/>
      <c r="K98" s="40"/>
      <c r="L98" s="41"/>
      <c r="M98" s="42"/>
      <c r="N98" s="42"/>
      <c r="O98" s="42"/>
      <c r="P98" s="43"/>
      <c r="S98" s="8"/>
      <c r="T98" s="46"/>
      <c r="U98" s="32"/>
      <c r="V98" s="10"/>
      <c r="W98" s="34"/>
      <c r="X98" s="35"/>
      <c r="Y98" s="44"/>
      <c r="Z98" s="174">
        <f t="shared" si="51"/>
        <v>0</v>
      </c>
      <c r="AA98" s="174">
        <f t="shared" si="52"/>
        <v>0</v>
      </c>
      <c r="AB98" s="37" t="s">
        <v>91</v>
      </c>
      <c r="AC98" s="45"/>
      <c r="AD98" s="44"/>
      <c r="AE98" s="38" t="str">
        <f t="shared" si="49"/>
        <v/>
      </c>
      <c r="AF98" s="39">
        <f t="shared" si="41"/>
        <v>0</v>
      </c>
      <c r="AG98" s="126">
        <f t="shared" si="42"/>
        <v>0</v>
      </c>
      <c r="AH98">
        <f t="shared" si="43"/>
        <v>0</v>
      </c>
      <c r="AI98">
        <f t="shared" si="44"/>
        <v>0</v>
      </c>
      <c r="AJ98">
        <f t="shared" si="45"/>
        <v>0</v>
      </c>
      <c r="AK98">
        <f t="shared" si="46"/>
        <v>1</v>
      </c>
      <c r="AL98">
        <f t="shared" si="47"/>
        <v>1</v>
      </c>
      <c r="AM98">
        <f t="shared" si="48"/>
        <v>1</v>
      </c>
      <c r="AN98" t="e">
        <f>NA()</f>
        <v>#N/A</v>
      </c>
    </row>
    <row r="99" spans="1:40" x14ac:dyDescent="0.25">
      <c r="A99" s="146"/>
      <c r="B99" s="142" t="str">
        <f t="shared" si="38"/>
        <v xml:space="preserve"> </v>
      </c>
      <c r="C99" s="143" t="str">
        <f t="shared" si="50"/>
        <v xml:space="preserve"> 0 </v>
      </c>
      <c r="D99" s="144"/>
      <c r="E99" s="151" t="str">
        <f t="shared" si="39"/>
        <v>00</v>
      </c>
      <c r="F99" s="151" t="str">
        <f t="shared" si="40"/>
        <v>00</v>
      </c>
      <c r="G99" s="145" t="str">
        <f>IF(D99&lt;&gt;"",'Unc. Calculator'!S104,"")</f>
        <v/>
      </c>
      <c r="H99" s="160" t="str">
        <f ca="1">IF('Unc. Calculator'!N104&gt;'Unc. Calculator'!M104,"X","")</f>
        <v/>
      </c>
      <c r="I99" s="134"/>
      <c r="J99" s="87"/>
      <c r="K99" s="40"/>
      <c r="L99" s="41"/>
      <c r="M99" s="42"/>
      <c r="N99" s="42"/>
      <c r="O99" s="42"/>
      <c r="P99" s="43"/>
      <c r="S99" s="8"/>
      <c r="T99" s="46"/>
      <c r="U99" s="32"/>
      <c r="V99" s="10"/>
      <c r="W99" s="34"/>
      <c r="X99" s="35"/>
      <c r="Y99" s="44"/>
      <c r="Z99" s="174">
        <f t="shared" si="51"/>
        <v>0</v>
      </c>
      <c r="AA99" s="174">
        <f t="shared" si="52"/>
        <v>0</v>
      </c>
      <c r="AB99" s="37" t="s">
        <v>91</v>
      </c>
      <c r="AC99" s="45"/>
      <c r="AD99" s="44"/>
      <c r="AE99" s="38" t="str">
        <f t="shared" si="49"/>
        <v/>
      </c>
      <c r="AF99" s="39">
        <f t="shared" si="41"/>
        <v>0</v>
      </c>
      <c r="AG99" s="126">
        <f t="shared" si="42"/>
        <v>0</v>
      </c>
      <c r="AH99">
        <f t="shared" si="43"/>
        <v>0</v>
      </c>
      <c r="AI99">
        <f t="shared" si="44"/>
        <v>0</v>
      </c>
      <c r="AJ99">
        <f t="shared" si="45"/>
        <v>0</v>
      </c>
      <c r="AK99">
        <f t="shared" si="46"/>
        <v>1</v>
      </c>
      <c r="AL99">
        <f t="shared" si="47"/>
        <v>1</v>
      </c>
      <c r="AM99">
        <f t="shared" si="48"/>
        <v>1</v>
      </c>
      <c r="AN99" t="e">
        <f>NA()</f>
        <v>#N/A</v>
      </c>
    </row>
    <row r="100" spans="1:40" x14ac:dyDescent="0.25">
      <c r="A100" s="13"/>
      <c r="B100" s="139" t="str">
        <f t="shared" si="38"/>
        <v xml:space="preserve"> </v>
      </c>
      <c r="C100" s="154" t="str">
        <f t="shared" si="50"/>
        <v xml:space="preserve"> 0 </v>
      </c>
      <c r="D100" s="140"/>
      <c r="E100" s="150" t="str">
        <f t="shared" si="39"/>
        <v>00</v>
      </c>
      <c r="F100" s="150" t="str">
        <f t="shared" si="40"/>
        <v>00</v>
      </c>
      <c r="G100" s="141" t="str">
        <f>IF(D100&lt;&gt;"",'Unc. Calculator'!S105,"")</f>
        <v/>
      </c>
      <c r="H100" s="160" t="str">
        <f ca="1">IF('Unc. Calculator'!N105&gt;'Unc. Calculator'!M105,"X","")</f>
        <v/>
      </c>
      <c r="I100" s="134"/>
      <c r="J100" s="87"/>
      <c r="K100" s="40"/>
      <c r="L100" s="41"/>
      <c r="M100" s="42"/>
      <c r="N100" s="42"/>
      <c r="O100" s="42"/>
      <c r="P100" s="43"/>
      <c r="S100" s="8"/>
      <c r="T100" s="46"/>
      <c r="U100" s="32"/>
      <c r="V100" s="10"/>
      <c r="W100" s="34"/>
      <c r="X100" s="35"/>
      <c r="Y100" s="44"/>
      <c r="Z100" s="174">
        <f t="shared" si="51"/>
        <v>0</v>
      </c>
      <c r="AA100" s="174">
        <f t="shared" si="52"/>
        <v>0</v>
      </c>
      <c r="AB100" s="37" t="s">
        <v>91</v>
      </c>
      <c r="AC100" s="45"/>
      <c r="AD100" s="44"/>
      <c r="AE100" s="38" t="str">
        <f t="shared" si="49"/>
        <v/>
      </c>
      <c r="AF100" s="39">
        <f t="shared" si="41"/>
        <v>0</v>
      </c>
      <c r="AG100" s="126">
        <f t="shared" si="42"/>
        <v>0</v>
      </c>
      <c r="AH100">
        <f t="shared" si="43"/>
        <v>0</v>
      </c>
      <c r="AI100">
        <f t="shared" si="44"/>
        <v>0</v>
      </c>
      <c r="AJ100">
        <f t="shared" si="45"/>
        <v>0</v>
      </c>
      <c r="AK100">
        <f t="shared" si="46"/>
        <v>1</v>
      </c>
      <c r="AL100">
        <f t="shared" si="47"/>
        <v>1</v>
      </c>
      <c r="AM100">
        <f t="shared" si="48"/>
        <v>1</v>
      </c>
      <c r="AN100" t="e">
        <f>NA()</f>
        <v>#N/A</v>
      </c>
    </row>
    <row r="101" spans="1:40" x14ac:dyDescent="0.25">
      <c r="A101" s="146"/>
      <c r="B101" s="142" t="str">
        <f t="shared" si="38"/>
        <v xml:space="preserve"> </v>
      </c>
      <c r="C101" s="143" t="str">
        <f t="shared" si="50"/>
        <v xml:space="preserve"> 0 </v>
      </c>
      <c r="D101" s="144"/>
      <c r="E101" s="151" t="str">
        <f t="shared" si="39"/>
        <v>00</v>
      </c>
      <c r="F101" s="151" t="str">
        <f t="shared" si="40"/>
        <v>00</v>
      </c>
      <c r="G101" s="145" t="str">
        <f>IF(D101&lt;&gt;"",'Unc. Calculator'!S106,"")</f>
        <v/>
      </c>
      <c r="H101" s="160" t="str">
        <f ca="1">IF('Unc. Calculator'!N106&gt;'Unc. Calculator'!M106,"X","")</f>
        <v/>
      </c>
      <c r="I101" s="134"/>
      <c r="J101" s="87"/>
      <c r="K101" s="40"/>
      <c r="L101" s="41"/>
      <c r="M101" s="42"/>
      <c r="N101" s="42"/>
      <c r="O101" s="42"/>
      <c r="P101" s="43"/>
      <c r="S101" s="8"/>
      <c r="T101" s="46"/>
      <c r="U101" s="32"/>
      <c r="V101" s="10"/>
      <c r="W101" s="34"/>
      <c r="X101" s="35"/>
      <c r="Y101" s="44"/>
      <c r="Z101" s="174">
        <f t="shared" si="51"/>
        <v>0</v>
      </c>
      <c r="AA101" s="174">
        <f t="shared" si="52"/>
        <v>0</v>
      </c>
      <c r="AB101" s="37" t="s">
        <v>91</v>
      </c>
      <c r="AC101" s="45"/>
      <c r="AD101" s="44"/>
      <c r="AE101" s="38" t="str">
        <f t="shared" si="49"/>
        <v/>
      </c>
      <c r="AF101" s="39">
        <f t="shared" si="41"/>
        <v>0</v>
      </c>
      <c r="AG101" s="126">
        <f t="shared" si="42"/>
        <v>0</v>
      </c>
      <c r="AH101">
        <f t="shared" si="43"/>
        <v>0</v>
      </c>
      <c r="AI101">
        <f t="shared" si="44"/>
        <v>0</v>
      </c>
      <c r="AJ101">
        <f t="shared" si="45"/>
        <v>0</v>
      </c>
      <c r="AK101">
        <f t="shared" si="46"/>
        <v>1</v>
      </c>
      <c r="AL101">
        <f t="shared" si="47"/>
        <v>1</v>
      </c>
      <c r="AM101">
        <f t="shared" si="48"/>
        <v>1</v>
      </c>
      <c r="AN101" t="e">
        <f>NA()</f>
        <v>#N/A</v>
      </c>
    </row>
    <row r="102" spans="1:40" x14ac:dyDescent="0.25">
      <c r="A102" s="13"/>
      <c r="B102" s="139" t="str">
        <f t="shared" si="38"/>
        <v xml:space="preserve"> </v>
      </c>
      <c r="C102" s="154" t="str">
        <f t="shared" ref="C102:C110" si="53">IF(V102="°C",CONCATENATE(X102," ",V102),IF(V102="°F",CONCATENATE(X102," ",V102),IF(ISERROR(SEARCH("Hz",AG102)),CONCATENATE(X102," ",AG102,W102," ",AE102),CONCATENATE(AE102," ","@"," ",X102,AG102))))</f>
        <v xml:space="preserve"> 0 </v>
      </c>
      <c r="D102" s="140"/>
      <c r="E102" s="150" t="str">
        <f t="shared" si="39"/>
        <v>00</v>
      </c>
      <c r="F102" s="150" t="str">
        <f t="shared" si="40"/>
        <v>00</v>
      </c>
      <c r="G102" s="141" t="str">
        <f>IF(D102&lt;&gt;"",'Unc. Calculator'!S107,"")</f>
        <v/>
      </c>
      <c r="H102" s="160" t="str">
        <f ca="1">IF('Unc. Calculator'!N107&gt;'Unc. Calculator'!M107,"X","")</f>
        <v/>
      </c>
      <c r="I102" s="134"/>
      <c r="J102" s="87"/>
      <c r="K102" s="40"/>
      <c r="L102" s="41"/>
      <c r="M102" s="42"/>
      <c r="N102" s="42"/>
      <c r="O102" s="42"/>
      <c r="P102" s="43"/>
      <c r="S102" s="8"/>
      <c r="T102" s="46"/>
      <c r="U102" s="32"/>
      <c r="V102" s="10"/>
      <c r="W102" s="34"/>
      <c r="X102" s="35"/>
      <c r="Y102" s="44"/>
      <c r="Z102" s="174">
        <f t="shared" si="51"/>
        <v>0</v>
      </c>
      <c r="AA102" s="174">
        <f t="shared" si="52"/>
        <v>0</v>
      </c>
      <c r="AB102" s="37" t="s">
        <v>91</v>
      </c>
      <c r="AC102" s="45"/>
      <c r="AD102" s="44"/>
      <c r="AE102" s="38" t="str">
        <f t="shared" si="49"/>
        <v/>
      </c>
      <c r="AF102" s="39">
        <f t="shared" si="41"/>
        <v>0</v>
      </c>
      <c r="AG102" s="126">
        <f t="shared" si="42"/>
        <v>0</v>
      </c>
      <c r="AH102">
        <f t="shared" si="43"/>
        <v>0</v>
      </c>
      <c r="AI102">
        <f t="shared" si="44"/>
        <v>0</v>
      </c>
      <c r="AJ102">
        <f t="shared" si="45"/>
        <v>0</v>
      </c>
      <c r="AK102">
        <f t="shared" si="46"/>
        <v>1</v>
      </c>
      <c r="AL102">
        <f t="shared" si="47"/>
        <v>1</v>
      </c>
      <c r="AM102">
        <f t="shared" si="48"/>
        <v>1</v>
      </c>
      <c r="AN102" t="e">
        <f>NA()</f>
        <v>#N/A</v>
      </c>
    </row>
    <row r="103" spans="1:40" x14ac:dyDescent="0.25">
      <c r="A103" s="146"/>
      <c r="B103" s="142" t="str">
        <f t="shared" si="38"/>
        <v xml:space="preserve"> </v>
      </c>
      <c r="C103" s="143" t="str">
        <f t="shared" si="53"/>
        <v xml:space="preserve"> 0 </v>
      </c>
      <c r="D103" s="144"/>
      <c r="E103" s="151" t="str">
        <f t="shared" si="39"/>
        <v>00</v>
      </c>
      <c r="F103" s="151" t="str">
        <f t="shared" si="40"/>
        <v>00</v>
      </c>
      <c r="G103" s="145" t="str">
        <f>IF(D103&lt;&gt;"",'Unc. Calculator'!S108,"")</f>
        <v/>
      </c>
      <c r="H103" s="160" t="str">
        <f ca="1">IF('Unc. Calculator'!N108&gt;'Unc. Calculator'!M108,"X","")</f>
        <v/>
      </c>
      <c r="I103" s="134"/>
      <c r="J103" s="87"/>
      <c r="K103" s="40"/>
      <c r="L103" s="41"/>
      <c r="M103" s="42"/>
      <c r="N103" s="42"/>
      <c r="O103" s="42"/>
      <c r="P103" s="43"/>
      <c r="S103" s="8"/>
      <c r="T103" s="46"/>
      <c r="U103" s="32"/>
      <c r="V103" s="10"/>
      <c r="W103" s="34"/>
      <c r="X103" s="35"/>
      <c r="Y103" s="44"/>
      <c r="Z103" s="174">
        <f t="shared" si="51"/>
        <v>0</v>
      </c>
      <c r="AA103" s="174">
        <f t="shared" si="52"/>
        <v>0</v>
      </c>
      <c r="AB103" s="37" t="s">
        <v>91</v>
      </c>
      <c r="AC103" s="45"/>
      <c r="AD103" s="44"/>
      <c r="AE103" s="38" t="str">
        <f t="shared" si="49"/>
        <v/>
      </c>
      <c r="AF103" s="39">
        <f t="shared" si="41"/>
        <v>0</v>
      </c>
      <c r="AG103" s="126">
        <f t="shared" si="42"/>
        <v>0</v>
      </c>
      <c r="AH103">
        <f t="shared" si="43"/>
        <v>0</v>
      </c>
      <c r="AI103">
        <f t="shared" si="44"/>
        <v>0</v>
      </c>
      <c r="AJ103">
        <f t="shared" si="45"/>
        <v>0</v>
      </c>
      <c r="AK103">
        <f t="shared" si="46"/>
        <v>1</v>
      </c>
      <c r="AL103">
        <f t="shared" si="47"/>
        <v>1</v>
      </c>
      <c r="AM103">
        <f t="shared" si="48"/>
        <v>1</v>
      </c>
      <c r="AN103" t="e">
        <f>NA()</f>
        <v>#N/A</v>
      </c>
    </row>
    <row r="104" spans="1:40" x14ac:dyDescent="0.25">
      <c r="A104" s="13"/>
      <c r="B104" s="139" t="str">
        <f t="shared" si="38"/>
        <v xml:space="preserve"> </v>
      </c>
      <c r="C104" s="154" t="str">
        <f t="shared" si="53"/>
        <v xml:space="preserve"> 0 </v>
      </c>
      <c r="D104" s="140"/>
      <c r="E104" s="150" t="str">
        <f t="shared" si="39"/>
        <v>00</v>
      </c>
      <c r="F104" s="150" t="str">
        <f t="shared" si="40"/>
        <v>00</v>
      </c>
      <c r="G104" s="141" t="str">
        <f>IF(D104&lt;&gt;"",'Unc. Calculator'!S109,"")</f>
        <v/>
      </c>
      <c r="H104" s="160" t="str">
        <f ca="1">IF('Unc. Calculator'!N109&gt;'Unc. Calculator'!M109,"X","")</f>
        <v/>
      </c>
      <c r="I104" s="134"/>
      <c r="J104" s="87"/>
      <c r="K104" s="40"/>
      <c r="L104" s="41"/>
      <c r="M104" s="42"/>
      <c r="N104" s="42"/>
      <c r="O104" s="42"/>
      <c r="P104" s="43"/>
      <c r="S104" s="8"/>
      <c r="T104" s="46"/>
      <c r="U104" s="32"/>
      <c r="V104" s="10"/>
      <c r="W104" s="34"/>
      <c r="X104" s="35"/>
      <c r="Y104" s="44"/>
      <c r="Z104" s="174">
        <f t="shared" si="51"/>
        <v>0</v>
      </c>
      <c r="AA104" s="174">
        <f t="shared" si="52"/>
        <v>0</v>
      </c>
      <c r="AB104" s="37" t="s">
        <v>91</v>
      </c>
      <c r="AC104" s="45"/>
      <c r="AD104" s="44"/>
      <c r="AE104" s="38" t="str">
        <f t="shared" si="49"/>
        <v/>
      </c>
      <c r="AF104" s="39">
        <f t="shared" si="41"/>
        <v>0</v>
      </c>
      <c r="AG104" s="126">
        <f t="shared" si="42"/>
        <v>0</v>
      </c>
      <c r="AH104">
        <f t="shared" si="43"/>
        <v>0</v>
      </c>
      <c r="AI104">
        <f t="shared" si="44"/>
        <v>0</v>
      </c>
      <c r="AJ104">
        <f t="shared" si="45"/>
        <v>0</v>
      </c>
      <c r="AK104">
        <f t="shared" si="46"/>
        <v>1</v>
      </c>
      <c r="AL104">
        <f t="shared" si="47"/>
        <v>1</v>
      </c>
      <c r="AM104">
        <f t="shared" si="48"/>
        <v>1</v>
      </c>
      <c r="AN104" t="e">
        <f>NA()</f>
        <v>#N/A</v>
      </c>
    </row>
    <row r="105" spans="1:40" x14ac:dyDescent="0.25">
      <c r="A105" s="146"/>
      <c r="B105" s="142" t="str">
        <f t="shared" si="38"/>
        <v xml:space="preserve"> </v>
      </c>
      <c r="C105" s="143" t="str">
        <f t="shared" si="53"/>
        <v xml:space="preserve"> 0 </v>
      </c>
      <c r="D105" s="144"/>
      <c r="E105" s="151" t="str">
        <f t="shared" si="39"/>
        <v>00</v>
      </c>
      <c r="F105" s="151" t="str">
        <f t="shared" si="40"/>
        <v>00</v>
      </c>
      <c r="G105" s="145" t="str">
        <f>IF(D105&lt;&gt;"",'Unc. Calculator'!S110,"")</f>
        <v/>
      </c>
      <c r="H105" s="160" t="str">
        <f ca="1">IF('Unc. Calculator'!N110&gt;'Unc. Calculator'!M110,"X","")</f>
        <v/>
      </c>
      <c r="I105" s="134"/>
      <c r="J105" s="87"/>
      <c r="K105" s="40"/>
      <c r="L105" s="41"/>
      <c r="M105" s="42"/>
      <c r="N105" s="42"/>
      <c r="O105" s="42"/>
      <c r="P105" s="43"/>
      <c r="S105" s="8"/>
      <c r="T105" s="46"/>
      <c r="U105" s="32"/>
      <c r="V105" s="10"/>
      <c r="W105" s="34"/>
      <c r="X105" s="35"/>
      <c r="Y105" s="44"/>
      <c r="Z105" s="174">
        <f t="shared" si="51"/>
        <v>0</v>
      </c>
      <c r="AA105" s="174">
        <f t="shared" si="52"/>
        <v>0</v>
      </c>
      <c r="AB105" s="37" t="s">
        <v>91</v>
      </c>
      <c r="AC105" s="45"/>
      <c r="AD105" s="44"/>
      <c r="AE105" s="38" t="str">
        <f t="shared" si="49"/>
        <v/>
      </c>
      <c r="AF105" s="39">
        <f t="shared" si="41"/>
        <v>0</v>
      </c>
      <c r="AG105" s="126">
        <f t="shared" si="42"/>
        <v>0</v>
      </c>
      <c r="AH105">
        <f t="shared" si="43"/>
        <v>0</v>
      </c>
      <c r="AI105">
        <f t="shared" si="44"/>
        <v>0</v>
      </c>
      <c r="AJ105">
        <f t="shared" si="45"/>
        <v>0</v>
      </c>
      <c r="AK105">
        <f t="shared" si="46"/>
        <v>1</v>
      </c>
      <c r="AL105">
        <f t="shared" si="47"/>
        <v>1</v>
      </c>
      <c r="AM105">
        <f t="shared" si="48"/>
        <v>1</v>
      </c>
      <c r="AN105" t="e">
        <f>NA()</f>
        <v>#N/A</v>
      </c>
    </row>
    <row r="106" spans="1:40" x14ac:dyDescent="0.25">
      <c r="A106" s="13"/>
      <c r="B106" s="139" t="str">
        <f t="shared" si="38"/>
        <v xml:space="preserve"> </v>
      </c>
      <c r="C106" s="154" t="str">
        <f t="shared" si="53"/>
        <v xml:space="preserve"> 0 </v>
      </c>
      <c r="D106" s="140"/>
      <c r="E106" s="150" t="str">
        <f t="shared" si="39"/>
        <v>00</v>
      </c>
      <c r="F106" s="150" t="str">
        <f t="shared" si="40"/>
        <v>00</v>
      </c>
      <c r="G106" s="141" t="str">
        <f>IF(D106&lt;&gt;"",'Unc. Calculator'!S111,"")</f>
        <v/>
      </c>
      <c r="H106" s="160" t="str">
        <f ca="1">IF('Unc. Calculator'!N111&gt;'Unc. Calculator'!M111,"X","")</f>
        <v/>
      </c>
      <c r="I106" s="134"/>
      <c r="J106" s="87"/>
      <c r="K106" s="40"/>
      <c r="L106" s="41"/>
      <c r="M106" s="42"/>
      <c r="N106" s="42"/>
      <c r="O106" s="42"/>
      <c r="P106" s="43"/>
      <c r="S106" s="8"/>
      <c r="T106" s="46"/>
      <c r="U106" s="32"/>
      <c r="V106" s="10"/>
      <c r="W106" s="34"/>
      <c r="X106" s="35"/>
      <c r="Y106" s="44"/>
      <c r="Z106" s="174">
        <f t="shared" si="51"/>
        <v>0</v>
      </c>
      <c r="AA106" s="174">
        <f t="shared" si="52"/>
        <v>0</v>
      </c>
      <c r="AB106" s="37" t="s">
        <v>91</v>
      </c>
      <c r="AC106" s="45"/>
      <c r="AD106" s="44"/>
      <c r="AE106" s="38" t="str">
        <f t="shared" si="49"/>
        <v/>
      </c>
      <c r="AF106" s="39">
        <f t="shared" si="41"/>
        <v>0</v>
      </c>
      <c r="AG106" s="126">
        <f t="shared" si="42"/>
        <v>0</v>
      </c>
      <c r="AH106">
        <f t="shared" si="43"/>
        <v>0</v>
      </c>
      <c r="AI106">
        <f t="shared" si="44"/>
        <v>0</v>
      </c>
      <c r="AJ106">
        <f t="shared" si="45"/>
        <v>0</v>
      </c>
      <c r="AK106">
        <f t="shared" si="46"/>
        <v>1</v>
      </c>
      <c r="AL106">
        <f t="shared" si="47"/>
        <v>1</v>
      </c>
      <c r="AM106">
        <f t="shared" si="48"/>
        <v>1</v>
      </c>
      <c r="AN106" t="e">
        <f>NA()</f>
        <v>#N/A</v>
      </c>
    </row>
    <row r="107" spans="1:40" x14ac:dyDescent="0.25">
      <c r="A107" s="146"/>
      <c r="B107" s="142" t="str">
        <f t="shared" si="38"/>
        <v xml:space="preserve"> </v>
      </c>
      <c r="C107" s="143" t="str">
        <f t="shared" si="53"/>
        <v xml:space="preserve"> 0 </v>
      </c>
      <c r="D107" s="144"/>
      <c r="E107" s="151" t="str">
        <f t="shared" si="39"/>
        <v>00</v>
      </c>
      <c r="F107" s="151" t="str">
        <f t="shared" si="40"/>
        <v>00</v>
      </c>
      <c r="G107" s="145" t="str">
        <f>IF(D107&lt;&gt;"",'Unc. Calculator'!S112,"")</f>
        <v/>
      </c>
      <c r="H107" s="160" t="str">
        <f ca="1">IF('Unc. Calculator'!N112&gt;'Unc. Calculator'!M112,"X","")</f>
        <v/>
      </c>
      <c r="I107" s="134"/>
      <c r="J107" s="87"/>
      <c r="K107" s="40"/>
      <c r="L107" s="41"/>
      <c r="M107" s="42"/>
      <c r="N107" s="42"/>
      <c r="O107" s="42"/>
      <c r="P107" s="43"/>
      <c r="S107" s="8"/>
      <c r="T107" s="46"/>
      <c r="U107" s="32"/>
      <c r="V107" s="10"/>
      <c r="W107" s="34"/>
      <c r="X107" s="35"/>
      <c r="Y107" s="44"/>
      <c r="Z107" s="174">
        <f t="shared" si="51"/>
        <v>0</v>
      </c>
      <c r="AA107" s="174">
        <f t="shared" si="52"/>
        <v>0</v>
      </c>
      <c r="AB107" s="37" t="s">
        <v>91</v>
      </c>
      <c r="AC107" s="45"/>
      <c r="AD107" s="44"/>
      <c r="AE107" s="38" t="str">
        <f t="shared" si="49"/>
        <v/>
      </c>
      <c r="AF107" s="39">
        <f t="shared" si="41"/>
        <v>0</v>
      </c>
      <c r="AG107" s="126">
        <f t="shared" si="42"/>
        <v>0</v>
      </c>
      <c r="AH107">
        <f t="shared" si="43"/>
        <v>0</v>
      </c>
      <c r="AI107">
        <f t="shared" si="44"/>
        <v>0</v>
      </c>
      <c r="AJ107">
        <f t="shared" si="45"/>
        <v>0</v>
      </c>
      <c r="AK107">
        <f t="shared" si="46"/>
        <v>1</v>
      </c>
      <c r="AL107">
        <f t="shared" si="47"/>
        <v>1</v>
      </c>
      <c r="AM107">
        <f t="shared" si="48"/>
        <v>1</v>
      </c>
      <c r="AN107" t="e">
        <f>NA()</f>
        <v>#N/A</v>
      </c>
    </row>
    <row r="108" spans="1:40" x14ac:dyDescent="0.25">
      <c r="A108" s="13"/>
      <c r="B108" s="139" t="str">
        <f t="shared" si="38"/>
        <v xml:space="preserve"> </v>
      </c>
      <c r="C108" s="154" t="str">
        <f t="shared" si="53"/>
        <v xml:space="preserve"> 0 </v>
      </c>
      <c r="D108" s="140"/>
      <c r="E108" s="150" t="str">
        <f t="shared" si="39"/>
        <v>00</v>
      </c>
      <c r="F108" s="150" t="str">
        <f t="shared" si="40"/>
        <v>00</v>
      </c>
      <c r="G108" s="141" t="str">
        <f>IF(D108&lt;&gt;"",'Unc. Calculator'!S113,"")</f>
        <v/>
      </c>
      <c r="H108" s="160" t="str">
        <f ca="1">IF('Unc. Calculator'!N113&gt;'Unc. Calculator'!M113,"X","")</f>
        <v/>
      </c>
      <c r="I108" s="134"/>
      <c r="J108" s="87"/>
      <c r="K108" s="40"/>
      <c r="L108" s="41"/>
      <c r="M108" s="42"/>
      <c r="N108" s="42"/>
      <c r="O108" s="42"/>
      <c r="P108" s="43"/>
      <c r="S108" s="8"/>
      <c r="T108" s="46"/>
      <c r="U108" s="32"/>
      <c r="V108" s="10"/>
      <c r="W108" s="34"/>
      <c r="X108" s="35"/>
      <c r="Y108" s="44"/>
      <c r="Z108" s="174">
        <f t="shared" si="51"/>
        <v>0</v>
      </c>
      <c r="AA108" s="174">
        <f t="shared" si="52"/>
        <v>0</v>
      </c>
      <c r="AB108" s="37" t="s">
        <v>91</v>
      </c>
      <c r="AC108" s="45"/>
      <c r="AD108" s="44"/>
      <c r="AE108" s="38" t="str">
        <f t="shared" si="49"/>
        <v/>
      </c>
      <c r="AF108" s="39">
        <f t="shared" si="41"/>
        <v>0</v>
      </c>
      <c r="AG108" s="126">
        <f t="shared" si="42"/>
        <v>0</v>
      </c>
      <c r="AH108">
        <f t="shared" si="43"/>
        <v>0</v>
      </c>
      <c r="AI108">
        <f t="shared" si="44"/>
        <v>0</v>
      </c>
      <c r="AJ108">
        <f t="shared" si="45"/>
        <v>0</v>
      </c>
      <c r="AK108">
        <f t="shared" si="46"/>
        <v>1</v>
      </c>
      <c r="AL108">
        <f t="shared" si="47"/>
        <v>1</v>
      </c>
      <c r="AM108">
        <f t="shared" si="48"/>
        <v>1</v>
      </c>
      <c r="AN108" t="e">
        <f>NA()</f>
        <v>#N/A</v>
      </c>
    </row>
    <row r="109" spans="1:40" x14ac:dyDescent="0.25">
      <c r="A109" s="146"/>
      <c r="B109" s="142" t="str">
        <f t="shared" si="38"/>
        <v xml:space="preserve"> </v>
      </c>
      <c r="C109" s="143" t="str">
        <f t="shared" si="53"/>
        <v xml:space="preserve"> 0 </v>
      </c>
      <c r="D109" s="144"/>
      <c r="E109" s="151" t="str">
        <f t="shared" si="39"/>
        <v>00</v>
      </c>
      <c r="F109" s="151" t="str">
        <f t="shared" si="40"/>
        <v>00</v>
      </c>
      <c r="G109" s="145" t="str">
        <f>IF(D109&lt;&gt;"",'Unc. Calculator'!S114,"")</f>
        <v/>
      </c>
      <c r="H109" s="160" t="str">
        <f ca="1">IF('Unc. Calculator'!N114&gt;'Unc. Calculator'!M114,"X","")</f>
        <v/>
      </c>
      <c r="I109" s="134"/>
      <c r="J109" s="87"/>
      <c r="K109" s="40"/>
      <c r="L109" s="41"/>
      <c r="M109" s="42"/>
      <c r="N109" s="42"/>
      <c r="O109" s="42"/>
      <c r="P109" s="43"/>
      <c r="S109" s="8"/>
      <c r="T109" s="46"/>
      <c r="U109" s="32"/>
      <c r="V109" s="10"/>
      <c r="W109" s="34"/>
      <c r="X109" s="35"/>
      <c r="Y109" s="44"/>
      <c r="Z109" s="174">
        <f t="shared" si="51"/>
        <v>0</v>
      </c>
      <c r="AA109" s="174">
        <f t="shared" si="52"/>
        <v>0</v>
      </c>
      <c r="AB109" s="37" t="s">
        <v>91</v>
      </c>
      <c r="AC109" s="45"/>
      <c r="AD109" s="44"/>
      <c r="AE109" s="38" t="str">
        <f t="shared" si="49"/>
        <v/>
      </c>
      <c r="AF109" s="39">
        <f t="shared" si="41"/>
        <v>0</v>
      </c>
      <c r="AG109" s="126">
        <f t="shared" si="42"/>
        <v>0</v>
      </c>
      <c r="AH109">
        <f t="shared" si="43"/>
        <v>0</v>
      </c>
      <c r="AI109">
        <f t="shared" si="44"/>
        <v>0</v>
      </c>
      <c r="AJ109">
        <f t="shared" si="45"/>
        <v>0</v>
      </c>
      <c r="AK109">
        <f t="shared" si="46"/>
        <v>1</v>
      </c>
      <c r="AL109">
        <f t="shared" si="47"/>
        <v>1</v>
      </c>
      <c r="AM109">
        <f t="shared" si="48"/>
        <v>1</v>
      </c>
      <c r="AN109" t="e">
        <f>NA()</f>
        <v>#N/A</v>
      </c>
    </row>
    <row r="110" spans="1:40" x14ac:dyDescent="0.25">
      <c r="A110" s="13"/>
      <c r="B110" s="139" t="str">
        <f t="shared" si="38"/>
        <v xml:space="preserve"> </v>
      </c>
      <c r="C110" s="154" t="str">
        <f t="shared" si="53"/>
        <v xml:space="preserve"> 0 </v>
      </c>
      <c r="D110" s="140"/>
      <c r="E110" s="150" t="str">
        <f t="shared" si="39"/>
        <v>00</v>
      </c>
      <c r="F110" s="150" t="str">
        <f t="shared" si="40"/>
        <v>00</v>
      </c>
      <c r="G110" s="141" t="str">
        <f>IF(D110&lt;&gt;"",'Unc. Calculator'!S115,"")</f>
        <v/>
      </c>
      <c r="H110" s="160" t="str">
        <f ca="1">IF('Unc. Calculator'!N115&gt;'Unc. Calculator'!M115,"X","")</f>
        <v/>
      </c>
      <c r="I110" s="134"/>
      <c r="J110" s="87"/>
      <c r="K110" s="40"/>
      <c r="L110" s="41"/>
      <c r="M110" s="42"/>
      <c r="N110" s="42"/>
      <c r="O110" s="42"/>
      <c r="P110" s="43"/>
      <c r="S110" s="8"/>
      <c r="T110" s="46"/>
      <c r="U110" s="32"/>
      <c r="V110" s="10"/>
      <c r="W110" s="34"/>
      <c r="X110" s="35"/>
      <c r="Y110" s="44"/>
      <c r="Z110" s="36">
        <f t="shared" ref="Z110" si="54">IF(T110&lt;&gt;"",TEXT(X110+Y110,T110),X110+Y110)</f>
        <v>0</v>
      </c>
      <c r="AA110" s="36">
        <f t="shared" ref="AA110" si="55">IF(T110&lt;&gt;"",TEXT(X110-Y110,T110),X110-Y110)</f>
        <v>0</v>
      </c>
      <c r="AB110" s="37" t="s">
        <v>91</v>
      </c>
      <c r="AC110" s="45"/>
      <c r="AD110" s="44"/>
      <c r="AE110" s="38" t="str">
        <f t="shared" si="49"/>
        <v/>
      </c>
      <c r="AF110" s="39">
        <f t="shared" si="41"/>
        <v>0</v>
      </c>
      <c r="AG110" s="126">
        <f t="shared" si="42"/>
        <v>0</v>
      </c>
      <c r="AH110">
        <f t="shared" si="43"/>
        <v>0</v>
      </c>
      <c r="AI110">
        <f t="shared" si="44"/>
        <v>0</v>
      </c>
      <c r="AJ110">
        <f t="shared" si="45"/>
        <v>0</v>
      </c>
      <c r="AK110">
        <f t="shared" si="46"/>
        <v>1</v>
      </c>
      <c r="AL110">
        <f t="shared" si="47"/>
        <v>1</v>
      </c>
      <c r="AM110">
        <f t="shared" si="48"/>
        <v>1</v>
      </c>
      <c r="AN110" t="e">
        <f>NA()</f>
        <v>#N/A</v>
      </c>
    </row>
    <row r="112" spans="1:40" x14ac:dyDescent="0.25">
      <c r="Q112" s="171"/>
      <c r="R112" s="171"/>
    </row>
  </sheetData>
  <sheetProtection selectLockedCells="1"/>
  <mergeCells count="4">
    <mergeCell ref="AG3:AG5"/>
    <mergeCell ref="B2:D2"/>
    <mergeCell ref="S3:S5"/>
    <mergeCell ref="AD5:AE5"/>
  </mergeCells>
  <conditionalFormatting sqref="D6:D44 D47:D110">
    <cfRule type="expression" dxfId="9" priority="41">
      <formula>AK6:AK55=0</formula>
    </cfRule>
  </conditionalFormatting>
  <conditionalFormatting sqref="AF3">
    <cfRule type="expression" dxfId="8" priority="132" stopIfTrue="1">
      <formula>$AF$6&gt;$AG$6</formula>
    </cfRule>
  </conditionalFormatting>
  <conditionalFormatting sqref="AO6:AO44">
    <cfRule type="cellIs" dxfId="7" priority="39" operator="equal">
      <formula>TRUE</formula>
    </cfRule>
    <cfRule type="cellIs" dxfId="6" priority="40" operator="equal">
      <formula>FALSE</formula>
    </cfRule>
  </conditionalFormatting>
  <dataValidations count="3">
    <dataValidation type="list" allowBlank="1" showInputMessage="1" showErrorMessage="1" sqref="Q6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34</xdr:col>
                    <xdr:colOff>561975</xdr:colOff>
                    <xdr:row>1</xdr:row>
                    <xdr:rowOff>123825</xdr:rowOff>
                  </from>
                  <to>
                    <xdr:col>36</xdr:col>
                    <xdr:colOff>104775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9D352-9603-4FEC-BF07-0B62178715F1}">
  <sheetPr codeName="Sheet22"/>
  <dimension ref="A1:Q2660"/>
  <sheetViews>
    <sheetView topLeftCell="A2359" workbookViewId="0">
      <selection activeCell="S2373" sqref="S2373"/>
    </sheetView>
  </sheetViews>
  <sheetFormatPr defaultRowHeight="15" x14ac:dyDescent="0.25"/>
  <sheetData>
    <row r="1" spans="1:17" x14ac:dyDescent="0.25">
      <c r="A1" t="s">
        <v>133</v>
      </c>
      <c r="B1" t="s">
        <v>0</v>
      </c>
      <c r="C1" t="s">
        <v>2482</v>
      </c>
      <c r="D1" t="s">
        <v>2483</v>
      </c>
      <c r="E1" t="s">
        <v>3</v>
      </c>
      <c r="F1" t="s">
        <v>2484</v>
      </c>
      <c r="G1" t="s">
        <v>2485</v>
      </c>
      <c r="H1" t="s">
        <v>2486</v>
      </c>
      <c r="I1" t="s">
        <v>2487</v>
      </c>
      <c r="J1" t="s">
        <v>2488</v>
      </c>
      <c r="K1" t="s">
        <v>42</v>
      </c>
      <c r="L1" t="s">
        <v>10</v>
      </c>
      <c r="M1" t="s">
        <v>2489</v>
      </c>
      <c r="N1" t="s">
        <v>2490</v>
      </c>
      <c r="O1" t="s">
        <v>2612</v>
      </c>
      <c r="P1" t="s">
        <v>2601</v>
      </c>
      <c r="Q1" t="s">
        <v>2603</v>
      </c>
    </row>
    <row r="2" spans="1:17" x14ac:dyDescent="0.25">
      <c r="A2" t="s">
        <v>115</v>
      </c>
      <c r="B2" t="s">
        <v>13</v>
      </c>
      <c r="C2">
        <v>0</v>
      </c>
      <c r="D2">
        <v>0.33000099999999999</v>
      </c>
      <c r="E2">
        <v>9.9999999999999995E-8</v>
      </c>
      <c r="F2" t="s">
        <v>16</v>
      </c>
      <c r="G2" t="s">
        <v>15</v>
      </c>
      <c r="K2">
        <v>3.6</v>
      </c>
      <c r="L2">
        <v>69</v>
      </c>
      <c r="M2">
        <v>3.4727000000000001</v>
      </c>
      <c r="N2">
        <v>69.313999999999993</v>
      </c>
      <c r="O2" t="str">
        <f>IF(VLOOKUP($B2,Table1[],2,FALSE)=0,"",VLOOKUP($B2,Table1[],2,FALSE))</f>
        <v/>
      </c>
      <c r="P2" t="str">
        <f>IF(VLOOKUP($B2,Table1[],3,FALSE)=0,"",VLOOKUP($B2,Table1[],3,FALSE))</f>
        <v/>
      </c>
      <c r="Q2" t="str">
        <f>IF(VLOOKUP($B2,Table1[],5,FALSE)=0,"",VLOOKUP($B2,Table1[],5,FALSE))</f>
        <v/>
      </c>
    </row>
    <row r="3" spans="1:17" x14ac:dyDescent="0.25">
      <c r="A3" t="s">
        <v>115</v>
      </c>
      <c r="B3" t="s">
        <v>13</v>
      </c>
      <c r="C3">
        <v>0</v>
      </c>
      <c r="D3">
        <v>0.33000099999999999</v>
      </c>
      <c r="E3">
        <v>9.9999999999999995E-7</v>
      </c>
      <c r="F3" t="s">
        <v>16</v>
      </c>
      <c r="G3" t="s">
        <v>15</v>
      </c>
      <c r="K3">
        <v>3.6</v>
      </c>
      <c r="L3">
        <v>69.150999999999996</v>
      </c>
      <c r="M3">
        <v>3.5196000000000001</v>
      </c>
      <c r="N3">
        <v>69.191000000000003</v>
      </c>
      <c r="O3" t="str">
        <f>IF(VLOOKUP($B3,Table1[],2,FALSE)=0,"",VLOOKUP($B3,Table1[],2,FALSE))</f>
        <v/>
      </c>
      <c r="P3" t="str">
        <f>IF(VLOOKUP($B3,Table1[],3,FALSE)=0,"",VLOOKUP($B3,Table1[],3,FALSE))</f>
        <v/>
      </c>
      <c r="Q3" t="str">
        <f>IF(VLOOKUP($B3,Table1[],5,FALSE)=0,"",VLOOKUP($B3,Table1[],5,FALSE))</f>
        <v/>
      </c>
    </row>
    <row r="4" spans="1:17" x14ac:dyDescent="0.25">
      <c r="A4" t="s">
        <v>115</v>
      </c>
      <c r="B4" t="s">
        <v>13</v>
      </c>
      <c r="C4">
        <v>0</v>
      </c>
      <c r="D4">
        <v>0.33000099999999999</v>
      </c>
      <c r="E4">
        <v>1.0000000000000001E-5</v>
      </c>
      <c r="F4" t="s">
        <v>16</v>
      </c>
      <c r="G4" t="s">
        <v>15</v>
      </c>
      <c r="K4">
        <v>6.7737999999999996</v>
      </c>
      <c r="L4">
        <v>61.286999999999999</v>
      </c>
      <c r="M4">
        <v>6.7343999999999999</v>
      </c>
      <c r="N4">
        <v>61.341999999999999</v>
      </c>
      <c r="O4" t="str">
        <f>IF(VLOOKUP($B4,Table1[],2,FALSE)=0,"",VLOOKUP($B4,Table1[],2,FALSE))</f>
        <v/>
      </c>
      <c r="P4" t="str">
        <f>IF(VLOOKUP($B4,Table1[],3,FALSE)=0,"",VLOOKUP($B4,Table1[],3,FALSE))</f>
        <v/>
      </c>
      <c r="Q4" t="str">
        <f>IF(VLOOKUP($B4,Table1[],5,FALSE)=0,"",VLOOKUP($B4,Table1[],5,FALSE))</f>
        <v/>
      </c>
    </row>
    <row r="5" spans="1:17" x14ac:dyDescent="0.25">
      <c r="A5" t="s">
        <v>115</v>
      </c>
      <c r="B5" t="s">
        <v>13</v>
      </c>
      <c r="C5">
        <v>0</v>
      </c>
      <c r="D5">
        <v>0.33000099999999999</v>
      </c>
      <c r="E5">
        <v>1E-4</v>
      </c>
      <c r="F5" t="s">
        <v>16</v>
      </c>
      <c r="G5" t="s">
        <v>15</v>
      </c>
      <c r="K5">
        <v>58.11</v>
      </c>
      <c r="L5">
        <v>17.059999999999999</v>
      </c>
      <c r="M5">
        <v>58.091000000000001</v>
      </c>
      <c r="N5">
        <v>17.007000000000001</v>
      </c>
      <c r="O5" t="str">
        <f>IF(VLOOKUP($B5,Table1[],2,FALSE)=0,"",VLOOKUP($B5,Table1[],2,FALSE))</f>
        <v/>
      </c>
      <c r="P5" t="str">
        <f>IF(VLOOKUP($B5,Table1[],3,FALSE)=0,"",VLOOKUP($B5,Table1[],3,FALSE))</f>
        <v/>
      </c>
      <c r="Q5" t="str">
        <f>IF(VLOOKUP($B5,Table1[],5,FALSE)=0,"",VLOOKUP($B5,Table1[],5,FALSE))</f>
        <v/>
      </c>
    </row>
    <row r="6" spans="1:17" x14ac:dyDescent="0.25">
      <c r="A6" t="s">
        <v>115</v>
      </c>
      <c r="B6" t="s">
        <v>13</v>
      </c>
      <c r="C6">
        <v>0</v>
      </c>
      <c r="D6">
        <v>0.33000099999999999</v>
      </c>
      <c r="E6">
        <v>1E-3</v>
      </c>
      <c r="F6" t="s">
        <v>16</v>
      </c>
      <c r="G6" t="s">
        <v>15</v>
      </c>
      <c r="K6">
        <v>580.02</v>
      </c>
      <c r="L6">
        <v>1.8105</v>
      </c>
      <c r="M6">
        <v>580.01</v>
      </c>
      <c r="N6">
        <v>1.7849999999999999</v>
      </c>
      <c r="O6" t="str">
        <f>IF(VLOOKUP($B6,Table1[],2,FALSE)=0,"",VLOOKUP($B6,Table1[],2,FALSE))</f>
        <v/>
      </c>
      <c r="P6" t="str">
        <f>IF(VLOOKUP($B6,Table1[],3,FALSE)=0,"",VLOOKUP($B6,Table1[],3,FALSE))</f>
        <v/>
      </c>
      <c r="Q6" t="str">
        <f>IF(VLOOKUP($B6,Table1[],5,FALSE)=0,"",VLOOKUP($B6,Table1[],5,FALSE))</f>
        <v/>
      </c>
    </row>
    <row r="7" spans="1:17" x14ac:dyDescent="0.25">
      <c r="A7" t="s">
        <v>115</v>
      </c>
      <c r="B7" t="s">
        <v>13</v>
      </c>
      <c r="C7">
        <v>0</v>
      </c>
      <c r="D7">
        <v>0.33000099999999999</v>
      </c>
      <c r="E7">
        <v>0.01</v>
      </c>
      <c r="F7" t="s">
        <v>16</v>
      </c>
      <c r="G7" t="s">
        <v>15</v>
      </c>
      <c r="K7">
        <v>5800</v>
      </c>
      <c r="L7">
        <v>0.1888</v>
      </c>
      <c r="M7">
        <v>5800</v>
      </c>
      <c r="N7">
        <v>0.17859</v>
      </c>
      <c r="O7" t="str">
        <f>IF(VLOOKUP($B7,Table1[],2,FALSE)=0,"",VLOOKUP($B7,Table1[],2,FALSE))</f>
        <v/>
      </c>
      <c r="P7" t="str">
        <f>IF(VLOOKUP($B7,Table1[],3,FALSE)=0,"",VLOOKUP($B7,Table1[],3,FALSE))</f>
        <v/>
      </c>
      <c r="Q7" t="str">
        <f>IF(VLOOKUP($B7,Table1[],5,FALSE)=0,"",VLOOKUP($B7,Table1[],5,FALSE))</f>
        <v/>
      </c>
    </row>
    <row r="8" spans="1:17" x14ac:dyDescent="0.25">
      <c r="A8" t="s">
        <v>115</v>
      </c>
      <c r="B8" t="s">
        <v>13</v>
      </c>
      <c r="C8">
        <v>0</v>
      </c>
      <c r="D8">
        <v>0.33000099999999999</v>
      </c>
      <c r="E8">
        <v>0.1</v>
      </c>
      <c r="F8" t="s">
        <v>16</v>
      </c>
      <c r="G8" t="s">
        <v>14</v>
      </c>
      <c r="K8">
        <v>58</v>
      </c>
      <c r="L8">
        <v>2.1943E-5</v>
      </c>
      <c r="M8">
        <v>58</v>
      </c>
      <c r="N8">
        <v>1.7859E-5</v>
      </c>
      <c r="O8" t="str">
        <f>IF(VLOOKUP($B8,Table1[],2,FALSE)=0,"",VLOOKUP($B8,Table1[],2,FALSE))</f>
        <v/>
      </c>
      <c r="P8" t="str">
        <f>IF(VLOOKUP($B8,Table1[],3,FALSE)=0,"",VLOOKUP($B8,Table1[],3,FALSE))</f>
        <v/>
      </c>
      <c r="Q8" t="str">
        <f>IF(VLOOKUP($B8,Table1[],5,FALSE)=0,"",VLOOKUP($B8,Table1[],5,FALSE))</f>
        <v/>
      </c>
    </row>
    <row r="9" spans="1:17" x14ac:dyDescent="0.25">
      <c r="A9" t="s">
        <v>115</v>
      </c>
      <c r="B9" t="s">
        <v>13</v>
      </c>
      <c r="C9">
        <v>0</v>
      </c>
      <c r="D9">
        <v>0.33000099999999999</v>
      </c>
      <c r="E9">
        <v>1</v>
      </c>
      <c r="F9" t="s">
        <v>16</v>
      </c>
      <c r="G9" t="s">
        <v>14</v>
      </c>
      <c r="K9">
        <v>580</v>
      </c>
      <c r="L9" s="168">
        <v>3.4191999999999998E-6</v>
      </c>
      <c r="M9">
        <v>580</v>
      </c>
      <c r="N9" s="168">
        <v>1.7858999999999999E-6</v>
      </c>
      <c r="O9" t="str">
        <f>IF(VLOOKUP($B9,Table1[],2,FALSE)=0,"",VLOOKUP($B9,Table1[],2,FALSE))</f>
        <v/>
      </c>
      <c r="P9" t="str">
        <f>IF(VLOOKUP($B9,Table1[],3,FALSE)=0,"",VLOOKUP($B9,Table1[],3,FALSE))</f>
        <v/>
      </c>
      <c r="Q9" t="str">
        <f>IF(VLOOKUP($B9,Table1[],5,FALSE)=0,"",VLOOKUP($B9,Table1[],5,FALSE))</f>
        <v/>
      </c>
    </row>
    <row r="10" spans="1:17" x14ac:dyDescent="0.25">
      <c r="A10" t="s">
        <v>115</v>
      </c>
      <c r="B10" t="s">
        <v>13</v>
      </c>
      <c r="C10">
        <v>0</v>
      </c>
      <c r="D10">
        <v>0.33000099999999999</v>
      </c>
      <c r="E10">
        <v>10</v>
      </c>
      <c r="F10" t="s">
        <v>16</v>
      </c>
      <c r="G10" t="s">
        <v>14</v>
      </c>
      <c r="K10">
        <v>5800</v>
      </c>
      <c r="L10" s="168">
        <v>8.3190000000000003E-7</v>
      </c>
      <c r="M10">
        <v>5800</v>
      </c>
      <c r="N10" s="168">
        <v>1.7859000000000001E-7</v>
      </c>
      <c r="O10" t="str">
        <f>IF(VLOOKUP($B10,Table1[],2,FALSE)=0,"",VLOOKUP($B10,Table1[],2,FALSE))</f>
        <v/>
      </c>
      <c r="P10" t="str">
        <f>IF(VLOOKUP($B10,Table1[],3,FALSE)=0,"",VLOOKUP($B10,Table1[],3,FALSE))</f>
        <v/>
      </c>
      <c r="Q10" t="str">
        <f>IF(VLOOKUP($B10,Table1[],5,FALSE)=0,"",VLOOKUP($B10,Table1[],5,FALSE))</f>
        <v/>
      </c>
    </row>
    <row r="11" spans="1:17" x14ac:dyDescent="0.25">
      <c r="A11" t="s">
        <v>115</v>
      </c>
      <c r="B11" t="s">
        <v>13</v>
      </c>
      <c r="C11">
        <v>0.33</v>
      </c>
      <c r="D11">
        <v>3.3000099999999999</v>
      </c>
      <c r="E11">
        <v>9.9999999999999995E-7</v>
      </c>
      <c r="F11" t="s">
        <v>16</v>
      </c>
      <c r="G11" t="s">
        <v>15</v>
      </c>
      <c r="K11">
        <v>5.9</v>
      </c>
      <c r="L11">
        <v>58</v>
      </c>
      <c r="M11">
        <v>5.7708000000000004</v>
      </c>
      <c r="N11">
        <v>57.786999999999999</v>
      </c>
      <c r="O11" t="str">
        <f>IF(VLOOKUP($B11,Table1[],2,FALSE)=0,"",VLOOKUP($B11,Table1[],2,FALSE))</f>
        <v/>
      </c>
      <c r="P11" t="str">
        <f>IF(VLOOKUP($B11,Table1[],3,FALSE)=0,"",VLOOKUP($B11,Table1[],3,FALSE))</f>
        <v/>
      </c>
      <c r="Q11" t="str">
        <f>IF(VLOOKUP($B11,Table1[],5,FALSE)=0,"",VLOOKUP($B11,Table1[],5,FALSE))</f>
        <v/>
      </c>
    </row>
    <row r="12" spans="1:17" x14ac:dyDescent="0.25">
      <c r="A12" t="s">
        <v>115</v>
      </c>
      <c r="B12" t="s">
        <v>13</v>
      </c>
      <c r="C12">
        <v>0.33</v>
      </c>
      <c r="D12">
        <v>3.3000099999999999</v>
      </c>
      <c r="E12">
        <v>1.0000000000000001E-5</v>
      </c>
      <c r="F12" t="s">
        <v>16</v>
      </c>
      <c r="G12" t="s">
        <v>15</v>
      </c>
      <c r="K12">
        <v>6.8066000000000004</v>
      </c>
      <c r="L12">
        <v>57.529000000000003</v>
      </c>
      <c r="M12">
        <v>6.4957000000000003</v>
      </c>
      <c r="N12">
        <v>57.593000000000004</v>
      </c>
      <c r="O12" t="str">
        <f>IF(VLOOKUP($B12,Table1[],2,FALSE)=0,"",VLOOKUP($B12,Table1[],2,FALSE))</f>
        <v/>
      </c>
      <c r="P12" t="str">
        <f>IF(VLOOKUP($B12,Table1[],3,FALSE)=0,"",VLOOKUP($B12,Table1[],3,FALSE))</f>
        <v/>
      </c>
      <c r="Q12" t="str">
        <f>IF(VLOOKUP($B12,Table1[],5,FALSE)=0,"",VLOOKUP($B12,Table1[],5,FALSE))</f>
        <v/>
      </c>
    </row>
    <row r="13" spans="1:17" x14ac:dyDescent="0.25">
      <c r="A13" t="s">
        <v>115</v>
      </c>
      <c r="B13" t="s">
        <v>13</v>
      </c>
      <c r="C13">
        <v>0.33</v>
      </c>
      <c r="D13">
        <v>3.3000099999999999</v>
      </c>
      <c r="E13">
        <v>1E-4</v>
      </c>
      <c r="F13" t="s">
        <v>16</v>
      </c>
      <c r="G13" t="s">
        <v>15</v>
      </c>
      <c r="K13">
        <v>47.82</v>
      </c>
      <c r="L13">
        <v>47.701000000000001</v>
      </c>
      <c r="M13">
        <v>47.341999999999999</v>
      </c>
      <c r="N13">
        <v>47.73</v>
      </c>
      <c r="O13" t="str">
        <f>IF(VLOOKUP($B13,Table1[],2,FALSE)=0,"",VLOOKUP($B13,Table1[],2,FALSE))</f>
        <v/>
      </c>
      <c r="P13" t="str">
        <f>IF(VLOOKUP($B13,Table1[],3,FALSE)=0,"",VLOOKUP($B13,Table1[],3,FALSE))</f>
        <v/>
      </c>
      <c r="Q13" t="str">
        <f>IF(VLOOKUP($B13,Table1[],5,FALSE)=0,"",VLOOKUP($B13,Table1[],5,FALSE))</f>
        <v/>
      </c>
    </row>
    <row r="14" spans="1:17" x14ac:dyDescent="0.25">
      <c r="A14" t="s">
        <v>115</v>
      </c>
      <c r="B14" t="s">
        <v>13</v>
      </c>
      <c r="C14">
        <v>0.33</v>
      </c>
      <c r="D14">
        <v>3.3000099999999999</v>
      </c>
      <c r="E14">
        <v>1E-3</v>
      </c>
      <c r="F14" t="s">
        <v>16</v>
      </c>
      <c r="G14" t="s">
        <v>15</v>
      </c>
      <c r="K14">
        <v>577.16999999999996</v>
      </c>
      <c r="L14">
        <v>10.824</v>
      </c>
      <c r="M14">
        <v>576.99</v>
      </c>
      <c r="N14">
        <v>10.721</v>
      </c>
      <c r="O14" t="str">
        <f>IF(VLOOKUP($B14,Table1[],2,FALSE)=0,"",VLOOKUP($B14,Table1[],2,FALSE))</f>
        <v/>
      </c>
      <c r="P14" t="str">
        <f>IF(VLOOKUP($B14,Table1[],3,FALSE)=0,"",VLOOKUP($B14,Table1[],3,FALSE))</f>
        <v/>
      </c>
      <c r="Q14" t="str">
        <f>IF(VLOOKUP($B14,Table1[],5,FALSE)=0,"",VLOOKUP($B14,Table1[],5,FALSE))</f>
        <v/>
      </c>
    </row>
    <row r="15" spans="1:17" x14ac:dyDescent="0.25">
      <c r="A15" t="s">
        <v>115</v>
      </c>
      <c r="B15" t="s">
        <v>13</v>
      </c>
      <c r="C15">
        <v>0.33</v>
      </c>
      <c r="D15">
        <v>3.3000099999999999</v>
      </c>
      <c r="E15">
        <v>0.01</v>
      </c>
      <c r="F15" t="s">
        <v>16</v>
      </c>
      <c r="G15" t="s">
        <v>15</v>
      </c>
      <c r="K15">
        <v>5799.8</v>
      </c>
      <c r="L15">
        <v>1.1473</v>
      </c>
      <c r="M15">
        <v>5799.7</v>
      </c>
      <c r="N15">
        <v>1.1022000000000001</v>
      </c>
      <c r="O15" t="str">
        <f>IF(VLOOKUP($B15,Table1[],2,FALSE)=0,"",VLOOKUP($B15,Table1[],2,FALSE))</f>
        <v/>
      </c>
      <c r="P15" t="str">
        <f>IF(VLOOKUP($B15,Table1[],3,FALSE)=0,"",VLOOKUP($B15,Table1[],3,FALSE))</f>
        <v/>
      </c>
      <c r="Q15" t="str">
        <f>IF(VLOOKUP($B15,Table1[],5,FALSE)=0,"",VLOOKUP($B15,Table1[],5,FALSE))</f>
        <v/>
      </c>
    </row>
    <row r="16" spans="1:17" x14ac:dyDescent="0.25">
      <c r="A16" t="s">
        <v>115</v>
      </c>
      <c r="B16" t="s">
        <v>13</v>
      </c>
      <c r="C16">
        <v>0.33</v>
      </c>
      <c r="D16">
        <v>3.3000099999999999</v>
      </c>
      <c r="E16">
        <v>0.1</v>
      </c>
      <c r="F16" t="s">
        <v>16</v>
      </c>
      <c r="G16" t="s">
        <v>15</v>
      </c>
      <c r="K16">
        <v>58000</v>
      </c>
      <c r="L16">
        <v>0.12833</v>
      </c>
      <c r="M16">
        <v>5799.8</v>
      </c>
      <c r="N16">
        <v>0.11025</v>
      </c>
      <c r="O16" t="str">
        <f>IF(VLOOKUP($B16,Table1[],2,FALSE)=0,"",VLOOKUP($B16,Table1[],2,FALSE))</f>
        <v/>
      </c>
      <c r="P16" t="str">
        <f>IF(VLOOKUP($B16,Table1[],3,FALSE)=0,"",VLOOKUP($B16,Table1[],3,FALSE))</f>
        <v/>
      </c>
      <c r="Q16" t="str">
        <f>IF(VLOOKUP($B16,Table1[],5,FALSE)=0,"",VLOOKUP($B16,Table1[],5,FALSE))</f>
        <v/>
      </c>
    </row>
    <row r="17" spans="1:17" x14ac:dyDescent="0.25">
      <c r="A17" t="s">
        <v>115</v>
      </c>
      <c r="B17" t="s">
        <v>13</v>
      </c>
      <c r="C17">
        <v>3</v>
      </c>
      <c r="D17">
        <v>33.000100000000003</v>
      </c>
      <c r="E17">
        <v>1.0000000000000001E-5</v>
      </c>
      <c r="F17" t="s">
        <v>16</v>
      </c>
      <c r="G17" t="s">
        <v>14</v>
      </c>
      <c r="K17">
        <v>5.8999999999999997E-2</v>
      </c>
      <c r="L17">
        <v>5.8000000000000003E-2</v>
      </c>
      <c r="M17">
        <v>5.8347999999999997E-2</v>
      </c>
      <c r="N17">
        <v>5.7918999999999998E-2</v>
      </c>
      <c r="O17" t="str">
        <f>IF(VLOOKUP($B17,Table1[],2,FALSE)=0,"",VLOOKUP($B17,Table1[],2,FALSE))</f>
        <v/>
      </c>
      <c r="P17" t="str">
        <f>IF(VLOOKUP($B17,Table1[],3,FALSE)=0,"",VLOOKUP($B17,Table1[],3,FALSE))</f>
        <v/>
      </c>
      <c r="Q17" t="str">
        <f>IF(VLOOKUP($B17,Table1[],5,FALSE)=0,"",VLOOKUP($B17,Table1[],5,FALSE))</f>
        <v/>
      </c>
    </row>
    <row r="18" spans="1:17" x14ac:dyDescent="0.25">
      <c r="A18" t="s">
        <v>115</v>
      </c>
      <c r="B18" t="s">
        <v>13</v>
      </c>
      <c r="C18">
        <v>3</v>
      </c>
      <c r="D18">
        <v>33.000100000000003</v>
      </c>
      <c r="E18">
        <v>1E-4</v>
      </c>
      <c r="F18" t="s">
        <v>16</v>
      </c>
      <c r="G18" t="s">
        <v>14</v>
      </c>
      <c r="K18">
        <v>6.7757999999999999E-2</v>
      </c>
      <c r="L18">
        <v>5.7660999999999997E-2</v>
      </c>
      <c r="M18">
        <v>6.4652000000000001E-2</v>
      </c>
      <c r="N18">
        <v>5.7724999999999999E-2</v>
      </c>
      <c r="O18" t="str">
        <f>IF(VLOOKUP($B18,Table1[],2,FALSE)=0,"",VLOOKUP($B18,Table1[],2,FALSE))</f>
        <v/>
      </c>
      <c r="P18" t="str">
        <f>IF(VLOOKUP($B18,Table1[],3,FALSE)=0,"",VLOOKUP($B18,Table1[],3,FALSE))</f>
        <v/>
      </c>
      <c r="Q18" t="str">
        <f>IF(VLOOKUP($B18,Table1[],5,FALSE)=0,"",VLOOKUP($B18,Table1[],5,FALSE))</f>
        <v/>
      </c>
    </row>
    <row r="19" spans="1:17" x14ac:dyDescent="0.25">
      <c r="A19" t="s">
        <v>115</v>
      </c>
      <c r="B19" t="s">
        <v>13</v>
      </c>
      <c r="C19">
        <v>3</v>
      </c>
      <c r="D19">
        <v>33.000100000000003</v>
      </c>
      <c r="E19">
        <v>1E-3</v>
      </c>
      <c r="F19" t="s">
        <v>16</v>
      </c>
      <c r="G19" t="s">
        <v>14</v>
      </c>
      <c r="K19">
        <v>0.47783999999999999</v>
      </c>
      <c r="L19">
        <v>4.7829000000000003E-2</v>
      </c>
      <c r="M19">
        <v>0.47304000000000002</v>
      </c>
      <c r="N19">
        <v>4.7858999999999999E-2</v>
      </c>
      <c r="O19" t="str">
        <f>IF(VLOOKUP($B19,Table1[],2,FALSE)=0,"",VLOOKUP($B19,Table1[],2,FALSE))</f>
        <v/>
      </c>
      <c r="P19" t="str">
        <f>IF(VLOOKUP($B19,Table1[],3,FALSE)=0,"",VLOOKUP($B19,Table1[],3,FALSE))</f>
        <v/>
      </c>
      <c r="Q19" t="str">
        <f>IF(VLOOKUP($B19,Table1[],5,FALSE)=0,"",VLOOKUP($B19,Table1[],5,FALSE))</f>
        <v/>
      </c>
    </row>
    <row r="20" spans="1:17" x14ac:dyDescent="0.25">
      <c r="A20" t="s">
        <v>115</v>
      </c>
      <c r="B20" t="s">
        <v>13</v>
      </c>
      <c r="C20">
        <v>3</v>
      </c>
      <c r="D20">
        <v>33.000100000000003</v>
      </c>
      <c r="E20">
        <v>0.01</v>
      </c>
      <c r="F20" t="s">
        <v>16</v>
      </c>
      <c r="G20" t="s">
        <v>14</v>
      </c>
      <c r="K20">
        <v>5.7714999999999996</v>
      </c>
      <c r="L20">
        <v>1.0867999999999999E-2</v>
      </c>
      <c r="M20">
        <v>5.7698</v>
      </c>
      <c r="N20">
        <v>1.0763999999999999E-2</v>
      </c>
      <c r="O20" t="str">
        <f>IF(VLOOKUP($B20,Table1[],2,FALSE)=0,"",VLOOKUP($B20,Table1[],2,FALSE))</f>
        <v/>
      </c>
      <c r="P20" t="str">
        <f>IF(VLOOKUP($B20,Table1[],3,FALSE)=0,"",VLOOKUP($B20,Table1[],3,FALSE))</f>
        <v/>
      </c>
      <c r="Q20" t="str">
        <f>IF(VLOOKUP($B20,Table1[],5,FALSE)=0,"",VLOOKUP($B20,Table1[],5,FALSE))</f>
        <v/>
      </c>
    </row>
    <row r="21" spans="1:17" x14ac:dyDescent="0.25">
      <c r="A21" t="s">
        <v>115</v>
      </c>
      <c r="B21" t="s">
        <v>13</v>
      </c>
      <c r="C21">
        <v>3</v>
      </c>
      <c r="D21">
        <v>33.000100000000003</v>
      </c>
      <c r="E21">
        <v>0.1</v>
      </c>
      <c r="F21" t="s">
        <v>16</v>
      </c>
      <c r="G21" t="s">
        <v>14</v>
      </c>
      <c r="K21">
        <v>57.997999999999998</v>
      </c>
      <c r="L21">
        <v>1.1519E-3</v>
      </c>
      <c r="M21">
        <v>57.997</v>
      </c>
      <c r="N21">
        <v>1.1068E-3</v>
      </c>
      <c r="O21" t="str">
        <f>IF(VLOOKUP($B21,Table1[],2,FALSE)=0,"",VLOOKUP($B21,Table1[],2,FALSE))</f>
        <v/>
      </c>
      <c r="P21" t="str">
        <f>IF(VLOOKUP($B21,Table1[],3,FALSE)=0,"",VLOOKUP($B21,Table1[],3,FALSE))</f>
        <v/>
      </c>
      <c r="Q21" t="str">
        <f>IF(VLOOKUP($B21,Table1[],5,FALSE)=0,"",VLOOKUP($B21,Table1[],5,FALSE))</f>
        <v/>
      </c>
    </row>
    <row r="22" spans="1:17" x14ac:dyDescent="0.25">
      <c r="A22" t="s">
        <v>115</v>
      </c>
      <c r="B22" t="s">
        <v>13</v>
      </c>
      <c r="C22">
        <v>3</v>
      </c>
      <c r="D22">
        <v>33.000100000000003</v>
      </c>
      <c r="E22">
        <v>1</v>
      </c>
      <c r="F22" t="s">
        <v>16</v>
      </c>
      <c r="G22" t="s">
        <v>14</v>
      </c>
      <c r="K22">
        <v>580</v>
      </c>
      <c r="L22">
        <v>1.2878999999999999E-4</v>
      </c>
      <c r="M22">
        <v>580</v>
      </c>
      <c r="N22">
        <v>1.1071E-4</v>
      </c>
      <c r="O22" t="str">
        <f>IF(VLOOKUP($B22,Table1[],2,FALSE)=0,"",VLOOKUP($B22,Table1[],2,FALSE))</f>
        <v/>
      </c>
      <c r="P22" t="str">
        <f>IF(VLOOKUP($B22,Table1[],3,FALSE)=0,"",VLOOKUP($B22,Table1[],3,FALSE))</f>
        <v/>
      </c>
      <c r="Q22" t="str">
        <f>IF(VLOOKUP($B22,Table1[],5,FALSE)=0,"",VLOOKUP($B22,Table1[],5,FALSE))</f>
        <v/>
      </c>
    </row>
    <row r="23" spans="1:17" x14ac:dyDescent="0.25">
      <c r="A23" t="s">
        <v>115</v>
      </c>
      <c r="B23" t="s">
        <v>13</v>
      </c>
      <c r="C23">
        <v>33</v>
      </c>
      <c r="D23">
        <v>330.00099999999998</v>
      </c>
      <c r="E23">
        <v>1E-4</v>
      </c>
      <c r="F23" t="s">
        <v>16</v>
      </c>
      <c r="G23" t="s">
        <v>14</v>
      </c>
      <c r="K23">
        <v>0.59</v>
      </c>
      <c r="L23">
        <v>6.4000000000000001E-2</v>
      </c>
      <c r="M23">
        <v>0.57833999999999997</v>
      </c>
      <c r="N23">
        <v>6.3644000000000006E-2</v>
      </c>
      <c r="O23" t="str">
        <f>IF(VLOOKUP($B23,Table1[],2,FALSE)=0,"",VLOOKUP($B23,Table1[],2,FALSE))</f>
        <v/>
      </c>
      <c r="P23" t="str">
        <f>IF(VLOOKUP($B23,Table1[],3,FALSE)=0,"",VLOOKUP($B23,Table1[],3,FALSE))</f>
        <v/>
      </c>
      <c r="Q23" t="str">
        <f>IF(VLOOKUP($B23,Table1[],5,FALSE)=0,"",VLOOKUP($B23,Table1[],5,FALSE))</f>
        <v/>
      </c>
    </row>
    <row r="24" spans="1:17" x14ac:dyDescent="0.25">
      <c r="A24" t="s">
        <v>115</v>
      </c>
      <c r="B24" t="s">
        <v>13</v>
      </c>
      <c r="C24">
        <v>33</v>
      </c>
      <c r="D24">
        <v>330.00099999999998</v>
      </c>
      <c r="E24">
        <v>1E-3</v>
      </c>
      <c r="F24" t="s">
        <v>16</v>
      </c>
      <c r="G24" t="s">
        <v>14</v>
      </c>
      <c r="K24">
        <v>0.67471000000000003</v>
      </c>
      <c r="L24">
        <v>6.3403000000000001E-2</v>
      </c>
      <c r="M24">
        <v>0.64578000000000002</v>
      </c>
      <c r="N24">
        <v>6.3463000000000006E-2</v>
      </c>
      <c r="O24" t="str">
        <f>IF(VLOOKUP($B24,Table1[],2,FALSE)=0,"",VLOOKUP($B24,Table1[],2,FALSE))</f>
        <v/>
      </c>
      <c r="P24" t="str">
        <f>IF(VLOOKUP($B24,Table1[],3,FALSE)=0,"",VLOOKUP($B24,Table1[],3,FALSE))</f>
        <v/>
      </c>
      <c r="Q24" t="str">
        <f>IF(VLOOKUP($B24,Table1[],5,FALSE)=0,"",VLOOKUP($B24,Table1[],5,FALSE))</f>
        <v/>
      </c>
    </row>
    <row r="25" spans="1:17" x14ac:dyDescent="0.25">
      <c r="A25" t="s">
        <v>115</v>
      </c>
      <c r="B25" t="s">
        <v>13</v>
      </c>
      <c r="C25">
        <v>33</v>
      </c>
      <c r="D25">
        <v>330.00099999999998</v>
      </c>
      <c r="E25">
        <v>0.01</v>
      </c>
      <c r="F25" t="s">
        <v>16</v>
      </c>
      <c r="G25" t="s">
        <v>14</v>
      </c>
      <c r="K25">
        <v>4.6628999999999996</v>
      </c>
      <c r="L25">
        <v>5.3692999999999998E-2</v>
      </c>
      <c r="M25">
        <v>4.6153000000000004</v>
      </c>
      <c r="N25">
        <v>5.3731000000000001E-2</v>
      </c>
      <c r="O25" t="str">
        <f>IF(VLOOKUP($B25,Table1[],2,FALSE)=0,"",VLOOKUP($B25,Table1[],2,FALSE))</f>
        <v/>
      </c>
      <c r="P25" t="str">
        <f>IF(VLOOKUP($B25,Table1[],3,FALSE)=0,"",VLOOKUP($B25,Table1[],3,FALSE))</f>
        <v/>
      </c>
      <c r="Q25" t="str">
        <f>IF(VLOOKUP($B25,Table1[],5,FALSE)=0,"",VLOOKUP($B25,Table1[],5,FALSE))</f>
        <v/>
      </c>
    </row>
    <row r="26" spans="1:17" x14ac:dyDescent="0.25">
      <c r="A26" t="s">
        <v>115</v>
      </c>
      <c r="B26" t="s">
        <v>13</v>
      </c>
      <c r="C26">
        <v>33</v>
      </c>
      <c r="D26">
        <v>330.00099999999998</v>
      </c>
      <c r="E26">
        <v>0.1</v>
      </c>
      <c r="F26" t="s">
        <v>16</v>
      </c>
      <c r="G26" t="s">
        <v>14</v>
      </c>
      <c r="K26">
        <v>57.654000000000003</v>
      </c>
      <c r="L26">
        <v>1.2973999999999999E-2</v>
      </c>
      <c r="M26">
        <v>57.637</v>
      </c>
      <c r="N26">
        <v>1.2872E-2</v>
      </c>
      <c r="O26" t="str">
        <f>IF(VLOOKUP($B26,Table1[],2,FALSE)=0,"",VLOOKUP($B26,Table1[],2,FALSE))</f>
        <v/>
      </c>
      <c r="P26" t="str">
        <f>IF(VLOOKUP($B26,Table1[],3,FALSE)=0,"",VLOOKUP($B26,Table1[],3,FALSE))</f>
        <v/>
      </c>
      <c r="Q26" t="str">
        <f>IF(VLOOKUP($B26,Table1[],5,FALSE)=0,"",VLOOKUP($B26,Table1[],5,FALSE))</f>
        <v/>
      </c>
    </row>
    <row r="27" spans="1:17" x14ac:dyDescent="0.25">
      <c r="A27" t="s">
        <v>115</v>
      </c>
      <c r="B27" t="s">
        <v>13</v>
      </c>
      <c r="C27">
        <v>33</v>
      </c>
      <c r="D27">
        <v>330.00099999999998</v>
      </c>
      <c r="E27">
        <v>1</v>
      </c>
      <c r="F27" t="s">
        <v>16</v>
      </c>
      <c r="G27" t="s">
        <v>14</v>
      </c>
      <c r="K27">
        <v>579.97</v>
      </c>
      <c r="L27">
        <v>1.3757000000000001E-3</v>
      </c>
      <c r="M27">
        <v>579.96</v>
      </c>
      <c r="N27">
        <v>1.3305000000000001E-3</v>
      </c>
      <c r="O27" t="str">
        <f>IF(VLOOKUP($B27,Table1[],2,FALSE)=0,"",VLOOKUP($B27,Table1[],2,FALSE))</f>
        <v/>
      </c>
      <c r="P27" t="str">
        <f>IF(VLOOKUP($B27,Table1[],3,FALSE)=0,"",VLOOKUP($B27,Table1[],3,FALSE))</f>
        <v/>
      </c>
      <c r="Q27" t="str">
        <f>IF(VLOOKUP($B27,Table1[],5,FALSE)=0,"",VLOOKUP($B27,Table1[],5,FALSE))</f>
        <v/>
      </c>
    </row>
    <row r="28" spans="1:17" x14ac:dyDescent="0.25">
      <c r="A28" t="s">
        <v>115</v>
      </c>
      <c r="B28" t="s">
        <v>13</v>
      </c>
      <c r="C28">
        <v>33</v>
      </c>
      <c r="D28">
        <v>330.00099999999998</v>
      </c>
      <c r="E28">
        <v>10</v>
      </c>
      <c r="F28" t="s">
        <v>16</v>
      </c>
      <c r="G28" t="s">
        <v>14</v>
      </c>
      <c r="K28">
        <v>5800</v>
      </c>
      <c r="L28">
        <v>1.5118E-4</v>
      </c>
      <c r="M28">
        <v>5800</v>
      </c>
      <c r="N28">
        <v>1.3310000000000001E-4</v>
      </c>
      <c r="O28" t="str">
        <f>IF(VLOOKUP($B28,Table1[],2,FALSE)=0,"",VLOOKUP($B28,Table1[],2,FALSE))</f>
        <v/>
      </c>
      <c r="P28" t="str">
        <f>IF(VLOOKUP($B28,Table1[],3,FALSE)=0,"",VLOOKUP($B28,Table1[],3,FALSE))</f>
        <v/>
      </c>
      <c r="Q28" t="str">
        <f>IF(VLOOKUP($B28,Table1[],5,FALSE)=0,"",VLOOKUP($B28,Table1[],5,FALSE))</f>
        <v/>
      </c>
    </row>
    <row r="29" spans="1:17" x14ac:dyDescent="0.25">
      <c r="A29" t="s">
        <v>115</v>
      </c>
      <c r="B29" t="s">
        <v>13</v>
      </c>
      <c r="C29">
        <v>330</v>
      </c>
      <c r="D29">
        <v>1000.01</v>
      </c>
      <c r="E29">
        <v>1E-3</v>
      </c>
      <c r="F29" t="s">
        <v>16</v>
      </c>
      <c r="G29" t="s">
        <v>14</v>
      </c>
      <c r="K29">
        <v>1.9</v>
      </c>
      <c r="L29">
        <v>6.4000000000000001E-2</v>
      </c>
      <c r="M29">
        <v>1.7548999999999999</v>
      </c>
      <c r="N29">
        <v>6.3615000000000005E-2</v>
      </c>
      <c r="O29" t="str">
        <f>IF(VLOOKUP($B29,Table1[],2,FALSE)=0,"",VLOOKUP($B29,Table1[],2,FALSE))</f>
        <v/>
      </c>
      <c r="P29" t="str">
        <f>IF(VLOOKUP($B29,Table1[],3,FALSE)=0,"",VLOOKUP($B29,Table1[],3,FALSE))</f>
        <v/>
      </c>
      <c r="Q29" t="str">
        <f>IF(VLOOKUP($B29,Table1[],5,FALSE)=0,"",VLOOKUP($B29,Table1[],5,FALSE))</f>
        <v/>
      </c>
    </row>
    <row r="30" spans="1:17" x14ac:dyDescent="0.25">
      <c r="A30" t="s">
        <v>115</v>
      </c>
      <c r="B30" t="s">
        <v>13</v>
      </c>
      <c r="C30">
        <v>330</v>
      </c>
      <c r="D30">
        <v>1000.01</v>
      </c>
      <c r="E30">
        <v>0.01</v>
      </c>
      <c r="F30" t="s">
        <v>16</v>
      </c>
      <c r="G30" t="s">
        <v>14</v>
      </c>
      <c r="K30">
        <v>3.0276999999999998</v>
      </c>
      <c r="L30">
        <v>6.2894000000000005E-2</v>
      </c>
      <c r="M30">
        <v>2.7052</v>
      </c>
      <c r="N30">
        <v>6.2919000000000003E-2</v>
      </c>
      <c r="O30" t="str">
        <f>IF(VLOOKUP($B30,Table1[],2,FALSE)=0,"",VLOOKUP($B30,Table1[],2,FALSE))</f>
        <v/>
      </c>
      <c r="P30" t="str">
        <f>IF(VLOOKUP($B30,Table1[],3,FALSE)=0,"",VLOOKUP($B30,Table1[],3,FALSE))</f>
        <v/>
      </c>
      <c r="Q30" t="str">
        <f>IF(VLOOKUP($B30,Table1[],5,FALSE)=0,"",VLOOKUP($B30,Table1[],5,FALSE))</f>
        <v/>
      </c>
    </row>
    <row r="31" spans="1:17" x14ac:dyDescent="0.25">
      <c r="A31" t="s">
        <v>115</v>
      </c>
      <c r="B31" t="s">
        <v>13</v>
      </c>
      <c r="C31">
        <v>330</v>
      </c>
      <c r="D31">
        <v>1000.01</v>
      </c>
      <c r="E31">
        <v>0.1</v>
      </c>
      <c r="F31" t="s">
        <v>16</v>
      </c>
      <c r="G31" t="s">
        <v>14</v>
      </c>
      <c r="K31">
        <v>50.21</v>
      </c>
      <c r="L31">
        <v>3.8072000000000002E-2</v>
      </c>
      <c r="M31">
        <v>49.941000000000003</v>
      </c>
      <c r="N31">
        <v>3.7448000000000002E-2</v>
      </c>
      <c r="O31" t="str">
        <f>IF(VLOOKUP($B31,Table1[],2,FALSE)=0,"",VLOOKUP($B31,Table1[],2,FALSE))</f>
        <v/>
      </c>
      <c r="P31" t="str">
        <f>IF(VLOOKUP($B31,Table1[],3,FALSE)=0,"",VLOOKUP($B31,Table1[],3,FALSE))</f>
        <v/>
      </c>
      <c r="Q31" t="str">
        <f>IF(VLOOKUP($B31,Table1[],5,FALSE)=0,"",VLOOKUP($B31,Table1[],5,FALSE))</f>
        <v/>
      </c>
    </row>
    <row r="32" spans="1:17" x14ac:dyDescent="0.25">
      <c r="A32" t="s">
        <v>115</v>
      </c>
      <c r="B32" t="s">
        <v>13</v>
      </c>
      <c r="C32">
        <v>330</v>
      </c>
      <c r="D32">
        <v>1000.01</v>
      </c>
      <c r="E32">
        <v>1</v>
      </c>
      <c r="F32" t="s">
        <v>16</v>
      </c>
      <c r="G32" t="s">
        <v>14</v>
      </c>
      <c r="K32">
        <v>578.9</v>
      </c>
      <c r="L32">
        <v>5.3112000000000003E-3</v>
      </c>
      <c r="M32">
        <v>578.86</v>
      </c>
      <c r="N32">
        <v>4.8152999999999998E-3</v>
      </c>
      <c r="O32" t="str">
        <f>IF(VLOOKUP($B32,Table1[],2,FALSE)=0,"",VLOOKUP($B32,Table1[],2,FALSE))</f>
        <v/>
      </c>
      <c r="P32" t="str">
        <f>IF(VLOOKUP($B32,Table1[],3,FALSE)=0,"",VLOOKUP($B32,Table1[],3,FALSE))</f>
        <v/>
      </c>
      <c r="Q32" t="str">
        <f>IF(VLOOKUP($B32,Table1[],5,FALSE)=0,"",VLOOKUP($B32,Table1[],5,FALSE))</f>
        <v/>
      </c>
    </row>
    <row r="33" spans="1:17" x14ac:dyDescent="0.25">
      <c r="A33" t="s">
        <v>115</v>
      </c>
      <c r="B33" t="s">
        <v>13</v>
      </c>
      <c r="C33">
        <v>330</v>
      </c>
      <c r="D33">
        <v>1000.01</v>
      </c>
      <c r="E33">
        <v>10</v>
      </c>
      <c r="F33" t="s">
        <v>16</v>
      </c>
      <c r="G33" t="s">
        <v>14</v>
      </c>
      <c r="K33">
        <v>5799.9</v>
      </c>
      <c r="L33">
        <v>6.8362000000000002E-4</v>
      </c>
      <c r="M33">
        <v>5799.9</v>
      </c>
      <c r="N33">
        <v>4.8322000000000003E-4</v>
      </c>
      <c r="O33" t="str">
        <f>IF(VLOOKUP($B33,Table1[],2,FALSE)=0,"",VLOOKUP($B33,Table1[],2,FALSE))</f>
        <v/>
      </c>
      <c r="P33" t="str">
        <f>IF(VLOOKUP($B33,Table1[],3,FALSE)=0,"",VLOOKUP($B33,Table1[],3,FALSE))</f>
        <v/>
      </c>
      <c r="Q33" t="str">
        <f>IF(VLOOKUP($B33,Table1[],5,FALSE)=0,"",VLOOKUP($B33,Table1[],5,FALSE))</f>
        <v/>
      </c>
    </row>
    <row r="34" spans="1:17" x14ac:dyDescent="0.25">
      <c r="A34" t="s">
        <v>115</v>
      </c>
      <c r="B34" t="s">
        <v>13</v>
      </c>
      <c r="C34">
        <v>1000</v>
      </c>
      <c r="D34">
        <v>1001</v>
      </c>
      <c r="E34">
        <v>1E-3</v>
      </c>
      <c r="F34" t="s">
        <v>16</v>
      </c>
      <c r="G34" t="s">
        <v>14</v>
      </c>
      <c r="K34">
        <v>1.9</v>
      </c>
      <c r="L34">
        <v>6.4000000000000001E-2</v>
      </c>
      <c r="M34">
        <v>1.7548999999999999</v>
      </c>
      <c r="N34">
        <v>6.3615000000000005E-2</v>
      </c>
      <c r="O34" t="str">
        <f>IF(VLOOKUP($B34,Table1[],2,FALSE)=0,"",VLOOKUP($B34,Table1[],2,FALSE))</f>
        <v/>
      </c>
      <c r="P34" t="str">
        <f>IF(VLOOKUP($B34,Table1[],3,FALSE)=0,"",VLOOKUP($B34,Table1[],3,FALSE))</f>
        <v/>
      </c>
      <c r="Q34" t="str">
        <f>IF(VLOOKUP($B34,Table1[],5,FALSE)=0,"",VLOOKUP($B34,Table1[],5,FALSE))</f>
        <v/>
      </c>
    </row>
    <row r="35" spans="1:17" x14ac:dyDescent="0.25">
      <c r="A35" t="s">
        <v>115</v>
      </c>
      <c r="B35" t="s">
        <v>13</v>
      </c>
      <c r="C35">
        <v>1000</v>
      </c>
      <c r="D35">
        <v>1001</v>
      </c>
      <c r="E35">
        <v>0.01</v>
      </c>
      <c r="F35" t="s">
        <v>16</v>
      </c>
      <c r="G35" t="s">
        <v>14</v>
      </c>
      <c r="K35">
        <v>3.0276999999999998</v>
      </c>
      <c r="L35">
        <v>6.2894000000000005E-2</v>
      </c>
      <c r="M35">
        <v>2.7052</v>
      </c>
      <c r="N35">
        <v>6.2919000000000003E-2</v>
      </c>
      <c r="O35" t="str">
        <f>IF(VLOOKUP($B35,Table1[],2,FALSE)=0,"",VLOOKUP($B35,Table1[],2,FALSE))</f>
        <v/>
      </c>
      <c r="P35" t="str">
        <f>IF(VLOOKUP($B35,Table1[],3,FALSE)=0,"",VLOOKUP($B35,Table1[],3,FALSE))</f>
        <v/>
      </c>
      <c r="Q35" t="str">
        <f>IF(VLOOKUP($B35,Table1[],5,FALSE)=0,"",VLOOKUP($B35,Table1[],5,FALSE))</f>
        <v/>
      </c>
    </row>
    <row r="36" spans="1:17" x14ac:dyDescent="0.25">
      <c r="A36" t="s">
        <v>115</v>
      </c>
      <c r="B36" t="s">
        <v>13</v>
      </c>
      <c r="C36">
        <v>1000</v>
      </c>
      <c r="D36">
        <v>1001</v>
      </c>
      <c r="E36">
        <v>0.1</v>
      </c>
      <c r="F36" t="s">
        <v>16</v>
      </c>
      <c r="G36" t="s">
        <v>14</v>
      </c>
      <c r="K36">
        <v>50.21</v>
      </c>
      <c r="L36">
        <v>3.8072000000000002E-2</v>
      </c>
      <c r="M36">
        <v>49.941000000000003</v>
      </c>
      <c r="N36">
        <v>3.7448000000000002E-2</v>
      </c>
      <c r="O36" t="str">
        <f>IF(VLOOKUP($B36,Table1[],2,FALSE)=0,"",VLOOKUP($B36,Table1[],2,FALSE))</f>
        <v/>
      </c>
      <c r="P36" t="str">
        <f>IF(VLOOKUP($B36,Table1[],3,FALSE)=0,"",VLOOKUP($B36,Table1[],3,FALSE))</f>
        <v/>
      </c>
      <c r="Q36" t="str">
        <f>IF(VLOOKUP($B36,Table1[],5,FALSE)=0,"",VLOOKUP($B36,Table1[],5,FALSE))</f>
        <v/>
      </c>
    </row>
    <row r="37" spans="1:17" x14ac:dyDescent="0.25">
      <c r="A37" t="s">
        <v>115</v>
      </c>
      <c r="B37" t="s">
        <v>13</v>
      </c>
      <c r="C37">
        <v>1000</v>
      </c>
      <c r="D37">
        <v>1001</v>
      </c>
      <c r="E37">
        <v>1</v>
      </c>
      <c r="F37" t="s">
        <v>16</v>
      </c>
      <c r="G37" t="s">
        <v>14</v>
      </c>
      <c r="K37">
        <v>578.9</v>
      </c>
      <c r="L37">
        <v>5.3112000000000003E-3</v>
      </c>
      <c r="M37">
        <v>578.86</v>
      </c>
      <c r="N37">
        <v>4.8152999999999998E-3</v>
      </c>
      <c r="O37" t="str">
        <f>IF(VLOOKUP($B37,Table1[],2,FALSE)=0,"",VLOOKUP($B37,Table1[],2,FALSE))</f>
        <v/>
      </c>
      <c r="P37" t="str">
        <f>IF(VLOOKUP($B37,Table1[],3,FALSE)=0,"",VLOOKUP($B37,Table1[],3,FALSE))</f>
        <v/>
      </c>
      <c r="Q37" t="str">
        <f>IF(VLOOKUP($B37,Table1[],5,FALSE)=0,"",VLOOKUP($B37,Table1[],5,FALSE))</f>
        <v/>
      </c>
    </row>
    <row r="38" spans="1:17" x14ac:dyDescent="0.25">
      <c r="A38" t="s">
        <v>115</v>
      </c>
      <c r="B38" t="s">
        <v>13</v>
      </c>
      <c r="C38">
        <v>1000</v>
      </c>
      <c r="D38">
        <v>1001</v>
      </c>
      <c r="E38">
        <v>10</v>
      </c>
      <c r="F38" t="s">
        <v>16</v>
      </c>
      <c r="G38" t="s">
        <v>14</v>
      </c>
      <c r="K38">
        <v>5799.9</v>
      </c>
      <c r="L38">
        <v>6.8362000000000002E-4</v>
      </c>
      <c r="M38">
        <v>5799.9</v>
      </c>
      <c r="N38">
        <v>4.8322000000000003E-4</v>
      </c>
      <c r="O38" t="str">
        <f>IF(VLOOKUP($B38,Table1[],2,FALSE)=0,"",VLOOKUP($B38,Table1[],2,FALSE))</f>
        <v/>
      </c>
      <c r="P38" t="str">
        <f>IF(VLOOKUP($B38,Table1[],3,FALSE)=0,"",VLOOKUP($B38,Table1[],3,FALSE))</f>
        <v/>
      </c>
      <c r="Q38" t="str">
        <f>IF(VLOOKUP($B38,Table1[],5,FALSE)=0,"",VLOOKUP($B38,Table1[],5,FALSE))</f>
        <v/>
      </c>
    </row>
    <row r="39" spans="1:17" x14ac:dyDescent="0.25">
      <c r="A39" t="s">
        <v>115</v>
      </c>
      <c r="B39" t="s">
        <v>101</v>
      </c>
      <c r="C39">
        <v>0</v>
      </c>
      <c r="D39">
        <v>3.3000999999999999E-4</v>
      </c>
      <c r="E39">
        <v>1.0000000000000001E-9</v>
      </c>
      <c r="F39" t="s">
        <v>24</v>
      </c>
      <c r="G39" t="s">
        <v>22</v>
      </c>
      <c r="K39">
        <v>2.4E-2</v>
      </c>
      <c r="L39">
        <v>180</v>
      </c>
      <c r="M39">
        <v>2.3106999999999999E-2</v>
      </c>
      <c r="N39">
        <v>175.06</v>
      </c>
      <c r="O39" t="str">
        <f>IF(VLOOKUP($B39,Table1[],2,FALSE)=0,"",VLOOKUP($B39,Table1[],2,FALSE))</f>
        <v/>
      </c>
      <c r="P39" t="str">
        <f>IF(VLOOKUP($B39,Table1[],3,FALSE)=0,"",VLOOKUP($B39,Table1[],3,FALSE))</f>
        <v/>
      </c>
      <c r="Q39" t="str">
        <f>IF(VLOOKUP($B39,Table1[],5,FALSE)=0,"",VLOOKUP($B39,Table1[],5,FALSE))</f>
        <v/>
      </c>
    </row>
    <row r="40" spans="1:17" x14ac:dyDescent="0.25">
      <c r="A40" t="s">
        <v>115</v>
      </c>
      <c r="B40" t="s">
        <v>101</v>
      </c>
      <c r="C40">
        <v>0</v>
      </c>
      <c r="D40">
        <v>3.3000999999999999E-4</v>
      </c>
      <c r="E40">
        <v>1E-8</v>
      </c>
      <c r="F40" t="s">
        <v>24</v>
      </c>
      <c r="G40" t="s">
        <v>22</v>
      </c>
      <c r="K40">
        <v>2.4E-2</v>
      </c>
      <c r="L40">
        <v>173.53</v>
      </c>
      <c r="M40">
        <v>2.3813999999999998E-2</v>
      </c>
      <c r="N40">
        <v>173.54</v>
      </c>
      <c r="O40" t="str">
        <f>IF(VLOOKUP($B40,Table1[],2,FALSE)=0,"",VLOOKUP($B40,Table1[],2,FALSE))</f>
        <v/>
      </c>
      <c r="P40" t="str">
        <f>IF(VLOOKUP($B40,Table1[],3,FALSE)=0,"",VLOOKUP($B40,Table1[],3,FALSE))</f>
        <v/>
      </c>
      <c r="Q40" t="str">
        <f>IF(VLOOKUP($B40,Table1[],5,FALSE)=0,"",VLOOKUP($B40,Table1[],5,FALSE))</f>
        <v/>
      </c>
    </row>
    <row r="41" spans="1:17" x14ac:dyDescent="0.25">
      <c r="A41" t="s">
        <v>115</v>
      </c>
      <c r="B41" t="s">
        <v>101</v>
      </c>
      <c r="C41">
        <v>0</v>
      </c>
      <c r="D41">
        <v>3.3000999999999999E-4</v>
      </c>
      <c r="E41">
        <v>9.9999999999999995E-8</v>
      </c>
      <c r="F41" t="s">
        <v>24</v>
      </c>
      <c r="G41" t="s">
        <v>22</v>
      </c>
      <c r="K41">
        <v>6.2453000000000002E-2</v>
      </c>
      <c r="L41">
        <v>112.75</v>
      </c>
      <c r="M41">
        <v>6.2384000000000002E-2</v>
      </c>
      <c r="N41">
        <v>112.54</v>
      </c>
      <c r="O41" t="str">
        <f>IF(VLOOKUP($B41,Table1[],2,FALSE)=0,"",VLOOKUP($B41,Table1[],2,FALSE))</f>
        <v/>
      </c>
      <c r="P41" t="str">
        <f>IF(VLOOKUP($B41,Table1[],3,FALSE)=0,"",VLOOKUP($B41,Table1[],3,FALSE))</f>
        <v/>
      </c>
      <c r="Q41" t="str">
        <f>IF(VLOOKUP($B41,Table1[],5,FALSE)=0,"",VLOOKUP($B41,Table1[],5,FALSE))</f>
        <v/>
      </c>
    </row>
    <row r="42" spans="1:17" x14ac:dyDescent="0.25">
      <c r="A42" t="s">
        <v>115</v>
      </c>
      <c r="B42" t="s">
        <v>101</v>
      </c>
      <c r="C42">
        <v>0</v>
      </c>
      <c r="D42">
        <v>3.3000999999999999E-4</v>
      </c>
      <c r="E42">
        <v>9.9999999999999995E-7</v>
      </c>
      <c r="F42" t="s">
        <v>24</v>
      </c>
      <c r="G42" t="s">
        <v>22</v>
      </c>
      <c r="K42">
        <v>0.58048</v>
      </c>
      <c r="L42">
        <v>15.83</v>
      </c>
      <c r="M42">
        <v>0.58045000000000002</v>
      </c>
      <c r="N42">
        <v>15.637</v>
      </c>
      <c r="O42" t="str">
        <f>IF(VLOOKUP($B42,Table1[],2,FALSE)=0,"",VLOOKUP($B42,Table1[],2,FALSE))</f>
        <v/>
      </c>
      <c r="P42" t="str">
        <f>IF(VLOOKUP($B42,Table1[],3,FALSE)=0,"",VLOOKUP($B42,Table1[],3,FALSE))</f>
        <v/>
      </c>
      <c r="Q42" t="str">
        <f>IF(VLOOKUP($B42,Table1[],5,FALSE)=0,"",VLOOKUP($B42,Table1[],5,FALSE))</f>
        <v/>
      </c>
    </row>
    <row r="43" spans="1:17" x14ac:dyDescent="0.25">
      <c r="A43" t="s">
        <v>115</v>
      </c>
      <c r="B43" t="s">
        <v>101</v>
      </c>
      <c r="C43">
        <v>0</v>
      </c>
      <c r="D43">
        <v>3.3000999999999999E-4</v>
      </c>
      <c r="E43">
        <v>1.0000000000000001E-5</v>
      </c>
      <c r="F43" t="s">
        <v>24</v>
      </c>
      <c r="G43" t="s">
        <v>22</v>
      </c>
      <c r="K43">
        <v>5.8000999999999996</v>
      </c>
      <c r="L43">
        <v>1.6500999999999999</v>
      </c>
      <c r="M43">
        <v>5.8000999999999996</v>
      </c>
      <c r="N43">
        <v>1.5718000000000001</v>
      </c>
      <c r="O43" t="str">
        <f>IF(VLOOKUP($B43,Table1[],2,FALSE)=0,"",VLOOKUP($B43,Table1[],2,FALSE))</f>
        <v/>
      </c>
      <c r="P43" t="str">
        <f>IF(VLOOKUP($B43,Table1[],3,FALSE)=0,"",VLOOKUP($B43,Table1[],3,FALSE))</f>
        <v/>
      </c>
      <c r="Q43" t="str">
        <f>IF(VLOOKUP($B43,Table1[],5,FALSE)=0,"",VLOOKUP($B43,Table1[],5,FALSE))</f>
        <v/>
      </c>
    </row>
    <row r="44" spans="1:17" x14ac:dyDescent="0.25">
      <c r="A44" t="s">
        <v>115</v>
      </c>
      <c r="B44" t="s">
        <v>101</v>
      </c>
      <c r="C44">
        <v>0</v>
      </c>
      <c r="D44">
        <v>3.3000999999999999E-4</v>
      </c>
      <c r="E44">
        <v>1E-4</v>
      </c>
      <c r="F44" t="s">
        <v>24</v>
      </c>
      <c r="G44" t="s">
        <v>22</v>
      </c>
      <c r="K44">
        <v>58</v>
      </c>
      <c r="L44">
        <v>0.18851999999999999</v>
      </c>
      <c r="M44">
        <v>58</v>
      </c>
      <c r="N44">
        <v>0.15719</v>
      </c>
      <c r="O44" t="str">
        <f>IF(VLOOKUP($B44,Table1[],2,FALSE)=0,"",VLOOKUP($B44,Table1[],2,FALSE))</f>
        <v/>
      </c>
      <c r="P44" t="str">
        <f>IF(VLOOKUP($B44,Table1[],3,FALSE)=0,"",VLOOKUP($B44,Table1[],3,FALSE))</f>
        <v/>
      </c>
      <c r="Q44" t="str">
        <f>IF(VLOOKUP($B44,Table1[],5,FALSE)=0,"",VLOOKUP($B44,Table1[],5,FALSE))</f>
        <v/>
      </c>
    </row>
    <row r="45" spans="1:17" x14ac:dyDescent="0.25">
      <c r="A45" t="s">
        <v>115</v>
      </c>
      <c r="B45" t="s">
        <v>101</v>
      </c>
      <c r="C45">
        <v>0</v>
      </c>
      <c r="D45">
        <v>3.3000999999999999E-4</v>
      </c>
      <c r="E45">
        <v>1E-3</v>
      </c>
      <c r="F45" t="s">
        <v>24</v>
      </c>
      <c r="G45" t="s">
        <v>22</v>
      </c>
      <c r="K45">
        <v>580</v>
      </c>
      <c r="L45">
        <v>2.8251999999999999E-2</v>
      </c>
      <c r="M45">
        <v>580</v>
      </c>
      <c r="N45">
        <v>1.5719E-2</v>
      </c>
      <c r="O45" t="str">
        <f>IF(VLOOKUP($B45,Table1[],2,FALSE)=0,"",VLOOKUP($B45,Table1[],2,FALSE))</f>
        <v/>
      </c>
      <c r="P45" t="str">
        <f>IF(VLOOKUP($B45,Table1[],3,FALSE)=0,"",VLOOKUP($B45,Table1[],3,FALSE))</f>
        <v/>
      </c>
      <c r="Q45" t="str">
        <f>IF(VLOOKUP($B45,Table1[],5,FALSE)=0,"",VLOOKUP($B45,Table1[],5,FALSE))</f>
        <v/>
      </c>
    </row>
    <row r="46" spans="1:17" x14ac:dyDescent="0.25">
      <c r="A46" t="s">
        <v>115</v>
      </c>
      <c r="B46" t="s">
        <v>101</v>
      </c>
      <c r="C46">
        <v>0</v>
      </c>
      <c r="D46">
        <v>3.3000999999999999E-4</v>
      </c>
      <c r="E46">
        <v>0.01</v>
      </c>
      <c r="F46" t="s">
        <v>24</v>
      </c>
      <c r="G46" t="s">
        <v>23</v>
      </c>
      <c r="K46">
        <v>5.8</v>
      </c>
      <c r="L46" s="168">
        <v>6.5850999999999999E-6</v>
      </c>
      <c r="M46">
        <v>5.8</v>
      </c>
      <c r="N46" s="168">
        <v>1.5718999999999999E-6</v>
      </c>
      <c r="O46" t="str">
        <f>IF(VLOOKUP($B46,Table1[],2,FALSE)=0,"",VLOOKUP($B46,Table1[],2,FALSE))</f>
        <v/>
      </c>
      <c r="P46" t="str">
        <f>IF(VLOOKUP($B46,Table1[],3,FALSE)=0,"",VLOOKUP($B46,Table1[],3,FALSE))</f>
        <v/>
      </c>
      <c r="Q46" t="str">
        <f>IF(VLOOKUP($B46,Table1[],5,FALSE)=0,"",VLOOKUP($B46,Table1[],5,FALSE))</f>
        <v/>
      </c>
    </row>
    <row r="47" spans="1:17" x14ac:dyDescent="0.25">
      <c r="A47" t="s">
        <v>115</v>
      </c>
      <c r="B47" t="s">
        <v>101</v>
      </c>
      <c r="C47">
        <v>0</v>
      </c>
      <c r="D47">
        <v>3.3000999999999999E-4</v>
      </c>
      <c r="E47">
        <v>0.1</v>
      </c>
      <c r="F47" t="s">
        <v>24</v>
      </c>
      <c r="G47" t="s">
        <v>23</v>
      </c>
      <c r="K47">
        <v>58</v>
      </c>
      <c r="L47" s="168">
        <v>2.1625E-6</v>
      </c>
      <c r="M47">
        <v>58</v>
      </c>
      <c r="N47" s="168">
        <v>1.572E-7</v>
      </c>
      <c r="O47" t="str">
        <f>IF(VLOOKUP($B47,Table1[],2,FALSE)=0,"",VLOOKUP($B47,Table1[],2,FALSE))</f>
        <v/>
      </c>
      <c r="P47" t="str">
        <f>IF(VLOOKUP($B47,Table1[],3,FALSE)=0,"",VLOOKUP($B47,Table1[],3,FALSE))</f>
        <v/>
      </c>
      <c r="Q47" t="str">
        <f>IF(VLOOKUP($B47,Table1[],5,FALSE)=0,"",VLOOKUP($B47,Table1[],5,FALSE))</f>
        <v/>
      </c>
    </row>
    <row r="48" spans="1:17" x14ac:dyDescent="0.25">
      <c r="A48" t="s">
        <v>115</v>
      </c>
      <c r="B48" t="s">
        <v>101</v>
      </c>
      <c r="C48">
        <v>3.3E-4</v>
      </c>
      <c r="D48">
        <v>3.3000999999999998E-3</v>
      </c>
      <c r="E48">
        <v>1E-8</v>
      </c>
      <c r="F48" t="s">
        <v>24</v>
      </c>
      <c r="G48" t="s">
        <v>22</v>
      </c>
      <c r="K48">
        <v>6.8000000000000005E-2</v>
      </c>
      <c r="L48">
        <v>150</v>
      </c>
      <c r="M48">
        <v>5.7598000000000003E-2</v>
      </c>
      <c r="N48">
        <v>152.88999999999999</v>
      </c>
      <c r="O48" t="str">
        <f>IF(VLOOKUP($B48,Table1[],2,FALSE)=0,"",VLOOKUP($B48,Table1[],2,FALSE))</f>
        <v/>
      </c>
      <c r="P48" t="str">
        <f>IF(VLOOKUP($B48,Table1[],3,FALSE)=0,"",VLOOKUP($B48,Table1[],3,FALSE))</f>
        <v/>
      </c>
      <c r="Q48" t="str">
        <f>IF(VLOOKUP($B48,Table1[],5,FALSE)=0,"",VLOOKUP($B48,Table1[],5,FALSE))</f>
        <v/>
      </c>
    </row>
    <row r="49" spans="1:17" x14ac:dyDescent="0.25">
      <c r="A49" t="s">
        <v>115</v>
      </c>
      <c r="B49" t="s">
        <v>101</v>
      </c>
      <c r="C49">
        <v>3.3E-4</v>
      </c>
      <c r="D49">
        <v>3.3000999999999998E-3</v>
      </c>
      <c r="E49">
        <v>9.9999999999999995E-8</v>
      </c>
      <c r="F49" t="s">
        <v>24</v>
      </c>
      <c r="G49" t="s">
        <v>22</v>
      </c>
      <c r="K49">
        <v>7.6187000000000005E-2</v>
      </c>
      <c r="L49">
        <v>148.47</v>
      </c>
      <c r="M49">
        <v>7.3319999999999996E-2</v>
      </c>
      <c r="N49">
        <v>149.02000000000001</v>
      </c>
      <c r="O49" t="str">
        <f>IF(VLOOKUP($B49,Table1[],2,FALSE)=0,"",VLOOKUP($B49,Table1[],2,FALSE))</f>
        <v/>
      </c>
      <c r="P49" t="str">
        <f>IF(VLOOKUP($B49,Table1[],3,FALSE)=0,"",VLOOKUP($B49,Table1[],3,FALSE))</f>
        <v/>
      </c>
      <c r="Q49" t="str">
        <f>IF(VLOOKUP($B49,Table1[],5,FALSE)=0,"",VLOOKUP($B49,Table1[],5,FALSE))</f>
        <v/>
      </c>
    </row>
    <row r="50" spans="1:17" x14ac:dyDescent="0.25">
      <c r="A50" t="s">
        <v>115</v>
      </c>
      <c r="B50" t="s">
        <v>101</v>
      </c>
      <c r="C50">
        <v>3.3E-4</v>
      </c>
      <c r="D50">
        <v>3.3000999999999998E-3</v>
      </c>
      <c r="E50">
        <v>9.9999999999999995E-7</v>
      </c>
      <c r="F50" t="s">
        <v>24</v>
      </c>
      <c r="G50" t="s">
        <v>22</v>
      </c>
      <c r="K50">
        <v>0.56791999999999998</v>
      </c>
      <c r="L50">
        <v>73.551000000000002</v>
      </c>
      <c r="M50">
        <v>0.56576000000000004</v>
      </c>
      <c r="N50">
        <v>73.311999999999998</v>
      </c>
      <c r="O50" t="str">
        <f>IF(VLOOKUP($B50,Table1[],2,FALSE)=0,"",VLOOKUP($B50,Table1[],2,FALSE))</f>
        <v/>
      </c>
      <c r="P50" t="str">
        <f>IF(VLOOKUP($B50,Table1[],3,FALSE)=0,"",VLOOKUP($B50,Table1[],3,FALSE))</f>
        <v/>
      </c>
      <c r="Q50" t="str">
        <f>IF(VLOOKUP($B50,Table1[],5,FALSE)=0,"",VLOOKUP($B50,Table1[],5,FALSE))</f>
        <v/>
      </c>
    </row>
    <row r="51" spans="1:17" x14ac:dyDescent="0.25">
      <c r="A51" t="s">
        <v>115</v>
      </c>
      <c r="B51" t="s">
        <v>101</v>
      </c>
      <c r="C51">
        <v>3.3E-4</v>
      </c>
      <c r="D51">
        <v>3.3000999999999998E-3</v>
      </c>
      <c r="E51">
        <v>1.0000000000000001E-5</v>
      </c>
      <c r="F51" t="s">
        <v>24</v>
      </c>
      <c r="G51" t="s">
        <v>22</v>
      </c>
      <c r="K51">
        <v>5.7988999999999997</v>
      </c>
      <c r="L51">
        <v>9.0556999999999999</v>
      </c>
      <c r="M51">
        <v>5.7980999999999998</v>
      </c>
      <c r="N51">
        <v>8.8116000000000003</v>
      </c>
      <c r="O51" t="str">
        <f>IF(VLOOKUP($B51,Table1[],2,FALSE)=0,"",VLOOKUP($B51,Table1[],2,FALSE))</f>
        <v/>
      </c>
      <c r="P51" t="str">
        <f>IF(VLOOKUP($B51,Table1[],3,FALSE)=0,"",VLOOKUP($B51,Table1[],3,FALSE))</f>
        <v/>
      </c>
      <c r="Q51" t="str">
        <f>IF(VLOOKUP($B51,Table1[],5,FALSE)=0,"",VLOOKUP($B51,Table1[],5,FALSE))</f>
        <v/>
      </c>
    </row>
    <row r="52" spans="1:17" x14ac:dyDescent="0.25">
      <c r="A52" t="s">
        <v>115</v>
      </c>
      <c r="B52" t="s">
        <v>101</v>
      </c>
      <c r="C52">
        <v>3.3E-4</v>
      </c>
      <c r="D52">
        <v>3.3000999999999998E-3</v>
      </c>
      <c r="E52">
        <v>1E-4</v>
      </c>
      <c r="F52" t="s">
        <v>24</v>
      </c>
      <c r="G52" t="s">
        <v>22</v>
      </c>
      <c r="K52">
        <v>58</v>
      </c>
      <c r="L52">
        <v>0.98192000000000002</v>
      </c>
      <c r="M52">
        <v>58</v>
      </c>
      <c r="N52">
        <v>0.88327999999999995</v>
      </c>
      <c r="O52" t="str">
        <f>IF(VLOOKUP($B52,Table1[],2,FALSE)=0,"",VLOOKUP($B52,Table1[],2,FALSE))</f>
        <v/>
      </c>
      <c r="P52" t="str">
        <f>IF(VLOOKUP($B52,Table1[],3,FALSE)=0,"",VLOOKUP($B52,Table1[],3,FALSE))</f>
        <v/>
      </c>
      <c r="Q52" t="str">
        <f>IF(VLOOKUP($B52,Table1[],5,FALSE)=0,"",VLOOKUP($B52,Table1[],5,FALSE))</f>
        <v/>
      </c>
    </row>
    <row r="53" spans="1:17" x14ac:dyDescent="0.25">
      <c r="A53" t="s">
        <v>115</v>
      </c>
      <c r="B53" t="s">
        <v>101</v>
      </c>
      <c r="C53">
        <v>3.3E-3</v>
      </c>
      <c r="D53">
        <v>3.3001000000000003E-2</v>
      </c>
      <c r="E53">
        <v>9.9999999999999995E-8</v>
      </c>
      <c r="F53" t="s">
        <v>24</v>
      </c>
      <c r="G53" t="s">
        <v>22</v>
      </c>
      <c r="K53">
        <v>0.21</v>
      </c>
      <c r="L53">
        <v>150</v>
      </c>
      <c r="M53">
        <v>0.20100000000000001</v>
      </c>
      <c r="N53">
        <v>145.79</v>
      </c>
      <c r="O53" t="str">
        <f>IF(VLOOKUP($B53,Table1[],2,FALSE)=0,"",VLOOKUP($B53,Table1[],2,FALSE))</f>
        <v/>
      </c>
      <c r="P53" t="str">
        <f>IF(VLOOKUP($B53,Table1[],3,FALSE)=0,"",VLOOKUP($B53,Table1[],3,FALSE))</f>
        <v/>
      </c>
      <c r="Q53" t="str">
        <f>IF(VLOOKUP($B53,Table1[],5,FALSE)=0,"",VLOOKUP($B53,Table1[],5,FALSE))</f>
        <v/>
      </c>
    </row>
    <row r="54" spans="1:17" x14ac:dyDescent="0.25">
      <c r="A54" t="s">
        <v>115</v>
      </c>
      <c r="B54" t="s">
        <v>101</v>
      </c>
      <c r="C54">
        <v>3.3E-3</v>
      </c>
      <c r="D54">
        <v>3.3001000000000003E-2</v>
      </c>
      <c r="E54">
        <v>9.9999999999999995E-7</v>
      </c>
      <c r="F54" t="s">
        <v>24</v>
      </c>
      <c r="G54" t="s">
        <v>22</v>
      </c>
      <c r="K54">
        <v>0.44201000000000001</v>
      </c>
      <c r="L54">
        <v>139.58000000000001</v>
      </c>
      <c r="M54">
        <v>0.43215999999999999</v>
      </c>
      <c r="N54">
        <v>139.79</v>
      </c>
      <c r="O54" t="str">
        <f>IF(VLOOKUP($B54,Table1[],2,FALSE)=0,"",VLOOKUP($B54,Table1[],2,FALSE))</f>
        <v/>
      </c>
      <c r="P54" t="str">
        <f>IF(VLOOKUP($B54,Table1[],3,FALSE)=0,"",VLOOKUP($B54,Table1[],3,FALSE))</f>
        <v/>
      </c>
      <c r="Q54" t="str">
        <f>IF(VLOOKUP($B54,Table1[],5,FALSE)=0,"",VLOOKUP($B54,Table1[],5,FALSE))</f>
        <v/>
      </c>
    </row>
    <row r="55" spans="1:17" x14ac:dyDescent="0.25">
      <c r="A55" t="s">
        <v>115</v>
      </c>
      <c r="B55" t="s">
        <v>101</v>
      </c>
      <c r="C55">
        <v>3.3E-3</v>
      </c>
      <c r="D55">
        <v>3.3001000000000003E-2</v>
      </c>
      <c r="E55">
        <v>1.0000000000000001E-5</v>
      </c>
      <c r="F55" t="s">
        <v>24</v>
      </c>
      <c r="G55" t="s">
        <v>22</v>
      </c>
      <c r="K55">
        <v>5.6421999999999999</v>
      </c>
      <c r="L55">
        <v>61.543999999999997</v>
      </c>
      <c r="M55">
        <v>5.6368999999999998</v>
      </c>
      <c r="N55">
        <v>61.47</v>
      </c>
      <c r="O55" t="str">
        <f>IF(VLOOKUP($B55,Table1[],2,FALSE)=0,"",VLOOKUP($B55,Table1[],2,FALSE))</f>
        <v/>
      </c>
      <c r="P55" t="str">
        <f>IF(VLOOKUP($B55,Table1[],3,FALSE)=0,"",VLOOKUP($B55,Table1[],3,FALSE))</f>
        <v/>
      </c>
      <c r="Q55" t="str">
        <f>IF(VLOOKUP($B55,Table1[],5,FALSE)=0,"",VLOOKUP($B55,Table1[],5,FALSE))</f>
        <v/>
      </c>
    </row>
    <row r="56" spans="1:17" x14ac:dyDescent="0.25">
      <c r="A56" t="s">
        <v>115</v>
      </c>
      <c r="B56" t="s">
        <v>101</v>
      </c>
      <c r="C56">
        <v>3.3E-3</v>
      </c>
      <c r="D56">
        <v>3.3001000000000003E-2</v>
      </c>
      <c r="E56">
        <v>1E-4</v>
      </c>
      <c r="F56" t="s">
        <v>24</v>
      </c>
      <c r="G56" t="s">
        <v>22</v>
      </c>
      <c r="K56">
        <v>57.982999999999997</v>
      </c>
      <c r="L56">
        <v>7.2053000000000003</v>
      </c>
      <c r="M56">
        <v>57.981000000000002</v>
      </c>
      <c r="N56">
        <v>7.1429999999999998</v>
      </c>
      <c r="O56" t="str">
        <f>IF(VLOOKUP($B56,Table1[],2,FALSE)=0,"",VLOOKUP($B56,Table1[],2,FALSE))</f>
        <v/>
      </c>
      <c r="P56" t="str">
        <f>IF(VLOOKUP($B56,Table1[],3,FALSE)=0,"",VLOOKUP($B56,Table1[],3,FALSE))</f>
        <v/>
      </c>
      <c r="Q56" t="str">
        <f>IF(VLOOKUP($B56,Table1[],5,FALSE)=0,"",VLOOKUP($B56,Table1[],5,FALSE))</f>
        <v/>
      </c>
    </row>
    <row r="57" spans="1:17" x14ac:dyDescent="0.25">
      <c r="A57" t="s">
        <v>115</v>
      </c>
      <c r="B57" t="s">
        <v>101</v>
      </c>
      <c r="C57">
        <v>3.3E-3</v>
      </c>
      <c r="D57">
        <v>3.3001000000000003E-2</v>
      </c>
      <c r="E57">
        <v>1E-3</v>
      </c>
      <c r="F57" t="s">
        <v>24</v>
      </c>
      <c r="G57" t="s">
        <v>22</v>
      </c>
      <c r="K57">
        <v>580</v>
      </c>
      <c r="L57">
        <v>0.74075999999999997</v>
      </c>
      <c r="M57">
        <v>580</v>
      </c>
      <c r="N57">
        <v>0.71564000000000005</v>
      </c>
      <c r="O57" t="str">
        <f>IF(VLOOKUP($B57,Table1[],2,FALSE)=0,"",VLOOKUP($B57,Table1[],2,FALSE))</f>
        <v/>
      </c>
      <c r="P57" t="str">
        <f>IF(VLOOKUP($B57,Table1[],3,FALSE)=0,"",VLOOKUP($B57,Table1[],3,FALSE))</f>
        <v/>
      </c>
      <c r="Q57" t="str">
        <f>IF(VLOOKUP($B57,Table1[],5,FALSE)=0,"",VLOOKUP($B57,Table1[],5,FALSE))</f>
        <v/>
      </c>
    </row>
    <row r="58" spans="1:17" x14ac:dyDescent="0.25">
      <c r="A58" t="s">
        <v>115</v>
      </c>
      <c r="B58" t="s">
        <v>101</v>
      </c>
      <c r="C58">
        <v>3.3000000000000002E-2</v>
      </c>
      <c r="D58">
        <v>0.33001000000000003</v>
      </c>
      <c r="E58">
        <v>9.9999999999999995E-7</v>
      </c>
      <c r="F58" t="s">
        <v>24</v>
      </c>
      <c r="G58" t="s">
        <v>22</v>
      </c>
      <c r="K58">
        <v>3</v>
      </c>
      <c r="L58">
        <v>120</v>
      </c>
      <c r="M58">
        <v>2.9413999999999998</v>
      </c>
      <c r="N58">
        <v>115.33</v>
      </c>
      <c r="O58" t="str">
        <f>IF(VLOOKUP($B58,Table1[],2,FALSE)=0,"",VLOOKUP($B58,Table1[],2,FALSE))</f>
        <v/>
      </c>
      <c r="P58" t="str">
        <f>IF(VLOOKUP($B58,Table1[],3,FALSE)=0,"",VLOOKUP($B58,Table1[],3,FALSE))</f>
        <v/>
      </c>
      <c r="Q58" t="str">
        <f>IF(VLOOKUP($B58,Table1[],5,FALSE)=0,"",VLOOKUP($B58,Table1[],5,FALSE))</f>
        <v/>
      </c>
    </row>
    <row r="59" spans="1:17" x14ac:dyDescent="0.25">
      <c r="A59" t="s">
        <v>115</v>
      </c>
      <c r="B59" t="s">
        <v>101</v>
      </c>
      <c r="C59">
        <v>3.3000000000000002E-2</v>
      </c>
      <c r="D59">
        <v>0.33001000000000003</v>
      </c>
      <c r="E59">
        <v>1.0000000000000001E-5</v>
      </c>
      <c r="F59" t="s">
        <v>24</v>
      </c>
      <c r="G59" t="s">
        <v>22</v>
      </c>
      <c r="K59">
        <v>5.2853000000000003</v>
      </c>
      <c r="L59">
        <v>109.48</v>
      </c>
      <c r="M59">
        <v>5.266</v>
      </c>
      <c r="N59">
        <v>109.51</v>
      </c>
      <c r="O59" t="str">
        <f>IF(VLOOKUP($B59,Table1[],2,FALSE)=0,"",VLOOKUP($B59,Table1[],2,FALSE))</f>
        <v/>
      </c>
      <c r="P59" t="str">
        <f>IF(VLOOKUP($B59,Table1[],3,FALSE)=0,"",VLOOKUP($B59,Table1[],3,FALSE))</f>
        <v/>
      </c>
      <c r="Q59" t="str">
        <f>IF(VLOOKUP($B59,Table1[],5,FALSE)=0,"",VLOOKUP($B59,Table1[],5,FALSE))</f>
        <v/>
      </c>
    </row>
    <row r="60" spans="1:17" x14ac:dyDescent="0.25">
      <c r="A60" t="s">
        <v>115</v>
      </c>
      <c r="B60" t="s">
        <v>101</v>
      </c>
      <c r="C60">
        <v>3.3000000000000002E-2</v>
      </c>
      <c r="D60">
        <v>0.33001000000000003</v>
      </c>
      <c r="E60">
        <v>1E-4</v>
      </c>
      <c r="F60" t="s">
        <v>24</v>
      </c>
      <c r="G60" t="s">
        <v>22</v>
      </c>
      <c r="K60">
        <v>56.994999999999997</v>
      </c>
      <c r="L60">
        <v>42.585000000000001</v>
      </c>
      <c r="M60">
        <v>56.984000000000002</v>
      </c>
      <c r="N60">
        <v>42.551000000000002</v>
      </c>
      <c r="O60" t="str">
        <f>IF(VLOOKUP($B60,Table1[],2,FALSE)=0,"",VLOOKUP($B60,Table1[],2,FALSE))</f>
        <v/>
      </c>
      <c r="P60" t="str">
        <f>IF(VLOOKUP($B60,Table1[],3,FALSE)=0,"",VLOOKUP($B60,Table1[],3,FALSE))</f>
        <v/>
      </c>
      <c r="Q60" t="str">
        <f>IF(VLOOKUP($B60,Table1[],5,FALSE)=0,"",VLOOKUP($B60,Table1[],5,FALSE))</f>
        <v/>
      </c>
    </row>
    <row r="61" spans="1:17" x14ac:dyDescent="0.25">
      <c r="A61" t="s">
        <v>115</v>
      </c>
      <c r="B61" t="s">
        <v>101</v>
      </c>
      <c r="C61">
        <v>3.3000000000000002E-2</v>
      </c>
      <c r="D61">
        <v>0.33001000000000003</v>
      </c>
      <c r="E61">
        <v>1E-3</v>
      </c>
      <c r="F61" t="s">
        <v>24</v>
      </c>
      <c r="G61" t="s">
        <v>22</v>
      </c>
      <c r="K61">
        <v>579.89</v>
      </c>
      <c r="L61">
        <v>4.7610000000000001</v>
      </c>
      <c r="M61">
        <v>579.88</v>
      </c>
      <c r="N61">
        <v>4.7411000000000003</v>
      </c>
      <c r="O61" t="str">
        <f>IF(VLOOKUP($B61,Table1[],2,FALSE)=0,"",VLOOKUP($B61,Table1[],2,FALSE))</f>
        <v/>
      </c>
      <c r="P61" t="str">
        <f>IF(VLOOKUP($B61,Table1[],3,FALSE)=0,"",VLOOKUP($B61,Table1[],3,FALSE))</f>
        <v/>
      </c>
      <c r="Q61" t="str">
        <f>IF(VLOOKUP($B61,Table1[],5,FALSE)=0,"",VLOOKUP($B61,Table1[],5,FALSE))</f>
        <v/>
      </c>
    </row>
    <row r="62" spans="1:17" x14ac:dyDescent="0.25">
      <c r="A62" t="s">
        <v>115</v>
      </c>
      <c r="B62" t="s">
        <v>101</v>
      </c>
      <c r="C62">
        <v>3.3000000000000002E-2</v>
      </c>
      <c r="D62">
        <v>0.33001000000000003</v>
      </c>
      <c r="E62">
        <v>0.01</v>
      </c>
      <c r="F62" t="s">
        <v>24</v>
      </c>
      <c r="G62" t="s">
        <v>22</v>
      </c>
      <c r="K62">
        <v>5800</v>
      </c>
      <c r="L62">
        <v>0.48270000000000002</v>
      </c>
      <c r="M62">
        <v>5800</v>
      </c>
      <c r="N62">
        <v>0.47471000000000002</v>
      </c>
      <c r="O62" t="str">
        <f>IF(VLOOKUP($B62,Table1[],2,FALSE)=0,"",VLOOKUP($B62,Table1[],2,FALSE))</f>
        <v/>
      </c>
      <c r="P62" t="str">
        <f>IF(VLOOKUP($B62,Table1[],3,FALSE)=0,"",VLOOKUP($B62,Table1[],3,FALSE))</f>
        <v/>
      </c>
      <c r="Q62" t="str">
        <f>IF(VLOOKUP($B62,Table1[],5,FALSE)=0,"",VLOOKUP($B62,Table1[],5,FALSE))</f>
        <v/>
      </c>
    </row>
    <row r="63" spans="1:17" x14ac:dyDescent="0.25">
      <c r="A63" t="s">
        <v>115</v>
      </c>
      <c r="B63" t="s">
        <v>101</v>
      </c>
      <c r="C63">
        <v>0.33</v>
      </c>
      <c r="D63">
        <v>3.0001000000000002</v>
      </c>
      <c r="E63">
        <v>1.0000000000000001E-5</v>
      </c>
      <c r="F63" t="s">
        <v>24</v>
      </c>
      <c r="G63" t="s">
        <v>23</v>
      </c>
      <c r="K63">
        <v>5.1999999999999998E-2</v>
      </c>
      <c r="L63">
        <v>0.44</v>
      </c>
      <c r="M63">
        <v>5.0999999999999997E-2</v>
      </c>
      <c r="N63">
        <v>0.43873000000000001</v>
      </c>
      <c r="O63" t="str">
        <f>IF(VLOOKUP($B63,Table1[],2,FALSE)=0,"",VLOOKUP($B63,Table1[],2,FALSE))</f>
        <v/>
      </c>
      <c r="P63" t="str">
        <f>IF(VLOOKUP($B63,Table1[],3,FALSE)=0,"",VLOOKUP($B63,Table1[],3,FALSE))</f>
        <v/>
      </c>
      <c r="Q63" t="str">
        <f>IF(VLOOKUP($B63,Table1[],5,FALSE)=0,"",VLOOKUP($B63,Table1[],5,FALSE))</f>
        <v/>
      </c>
    </row>
    <row r="64" spans="1:17" x14ac:dyDescent="0.25">
      <c r="A64" t="s">
        <v>115</v>
      </c>
      <c r="B64" t="s">
        <v>101</v>
      </c>
      <c r="C64">
        <v>0.33</v>
      </c>
      <c r="D64">
        <v>3.0001000000000002</v>
      </c>
      <c r="E64">
        <v>1E-4</v>
      </c>
      <c r="F64" t="s">
        <v>24</v>
      </c>
      <c r="G64" t="s">
        <v>23</v>
      </c>
      <c r="K64">
        <v>6.0248999999999997E-2</v>
      </c>
      <c r="L64">
        <v>0.43614000000000003</v>
      </c>
      <c r="M64">
        <v>6.0204000000000001E-2</v>
      </c>
      <c r="N64">
        <v>0.43607000000000001</v>
      </c>
      <c r="O64" t="str">
        <f>IF(VLOOKUP($B64,Table1[],2,FALSE)=0,"",VLOOKUP($B64,Table1[],2,FALSE))</f>
        <v/>
      </c>
      <c r="P64" t="str">
        <f>IF(VLOOKUP($B64,Table1[],3,FALSE)=0,"",VLOOKUP($B64,Table1[],3,FALSE))</f>
        <v/>
      </c>
      <c r="Q64" t="str">
        <f>IF(VLOOKUP($B64,Table1[],5,FALSE)=0,"",VLOOKUP($B64,Table1[],5,FALSE))</f>
        <v/>
      </c>
    </row>
    <row r="65" spans="1:17" x14ac:dyDescent="0.25">
      <c r="A65" t="s">
        <v>115</v>
      </c>
      <c r="B65" t="s">
        <v>101</v>
      </c>
      <c r="C65">
        <v>0.33</v>
      </c>
      <c r="D65">
        <v>3.0001000000000002</v>
      </c>
      <c r="E65">
        <v>1E-3</v>
      </c>
      <c r="F65" t="s">
        <v>24</v>
      </c>
      <c r="G65" t="s">
        <v>23</v>
      </c>
      <c r="K65">
        <v>0.50421000000000005</v>
      </c>
      <c r="L65">
        <v>0.32729000000000003</v>
      </c>
      <c r="M65">
        <v>0.50424000000000002</v>
      </c>
      <c r="N65">
        <v>0.32695999999999997</v>
      </c>
      <c r="O65" t="str">
        <f>IF(VLOOKUP($B65,Table1[],2,FALSE)=0,"",VLOOKUP($B65,Table1[],2,FALSE))</f>
        <v/>
      </c>
      <c r="P65" t="str">
        <f>IF(VLOOKUP($B65,Table1[],3,FALSE)=0,"",VLOOKUP($B65,Table1[],3,FALSE))</f>
        <v/>
      </c>
      <c r="Q65" t="str">
        <f>IF(VLOOKUP($B65,Table1[],5,FALSE)=0,"",VLOOKUP($B65,Table1[],5,FALSE))</f>
        <v/>
      </c>
    </row>
    <row r="66" spans="1:17" x14ac:dyDescent="0.25">
      <c r="A66" t="s">
        <v>115</v>
      </c>
      <c r="B66" t="s">
        <v>101</v>
      </c>
      <c r="C66">
        <v>0.33</v>
      </c>
      <c r="D66">
        <v>3.0001000000000002</v>
      </c>
      <c r="E66">
        <v>0.01</v>
      </c>
      <c r="F66" t="s">
        <v>24</v>
      </c>
      <c r="G66" t="s">
        <v>23</v>
      </c>
      <c r="K66">
        <v>5.7839999999999998</v>
      </c>
      <c r="L66">
        <v>5.8643000000000001E-2</v>
      </c>
      <c r="M66">
        <v>5.7840999999999996</v>
      </c>
      <c r="N66">
        <v>5.8298999999999997E-2</v>
      </c>
      <c r="O66" t="str">
        <f>IF(VLOOKUP($B66,Table1[],2,FALSE)=0,"",VLOOKUP($B66,Table1[],2,FALSE))</f>
        <v/>
      </c>
      <c r="P66" t="str">
        <f>IF(VLOOKUP($B66,Table1[],3,FALSE)=0,"",VLOOKUP($B66,Table1[],3,FALSE))</f>
        <v/>
      </c>
      <c r="Q66" t="str">
        <f>IF(VLOOKUP($B66,Table1[],5,FALSE)=0,"",VLOOKUP($B66,Table1[],5,FALSE))</f>
        <v/>
      </c>
    </row>
    <row r="67" spans="1:17" x14ac:dyDescent="0.25">
      <c r="A67" t="s">
        <v>115</v>
      </c>
      <c r="B67" t="s">
        <v>101</v>
      </c>
      <c r="C67">
        <v>0.33</v>
      </c>
      <c r="D67">
        <v>3.0001000000000002</v>
      </c>
      <c r="E67">
        <v>0.1</v>
      </c>
      <c r="F67" t="s">
        <v>24</v>
      </c>
      <c r="G67" t="s">
        <v>23</v>
      </c>
      <c r="K67">
        <v>57.997999999999998</v>
      </c>
      <c r="L67">
        <v>6.0523E-3</v>
      </c>
      <c r="M67">
        <v>57.997999999999998</v>
      </c>
      <c r="N67">
        <v>5.9106000000000002E-3</v>
      </c>
      <c r="O67" t="str">
        <f>IF(VLOOKUP($B67,Table1[],2,FALSE)=0,"",VLOOKUP($B67,Table1[],2,FALSE))</f>
        <v/>
      </c>
      <c r="P67" t="str">
        <f>IF(VLOOKUP($B67,Table1[],3,FALSE)=0,"",VLOOKUP($B67,Table1[],3,FALSE))</f>
        <v/>
      </c>
      <c r="Q67" t="str">
        <f>IF(VLOOKUP($B67,Table1[],5,FALSE)=0,"",VLOOKUP($B67,Table1[],5,FALSE))</f>
        <v/>
      </c>
    </row>
    <row r="68" spans="1:17" x14ac:dyDescent="0.25">
      <c r="A68" t="s">
        <v>115</v>
      </c>
      <c r="B68" t="s">
        <v>101</v>
      </c>
      <c r="C68">
        <v>3</v>
      </c>
      <c r="D68">
        <v>11.000999999999999</v>
      </c>
      <c r="E68">
        <v>1E-4</v>
      </c>
      <c r="F68" t="s">
        <v>24</v>
      </c>
      <c r="G68" t="s">
        <v>23</v>
      </c>
      <c r="K68">
        <v>-2.4E-2</v>
      </c>
      <c r="L68">
        <v>0.92</v>
      </c>
      <c r="M68">
        <v>-2.4618999999999999E-2</v>
      </c>
      <c r="N68">
        <v>0.91522999999999999</v>
      </c>
      <c r="O68" t="str">
        <f>IF(VLOOKUP($B68,Table1[],2,FALSE)=0,"",VLOOKUP($B68,Table1[],2,FALSE))</f>
        <v/>
      </c>
      <c r="P68" t="str">
        <f>IF(VLOOKUP($B68,Table1[],3,FALSE)=0,"",VLOOKUP($B68,Table1[],3,FALSE))</f>
        <v/>
      </c>
      <c r="Q68" t="str">
        <f>IF(VLOOKUP($B68,Table1[],5,FALSE)=0,"",VLOOKUP($B68,Table1[],5,FALSE))</f>
        <v/>
      </c>
    </row>
    <row r="69" spans="1:17" x14ac:dyDescent="0.25">
      <c r="A69" t="s">
        <v>115</v>
      </c>
      <c r="B69" t="s">
        <v>101</v>
      </c>
      <c r="C69">
        <v>3</v>
      </c>
      <c r="D69">
        <v>11.000999999999999</v>
      </c>
      <c r="E69">
        <v>1E-3</v>
      </c>
      <c r="F69" t="s">
        <v>24</v>
      </c>
      <c r="G69" t="s">
        <v>23</v>
      </c>
      <c r="K69">
        <v>5.5271000000000001E-2</v>
      </c>
      <c r="L69">
        <v>0.90973000000000004</v>
      </c>
      <c r="M69">
        <v>5.2344000000000002E-2</v>
      </c>
      <c r="N69">
        <v>0.90973999999999999</v>
      </c>
      <c r="O69" t="str">
        <f>IF(VLOOKUP($B69,Table1[],2,FALSE)=0,"",VLOOKUP($B69,Table1[],2,FALSE))</f>
        <v/>
      </c>
      <c r="P69" t="str">
        <f>IF(VLOOKUP($B69,Table1[],3,FALSE)=0,"",VLOOKUP($B69,Table1[],3,FALSE))</f>
        <v/>
      </c>
      <c r="Q69" t="str">
        <f>IF(VLOOKUP($B69,Table1[],5,FALSE)=0,"",VLOOKUP($B69,Table1[],5,FALSE))</f>
        <v/>
      </c>
    </row>
    <row r="70" spans="1:17" x14ac:dyDescent="0.25">
      <c r="A70" t="s">
        <v>115</v>
      </c>
      <c r="B70" t="s">
        <v>101</v>
      </c>
      <c r="C70">
        <v>3</v>
      </c>
      <c r="D70">
        <v>11.000999999999999</v>
      </c>
      <c r="E70">
        <v>0.01</v>
      </c>
      <c r="F70" t="s">
        <v>24</v>
      </c>
      <c r="G70" t="s">
        <v>23</v>
      </c>
      <c r="K70">
        <v>4.4629000000000003</v>
      </c>
      <c r="L70">
        <v>0.64946999999999999</v>
      </c>
      <c r="M70">
        <v>4.4596999999999998</v>
      </c>
      <c r="N70">
        <v>0.64886999999999995</v>
      </c>
      <c r="O70" t="str">
        <f>IF(VLOOKUP($B70,Table1[],2,FALSE)=0,"",VLOOKUP($B70,Table1[],2,FALSE))</f>
        <v/>
      </c>
      <c r="P70" t="str">
        <f>IF(VLOOKUP($B70,Table1[],3,FALSE)=0,"",VLOOKUP($B70,Table1[],3,FALSE))</f>
        <v/>
      </c>
      <c r="Q70" t="str">
        <f>IF(VLOOKUP($B70,Table1[],5,FALSE)=0,"",VLOOKUP($B70,Table1[],5,FALSE))</f>
        <v/>
      </c>
    </row>
    <row r="71" spans="1:17" x14ac:dyDescent="0.25">
      <c r="A71" t="s">
        <v>115</v>
      </c>
      <c r="B71" t="s">
        <v>101</v>
      </c>
      <c r="C71">
        <v>3</v>
      </c>
      <c r="D71">
        <v>11.000999999999999</v>
      </c>
      <c r="E71">
        <v>0.1</v>
      </c>
      <c r="F71" t="s">
        <v>24</v>
      </c>
      <c r="G71" t="s">
        <v>23</v>
      </c>
      <c r="K71">
        <v>57.764000000000003</v>
      </c>
      <c r="L71">
        <v>0.10059999999999999</v>
      </c>
      <c r="M71">
        <v>57.764000000000003</v>
      </c>
      <c r="N71">
        <v>9.9908999999999998E-2</v>
      </c>
      <c r="O71" t="str">
        <f>IF(VLOOKUP($B71,Table1[],2,FALSE)=0,"",VLOOKUP($B71,Table1[],2,FALSE))</f>
        <v/>
      </c>
      <c r="P71" t="str">
        <f>IF(VLOOKUP($B71,Table1[],3,FALSE)=0,"",VLOOKUP($B71,Table1[],3,FALSE))</f>
        <v/>
      </c>
      <c r="Q71" t="str">
        <f>IF(VLOOKUP($B71,Table1[],5,FALSE)=0,"",VLOOKUP($B71,Table1[],5,FALSE))</f>
        <v/>
      </c>
    </row>
    <row r="72" spans="1:17" x14ac:dyDescent="0.25">
      <c r="A72" t="s">
        <v>115</v>
      </c>
      <c r="B72" t="s">
        <v>101</v>
      </c>
      <c r="C72">
        <v>11</v>
      </c>
      <c r="D72">
        <v>20.5</v>
      </c>
      <c r="E72">
        <v>1E-4</v>
      </c>
      <c r="F72" t="s">
        <v>24</v>
      </c>
      <c r="G72" t="s">
        <v>23</v>
      </c>
      <c r="K72">
        <v>2.7</v>
      </c>
      <c r="L72">
        <v>1.1000000000000001</v>
      </c>
      <c r="M72">
        <v>2.6473</v>
      </c>
      <c r="N72">
        <v>1.1008</v>
      </c>
      <c r="O72" t="str">
        <f>IF(VLOOKUP($B72,Table1[],2,FALSE)=0,"",VLOOKUP($B72,Table1[],2,FALSE))</f>
        <v/>
      </c>
      <c r="P72" t="str">
        <f>IF(VLOOKUP($B72,Table1[],3,FALSE)=0,"",VLOOKUP($B72,Table1[],3,FALSE))</f>
        <v/>
      </c>
      <c r="Q72" t="str">
        <f>IF(VLOOKUP($B72,Table1[],5,FALSE)=0,"",VLOOKUP($B72,Table1[],5,FALSE))</f>
        <v/>
      </c>
    </row>
    <row r="73" spans="1:17" x14ac:dyDescent="0.25">
      <c r="A73" t="s">
        <v>115</v>
      </c>
      <c r="B73" t="s">
        <v>101</v>
      </c>
      <c r="C73">
        <v>11</v>
      </c>
      <c r="D73">
        <v>20.5</v>
      </c>
      <c r="E73">
        <v>1E-3</v>
      </c>
      <c r="F73" t="s">
        <v>24</v>
      </c>
      <c r="G73" t="s">
        <v>23</v>
      </c>
      <c r="K73">
        <v>2.7</v>
      </c>
      <c r="L73">
        <v>1.1006</v>
      </c>
      <c r="M73">
        <v>2.6625999999999999</v>
      </c>
      <c r="N73">
        <v>1.1004</v>
      </c>
      <c r="O73" t="str">
        <f>IF(VLOOKUP($B73,Table1[],2,FALSE)=0,"",VLOOKUP($B73,Table1[],2,FALSE))</f>
        <v/>
      </c>
      <c r="P73" t="str">
        <f>IF(VLOOKUP($B73,Table1[],3,FALSE)=0,"",VLOOKUP($B73,Table1[],3,FALSE))</f>
        <v/>
      </c>
      <c r="Q73" t="str">
        <f>IF(VLOOKUP($B73,Table1[],5,FALSE)=0,"",VLOOKUP($B73,Table1[],5,FALSE))</f>
        <v/>
      </c>
    </row>
    <row r="74" spans="1:17" x14ac:dyDescent="0.25">
      <c r="A74" t="s">
        <v>115</v>
      </c>
      <c r="B74" t="s">
        <v>101</v>
      </c>
      <c r="C74">
        <v>11</v>
      </c>
      <c r="D74">
        <v>20.5</v>
      </c>
      <c r="E74">
        <v>0.01</v>
      </c>
      <c r="F74" t="s">
        <v>24</v>
      </c>
      <c r="G74" t="s">
        <v>23</v>
      </c>
      <c r="K74">
        <v>4.2515999999999998</v>
      </c>
      <c r="L74">
        <v>1.0555000000000001</v>
      </c>
      <c r="M74">
        <v>4.2550999999999997</v>
      </c>
      <c r="N74">
        <v>1.0545</v>
      </c>
      <c r="O74" t="str">
        <f>IF(VLOOKUP($B74,Table1[],2,FALSE)=0,"",VLOOKUP($B74,Table1[],2,FALSE))</f>
        <v/>
      </c>
      <c r="P74" t="str">
        <f>IF(VLOOKUP($B74,Table1[],3,FALSE)=0,"",VLOOKUP($B74,Table1[],3,FALSE))</f>
        <v/>
      </c>
      <c r="Q74" t="str">
        <f>IF(VLOOKUP($B74,Table1[],5,FALSE)=0,"",VLOOKUP($B74,Table1[],5,FALSE))</f>
        <v/>
      </c>
    </row>
    <row r="75" spans="1:17" x14ac:dyDescent="0.25">
      <c r="A75" t="s">
        <v>115</v>
      </c>
      <c r="B75" t="s">
        <v>101</v>
      </c>
      <c r="C75">
        <v>11</v>
      </c>
      <c r="D75">
        <v>20.5</v>
      </c>
      <c r="E75">
        <v>0.1</v>
      </c>
      <c r="F75" t="s">
        <v>24</v>
      </c>
      <c r="G75" t="s">
        <v>23</v>
      </c>
      <c r="K75">
        <v>55.899000000000001</v>
      </c>
      <c r="L75">
        <v>0.35962</v>
      </c>
      <c r="M75">
        <v>55.915999999999997</v>
      </c>
      <c r="N75">
        <v>0.35746</v>
      </c>
      <c r="O75" t="str">
        <f>IF(VLOOKUP($B75,Table1[],2,FALSE)=0,"",VLOOKUP($B75,Table1[],2,FALSE))</f>
        <v/>
      </c>
      <c r="P75" t="str">
        <f>IF(VLOOKUP($B75,Table1[],3,FALSE)=0,"",VLOOKUP($B75,Table1[],3,FALSE))</f>
        <v/>
      </c>
      <c r="Q75" t="str">
        <f>IF(VLOOKUP($B75,Table1[],5,FALSE)=0,"",VLOOKUP($B75,Table1[],5,FALSE))</f>
        <v/>
      </c>
    </row>
    <row r="76" spans="1:17" x14ac:dyDescent="0.25">
      <c r="A76" t="s">
        <v>115</v>
      </c>
      <c r="B76" t="s">
        <v>101</v>
      </c>
      <c r="C76">
        <v>20.5</v>
      </c>
      <c r="D76">
        <v>20.6</v>
      </c>
      <c r="E76">
        <v>1E-4</v>
      </c>
      <c r="F76" t="s">
        <v>24</v>
      </c>
      <c r="G76" t="s">
        <v>23</v>
      </c>
      <c r="K76">
        <v>2.7</v>
      </c>
      <c r="L76">
        <v>1.1000000000000001</v>
      </c>
      <c r="M76">
        <v>2.6473</v>
      </c>
      <c r="N76">
        <v>1.1008</v>
      </c>
      <c r="O76" t="str">
        <f>IF(VLOOKUP($B76,Table1[],2,FALSE)=0,"",VLOOKUP($B76,Table1[],2,FALSE))</f>
        <v/>
      </c>
      <c r="P76" t="str">
        <f>IF(VLOOKUP($B76,Table1[],3,FALSE)=0,"",VLOOKUP($B76,Table1[],3,FALSE))</f>
        <v/>
      </c>
      <c r="Q76" t="str">
        <f>IF(VLOOKUP($B76,Table1[],5,FALSE)=0,"",VLOOKUP($B76,Table1[],5,FALSE))</f>
        <v/>
      </c>
    </row>
    <row r="77" spans="1:17" x14ac:dyDescent="0.25">
      <c r="A77" t="s">
        <v>115</v>
      </c>
      <c r="B77" t="s">
        <v>101</v>
      </c>
      <c r="C77">
        <v>20.5</v>
      </c>
      <c r="D77">
        <v>20.6</v>
      </c>
      <c r="E77">
        <v>1E-3</v>
      </c>
      <c r="F77" t="s">
        <v>24</v>
      </c>
      <c r="G77" t="s">
        <v>23</v>
      </c>
      <c r="K77">
        <v>2.7</v>
      </c>
      <c r="L77">
        <v>1.1006</v>
      </c>
      <c r="M77">
        <v>2.6625999999999999</v>
      </c>
      <c r="N77">
        <v>1.1004</v>
      </c>
      <c r="O77" t="str">
        <f>IF(VLOOKUP($B77,Table1[],2,FALSE)=0,"",VLOOKUP($B77,Table1[],2,FALSE))</f>
        <v/>
      </c>
      <c r="P77" t="str">
        <f>IF(VLOOKUP($B77,Table1[],3,FALSE)=0,"",VLOOKUP($B77,Table1[],3,FALSE))</f>
        <v/>
      </c>
      <c r="Q77" t="str">
        <f>IF(VLOOKUP($B77,Table1[],5,FALSE)=0,"",VLOOKUP($B77,Table1[],5,FALSE))</f>
        <v/>
      </c>
    </row>
    <row r="78" spans="1:17" x14ac:dyDescent="0.25">
      <c r="A78" t="s">
        <v>115</v>
      </c>
      <c r="B78" t="s">
        <v>101</v>
      </c>
      <c r="C78">
        <v>20.5</v>
      </c>
      <c r="D78">
        <v>20.6</v>
      </c>
      <c r="E78">
        <v>0.01</v>
      </c>
      <c r="F78" t="s">
        <v>24</v>
      </c>
      <c r="G78" t="s">
        <v>23</v>
      </c>
      <c r="K78">
        <v>4.2515999999999998</v>
      </c>
      <c r="L78">
        <v>1.0555000000000001</v>
      </c>
      <c r="M78">
        <v>4.2550999999999997</v>
      </c>
      <c r="N78">
        <v>1.0545</v>
      </c>
      <c r="O78" t="str">
        <f>IF(VLOOKUP($B78,Table1[],2,FALSE)=0,"",VLOOKUP($B78,Table1[],2,FALSE))</f>
        <v/>
      </c>
      <c r="P78" t="str">
        <f>IF(VLOOKUP($B78,Table1[],3,FALSE)=0,"",VLOOKUP($B78,Table1[],3,FALSE))</f>
        <v/>
      </c>
      <c r="Q78" t="str">
        <f>IF(VLOOKUP($B78,Table1[],5,FALSE)=0,"",VLOOKUP($B78,Table1[],5,FALSE))</f>
        <v/>
      </c>
    </row>
    <row r="79" spans="1:17" x14ac:dyDescent="0.25">
      <c r="A79" t="s">
        <v>115</v>
      </c>
      <c r="B79" t="s">
        <v>101</v>
      </c>
      <c r="C79">
        <v>20.5</v>
      </c>
      <c r="D79">
        <v>20.6</v>
      </c>
      <c r="E79">
        <v>0.1</v>
      </c>
      <c r="F79" t="s">
        <v>24</v>
      </c>
      <c r="G79" t="s">
        <v>23</v>
      </c>
      <c r="K79">
        <v>55.899000000000001</v>
      </c>
      <c r="L79">
        <v>0.35962</v>
      </c>
      <c r="M79">
        <v>55.915999999999997</v>
      </c>
      <c r="N79">
        <v>0.35746</v>
      </c>
      <c r="O79" t="str">
        <f>IF(VLOOKUP($B79,Table1[],2,FALSE)=0,"",VLOOKUP($B79,Table1[],2,FALSE))</f>
        <v/>
      </c>
      <c r="P79" t="str">
        <f>IF(VLOOKUP($B79,Table1[],3,FALSE)=0,"",VLOOKUP($B79,Table1[],3,FALSE))</f>
        <v/>
      </c>
      <c r="Q79" t="str">
        <f>IF(VLOOKUP($B79,Table1[],5,FALSE)=0,"",VLOOKUP($B79,Table1[],5,FALSE))</f>
        <v/>
      </c>
    </row>
    <row r="80" spans="1:17" x14ac:dyDescent="0.25">
      <c r="A80" t="s">
        <v>115</v>
      </c>
      <c r="B80" t="s">
        <v>136</v>
      </c>
      <c r="C80">
        <v>1</v>
      </c>
      <c r="D80">
        <v>11.000999999999999</v>
      </c>
      <c r="E80">
        <v>1E-4</v>
      </c>
      <c r="F80" t="s">
        <v>24</v>
      </c>
      <c r="G80" t="s">
        <v>23</v>
      </c>
      <c r="K80">
        <v>8.2000000000000003E-2</v>
      </c>
      <c r="L80">
        <v>2</v>
      </c>
      <c r="M80">
        <v>8.0875000000000002E-2</v>
      </c>
      <c r="N80">
        <v>1.9946999999999999</v>
      </c>
      <c r="O80" t="str">
        <f>IF(VLOOKUP($B80,Table1[],2,FALSE)=0,"",VLOOKUP($B80,Table1[],2,FALSE))</f>
        <v/>
      </c>
      <c r="P80" t="str">
        <f>IF(VLOOKUP($B80,Table1[],3,FALSE)=0,"",VLOOKUP($B80,Table1[],3,FALSE))</f>
        <v>10 turn</v>
      </c>
      <c r="Q80" t="str">
        <f>IF(VLOOKUP($B80,Table1[],5,FALSE)=0,"",VLOOKUP($B80,Table1[],5,FALSE))</f>
        <v/>
      </c>
    </row>
    <row r="81" spans="1:17" x14ac:dyDescent="0.25">
      <c r="A81" t="s">
        <v>115</v>
      </c>
      <c r="B81" t="s">
        <v>136</v>
      </c>
      <c r="C81">
        <v>1</v>
      </c>
      <c r="D81">
        <v>11.000999999999999</v>
      </c>
      <c r="E81">
        <v>1E-3</v>
      </c>
      <c r="F81" t="s">
        <v>24</v>
      </c>
      <c r="G81" t="s">
        <v>23</v>
      </c>
      <c r="K81">
        <v>0.16836000000000001</v>
      </c>
      <c r="L81">
        <v>1.9875</v>
      </c>
      <c r="M81">
        <v>0.16627</v>
      </c>
      <c r="N81">
        <v>1.9876</v>
      </c>
      <c r="O81" t="str">
        <f>IF(VLOOKUP($B81,Table1[],2,FALSE)=0,"",VLOOKUP($B81,Table1[],2,FALSE))</f>
        <v/>
      </c>
      <c r="P81" t="str">
        <f>IF(VLOOKUP($B81,Table1[],3,FALSE)=0,"",VLOOKUP($B81,Table1[],3,FALSE))</f>
        <v>10 turn</v>
      </c>
      <c r="Q81" t="str">
        <f>IF(VLOOKUP($B81,Table1[],5,FALSE)=0,"",VLOOKUP($B81,Table1[],5,FALSE))</f>
        <v/>
      </c>
    </row>
    <row r="82" spans="1:17" x14ac:dyDescent="0.25">
      <c r="A82" t="s">
        <v>115</v>
      </c>
      <c r="B82" t="s">
        <v>136</v>
      </c>
      <c r="C82">
        <v>1</v>
      </c>
      <c r="D82">
        <v>11.000999999999999</v>
      </c>
      <c r="E82">
        <v>0.01</v>
      </c>
      <c r="F82" t="s">
        <v>24</v>
      </c>
      <c r="G82" t="s">
        <v>23</v>
      </c>
      <c r="K82">
        <v>4.4751000000000003</v>
      </c>
      <c r="L82">
        <v>1.6631</v>
      </c>
      <c r="M82">
        <v>4.4718</v>
      </c>
      <c r="N82">
        <v>1.6632</v>
      </c>
      <c r="O82" t="str">
        <f>IF(VLOOKUP($B82,Table1[],2,FALSE)=0,"",VLOOKUP($B82,Table1[],2,FALSE))</f>
        <v/>
      </c>
      <c r="P82" t="str">
        <f>IF(VLOOKUP($B82,Table1[],3,FALSE)=0,"",VLOOKUP($B82,Table1[],3,FALSE))</f>
        <v>10 turn</v>
      </c>
      <c r="Q82" t="str">
        <f>IF(VLOOKUP($B82,Table1[],5,FALSE)=0,"",VLOOKUP($B82,Table1[],5,FALSE))</f>
        <v/>
      </c>
    </row>
    <row r="83" spans="1:17" x14ac:dyDescent="0.25">
      <c r="A83" t="s">
        <v>115</v>
      </c>
      <c r="B83" t="s">
        <v>136</v>
      </c>
      <c r="C83">
        <v>1</v>
      </c>
      <c r="D83">
        <v>11.000999999999999</v>
      </c>
      <c r="E83">
        <v>0.1</v>
      </c>
      <c r="F83" t="s">
        <v>24</v>
      </c>
      <c r="G83" t="s">
        <v>23</v>
      </c>
      <c r="K83">
        <v>57.372</v>
      </c>
      <c r="L83">
        <v>0.40227000000000002</v>
      </c>
      <c r="M83">
        <v>57.371000000000002</v>
      </c>
      <c r="N83">
        <v>0.40201999999999999</v>
      </c>
      <c r="O83" t="str">
        <f>IF(VLOOKUP($B83,Table1[],2,FALSE)=0,"",VLOOKUP($B83,Table1[],2,FALSE))</f>
        <v/>
      </c>
      <c r="P83" t="str">
        <f>IF(VLOOKUP($B83,Table1[],3,FALSE)=0,"",VLOOKUP($B83,Table1[],3,FALSE))</f>
        <v>10 turn</v>
      </c>
      <c r="Q83" t="str">
        <f>IF(VLOOKUP($B83,Table1[],5,FALSE)=0,"",VLOOKUP($B83,Table1[],5,FALSE))</f>
        <v/>
      </c>
    </row>
    <row r="84" spans="1:17" x14ac:dyDescent="0.25">
      <c r="A84" t="s">
        <v>115</v>
      </c>
      <c r="B84" t="s">
        <v>136</v>
      </c>
      <c r="C84">
        <v>1</v>
      </c>
      <c r="D84">
        <v>11.000999999999999</v>
      </c>
      <c r="E84">
        <v>1</v>
      </c>
      <c r="F84" t="s">
        <v>24</v>
      </c>
      <c r="G84" t="s">
        <v>23</v>
      </c>
      <c r="K84">
        <v>577.32000000000005</v>
      </c>
      <c r="L84">
        <v>4.1721000000000001E-2</v>
      </c>
      <c r="M84">
        <v>577.32000000000005</v>
      </c>
      <c r="N84">
        <v>4.1612999999999997E-2</v>
      </c>
      <c r="O84" t="str">
        <f>IF(VLOOKUP($B84,Table1[],2,FALSE)=0,"",VLOOKUP($B84,Table1[],2,FALSE))</f>
        <v/>
      </c>
      <c r="P84" t="str">
        <f>IF(VLOOKUP($B84,Table1[],3,FALSE)=0,"",VLOOKUP($B84,Table1[],3,FALSE))</f>
        <v>10 turn</v>
      </c>
      <c r="Q84" t="str">
        <f>IF(VLOOKUP($B84,Table1[],5,FALSE)=0,"",VLOOKUP($B84,Table1[],5,FALSE))</f>
        <v/>
      </c>
    </row>
    <row r="85" spans="1:17" x14ac:dyDescent="0.25">
      <c r="A85" t="s">
        <v>115</v>
      </c>
      <c r="B85" t="s">
        <v>136</v>
      </c>
      <c r="C85">
        <v>11</v>
      </c>
      <c r="D85">
        <v>30.001000000000001</v>
      </c>
      <c r="E85">
        <v>1E-3</v>
      </c>
      <c r="F85" t="s">
        <v>24</v>
      </c>
      <c r="G85" t="s">
        <v>23</v>
      </c>
      <c r="K85">
        <v>1.6</v>
      </c>
      <c r="L85">
        <v>2</v>
      </c>
      <c r="M85">
        <v>0.12764</v>
      </c>
      <c r="N85">
        <v>2.0470999999999999</v>
      </c>
      <c r="O85" t="str">
        <f>IF(VLOOKUP($B85,Table1[],2,FALSE)=0,"",VLOOKUP($B85,Table1[],2,FALSE))</f>
        <v/>
      </c>
      <c r="P85" t="str">
        <f>IF(VLOOKUP($B85,Table1[],3,FALSE)=0,"",VLOOKUP($B85,Table1[],3,FALSE))</f>
        <v>10 turn</v>
      </c>
      <c r="Q85" t="str">
        <f>IF(VLOOKUP($B85,Table1[],5,FALSE)=0,"",VLOOKUP($B85,Table1[],5,FALSE))</f>
        <v/>
      </c>
    </row>
    <row r="86" spans="1:17" x14ac:dyDescent="0.25">
      <c r="A86" t="s">
        <v>115</v>
      </c>
      <c r="B86" t="s">
        <v>136</v>
      </c>
      <c r="C86">
        <v>11</v>
      </c>
      <c r="D86">
        <v>30.001000000000001</v>
      </c>
      <c r="E86">
        <v>0.01</v>
      </c>
      <c r="F86" t="s">
        <v>24</v>
      </c>
      <c r="G86" t="s">
        <v>23</v>
      </c>
      <c r="K86">
        <v>1.6</v>
      </c>
      <c r="L86">
        <v>2.0127000000000002</v>
      </c>
      <c r="M86">
        <v>1.1037999999999999</v>
      </c>
      <c r="N86">
        <v>2.0234999999999999</v>
      </c>
      <c r="O86" t="str">
        <f>IF(VLOOKUP($B86,Table1[],2,FALSE)=0,"",VLOOKUP($B86,Table1[],2,FALSE))</f>
        <v/>
      </c>
      <c r="P86" t="str">
        <f>IF(VLOOKUP($B86,Table1[],3,FALSE)=0,"",VLOOKUP($B86,Table1[],3,FALSE))</f>
        <v>10 turn</v>
      </c>
      <c r="Q86" t="str">
        <f>IF(VLOOKUP($B86,Table1[],5,FALSE)=0,"",VLOOKUP($B86,Table1[],5,FALSE))</f>
        <v/>
      </c>
    </row>
    <row r="87" spans="1:17" x14ac:dyDescent="0.25">
      <c r="A87" t="s">
        <v>115</v>
      </c>
      <c r="B87" t="s">
        <v>136</v>
      </c>
      <c r="C87">
        <v>11</v>
      </c>
      <c r="D87">
        <v>30.001000000000001</v>
      </c>
      <c r="E87">
        <v>0.1</v>
      </c>
      <c r="F87" t="s">
        <v>24</v>
      </c>
      <c r="G87" t="s">
        <v>23</v>
      </c>
      <c r="K87">
        <v>49.094000000000001</v>
      </c>
      <c r="L87">
        <v>1.1796</v>
      </c>
      <c r="M87">
        <v>49.066000000000003</v>
      </c>
      <c r="N87">
        <v>1.1772</v>
      </c>
      <c r="O87" t="str">
        <f>IF(VLOOKUP($B87,Table1[],2,FALSE)=0,"",VLOOKUP($B87,Table1[],2,FALSE))</f>
        <v/>
      </c>
      <c r="P87" t="str">
        <f>IF(VLOOKUP($B87,Table1[],3,FALSE)=0,"",VLOOKUP($B87,Table1[],3,FALSE))</f>
        <v>10 turn</v>
      </c>
      <c r="Q87" t="str">
        <f>IF(VLOOKUP($B87,Table1[],5,FALSE)=0,"",VLOOKUP($B87,Table1[],5,FALSE))</f>
        <v/>
      </c>
    </row>
    <row r="88" spans="1:17" x14ac:dyDescent="0.25">
      <c r="A88" t="s">
        <v>115</v>
      </c>
      <c r="B88" t="s">
        <v>136</v>
      </c>
      <c r="C88">
        <v>11</v>
      </c>
      <c r="D88">
        <v>30.001000000000001</v>
      </c>
      <c r="E88">
        <v>1</v>
      </c>
      <c r="F88" t="s">
        <v>24</v>
      </c>
      <c r="G88" t="s">
        <v>23</v>
      </c>
      <c r="K88">
        <v>576.16999999999996</v>
      </c>
      <c r="L88">
        <v>0.15057999999999999</v>
      </c>
      <c r="M88">
        <v>576.16</v>
      </c>
      <c r="N88">
        <v>0.14877000000000001</v>
      </c>
      <c r="O88" t="str">
        <f>IF(VLOOKUP($B88,Table1[],2,FALSE)=0,"",VLOOKUP($B88,Table1[],2,FALSE))</f>
        <v/>
      </c>
      <c r="P88" t="str">
        <f>IF(VLOOKUP($B88,Table1[],3,FALSE)=0,"",VLOOKUP($B88,Table1[],3,FALSE))</f>
        <v>10 turn</v>
      </c>
      <c r="Q88" t="str">
        <f>IF(VLOOKUP($B88,Table1[],5,FALSE)=0,"",VLOOKUP($B88,Table1[],5,FALSE))</f>
        <v/>
      </c>
    </row>
    <row r="89" spans="1:17" x14ac:dyDescent="0.25">
      <c r="A89" t="s">
        <v>115</v>
      </c>
      <c r="B89" t="s">
        <v>136</v>
      </c>
      <c r="C89">
        <v>11</v>
      </c>
      <c r="D89">
        <v>30.001000000000001</v>
      </c>
      <c r="E89">
        <v>10</v>
      </c>
      <c r="F89" t="s">
        <v>24</v>
      </c>
      <c r="G89" t="s">
        <v>23</v>
      </c>
      <c r="K89">
        <v>5773.4</v>
      </c>
      <c r="L89">
        <v>1.5656E-2</v>
      </c>
      <c r="M89">
        <v>5773.4</v>
      </c>
      <c r="N89">
        <v>1.4925000000000001E-2</v>
      </c>
      <c r="O89" t="str">
        <f>IF(VLOOKUP($B89,Table1[],2,FALSE)=0,"",VLOOKUP($B89,Table1[],2,FALSE))</f>
        <v/>
      </c>
      <c r="P89" t="str">
        <f>IF(VLOOKUP($B89,Table1[],3,FALSE)=0,"",VLOOKUP($B89,Table1[],3,FALSE))</f>
        <v>10 turn</v>
      </c>
      <c r="Q89" t="str">
        <f>IF(VLOOKUP($B89,Table1[],5,FALSE)=0,"",VLOOKUP($B89,Table1[],5,FALSE))</f>
        <v/>
      </c>
    </row>
    <row r="90" spans="1:17" x14ac:dyDescent="0.25">
      <c r="A90" t="s">
        <v>115</v>
      </c>
      <c r="B90" t="s">
        <v>136</v>
      </c>
      <c r="C90">
        <v>11</v>
      </c>
      <c r="D90">
        <v>30.001000000000001</v>
      </c>
      <c r="E90">
        <v>100</v>
      </c>
      <c r="F90" t="s">
        <v>24</v>
      </c>
      <c r="G90" t="s">
        <v>23</v>
      </c>
      <c r="K90">
        <v>57736</v>
      </c>
      <c r="L90">
        <v>1.7851E-3</v>
      </c>
      <c r="M90">
        <v>57735</v>
      </c>
      <c r="N90">
        <v>1.4924999999999999E-3</v>
      </c>
      <c r="O90" t="str">
        <f>IF(VLOOKUP($B90,Table1[],2,FALSE)=0,"",VLOOKUP($B90,Table1[],2,FALSE))</f>
        <v/>
      </c>
      <c r="P90" t="str">
        <f>IF(VLOOKUP($B90,Table1[],3,FALSE)=0,"",VLOOKUP($B90,Table1[],3,FALSE))</f>
        <v>10 turn</v>
      </c>
      <c r="Q90" t="str">
        <f>IF(VLOOKUP($B90,Table1[],5,FALSE)=0,"",VLOOKUP($B90,Table1[],5,FALSE))</f>
        <v/>
      </c>
    </row>
    <row r="91" spans="1:17" x14ac:dyDescent="0.25">
      <c r="A91" t="s">
        <v>115</v>
      </c>
      <c r="B91" t="s">
        <v>136</v>
      </c>
      <c r="C91">
        <v>30</v>
      </c>
      <c r="D91">
        <v>110.01</v>
      </c>
      <c r="E91">
        <v>0.01</v>
      </c>
      <c r="F91" t="s">
        <v>24</v>
      </c>
      <c r="G91" t="s">
        <v>23</v>
      </c>
      <c r="K91">
        <v>4</v>
      </c>
      <c r="L91">
        <v>2.1</v>
      </c>
      <c r="M91">
        <v>2.5089999999999999</v>
      </c>
      <c r="N91">
        <v>2.1122000000000001</v>
      </c>
      <c r="O91" t="str">
        <f>IF(VLOOKUP($B91,Table1[],2,FALSE)=0,"",VLOOKUP($B91,Table1[],2,FALSE))</f>
        <v/>
      </c>
      <c r="P91" t="str">
        <f>IF(VLOOKUP($B91,Table1[],3,FALSE)=0,"",VLOOKUP($B91,Table1[],3,FALSE))</f>
        <v>10 turn</v>
      </c>
      <c r="Q91" t="str">
        <f>IF(VLOOKUP($B91,Table1[],5,FALSE)=0,"",VLOOKUP($B91,Table1[],5,FALSE))</f>
        <v/>
      </c>
    </row>
    <row r="92" spans="1:17" x14ac:dyDescent="0.25">
      <c r="A92" t="s">
        <v>115</v>
      </c>
      <c r="B92" t="s">
        <v>136</v>
      </c>
      <c r="C92">
        <v>30</v>
      </c>
      <c r="D92">
        <v>110.01</v>
      </c>
      <c r="E92">
        <v>0.1</v>
      </c>
      <c r="F92" t="s">
        <v>24</v>
      </c>
      <c r="G92" t="s">
        <v>23</v>
      </c>
      <c r="K92">
        <v>29.550999999999998</v>
      </c>
      <c r="L92">
        <v>1.93</v>
      </c>
      <c r="M92">
        <v>29.510999999999999</v>
      </c>
      <c r="N92">
        <v>1.9297</v>
      </c>
      <c r="O92" t="str">
        <f>IF(VLOOKUP($B92,Table1[],2,FALSE)=0,"",VLOOKUP($B92,Table1[],2,FALSE))</f>
        <v/>
      </c>
      <c r="P92" t="str">
        <f>IF(VLOOKUP($B92,Table1[],3,FALSE)=0,"",VLOOKUP($B92,Table1[],3,FALSE))</f>
        <v>10 turn</v>
      </c>
      <c r="Q92" t="str">
        <f>IF(VLOOKUP($B92,Table1[],5,FALSE)=0,"",VLOOKUP($B92,Table1[],5,FALSE))</f>
        <v/>
      </c>
    </row>
    <row r="93" spans="1:17" x14ac:dyDescent="0.25">
      <c r="A93" t="s">
        <v>115</v>
      </c>
      <c r="B93" t="s">
        <v>136</v>
      </c>
      <c r="C93">
        <v>30</v>
      </c>
      <c r="D93">
        <v>110.01</v>
      </c>
      <c r="E93">
        <v>1</v>
      </c>
      <c r="F93" t="s">
        <v>24</v>
      </c>
      <c r="G93" t="s">
        <v>23</v>
      </c>
      <c r="K93">
        <v>565.25</v>
      </c>
      <c r="L93">
        <v>0.52854000000000001</v>
      </c>
      <c r="M93">
        <v>565.25</v>
      </c>
      <c r="N93">
        <v>0.52742999999999995</v>
      </c>
      <c r="O93" t="str">
        <f>IF(VLOOKUP($B93,Table1[],2,FALSE)=0,"",VLOOKUP($B93,Table1[],2,FALSE))</f>
        <v/>
      </c>
      <c r="P93" t="str">
        <f>IF(VLOOKUP($B93,Table1[],3,FALSE)=0,"",VLOOKUP($B93,Table1[],3,FALSE))</f>
        <v>10 turn</v>
      </c>
      <c r="Q93" t="str">
        <f>IF(VLOOKUP($B93,Table1[],5,FALSE)=0,"",VLOOKUP($B93,Table1[],5,FALSE))</f>
        <v/>
      </c>
    </row>
    <row r="94" spans="1:17" x14ac:dyDescent="0.25">
      <c r="A94" t="s">
        <v>115</v>
      </c>
      <c r="B94" t="s">
        <v>136</v>
      </c>
      <c r="C94">
        <v>30</v>
      </c>
      <c r="D94">
        <v>110.01</v>
      </c>
      <c r="E94">
        <v>10</v>
      </c>
      <c r="F94" t="s">
        <v>24</v>
      </c>
      <c r="G94" t="s">
        <v>23</v>
      </c>
      <c r="K94">
        <v>5772.3</v>
      </c>
      <c r="L94">
        <v>5.5474999999999997E-2</v>
      </c>
      <c r="M94">
        <v>5772.3</v>
      </c>
      <c r="N94">
        <v>5.4984999999999999E-2</v>
      </c>
      <c r="O94" t="str">
        <f>IF(VLOOKUP($B94,Table1[],2,FALSE)=0,"",VLOOKUP($B94,Table1[],2,FALSE))</f>
        <v/>
      </c>
      <c r="P94" t="str">
        <f>IF(VLOOKUP($B94,Table1[],3,FALSE)=0,"",VLOOKUP($B94,Table1[],3,FALSE))</f>
        <v>10 turn</v>
      </c>
      <c r="Q94" t="str">
        <f>IF(VLOOKUP($B94,Table1[],5,FALSE)=0,"",VLOOKUP($B94,Table1[],5,FALSE))</f>
        <v/>
      </c>
    </row>
    <row r="95" spans="1:17" x14ac:dyDescent="0.25">
      <c r="A95" t="s">
        <v>115</v>
      </c>
      <c r="B95" t="s">
        <v>136</v>
      </c>
      <c r="C95">
        <v>30</v>
      </c>
      <c r="D95">
        <v>110.01</v>
      </c>
      <c r="E95">
        <v>100</v>
      </c>
      <c r="F95" t="s">
        <v>24</v>
      </c>
      <c r="G95" t="s">
        <v>23</v>
      </c>
      <c r="K95">
        <v>57735</v>
      </c>
      <c r="L95">
        <v>5.6968000000000001E-3</v>
      </c>
      <c r="M95">
        <v>57735</v>
      </c>
      <c r="N95">
        <v>5.5009999999999998E-3</v>
      </c>
      <c r="O95" t="str">
        <f>IF(VLOOKUP($B95,Table1[],2,FALSE)=0,"",VLOOKUP($B95,Table1[],2,FALSE))</f>
        <v/>
      </c>
      <c r="P95" t="str">
        <f>IF(VLOOKUP($B95,Table1[],3,FALSE)=0,"",VLOOKUP($B95,Table1[],3,FALSE))</f>
        <v>10 turn</v>
      </c>
      <c r="Q95" t="str">
        <f>IF(VLOOKUP($B95,Table1[],5,FALSE)=0,"",VLOOKUP($B95,Table1[],5,FALSE))</f>
        <v/>
      </c>
    </row>
    <row r="96" spans="1:17" x14ac:dyDescent="0.25">
      <c r="A96" t="s">
        <v>115</v>
      </c>
      <c r="B96" t="s">
        <v>136</v>
      </c>
      <c r="C96">
        <v>110</v>
      </c>
      <c r="D96">
        <v>205</v>
      </c>
      <c r="E96">
        <v>0.01</v>
      </c>
      <c r="F96" t="s">
        <v>24</v>
      </c>
      <c r="G96" t="s">
        <v>23</v>
      </c>
      <c r="K96">
        <v>6.5</v>
      </c>
      <c r="L96">
        <v>2.2999999999999998</v>
      </c>
      <c r="M96">
        <v>4.5922000000000001</v>
      </c>
      <c r="N96">
        <v>2.3086000000000002</v>
      </c>
      <c r="O96" t="str">
        <f>IF(VLOOKUP($B96,Table1[],2,FALSE)=0,"",VLOOKUP($B96,Table1[],2,FALSE))</f>
        <v/>
      </c>
      <c r="P96" t="str">
        <f>IF(VLOOKUP($B96,Table1[],3,FALSE)=0,"",VLOOKUP($B96,Table1[],3,FALSE))</f>
        <v>10 turn</v>
      </c>
      <c r="Q96" t="str">
        <f>IF(VLOOKUP($B96,Table1[],5,FALSE)=0,"",VLOOKUP($B96,Table1[],5,FALSE))</f>
        <v/>
      </c>
    </row>
    <row r="97" spans="1:17" x14ac:dyDescent="0.25">
      <c r="A97" t="s">
        <v>115</v>
      </c>
      <c r="B97" t="s">
        <v>136</v>
      </c>
      <c r="C97">
        <v>110</v>
      </c>
      <c r="D97">
        <v>205</v>
      </c>
      <c r="E97">
        <v>0.1</v>
      </c>
      <c r="F97" t="s">
        <v>24</v>
      </c>
      <c r="G97" t="s">
        <v>23</v>
      </c>
      <c r="K97">
        <v>14.301</v>
      </c>
      <c r="L97">
        <v>2.2787999999999999</v>
      </c>
      <c r="M97">
        <v>14.221</v>
      </c>
      <c r="N97">
        <v>2.2784</v>
      </c>
      <c r="O97" t="str">
        <f>IF(VLOOKUP($B97,Table1[],2,FALSE)=0,"",VLOOKUP($B97,Table1[],2,FALSE))</f>
        <v/>
      </c>
      <c r="P97" t="str">
        <f>IF(VLOOKUP($B97,Table1[],3,FALSE)=0,"",VLOOKUP($B97,Table1[],3,FALSE))</f>
        <v>10 turn</v>
      </c>
      <c r="Q97" t="str">
        <f>IF(VLOOKUP($B97,Table1[],5,FALSE)=0,"",VLOOKUP($B97,Table1[],5,FALSE))</f>
        <v/>
      </c>
    </row>
    <row r="98" spans="1:17" x14ac:dyDescent="0.25">
      <c r="A98" t="s">
        <v>115</v>
      </c>
      <c r="B98" t="s">
        <v>136</v>
      </c>
      <c r="C98">
        <v>110</v>
      </c>
      <c r="D98">
        <v>205</v>
      </c>
      <c r="E98">
        <v>1</v>
      </c>
      <c r="F98" t="s">
        <v>24</v>
      </c>
      <c r="G98" t="s">
        <v>23</v>
      </c>
      <c r="K98">
        <v>497.21</v>
      </c>
      <c r="L98">
        <v>1.2323999999999999</v>
      </c>
      <c r="M98">
        <v>497.26</v>
      </c>
      <c r="N98">
        <v>1.2301</v>
      </c>
      <c r="O98" t="str">
        <f>IF(VLOOKUP($B98,Table1[],2,FALSE)=0,"",VLOOKUP($B98,Table1[],2,FALSE))</f>
        <v/>
      </c>
      <c r="P98" t="str">
        <f>IF(VLOOKUP($B98,Table1[],3,FALSE)=0,"",VLOOKUP($B98,Table1[],3,FALSE))</f>
        <v>10 turn</v>
      </c>
      <c r="Q98" t="str">
        <f>IF(VLOOKUP($B98,Table1[],5,FALSE)=0,"",VLOOKUP($B98,Table1[],5,FALSE))</f>
        <v/>
      </c>
    </row>
    <row r="99" spans="1:17" x14ac:dyDescent="0.25">
      <c r="A99" t="s">
        <v>115</v>
      </c>
      <c r="B99" t="s">
        <v>136</v>
      </c>
      <c r="C99">
        <v>110</v>
      </c>
      <c r="D99">
        <v>205</v>
      </c>
      <c r="E99">
        <v>10</v>
      </c>
      <c r="F99" t="s">
        <v>24</v>
      </c>
      <c r="G99" t="s">
        <v>23</v>
      </c>
      <c r="K99">
        <v>5763.1</v>
      </c>
      <c r="L99">
        <v>0.14824000000000001</v>
      </c>
      <c r="M99">
        <v>5763.2</v>
      </c>
      <c r="N99">
        <v>0.1469</v>
      </c>
      <c r="O99" t="str">
        <f>IF(VLOOKUP($B99,Table1[],2,FALSE)=0,"",VLOOKUP($B99,Table1[],2,FALSE))</f>
        <v/>
      </c>
      <c r="P99" t="str">
        <f>IF(VLOOKUP($B99,Table1[],3,FALSE)=0,"",VLOOKUP($B99,Table1[],3,FALSE))</f>
        <v>10 turn</v>
      </c>
      <c r="Q99" t="str">
        <f>IF(VLOOKUP($B99,Table1[],5,FALSE)=0,"",VLOOKUP($B99,Table1[],5,FALSE))</f>
        <v/>
      </c>
    </row>
    <row r="100" spans="1:17" x14ac:dyDescent="0.25">
      <c r="A100" t="s">
        <v>115</v>
      </c>
      <c r="B100" t="s">
        <v>136</v>
      </c>
      <c r="C100">
        <v>110</v>
      </c>
      <c r="D100">
        <v>205</v>
      </c>
      <c r="E100">
        <v>100</v>
      </c>
      <c r="F100" t="s">
        <v>24</v>
      </c>
      <c r="G100" t="s">
        <v>23</v>
      </c>
      <c r="K100">
        <v>57734</v>
      </c>
      <c r="L100">
        <v>1.5259999999999999E-2</v>
      </c>
      <c r="M100">
        <v>57734</v>
      </c>
      <c r="N100">
        <v>1.4722000000000001E-2</v>
      </c>
      <c r="O100" t="str">
        <f>IF(VLOOKUP($B100,Table1[],2,FALSE)=0,"",VLOOKUP($B100,Table1[],2,FALSE))</f>
        <v/>
      </c>
      <c r="P100" t="str">
        <f>IF(VLOOKUP($B100,Table1[],3,FALSE)=0,"",VLOOKUP($B100,Table1[],3,FALSE))</f>
        <v>10 turn</v>
      </c>
      <c r="Q100" t="str">
        <f>IF(VLOOKUP($B100,Table1[],5,FALSE)=0,"",VLOOKUP($B100,Table1[],5,FALSE))</f>
        <v/>
      </c>
    </row>
    <row r="101" spans="1:17" x14ac:dyDescent="0.25">
      <c r="A101" t="s">
        <v>115</v>
      </c>
      <c r="B101" t="s">
        <v>136</v>
      </c>
      <c r="C101">
        <v>205</v>
      </c>
      <c r="D101">
        <v>206</v>
      </c>
      <c r="E101">
        <v>0.01</v>
      </c>
      <c r="F101" t="s">
        <v>24</v>
      </c>
      <c r="G101" t="s">
        <v>23</v>
      </c>
      <c r="K101">
        <v>6.5</v>
      </c>
      <c r="L101">
        <v>2.2999999999999998</v>
      </c>
      <c r="M101">
        <v>4.5922000000000001</v>
      </c>
      <c r="N101">
        <v>2.3086000000000002</v>
      </c>
      <c r="O101" t="str">
        <f>IF(VLOOKUP($B101,Table1[],2,FALSE)=0,"",VLOOKUP($B101,Table1[],2,FALSE))</f>
        <v/>
      </c>
      <c r="P101" t="str">
        <f>IF(VLOOKUP($B101,Table1[],3,FALSE)=0,"",VLOOKUP($B101,Table1[],3,FALSE))</f>
        <v>10 turn</v>
      </c>
      <c r="Q101" t="str">
        <f>IF(VLOOKUP($B101,Table1[],5,FALSE)=0,"",VLOOKUP($B101,Table1[],5,FALSE))</f>
        <v/>
      </c>
    </row>
    <row r="102" spans="1:17" x14ac:dyDescent="0.25">
      <c r="A102" t="s">
        <v>115</v>
      </c>
      <c r="B102" t="s">
        <v>136</v>
      </c>
      <c r="C102">
        <v>205</v>
      </c>
      <c r="D102">
        <v>206</v>
      </c>
      <c r="E102">
        <v>0.1</v>
      </c>
      <c r="F102" t="s">
        <v>24</v>
      </c>
      <c r="G102" t="s">
        <v>23</v>
      </c>
      <c r="K102">
        <v>14.301</v>
      </c>
      <c r="L102">
        <v>2.2787999999999999</v>
      </c>
      <c r="M102">
        <v>14.221</v>
      </c>
      <c r="N102">
        <v>2.2784</v>
      </c>
      <c r="O102" t="str">
        <f>IF(VLOOKUP($B102,Table1[],2,FALSE)=0,"",VLOOKUP($B102,Table1[],2,FALSE))</f>
        <v/>
      </c>
      <c r="P102" t="str">
        <f>IF(VLOOKUP($B102,Table1[],3,FALSE)=0,"",VLOOKUP($B102,Table1[],3,FALSE))</f>
        <v>10 turn</v>
      </c>
      <c r="Q102" t="str">
        <f>IF(VLOOKUP($B102,Table1[],5,FALSE)=0,"",VLOOKUP($B102,Table1[],5,FALSE))</f>
        <v/>
      </c>
    </row>
    <row r="103" spans="1:17" x14ac:dyDescent="0.25">
      <c r="A103" t="s">
        <v>115</v>
      </c>
      <c r="B103" t="s">
        <v>136</v>
      </c>
      <c r="C103">
        <v>205</v>
      </c>
      <c r="D103">
        <v>206</v>
      </c>
      <c r="E103">
        <v>1</v>
      </c>
      <c r="F103" t="s">
        <v>24</v>
      </c>
      <c r="G103" t="s">
        <v>23</v>
      </c>
      <c r="K103">
        <v>497.21</v>
      </c>
      <c r="L103">
        <v>1.2323999999999999</v>
      </c>
      <c r="M103">
        <v>497.26</v>
      </c>
      <c r="N103">
        <v>1.2301</v>
      </c>
      <c r="O103" t="str">
        <f>IF(VLOOKUP($B103,Table1[],2,FALSE)=0,"",VLOOKUP($B103,Table1[],2,FALSE))</f>
        <v/>
      </c>
      <c r="P103" t="str">
        <f>IF(VLOOKUP($B103,Table1[],3,FALSE)=0,"",VLOOKUP($B103,Table1[],3,FALSE))</f>
        <v>10 turn</v>
      </c>
      <c r="Q103" t="str">
        <f>IF(VLOOKUP($B103,Table1[],5,FALSE)=0,"",VLOOKUP($B103,Table1[],5,FALSE))</f>
        <v/>
      </c>
    </row>
    <row r="104" spans="1:17" x14ac:dyDescent="0.25">
      <c r="A104" t="s">
        <v>115</v>
      </c>
      <c r="B104" t="s">
        <v>136</v>
      </c>
      <c r="C104">
        <v>205</v>
      </c>
      <c r="D104">
        <v>206</v>
      </c>
      <c r="E104">
        <v>10</v>
      </c>
      <c r="F104" t="s">
        <v>24</v>
      </c>
      <c r="G104" t="s">
        <v>23</v>
      </c>
      <c r="K104">
        <v>5763.1</v>
      </c>
      <c r="L104">
        <v>0.14824000000000001</v>
      </c>
      <c r="M104">
        <v>5763.2</v>
      </c>
      <c r="N104">
        <v>0.1469</v>
      </c>
      <c r="O104" t="str">
        <f>IF(VLOOKUP($B104,Table1[],2,FALSE)=0,"",VLOOKUP($B104,Table1[],2,FALSE))</f>
        <v/>
      </c>
      <c r="P104" t="str">
        <f>IF(VLOOKUP($B104,Table1[],3,FALSE)=0,"",VLOOKUP($B104,Table1[],3,FALSE))</f>
        <v>10 turn</v>
      </c>
      <c r="Q104" t="str">
        <f>IF(VLOOKUP($B104,Table1[],5,FALSE)=0,"",VLOOKUP($B104,Table1[],5,FALSE))</f>
        <v/>
      </c>
    </row>
    <row r="105" spans="1:17" x14ac:dyDescent="0.25">
      <c r="A105" t="s">
        <v>115</v>
      </c>
      <c r="B105" t="s">
        <v>136</v>
      </c>
      <c r="C105">
        <v>205</v>
      </c>
      <c r="D105">
        <v>206</v>
      </c>
      <c r="E105">
        <v>100</v>
      </c>
      <c r="F105" t="s">
        <v>24</v>
      </c>
      <c r="G105" t="s">
        <v>23</v>
      </c>
      <c r="K105">
        <v>57734</v>
      </c>
      <c r="L105">
        <v>1.5259999999999999E-2</v>
      </c>
      <c r="M105">
        <v>57734</v>
      </c>
      <c r="N105">
        <v>1.4722000000000001E-2</v>
      </c>
      <c r="O105" t="str">
        <f>IF(VLOOKUP($B105,Table1[],2,FALSE)=0,"",VLOOKUP($B105,Table1[],2,FALSE))</f>
        <v/>
      </c>
      <c r="P105" t="str">
        <f>IF(VLOOKUP($B105,Table1[],3,FALSE)=0,"",VLOOKUP($B105,Table1[],3,FALSE))</f>
        <v>10 turn</v>
      </c>
      <c r="Q105" t="str">
        <f>IF(VLOOKUP($B105,Table1[],5,FALSE)=0,"",VLOOKUP($B105,Table1[],5,FALSE))</f>
        <v/>
      </c>
    </row>
    <row r="106" spans="1:17" x14ac:dyDescent="0.25">
      <c r="A106" t="s">
        <v>115</v>
      </c>
      <c r="B106" t="s">
        <v>137</v>
      </c>
      <c r="C106">
        <v>20</v>
      </c>
      <c r="D106">
        <v>60.01</v>
      </c>
      <c r="E106">
        <v>1E-3</v>
      </c>
      <c r="F106" t="s">
        <v>24</v>
      </c>
      <c r="G106" t="s">
        <v>23</v>
      </c>
      <c r="K106">
        <v>3.9</v>
      </c>
      <c r="L106">
        <v>2.1</v>
      </c>
      <c r="M106">
        <v>0.23927999999999999</v>
      </c>
      <c r="N106">
        <v>2.0472999999999999</v>
      </c>
      <c r="O106" t="str">
        <f>IF(VLOOKUP($B106,Table1[],2,FALSE)=0,"",VLOOKUP($B106,Table1[],2,FALSE))</f>
        <v/>
      </c>
      <c r="P106" t="str">
        <f>IF(VLOOKUP($B106,Table1[],3,FALSE)=0,"",VLOOKUP($B106,Table1[],3,FALSE))</f>
        <v>20 turn</v>
      </c>
      <c r="Q106" t="str">
        <f>IF(VLOOKUP($B106,Table1[],5,FALSE)=0,"",VLOOKUP($B106,Table1[],5,FALSE))</f>
        <v/>
      </c>
    </row>
    <row r="107" spans="1:17" x14ac:dyDescent="0.25">
      <c r="A107" t="s">
        <v>115</v>
      </c>
      <c r="B107" t="s">
        <v>137</v>
      </c>
      <c r="C107">
        <v>20</v>
      </c>
      <c r="D107">
        <v>60.01</v>
      </c>
      <c r="E107">
        <v>0.01</v>
      </c>
      <c r="F107" t="s">
        <v>24</v>
      </c>
      <c r="G107" t="s">
        <v>23</v>
      </c>
      <c r="K107">
        <v>3.9</v>
      </c>
      <c r="L107">
        <v>2.1</v>
      </c>
      <c r="M107">
        <v>0.76998</v>
      </c>
      <c r="N107">
        <v>2.0407000000000002</v>
      </c>
      <c r="O107" t="str">
        <f>IF(VLOOKUP($B107,Table1[],2,FALSE)=0,"",VLOOKUP($B107,Table1[],2,FALSE))</f>
        <v/>
      </c>
      <c r="P107" t="str">
        <f>IF(VLOOKUP($B107,Table1[],3,FALSE)=0,"",VLOOKUP($B107,Table1[],3,FALSE))</f>
        <v>20 turn</v>
      </c>
      <c r="Q107" t="str">
        <f>IF(VLOOKUP($B107,Table1[],5,FALSE)=0,"",VLOOKUP($B107,Table1[],5,FALSE))</f>
        <v/>
      </c>
    </row>
    <row r="108" spans="1:17" x14ac:dyDescent="0.25">
      <c r="A108" t="s">
        <v>115</v>
      </c>
      <c r="B108" t="s">
        <v>137</v>
      </c>
      <c r="C108">
        <v>20</v>
      </c>
      <c r="D108">
        <v>60.01</v>
      </c>
      <c r="E108">
        <v>0.1</v>
      </c>
      <c r="F108" t="s">
        <v>24</v>
      </c>
      <c r="G108" t="s">
        <v>23</v>
      </c>
      <c r="K108">
        <v>38.447000000000003</v>
      </c>
      <c r="L108">
        <v>1.6259999999999999</v>
      </c>
      <c r="M108">
        <v>38.404000000000003</v>
      </c>
      <c r="N108">
        <v>1.6256999999999999</v>
      </c>
      <c r="O108" t="str">
        <f>IF(VLOOKUP($B108,Table1[],2,FALSE)=0,"",VLOOKUP($B108,Table1[],2,FALSE))</f>
        <v/>
      </c>
      <c r="P108" t="str">
        <f>IF(VLOOKUP($B108,Table1[],3,FALSE)=0,"",VLOOKUP($B108,Table1[],3,FALSE))</f>
        <v>20 turn</v>
      </c>
      <c r="Q108" t="str">
        <f>IF(VLOOKUP($B108,Table1[],5,FALSE)=0,"",VLOOKUP($B108,Table1[],5,FALSE))</f>
        <v/>
      </c>
    </row>
    <row r="109" spans="1:17" x14ac:dyDescent="0.25">
      <c r="A109" t="s">
        <v>115</v>
      </c>
      <c r="B109" t="s">
        <v>137</v>
      </c>
      <c r="C109">
        <v>20</v>
      </c>
      <c r="D109">
        <v>60.01</v>
      </c>
      <c r="E109">
        <v>1</v>
      </c>
      <c r="F109" t="s">
        <v>24</v>
      </c>
      <c r="G109" t="s">
        <v>23</v>
      </c>
      <c r="K109">
        <v>573.08000000000004</v>
      </c>
      <c r="L109">
        <v>0.28848000000000001</v>
      </c>
      <c r="M109">
        <v>573.07000000000005</v>
      </c>
      <c r="N109">
        <v>0.28764000000000001</v>
      </c>
      <c r="O109" t="str">
        <f>IF(VLOOKUP($B109,Table1[],2,FALSE)=0,"",VLOOKUP($B109,Table1[],2,FALSE))</f>
        <v/>
      </c>
      <c r="P109" t="str">
        <f>IF(VLOOKUP($B109,Table1[],3,FALSE)=0,"",VLOOKUP($B109,Table1[],3,FALSE))</f>
        <v>20 turn</v>
      </c>
      <c r="Q109" t="str">
        <f>IF(VLOOKUP($B109,Table1[],5,FALSE)=0,"",VLOOKUP($B109,Table1[],5,FALSE))</f>
        <v/>
      </c>
    </row>
    <row r="110" spans="1:17" x14ac:dyDescent="0.25">
      <c r="A110" t="s">
        <v>115</v>
      </c>
      <c r="B110" t="s">
        <v>137</v>
      </c>
      <c r="C110">
        <v>20</v>
      </c>
      <c r="D110">
        <v>60.01</v>
      </c>
      <c r="E110">
        <v>10</v>
      </c>
      <c r="F110" t="s">
        <v>24</v>
      </c>
      <c r="G110" t="s">
        <v>23</v>
      </c>
      <c r="K110">
        <v>5773.1</v>
      </c>
      <c r="L110">
        <v>2.9468000000000001E-2</v>
      </c>
      <c r="M110">
        <v>5773.1</v>
      </c>
      <c r="N110">
        <v>2.912E-2</v>
      </c>
      <c r="O110" t="str">
        <f>IF(VLOOKUP($B110,Table1[],2,FALSE)=0,"",VLOOKUP($B110,Table1[],2,FALSE))</f>
        <v/>
      </c>
      <c r="P110" t="str">
        <f>IF(VLOOKUP($B110,Table1[],3,FALSE)=0,"",VLOOKUP($B110,Table1[],3,FALSE))</f>
        <v>20 turn</v>
      </c>
      <c r="Q110" t="str">
        <f>IF(VLOOKUP($B110,Table1[],5,FALSE)=0,"",VLOOKUP($B110,Table1[],5,FALSE))</f>
        <v/>
      </c>
    </row>
    <row r="111" spans="1:17" x14ac:dyDescent="0.25">
      <c r="A111" t="s">
        <v>115</v>
      </c>
      <c r="B111" t="s">
        <v>137</v>
      </c>
      <c r="C111">
        <v>20</v>
      </c>
      <c r="D111">
        <v>60.01</v>
      </c>
      <c r="E111">
        <v>100</v>
      </c>
      <c r="F111" t="s">
        <v>24</v>
      </c>
      <c r="G111" t="s">
        <v>23</v>
      </c>
      <c r="K111">
        <v>57735</v>
      </c>
      <c r="L111">
        <v>3.0514000000000001E-3</v>
      </c>
      <c r="M111">
        <v>57735</v>
      </c>
      <c r="N111">
        <v>2.9123999999999999E-3</v>
      </c>
      <c r="O111" t="str">
        <f>IF(VLOOKUP($B111,Table1[],2,FALSE)=0,"",VLOOKUP($B111,Table1[],2,FALSE))</f>
        <v/>
      </c>
      <c r="P111" t="str">
        <f>IF(VLOOKUP($B111,Table1[],3,FALSE)=0,"",VLOOKUP($B111,Table1[],3,FALSE))</f>
        <v>20 turn</v>
      </c>
      <c r="Q111" t="str">
        <f>IF(VLOOKUP($B111,Table1[],5,FALSE)=0,"",VLOOKUP($B111,Table1[],5,FALSE))</f>
        <v/>
      </c>
    </row>
    <row r="112" spans="1:17" x14ac:dyDescent="0.25">
      <c r="A112" t="s">
        <v>115</v>
      </c>
      <c r="B112" t="s">
        <v>137</v>
      </c>
      <c r="C112">
        <v>60</v>
      </c>
      <c r="D112">
        <v>220.01</v>
      </c>
      <c r="E112">
        <v>1E-3</v>
      </c>
      <c r="F112" t="s">
        <v>24</v>
      </c>
      <c r="G112" t="s">
        <v>23</v>
      </c>
      <c r="K112">
        <v>19</v>
      </c>
      <c r="L112">
        <v>2.2000000000000002</v>
      </c>
      <c r="M112">
        <v>4.5221</v>
      </c>
      <c r="N112">
        <v>2.1139999999999999</v>
      </c>
      <c r="O112" t="str">
        <f>IF(VLOOKUP($B112,Table1[],2,FALSE)=0,"",VLOOKUP($B112,Table1[],2,FALSE))</f>
        <v/>
      </c>
      <c r="P112" t="str">
        <f>IF(VLOOKUP($B112,Table1[],3,FALSE)=0,"",VLOOKUP($B112,Table1[],3,FALSE))</f>
        <v>20 turn</v>
      </c>
      <c r="Q112" t="str">
        <f>IF(VLOOKUP($B112,Table1[],5,FALSE)=0,"",VLOOKUP($B112,Table1[],5,FALSE))</f>
        <v/>
      </c>
    </row>
    <row r="113" spans="1:17" x14ac:dyDescent="0.25">
      <c r="A113" t="s">
        <v>115</v>
      </c>
      <c r="B113" t="s">
        <v>137</v>
      </c>
      <c r="C113">
        <v>60</v>
      </c>
      <c r="D113">
        <v>220.01</v>
      </c>
      <c r="E113">
        <v>0.01</v>
      </c>
      <c r="F113" t="s">
        <v>24</v>
      </c>
      <c r="G113" t="s">
        <v>23</v>
      </c>
      <c r="K113">
        <v>19</v>
      </c>
      <c r="L113">
        <v>2.2000000000000002</v>
      </c>
      <c r="M113">
        <v>19.725999999999999</v>
      </c>
      <c r="N113">
        <v>2.0608</v>
      </c>
      <c r="O113" t="str">
        <f>IF(VLOOKUP($B113,Table1[],2,FALSE)=0,"",VLOOKUP($B113,Table1[],2,FALSE))</f>
        <v/>
      </c>
      <c r="P113" t="str">
        <f>IF(VLOOKUP($B113,Table1[],3,FALSE)=0,"",VLOOKUP($B113,Table1[],3,FALSE))</f>
        <v>20 turn</v>
      </c>
      <c r="Q113" t="str">
        <f>IF(VLOOKUP($B113,Table1[],5,FALSE)=0,"",VLOOKUP($B113,Table1[],5,FALSE))</f>
        <v/>
      </c>
    </row>
    <row r="114" spans="1:17" x14ac:dyDescent="0.25">
      <c r="A114" t="s">
        <v>115</v>
      </c>
      <c r="B114" t="s">
        <v>137</v>
      </c>
      <c r="C114">
        <v>60</v>
      </c>
      <c r="D114">
        <v>220.01</v>
      </c>
      <c r="E114">
        <v>0.1</v>
      </c>
      <c r="F114" t="s">
        <v>24</v>
      </c>
      <c r="G114" t="s">
        <v>23</v>
      </c>
      <c r="K114">
        <v>535.04</v>
      </c>
      <c r="L114">
        <v>0.95226</v>
      </c>
      <c r="M114">
        <v>535.04</v>
      </c>
      <c r="N114">
        <v>0.95071000000000006</v>
      </c>
      <c r="O114" t="str">
        <f>IF(VLOOKUP($B114,Table1[],2,FALSE)=0,"",VLOOKUP($B114,Table1[],2,FALSE))</f>
        <v/>
      </c>
      <c r="P114" t="str">
        <f>IF(VLOOKUP($B114,Table1[],3,FALSE)=0,"",VLOOKUP($B114,Table1[],3,FALSE))</f>
        <v>20 turn</v>
      </c>
      <c r="Q114" t="str">
        <f>IF(VLOOKUP($B114,Table1[],5,FALSE)=0,"",VLOOKUP($B114,Table1[],5,FALSE))</f>
        <v/>
      </c>
    </row>
    <row r="115" spans="1:17" x14ac:dyDescent="0.25">
      <c r="A115" t="s">
        <v>115</v>
      </c>
      <c r="B115" t="s">
        <v>137</v>
      </c>
      <c r="C115">
        <v>60</v>
      </c>
      <c r="D115">
        <v>220.01</v>
      </c>
      <c r="E115">
        <v>1</v>
      </c>
      <c r="F115" t="s">
        <v>24</v>
      </c>
      <c r="G115" t="s">
        <v>23</v>
      </c>
      <c r="K115">
        <v>5768.4</v>
      </c>
      <c r="L115">
        <v>0.11068</v>
      </c>
      <c r="M115">
        <v>5768.5</v>
      </c>
      <c r="N115">
        <v>0.10982</v>
      </c>
      <c r="O115" t="str">
        <f>IF(VLOOKUP($B115,Table1[],2,FALSE)=0,"",VLOOKUP($B115,Table1[],2,FALSE))</f>
        <v/>
      </c>
      <c r="P115" t="str">
        <f>IF(VLOOKUP($B115,Table1[],3,FALSE)=0,"",VLOOKUP($B115,Table1[],3,FALSE))</f>
        <v>20 turn</v>
      </c>
      <c r="Q115" t="str">
        <f>IF(VLOOKUP($B115,Table1[],5,FALSE)=0,"",VLOOKUP($B115,Table1[],5,FALSE))</f>
        <v/>
      </c>
    </row>
    <row r="116" spans="1:17" x14ac:dyDescent="0.25">
      <c r="A116" t="s">
        <v>115</v>
      </c>
      <c r="B116" t="s">
        <v>137</v>
      </c>
      <c r="C116">
        <v>60</v>
      </c>
      <c r="D116">
        <v>220.01</v>
      </c>
      <c r="E116">
        <v>10</v>
      </c>
      <c r="F116" t="s">
        <v>24</v>
      </c>
      <c r="G116" t="s">
        <v>23</v>
      </c>
      <c r="K116">
        <v>57735</v>
      </c>
      <c r="L116">
        <v>1.1346999999999999E-2</v>
      </c>
      <c r="M116">
        <v>57735</v>
      </c>
      <c r="N116">
        <v>1.1002E-2</v>
      </c>
      <c r="O116" t="str">
        <f>IF(VLOOKUP($B116,Table1[],2,FALSE)=0,"",VLOOKUP($B116,Table1[],2,FALSE))</f>
        <v/>
      </c>
      <c r="P116" t="str">
        <f>IF(VLOOKUP($B116,Table1[],3,FALSE)=0,"",VLOOKUP($B116,Table1[],3,FALSE))</f>
        <v>20 turn</v>
      </c>
      <c r="Q116" t="str">
        <f>IF(VLOOKUP($B116,Table1[],5,FALSE)=0,"",VLOOKUP($B116,Table1[],5,FALSE))</f>
        <v/>
      </c>
    </row>
    <row r="117" spans="1:17" x14ac:dyDescent="0.25">
      <c r="A117" t="s">
        <v>115</v>
      </c>
      <c r="B117" t="s">
        <v>137</v>
      </c>
      <c r="C117">
        <v>60</v>
      </c>
      <c r="D117">
        <v>220.01</v>
      </c>
      <c r="E117">
        <v>100</v>
      </c>
      <c r="F117" t="s">
        <v>24</v>
      </c>
      <c r="G117" t="s">
        <v>23</v>
      </c>
      <c r="K117">
        <v>577360</v>
      </c>
      <c r="L117">
        <v>1.2382000000000001E-3</v>
      </c>
      <c r="M117">
        <v>577350</v>
      </c>
      <c r="N117">
        <v>1.1002E-3</v>
      </c>
      <c r="O117" t="str">
        <f>IF(VLOOKUP($B117,Table1[],2,FALSE)=0,"",VLOOKUP($B117,Table1[],2,FALSE))</f>
        <v/>
      </c>
      <c r="P117" t="str">
        <f>IF(VLOOKUP($B117,Table1[],3,FALSE)=0,"",VLOOKUP($B117,Table1[],3,FALSE))</f>
        <v>20 turn</v>
      </c>
      <c r="Q117" t="str">
        <f>IF(VLOOKUP($B117,Table1[],5,FALSE)=0,"",VLOOKUP($B117,Table1[],5,FALSE))</f>
        <v/>
      </c>
    </row>
    <row r="118" spans="1:17" x14ac:dyDescent="0.25">
      <c r="A118" t="s">
        <v>115</v>
      </c>
      <c r="B118" t="s">
        <v>137</v>
      </c>
      <c r="C118">
        <v>220</v>
      </c>
      <c r="D118">
        <v>410</v>
      </c>
      <c r="E118">
        <v>0.01</v>
      </c>
      <c r="F118" t="s">
        <v>24</v>
      </c>
      <c r="G118" t="s">
        <v>23</v>
      </c>
      <c r="K118">
        <v>13</v>
      </c>
      <c r="L118">
        <v>2.2999999999999998</v>
      </c>
      <c r="M118">
        <v>9.0436999999999994</v>
      </c>
      <c r="N118">
        <v>2.3088000000000002</v>
      </c>
      <c r="O118" t="str">
        <f>IF(VLOOKUP($B118,Table1[],2,FALSE)=0,"",VLOOKUP($B118,Table1[],2,FALSE))</f>
        <v/>
      </c>
      <c r="P118" t="str">
        <f>IF(VLOOKUP($B118,Table1[],3,FALSE)=0,"",VLOOKUP($B118,Table1[],3,FALSE))</f>
        <v>20 turn</v>
      </c>
      <c r="Q118" t="str">
        <f>IF(VLOOKUP($B118,Table1[],5,FALSE)=0,"",VLOOKUP($B118,Table1[],5,FALSE))</f>
        <v/>
      </c>
    </row>
    <row r="119" spans="1:17" x14ac:dyDescent="0.25">
      <c r="A119" t="s">
        <v>115</v>
      </c>
      <c r="B119" t="s">
        <v>137</v>
      </c>
      <c r="C119">
        <v>220</v>
      </c>
      <c r="D119">
        <v>410</v>
      </c>
      <c r="E119">
        <v>0.1</v>
      </c>
      <c r="F119" t="s">
        <v>24</v>
      </c>
      <c r="G119" t="s">
        <v>23</v>
      </c>
      <c r="K119">
        <v>13.978</v>
      </c>
      <c r="L119">
        <v>2.3014000000000001</v>
      </c>
      <c r="M119">
        <v>13.925000000000001</v>
      </c>
      <c r="N119">
        <v>2.3010999999999999</v>
      </c>
      <c r="O119" t="str">
        <f>IF(VLOOKUP($B119,Table1[],2,FALSE)=0,"",VLOOKUP($B119,Table1[],2,FALSE))</f>
        <v/>
      </c>
      <c r="P119" t="str">
        <f>IF(VLOOKUP($B119,Table1[],3,FALSE)=0,"",VLOOKUP($B119,Table1[],3,FALSE))</f>
        <v>20 turn</v>
      </c>
      <c r="Q119" t="str">
        <f>IF(VLOOKUP($B119,Table1[],5,FALSE)=0,"",VLOOKUP($B119,Table1[],5,FALSE))</f>
        <v/>
      </c>
    </row>
    <row r="120" spans="1:17" x14ac:dyDescent="0.25">
      <c r="A120" t="s">
        <v>115</v>
      </c>
      <c r="B120" t="s">
        <v>137</v>
      </c>
      <c r="C120">
        <v>220</v>
      </c>
      <c r="D120">
        <v>410</v>
      </c>
      <c r="E120">
        <v>1</v>
      </c>
      <c r="F120" t="s">
        <v>24</v>
      </c>
      <c r="G120" t="s">
        <v>23</v>
      </c>
      <c r="K120">
        <v>379.54</v>
      </c>
      <c r="L120">
        <v>1.7988999999999999</v>
      </c>
      <c r="M120">
        <v>379.5</v>
      </c>
      <c r="N120">
        <v>1.7976000000000001</v>
      </c>
      <c r="O120" t="str">
        <f>IF(VLOOKUP($B120,Table1[],2,FALSE)=0,"",VLOOKUP($B120,Table1[],2,FALSE))</f>
        <v/>
      </c>
      <c r="P120" t="str">
        <f>IF(VLOOKUP($B120,Table1[],3,FALSE)=0,"",VLOOKUP($B120,Table1[],3,FALSE))</f>
        <v>20 turn</v>
      </c>
      <c r="Q120" t="str">
        <f>IF(VLOOKUP($B120,Table1[],5,FALSE)=0,"",VLOOKUP($B120,Table1[],5,FALSE))</f>
        <v/>
      </c>
    </row>
    <row r="121" spans="1:17" x14ac:dyDescent="0.25">
      <c r="A121" t="s">
        <v>115</v>
      </c>
      <c r="B121" t="s">
        <v>137</v>
      </c>
      <c r="C121">
        <v>220</v>
      </c>
      <c r="D121">
        <v>410</v>
      </c>
      <c r="E121">
        <v>10</v>
      </c>
      <c r="F121" t="s">
        <v>24</v>
      </c>
      <c r="G121" t="s">
        <v>23</v>
      </c>
      <c r="K121">
        <v>5732.3</v>
      </c>
      <c r="L121">
        <v>0.29332000000000003</v>
      </c>
      <c r="M121">
        <v>5732.4</v>
      </c>
      <c r="N121">
        <v>0.29187999999999997</v>
      </c>
      <c r="O121" t="str">
        <f>IF(VLOOKUP($B121,Table1[],2,FALSE)=0,"",VLOOKUP($B121,Table1[],2,FALSE))</f>
        <v/>
      </c>
      <c r="P121" t="str">
        <f>IF(VLOOKUP($B121,Table1[],3,FALSE)=0,"",VLOOKUP($B121,Table1[],3,FALSE))</f>
        <v>20 turn</v>
      </c>
      <c r="Q121" t="str">
        <f>IF(VLOOKUP($B121,Table1[],5,FALSE)=0,"",VLOOKUP($B121,Table1[],5,FALSE))</f>
        <v/>
      </c>
    </row>
    <row r="122" spans="1:17" x14ac:dyDescent="0.25">
      <c r="A122" t="s">
        <v>115</v>
      </c>
      <c r="B122" t="s">
        <v>137</v>
      </c>
      <c r="C122">
        <v>220</v>
      </c>
      <c r="D122">
        <v>410</v>
      </c>
      <c r="E122">
        <v>100</v>
      </c>
      <c r="F122" t="s">
        <v>24</v>
      </c>
      <c r="G122" t="s">
        <v>23</v>
      </c>
      <c r="K122">
        <v>57731</v>
      </c>
      <c r="L122">
        <v>3.0030000000000001E-2</v>
      </c>
      <c r="M122">
        <v>57731</v>
      </c>
      <c r="N122">
        <v>2.9441999999999999E-2</v>
      </c>
      <c r="O122" t="str">
        <f>IF(VLOOKUP($B122,Table1[],2,FALSE)=0,"",VLOOKUP($B122,Table1[],2,FALSE))</f>
        <v/>
      </c>
      <c r="P122" t="str">
        <f>IF(VLOOKUP($B122,Table1[],3,FALSE)=0,"",VLOOKUP($B122,Table1[],3,FALSE))</f>
        <v>20 turn</v>
      </c>
      <c r="Q122" t="str">
        <f>IF(VLOOKUP($B122,Table1[],5,FALSE)=0,"",VLOOKUP($B122,Table1[],5,FALSE))</f>
        <v/>
      </c>
    </row>
    <row r="123" spans="1:17" x14ac:dyDescent="0.25">
      <c r="A123" t="s">
        <v>115</v>
      </c>
      <c r="B123" t="s">
        <v>137</v>
      </c>
      <c r="C123">
        <v>410</v>
      </c>
      <c r="D123">
        <v>411</v>
      </c>
      <c r="E123">
        <v>0.01</v>
      </c>
      <c r="F123" t="s">
        <v>24</v>
      </c>
      <c r="G123" t="s">
        <v>23</v>
      </c>
      <c r="K123">
        <v>13</v>
      </c>
      <c r="L123">
        <v>2.2999999999999998</v>
      </c>
      <c r="M123">
        <v>9.0436999999999994</v>
      </c>
      <c r="N123">
        <v>2.3088000000000002</v>
      </c>
      <c r="O123" t="str">
        <f>IF(VLOOKUP($B123,Table1[],2,FALSE)=0,"",VLOOKUP($B123,Table1[],2,FALSE))</f>
        <v/>
      </c>
      <c r="P123" t="str">
        <f>IF(VLOOKUP($B123,Table1[],3,FALSE)=0,"",VLOOKUP($B123,Table1[],3,FALSE))</f>
        <v>20 turn</v>
      </c>
      <c r="Q123" t="str">
        <f>IF(VLOOKUP($B123,Table1[],5,FALSE)=0,"",VLOOKUP($B123,Table1[],5,FALSE))</f>
        <v/>
      </c>
    </row>
    <row r="124" spans="1:17" x14ac:dyDescent="0.25">
      <c r="A124" t="s">
        <v>115</v>
      </c>
      <c r="B124" t="s">
        <v>137</v>
      </c>
      <c r="C124">
        <v>410</v>
      </c>
      <c r="D124">
        <v>411</v>
      </c>
      <c r="E124">
        <v>0.1</v>
      </c>
      <c r="F124" t="s">
        <v>24</v>
      </c>
      <c r="G124" t="s">
        <v>23</v>
      </c>
      <c r="K124">
        <v>13.978</v>
      </c>
      <c r="L124">
        <v>2.3014000000000001</v>
      </c>
      <c r="M124">
        <v>13.925000000000001</v>
      </c>
      <c r="N124">
        <v>2.3010999999999999</v>
      </c>
      <c r="O124" t="str">
        <f>IF(VLOOKUP($B124,Table1[],2,FALSE)=0,"",VLOOKUP($B124,Table1[],2,FALSE))</f>
        <v/>
      </c>
      <c r="P124" t="str">
        <f>IF(VLOOKUP($B124,Table1[],3,FALSE)=0,"",VLOOKUP($B124,Table1[],3,FALSE))</f>
        <v>20 turn</v>
      </c>
      <c r="Q124" t="str">
        <f>IF(VLOOKUP($B124,Table1[],5,FALSE)=0,"",VLOOKUP($B124,Table1[],5,FALSE))</f>
        <v/>
      </c>
    </row>
    <row r="125" spans="1:17" x14ac:dyDescent="0.25">
      <c r="A125" t="s">
        <v>115</v>
      </c>
      <c r="B125" t="s">
        <v>137</v>
      </c>
      <c r="C125">
        <v>410</v>
      </c>
      <c r="D125">
        <v>411</v>
      </c>
      <c r="E125">
        <v>1</v>
      </c>
      <c r="F125" t="s">
        <v>24</v>
      </c>
      <c r="G125" t="s">
        <v>23</v>
      </c>
      <c r="K125">
        <v>379.54</v>
      </c>
      <c r="L125">
        <v>1.7988999999999999</v>
      </c>
      <c r="M125">
        <v>379.5</v>
      </c>
      <c r="N125">
        <v>1.7976000000000001</v>
      </c>
      <c r="O125" t="str">
        <f>IF(VLOOKUP($B125,Table1[],2,FALSE)=0,"",VLOOKUP($B125,Table1[],2,FALSE))</f>
        <v/>
      </c>
      <c r="P125" t="str">
        <f>IF(VLOOKUP($B125,Table1[],3,FALSE)=0,"",VLOOKUP($B125,Table1[],3,FALSE))</f>
        <v>20 turn</v>
      </c>
      <c r="Q125" t="str">
        <f>IF(VLOOKUP($B125,Table1[],5,FALSE)=0,"",VLOOKUP($B125,Table1[],5,FALSE))</f>
        <v/>
      </c>
    </row>
    <row r="126" spans="1:17" x14ac:dyDescent="0.25">
      <c r="A126" t="s">
        <v>115</v>
      </c>
      <c r="B126" t="s">
        <v>137</v>
      </c>
      <c r="C126">
        <v>410</v>
      </c>
      <c r="D126">
        <v>411</v>
      </c>
      <c r="E126">
        <v>10</v>
      </c>
      <c r="F126" t="s">
        <v>24</v>
      </c>
      <c r="G126" t="s">
        <v>23</v>
      </c>
      <c r="K126">
        <v>5732.3</v>
      </c>
      <c r="L126">
        <v>0.29332000000000003</v>
      </c>
      <c r="M126">
        <v>5732.4</v>
      </c>
      <c r="N126">
        <v>0.29187999999999997</v>
      </c>
      <c r="O126" t="str">
        <f>IF(VLOOKUP($B126,Table1[],2,FALSE)=0,"",VLOOKUP($B126,Table1[],2,FALSE))</f>
        <v/>
      </c>
      <c r="P126" t="str">
        <f>IF(VLOOKUP($B126,Table1[],3,FALSE)=0,"",VLOOKUP($B126,Table1[],3,FALSE))</f>
        <v>20 turn</v>
      </c>
      <c r="Q126" t="str">
        <f>IF(VLOOKUP($B126,Table1[],5,FALSE)=0,"",VLOOKUP($B126,Table1[],5,FALSE))</f>
        <v/>
      </c>
    </row>
    <row r="127" spans="1:17" x14ac:dyDescent="0.25">
      <c r="A127" t="s">
        <v>115</v>
      </c>
      <c r="B127" t="s">
        <v>137</v>
      </c>
      <c r="C127">
        <v>410</v>
      </c>
      <c r="D127">
        <v>411</v>
      </c>
      <c r="E127">
        <v>100</v>
      </c>
      <c r="F127" t="s">
        <v>24</v>
      </c>
      <c r="G127" t="s">
        <v>23</v>
      </c>
      <c r="K127">
        <v>57731</v>
      </c>
      <c r="L127">
        <v>3.0030000000000001E-2</v>
      </c>
      <c r="M127">
        <v>57731</v>
      </c>
      <c r="N127">
        <v>2.9441999999999999E-2</v>
      </c>
      <c r="O127" t="str">
        <f>IF(VLOOKUP($B127,Table1[],2,FALSE)=0,"",VLOOKUP($B127,Table1[],2,FALSE))</f>
        <v/>
      </c>
      <c r="P127" t="str">
        <f>IF(VLOOKUP($B127,Table1[],3,FALSE)=0,"",VLOOKUP($B127,Table1[],3,FALSE))</f>
        <v>20 turn</v>
      </c>
      <c r="Q127" t="str">
        <f>IF(VLOOKUP($B127,Table1[],5,FALSE)=0,"",VLOOKUP($B127,Table1[],5,FALSE))</f>
        <v/>
      </c>
    </row>
    <row r="128" spans="1:17" x14ac:dyDescent="0.25">
      <c r="A128" t="s">
        <v>115</v>
      </c>
      <c r="B128" t="s">
        <v>138</v>
      </c>
      <c r="C128">
        <v>55</v>
      </c>
      <c r="D128">
        <v>150.01</v>
      </c>
      <c r="E128">
        <v>1E-3</v>
      </c>
      <c r="F128" t="s">
        <v>24</v>
      </c>
      <c r="G128" t="s">
        <v>23</v>
      </c>
      <c r="K128">
        <v>7.7</v>
      </c>
      <c r="L128">
        <v>2</v>
      </c>
      <c r="M128">
        <v>0.58265</v>
      </c>
      <c r="N128">
        <v>2.0474000000000001</v>
      </c>
      <c r="O128" t="str">
        <f>IF(VLOOKUP($B128,Table1[],2,FALSE)=0,"",VLOOKUP($B128,Table1[],2,FALSE))</f>
        <v/>
      </c>
      <c r="P128" t="str">
        <f>IF(VLOOKUP($B128,Table1[],3,FALSE)=0,"",VLOOKUP($B128,Table1[],3,FALSE))</f>
        <v>50 turn</v>
      </c>
      <c r="Q128" t="str">
        <f>IF(VLOOKUP($B128,Table1[],5,FALSE)=0,"",VLOOKUP($B128,Table1[],5,FALSE))</f>
        <v/>
      </c>
    </row>
    <row r="129" spans="1:17" x14ac:dyDescent="0.25">
      <c r="A129" t="s">
        <v>115</v>
      </c>
      <c r="B129" t="s">
        <v>138</v>
      </c>
      <c r="C129">
        <v>55</v>
      </c>
      <c r="D129">
        <v>150.01</v>
      </c>
      <c r="E129">
        <v>0.01</v>
      </c>
      <c r="F129" t="s">
        <v>24</v>
      </c>
      <c r="G129" t="s">
        <v>23</v>
      </c>
      <c r="K129">
        <v>7.7</v>
      </c>
      <c r="L129">
        <v>2.0005999999999999</v>
      </c>
      <c r="M129">
        <v>0.78383999999999998</v>
      </c>
      <c r="N129">
        <v>2.0464000000000002</v>
      </c>
      <c r="O129" t="str">
        <f>IF(VLOOKUP($B129,Table1[],2,FALSE)=0,"",VLOOKUP($B129,Table1[],2,FALSE))</f>
        <v/>
      </c>
      <c r="P129" t="str">
        <f>IF(VLOOKUP($B129,Table1[],3,FALSE)=0,"",VLOOKUP($B129,Table1[],3,FALSE))</f>
        <v>50 turn</v>
      </c>
      <c r="Q129" t="str">
        <f>IF(VLOOKUP($B129,Table1[],5,FALSE)=0,"",VLOOKUP($B129,Table1[],5,FALSE))</f>
        <v/>
      </c>
    </row>
    <row r="130" spans="1:17" x14ac:dyDescent="0.25">
      <c r="A130" t="s">
        <v>115</v>
      </c>
      <c r="B130" t="s">
        <v>138</v>
      </c>
      <c r="C130">
        <v>55</v>
      </c>
      <c r="D130">
        <v>150.01</v>
      </c>
      <c r="E130">
        <v>0.1</v>
      </c>
      <c r="F130" t="s">
        <v>24</v>
      </c>
      <c r="G130" t="s">
        <v>23</v>
      </c>
      <c r="K130">
        <v>19.451000000000001</v>
      </c>
      <c r="L130">
        <v>1.9578</v>
      </c>
      <c r="M130">
        <v>19.379000000000001</v>
      </c>
      <c r="N130">
        <v>1.9579</v>
      </c>
      <c r="O130" t="str">
        <f>IF(VLOOKUP($B130,Table1[],2,FALSE)=0,"",VLOOKUP($B130,Table1[],2,FALSE))</f>
        <v/>
      </c>
      <c r="P130" t="str">
        <f>IF(VLOOKUP($B130,Table1[],3,FALSE)=0,"",VLOOKUP($B130,Table1[],3,FALSE))</f>
        <v>50 turn</v>
      </c>
      <c r="Q130" t="str">
        <f>IF(VLOOKUP($B130,Table1[],5,FALSE)=0,"",VLOOKUP($B130,Table1[],5,FALSE))</f>
        <v/>
      </c>
    </row>
    <row r="131" spans="1:17" x14ac:dyDescent="0.25">
      <c r="A131" t="s">
        <v>115</v>
      </c>
      <c r="B131" t="s">
        <v>138</v>
      </c>
      <c r="C131">
        <v>55</v>
      </c>
      <c r="D131">
        <v>150.01</v>
      </c>
      <c r="E131">
        <v>1</v>
      </c>
      <c r="F131" t="s">
        <v>24</v>
      </c>
      <c r="G131" t="s">
        <v>23</v>
      </c>
      <c r="K131">
        <v>550.23</v>
      </c>
      <c r="L131">
        <v>0.69408000000000003</v>
      </c>
      <c r="M131">
        <v>550.20000000000005</v>
      </c>
      <c r="N131">
        <v>0.69349000000000005</v>
      </c>
      <c r="O131" t="str">
        <f>IF(VLOOKUP($B131,Table1[],2,FALSE)=0,"",VLOOKUP($B131,Table1[],2,FALSE))</f>
        <v/>
      </c>
      <c r="P131" t="str">
        <f>IF(VLOOKUP($B131,Table1[],3,FALSE)=0,"",VLOOKUP($B131,Table1[],3,FALSE))</f>
        <v>50 turn</v>
      </c>
      <c r="Q131" t="str">
        <f>IF(VLOOKUP($B131,Table1[],5,FALSE)=0,"",VLOOKUP($B131,Table1[],5,FALSE))</f>
        <v/>
      </c>
    </row>
    <row r="132" spans="1:17" x14ac:dyDescent="0.25">
      <c r="A132" t="s">
        <v>115</v>
      </c>
      <c r="B132" t="s">
        <v>138</v>
      </c>
      <c r="C132">
        <v>55</v>
      </c>
      <c r="D132">
        <v>150.01</v>
      </c>
      <c r="E132">
        <v>10</v>
      </c>
      <c r="F132" t="s">
        <v>24</v>
      </c>
      <c r="G132" t="s">
        <v>23</v>
      </c>
      <c r="K132">
        <v>5770.6</v>
      </c>
      <c r="L132">
        <v>7.4861999999999998E-2</v>
      </c>
      <c r="M132">
        <v>5770.6</v>
      </c>
      <c r="N132">
        <v>7.4565000000000006E-2</v>
      </c>
      <c r="O132" t="str">
        <f>IF(VLOOKUP($B132,Table1[],2,FALSE)=0,"",VLOOKUP($B132,Table1[],2,FALSE))</f>
        <v/>
      </c>
      <c r="P132" t="str">
        <f>IF(VLOOKUP($B132,Table1[],3,FALSE)=0,"",VLOOKUP($B132,Table1[],3,FALSE))</f>
        <v>50 turn</v>
      </c>
      <c r="Q132" t="str">
        <f>IF(VLOOKUP($B132,Table1[],5,FALSE)=0,"",VLOOKUP($B132,Table1[],5,FALSE))</f>
        <v/>
      </c>
    </row>
    <row r="133" spans="1:17" x14ac:dyDescent="0.25">
      <c r="A133" t="s">
        <v>115</v>
      </c>
      <c r="B133" t="s">
        <v>138</v>
      </c>
      <c r="C133">
        <v>55</v>
      </c>
      <c r="D133">
        <v>150.01</v>
      </c>
      <c r="E133">
        <v>100</v>
      </c>
      <c r="F133" t="s">
        <v>24</v>
      </c>
      <c r="G133" t="s">
        <v>23</v>
      </c>
      <c r="K133">
        <v>57735</v>
      </c>
      <c r="L133">
        <v>7.5814999999999997E-3</v>
      </c>
      <c r="M133">
        <v>57732</v>
      </c>
      <c r="N133">
        <v>7.4625000000000004E-3</v>
      </c>
      <c r="O133" t="str">
        <f>IF(VLOOKUP($B133,Table1[],2,FALSE)=0,"",VLOOKUP($B133,Table1[],2,FALSE))</f>
        <v/>
      </c>
      <c r="P133" t="str">
        <f>IF(VLOOKUP($B133,Table1[],3,FALSE)=0,"",VLOOKUP($B133,Table1[],3,FALSE))</f>
        <v>50 turn</v>
      </c>
      <c r="Q133" t="str">
        <f>IF(VLOOKUP($B133,Table1[],5,FALSE)=0,"",VLOOKUP($B133,Table1[],5,FALSE))</f>
        <v/>
      </c>
    </row>
    <row r="134" spans="1:17" x14ac:dyDescent="0.25">
      <c r="A134" t="s">
        <v>115</v>
      </c>
      <c r="B134" t="s">
        <v>138</v>
      </c>
      <c r="C134">
        <v>150</v>
      </c>
      <c r="D134">
        <v>550.01</v>
      </c>
      <c r="E134">
        <v>0.01</v>
      </c>
      <c r="F134" t="s">
        <v>24</v>
      </c>
      <c r="G134" t="s">
        <v>23</v>
      </c>
      <c r="K134">
        <v>19</v>
      </c>
      <c r="L134">
        <v>2.2000000000000002</v>
      </c>
      <c r="M134">
        <v>-17.053000000000001</v>
      </c>
      <c r="N134">
        <v>2.1654</v>
      </c>
      <c r="O134" t="str">
        <f>IF(VLOOKUP($B134,Table1[],2,FALSE)=0,"",VLOOKUP($B134,Table1[],2,FALSE))</f>
        <v/>
      </c>
      <c r="P134" t="str">
        <f>IF(VLOOKUP($B134,Table1[],3,FALSE)=0,"",VLOOKUP($B134,Table1[],3,FALSE))</f>
        <v>50 turn</v>
      </c>
      <c r="Q134" t="str">
        <f>IF(VLOOKUP($B134,Table1[],5,FALSE)=0,"",VLOOKUP($B134,Table1[],5,FALSE))</f>
        <v/>
      </c>
    </row>
    <row r="135" spans="1:17" x14ac:dyDescent="0.25">
      <c r="A135" t="s">
        <v>115</v>
      </c>
      <c r="B135" t="s">
        <v>138</v>
      </c>
      <c r="C135">
        <v>150</v>
      </c>
      <c r="D135">
        <v>550.01</v>
      </c>
      <c r="E135">
        <v>0.1</v>
      </c>
      <c r="F135" t="s">
        <v>24</v>
      </c>
      <c r="G135" t="s">
        <v>23</v>
      </c>
      <c r="K135">
        <v>19</v>
      </c>
      <c r="L135">
        <v>2.2000000000000002</v>
      </c>
      <c r="M135">
        <v>-10.260999999999999</v>
      </c>
      <c r="N135">
        <v>2.1556000000000002</v>
      </c>
      <c r="O135" t="str">
        <f>IF(VLOOKUP($B135,Table1[],2,FALSE)=0,"",VLOOKUP($B135,Table1[],2,FALSE))</f>
        <v/>
      </c>
      <c r="P135" t="str">
        <f>IF(VLOOKUP($B135,Table1[],3,FALSE)=0,"",VLOOKUP($B135,Table1[],3,FALSE))</f>
        <v>50 turn</v>
      </c>
      <c r="Q135" t="str">
        <f>IF(VLOOKUP($B135,Table1[],5,FALSE)=0,"",VLOOKUP($B135,Table1[],5,FALSE))</f>
        <v/>
      </c>
    </row>
    <row r="136" spans="1:17" x14ac:dyDescent="0.25">
      <c r="A136" t="s">
        <v>115</v>
      </c>
      <c r="B136" t="s">
        <v>138</v>
      </c>
      <c r="C136">
        <v>150</v>
      </c>
      <c r="D136">
        <v>550.01</v>
      </c>
      <c r="E136">
        <v>1</v>
      </c>
      <c r="F136" t="s">
        <v>24</v>
      </c>
      <c r="G136" t="s">
        <v>23</v>
      </c>
      <c r="K136">
        <v>409.49</v>
      </c>
      <c r="L136">
        <v>1.6356999999999999</v>
      </c>
      <c r="M136">
        <v>409.01</v>
      </c>
      <c r="N136">
        <v>1.6349</v>
      </c>
      <c r="O136" t="str">
        <f>IF(VLOOKUP($B136,Table1[],2,FALSE)=0,"",VLOOKUP($B136,Table1[],2,FALSE))</f>
        <v/>
      </c>
      <c r="P136" t="str">
        <f>IF(VLOOKUP($B136,Table1[],3,FALSE)=0,"",VLOOKUP($B136,Table1[],3,FALSE))</f>
        <v>50 turn</v>
      </c>
      <c r="Q136" t="str">
        <f>IF(VLOOKUP($B136,Table1[],5,FALSE)=0,"",VLOOKUP($B136,Table1[],5,FALSE))</f>
        <v/>
      </c>
    </row>
    <row r="137" spans="1:17" x14ac:dyDescent="0.25">
      <c r="A137" t="s">
        <v>115</v>
      </c>
      <c r="B137" t="s">
        <v>138</v>
      </c>
      <c r="C137">
        <v>150</v>
      </c>
      <c r="D137">
        <v>550.01</v>
      </c>
      <c r="E137">
        <v>10</v>
      </c>
      <c r="F137" t="s">
        <v>24</v>
      </c>
      <c r="G137" t="s">
        <v>23</v>
      </c>
      <c r="K137">
        <v>5740.6</v>
      </c>
      <c r="L137">
        <v>0.27617999999999998</v>
      </c>
      <c r="M137">
        <v>5740.5</v>
      </c>
      <c r="N137">
        <v>0.27484999999999998</v>
      </c>
      <c r="O137" t="str">
        <f>IF(VLOOKUP($B137,Table1[],2,FALSE)=0,"",VLOOKUP($B137,Table1[],2,FALSE))</f>
        <v/>
      </c>
      <c r="P137" t="str">
        <f>IF(VLOOKUP($B137,Table1[],3,FALSE)=0,"",VLOOKUP($B137,Table1[],3,FALSE))</f>
        <v>50 turn</v>
      </c>
      <c r="Q137" t="str">
        <f>IF(VLOOKUP($B137,Table1[],5,FALSE)=0,"",VLOOKUP($B137,Table1[],5,FALSE))</f>
        <v/>
      </c>
    </row>
    <row r="138" spans="1:17" x14ac:dyDescent="0.25">
      <c r="A138" t="s">
        <v>115</v>
      </c>
      <c r="B138" t="s">
        <v>138</v>
      </c>
      <c r="C138">
        <v>150</v>
      </c>
      <c r="D138">
        <v>550.01</v>
      </c>
      <c r="E138">
        <v>100</v>
      </c>
      <c r="F138" t="s">
        <v>24</v>
      </c>
      <c r="G138" t="s">
        <v>23</v>
      </c>
      <c r="K138">
        <v>57732</v>
      </c>
      <c r="L138">
        <v>2.8329E-2</v>
      </c>
      <c r="M138">
        <v>57732</v>
      </c>
      <c r="N138">
        <v>2.7782999999999999E-2</v>
      </c>
      <c r="O138" t="str">
        <f>IF(VLOOKUP($B138,Table1[],2,FALSE)=0,"",VLOOKUP($B138,Table1[],2,FALSE))</f>
        <v/>
      </c>
      <c r="P138" t="str">
        <f>IF(VLOOKUP($B138,Table1[],3,FALSE)=0,"",VLOOKUP($B138,Table1[],3,FALSE))</f>
        <v>50 turn</v>
      </c>
      <c r="Q138" t="str">
        <f>IF(VLOOKUP($B138,Table1[],5,FALSE)=0,"",VLOOKUP($B138,Table1[],5,FALSE))</f>
        <v/>
      </c>
    </row>
    <row r="139" spans="1:17" x14ac:dyDescent="0.25">
      <c r="A139" t="s">
        <v>115</v>
      </c>
      <c r="B139" t="s">
        <v>138</v>
      </c>
      <c r="C139">
        <v>550</v>
      </c>
      <c r="D139">
        <v>1025</v>
      </c>
      <c r="E139">
        <v>0.01</v>
      </c>
      <c r="F139" t="s">
        <v>24</v>
      </c>
      <c r="G139" t="s">
        <v>23</v>
      </c>
      <c r="K139">
        <v>32</v>
      </c>
      <c r="L139">
        <v>2.2999999999999998</v>
      </c>
      <c r="M139">
        <v>22.486999999999998</v>
      </c>
      <c r="N139">
        <v>2.3089</v>
      </c>
      <c r="O139" t="str">
        <f>IF(VLOOKUP($B139,Table1[],2,FALSE)=0,"",VLOOKUP($B139,Table1[],2,FALSE))</f>
        <v/>
      </c>
      <c r="P139" t="str">
        <f>IF(VLOOKUP($B139,Table1[],3,FALSE)=0,"",VLOOKUP($B139,Table1[],3,FALSE))</f>
        <v>50 turn</v>
      </c>
      <c r="Q139" t="str">
        <f>IF(VLOOKUP($B139,Table1[],5,FALSE)=0,"",VLOOKUP($B139,Table1[],5,FALSE))</f>
        <v/>
      </c>
    </row>
    <row r="140" spans="1:17" x14ac:dyDescent="0.25">
      <c r="A140" t="s">
        <v>115</v>
      </c>
      <c r="B140" t="s">
        <v>138</v>
      </c>
      <c r="C140">
        <v>550</v>
      </c>
      <c r="D140">
        <v>1025</v>
      </c>
      <c r="E140">
        <v>0.1</v>
      </c>
      <c r="F140" t="s">
        <v>24</v>
      </c>
      <c r="G140" t="s">
        <v>23</v>
      </c>
      <c r="K140">
        <v>32</v>
      </c>
      <c r="L140">
        <v>2.3014000000000001</v>
      </c>
      <c r="M140">
        <v>24.491</v>
      </c>
      <c r="N140">
        <v>2.3075999999999999</v>
      </c>
      <c r="O140" t="str">
        <f>IF(VLOOKUP($B140,Table1[],2,FALSE)=0,"",VLOOKUP($B140,Table1[],2,FALSE))</f>
        <v/>
      </c>
      <c r="P140" t="str">
        <f>IF(VLOOKUP($B140,Table1[],3,FALSE)=0,"",VLOOKUP($B140,Table1[],3,FALSE))</f>
        <v>50 turn</v>
      </c>
      <c r="Q140" t="str">
        <f>IF(VLOOKUP($B140,Table1[],5,FALSE)=0,"",VLOOKUP($B140,Table1[],5,FALSE))</f>
        <v/>
      </c>
    </row>
    <row r="141" spans="1:17" x14ac:dyDescent="0.25">
      <c r="A141" t="s">
        <v>115</v>
      </c>
      <c r="B141" t="s">
        <v>138</v>
      </c>
      <c r="C141">
        <v>550</v>
      </c>
      <c r="D141">
        <v>1025</v>
      </c>
      <c r="E141">
        <v>1</v>
      </c>
      <c r="F141" t="s">
        <v>24</v>
      </c>
      <c r="G141" t="s">
        <v>23</v>
      </c>
      <c r="K141">
        <v>209.6</v>
      </c>
      <c r="L141">
        <v>2.1949000000000001</v>
      </c>
      <c r="M141">
        <v>208.5</v>
      </c>
      <c r="N141">
        <v>2.1945000000000001</v>
      </c>
      <c r="O141" t="str">
        <f>IF(VLOOKUP($B141,Table1[],2,FALSE)=0,"",VLOOKUP($B141,Table1[],2,FALSE))</f>
        <v/>
      </c>
      <c r="P141" t="str">
        <f>IF(VLOOKUP($B141,Table1[],3,FALSE)=0,"",VLOOKUP($B141,Table1[],3,FALSE))</f>
        <v>50 turn</v>
      </c>
      <c r="Q141" t="str">
        <f>IF(VLOOKUP($B141,Table1[],5,FALSE)=0,"",VLOOKUP($B141,Table1[],5,FALSE))</f>
        <v/>
      </c>
    </row>
    <row r="142" spans="1:17" x14ac:dyDescent="0.25">
      <c r="A142" t="s">
        <v>115</v>
      </c>
      <c r="B142" t="s">
        <v>138</v>
      </c>
      <c r="C142">
        <v>550</v>
      </c>
      <c r="D142">
        <v>1025</v>
      </c>
      <c r="E142">
        <v>10</v>
      </c>
      <c r="F142" t="s">
        <v>24</v>
      </c>
      <c r="G142" t="s">
        <v>23</v>
      </c>
      <c r="K142">
        <v>5532.1</v>
      </c>
      <c r="L142">
        <v>0.70111000000000001</v>
      </c>
      <c r="M142">
        <v>5532.1</v>
      </c>
      <c r="N142">
        <v>0.69874999999999998</v>
      </c>
      <c r="O142" t="str">
        <f>IF(VLOOKUP($B142,Table1[],2,FALSE)=0,"",VLOOKUP($B142,Table1[],2,FALSE))</f>
        <v/>
      </c>
      <c r="P142" t="str">
        <f>IF(VLOOKUP($B142,Table1[],3,FALSE)=0,"",VLOOKUP($B142,Table1[],3,FALSE))</f>
        <v>50 turn</v>
      </c>
      <c r="Q142" t="str">
        <f>IF(VLOOKUP($B142,Table1[],5,FALSE)=0,"",VLOOKUP($B142,Table1[],5,FALSE))</f>
        <v/>
      </c>
    </row>
    <row r="143" spans="1:17" x14ac:dyDescent="0.25">
      <c r="A143" t="s">
        <v>115</v>
      </c>
      <c r="B143" t="s">
        <v>138</v>
      </c>
      <c r="C143">
        <v>550</v>
      </c>
      <c r="D143">
        <v>1025</v>
      </c>
      <c r="E143">
        <v>100</v>
      </c>
      <c r="F143" t="s">
        <v>24</v>
      </c>
      <c r="G143" t="s">
        <v>23</v>
      </c>
      <c r="K143">
        <v>57709</v>
      </c>
      <c r="L143">
        <v>7.4653999999999998E-2</v>
      </c>
      <c r="M143">
        <v>57710</v>
      </c>
      <c r="N143">
        <v>7.3570999999999998E-2</v>
      </c>
      <c r="O143" t="str">
        <f>IF(VLOOKUP($B143,Table1[],2,FALSE)=0,"",VLOOKUP($B143,Table1[],2,FALSE))</f>
        <v/>
      </c>
      <c r="P143" t="str">
        <f>IF(VLOOKUP($B143,Table1[],3,FALSE)=0,"",VLOOKUP($B143,Table1[],3,FALSE))</f>
        <v>50 turn</v>
      </c>
      <c r="Q143" t="str">
        <f>IF(VLOOKUP($B143,Table1[],5,FALSE)=0,"",VLOOKUP($B143,Table1[],5,FALSE))</f>
        <v/>
      </c>
    </row>
    <row r="144" spans="1:17" x14ac:dyDescent="0.25">
      <c r="A144" t="s">
        <v>115</v>
      </c>
      <c r="B144" t="s">
        <v>138</v>
      </c>
      <c r="C144">
        <v>1025</v>
      </c>
      <c r="D144">
        <v>1026</v>
      </c>
      <c r="E144">
        <v>0.01</v>
      </c>
      <c r="F144" t="s">
        <v>24</v>
      </c>
      <c r="G144" t="s">
        <v>23</v>
      </c>
      <c r="K144">
        <v>32</v>
      </c>
      <c r="L144">
        <v>2.2999999999999998</v>
      </c>
      <c r="M144">
        <v>22.486999999999998</v>
      </c>
      <c r="N144">
        <v>2.3089</v>
      </c>
      <c r="O144" t="str">
        <f>IF(VLOOKUP($B144,Table1[],2,FALSE)=0,"",VLOOKUP($B144,Table1[],2,FALSE))</f>
        <v/>
      </c>
      <c r="P144" t="str">
        <f>IF(VLOOKUP($B144,Table1[],3,FALSE)=0,"",VLOOKUP($B144,Table1[],3,FALSE))</f>
        <v>50 turn</v>
      </c>
      <c r="Q144" t="str">
        <f>IF(VLOOKUP($B144,Table1[],5,FALSE)=0,"",VLOOKUP($B144,Table1[],5,FALSE))</f>
        <v/>
      </c>
    </row>
    <row r="145" spans="1:17" x14ac:dyDescent="0.25">
      <c r="A145" t="s">
        <v>115</v>
      </c>
      <c r="B145" t="s">
        <v>138</v>
      </c>
      <c r="C145">
        <v>1025</v>
      </c>
      <c r="D145">
        <v>1026</v>
      </c>
      <c r="E145">
        <v>0.1</v>
      </c>
      <c r="F145" t="s">
        <v>24</v>
      </c>
      <c r="G145" t="s">
        <v>23</v>
      </c>
      <c r="K145">
        <v>32</v>
      </c>
      <c r="L145">
        <v>2.3014000000000001</v>
      </c>
      <c r="M145">
        <v>24.491</v>
      </c>
      <c r="N145">
        <v>2.3075999999999999</v>
      </c>
      <c r="O145" t="str">
        <f>IF(VLOOKUP($B145,Table1[],2,FALSE)=0,"",VLOOKUP($B145,Table1[],2,FALSE))</f>
        <v/>
      </c>
      <c r="P145" t="str">
        <f>IF(VLOOKUP($B145,Table1[],3,FALSE)=0,"",VLOOKUP($B145,Table1[],3,FALSE))</f>
        <v>50 turn</v>
      </c>
      <c r="Q145" t="str">
        <f>IF(VLOOKUP($B145,Table1[],5,FALSE)=0,"",VLOOKUP($B145,Table1[],5,FALSE))</f>
        <v/>
      </c>
    </row>
    <row r="146" spans="1:17" x14ac:dyDescent="0.25">
      <c r="A146" t="s">
        <v>115</v>
      </c>
      <c r="B146" t="s">
        <v>138</v>
      </c>
      <c r="C146">
        <v>1025</v>
      </c>
      <c r="D146">
        <v>1026</v>
      </c>
      <c r="E146">
        <v>1</v>
      </c>
      <c r="F146" t="s">
        <v>24</v>
      </c>
      <c r="G146" t="s">
        <v>23</v>
      </c>
      <c r="K146">
        <v>209.6</v>
      </c>
      <c r="L146">
        <v>2.1949000000000001</v>
      </c>
      <c r="M146">
        <v>208.5</v>
      </c>
      <c r="N146">
        <v>2.1945000000000001</v>
      </c>
      <c r="O146" t="str">
        <f>IF(VLOOKUP($B146,Table1[],2,FALSE)=0,"",VLOOKUP($B146,Table1[],2,FALSE))</f>
        <v/>
      </c>
      <c r="P146" t="str">
        <f>IF(VLOOKUP($B146,Table1[],3,FALSE)=0,"",VLOOKUP($B146,Table1[],3,FALSE))</f>
        <v>50 turn</v>
      </c>
      <c r="Q146" t="str">
        <f>IF(VLOOKUP($B146,Table1[],5,FALSE)=0,"",VLOOKUP($B146,Table1[],5,FALSE))</f>
        <v/>
      </c>
    </row>
    <row r="147" spans="1:17" x14ac:dyDescent="0.25">
      <c r="A147" t="s">
        <v>115</v>
      </c>
      <c r="B147" t="s">
        <v>138</v>
      </c>
      <c r="C147">
        <v>1025</v>
      </c>
      <c r="D147">
        <v>1026</v>
      </c>
      <c r="E147">
        <v>10</v>
      </c>
      <c r="F147" t="s">
        <v>24</v>
      </c>
      <c r="G147" t="s">
        <v>23</v>
      </c>
      <c r="K147">
        <v>5532.1</v>
      </c>
      <c r="L147">
        <v>0.70111000000000001</v>
      </c>
      <c r="M147">
        <v>5532.1</v>
      </c>
      <c r="N147">
        <v>0.69874999999999998</v>
      </c>
      <c r="O147" t="str">
        <f>IF(VLOOKUP($B147,Table1[],2,FALSE)=0,"",VLOOKUP($B147,Table1[],2,FALSE))</f>
        <v/>
      </c>
      <c r="P147" t="str">
        <f>IF(VLOOKUP($B147,Table1[],3,FALSE)=0,"",VLOOKUP($B147,Table1[],3,FALSE))</f>
        <v>50 turn</v>
      </c>
      <c r="Q147" t="str">
        <f>IF(VLOOKUP($B147,Table1[],5,FALSE)=0,"",VLOOKUP($B147,Table1[],5,FALSE))</f>
        <v/>
      </c>
    </row>
    <row r="148" spans="1:17" x14ac:dyDescent="0.25">
      <c r="A148" t="s">
        <v>115</v>
      </c>
      <c r="B148" t="s">
        <v>138</v>
      </c>
      <c r="C148">
        <v>1025</v>
      </c>
      <c r="D148">
        <v>1026</v>
      </c>
      <c r="E148">
        <v>100</v>
      </c>
      <c r="F148" t="s">
        <v>24</v>
      </c>
      <c r="G148" t="s">
        <v>23</v>
      </c>
      <c r="K148">
        <v>57709</v>
      </c>
      <c r="L148">
        <v>7.4653999999999998E-2</v>
      </c>
      <c r="M148">
        <v>57710</v>
      </c>
      <c r="N148">
        <v>7.3570999999999998E-2</v>
      </c>
      <c r="O148" t="str">
        <f>IF(VLOOKUP($B148,Table1[],2,FALSE)=0,"",VLOOKUP($B148,Table1[],2,FALSE))</f>
        <v/>
      </c>
      <c r="P148" t="str">
        <f>IF(VLOOKUP($B148,Table1[],3,FALSE)=0,"",VLOOKUP($B148,Table1[],3,FALSE))</f>
        <v>50 turn</v>
      </c>
      <c r="Q148" t="str">
        <f>IF(VLOOKUP($B148,Table1[],5,FALSE)=0,"",VLOOKUP($B148,Table1[],5,FALSE))</f>
        <v/>
      </c>
    </row>
    <row r="149" spans="1:17" x14ac:dyDescent="0.25">
      <c r="A149" t="s">
        <v>115</v>
      </c>
      <c r="B149" t="s">
        <v>17</v>
      </c>
      <c r="C149">
        <v>0</v>
      </c>
      <c r="D149">
        <v>1.1001E-2</v>
      </c>
      <c r="E149">
        <v>9.9999999999999995E-7</v>
      </c>
      <c r="F149" t="s">
        <v>18</v>
      </c>
      <c r="G149" t="s">
        <v>103</v>
      </c>
      <c r="K149">
        <v>12</v>
      </c>
      <c r="L149">
        <v>140</v>
      </c>
      <c r="M149">
        <v>11.576000000000001</v>
      </c>
      <c r="N149">
        <v>138.30000000000001</v>
      </c>
      <c r="O149" t="str">
        <f>IF(VLOOKUP($B149,Table1[],2,FALSE)=0,"",VLOOKUP($B149,Table1[],2,FALSE))</f>
        <v/>
      </c>
      <c r="P149" t="str">
        <f>IF(VLOOKUP($B149,Table1[],3,FALSE)=0,"",VLOOKUP($B149,Table1[],3,FALSE))</f>
        <v/>
      </c>
      <c r="Q149" t="str">
        <f>IF(VLOOKUP($B149,Table1[],5,FALSE)=0,"",VLOOKUP($B149,Table1[],5,FALSE))</f>
        <v/>
      </c>
    </row>
    <row r="150" spans="1:17" x14ac:dyDescent="0.25">
      <c r="A150" t="s">
        <v>115</v>
      </c>
      <c r="B150" t="s">
        <v>17</v>
      </c>
      <c r="C150">
        <v>0</v>
      </c>
      <c r="D150">
        <v>1.1001E-2</v>
      </c>
      <c r="E150">
        <v>1.0000000000000001E-5</v>
      </c>
      <c r="F150" t="s">
        <v>18</v>
      </c>
      <c r="G150" t="s">
        <v>103</v>
      </c>
      <c r="K150">
        <v>12.939</v>
      </c>
      <c r="L150">
        <v>125.81</v>
      </c>
      <c r="M150">
        <v>12.935</v>
      </c>
      <c r="N150">
        <v>125.25</v>
      </c>
      <c r="O150" t="str">
        <f>IF(VLOOKUP($B150,Table1[],2,FALSE)=0,"",VLOOKUP($B150,Table1[],2,FALSE))</f>
        <v/>
      </c>
      <c r="P150" t="str">
        <f>IF(VLOOKUP($B150,Table1[],3,FALSE)=0,"",VLOOKUP($B150,Table1[],3,FALSE))</f>
        <v/>
      </c>
      <c r="Q150" t="str">
        <f>IF(VLOOKUP($B150,Table1[],5,FALSE)=0,"",VLOOKUP($B150,Table1[],5,FALSE))</f>
        <v/>
      </c>
    </row>
    <row r="151" spans="1:17" x14ac:dyDescent="0.25">
      <c r="A151" t="s">
        <v>115</v>
      </c>
      <c r="B151" t="s">
        <v>17</v>
      </c>
      <c r="C151">
        <v>0</v>
      </c>
      <c r="D151">
        <v>1.1001E-2</v>
      </c>
      <c r="E151">
        <v>1E-4</v>
      </c>
      <c r="F151" t="s">
        <v>18</v>
      </c>
      <c r="G151" t="s">
        <v>103</v>
      </c>
      <c r="K151">
        <v>59.143999999999998</v>
      </c>
      <c r="L151">
        <v>29.356000000000002</v>
      </c>
      <c r="M151">
        <v>59.140999999999998</v>
      </c>
      <c r="N151">
        <v>28.788</v>
      </c>
      <c r="O151" t="str">
        <f>IF(VLOOKUP($B151,Table1[],2,FALSE)=0,"",VLOOKUP($B151,Table1[],2,FALSE))</f>
        <v/>
      </c>
      <c r="P151" t="str">
        <f>IF(VLOOKUP($B151,Table1[],3,FALSE)=0,"",VLOOKUP($B151,Table1[],3,FALSE))</f>
        <v/>
      </c>
      <c r="Q151" t="str">
        <f>IF(VLOOKUP($B151,Table1[],5,FALSE)=0,"",VLOOKUP($B151,Table1[],5,FALSE))</f>
        <v/>
      </c>
    </row>
    <row r="152" spans="1:17" x14ac:dyDescent="0.25">
      <c r="A152" t="s">
        <v>115</v>
      </c>
      <c r="B152" t="s">
        <v>17</v>
      </c>
      <c r="C152">
        <v>0</v>
      </c>
      <c r="D152">
        <v>1.1001E-2</v>
      </c>
      <c r="E152">
        <v>1E-3</v>
      </c>
      <c r="F152" t="s">
        <v>18</v>
      </c>
      <c r="G152" t="s">
        <v>103</v>
      </c>
      <c r="K152">
        <v>580.12</v>
      </c>
      <c r="L152">
        <v>3.1760000000000002</v>
      </c>
      <c r="M152">
        <v>580.12</v>
      </c>
      <c r="N152">
        <v>2.9426999999999999</v>
      </c>
      <c r="O152" t="str">
        <f>IF(VLOOKUP($B152,Table1[],2,FALSE)=0,"",VLOOKUP($B152,Table1[],2,FALSE))</f>
        <v/>
      </c>
      <c r="P152" t="str">
        <f>IF(VLOOKUP($B152,Table1[],3,FALSE)=0,"",VLOOKUP($B152,Table1[],3,FALSE))</f>
        <v/>
      </c>
      <c r="Q152" t="str">
        <f>IF(VLOOKUP($B152,Table1[],5,FALSE)=0,"",VLOOKUP($B152,Table1[],5,FALSE))</f>
        <v/>
      </c>
    </row>
    <row r="153" spans="1:17" x14ac:dyDescent="0.25">
      <c r="A153" t="s">
        <v>115</v>
      </c>
      <c r="B153" t="s">
        <v>17</v>
      </c>
      <c r="C153">
        <v>0</v>
      </c>
      <c r="D153">
        <v>1.1001E-2</v>
      </c>
      <c r="E153">
        <v>0.01</v>
      </c>
      <c r="F153" t="s">
        <v>18</v>
      </c>
      <c r="G153" t="s">
        <v>103</v>
      </c>
      <c r="K153">
        <v>5800</v>
      </c>
      <c r="L153">
        <v>0.38767000000000001</v>
      </c>
      <c r="M153">
        <v>5800</v>
      </c>
      <c r="N153">
        <v>0.29433999999999999</v>
      </c>
      <c r="O153" t="str">
        <f>IF(VLOOKUP($B153,Table1[],2,FALSE)=0,"",VLOOKUP($B153,Table1[],2,FALSE))</f>
        <v/>
      </c>
      <c r="P153" t="str">
        <f>IF(VLOOKUP($B153,Table1[],3,FALSE)=0,"",VLOOKUP($B153,Table1[],3,FALSE))</f>
        <v/>
      </c>
      <c r="Q153" t="str">
        <f>IF(VLOOKUP($B153,Table1[],5,FALSE)=0,"",VLOOKUP($B153,Table1[],5,FALSE))</f>
        <v/>
      </c>
    </row>
    <row r="154" spans="1:17" x14ac:dyDescent="0.25">
      <c r="A154" t="s">
        <v>115</v>
      </c>
      <c r="B154" t="s">
        <v>17</v>
      </c>
      <c r="C154">
        <v>0</v>
      </c>
      <c r="D154">
        <v>1.1001E-2</v>
      </c>
      <c r="E154">
        <v>0.1</v>
      </c>
      <c r="F154" t="s">
        <v>18</v>
      </c>
      <c r="G154" t="s">
        <v>103</v>
      </c>
      <c r="K154">
        <v>58000</v>
      </c>
      <c r="L154">
        <v>6.6765000000000005E-2</v>
      </c>
      <c r="M154">
        <v>58000</v>
      </c>
      <c r="N154">
        <v>2.9433999999999998E-2</v>
      </c>
      <c r="O154" t="str">
        <f>IF(VLOOKUP($B154,Table1[],2,FALSE)=0,"",VLOOKUP($B154,Table1[],2,FALSE))</f>
        <v/>
      </c>
      <c r="P154" t="str">
        <f>IF(VLOOKUP($B154,Table1[],3,FALSE)=0,"",VLOOKUP($B154,Table1[],3,FALSE))</f>
        <v/>
      </c>
      <c r="Q154" t="str">
        <f>IF(VLOOKUP($B154,Table1[],5,FALSE)=0,"",VLOOKUP($B154,Table1[],5,FALSE))</f>
        <v/>
      </c>
    </row>
    <row r="155" spans="1:17" x14ac:dyDescent="0.25">
      <c r="A155" t="s">
        <v>115</v>
      </c>
      <c r="B155" t="s">
        <v>17</v>
      </c>
      <c r="C155">
        <v>0</v>
      </c>
      <c r="D155">
        <v>1.1001E-2</v>
      </c>
      <c r="E155">
        <v>1</v>
      </c>
      <c r="F155" t="s">
        <v>18</v>
      </c>
      <c r="G155" t="s">
        <v>103</v>
      </c>
      <c r="K155">
        <v>580000</v>
      </c>
      <c r="L155">
        <v>1.7876E-2</v>
      </c>
      <c r="M155">
        <v>580000</v>
      </c>
      <c r="N155">
        <v>2.9434000000000001E-3</v>
      </c>
      <c r="O155" t="str">
        <f>IF(VLOOKUP($B155,Table1[],2,FALSE)=0,"",VLOOKUP($B155,Table1[],2,FALSE))</f>
        <v/>
      </c>
      <c r="P155" t="str">
        <f>IF(VLOOKUP($B155,Table1[],3,FALSE)=0,"",VLOOKUP($B155,Table1[],3,FALSE))</f>
        <v/>
      </c>
      <c r="Q155" t="str">
        <f>IF(VLOOKUP($B155,Table1[],5,FALSE)=0,"",VLOOKUP($B155,Table1[],5,FALSE))</f>
        <v/>
      </c>
    </row>
    <row r="156" spans="1:17" x14ac:dyDescent="0.25">
      <c r="A156" t="s">
        <v>115</v>
      </c>
      <c r="B156" t="s">
        <v>17</v>
      </c>
      <c r="C156">
        <v>0</v>
      </c>
      <c r="D156">
        <v>1.1001E-2</v>
      </c>
      <c r="E156">
        <v>10</v>
      </c>
      <c r="F156" t="s">
        <v>18</v>
      </c>
      <c r="G156" t="s">
        <v>103</v>
      </c>
      <c r="K156">
        <v>5800000</v>
      </c>
      <c r="L156">
        <v>6.2674000000000002E-3</v>
      </c>
      <c r="M156">
        <v>5800000</v>
      </c>
      <c r="N156">
        <v>2.9435000000000003E-4</v>
      </c>
      <c r="O156" t="str">
        <f>IF(VLOOKUP($B156,Table1[],2,FALSE)=0,"",VLOOKUP($B156,Table1[],2,FALSE))</f>
        <v/>
      </c>
      <c r="P156" t="str">
        <f>IF(VLOOKUP($B156,Table1[],3,FALSE)=0,"",VLOOKUP($B156,Table1[],3,FALSE))</f>
        <v/>
      </c>
      <c r="Q156" t="str">
        <f>IF(VLOOKUP($B156,Table1[],5,FALSE)=0,"",VLOOKUP($B156,Table1[],5,FALSE))</f>
        <v/>
      </c>
    </row>
    <row r="157" spans="1:17" x14ac:dyDescent="0.25">
      <c r="A157" t="s">
        <v>115</v>
      </c>
      <c r="B157" t="s">
        <v>17</v>
      </c>
      <c r="C157">
        <v>0</v>
      </c>
      <c r="D157">
        <v>1.1001E-2</v>
      </c>
      <c r="E157">
        <v>100</v>
      </c>
      <c r="F157" t="s">
        <v>18</v>
      </c>
      <c r="G157" t="s">
        <v>103</v>
      </c>
      <c r="K157">
        <v>58000000</v>
      </c>
      <c r="L157">
        <v>2.4177000000000001E-3</v>
      </c>
      <c r="M157">
        <v>58000000</v>
      </c>
      <c r="N157">
        <v>2.9391999999999999E-5</v>
      </c>
      <c r="O157" t="str">
        <f>IF(VLOOKUP($B157,Table1[],2,FALSE)=0,"",VLOOKUP($B157,Table1[],2,FALSE))</f>
        <v/>
      </c>
      <c r="P157" t="str">
        <f>IF(VLOOKUP($B157,Table1[],3,FALSE)=0,"",VLOOKUP($B157,Table1[],3,FALSE))</f>
        <v/>
      </c>
      <c r="Q157" t="str">
        <f>IF(VLOOKUP($B157,Table1[],5,FALSE)=0,"",VLOOKUP($B157,Table1[],5,FALSE))</f>
        <v/>
      </c>
    </row>
    <row r="158" spans="1:17" x14ac:dyDescent="0.25">
      <c r="A158" t="s">
        <v>115</v>
      </c>
      <c r="B158" t="s">
        <v>17</v>
      </c>
      <c r="C158">
        <v>0</v>
      </c>
      <c r="D158">
        <v>1.1001E-2</v>
      </c>
      <c r="E158">
        <v>1000</v>
      </c>
      <c r="F158" t="s">
        <v>18</v>
      </c>
      <c r="G158" t="s">
        <v>103</v>
      </c>
      <c r="K158">
        <v>580000000</v>
      </c>
      <c r="L158">
        <v>9.5149000000000004E-4</v>
      </c>
      <c r="M158">
        <v>580000000</v>
      </c>
      <c r="N158">
        <v>0</v>
      </c>
      <c r="O158" t="str">
        <f>IF(VLOOKUP($B158,Table1[],2,FALSE)=0,"",VLOOKUP($B158,Table1[],2,FALSE))</f>
        <v/>
      </c>
      <c r="P158" t="str">
        <f>IF(VLOOKUP($B158,Table1[],3,FALSE)=0,"",VLOOKUP($B158,Table1[],3,FALSE))</f>
        <v/>
      </c>
      <c r="Q158" t="str">
        <f>IF(VLOOKUP($B158,Table1[],5,FALSE)=0,"",VLOOKUP($B158,Table1[],5,FALSE))</f>
        <v/>
      </c>
    </row>
    <row r="159" spans="1:17" x14ac:dyDescent="0.25">
      <c r="A159" t="s">
        <v>115</v>
      </c>
      <c r="B159" t="s">
        <v>17</v>
      </c>
      <c r="C159">
        <v>0</v>
      </c>
      <c r="D159">
        <v>1.1001E-2</v>
      </c>
      <c r="E159">
        <v>10000</v>
      </c>
      <c r="F159" t="s">
        <v>18</v>
      </c>
      <c r="G159" t="s">
        <v>103</v>
      </c>
      <c r="K159">
        <v>5800000000</v>
      </c>
      <c r="L159">
        <v>0</v>
      </c>
      <c r="M159">
        <v>5800000000</v>
      </c>
      <c r="N159">
        <v>0</v>
      </c>
      <c r="O159" t="str">
        <f>IF(VLOOKUP($B159,Table1[],2,FALSE)=0,"",VLOOKUP($B159,Table1[],2,FALSE))</f>
        <v/>
      </c>
      <c r="P159" t="str">
        <f>IF(VLOOKUP($B159,Table1[],3,FALSE)=0,"",VLOOKUP($B159,Table1[],3,FALSE))</f>
        <v/>
      </c>
      <c r="Q159" t="str">
        <f>IF(VLOOKUP($B159,Table1[],5,FALSE)=0,"",VLOOKUP($B159,Table1[],5,FALSE))</f>
        <v/>
      </c>
    </row>
    <row r="160" spans="1:17" x14ac:dyDescent="0.25">
      <c r="A160" t="s">
        <v>115</v>
      </c>
      <c r="B160" t="s">
        <v>17</v>
      </c>
      <c r="C160">
        <v>1.0999999999999999E-2</v>
      </c>
      <c r="D160">
        <v>3.3001000000000003E-2</v>
      </c>
      <c r="E160">
        <v>9.9999999999999995E-7</v>
      </c>
      <c r="F160" t="s">
        <v>18</v>
      </c>
      <c r="G160" t="s">
        <v>103</v>
      </c>
      <c r="K160">
        <v>18</v>
      </c>
      <c r="L160">
        <v>140</v>
      </c>
      <c r="M160">
        <v>17.338999999999999</v>
      </c>
      <c r="N160">
        <v>138.85</v>
      </c>
      <c r="O160" t="str">
        <f>IF(VLOOKUP($B160,Table1[],2,FALSE)=0,"",VLOOKUP($B160,Table1[],2,FALSE))</f>
        <v/>
      </c>
      <c r="P160" t="str">
        <f>IF(VLOOKUP($B160,Table1[],3,FALSE)=0,"",VLOOKUP($B160,Table1[],3,FALSE))</f>
        <v/>
      </c>
      <c r="Q160" t="str">
        <f>IF(VLOOKUP($B160,Table1[],5,FALSE)=0,"",VLOOKUP($B160,Table1[],5,FALSE))</f>
        <v/>
      </c>
    </row>
    <row r="161" spans="1:17" x14ac:dyDescent="0.25">
      <c r="A161" t="s">
        <v>115</v>
      </c>
      <c r="B161" t="s">
        <v>17</v>
      </c>
      <c r="C161">
        <v>1.0999999999999999E-2</v>
      </c>
      <c r="D161">
        <v>3.3001000000000003E-2</v>
      </c>
      <c r="E161">
        <v>1.0000000000000001E-5</v>
      </c>
      <c r="F161" t="s">
        <v>18</v>
      </c>
      <c r="G161" t="s">
        <v>103</v>
      </c>
      <c r="K161">
        <v>18.263000000000002</v>
      </c>
      <c r="L161">
        <v>133.72</v>
      </c>
      <c r="M161">
        <v>18.257999999999999</v>
      </c>
      <c r="N161">
        <v>133.57</v>
      </c>
      <c r="O161" t="str">
        <f>IF(VLOOKUP($B161,Table1[],2,FALSE)=0,"",VLOOKUP($B161,Table1[],2,FALSE))</f>
        <v/>
      </c>
      <c r="P161" t="str">
        <f>IF(VLOOKUP($B161,Table1[],3,FALSE)=0,"",VLOOKUP($B161,Table1[],3,FALSE))</f>
        <v/>
      </c>
      <c r="Q161" t="str">
        <f>IF(VLOOKUP($B161,Table1[],5,FALSE)=0,"",VLOOKUP($B161,Table1[],5,FALSE))</f>
        <v/>
      </c>
    </row>
    <row r="162" spans="1:17" x14ac:dyDescent="0.25">
      <c r="A162" t="s">
        <v>115</v>
      </c>
      <c r="B162" t="s">
        <v>17</v>
      </c>
      <c r="C162">
        <v>1.0999999999999999E-2</v>
      </c>
      <c r="D162">
        <v>3.3001000000000003E-2</v>
      </c>
      <c r="E162">
        <v>1E-4</v>
      </c>
      <c r="F162" t="s">
        <v>18</v>
      </c>
      <c r="G162" t="s">
        <v>103</v>
      </c>
      <c r="K162">
        <v>60.487000000000002</v>
      </c>
      <c r="L162">
        <v>46.304000000000002</v>
      </c>
      <c r="M162">
        <v>60.481000000000002</v>
      </c>
      <c r="N162">
        <v>46.04</v>
      </c>
      <c r="O162" t="str">
        <f>IF(VLOOKUP($B162,Table1[],2,FALSE)=0,"",VLOOKUP($B162,Table1[],2,FALSE))</f>
        <v/>
      </c>
      <c r="P162" t="str">
        <f>IF(VLOOKUP($B162,Table1[],3,FALSE)=0,"",VLOOKUP($B162,Table1[],3,FALSE))</f>
        <v/>
      </c>
      <c r="Q162" t="str">
        <f>IF(VLOOKUP($B162,Table1[],5,FALSE)=0,"",VLOOKUP($B162,Table1[],5,FALSE))</f>
        <v/>
      </c>
    </row>
    <row r="163" spans="1:17" x14ac:dyDescent="0.25">
      <c r="A163" t="s">
        <v>115</v>
      </c>
      <c r="B163" t="s">
        <v>17</v>
      </c>
      <c r="C163">
        <v>1.0999999999999999E-2</v>
      </c>
      <c r="D163">
        <v>3.3001000000000003E-2</v>
      </c>
      <c r="E163">
        <v>1E-3</v>
      </c>
      <c r="F163" t="s">
        <v>18</v>
      </c>
      <c r="G163" t="s">
        <v>103</v>
      </c>
      <c r="K163">
        <v>580.26</v>
      </c>
      <c r="L163">
        <v>4.9938000000000002</v>
      </c>
      <c r="M163">
        <v>580.25</v>
      </c>
      <c r="N163">
        <v>4.8783000000000003</v>
      </c>
      <c r="O163" t="str">
        <f>IF(VLOOKUP($B163,Table1[],2,FALSE)=0,"",VLOOKUP($B163,Table1[],2,FALSE))</f>
        <v/>
      </c>
      <c r="P163" t="str">
        <f>IF(VLOOKUP($B163,Table1[],3,FALSE)=0,"",VLOOKUP($B163,Table1[],3,FALSE))</f>
        <v/>
      </c>
      <c r="Q163" t="str">
        <f>IF(VLOOKUP($B163,Table1[],5,FALSE)=0,"",VLOOKUP($B163,Table1[],5,FALSE))</f>
        <v/>
      </c>
    </row>
    <row r="164" spans="1:17" x14ac:dyDescent="0.25">
      <c r="A164" t="s">
        <v>115</v>
      </c>
      <c r="B164" t="s">
        <v>17</v>
      </c>
      <c r="C164">
        <v>3.3000000000000002E-2</v>
      </c>
      <c r="D164">
        <v>0.11001</v>
      </c>
      <c r="E164">
        <v>9.9999999999999995E-7</v>
      </c>
      <c r="F164" t="s">
        <v>18</v>
      </c>
      <c r="G164" t="s">
        <v>103</v>
      </c>
      <c r="K164">
        <v>18</v>
      </c>
      <c r="L164">
        <v>100</v>
      </c>
      <c r="M164">
        <v>17.341999999999999</v>
      </c>
      <c r="N164">
        <v>104.06</v>
      </c>
      <c r="O164" t="str">
        <f>IF(VLOOKUP($B164,Table1[],2,FALSE)=0,"",VLOOKUP($B164,Table1[],2,FALSE))</f>
        <v/>
      </c>
      <c r="P164" t="str">
        <f>IF(VLOOKUP($B164,Table1[],3,FALSE)=0,"",VLOOKUP($B164,Table1[],3,FALSE))</f>
        <v/>
      </c>
      <c r="Q164" t="str">
        <f>IF(VLOOKUP($B164,Table1[],5,FALSE)=0,"",VLOOKUP($B164,Table1[],5,FALSE))</f>
        <v/>
      </c>
    </row>
    <row r="165" spans="1:17" x14ac:dyDescent="0.25">
      <c r="A165" t="s">
        <v>115</v>
      </c>
      <c r="B165" t="s">
        <v>17</v>
      </c>
      <c r="C165">
        <v>3.3000000000000002E-2</v>
      </c>
      <c r="D165">
        <v>0.11001</v>
      </c>
      <c r="E165">
        <v>1.0000000000000001E-5</v>
      </c>
      <c r="F165" t="s">
        <v>18</v>
      </c>
      <c r="G165" t="s">
        <v>103</v>
      </c>
      <c r="K165">
        <v>18.224</v>
      </c>
      <c r="L165">
        <v>101.51</v>
      </c>
      <c r="M165">
        <v>18.221</v>
      </c>
      <c r="N165">
        <v>101.28</v>
      </c>
      <c r="O165" t="str">
        <f>IF(VLOOKUP($B165,Table1[],2,FALSE)=0,"",VLOOKUP($B165,Table1[],2,FALSE))</f>
        <v/>
      </c>
      <c r="P165" t="str">
        <f>IF(VLOOKUP($B165,Table1[],3,FALSE)=0,"",VLOOKUP($B165,Table1[],3,FALSE))</f>
        <v/>
      </c>
      <c r="Q165" t="str">
        <f>IF(VLOOKUP($B165,Table1[],5,FALSE)=0,"",VLOOKUP($B165,Table1[],5,FALSE))</f>
        <v/>
      </c>
    </row>
    <row r="166" spans="1:17" x14ac:dyDescent="0.25">
      <c r="A166" t="s">
        <v>115</v>
      </c>
      <c r="B166" t="s">
        <v>17</v>
      </c>
      <c r="C166">
        <v>3.3000000000000002E-2</v>
      </c>
      <c r="D166">
        <v>0.11001</v>
      </c>
      <c r="E166">
        <v>1E-4</v>
      </c>
      <c r="F166" t="s">
        <v>18</v>
      </c>
      <c r="G166" t="s">
        <v>103</v>
      </c>
      <c r="K166">
        <v>60.259</v>
      </c>
      <c r="L166">
        <v>41.283999999999999</v>
      </c>
      <c r="M166">
        <v>60.259</v>
      </c>
      <c r="N166">
        <v>40.82</v>
      </c>
      <c r="O166" t="str">
        <f>IF(VLOOKUP($B166,Table1[],2,FALSE)=0,"",VLOOKUP($B166,Table1[],2,FALSE))</f>
        <v/>
      </c>
      <c r="P166" t="str">
        <f>IF(VLOOKUP($B166,Table1[],3,FALSE)=0,"",VLOOKUP($B166,Table1[],3,FALSE))</f>
        <v/>
      </c>
      <c r="Q166" t="str">
        <f>IF(VLOOKUP($B166,Table1[],5,FALSE)=0,"",VLOOKUP($B166,Table1[],5,FALSE))</f>
        <v/>
      </c>
    </row>
    <row r="167" spans="1:17" x14ac:dyDescent="0.25">
      <c r="A167" t="s">
        <v>115</v>
      </c>
      <c r="B167" t="s">
        <v>17</v>
      </c>
      <c r="C167">
        <v>3.3000000000000002E-2</v>
      </c>
      <c r="D167">
        <v>0.11001</v>
      </c>
      <c r="E167">
        <v>1E-3</v>
      </c>
      <c r="F167" t="s">
        <v>18</v>
      </c>
      <c r="G167" t="s">
        <v>103</v>
      </c>
      <c r="K167">
        <v>580.23</v>
      </c>
      <c r="L167">
        <v>4.6532999999999998</v>
      </c>
      <c r="M167">
        <v>580.23</v>
      </c>
      <c r="N167">
        <v>4.4421999999999997</v>
      </c>
      <c r="O167" t="str">
        <f>IF(VLOOKUP($B167,Table1[],2,FALSE)=0,"",VLOOKUP($B167,Table1[],2,FALSE))</f>
        <v/>
      </c>
      <c r="P167" t="str">
        <f>IF(VLOOKUP($B167,Table1[],3,FALSE)=0,"",VLOOKUP($B167,Table1[],3,FALSE))</f>
        <v/>
      </c>
      <c r="Q167" t="str">
        <f>IF(VLOOKUP($B167,Table1[],5,FALSE)=0,"",VLOOKUP($B167,Table1[],5,FALSE))</f>
        <v/>
      </c>
    </row>
    <row r="168" spans="1:17" x14ac:dyDescent="0.25">
      <c r="A168" t="s">
        <v>115</v>
      </c>
      <c r="B168" t="s">
        <v>17</v>
      </c>
      <c r="C168">
        <v>0.11</v>
      </c>
      <c r="D168">
        <v>0.33001000000000003</v>
      </c>
      <c r="E168">
        <v>9.9999999999999995E-7</v>
      </c>
      <c r="F168" t="s">
        <v>18</v>
      </c>
      <c r="G168" t="s">
        <v>103</v>
      </c>
      <c r="K168">
        <v>25</v>
      </c>
      <c r="L168">
        <v>300</v>
      </c>
      <c r="M168">
        <v>24.812000000000001</v>
      </c>
      <c r="N168">
        <v>296.87</v>
      </c>
      <c r="O168" t="str">
        <f>IF(VLOOKUP($B168,Table1[],2,FALSE)=0,"",VLOOKUP($B168,Table1[],2,FALSE))</f>
        <v/>
      </c>
      <c r="P168" t="str">
        <f>IF(VLOOKUP($B168,Table1[],3,FALSE)=0,"",VLOOKUP($B168,Table1[],3,FALSE))</f>
        <v/>
      </c>
      <c r="Q168" t="str">
        <f>IF(VLOOKUP($B168,Table1[],5,FALSE)=0,"",VLOOKUP($B168,Table1[],5,FALSE))</f>
        <v/>
      </c>
    </row>
    <row r="169" spans="1:17" x14ac:dyDescent="0.25">
      <c r="A169" t="s">
        <v>115</v>
      </c>
      <c r="B169" t="s">
        <v>17</v>
      </c>
      <c r="C169">
        <v>0.11</v>
      </c>
      <c r="D169">
        <v>0.33001000000000003</v>
      </c>
      <c r="E169">
        <v>1.0000000000000001E-5</v>
      </c>
      <c r="F169" t="s">
        <v>18</v>
      </c>
      <c r="G169" t="s">
        <v>103</v>
      </c>
      <c r="K169">
        <v>25.358000000000001</v>
      </c>
      <c r="L169">
        <v>294.79000000000002</v>
      </c>
      <c r="M169">
        <v>25.35</v>
      </c>
      <c r="N169">
        <v>294.41000000000003</v>
      </c>
      <c r="O169" t="str">
        <f>IF(VLOOKUP($B169,Table1[],2,FALSE)=0,"",VLOOKUP($B169,Table1[],2,FALSE))</f>
        <v/>
      </c>
      <c r="P169" t="str">
        <f>IF(VLOOKUP($B169,Table1[],3,FALSE)=0,"",VLOOKUP($B169,Table1[],3,FALSE))</f>
        <v/>
      </c>
      <c r="Q169" t="str">
        <f>IF(VLOOKUP($B169,Table1[],5,FALSE)=0,"",VLOOKUP($B169,Table1[],5,FALSE))</f>
        <v/>
      </c>
    </row>
    <row r="170" spans="1:17" x14ac:dyDescent="0.25">
      <c r="A170" t="s">
        <v>115</v>
      </c>
      <c r="B170" t="s">
        <v>17</v>
      </c>
      <c r="C170">
        <v>0.11</v>
      </c>
      <c r="D170">
        <v>0.33001000000000003</v>
      </c>
      <c r="E170">
        <v>1E-4</v>
      </c>
      <c r="F170" t="s">
        <v>18</v>
      </c>
      <c r="G170" t="s">
        <v>103</v>
      </c>
      <c r="K170">
        <v>61.466000000000001</v>
      </c>
      <c r="L170">
        <v>184.35</v>
      </c>
      <c r="M170">
        <v>61.46</v>
      </c>
      <c r="N170">
        <v>183.05</v>
      </c>
      <c r="O170" t="str">
        <f>IF(VLOOKUP($B170,Table1[],2,FALSE)=0,"",VLOOKUP($B170,Table1[],2,FALSE))</f>
        <v/>
      </c>
      <c r="P170" t="str">
        <f>IF(VLOOKUP($B170,Table1[],3,FALSE)=0,"",VLOOKUP($B170,Table1[],3,FALSE))</f>
        <v/>
      </c>
      <c r="Q170" t="str">
        <f>IF(VLOOKUP($B170,Table1[],5,FALSE)=0,"",VLOOKUP($B170,Table1[],5,FALSE))</f>
        <v/>
      </c>
    </row>
    <row r="171" spans="1:17" x14ac:dyDescent="0.25">
      <c r="A171" t="s">
        <v>115</v>
      </c>
      <c r="B171" t="s">
        <v>17</v>
      </c>
      <c r="C171">
        <v>0.11</v>
      </c>
      <c r="D171">
        <v>0.33001000000000003</v>
      </c>
      <c r="E171">
        <v>1E-3</v>
      </c>
      <c r="F171" t="s">
        <v>18</v>
      </c>
      <c r="G171" t="s">
        <v>103</v>
      </c>
      <c r="K171">
        <v>580.25</v>
      </c>
      <c r="L171">
        <v>24.236999999999998</v>
      </c>
      <c r="M171">
        <v>580.25</v>
      </c>
      <c r="N171">
        <v>23.449000000000002</v>
      </c>
      <c r="O171" t="str">
        <f>IF(VLOOKUP($B171,Table1[],2,FALSE)=0,"",VLOOKUP($B171,Table1[],2,FALSE))</f>
        <v/>
      </c>
      <c r="P171" t="str">
        <f>IF(VLOOKUP($B171,Table1[],3,FALSE)=0,"",VLOOKUP($B171,Table1[],3,FALSE))</f>
        <v/>
      </c>
      <c r="Q171" t="str">
        <f>IF(VLOOKUP($B171,Table1[],5,FALSE)=0,"",VLOOKUP($B171,Table1[],5,FALSE))</f>
        <v/>
      </c>
    </row>
    <row r="172" spans="1:17" x14ac:dyDescent="0.25">
      <c r="A172" t="s">
        <v>115</v>
      </c>
      <c r="B172" t="s">
        <v>17</v>
      </c>
      <c r="C172">
        <v>0.33</v>
      </c>
      <c r="D172">
        <v>1.1000099999999999</v>
      </c>
      <c r="E172">
        <v>1.0000000000000001E-5</v>
      </c>
      <c r="F172" t="s">
        <v>18</v>
      </c>
      <c r="G172" t="s">
        <v>103</v>
      </c>
      <c r="K172">
        <v>28</v>
      </c>
      <c r="L172">
        <v>100</v>
      </c>
      <c r="M172">
        <v>23.818000000000001</v>
      </c>
      <c r="N172">
        <v>103.66</v>
      </c>
      <c r="O172" t="str">
        <f>IF(VLOOKUP($B172,Table1[],2,FALSE)=0,"",VLOOKUP($B172,Table1[],2,FALSE))</f>
        <v/>
      </c>
      <c r="P172" t="str">
        <f>IF(VLOOKUP($B172,Table1[],3,FALSE)=0,"",VLOOKUP($B172,Table1[],3,FALSE))</f>
        <v/>
      </c>
      <c r="Q172" t="str">
        <f>IF(VLOOKUP($B172,Table1[],5,FALSE)=0,"",VLOOKUP($B172,Table1[],5,FALSE))</f>
        <v/>
      </c>
    </row>
    <row r="173" spans="1:17" x14ac:dyDescent="0.25">
      <c r="A173" t="s">
        <v>115</v>
      </c>
      <c r="B173" t="s">
        <v>17</v>
      </c>
      <c r="C173">
        <v>0.33</v>
      </c>
      <c r="D173">
        <v>1.1000099999999999</v>
      </c>
      <c r="E173">
        <v>1E-4</v>
      </c>
      <c r="F173" t="s">
        <v>18</v>
      </c>
      <c r="G173" t="s">
        <v>103</v>
      </c>
      <c r="K173">
        <v>52.968000000000004</v>
      </c>
      <c r="L173">
        <v>87.891999999999996</v>
      </c>
      <c r="M173">
        <v>52.866999999999997</v>
      </c>
      <c r="N173">
        <v>87.789000000000001</v>
      </c>
      <c r="O173" t="str">
        <f>IF(VLOOKUP($B173,Table1[],2,FALSE)=0,"",VLOOKUP($B173,Table1[],2,FALSE))</f>
        <v/>
      </c>
      <c r="P173" t="str">
        <f>IF(VLOOKUP($B173,Table1[],3,FALSE)=0,"",VLOOKUP($B173,Table1[],3,FALSE))</f>
        <v/>
      </c>
      <c r="Q173" t="str">
        <f>IF(VLOOKUP($B173,Table1[],5,FALSE)=0,"",VLOOKUP($B173,Table1[],5,FALSE))</f>
        <v/>
      </c>
    </row>
    <row r="174" spans="1:17" x14ac:dyDescent="0.25">
      <c r="A174" t="s">
        <v>115</v>
      </c>
      <c r="B174" t="s">
        <v>17</v>
      </c>
      <c r="C174">
        <v>0.33</v>
      </c>
      <c r="D174">
        <v>1.1000099999999999</v>
      </c>
      <c r="E174">
        <v>1E-3</v>
      </c>
      <c r="F174" t="s">
        <v>18</v>
      </c>
      <c r="G174" t="s">
        <v>103</v>
      </c>
      <c r="K174">
        <v>577.20000000000005</v>
      </c>
      <c r="L174">
        <v>17.401</v>
      </c>
      <c r="M174">
        <v>577.17999999999995</v>
      </c>
      <c r="N174">
        <v>17.221</v>
      </c>
      <c r="O174" t="str">
        <f>IF(VLOOKUP($B174,Table1[],2,FALSE)=0,"",VLOOKUP($B174,Table1[],2,FALSE))</f>
        <v/>
      </c>
      <c r="P174" t="str">
        <f>IF(VLOOKUP($B174,Table1[],3,FALSE)=0,"",VLOOKUP($B174,Table1[],3,FALSE))</f>
        <v/>
      </c>
      <c r="Q174" t="str">
        <f>IF(VLOOKUP($B174,Table1[],5,FALSE)=0,"",VLOOKUP($B174,Table1[],5,FALSE))</f>
        <v/>
      </c>
    </row>
    <row r="175" spans="1:17" x14ac:dyDescent="0.25">
      <c r="A175" t="s">
        <v>115</v>
      </c>
      <c r="B175" t="s">
        <v>17</v>
      </c>
      <c r="C175">
        <v>0.33</v>
      </c>
      <c r="D175">
        <v>1.1000099999999999</v>
      </c>
      <c r="E175">
        <v>0.01</v>
      </c>
      <c r="F175" t="s">
        <v>18</v>
      </c>
      <c r="G175" t="s">
        <v>103</v>
      </c>
      <c r="K175">
        <v>5799.7</v>
      </c>
      <c r="L175">
        <v>1.8248</v>
      </c>
      <c r="M175">
        <v>5799.7</v>
      </c>
      <c r="N175">
        <v>1.75</v>
      </c>
      <c r="O175" t="str">
        <f>IF(VLOOKUP($B175,Table1[],2,FALSE)=0,"",VLOOKUP($B175,Table1[],2,FALSE))</f>
        <v/>
      </c>
      <c r="P175" t="str">
        <f>IF(VLOOKUP($B175,Table1[],3,FALSE)=0,"",VLOOKUP($B175,Table1[],3,FALSE))</f>
        <v/>
      </c>
      <c r="Q175" t="str">
        <f>IF(VLOOKUP($B175,Table1[],5,FALSE)=0,"",VLOOKUP($B175,Table1[],5,FALSE))</f>
        <v/>
      </c>
    </row>
    <row r="176" spans="1:17" x14ac:dyDescent="0.25">
      <c r="A176" t="s">
        <v>115</v>
      </c>
      <c r="B176" t="s">
        <v>17</v>
      </c>
      <c r="C176">
        <v>1.1000000000000001</v>
      </c>
      <c r="D176">
        <v>3.3001</v>
      </c>
      <c r="E176">
        <v>1.0000000000000001E-5</v>
      </c>
      <c r="F176" t="s">
        <v>18</v>
      </c>
      <c r="G176" t="s">
        <v>104</v>
      </c>
      <c r="K176">
        <v>0.25</v>
      </c>
      <c r="L176">
        <v>0.1</v>
      </c>
      <c r="M176">
        <v>0.23096</v>
      </c>
      <c r="N176">
        <v>0.10410999999999999</v>
      </c>
      <c r="O176" t="str">
        <f>IF(VLOOKUP($B176,Table1[],2,FALSE)=0,"",VLOOKUP($B176,Table1[],2,FALSE))</f>
        <v/>
      </c>
      <c r="P176" t="str">
        <f>IF(VLOOKUP($B176,Table1[],3,FALSE)=0,"",VLOOKUP($B176,Table1[],3,FALSE))</f>
        <v/>
      </c>
      <c r="Q176" t="str">
        <f>IF(VLOOKUP($B176,Table1[],5,FALSE)=0,"",VLOOKUP($B176,Table1[],5,FALSE))</f>
        <v/>
      </c>
    </row>
    <row r="177" spans="1:17" x14ac:dyDescent="0.25">
      <c r="A177" t="s">
        <v>115</v>
      </c>
      <c r="B177" t="s">
        <v>17</v>
      </c>
      <c r="C177">
        <v>1.1000000000000001</v>
      </c>
      <c r="D177">
        <v>3.3001</v>
      </c>
      <c r="E177">
        <v>1E-4</v>
      </c>
      <c r="F177" t="s">
        <v>18</v>
      </c>
      <c r="G177" t="s">
        <v>104</v>
      </c>
      <c r="K177">
        <v>0.25</v>
      </c>
      <c r="L177">
        <v>0.10329000000000001</v>
      </c>
      <c r="M177">
        <v>0.23666000000000001</v>
      </c>
      <c r="N177">
        <v>0.10324999999999999</v>
      </c>
      <c r="O177" t="str">
        <f>IF(VLOOKUP($B177,Table1[],2,FALSE)=0,"",VLOOKUP($B177,Table1[],2,FALSE))</f>
        <v/>
      </c>
      <c r="P177" t="str">
        <f>IF(VLOOKUP($B177,Table1[],3,FALSE)=0,"",VLOOKUP($B177,Table1[],3,FALSE))</f>
        <v/>
      </c>
      <c r="Q177" t="str">
        <f>IF(VLOOKUP($B177,Table1[],5,FALSE)=0,"",VLOOKUP($B177,Table1[],5,FALSE))</f>
        <v/>
      </c>
    </row>
    <row r="178" spans="1:17" x14ac:dyDescent="0.25">
      <c r="A178" t="s">
        <v>115</v>
      </c>
      <c r="B178" t="s">
        <v>17</v>
      </c>
      <c r="C178">
        <v>1.1000000000000001</v>
      </c>
      <c r="D178">
        <v>3.3001</v>
      </c>
      <c r="E178">
        <v>1E-3</v>
      </c>
      <c r="F178" t="s">
        <v>18</v>
      </c>
      <c r="G178" t="s">
        <v>104</v>
      </c>
      <c r="K178">
        <v>0.60487000000000002</v>
      </c>
      <c r="L178">
        <v>6.4429E-2</v>
      </c>
      <c r="M178">
        <v>0.60441</v>
      </c>
      <c r="N178">
        <v>6.4221E-2</v>
      </c>
      <c r="O178" t="str">
        <f>IF(VLOOKUP($B178,Table1[],2,FALSE)=0,"",VLOOKUP($B178,Table1[],2,FALSE))</f>
        <v/>
      </c>
      <c r="P178" t="str">
        <f>IF(VLOOKUP($B178,Table1[],3,FALSE)=0,"",VLOOKUP($B178,Table1[],3,FALSE))</f>
        <v/>
      </c>
      <c r="Q178" t="str">
        <f>IF(VLOOKUP($B178,Table1[],5,FALSE)=0,"",VLOOKUP($B178,Table1[],5,FALSE))</f>
        <v/>
      </c>
    </row>
    <row r="179" spans="1:17" x14ac:dyDescent="0.25">
      <c r="A179" t="s">
        <v>115</v>
      </c>
      <c r="B179" t="s">
        <v>17</v>
      </c>
      <c r="C179">
        <v>1.1000000000000001</v>
      </c>
      <c r="D179">
        <v>3.3001</v>
      </c>
      <c r="E179">
        <v>0.01</v>
      </c>
      <c r="F179" t="s">
        <v>18</v>
      </c>
      <c r="G179" t="s">
        <v>104</v>
      </c>
      <c r="K179">
        <v>5.8014000000000001</v>
      </c>
      <c r="L179">
        <v>8.3760999999999992E-3</v>
      </c>
      <c r="M179">
        <v>5.8011999999999997</v>
      </c>
      <c r="N179">
        <v>8.2293999999999996E-3</v>
      </c>
      <c r="O179" t="str">
        <f>IF(VLOOKUP($B179,Table1[],2,FALSE)=0,"",VLOOKUP($B179,Table1[],2,FALSE))</f>
        <v/>
      </c>
      <c r="P179" t="str">
        <f>IF(VLOOKUP($B179,Table1[],3,FALSE)=0,"",VLOOKUP($B179,Table1[],3,FALSE))</f>
        <v/>
      </c>
      <c r="Q179" t="str">
        <f>IF(VLOOKUP($B179,Table1[],5,FALSE)=0,"",VLOOKUP($B179,Table1[],5,FALSE))</f>
        <v/>
      </c>
    </row>
    <row r="180" spans="1:17" x14ac:dyDescent="0.25">
      <c r="A180" t="s">
        <v>115</v>
      </c>
      <c r="B180" t="s">
        <v>17</v>
      </c>
      <c r="C180">
        <v>3.3</v>
      </c>
      <c r="D180">
        <v>11.000999999999999</v>
      </c>
      <c r="E180">
        <v>1E-4</v>
      </c>
      <c r="F180" t="s">
        <v>18</v>
      </c>
      <c r="G180" t="s">
        <v>104</v>
      </c>
      <c r="K180">
        <v>0.17</v>
      </c>
      <c r="L180">
        <v>0.1</v>
      </c>
      <c r="M180">
        <v>0.12474</v>
      </c>
      <c r="N180">
        <v>0.10353</v>
      </c>
      <c r="O180" t="str">
        <f>IF(VLOOKUP($B180,Table1[],2,FALSE)=0,"",VLOOKUP($B180,Table1[],2,FALSE))</f>
        <v/>
      </c>
      <c r="P180" t="str">
        <f>IF(VLOOKUP($B180,Table1[],3,FALSE)=0,"",VLOOKUP($B180,Table1[],3,FALSE))</f>
        <v/>
      </c>
      <c r="Q180" t="str">
        <f>IF(VLOOKUP($B180,Table1[],5,FALSE)=0,"",VLOOKUP($B180,Table1[],5,FALSE))</f>
        <v/>
      </c>
    </row>
    <row r="181" spans="1:17" x14ac:dyDescent="0.25">
      <c r="A181" t="s">
        <v>115</v>
      </c>
      <c r="B181" t="s">
        <v>17</v>
      </c>
      <c r="C181">
        <v>3.3</v>
      </c>
      <c r="D181">
        <v>11.000999999999999</v>
      </c>
      <c r="E181">
        <v>1E-3</v>
      </c>
      <c r="F181" t="s">
        <v>18</v>
      </c>
      <c r="G181" t="s">
        <v>104</v>
      </c>
      <c r="K181">
        <v>0.46536</v>
      </c>
      <c r="L181">
        <v>8.4151000000000004E-2</v>
      </c>
      <c r="M181">
        <v>0.46464</v>
      </c>
      <c r="N181">
        <v>8.4043999999999994E-2</v>
      </c>
      <c r="O181" t="str">
        <f>IF(VLOOKUP($B181,Table1[],2,FALSE)=0,"",VLOOKUP($B181,Table1[],2,FALSE))</f>
        <v/>
      </c>
      <c r="P181" t="str">
        <f>IF(VLOOKUP($B181,Table1[],3,FALSE)=0,"",VLOOKUP($B181,Table1[],3,FALSE))</f>
        <v/>
      </c>
      <c r="Q181" t="str">
        <f>IF(VLOOKUP($B181,Table1[],5,FALSE)=0,"",VLOOKUP($B181,Table1[],5,FALSE))</f>
        <v/>
      </c>
    </row>
    <row r="182" spans="1:17" x14ac:dyDescent="0.25">
      <c r="A182" t="s">
        <v>115</v>
      </c>
      <c r="B182" t="s">
        <v>17</v>
      </c>
      <c r="C182">
        <v>3.3</v>
      </c>
      <c r="D182">
        <v>11.000999999999999</v>
      </c>
      <c r="E182">
        <v>0.01</v>
      </c>
      <c r="F182" t="s">
        <v>18</v>
      </c>
      <c r="G182" t="s">
        <v>104</v>
      </c>
      <c r="K182">
        <v>5.7682000000000002</v>
      </c>
      <c r="L182">
        <v>1.5398E-2</v>
      </c>
      <c r="M182">
        <v>5.7682000000000002</v>
      </c>
      <c r="N182">
        <v>1.5238E-2</v>
      </c>
      <c r="O182" t="str">
        <f>IF(VLOOKUP($B182,Table1[],2,FALSE)=0,"",VLOOKUP($B182,Table1[],2,FALSE))</f>
        <v/>
      </c>
      <c r="P182" t="str">
        <f>IF(VLOOKUP($B182,Table1[],3,FALSE)=0,"",VLOOKUP($B182,Table1[],3,FALSE))</f>
        <v/>
      </c>
      <c r="Q182" t="str">
        <f>IF(VLOOKUP($B182,Table1[],5,FALSE)=0,"",VLOOKUP($B182,Table1[],5,FALSE))</f>
        <v/>
      </c>
    </row>
    <row r="183" spans="1:17" x14ac:dyDescent="0.25">
      <c r="A183" t="s">
        <v>115</v>
      </c>
      <c r="B183" t="s">
        <v>17</v>
      </c>
      <c r="C183">
        <v>3.3</v>
      </c>
      <c r="D183">
        <v>11.000999999999999</v>
      </c>
      <c r="E183">
        <v>0.1</v>
      </c>
      <c r="F183" t="s">
        <v>18</v>
      </c>
      <c r="G183" t="s">
        <v>104</v>
      </c>
      <c r="K183">
        <v>57.997</v>
      </c>
      <c r="L183">
        <v>1.6098E-3</v>
      </c>
      <c r="M183">
        <v>57.997</v>
      </c>
      <c r="N183">
        <v>1.5437999999999999E-3</v>
      </c>
      <c r="O183" t="str">
        <f>IF(VLOOKUP($B183,Table1[],2,FALSE)=0,"",VLOOKUP($B183,Table1[],2,FALSE))</f>
        <v/>
      </c>
      <c r="P183" t="str">
        <f>IF(VLOOKUP($B183,Table1[],3,FALSE)=0,"",VLOOKUP($B183,Table1[],3,FALSE))</f>
        <v/>
      </c>
      <c r="Q183" t="str">
        <f>IF(VLOOKUP($B183,Table1[],5,FALSE)=0,"",VLOOKUP($B183,Table1[],5,FALSE))</f>
        <v/>
      </c>
    </row>
    <row r="184" spans="1:17" x14ac:dyDescent="0.25">
      <c r="A184" t="s">
        <v>115</v>
      </c>
      <c r="B184" t="s">
        <v>17</v>
      </c>
      <c r="C184">
        <v>11</v>
      </c>
      <c r="D184">
        <v>33.000999999999998</v>
      </c>
      <c r="E184">
        <v>1E-4</v>
      </c>
      <c r="F184" t="s">
        <v>18</v>
      </c>
      <c r="G184" t="s">
        <v>104</v>
      </c>
      <c r="K184">
        <v>1.3</v>
      </c>
      <c r="L184">
        <v>0.1</v>
      </c>
      <c r="M184">
        <v>1.1560999999999999</v>
      </c>
      <c r="N184">
        <v>0.10412</v>
      </c>
      <c r="O184" t="str">
        <f>IF(VLOOKUP($B184,Table1[],2,FALSE)=0,"",VLOOKUP($B184,Table1[],2,FALSE))</f>
        <v/>
      </c>
      <c r="P184" t="str">
        <f>IF(VLOOKUP($B184,Table1[],3,FALSE)=0,"",VLOOKUP($B184,Table1[],3,FALSE))</f>
        <v/>
      </c>
      <c r="Q184" t="str">
        <f>IF(VLOOKUP($B184,Table1[],5,FALSE)=0,"",VLOOKUP($B184,Table1[],5,FALSE))</f>
        <v/>
      </c>
    </row>
    <row r="185" spans="1:17" x14ac:dyDescent="0.25">
      <c r="A185" t="s">
        <v>115</v>
      </c>
      <c r="B185" t="s">
        <v>17</v>
      </c>
      <c r="C185">
        <v>11</v>
      </c>
      <c r="D185">
        <v>33.000999999999998</v>
      </c>
      <c r="E185">
        <v>1E-3</v>
      </c>
      <c r="F185" t="s">
        <v>18</v>
      </c>
      <c r="G185" t="s">
        <v>104</v>
      </c>
      <c r="K185">
        <v>1.3</v>
      </c>
      <c r="L185">
        <v>0.10253</v>
      </c>
      <c r="M185">
        <v>1.2442</v>
      </c>
      <c r="N185">
        <v>0.10252</v>
      </c>
      <c r="O185" t="str">
        <f>IF(VLOOKUP($B185,Table1[],2,FALSE)=0,"",VLOOKUP($B185,Table1[],2,FALSE))</f>
        <v/>
      </c>
      <c r="P185" t="str">
        <f>IF(VLOOKUP($B185,Table1[],3,FALSE)=0,"",VLOOKUP($B185,Table1[],3,FALSE))</f>
        <v/>
      </c>
      <c r="Q185" t="str">
        <f>IF(VLOOKUP($B185,Table1[],5,FALSE)=0,"",VLOOKUP($B185,Table1[],5,FALSE))</f>
        <v/>
      </c>
    </row>
    <row r="186" spans="1:17" x14ac:dyDescent="0.25">
      <c r="A186" t="s">
        <v>115</v>
      </c>
      <c r="B186" t="s">
        <v>17</v>
      </c>
      <c r="C186">
        <v>11</v>
      </c>
      <c r="D186">
        <v>33.000999999999998</v>
      </c>
      <c r="E186">
        <v>0.01</v>
      </c>
      <c r="F186" t="s">
        <v>18</v>
      </c>
      <c r="G186" t="s">
        <v>104</v>
      </c>
      <c r="K186">
        <v>5.6614000000000004</v>
      </c>
      <c r="L186">
        <v>5.2694999999999999E-2</v>
      </c>
      <c r="M186">
        <v>5.6604999999999999</v>
      </c>
      <c r="N186">
        <v>5.2621000000000001E-2</v>
      </c>
      <c r="O186" t="str">
        <f>IF(VLOOKUP($B186,Table1[],2,FALSE)=0,"",VLOOKUP($B186,Table1[],2,FALSE))</f>
        <v/>
      </c>
      <c r="P186" t="str">
        <f>IF(VLOOKUP($B186,Table1[],3,FALSE)=0,"",VLOOKUP($B186,Table1[],3,FALSE))</f>
        <v/>
      </c>
      <c r="Q186" t="str">
        <f>IF(VLOOKUP($B186,Table1[],5,FALSE)=0,"",VLOOKUP($B186,Table1[],5,FALSE))</f>
        <v/>
      </c>
    </row>
    <row r="187" spans="1:17" x14ac:dyDescent="0.25">
      <c r="A187" t="s">
        <v>115</v>
      </c>
      <c r="B187" t="s">
        <v>17</v>
      </c>
      <c r="C187">
        <v>11</v>
      </c>
      <c r="D187">
        <v>33.000999999999998</v>
      </c>
      <c r="E187">
        <v>0.1</v>
      </c>
      <c r="F187" t="s">
        <v>18</v>
      </c>
      <c r="G187" t="s">
        <v>104</v>
      </c>
      <c r="K187">
        <v>57.978000000000002</v>
      </c>
      <c r="L187">
        <v>6.2174999999999999E-3</v>
      </c>
      <c r="M187">
        <v>57.978000000000002</v>
      </c>
      <c r="N187">
        <v>6.1738000000000001E-3</v>
      </c>
      <c r="O187" t="str">
        <f>IF(VLOOKUP($B187,Table1[],2,FALSE)=0,"",VLOOKUP($B187,Table1[],2,FALSE))</f>
        <v/>
      </c>
      <c r="P187" t="str">
        <f>IF(VLOOKUP($B187,Table1[],3,FALSE)=0,"",VLOOKUP($B187,Table1[],3,FALSE))</f>
        <v/>
      </c>
      <c r="Q187" t="str">
        <f>IF(VLOOKUP($B187,Table1[],5,FALSE)=0,"",VLOOKUP($B187,Table1[],5,FALSE))</f>
        <v/>
      </c>
    </row>
    <row r="188" spans="1:17" x14ac:dyDescent="0.25">
      <c r="A188" t="s">
        <v>115</v>
      </c>
      <c r="B188" t="s">
        <v>17</v>
      </c>
      <c r="C188">
        <v>33</v>
      </c>
      <c r="D188">
        <v>110.01</v>
      </c>
      <c r="E188">
        <v>1E-3</v>
      </c>
      <c r="F188" t="s">
        <v>18</v>
      </c>
      <c r="G188" t="s">
        <v>104</v>
      </c>
      <c r="K188">
        <v>1.3</v>
      </c>
      <c r="L188">
        <v>0.13</v>
      </c>
      <c r="M188">
        <v>1.2346999999999999</v>
      </c>
      <c r="N188">
        <v>0.12665000000000001</v>
      </c>
      <c r="O188" t="str">
        <f>IF(VLOOKUP($B188,Table1[],2,FALSE)=0,"",VLOOKUP($B188,Table1[],2,FALSE))</f>
        <v/>
      </c>
      <c r="P188" t="str">
        <f>IF(VLOOKUP($B188,Table1[],3,FALSE)=0,"",VLOOKUP($B188,Table1[],3,FALSE))</f>
        <v/>
      </c>
      <c r="Q188" t="str">
        <f>IF(VLOOKUP($B188,Table1[],5,FALSE)=0,"",VLOOKUP($B188,Table1[],5,FALSE))</f>
        <v/>
      </c>
    </row>
    <row r="189" spans="1:17" x14ac:dyDescent="0.25">
      <c r="A189" t="s">
        <v>115</v>
      </c>
      <c r="B189" t="s">
        <v>17</v>
      </c>
      <c r="C189">
        <v>33</v>
      </c>
      <c r="D189">
        <v>110.01</v>
      </c>
      <c r="E189">
        <v>0.01</v>
      </c>
      <c r="F189" t="s">
        <v>18</v>
      </c>
      <c r="G189" t="s">
        <v>104</v>
      </c>
      <c r="K189">
        <v>4.3529999999999998</v>
      </c>
      <c r="L189">
        <v>0.10804999999999999</v>
      </c>
      <c r="M189">
        <v>4.3501000000000003</v>
      </c>
      <c r="N189">
        <v>0.10797</v>
      </c>
      <c r="O189" t="str">
        <f>IF(VLOOKUP($B189,Table1[],2,FALSE)=0,"",VLOOKUP($B189,Table1[],2,FALSE))</f>
        <v/>
      </c>
      <c r="P189" t="str">
        <f>IF(VLOOKUP($B189,Table1[],3,FALSE)=0,"",VLOOKUP($B189,Table1[],3,FALSE))</f>
        <v/>
      </c>
      <c r="Q189" t="str">
        <f>IF(VLOOKUP($B189,Table1[],5,FALSE)=0,"",VLOOKUP($B189,Table1[],5,FALSE))</f>
        <v/>
      </c>
    </row>
    <row r="190" spans="1:17" x14ac:dyDescent="0.25">
      <c r="A190" t="s">
        <v>115</v>
      </c>
      <c r="B190" t="s">
        <v>17</v>
      </c>
      <c r="C190">
        <v>33</v>
      </c>
      <c r="D190">
        <v>110.01</v>
      </c>
      <c r="E190">
        <v>0.1</v>
      </c>
      <c r="F190" t="s">
        <v>18</v>
      </c>
      <c r="G190" t="s">
        <v>104</v>
      </c>
      <c r="K190">
        <v>57.521000000000001</v>
      </c>
      <c r="L190">
        <v>2.2172999999999998E-2</v>
      </c>
      <c r="M190">
        <v>57.521999999999998</v>
      </c>
      <c r="N190">
        <v>2.2051000000000001E-2</v>
      </c>
      <c r="O190" t="str">
        <f>IF(VLOOKUP($B190,Table1[],2,FALSE)=0,"",VLOOKUP($B190,Table1[],2,FALSE))</f>
        <v/>
      </c>
      <c r="P190" t="str">
        <f>IF(VLOOKUP($B190,Table1[],3,FALSE)=0,"",VLOOKUP($B190,Table1[],3,FALSE))</f>
        <v/>
      </c>
      <c r="Q190" t="str">
        <f>IF(VLOOKUP($B190,Table1[],5,FALSE)=0,"",VLOOKUP($B190,Table1[],5,FALSE))</f>
        <v/>
      </c>
    </row>
    <row r="191" spans="1:17" x14ac:dyDescent="0.25">
      <c r="A191" t="s">
        <v>115</v>
      </c>
      <c r="B191" t="s">
        <v>17</v>
      </c>
      <c r="C191">
        <v>33</v>
      </c>
      <c r="D191">
        <v>110.01</v>
      </c>
      <c r="E191">
        <v>1</v>
      </c>
      <c r="F191" t="s">
        <v>18</v>
      </c>
      <c r="G191" t="s">
        <v>104</v>
      </c>
      <c r="K191">
        <v>579.95000000000005</v>
      </c>
      <c r="L191">
        <v>2.2970999999999998E-3</v>
      </c>
      <c r="M191">
        <v>579.95000000000005</v>
      </c>
      <c r="N191">
        <v>2.2464999999999998E-3</v>
      </c>
      <c r="O191" t="str">
        <f>IF(VLOOKUP($B191,Table1[],2,FALSE)=0,"",VLOOKUP($B191,Table1[],2,FALSE))</f>
        <v/>
      </c>
      <c r="P191" t="str">
        <f>IF(VLOOKUP($B191,Table1[],3,FALSE)=0,"",VLOOKUP($B191,Table1[],3,FALSE))</f>
        <v/>
      </c>
      <c r="Q191" t="str">
        <f>IF(VLOOKUP($B191,Table1[],5,FALSE)=0,"",VLOOKUP($B191,Table1[],5,FALSE))</f>
        <v/>
      </c>
    </row>
    <row r="192" spans="1:17" x14ac:dyDescent="0.25">
      <c r="A192" t="s">
        <v>115</v>
      </c>
      <c r="B192" t="s">
        <v>17</v>
      </c>
      <c r="C192">
        <v>110</v>
      </c>
      <c r="D192">
        <v>330.01</v>
      </c>
      <c r="E192">
        <v>1E-3</v>
      </c>
      <c r="F192" t="s">
        <v>18</v>
      </c>
      <c r="G192" t="s">
        <v>104</v>
      </c>
      <c r="K192">
        <v>12</v>
      </c>
      <c r="L192">
        <v>0.14000000000000001</v>
      </c>
      <c r="M192">
        <v>11.565</v>
      </c>
      <c r="N192">
        <v>0.13930000000000001</v>
      </c>
      <c r="O192" t="str">
        <f>IF(VLOOKUP($B192,Table1[],2,FALSE)=0,"",VLOOKUP($B192,Table1[],2,FALSE))</f>
        <v/>
      </c>
      <c r="P192" t="str">
        <f>IF(VLOOKUP($B192,Table1[],3,FALSE)=0,"",VLOOKUP($B192,Table1[],3,FALSE))</f>
        <v/>
      </c>
      <c r="Q192" t="str">
        <f>IF(VLOOKUP($B192,Table1[],5,FALSE)=0,"",VLOOKUP($B192,Table1[],5,FALSE))</f>
        <v/>
      </c>
    </row>
    <row r="193" spans="1:17" x14ac:dyDescent="0.25">
      <c r="A193" t="s">
        <v>115</v>
      </c>
      <c r="B193" t="s">
        <v>17</v>
      </c>
      <c r="C193">
        <v>110</v>
      </c>
      <c r="D193">
        <v>330.01</v>
      </c>
      <c r="E193">
        <v>0.01</v>
      </c>
      <c r="F193" t="s">
        <v>18</v>
      </c>
      <c r="G193" t="s">
        <v>104</v>
      </c>
      <c r="K193">
        <v>12.289</v>
      </c>
      <c r="L193">
        <v>0.13783999999999999</v>
      </c>
      <c r="M193">
        <v>12.284000000000001</v>
      </c>
      <c r="N193">
        <v>0.13782</v>
      </c>
      <c r="O193" t="str">
        <f>IF(VLOOKUP($B193,Table1[],2,FALSE)=0,"",VLOOKUP($B193,Table1[],2,FALSE))</f>
        <v/>
      </c>
      <c r="P193" t="str">
        <f>IF(VLOOKUP($B193,Table1[],3,FALSE)=0,"",VLOOKUP($B193,Table1[],3,FALSE))</f>
        <v/>
      </c>
      <c r="Q193" t="str">
        <f>IF(VLOOKUP($B193,Table1[],5,FALSE)=0,"",VLOOKUP($B193,Table1[],5,FALSE))</f>
        <v/>
      </c>
    </row>
    <row r="194" spans="1:17" x14ac:dyDescent="0.25">
      <c r="A194" t="s">
        <v>115</v>
      </c>
      <c r="B194" t="s">
        <v>17</v>
      </c>
      <c r="C194">
        <v>110</v>
      </c>
      <c r="D194">
        <v>330.01</v>
      </c>
      <c r="E194">
        <v>0.1</v>
      </c>
      <c r="F194" t="s">
        <v>18</v>
      </c>
      <c r="G194" t="s">
        <v>104</v>
      </c>
      <c r="K194">
        <v>55.026000000000003</v>
      </c>
      <c r="L194">
        <v>8.0748E-2</v>
      </c>
      <c r="M194">
        <v>55.024000000000001</v>
      </c>
      <c r="N194">
        <v>8.0667000000000003E-2</v>
      </c>
      <c r="O194" t="str">
        <f>IF(VLOOKUP($B194,Table1[],2,FALSE)=0,"",VLOOKUP($B194,Table1[],2,FALSE))</f>
        <v/>
      </c>
      <c r="P194" t="str">
        <f>IF(VLOOKUP($B194,Table1[],3,FALSE)=0,"",VLOOKUP($B194,Table1[],3,FALSE))</f>
        <v/>
      </c>
      <c r="Q194" t="str">
        <f>IF(VLOOKUP($B194,Table1[],5,FALSE)=0,"",VLOOKUP($B194,Table1[],5,FALSE))</f>
        <v/>
      </c>
    </row>
    <row r="195" spans="1:17" x14ac:dyDescent="0.25">
      <c r="A195" t="s">
        <v>115</v>
      </c>
      <c r="B195" t="s">
        <v>17</v>
      </c>
      <c r="C195">
        <v>110</v>
      </c>
      <c r="D195">
        <v>330.01</v>
      </c>
      <c r="E195">
        <v>1</v>
      </c>
      <c r="F195" t="s">
        <v>18</v>
      </c>
      <c r="G195" t="s">
        <v>104</v>
      </c>
      <c r="K195">
        <v>579.51</v>
      </c>
      <c r="L195">
        <v>1.0142E-2</v>
      </c>
      <c r="M195">
        <v>579.51</v>
      </c>
      <c r="N195">
        <v>1.0090999999999999E-2</v>
      </c>
      <c r="O195" t="str">
        <f>IF(VLOOKUP($B195,Table1[],2,FALSE)=0,"",VLOOKUP($B195,Table1[],2,FALSE))</f>
        <v/>
      </c>
      <c r="P195" t="str">
        <f>IF(VLOOKUP($B195,Table1[],3,FALSE)=0,"",VLOOKUP($B195,Table1[],3,FALSE))</f>
        <v/>
      </c>
      <c r="Q195" t="str">
        <f>IF(VLOOKUP($B195,Table1[],5,FALSE)=0,"",VLOOKUP($B195,Table1[],5,FALSE))</f>
        <v/>
      </c>
    </row>
    <row r="196" spans="1:17" x14ac:dyDescent="0.25">
      <c r="A196" t="s">
        <v>115</v>
      </c>
      <c r="B196" t="s">
        <v>17</v>
      </c>
      <c r="C196">
        <v>330</v>
      </c>
      <c r="D196">
        <v>1100.01</v>
      </c>
      <c r="E196">
        <v>0.01</v>
      </c>
      <c r="F196" t="s">
        <v>18</v>
      </c>
      <c r="G196" t="s">
        <v>104</v>
      </c>
      <c r="K196">
        <v>16</v>
      </c>
      <c r="L196">
        <v>0.17</v>
      </c>
      <c r="M196">
        <v>12.340999999999999</v>
      </c>
      <c r="N196">
        <v>0.17274</v>
      </c>
      <c r="O196" t="str">
        <f>IF(VLOOKUP($B196,Table1[],2,FALSE)=0,"",VLOOKUP($B196,Table1[],2,FALSE))</f>
        <v/>
      </c>
      <c r="P196" t="str">
        <f>IF(VLOOKUP($B196,Table1[],3,FALSE)=0,"",VLOOKUP($B196,Table1[],3,FALSE))</f>
        <v/>
      </c>
      <c r="Q196" t="str">
        <f>IF(VLOOKUP($B196,Table1[],5,FALSE)=0,"",VLOOKUP($B196,Table1[],5,FALSE))</f>
        <v/>
      </c>
    </row>
    <row r="197" spans="1:17" x14ac:dyDescent="0.25">
      <c r="A197" t="s">
        <v>115</v>
      </c>
      <c r="B197" t="s">
        <v>17</v>
      </c>
      <c r="C197">
        <v>330</v>
      </c>
      <c r="D197">
        <v>1100.01</v>
      </c>
      <c r="E197">
        <v>0.1</v>
      </c>
      <c r="F197" t="s">
        <v>18</v>
      </c>
      <c r="G197" t="s">
        <v>104</v>
      </c>
      <c r="K197">
        <v>38.744</v>
      </c>
      <c r="L197">
        <v>0.15612999999999999</v>
      </c>
      <c r="M197">
        <v>38.701999999999998</v>
      </c>
      <c r="N197">
        <v>0.15611</v>
      </c>
      <c r="O197" t="str">
        <f>IF(VLOOKUP($B197,Table1[],2,FALSE)=0,"",VLOOKUP($B197,Table1[],2,FALSE))</f>
        <v/>
      </c>
      <c r="P197" t="str">
        <f>IF(VLOOKUP($B197,Table1[],3,FALSE)=0,"",VLOOKUP($B197,Table1[],3,FALSE))</f>
        <v/>
      </c>
      <c r="Q197" t="str">
        <f>IF(VLOOKUP($B197,Table1[],5,FALSE)=0,"",VLOOKUP($B197,Table1[],5,FALSE))</f>
        <v/>
      </c>
    </row>
    <row r="198" spans="1:17" x14ac:dyDescent="0.25">
      <c r="A198" t="s">
        <v>115</v>
      </c>
      <c r="B198" t="s">
        <v>17</v>
      </c>
      <c r="C198">
        <v>330</v>
      </c>
      <c r="D198">
        <v>1100.01</v>
      </c>
      <c r="E198">
        <v>1</v>
      </c>
      <c r="F198" t="s">
        <v>18</v>
      </c>
      <c r="G198" t="s">
        <v>104</v>
      </c>
      <c r="K198">
        <v>571.17999999999995</v>
      </c>
      <c r="L198">
        <v>3.9240999999999998E-2</v>
      </c>
      <c r="M198">
        <v>571.17999999999995</v>
      </c>
      <c r="N198">
        <v>3.9164999999999998E-2</v>
      </c>
      <c r="O198" t="str">
        <f>IF(VLOOKUP($B198,Table1[],2,FALSE)=0,"",VLOOKUP($B198,Table1[],2,FALSE))</f>
        <v/>
      </c>
      <c r="P198" t="str">
        <f>IF(VLOOKUP($B198,Table1[],3,FALSE)=0,"",VLOOKUP($B198,Table1[],3,FALSE))</f>
        <v/>
      </c>
      <c r="Q198" t="str">
        <f>IF(VLOOKUP($B198,Table1[],5,FALSE)=0,"",VLOOKUP($B198,Table1[],5,FALSE))</f>
        <v/>
      </c>
    </row>
    <row r="199" spans="1:17" x14ac:dyDescent="0.25">
      <c r="A199" t="s">
        <v>115</v>
      </c>
      <c r="B199" t="s">
        <v>17</v>
      </c>
      <c r="C199">
        <v>330</v>
      </c>
      <c r="D199">
        <v>1100.01</v>
      </c>
      <c r="E199">
        <v>10</v>
      </c>
      <c r="F199" t="s">
        <v>18</v>
      </c>
      <c r="G199" t="s">
        <v>104</v>
      </c>
      <c r="K199">
        <v>5799.1</v>
      </c>
      <c r="L199">
        <v>4.0775999999999998E-3</v>
      </c>
      <c r="M199">
        <v>5799.1</v>
      </c>
      <c r="N199">
        <v>4.0445999999999998E-3</v>
      </c>
      <c r="O199" t="str">
        <f>IF(VLOOKUP($B199,Table1[],2,FALSE)=0,"",VLOOKUP($B199,Table1[],2,FALSE))</f>
        <v/>
      </c>
      <c r="P199" t="str">
        <f>IF(VLOOKUP($B199,Table1[],3,FALSE)=0,"",VLOOKUP($B199,Table1[],3,FALSE))</f>
        <v/>
      </c>
      <c r="Q199" t="str">
        <f>IF(VLOOKUP($B199,Table1[],5,FALSE)=0,"",VLOOKUP($B199,Table1[],5,FALSE))</f>
        <v/>
      </c>
    </row>
    <row r="200" spans="1:17" x14ac:dyDescent="0.25">
      <c r="A200" t="s">
        <v>115</v>
      </c>
      <c r="B200" t="s">
        <v>17</v>
      </c>
      <c r="C200">
        <v>1100</v>
      </c>
      <c r="D200">
        <v>3301</v>
      </c>
      <c r="E200">
        <v>0.01</v>
      </c>
      <c r="F200" t="s">
        <v>18</v>
      </c>
      <c r="G200" t="s">
        <v>105</v>
      </c>
      <c r="K200">
        <v>0.19</v>
      </c>
      <c r="L200">
        <v>1.7000000000000001E-4</v>
      </c>
      <c r="M200">
        <v>0.17338999999999999</v>
      </c>
      <c r="N200">
        <v>1.7317999999999999E-4</v>
      </c>
      <c r="O200" t="str">
        <f>IF(VLOOKUP($B200,Table1[],2,FALSE)=0,"",VLOOKUP($B200,Table1[],2,FALSE))</f>
        <v/>
      </c>
      <c r="P200" t="str">
        <f>IF(VLOOKUP($B200,Table1[],3,FALSE)=0,"",VLOOKUP($B200,Table1[],3,FALSE))</f>
        <v/>
      </c>
      <c r="Q200" t="str">
        <f>IF(VLOOKUP($B200,Table1[],5,FALSE)=0,"",VLOOKUP($B200,Table1[],5,FALSE))</f>
        <v/>
      </c>
    </row>
    <row r="201" spans="1:17" x14ac:dyDescent="0.25">
      <c r="A201" t="s">
        <v>115</v>
      </c>
      <c r="B201" t="s">
        <v>17</v>
      </c>
      <c r="C201">
        <v>1100</v>
      </c>
      <c r="D201">
        <v>3301</v>
      </c>
      <c r="E201">
        <v>0.1</v>
      </c>
      <c r="F201" t="s">
        <v>18</v>
      </c>
      <c r="G201" t="s">
        <v>105</v>
      </c>
      <c r="K201">
        <v>0.19</v>
      </c>
      <c r="L201">
        <v>1.7215000000000001E-4</v>
      </c>
      <c r="M201">
        <v>0.17910000000000001</v>
      </c>
      <c r="N201">
        <v>1.7212999999999999E-4</v>
      </c>
      <c r="O201" t="str">
        <f>IF(VLOOKUP($B201,Table1[],2,FALSE)=0,"",VLOOKUP($B201,Table1[],2,FALSE))</f>
        <v/>
      </c>
      <c r="P201" t="str">
        <f>IF(VLOOKUP($B201,Table1[],3,FALSE)=0,"",VLOOKUP($B201,Table1[],3,FALSE))</f>
        <v/>
      </c>
      <c r="Q201" t="str">
        <f>IF(VLOOKUP($B201,Table1[],5,FALSE)=0,"",VLOOKUP($B201,Table1[],5,FALSE))</f>
        <v/>
      </c>
    </row>
    <row r="202" spans="1:17" x14ac:dyDescent="0.25">
      <c r="A202" t="s">
        <v>115</v>
      </c>
      <c r="B202" t="s">
        <v>17</v>
      </c>
      <c r="C202">
        <v>1100</v>
      </c>
      <c r="D202">
        <v>3301</v>
      </c>
      <c r="E202">
        <v>1</v>
      </c>
      <c r="F202" t="s">
        <v>18</v>
      </c>
      <c r="G202" t="s">
        <v>105</v>
      </c>
      <c r="K202">
        <v>0.55515999999999999</v>
      </c>
      <c r="L202">
        <v>1.1804E-4</v>
      </c>
      <c r="M202">
        <v>0.55501</v>
      </c>
      <c r="N202">
        <v>1.1789E-4</v>
      </c>
      <c r="O202" t="str">
        <f>IF(VLOOKUP($B202,Table1[],2,FALSE)=0,"",VLOOKUP($B202,Table1[],2,FALSE))</f>
        <v/>
      </c>
      <c r="P202" t="str">
        <f>IF(VLOOKUP($B202,Table1[],3,FALSE)=0,"",VLOOKUP($B202,Table1[],3,FALSE))</f>
        <v/>
      </c>
      <c r="Q202" t="str">
        <f>IF(VLOOKUP($B202,Table1[],5,FALSE)=0,"",VLOOKUP($B202,Table1[],5,FALSE))</f>
        <v/>
      </c>
    </row>
    <row r="203" spans="1:17" x14ac:dyDescent="0.25">
      <c r="A203" t="s">
        <v>115</v>
      </c>
      <c r="B203" t="s">
        <v>17</v>
      </c>
      <c r="C203">
        <v>1100</v>
      </c>
      <c r="D203">
        <v>3301</v>
      </c>
      <c r="E203">
        <v>10</v>
      </c>
      <c r="F203" t="s">
        <v>18</v>
      </c>
      <c r="G203" t="s">
        <v>105</v>
      </c>
      <c r="K203">
        <v>5.7933000000000003</v>
      </c>
      <c r="L203">
        <v>1.6589999999999999E-5</v>
      </c>
      <c r="M203">
        <v>5.7933000000000003</v>
      </c>
      <c r="N203">
        <v>1.6469000000000001E-5</v>
      </c>
      <c r="O203" t="str">
        <f>IF(VLOOKUP($B203,Table1[],2,FALSE)=0,"",VLOOKUP($B203,Table1[],2,FALSE))</f>
        <v/>
      </c>
      <c r="P203" t="str">
        <f>IF(VLOOKUP($B203,Table1[],3,FALSE)=0,"",VLOOKUP($B203,Table1[],3,FALSE))</f>
        <v/>
      </c>
      <c r="Q203" t="str">
        <f>IF(VLOOKUP($B203,Table1[],5,FALSE)=0,"",VLOOKUP($B203,Table1[],5,FALSE))</f>
        <v/>
      </c>
    </row>
    <row r="204" spans="1:17" x14ac:dyDescent="0.25">
      <c r="A204" t="s">
        <v>115</v>
      </c>
      <c r="B204" t="s">
        <v>17</v>
      </c>
      <c r="C204">
        <v>3300</v>
      </c>
      <c r="D204">
        <v>11001</v>
      </c>
      <c r="E204">
        <v>0.1</v>
      </c>
      <c r="F204" t="s">
        <v>18</v>
      </c>
      <c r="G204" t="s">
        <v>105</v>
      </c>
      <c r="K204">
        <v>0.33</v>
      </c>
      <c r="L204">
        <v>6.8999999999999997E-4</v>
      </c>
      <c r="M204">
        <v>0.29032999999999998</v>
      </c>
      <c r="N204">
        <v>6.9271999999999997E-4</v>
      </c>
      <c r="O204" t="str">
        <f>IF(VLOOKUP($B204,Table1[],2,FALSE)=0,"",VLOOKUP($B204,Table1[],2,FALSE))</f>
        <v/>
      </c>
      <c r="P204" t="str">
        <f>IF(VLOOKUP($B204,Table1[],3,FALSE)=0,"",VLOOKUP($B204,Table1[],3,FALSE))</f>
        <v/>
      </c>
      <c r="Q204" t="str">
        <f>IF(VLOOKUP($B204,Table1[],5,FALSE)=0,"",VLOOKUP($B204,Table1[],5,FALSE))</f>
        <v/>
      </c>
    </row>
    <row r="205" spans="1:17" x14ac:dyDescent="0.25">
      <c r="A205" t="s">
        <v>115</v>
      </c>
      <c r="B205" t="s">
        <v>17</v>
      </c>
      <c r="C205">
        <v>3300</v>
      </c>
      <c r="D205">
        <v>11001</v>
      </c>
      <c r="E205">
        <v>1</v>
      </c>
      <c r="F205" t="s">
        <v>18</v>
      </c>
      <c r="G205" t="s">
        <v>105</v>
      </c>
      <c r="K205">
        <v>0.37289</v>
      </c>
      <c r="L205">
        <v>6.8714999999999998E-4</v>
      </c>
      <c r="M205">
        <v>0.37252000000000002</v>
      </c>
      <c r="N205">
        <v>6.8716000000000003E-4</v>
      </c>
      <c r="O205" t="str">
        <f>IF(VLOOKUP($B205,Table1[],2,FALSE)=0,"",VLOOKUP($B205,Table1[],2,FALSE))</f>
        <v/>
      </c>
      <c r="P205" t="str">
        <f>IF(VLOOKUP($B205,Table1[],3,FALSE)=0,"",VLOOKUP($B205,Table1[],3,FALSE))</f>
        <v/>
      </c>
      <c r="Q205" t="str">
        <f>IF(VLOOKUP($B205,Table1[],5,FALSE)=0,"",VLOOKUP($B205,Table1[],5,FALSE))</f>
        <v/>
      </c>
    </row>
    <row r="206" spans="1:17" x14ac:dyDescent="0.25">
      <c r="A206" t="s">
        <v>115</v>
      </c>
      <c r="B206" t="s">
        <v>17</v>
      </c>
      <c r="C206">
        <v>3300</v>
      </c>
      <c r="D206">
        <v>11001</v>
      </c>
      <c r="E206">
        <v>10</v>
      </c>
      <c r="F206" t="s">
        <v>18</v>
      </c>
      <c r="G206" t="s">
        <v>105</v>
      </c>
      <c r="K206">
        <v>4.8625999999999996</v>
      </c>
      <c r="L206">
        <v>4.4972000000000002E-4</v>
      </c>
      <c r="M206">
        <v>4.8623000000000003</v>
      </c>
      <c r="N206">
        <v>4.4966E-4</v>
      </c>
      <c r="O206" t="str">
        <f>IF(VLOOKUP($B206,Table1[],2,FALSE)=0,"",VLOOKUP($B206,Table1[],2,FALSE))</f>
        <v/>
      </c>
      <c r="P206" t="str">
        <f>IF(VLOOKUP($B206,Table1[],3,FALSE)=0,"",VLOOKUP($B206,Table1[],3,FALSE))</f>
        <v/>
      </c>
      <c r="Q206" t="str">
        <f>IF(VLOOKUP($B206,Table1[],5,FALSE)=0,"",VLOOKUP($B206,Table1[],5,FALSE))</f>
        <v/>
      </c>
    </row>
    <row r="207" spans="1:17" x14ac:dyDescent="0.25">
      <c r="A207" t="s">
        <v>115</v>
      </c>
      <c r="B207" t="s">
        <v>17</v>
      </c>
      <c r="C207">
        <v>3300</v>
      </c>
      <c r="D207">
        <v>11001</v>
      </c>
      <c r="E207">
        <v>100</v>
      </c>
      <c r="F207" t="s">
        <v>18</v>
      </c>
      <c r="G207" t="s">
        <v>105</v>
      </c>
      <c r="K207">
        <v>57.851999999999997</v>
      </c>
      <c r="L207">
        <v>6.2355999999999997E-5</v>
      </c>
      <c r="M207">
        <v>57.851999999999997</v>
      </c>
      <c r="N207">
        <v>6.2304000000000005E-5</v>
      </c>
      <c r="O207" t="str">
        <f>IF(VLOOKUP($B207,Table1[],2,FALSE)=0,"",VLOOKUP($B207,Table1[],2,FALSE))</f>
        <v/>
      </c>
      <c r="P207" t="str">
        <f>IF(VLOOKUP($B207,Table1[],3,FALSE)=0,"",VLOOKUP($B207,Table1[],3,FALSE))</f>
        <v/>
      </c>
      <c r="Q207" t="str">
        <f>IF(VLOOKUP($B207,Table1[],5,FALSE)=0,"",VLOOKUP($B207,Table1[],5,FALSE))</f>
        <v/>
      </c>
    </row>
    <row r="208" spans="1:17" x14ac:dyDescent="0.25">
      <c r="A208" t="s">
        <v>115</v>
      </c>
      <c r="B208" t="s">
        <v>17</v>
      </c>
      <c r="C208">
        <v>11000</v>
      </c>
      <c r="D208">
        <v>33001</v>
      </c>
      <c r="E208">
        <v>0.1</v>
      </c>
      <c r="F208" t="s">
        <v>18</v>
      </c>
      <c r="G208" t="s">
        <v>105</v>
      </c>
      <c r="K208">
        <v>2.9</v>
      </c>
      <c r="L208">
        <v>1.1999999999999999E-3</v>
      </c>
      <c r="M208">
        <v>2.8873000000000002</v>
      </c>
      <c r="N208">
        <v>1.1548000000000001E-3</v>
      </c>
      <c r="O208" t="str">
        <f>IF(VLOOKUP($B208,Table1[],2,FALSE)=0,"",VLOOKUP($B208,Table1[],2,FALSE))</f>
        <v/>
      </c>
      <c r="P208" t="str">
        <f>IF(VLOOKUP($B208,Table1[],3,FALSE)=0,"",VLOOKUP($B208,Table1[],3,FALSE))</f>
        <v/>
      </c>
      <c r="Q208" t="str">
        <f>IF(VLOOKUP($B208,Table1[],5,FALSE)=0,"",VLOOKUP($B208,Table1[],5,FALSE))</f>
        <v/>
      </c>
    </row>
    <row r="209" spans="1:17" x14ac:dyDescent="0.25">
      <c r="A209" t="s">
        <v>115</v>
      </c>
      <c r="B209" t="s">
        <v>17</v>
      </c>
      <c r="C209">
        <v>11000</v>
      </c>
      <c r="D209">
        <v>33001</v>
      </c>
      <c r="E209">
        <v>1</v>
      </c>
      <c r="F209" t="s">
        <v>18</v>
      </c>
      <c r="G209" t="s">
        <v>105</v>
      </c>
      <c r="K209">
        <v>2.9003999999999999</v>
      </c>
      <c r="L209">
        <v>1.1544999999999999E-3</v>
      </c>
      <c r="M209">
        <v>2.9</v>
      </c>
      <c r="N209">
        <v>1.1544999999999999E-3</v>
      </c>
      <c r="O209" t="str">
        <f>IF(VLOOKUP($B209,Table1[],2,FALSE)=0,"",VLOOKUP($B209,Table1[],2,FALSE))</f>
        <v/>
      </c>
      <c r="P209" t="str">
        <f>IF(VLOOKUP($B209,Table1[],3,FALSE)=0,"",VLOOKUP($B209,Table1[],3,FALSE))</f>
        <v/>
      </c>
      <c r="Q209" t="str">
        <f>IF(VLOOKUP($B209,Table1[],5,FALSE)=0,"",VLOOKUP($B209,Table1[],5,FALSE))</f>
        <v/>
      </c>
    </row>
    <row r="210" spans="1:17" x14ac:dyDescent="0.25">
      <c r="A210" t="s">
        <v>115</v>
      </c>
      <c r="B210" t="s">
        <v>17</v>
      </c>
      <c r="C210">
        <v>11000</v>
      </c>
      <c r="D210">
        <v>33001</v>
      </c>
      <c r="E210">
        <v>10</v>
      </c>
      <c r="F210" t="s">
        <v>18</v>
      </c>
      <c r="G210" t="s">
        <v>105</v>
      </c>
      <c r="K210">
        <v>4.2484000000000002</v>
      </c>
      <c r="L210">
        <v>1.1259E-3</v>
      </c>
      <c r="M210">
        <v>4.2477999999999998</v>
      </c>
      <c r="N210">
        <v>1.1259E-3</v>
      </c>
      <c r="O210" t="str">
        <f>IF(VLOOKUP($B210,Table1[],2,FALSE)=0,"",VLOOKUP($B210,Table1[],2,FALSE))</f>
        <v/>
      </c>
      <c r="P210" t="str">
        <f>IF(VLOOKUP($B210,Table1[],3,FALSE)=0,"",VLOOKUP($B210,Table1[],3,FALSE))</f>
        <v/>
      </c>
      <c r="Q210" t="str">
        <f>IF(VLOOKUP($B210,Table1[],5,FALSE)=0,"",VLOOKUP($B210,Table1[],5,FALSE))</f>
        <v/>
      </c>
    </row>
    <row r="211" spans="1:17" x14ac:dyDescent="0.25">
      <c r="A211" t="s">
        <v>115</v>
      </c>
      <c r="B211" t="s">
        <v>17</v>
      </c>
      <c r="C211">
        <v>11000</v>
      </c>
      <c r="D211">
        <v>33001</v>
      </c>
      <c r="E211">
        <v>100</v>
      </c>
      <c r="F211" t="s">
        <v>18</v>
      </c>
      <c r="G211" t="s">
        <v>105</v>
      </c>
      <c r="K211">
        <v>54.575000000000003</v>
      </c>
      <c r="L211">
        <v>4.9852000000000002E-4</v>
      </c>
      <c r="M211">
        <v>54.575000000000003</v>
      </c>
      <c r="N211">
        <v>4.9846000000000005E-4</v>
      </c>
      <c r="O211" t="str">
        <f>IF(VLOOKUP($B211,Table1[],2,FALSE)=0,"",VLOOKUP($B211,Table1[],2,FALSE))</f>
        <v/>
      </c>
      <c r="P211" t="str">
        <f>IF(VLOOKUP($B211,Table1[],3,FALSE)=0,"",VLOOKUP($B211,Table1[],3,FALSE))</f>
        <v/>
      </c>
      <c r="Q211" t="str">
        <f>IF(VLOOKUP($B211,Table1[],5,FALSE)=0,"",VLOOKUP($B211,Table1[],5,FALSE))</f>
        <v/>
      </c>
    </row>
    <row r="212" spans="1:17" x14ac:dyDescent="0.25">
      <c r="A212" t="s">
        <v>115</v>
      </c>
      <c r="B212" t="s">
        <v>17</v>
      </c>
      <c r="C212">
        <v>33000</v>
      </c>
      <c r="D212">
        <v>110010</v>
      </c>
      <c r="E212">
        <v>1</v>
      </c>
      <c r="F212" t="s">
        <v>18</v>
      </c>
      <c r="G212" t="s">
        <v>105</v>
      </c>
      <c r="K212">
        <v>3.5</v>
      </c>
      <c r="L212">
        <v>5.7999999999999996E-3</v>
      </c>
      <c r="M212">
        <v>3.4662999999999999</v>
      </c>
      <c r="N212">
        <v>5.7735E-3</v>
      </c>
      <c r="O212" t="str">
        <f>IF(VLOOKUP($B212,Table1[],2,FALSE)=0,"",VLOOKUP($B212,Table1[],2,FALSE))</f>
        <v/>
      </c>
      <c r="P212" t="str">
        <f>IF(VLOOKUP($B212,Table1[],3,FALSE)=0,"",VLOOKUP($B212,Table1[],3,FALSE))</f>
        <v/>
      </c>
      <c r="Q212" t="str">
        <f>IF(VLOOKUP($B212,Table1[],5,FALSE)=0,"",VLOOKUP($B212,Table1[],5,FALSE))</f>
        <v/>
      </c>
    </row>
    <row r="213" spans="1:17" x14ac:dyDescent="0.25">
      <c r="A213" t="s">
        <v>115</v>
      </c>
      <c r="B213" t="s">
        <v>17</v>
      </c>
      <c r="C213">
        <v>33000</v>
      </c>
      <c r="D213">
        <v>110010</v>
      </c>
      <c r="E213">
        <v>10</v>
      </c>
      <c r="F213" t="s">
        <v>18</v>
      </c>
      <c r="G213" t="s">
        <v>105</v>
      </c>
      <c r="K213">
        <v>3.5802999999999998</v>
      </c>
      <c r="L213">
        <v>5.7727000000000004E-3</v>
      </c>
      <c r="M213">
        <v>3.5792000000000002</v>
      </c>
      <c r="N213">
        <v>5.7727000000000004E-3</v>
      </c>
      <c r="O213" t="str">
        <f>IF(VLOOKUP($B213,Table1[],2,FALSE)=0,"",VLOOKUP($B213,Table1[],2,FALSE))</f>
        <v/>
      </c>
      <c r="P213" t="str">
        <f>IF(VLOOKUP($B213,Table1[],3,FALSE)=0,"",VLOOKUP($B213,Table1[],3,FALSE))</f>
        <v/>
      </c>
      <c r="Q213" t="str">
        <f>IF(VLOOKUP($B213,Table1[],5,FALSE)=0,"",VLOOKUP($B213,Table1[],5,FALSE))</f>
        <v/>
      </c>
    </row>
    <row r="214" spans="1:17" x14ac:dyDescent="0.25">
      <c r="A214" t="s">
        <v>115</v>
      </c>
      <c r="B214" t="s">
        <v>17</v>
      </c>
      <c r="C214">
        <v>33000</v>
      </c>
      <c r="D214">
        <v>110010</v>
      </c>
      <c r="E214">
        <v>100</v>
      </c>
      <c r="F214" t="s">
        <v>18</v>
      </c>
      <c r="G214" t="s">
        <v>105</v>
      </c>
      <c r="K214">
        <v>14.462999999999999</v>
      </c>
      <c r="L214">
        <v>5.6975000000000003E-3</v>
      </c>
      <c r="M214">
        <v>14.465</v>
      </c>
      <c r="N214">
        <v>5.6974E-3</v>
      </c>
      <c r="O214" t="str">
        <f>IF(VLOOKUP($B214,Table1[],2,FALSE)=0,"",VLOOKUP($B214,Table1[],2,FALSE))</f>
        <v/>
      </c>
      <c r="P214" t="str">
        <f>IF(VLOOKUP($B214,Table1[],3,FALSE)=0,"",VLOOKUP($B214,Table1[],3,FALSE))</f>
        <v/>
      </c>
      <c r="Q214" t="str">
        <f>IF(VLOOKUP($B214,Table1[],5,FALSE)=0,"",VLOOKUP($B214,Table1[],5,FALSE))</f>
        <v/>
      </c>
    </row>
    <row r="215" spans="1:17" x14ac:dyDescent="0.25">
      <c r="A215" t="s">
        <v>115</v>
      </c>
      <c r="B215" t="s">
        <v>17</v>
      </c>
      <c r="C215">
        <v>33000</v>
      </c>
      <c r="D215">
        <v>110010</v>
      </c>
      <c r="E215">
        <v>1000</v>
      </c>
      <c r="F215" t="s">
        <v>18</v>
      </c>
      <c r="G215" t="s">
        <v>105</v>
      </c>
      <c r="K215">
        <v>503.99</v>
      </c>
      <c r="L215">
        <v>3.2605999999999998E-3</v>
      </c>
      <c r="M215">
        <v>503.99</v>
      </c>
      <c r="N215">
        <v>3.2604999999999999E-3</v>
      </c>
      <c r="O215" t="str">
        <f>IF(VLOOKUP($B215,Table1[],2,FALSE)=0,"",VLOOKUP($B215,Table1[],2,FALSE))</f>
        <v/>
      </c>
      <c r="P215" t="str">
        <f>IF(VLOOKUP($B215,Table1[],3,FALSE)=0,"",VLOOKUP($B215,Table1[],3,FALSE))</f>
        <v/>
      </c>
      <c r="Q215" t="str">
        <f>IF(VLOOKUP($B215,Table1[],5,FALSE)=0,"",VLOOKUP($B215,Table1[],5,FALSE))</f>
        <v/>
      </c>
    </row>
    <row r="216" spans="1:17" x14ac:dyDescent="0.25">
      <c r="A216" t="s">
        <v>115</v>
      </c>
      <c r="B216" t="s">
        <v>17</v>
      </c>
      <c r="C216">
        <v>110000</v>
      </c>
      <c r="D216">
        <v>330010</v>
      </c>
      <c r="E216">
        <v>1</v>
      </c>
      <c r="F216" t="s">
        <v>18</v>
      </c>
      <c r="G216" t="s">
        <v>105</v>
      </c>
      <c r="K216">
        <v>120</v>
      </c>
      <c r="L216">
        <v>5.7999999999999996E-3</v>
      </c>
      <c r="M216">
        <v>115.47</v>
      </c>
      <c r="N216">
        <v>5.7735E-3</v>
      </c>
      <c r="O216" t="str">
        <f>IF(VLOOKUP($B216,Table1[],2,FALSE)=0,"",VLOOKUP($B216,Table1[],2,FALSE))</f>
        <v/>
      </c>
      <c r="P216" t="str">
        <f>IF(VLOOKUP($B216,Table1[],3,FALSE)=0,"",VLOOKUP($B216,Table1[],3,FALSE))</f>
        <v/>
      </c>
      <c r="Q216" t="str">
        <f>IF(VLOOKUP($B216,Table1[],5,FALSE)=0,"",VLOOKUP($B216,Table1[],5,FALSE))</f>
        <v/>
      </c>
    </row>
    <row r="217" spans="1:17" x14ac:dyDescent="0.25">
      <c r="A217" t="s">
        <v>115</v>
      </c>
      <c r="B217" t="s">
        <v>17</v>
      </c>
      <c r="C217">
        <v>110000</v>
      </c>
      <c r="D217">
        <v>330010</v>
      </c>
      <c r="E217">
        <v>10</v>
      </c>
      <c r="F217" t="s">
        <v>18</v>
      </c>
      <c r="G217" t="s">
        <v>105</v>
      </c>
      <c r="K217">
        <v>120</v>
      </c>
      <c r="L217">
        <v>5.7733999999999997E-3</v>
      </c>
      <c r="M217">
        <v>115.52</v>
      </c>
      <c r="N217">
        <v>5.7733999999999997E-3</v>
      </c>
      <c r="O217" t="str">
        <f>IF(VLOOKUP($B217,Table1[],2,FALSE)=0,"",VLOOKUP($B217,Table1[],2,FALSE))</f>
        <v/>
      </c>
      <c r="P217" t="str">
        <f>IF(VLOOKUP($B217,Table1[],3,FALSE)=0,"",VLOOKUP($B217,Table1[],3,FALSE))</f>
        <v/>
      </c>
      <c r="Q217" t="str">
        <f>IF(VLOOKUP($B217,Table1[],5,FALSE)=0,"",VLOOKUP($B217,Table1[],5,FALSE))</f>
        <v/>
      </c>
    </row>
    <row r="218" spans="1:17" x14ac:dyDescent="0.25">
      <c r="A218" t="s">
        <v>115</v>
      </c>
      <c r="B218" t="s">
        <v>17</v>
      </c>
      <c r="C218">
        <v>110000</v>
      </c>
      <c r="D218">
        <v>330010</v>
      </c>
      <c r="E218">
        <v>100</v>
      </c>
      <c r="F218" t="s">
        <v>18</v>
      </c>
      <c r="G218" t="s">
        <v>105</v>
      </c>
      <c r="K218">
        <v>120</v>
      </c>
      <c r="L218">
        <v>5.7670999999999998E-3</v>
      </c>
      <c r="M218">
        <v>118.42</v>
      </c>
      <c r="N218">
        <v>5.7670999999999998E-3</v>
      </c>
      <c r="O218" t="str">
        <f>IF(VLOOKUP($B218,Table1[],2,FALSE)=0,"",VLOOKUP($B218,Table1[],2,FALSE))</f>
        <v/>
      </c>
      <c r="P218" t="str">
        <f>IF(VLOOKUP($B218,Table1[],3,FALSE)=0,"",VLOOKUP($B218,Table1[],3,FALSE))</f>
        <v/>
      </c>
      <c r="Q218" t="str">
        <f>IF(VLOOKUP($B218,Table1[],5,FALSE)=0,"",VLOOKUP($B218,Table1[],5,FALSE))</f>
        <v/>
      </c>
    </row>
    <row r="219" spans="1:17" x14ac:dyDescent="0.25">
      <c r="A219" t="s">
        <v>115</v>
      </c>
      <c r="B219" t="s">
        <v>17</v>
      </c>
      <c r="C219">
        <v>110000</v>
      </c>
      <c r="D219">
        <v>330010</v>
      </c>
      <c r="E219">
        <v>1000</v>
      </c>
      <c r="F219" t="s">
        <v>18</v>
      </c>
      <c r="G219" t="s">
        <v>105</v>
      </c>
      <c r="K219">
        <v>371.66</v>
      </c>
      <c r="L219">
        <v>5.2445E-3</v>
      </c>
      <c r="M219">
        <v>371.67</v>
      </c>
      <c r="N219">
        <v>5.2443999999999998E-3</v>
      </c>
      <c r="O219" t="str">
        <f>IF(VLOOKUP($B219,Table1[],2,FALSE)=0,"",VLOOKUP($B219,Table1[],2,FALSE))</f>
        <v/>
      </c>
      <c r="P219" t="str">
        <f>IF(VLOOKUP($B219,Table1[],3,FALSE)=0,"",VLOOKUP($B219,Table1[],3,FALSE))</f>
        <v/>
      </c>
      <c r="Q219" t="str">
        <f>IF(VLOOKUP($B219,Table1[],5,FALSE)=0,"",VLOOKUP($B219,Table1[],5,FALSE))</f>
        <v/>
      </c>
    </row>
    <row r="220" spans="1:17" x14ac:dyDescent="0.25">
      <c r="A220" t="s">
        <v>115</v>
      </c>
      <c r="B220" t="s">
        <v>17</v>
      </c>
      <c r="C220">
        <v>330000</v>
      </c>
      <c r="D220">
        <v>1100010</v>
      </c>
      <c r="E220">
        <v>10</v>
      </c>
      <c r="F220" t="s">
        <v>18</v>
      </c>
      <c r="G220" t="s">
        <v>105</v>
      </c>
      <c r="K220">
        <v>930</v>
      </c>
      <c r="L220">
        <v>1.7000000000000001E-2</v>
      </c>
      <c r="M220">
        <v>577.19000000000005</v>
      </c>
      <c r="N220">
        <v>1.7321E-2</v>
      </c>
      <c r="O220" t="str">
        <f>IF(VLOOKUP($B220,Table1[],2,FALSE)=0,"",VLOOKUP($B220,Table1[],2,FALSE))</f>
        <v/>
      </c>
      <c r="P220" t="str">
        <f>IF(VLOOKUP($B220,Table1[],3,FALSE)=0,"",VLOOKUP($B220,Table1[],3,FALSE))</f>
        <v/>
      </c>
      <c r="Q220" t="str">
        <f>IF(VLOOKUP($B220,Table1[],5,FALSE)=0,"",VLOOKUP($B220,Table1[],5,FALSE))</f>
        <v/>
      </c>
    </row>
    <row r="221" spans="1:17" x14ac:dyDescent="0.25">
      <c r="A221" t="s">
        <v>115</v>
      </c>
      <c r="B221" t="s">
        <v>17</v>
      </c>
      <c r="C221">
        <v>330000</v>
      </c>
      <c r="D221">
        <v>1100010</v>
      </c>
      <c r="E221">
        <v>100</v>
      </c>
      <c r="F221" t="s">
        <v>18</v>
      </c>
      <c r="G221" t="s">
        <v>105</v>
      </c>
      <c r="K221">
        <v>930</v>
      </c>
      <c r="L221">
        <v>1.7319999999999999E-2</v>
      </c>
      <c r="M221">
        <v>578</v>
      </c>
      <c r="N221">
        <v>1.7319999999999999E-2</v>
      </c>
      <c r="O221" t="str">
        <f>IF(VLOOKUP($B221,Table1[],2,FALSE)=0,"",VLOOKUP($B221,Table1[],2,FALSE))</f>
        <v/>
      </c>
      <c r="P221" t="str">
        <f>IF(VLOOKUP($B221,Table1[],3,FALSE)=0,"",VLOOKUP($B221,Table1[],3,FALSE))</f>
        <v/>
      </c>
      <c r="Q221" t="str">
        <f>IF(VLOOKUP($B221,Table1[],5,FALSE)=0,"",VLOOKUP($B221,Table1[],5,FALSE))</f>
        <v/>
      </c>
    </row>
    <row r="222" spans="1:17" x14ac:dyDescent="0.25">
      <c r="A222" t="s">
        <v>115</v>
      </c>
      <c r="B222" t="s">
        <v>17</v>
      </c>
      <c r="C222">
        <v>330000</v>
      </c>
      <c r="D222">
        <v>1100010</v>
      </c>
      <c r="E222">
        <v>1000</v>
      </c>
      <c r="F222" t="s">
        <v>18</v>
      </c>
      <c r="G222" t="s">
        <v>105</v>
      </c>
      <c r="K222">
        <v>930</v>
      </c>
      <c r="L222">
        <v>1.7297E-2</v>
      </c>
      <c r="M222">
        <v>611.79</v>
      </c>
      <c r="N222">
        <v>1.7297E-2</v>
      </c>
      <c r="O222" t="str">
        <f>IF(VLOOKUP($B222,Table1[],2,FALSE)=0,"",VLOOKUP($B222,Table1[],2,FALSE))</f>
        <v/>
      </c>
      <c r="P222" t="str">
        <f>IF(VLOOKUP($B222,Table1[],3,FALSE)=0,"",VLOOKUP($B222,Table1[],3,FALSE))</f>
        <v/>
      </c>
      <c r="Q222" t="str">
        <f>IF(VLOOKUP($B222,Table1[],5,FALSE)=0,"",VLOOKUP($B222,Table1[],5,FALSE))</f>
        <v/>
      </c>
    </row>
    <row r="223" spans="1:17" x14ac:dyDescent="0.25">
      <c r="A223" t="s">
        <v>115</v>
      </c>
      <c r="B223" t="s">
        <v>17</v>
      </c>
      <c r="C223">
        <v>330000</v>
      </c>
      <c r="D223">
        <v>1100010</v>
      </c>
      <c r="E223">
        <v>10000</v>
      </c>
      <c r="F223" t="s">
        <v>18</v>
      </c>
      <c r="G223" t="s">
        <v>105</v>
      </c>
      <c r="K223">
        <v>3454.2</v>
      </c>
      <c r="L223">
        <v>1.5468000000000001E-2</v>
      </c>
      <c r="M223">
        <v>3454.1</v>
      </c>
      <c r="N223">
        <v>1.5468000000000001E-2</v>
      </c>
      <c r="O223" t="str">
        <f>IF(VLOOKUP($B223,Table1[],2,FALSE)=0,"",VLOOKUP($B223,Table1[],2,FALSE))</f>
        <v/>
      </c>
      <c r="P223" t="str">
        <f>IF(VLOOKUP($B223,Table1[],3,FALSE)=0,"",VLOOKUP($B223,Table1[],3,FALSE))</f>
        <v/>
      </c>
      <c r="Q223" t="str">
        <f>IF(VLOOKUP($B223,Table1[],5,FALSE)=0,"",VLOOKUP($B223,Table1[],5,FALSE))</f>
        <v/>
      </c>
    </row>
    <row r="224" spans="1:17" x14ac:dyDescent="0.25">
      <c r="A224" t="s">
        <v>115</v>
      </c>
      <c r="B224" t="s">
        <v>17</v>
      </c>
      <c r="C224">
        <v>1100000</v>
      </c>
      <c r="D224">
        <v>1101000</v>
      </c>
      <c r="E224">
        <v>10</v>
      </c>
      <c r="F224" t="s">
        <v>18</v>
      </c>
      <c r="G224" t="s">
        <v>105</v>
      </c>
      <c r="K224">
        <v>930</v>
      </c>
      <c r="L224">
        <v>1.7000000000000001E-2</v>
      </c>
      <c r="M224">
        <v>577.19000000000005</v>
      </c>
      <c r="N224">
        <v>1.7321E-2</v>
      </c>
      <c r="O224" t="str">
        <f>IF(VLOOKUP($B224,Table1[],2,FALSE)=0,"",VLOOKUP($B224,Table1[],2,FALSE))</f>
        <v/>
      </c>
      <c r="P224" t="str">
        <f>IF(VLOOKUP($B224,Table1[],3,FALSE)=0,"",VLOOKUP($B224,Table1[],3,FALSE))</f>
        <v/>
      </c>
      <c r="Q224" t="str">
        <f>IF(VLOOKUP($B224,Table1[],5,FALSE)=0,"",VLOOKUP($B224,Table1[],5,FALSE))</f>
        <v/>
      </c>
    </row>
    <row r="225" spans="1:17" x14ac:dyDescent="0.25">
      <c r="A225" t="s">
        <v>115</v>
      </c>
      <c r="B225" t="s">
        <v>17</v>
      </c>
      <c r="C225">
        <v>1100000</v>
      </c>
      <c r="D225">
        <v>1101000</v>
      </c>
      <c r="E225">
        <v>100</v>
      </c>
      <c r="F225" t="s">
        <v>18</v>
      </c>
      <c r="G225" t="s">
        <v>105</v>
      </c>
      <c r="K225">
        <v>930</v>
      </c>
      <c r="L225">
        <v>1.7319999999999999E-2</v>
      </c>
      <c r="M225">
        <v>578</v>
      </c>
      <c r="N225">
        <v>1.7319999999999999E-2</v>
      </c>
      <c r="O225" t="str">
        <f>IF(VLOOKUP($B225,Table1[],2,FALSE)=0,"",VLOOKUP($B225,Table1[],2,FALSE))</f>
        <v/>
      </c>
      <c r="P225" t="str">
        <f>IF(VLOOKUP($B225,Table1[],3,FALSE)=0,"",VLOOKUP($B225,Table1[],3,FALSE))</f>
        <v/>
      </c>
      <c r="Q225" t="str">
        <f>IF(VLOOKUP($B225,Table1[],5,FALSE)=0,"",VLOOKUP($B225,Table1[],5,FALSE))</f>
        <v/>
      </c>
    </row>
    <row r="226" spans="1:17" x14ac:dyDescent="0.25">
      <c r="A226" t="s">
        <v>115</v>
      </c>
      <c r="B226" t="s">
        <v>17</v>
      </c>
      <c r="C226">
        <v>1100000</v>
      </c>
      <c r="D226">
        <v>1101000</v>
      </c>
      <c r="E226">
        <v>1000</v>
      </c>
      <c r="F226" t="s">
        <v>18</v>
      </c>
      <c r="G226" t="s">
        <v>105</v>
      </c>
      <c r="K226">
        <v>930</v>
      </c>
      <c r="L226">
        <v>1.7297E-2</v>
      </c>
      <c r="M226">
        <v>611.79</v>
      </c>
      <c r="N226">
        <v>1.7297E-2</v>
      </c>
      <c r="O226" t="str">
        <f>IF(VLOOKUP($B226,Table1[],2,FALSE)=0,"",VLOOKUP($B226,Table1[],2,FALSE))</f>
        <v/>
      </c>
      <c r="P226" t="str">
        <f>IF(VLOOKUP($B226,Table1[],3,FALSE)=0,"",VLOOKUP($B226,Table1[],3,FALSE))</f>
        <v/>
      </c>
      <c r="Q226" t="str">
        <f>IF(VLOOKUP($B226,Table1[],5,FALSE)=0,"",VLOOKUP($B226,Table1[],5,FALSE))</f>
        <v/>
      </c>
    </row>
    <row r="227" spans="1:17" x14ac:dyDescent="0.25">
      <c r="A227" t="s">
        <v>115</v>
      </c>
      <c r="B227" t="s">
        <v>17</v>
      </c>
      <c r="C227">
        <v>1100000</v>
      </c>
      <c r="D227">
        <v>1101000</v>
      </c>
      <c r="E227">
        <v>10000</v>
      </c>
      <c r="F227" t="s">
        <v>18</v>
      </c>
      <c r="G227" t="s">
        <v>105</v>
      </c>
      <c r="K227">
        <v>3454.2</v>
      </c>
      <c r="L227">
        <v>1.5468000000000001E-2</v>
      </c>
      <c r="M227">
        <v>3454.1</v>
      </c>
      <c r="N227">
        <v>1.5468000000000001E-2</v>
      </c>
      <c r="O227" t="str">
        <f>IF(VLOOKUP($B227,Table1[],2,FALSE)=0,"",VLOOKUP($B227,Table1[],2,FALSE))</f>
        <v/>
      </c>
      <c r="P227" t="str">
        <f>IF(VLOOKUP($B227,Table1[],3,FALSE)=0,"",VLOOKUP($B227,Table1[],3,FALSE))</f>
        <v/>
      </c>
      <c r="Q227" t="str">
        <f>IF(VLOOKUP($B227,Table1[],5,FALSE)=0,"",VLOOKUP($B227,Table1[],5,FALSE))</f>
        <v/>
      </c>
    </row>
    <row r="228" spans="1:17" x14ac:dyDescent="0.25">
      <c r="A228" t="s">
        <v>115</v>
      </c>
      <c r="B228" t="s">
        <v>19</v>
      </c>
      <c r="C228">
        <v>0</v>
      </c>
      <c r="D228">
        <v>3.3009999999999998E-2</v>
      </c>
      <c r="E228">
        <v>9.9999999999999995E-7</v>
      </c>
      <c r="F228" t="s">
        <v>16</v>
      </c>
      <c r="G228" t="s">
        <v>15</v>
      </c>
      <c r="H228">
        <v>0.01</v>
      </c>
      <c r="I228">
        <v>4.5010000000000001E-2</v>
      </c>
      <c r="J228" t="s">
        <v>20</v>
      </c>
      <c r="K228">
        <v>25</v>
      </c>
      <c r="L228">
        <v>1700</v>
      </c>
      <c r="M228">
        <v>23.181000000000001</v>
      </c>
      <c r="N228">
        <v>1732</v>
      </c>
      <c r="O228" t="str">
        <f>IF(VLOOKUP($B228,Table1[],2,FALSE)=0,"",VLOOKUP($B228,Table1[],2,FALSE))</f>
        <v/>
      </c>
      <c r="P228" t="str">
        <f>IF(VLOOKUP($B228,Table1[],3,FALSE)=0,"",VLOOKUP($B228,Table1[],3,FALSE))</f>
        <v/>
      </c>
      <c r="Q228" t="str">
        <f>IF(VLOOKUP($B228,Table1[],5,FALSE)=0,"",VLOOKUP($B228,Table1[],5,FALSE))</f>
        <v/>
      </c>
    </row>
    <row r="229" spans="1:17" x14ac:dyDescent="0.25">
      <c r="A229" t="s">
        <v>115</v>
      </c>
      <c r="B229" t="s">
        <v>19</v>
      </c>
      <c r="C229">
        <v>0</v>
      </c>
      <c r="D229">
        <v>3.3009999999999998E-2</v>
      </c>
      <c r="E229">
        <v>1.0000000000000001E-5</v>
      </c>
      <c r="F229" t="s">
        <v>16</v>
      </c>
      <c r="G229" t="s">
        <v>15</v>
      </c>
      <c r="H229">
        <v>0.01</v>
      </c>
      <c r="I229">
        <v>4.5010000000000001E-2</v>
      </c>
      <c r="J229" t="s">
        <v>20</v>
      </c>
      <c r="K229">
        <v>25</v>
      </c>
      <c r="L229">
        <v>1718.2</v>
      </c>
      <c r="M229">
        <v>23.853999999999999</v>
      </c>
      <c r="N229">
        <v>1717.9</v>
      </c>
      <c r="O229" t="str">
        <f>IF(VLOOKUP($B229,Table1[],2,FALSE)=0,"",VLOOKUP($B229,Table1[],2,FALSE))</f>
        <v/>
      </c>
      <c r="P229" t="str">
        <f>IF(VLOOKUP($B229,Table1[],3,FALSE)=0,"",VLOOKUP($B229,Table1[],3,FALSE))</f>
        <v/>
      </c>
      <c r="Q229" t="str">
        <f>IF(VLOOKUP($B229,Table1[],5,FALSE)=0,"",VLOOKUP($B229,Table1[],5,FALSE))</f>
        <v/>
      </c>
    </row>
    <row r="230" spans="1:17" x14ac:dyDescent="0.25">
      <c r="A230" t="s">
        <v>115</v>
      </c>
      <c r="B230" t="s">
        <v>19</v>
      </c>
      <c r="C230">
        <v>0</v>
      </c>
      <c r="D230">
        <v>3.3009999999999998E-2</v>
      </c>
      <c r="E230">
        <v>1E-4</v>
      </c>
      <c r="F230" t="s">
        <v>16</v>
      </c>
      <c r="G230" t="s">
        <v>15</v>
      </c>
      <c r="H230">
        <v>0.01</v>
      </c>
      <c r="I230">
        <v>4.5010000000000001E-2</v>
      </c>
      <c r="J230" t="s">
        <v>20</v>
      </c>
      <c r="K230">
        <v>62.01</v>
      </c>
      <c r="L230">
        <v>1125.5</v>
      </c>
      <c r="M230">
        <v>61.999000000000002</v>
      </c>
      <c r="N230">
        <v>1123.8</v>
      </c>
      <c r="O230" t="str">
        <f>IF(VLOOKUP($B230,Table1[],2,FALSE)=0,"",VLOOKUP($B230,Table1[],2,FALSE))</f>
        <v/>
      </c>
      <c r="P230" t="str">
        <f>IF(VLOOKUP($B230,Table1[],3,FALSE)=0,"",VLOOKUP($B230,Table1[],3,FALSE))</f>
        <v/>
      </c>
      <c r="Q230" t="str">
        <f>IF(VLOOKUP($B230,Table1[],5,FALSE)=0,"",VLOOKUP($B230,Table1[],5,FALSE))</f>
        <v/>
      </c>
    </row>
    <row r="231" spans="1:17" x14ac:dyDescent="0.25">
      <c r="A231" t="s">
        <v>115</v>
      </c>
      <c r="B231" t="s">
        <v>19</v>
      </c>
      <c r="C231">
        <v>0</v>
      </c>
      <c r="D231">
        <v>3.3009999999999998E-2</v>
      </c>
      <c r="E231">
        <v>1E-3</v>
      </c>
      <c r="F231" t="s">
        <v>16</v>
      </c>
      <c r="G231" t="s">
        <v>15</v>
      </c>
      <c r="H231">
        <v>0.01</v>
      </c>
      <c r="I231">
        <v>4.5010000000000001E-2</v>
      </c>
      <c r="J231" t="s">
        <v>20</v>
      </c>
      <c r="K231">
        <v>580.38</v>
      </c>
      <c r="L231">
        <v>157.54</v>
      </c>
      <c r="M231">
        <v>580.38</v>
      </c>
      <c r="N231">
        <v>156.33000000000001</v>
      </c>
      <c r="O231" t="str">
        <f>IF(VLOOKUP($B231,Table1[],2,FALSE)=0,"",VLOOKUP($B231,Table1[],2,FALSE))</f>
        <v/>
      </c>
      <c r="P231" t="str">
        <f>IF(VLOOKUP($B231,Table1[],3,FALSE)=0,"",VLOOKUP($B231,Table1[],3,FALSE))</f>
        <v/>
      </c>
      <c r="Q231" t="str">
        <f>IF(VLOOKUP($B231,Table1[],5,FALSE)=0,"",VLOOKUP($B231,Table1[],5,FALSE))</f>
        <v/>
      </c>
    </row>
    <row r="232" spans="1:17" x14ac:dyDescent="0.25">
      <c r="A232" t="s">
        <v>115</v>
      </c>
      <c r="B232" t="s">
        <v>19</v>
      </c>
      <c r="C232">
        <v>0</v>
      </c>
      <c r="D232">
        <v>3.3009999999999998E-2</v>
      </c>
      <c r="E232">
        <v>0.01</v>
      </c>
      <c r="F232" t="s">
        <v>16</v>
      </c>
      <c r="G232" t="s">
        <v>15</v>
      </c>
      <c r="H232">
        <v>0.01</v>
      </c>
      <c r="I232">
        <v>4.5010000000000001E-2</v>
      </c>
      <c r="J232" t="s">
        <v>20</v>
      </c>
      <c r="K232">
        <v>5800</v>
      </c>
      <c r="L232">
        <v>16.202000000000002</v>
      </c>
      <c r="M232">
        <v>5800</v>
      </c>
      <c r="N232">
        <v>15.714</v>
      </c>
      <c r="O232" t="str">
        <f>IF(VLOOKUP($B232,Table1[],2,FALSE)=0,"",VLOOKUP($B232,Table1[],2,FALSE))</f>
        <v/>
      </c>
      <c r="P232" t="str">
        <f>IF(VLOOKUP($B232,Table1[],3,FALSE)=0,"",VLOOKUP($B232,Table1[],3,FALSE))</f>
        <v/>
      </c>
      <c r="Q232" t="str">
        <f>IF(VLOOKUP($B232,Table1[],5,FALSE)=0,"",VLOOKUP($B232,Table1[],5,FALSE))</f>
        <v/>
      </c>
    </row>
    <row r="233" spans="1:17" x14ac:dyDescent="0.25">
      <c r="A233" t="s">
        <v>115</v>
      </c>
      <c r="B233" t="s">
        <v>19</v>
      </c>
      <c r="C233">
        <v>0</v>
      </c>
      <c r="D233">
        <v>3.3009999999999998E-2</v>
      </c>
      <c r="E233">
        <v>0.1</v>
      </c>
      <c r="F233" t="s">
        <v>16</v>
      </c>
      <c r="G233" t="s">
        <v>15</v>
      </c>
      <c r="H233">
        <v>0.01</v>
      </c>
      <c r="I233">
        <v>4.5010000000000001E-2</v>
      </c>
      <c r="J233" t="s">
        <v>20</v>
      </c>
      <c r="K233">
        <v>58000</v>
      </c>
      <c r="L233">
        <v>1.7665</v>
      </c>
      <c r="M233">
        <v>58000</v>
      </c>
      <c r="N233">
        <v>1.5714999999999999</v>
      </c>
      <c r="O233" t="str">
        <f>IF(VLOOKUP($B233,Table1[],2,FALSE)=0,"",VLOOKUP($B233,Table1[],2,FALSE))</f>
        <v/>
      </c>
      <c r="P233" t="str">
        <f>IF(VLOOKUP($B233,Table1[],3,FALSE)=0,"",VLOOKUP($B233,Table1[],3,FALSE))</f>
        <v/>
      </c>
      <c r="Q233" t="str">
        <f>IF(VLOOKUP($B233,Table1[],5,FALSE)=0,"",VLOOKUP($B233,Table1[],5,FALSE))</f>
        <v/>
      </c>
    </row>
    <row r="234" spans="1:17" x14ac:dyDescent="0.25">
      <c r="A234" t="s">
        <v>115</v>
      </c>
      <c r="B234" t="s">
        <v>19</v>
      </c>
      <c r="C234">
        <v>0</v>
      </c>
      <c r="D234">
        <v>3.3009999999999998E-2</v>
      </c>
      <c r="E234">
        <v>1</v>
      </c>
      <c r="F234" t="s">
        <v>16</v>
      </c>
      <c r="G234" t="s">
        <v>15</v>
      </c>
      <c r="H234">
        <v>0.01</v>
      </c>
      <c r="I234">
        <v>4.5010000000000001E-2</v>
      </c>
      <c r="J234" t="s">
        <v>20</v>
      </c>
      <c r="K234">
        <v>580000</v>
      </c>
      <c r="L234">
        <v>0.23513999999999999</v>
      </c>
      <c r="M234">
        <v>580000</v>
      </c>
      <c r="N234">
        <v>0.15715000000000001</v>
      </c>
      <c r="O234" t="str">
        <f>IF(VLOOKUP($B234,Table1[],2,FALSE)=0,"",VLOOKUP($B234,Table1[],2,FALSE))</f>
        <v/>
      </c>
      <c r="P234" t="str">
        <f>IF(VLOOKUP($B234,Table1[],3,FALSE)=0,"",VLOOKUP($B234,Table1[],3,FALSE))</f>
        <v/>
      </c>
      <c r="Q234" t="str">
        <f>IF(VLOOKUP($B234,Table1[],5,FALSE)=0,"",VLOOKUP($B234,Table1[],5,FALSE))</f>
        <v/>
      </c>
    </row>
    <row r="235" spans="1:17" x14ac:dyDescent="0.25">
      <c r="A235" t="s">
        <v>115</v>
      </c>
      <c r="B235" t="s">
        <v>19</v>
      </c>
      <c r="C235">
        <v>0</v>
      </c>
      <c r="D235">
        <v>3.3009999999999998E-2</v>
      </c>
      <c r="E235">
        <v>10</v>
      </c>
      <c r="F235" t="s">
        <v>16</v>
      </c>
      <c r="G235" t="s">
        <v>15</v>
      </c>
      <c r="H235">
        <v>0.01</v>
      </c>
      <c r="I235">
        <v>4.5010000000000001E-2</v>
      </c>
      <c r="J235" t="s">
        <v>20</v>
      </c>
      <c r="K235">
        <v>5800000</v>
      </c>
      <c r="L235">
        <v>4.6912000000000002E-2</v>
      </c>
      <c r="M235">
        <v>5800000</v>
      </c>
      <c r="N235">
        <v>1.5715E-2</v>
      </c>
      <c r="O235" t="str">
        <f>IF(VLOOKUP($B235,Table1[],2,FALSE)=0,"",VLOOKUP($B235,Table1[],2,FALSE))</f>
        <v/>
      </c>
      <c r="P235" t="str">
        <f>IF(VLOOKUP($B235,Table1[],3,FALSE)=0,"",VLOOKUP($B235,Table1[],3,FALSE))</f>
        <v/>
      </c>
      <c r="Q235" t="str">
        <f>IF(VLOOKUP($B235,Table1[],5,FALSE)=0,"",VLOOKUP($B235,Table1[],5,FALSE))</f>
        <v/>
      </c>
    </row>
    <row r="236" spans="1:17" x14ac:dyDescent="0.25">
      <c r="A236" t="s">
        <v>115</v>
      </c>
      <c r="B236" t="s">
        <v>19</v>
      </c>
      <c r="C236">
        <v>0</v>
      </c>
      <c r="D236">
        <v>3.3009999999999998E-2</v>
      </c>
      <c r="E236">
        <v>9.9999999999999995E-7</v>
      </c>
      <c r="F236" t="s">
        <v>16</v>
      </c>
      <c r="G236" t="s">
        <v>15</v>
      </c>
      <c r="H236">
        <v>4.4999999999999998E-2</v>
      </c>
      <c r="I236">
        <v>10.00001</v>
      </c>
      <c r="J236" t="s">
        <v>20</v>
      </c>
      <c r="K236">
        <v>24</v>
      </c>
      <c r="L236">
        <v>1200</v>
      </c>
      <c r="M236">
        <v>23.184999999999999</v>
      </c>
      <c r="N236">
        <v>1155.4000000000001</v>
      </c>
      <c r="O236" t="str">
        <f>IF(VLOOKUP($B236,Table1[],2,FALSE)=0,"",VLOOKUP($B236,Table1[],2,FALSE))</f>
        <v/>
      </c>
      <c r="P236" t="str">
        <f>IF(VLOOKUP($B236,Table1[],3,FALSE)=0,"",VLOOKUP($B236,Table1[],3,FALSE))</f>
        <v/>
      </c>
      <c r="Q236" t="str">
        <f>IF(VLOOKUP($B236,Table1[],5,FALSE)=0,"",VLOOKUP($B236,Table1[],5,FALSE))</f>
        <v/>
      </c>
    </row>
    <row r="237" spans="1:17" x14ac:dyDescent="0.25">
      <c r="A237" t="s">
        <v>115</v>
      </c>
      <c r="B237" t="s">
        <v>19</v>
      </c>
      <c r="C237">
        <v>0</v>
      </c>
      <c r="D237">
        <v>3.3009999999999998E-2</v>
      </c>
      <c r="E237">
        <v>1.0000000000000001E-5</v>
      </c>
      <c r="F237" t="s">
        <v>16</v>
      </c>
      <c r="G237" t="s">
        <v>15</v>
      </c>
      <c r="H237">
        <v>4.4999999999999998E-2</v>
      </c>
      <c r="I237">
        <v>10.00001</v>
      </c>
      <c r="J237" t="s">
        <v>20</v>
      </c>
      <c r="K237">
        <v>24</v>
      </c>
      <c r="L237">
        <v>1143.4000000000001</v>
      </c>
      <c r="M237">
        <v>23.87</v>
      </c>
      <c r="N237">
        <v>1142.8</v>
      </c>
      <c r="O237" t="str">
        <f>IF(VLOOKUP($B237,Table1[],2,FALSE)=0,"",VLOOKUP($B237,Table1[],2,FALSE))</f>
        <v/>
      </c>
      <c r="P237" t="str">
        <f>IF(VLOOKUP($B237,Table1[],3,FALSE)=0,"",VLOOKUP($B237,Table1[],3,FALSE))</f>
        <v/>
      </c>
      <c r="Q237" t="str">
        <f>IF(VLOOKUP($B237,Table1[],5,FALSE)=0,"",VLOOKUP($B237,Table1[],5,FALSE))</f>
        <v/>
      </c>
    </row>
    <row r="238" spans="1:17" x14ac:dyDescent="0.25">
      <c r="A238" t="s">
        <v>115</v>
      </c>
      <c r="B238" t="s">
        <v>19</v>
      </c>
      <c r="C238">
        <v>0</v>
      </c>
      <c r="D238">
        <v>3.3009999999999998E-2</v>
      </c>
      <c r="E238">
        <v>1E-4</v>
      </c>
      <c r="F238" t="s">
        <v>16</v>
      </c>
      <c r="G238" t="s">
        <v>15</v>
      </c>
      <c r="H238">
        <v>4.4999999999999998E-2</v>
      </c>
      <c r="I238">
        <v>10.00001</v>
      </c>
      <c r="J238" t="s">
        <v>20</v>
      </c>
      <c r="K238">
        <v>62.237000000000002</v>
      </c>
      <c r="L238">
        <v>673.84</v>
      </c>
      <c r="M238">
        <v>62.225000000000001</v>
      </c>
      <c r="N238">
        <v>671.86</v>
      </c>
      <c r="O238" t="str">
        <f>IF(VLOOKUP($B238,Table1[],2,FALSE)=0,"",VLOOKUP($B238,Table1[],2,FALSE))</f>
        <v/>
      </c>
      <c r="P238" t="str">
        <f>IF(VLOOKUP($B238,Table1[],3,FALSE)=0,"",VLOOKUP($B238,Table1[],3,FALSE))</f>
        <v/>
      </c>
      <c r="Q238" t="str">
        <f>IF(VLOOKUP($B238,Table1[],5,FALSE)=0,"",VLOOKUP($B238,Table1[],5,FALSE))</f>
        <v/>
      </c>
    </row>
    <row r="239" spans="1:17" x14ac:dyDescent="0.25">
      <c r="A239" t="s">
        <v>115</v>
      </c>
      <c r="B239" t="s">
        <v>19</v>
      </c>
      <c r="C239">
        <v>0</v>
      </c>
      <c r="D239">
        <v>3.3009999999999998E-2</v>
      </c>
      <c r="E239">
        <v>1E-3</v>
      </c>
      <c r="F239" t="s">
        <v>16</v>
      </c>
      <c r="G239" t="s">
        <v>15</v>
      </c>
      <c r="H239">
        <v>4.4999999999999998E-2</v>
      </c>
      <c r="I239">
        <v>10.00001</v>
      </c>
      <c r="J239" t="s">
        <v>20</v>
      </c>
      <c r="K239">
        <v>580.42999999999995</v>
      </c>
      <c r="L239">
        <v>86.247</v>
      </c>
      <c r="M239">
        <v>580.42999999999995</v>
      </c>
      <c r="N239">
        <v>85.036000000000001</v>
      </c>
      <c r="O239" t="str">
        <f>IF(VLOOKUP($B239,Table1[],2,FALSE)=0,"",VLOOKUP($B239,Table1[],2,FALSE))</f>
        <v/>
      </c>
      <c r="P239" t="str">
        <f>IF(VLOOKUP($B239,Table1[],3,FALSE)=0,"",VLOOKUP($B239,Table1[],3,FALSE))</f>
        <v/>
      </c>
      <c r="Q239" t="str">
        <f>IF(VLOOKUP($B239,Table1[],5,FALSE)=0,"",VLOOKUP($B239,Table1[],5,FALSE))</f>
        <v/>
      </c>
    </row>
    <row r="240" spans="1:17" x14ac:dyDescent="0.25">
      <c r="A240" t="s">
        <v>115</v>
      </c>
      <c r="B240" t="s">
        <v>19</v>
      </c>
      <c r="C240">
        <v>0</v>
      </c>
      <c r="D240">
        <v>3.3009999999999998E-2</v>
      </c>
      <c r="E240">
        <v>0.01</v>
      </c>
      <c r="F240" t="s">
        <v>16</v>
      </c>
      <c r="G240" t="s">
        <v>15</v>
      </c>
      <c r="H240">
        <v>4.4999999999999998E-2</v>
      </c>
      <c r="I240">
        <v>10.00001</v>
      </c>
      <c r="J240" t="s">
        <v>20</v>
      </c>
      <c r="K240">
        <v>5800.1</v>
      </c>
      <c r="L240">
        <v>9.0181000000000004</v>
      </c>
      <c r="M240">
        <v>5800.1</v>
      </c>
      <c r="N240">
        <v>8.5306999999999995</v>
      </c>
      <c r="O240" t="str">
        <f>IF(VLOOKUP($B240,Table1[],2,FALSE)=0,"",VLOOKUP($B240,Table1[],2,FALSE))</f>
        <v/>
      </c>
      <c r="P240" t="str">
        <f>IF(VLOOKUP($B240,Table1[],3,FALSE)=0,"",VLOOKUP($B240,Table1[],3,FALSE))</f>
        <v/>
      </c>
      <c r="Q240" t="str">
        <f>IF(VLOOKUP($B240,Table1[],5,FALSE)=0,"",VLOOKUP($B240,Table1[],5,FALSE))</f>
        <v/>
      </c>
    </row>
    <row r="241" spans="1:17" x14ac:dyDescent="0.25">
      <c r="A241" t="s">
        <v>115</v>
      </c>
      <c r="B241" t="s">
        <v>19</v>
      </c>
      <c r="C241">
        <v>0</v>
      </c>
      <c r="D241">
        <v>3.3009999999999998E-2</v>
      </c>
      <c r="E241">
        <v>0.1</v>
      </c>
      <c r="F241" t="s">
        <v>16</v>
      </c>
      <c r="G241" t="s">
        <v>15</v>
      </c>
      <c r="H241">
        <v>4.4999999999999998E-2</v>
      </c>
      <c r="I241">
        <v>10.00001</v>
      </c>
      <c r="J241" t="s">
        <v>20</v>
      </c>
      <c r="K241">
        <v>58000</v>
      </c>
      <c r="L241">
        <v>1.0481</v>
      </c>
      <c r="M241">
        <v>58000</v>
      </c>
      <c r="N241">
        <v>0.85309999999999997</v>
      </c>
      <c r="O241" t="str">
        <f>IF(VLOOKUP($B241,Table1[],2,FALSE)=0,"",VLOOKUP($B241,Table1[],2,FALSE))</f>
        <v/>
      </c>
      <c r="P241" t="str">
        <f>IF(VLOOKUP($B241,Table1[],3,FALSE)=0,"",VLOOKUP($B241,Table1[],3,FALSE))</f>
        <v/>
      </c>
      <c r="Q241" t="str">
        <f>IF(VLOOKUP($B241,Table1[],5,FALSE)=0,"",VLOOKUP($B241,Table1[],5,FALSE))</f>
        <v/>
      </c>
    </row>
    <row r="242" spans="1:17" x14ac:dyDescent="0.25">
      <c r="A242" t="s">
        <v>115</v>
      </c>
      <c r="B242" t="s">
        <v>19</v>
      </c>
      <c r="C242">
        <v>0</v>
      </c>
      <c r="D242">
        <v>3.3009999999999998E-2</v>
      </c>
      <c r="E242">
        <v>1</v>
      </c>
      <c r="F242" t="s">
        <v>16</v>
      </c>
      <c r="G242" t="s">
        <v>15</v>
      </c>
      <c r="H242">
        <v>4.4999999999999998E-2</v>
      </c>
      <c r="I242">
        <v>10.00001</v>
      </c>
      <c r="J242" t="s">
        <v>20</v>
      </c>
      <c r="K242">
        <v>580000</v>
      </c>
      <c r="L242">
        <v>0.1633</v>
      </c>
      <c r="M242">
        <v>580000</v>
      </c>
      <c r="N242">
        <v>8.5309999999999997E-2</v>
      </c>
      <c r="O242" t="str">
        <f>IF(VLOOKUP($B242,Table1[],2,FALSE)=0,"",VLOOKUP($B242,Table1[],2,FALSE))</f>
        <v/>
      </c>
      <c r="P242" t="str">
        <f>IF(VLOOKUP($B242,Table1[],3,FALSE)=0,"",VLOOKUP($B242,Table1[],3,FALSE))</f>
        <v/>
      </c>
      <c r="Q242" t="str">
        <f>IF(VLOOKUP($B242,Table1[],5,FALSE)=0,"",VLOOKUP($B242,Table1[],5,FALSE))</f>
        <v/>
      </c>
    </row>
    <row r="243" spans="1:17" x14ac:dyDescent="0.25">
      <c r="A243" t="s">
        <v>115</v>
      </c>
      <c r="B243" t="s">
        <v>19</v>
      </c>
      <c r="C243">
        <v>0</v>
      </c>
      <c r="D243">
        <v>3.3009999999999998E-2</v>
      </c>
      <c r="E243">
        <v>10</v>
      </c>
      <c r="F243" t="s">
        <v>16</v>
      </c>
      <c r="G243" t="s">
        <v>15</v>
      </c>
      <c r="H243">
        <v>4.4999999999999998E-2</v>
      </c>
      <c r="I243">
        <v>10.00001</v>
      </c>
      <c r="J243" t="s">
        <v>20</v>
      </c>
      <c r="K243">
        <v>5800000</v>
      </c>
      <c r="L243">
        <v>3.9727999999999999E-2</v>
      </c>
      <c r="M243">
        <v>5800000</v>
      </c>
      <c r="N243">
        <v>8.5310000000000004E-3</v>
      </c>
      <c r="O243" t="str">
        <f>IF(VLOOKUP($B243,Table1[],2,FALSE)=0,"",VLOOKUP($B243,Table1[],2,FALSE))</f>
        <v/>
      </c>
      <c r="P243" t="str">
        <f>IF(VLOOKUP($B243,Table1[],3,FALSE)=0,"",VLOOKUP($B243,Table1[],3,FALSE))</f>
        <v/>
      </c>
      <c r="Q243" t="str">
        <f>IF(VLOOKUP($B243,Table1[],5,FALSE)=0,"",VLOOKUP($B243,Table1[],5,FALSE))</f>
        <v/>
      </c>
    </row>
    <row r="244" spans="1:17" x14ac:dyDescent="0.25">
      <c r="A244" t="s">
        <v>115</v>
      </c>
      <c r="B244" t="s">
        <v>19</v>
      </c>
      <c r="C244">
        <v>0</v>
      </c>
      <c r="D244">
        <v>3.3009999999999998E-2</v>
      </c>
      <c r="E244">
        <v>9.9999999999999995E-7</v>
      </c>
      <c r="F244" t="s">
        <v>16</v>
      </c>
      <c r="G244" t="s">
        <v>15</v>
      </c>
      <c r="H244">
        <v>10</v>
      </c>
      <c r="I244">
        <v>20.010000000000002</v>
      </c>
      <c r="J244" t="s">
        <v>21</v>
      </c>
      <c r="K244">
        <v>25</v>
      </c>
      <c r="L244">
        <v>1700</v>
      </c>
      <c r="M244">
        <v>23.181000000000001</v>
      </c>
      <c r="N244">
        <v>1732</v>
      </c>
      <c r="O244" t="str">
        <f>IF(VLOOKUP($B244,Table1[],2,FALSE)=0,"",VLOOKUP($B244,Table1[],2,FALSE))</f>
        <v/>
      </c>
      <c r="P244" t="str">
        <f>IF(VLOOKUP($B244,Table1[],3,FALSE)=0,"",VLOOKUP($B244,Table1[],3,FALSE))</f>
        <v/>
      </c>
      <c r="Q244" t="str">
        <f>IF(VLOOKUP($B244,Table1[],5,FALSE)=0,"",VLOOKUP($B244,Table1[],5,FALSE))</f>
        <v/>
      </c>
    </row>
    <row r="245" spans="1:17" x14ac:dyDescent="0.25">
      <c r="A245" t="s">
        <v>115</v>
      </c>
      <c r="B245" t="s">
        <v>19</v>
      </c>
      <c r="C245">
        <v>0</v>
      </c>
      <c r="D245">
        <v>3.3009999999999998E-2</v>
      </c>
      <c r="E245">
        <v>1.0000000000000001E-5</v>
      </c>
      <c r="F245" t="s">
        <v>16</v>
      </c>
      <c r="G245" t="s">
        <v>15</v>
      </c>
      <c r="H245">
        <v>10</v>
      </c>
      <c r="I245">
        <v>20.010000000000002</v>
      </c>
      <c r="J245" t="s">
        <v>21</v>
      </c>
      <c r="K245">
        <v>25</v>
      </c>
      <c r="L245">
        <v>1718.2</v>
      </c>
      <c r="M245">
        <v>23.853999999999999</v>
      </c>
      <c r="N245">
        <v>1717.9</v>
      </c>
      <c r="O245" t="str">
        <f>IF(VLOOKUP($B245,Table1[],2,FALSE)=0,"",VLOOKUP($B245,Table1[],2,FALSE))</f>
        <v/>
      </c>
      <c r="P245" t="str">
        <f>IF(VLOOKUP($B245,Table1[],3,FALSE)=0,"",VLOOKUP($B245,Table1[],3,FALSE))</f>
        <v/>
      </c>
      <c r="Q245" t="str">
        <f>IF(VLOOKUP($B245,Table1[],5,FALSE)=0,"",VLOOKUP($B245,Table1[],5,FALSE))</f>
        <v/>
      </c>
    </row>
    <row r="246" spans="1:17" x14ac:dyDescent="0.25">
      <c r="A246" t="s">
        <v>115</v>
      </c>
      <c r="B246" t="s">
        <v>19</v>
      </c>
      <c r="C246">
        <v>0</v>
      </c>
      <c r="D246">
        <v>3.3009999999999998E-2</v>
      </c>
      <c r="E246">
        <v>1E-4</v>
      </c>
      <c r="F246" t="s">
        <v>16</v>
      </c>
      <c r="G246" t="s">
        <v>15</v>
      </c>
      <c r="H246">
        <v>10</v>
      </c>
      <c r="I246">
        <v>20.010000000000002</v>
      </c>
      <c r="J246" t="s">
        <v>21</v>
      </c>
      <c r="K246">
        <v>62.01</v>
      </c>
      <c r="L246">
        <v>1125.5</v>
      </c>
      <c r="M246">
        <v>61.999000000000002</v>
      </c>
      <c r="N246">
        <v>1123.8</v>
      </c>
      <c r="O246" t="str">
        <f>IF(VLOOKUP($B246,Table1[],2,FALSE)=0,"",VLOOKUP($B246,Table1[],2,FALSE))</f>
        <v/>
      </c>
      <c r="P246" t="str">
        <f>IF(VLOOKUP($B246,Table1[],3,FALSE)=0,"",VLOOKUP($B246,Table1[],3,FALSE))</f>
        <v/>
      </c>
      <c r="Q246" t="str">
        <f>IF(VLOOKUP($B246,Table1[],5,FALSE)=0,"",VLOOKUP($B246,Table1[],5,FALSE))</f>
        <v/>
      </c>
    </row>
    <row r="247" spans="1:17" x14ac:dyDescent="0.25">
      <c r="A247" t="s">
        <v>115</v>
      </c>
      <c r="B247" t="s">
        <v>19</v>
      </c>
      <c r="C247">
        <v>0</v>
      </c>
      <c r="D247">
        <v>3.3009999999999998E-2</v>
      </c>
      <c r="E247">
        <v>1E-3</v>
      </c>
      <c r="F247" t="s">
        <v>16</v>
      </c>
      <c r="G247" t="s">
        <v>15</v>
      </c>
      <c r="H247">
        <v>10</v>
      </c>
      <c r="I247">
        <v>20.010000000000002</v>
      </c>
      <c r="J247" t="s">
        <v>21</v>
      </c>
      <c r="K247">
        <v>580.38</v>
      </c>
      <c r="L247">
        <v>157.54</v>
      </c>
      <c r="M247">
        <v>580.38</v>
      </c>
      <c r="N247">
        <v>156.33000000000001</v>
      </c>
      <c r="O247" t="str">
        <f>IF(VLOOKUP($B247,Table1[],2,FALSE)=0,"",VLOOKUP($B247,Table1[],2,FALSE))</f>
        <v/>
      </c>
      <c r="P247" t="str">
        <f>IF(VLOOKUP($B247,Table1[],3,FALSE)=0,"",VLOOKUP($B247,Table1[],3,FALSE))</f>
        <v/>
      </c>
      <c r="Q247" t="str">
        <f>IF(VLOOKUP($B247,Table1[],5,FALSE)=0,"",VLOOKUP($B247,Table1[],5,FALSE))</f>
        <v/>
      </c>
    </row>
    <row r="248" spans="1:17" x14ac:dyDescent="0.25">
      <c r="A248" t="s">
        <v>115</v>
      </c>
      <c r="B248" t="s">
        <v>19</v>
      </c>
      <c r="C248">
        <v>0</v>
      </c>
      <c r="D248">
        <v>3.3009999999999998E-2</v>
      </c>
      <c r="E248">
        <v>0.01</v>
      </c>
      <c r="F248" t="s">
        <v>16</v>
      </c>
      <c r="G248" t="s">
        <v>15</v>
      </c>
      <c r="H248">
        <v>10</v>
      </c>
      <c r="I248">
        <v>20.010000000000002</v>
      </c>
      <c r="J248" t="s">
        <v>21</v>
      </c>
      <c r="K248">
        <v>5800</v>
      </c>
      <c r="L248">
        <v>16.202000000000002</v>
      </c>
      <c r="M248">
        <v>5800</v>
      </c>
      <c r="N248">
        <v>15.714</v>
      </c>
      <c r="O248" t="str">
        <f>IF(VLOOKUP($B248,Table1[],2,FALSE)=0,"",VLOOKUP($B248,Table1[],2,FALSE))</f>
        <v/>
      </c>
      <c r="P248" t="str">
        <f>IF(VLOOKUP($B248,Table1[],3,FALSE)=0,"",VLOOKUP($B248,Table1[],3,FALSE))</f>
        <v/>
      </c>
      <c r="Q248" t="str">
        <f>IF(VLOOKUP($B248,Table1[],5,FALSE)=0,"",VLOOKUP($B248,Table1[],5,FALSE))</f>
        <v/>
      </c>
    </row>
    <row r="249" spans="1:17" x14ac:dyDescent="0.25">
      <c r="A249" t="s">
        <v>115</v>
      </c>
      <c r="B249" t="s">
        <v>19</v>
      </c>
      <c r="C249">
        <v>0</v>
      </c>
      <c r="D249">
        <v>3.3009999999999998E-2</v>
      </c>
      <c r="E249">
        <v>0.1</v>
      </c>
      <c r="F249" t="s">
        <v>16</v>
      </c>
      <c r="G249" t="s">
        <v>15</v>
      </c>
      <c r="H249">
        <v>10</v>
      </c>
      <c r="I249">
        <v>20.010000000000002</v>
      </c>
      <c r="J249" t="s">
        <v>21</v>
      </c>
      <c r="K249">
        <v>58000</v>
      </c>
      <c r="L249">
        <v>1.7665</v>
      </c>
      <c r="M249">
        <v>58000</v>
      </c>
      <c r="N249">
        <v>1.5714999999999999</v>
      </c>
      <c r="O249" t="str">
        <f>IF(VLOOKUP($B249,Table1[],2,FALSE)=0,"",VLOOKUP($B249,Table1[],2,FALSE))</f>
        <v/>
      </c>
      <c r="P249" t="str">
        <f>IF(VLOOKUP($B249,Table1[],3,FALSE)=0,"",VLOOKUP($B249,Table1[],3,FALSE))</f>
        <v/>
      </c>
      <c r="Q249" t="str">
        <f>IF(VLOOKUP($B249,Table1[],5,FALSE)=0,"",VLOOKUP($B249,Table1[],5,FALSE))</f>
        <v/>
      </c>
    </row>
    <row r="250" spans="1:17" x14ac:dyDescent="0.25">
      <c r="A250" t="s">
        <v>115</v>
      </c>
      <c r="B250" t="s">
        <v>19</v>
      </c>
      <c r="C250">
        <v>0</v>
      </c>
      <c r="D250">
        <v>3.3009999999999998E-2</v>
      </c>
      <c r="E250">
        <v>1</v>
      </c>
      <c r="F250" t="s">
        <v>16</v>
      </c>
      <c r="G250" t="s">
        <v>15</v>
      </c>
      <c r="H250">
        <v>10</v>
      </c>
      <c r="I250">
        <v>20.010000000000002</v>
      </c>
      <c r="J250" t="s">
        <v>21</v>
      </c>
      <c r="K250">
        <v>580000</v>
      </c>
      <c r="L250">
        <v>0.23513999999999999</v>
      </c>
      <c r="M250">
        <v>580000</v>
      </c>
      <c r="N250">
        <v>0.15715000000000001</v>
      </c>
      <c r="O250" t="str">
        <f>IF(VLOOKUP($B250,Table1[],2,FALSE)=0,"",VLOOKUP($B250,Table1[],2,FALSE))</f>
        <v/>
      </c>
      <c r="P250" t="str">
        <f>IF(VLOOKUP($B250,Table1[],3,FALSE)=0,"",VLOOKUP($B250,Table1[],3,FALSE))</f>
        <v/>
      </c>
      <c r="Q250" t="str">
        <f>IF(VLOOKUP($B250,Table1[],5,FALSE)=0,"",VLOOKUP($B250,Table1[],5,FALSE))</f>
        <v/>
      </c>
    </row>
    <row r="251" spans="1:17" x14ac:dyDescent="0.25">
      <c r="A251" t="s">
        <v>115</v>
      </c>
      <c r="B251" t="s">
        <v>19</v>
      </c>
      <c r="C251">
        <v>0</v>
      </c>
      <c r="D251">
        <v>3.3009999999999998E-2</v>
      </c>
      <c r="E251">
        <v>10</v>
      </c>
      <c r="F251" t="s">
        <v>16</v>
      </c>
      <c r="G251" t="s">
        <v>15</v>
      </c>
      <c r="H251">
        <v>10</v>
      </c>
      <c r="I251">
        <v>20.010000000000002</v>
      </c>
      <c r="J251" t="s">
        <v>21</v>
      </c>
      <c r="K251">
        <v>5800000</v>
      </c>
      <c r="L251">
        <v>4.6912000000000002E-2</v>
      </c>
      <c r="M251">
        <v>5800000</v>
      </c>
      <c r="N251">
        <v>1.5715E-2</v>
      </c>
      <c r="O251" t="str">
        <f>IF(VLOOKUP($B251,Table1[],2,FALSE)=0,"",VLOOKUP($B251,Table1[],2,FALSE))</f>
        <v/>
      </c>
      <c r="P251" t="str">
        <f>IF(VLOOKUP($B251,Table1[],3,FALSE)=0,"",VLOOKUP($B251,Table1[],3,FALSE))</f>
        <v/>
      </c>
      <c r="Q251" t="str">
        <f>IF(VLOOKUP($B251,Table1[],5,FALSE)=0,"",VLOOKUP($B251,Table1[],5,FALSE))</f>
        <v/>
      </c>
    </row>
    <row r="252" spans="1:17" x14ac:dyDescent="0.25">
      <c r="A252" t="s">
        <v>115</v>
      </c>
      <c r="B252" t="s">
        <v>19</v>
      </c>
      <c r="C252">
        <v>0</v>
      </c>
      <c r="D252">
        <v>3.3009999999999998E-2</v>
      </c>
      <c r="E252">
        <v>9.9999999999999995E-7</v>
      </c>
      <c r="F252" t="s">
        <v>16</v>
      </c>
      <c r="G252" t="s">
        <v>15</v>
      </c>
      <c r="H252">
        <v>20</v>
      </c>
      <c r="I252">
        <v>50.01</v>
      </c>
      <c r="J252" t="s">
        <v>21</v>
      </c>
      <c r="K252">
        <v>24</v>
      </c>
      <c r="L252">
        <v>2300</v>
      </c>
      <c r="M252">
        <v>23.565000000000001</v>
      </c>
      <c r="N252">
        <v>2300.9</v>
      </c>
      <c r="O252" t="str">
        <f>IF(VLOOKUP($B252,Table1[],2,FALSE)=0,"",VLOOKUP($B252,Table1[],2,FALSE))</f>
        <v/>
      </c>
      <c r="P252" t="str">
        <f>IF(VLOOKUP($B252,Table1[],3,FALSE)=0,"",VLOOKUP($B252,Table1[],3,FALSE))</f>
        <v/>
      </c>
      <c r="Q252" t="str">
        <f>IF(VLOOKUP($B252,Table1[],5,FALSE)=0,"",VLOOKUP($B252,Table1[],5,FALSE))</f>
        <v/>
      </c>
    </row>
    <row r="253" spans="1:17" x14ac:dyDescent="0.25">
      <c r="A253" t="s">
        <v>115</v>
      </c>
      <c r="B253" t="s">
        <v>19</v>
      </c>
      <c r="C253">
        <v>0</v>
      </c>
      <c r="D253">
        <v>3.3009999999999998E-2</v>
      </c>
      <c r="E253">
        <v>1.0000000000000001E-5</v>
      </c>
      <c r="F253" t="s">
        <v>16</v>
      </c>
      <c r="G253" t="s">
        <v>15</v>
      </c>
      <c r="H253">
        <v>20</v>
      </c>
      <c r="I253">
        <v>50.01</v>
      </c>
      <c r="J253" t="s">
        <v>21</v>
      </c>
      <c r="K253">
        <v>24.224</v>
      </c>
      <c r="L253">
        <v>2286.5</v>
      </c>
      <c r="M253">
        <v>24.216000000000001</v>
      </c>
      <c r="N253">
        <v>2286.3000000000002</v>
      </c>
      <c r="O253" t="str">
        <f>IF(VLOOKUP($B253,Table1[],2,FALSE)=0,"",VLOOKUP($B253,Table1[],2,FALSE))</f>
        <v/>
      </c>
      <c r="P253" t="str">
        <f>IF(VLOOKUP($B253,Table1[],3,FALSE)=0,"",VLOOKUP($B253,Table1[],3,FALSE))</f>
        <v/>
      </c>
      <c r="Q253" t="str">
        <f>IF(VLOOKUP($B253,Table1[],5,FALSE)=0,"",VLOOKUP($B253,Table1[],5,FALSE))</f>
        <v/>
      </c>
    </row>
    <row r="254" spans="1:17" x14ac:dyDescent="0.25">
      <c r="A254" t="s">
        <v>115</v>
      </c>
      <c r="B254" t="s">
        <v>19</v>
      </c>
      <c r="C254">
        <v>0</v>
      </c>
      <c r="D254">
        <v>3.3009999999999998E-2</v>
      </c>
      <c r="E254">
        <v>1E-4</v>
      </c>
      <c r="F254" t="s">
        <v>16</v>
      </c>
      <c r="G254" t="s">
        <v>15</v>
      </c>
      <c r="H254">
        <v>20</v>
      </c>
      <c r="I254">
        <v>50.01</v>
      </c>
      <c r="J254" t="s">
        <v>21</v>
      </c>
      <c r="K254">
        <v>61.904000000000003</v>
      </c>
      <c r="L254">
        <v>1615.7</v>
      </c>
      <c r="M254">
        <v>61.89</v>
      </c>
      <c r="N254">
        <v>1614.4</v>
      </c>
      <c r="O254" t="str">
        <f>IF(VLOOKUP($B254,Table1[],2,FALSE)=0,"",VLOOKUP($B254,Table1[],2,FALSE))</f>
        <v/>
      </c>
      <c r="P254" t="str">
        <f>IF(VLOOKUP($B254,Table1[],3,FALSE)=0,"",VLOOKUP($B254,Table1[],3,FALSE))</f>
        <v/>
      </c>
      <c r="Q254" t="str">
        <f>IF(VLOOKUP($B254,Table1[],5,FALSE)=0,"",VLOOKUP($B254,Table1[],5,FALSE))</f>
        <v/>
      </c>
    </row>
    <row r="255" spans="1:17" x14ac:dyDescent="0.25">
      <c r="A255" t="s">
        <v>115</v>
      </c>
      <c r="B255" t="s">
        <v>19</v>
      </c>
      <c r="C255">
        <v>0</v>
      </c>
      <c r="D255">
        <v>3.3009999999999998E-2</v>
      </c>
      <c r="E255">
        <v>1E-3</v>
      </c>
      <c r="F255" t="s">
        <v>16</v>
      </c>
      <c r="G255" t="s">
        <v>15</v>
      </c>
      <c r="H255">
        <v>20</v>
      </c>
      <c r="I255">
        <v>50.01</v>
      </c>
      <c r="J255" t="s">
        <v>21</v>
      </c>
      <c r="K255">
        <v>580.34</v>
      </c>
      <c r="L255">
        <v>247.93</v>
      </c>
      <c r="M255">
        <v>580.33000000000004</v>
      </c>
      <c r="N255">
        <v>246.73</v>
      </c>
      <c r="O255" t="str">
        <f>IF(VLOOKUP($B255,Table1[],2,FALSE)=0,"",VLOOKUP($B255,Table1[],2,FALSE))</f>
        <v/>
      </c>
      <c r="P255" t="str">
        <f>IF(VLOOKUP($B255,Table1[],3,FALSE)=0,"",VLOOKUP($B255,Table1[],3,FALSE))</f>
        <v/>
      </c>
      <c r="Q255" t="str">
        <f>IF(VLOOKUP($B255,Table1[],5,FALSE)=0,"",VLOOKUP($B255,Table1[],5,FALSE))</f>
        <v/>
      </c>
    </row>
    <row r="256" spans="1:17" x14ac:dyDescent="0.25">
      <c r="A256" t="s">
        <v>115</v>
      </c>
      <c r="B256" t="s">
        <v>19</v>
      </c>
      <c r="C256">
        <v>0</v>
      </c>
      <c r="D256">
        <v>3.3009999999999998E-2</v>
      </c>
      <c r="E256">
        <v>0.01</v>
      </c>
      <c r="F256" t="s">
        <v>16</v>
      </c>
      <c r="G256" t="s">
        <v>15</v>
      </c>
      <c r="H256">
        <v>20</v>
      </c>
      <c r="I256">
        <v>50.01</v>
      </c>
      <c r="J256" t="s">
        <v>21</v>
      </c>
      <c r="K256">
        <v>5800</v>
      </c>
      <c r="L256">
        <v>25.350999999999999</v>
      </c>
      <c r="M256">
        <v>5800</v>
      </c>
      <c r="N256">
        <v>24.864000000000001</v>
      </c>
      <c r="O256" t="str">
        <f>IF(VLOOKUP($B256,Table1[],2,FALSE)=0,"",VLOOKUP($B256,Table1[],2,FALSE))</f>
        <v/>
      </c>
      <c r="P256" t="str">
        <f>IF(VLOOKUP($B256,Table1[],3,FALSE)=0,"",VLOOKUP($B256,Table1[],3,FALSE))</f>
        <v/>
      </c>
      <c r="Q256" t="str">
        <f>IF(VLOOKUP($B256,Table1[],5,FALSE)=0,"",VLOOKUP($B256,Table1[],5,FALSE))</f>
        <v/>
      </c>
    </row>
    <row r="257" spans="1:17" x14ac:dyDescent="0.25">
      <c r="A257" t="s">
        <v>115</v>
      </c>
      <c r="B257" t="s">
        <v>19</v>
      </c>
      <c r="C257">
        <v>0</v>
      </c>
      <c r="D257">
        <v>3.3009999999999998E-2</v>
      </c>
      <c r="E257">
        <v>0.1</v>
      </c>
      <c r="F257" t="s">
        <v>16</v>
      </c>
      <c r="G257" t="s">
        <v>15</v>
      </c>
      <c r="H257">
        <v>20</v>
      </c>
      <c r="I257">
        <v>50.01</v>
      </c>
      <c r="J257" t="s">
        <v>21</v>
      </c>
      <c r="K257">
        <v>58000</v>
      </c>
      <c r="L257">
        <v>2.6816</v>
      </c>
      <c r="M257">
        <v>58000</v>
      </c>
      <c r="N257">
        <v>2.4866000000000001</v>
      </c>
      <c r="O257" t="str">
        <f>IF(VLOOKUP($B257,Table1[],2,FALSE)=0,"",VLOOKUP($B257,Table1[],2,FALSE))</f>
        <v/>
      </c>
      <c r="P257" t="str">
        <f>IF(VLOOKUP($B257,Table1[],3,FALSE)=0,"",VLOOKUP($B257,Table1[],3,FALSE))</f>
        <v/>
      </c>
      <c r="Q257" t="str">
        <f>IF(VLOOKUP($B257,Table1[],5,FALSE)=0,"",VLOOKUP($B257,Table1[],5,FALSE))</f>
        <v/>
      </c>
    </row>
    <row r="258" spans="1:17" x14ac:dyDescent="0.25">
      <c r="A258" t="s">
        <v>115</v>
      </c>
      <c r="B258" t="s">
        <v>19</v>
      </c>
      <c r="C258">
        <v>0</v>
      </c>
      <c r="D258">
        <v>3.3009999999999998E-2</v>
      </c>
      <c r="E258">
        <v>1</v>
      </c>
      <c r="F258" t="s">
        <v>16</v>
      </c>
      <c r="G258" t="s">
        <v>15</v>
      </c>
      <c r="H258">
        <v>20</v>
      </c>
      <c r="I258">
        <v>50.01</v>
      </c>
      <c r="J258" t="s">
        <v>21</v>
      </c>
      <c r="K258">
        <v>580000</v>
      </c>
      <c r="L258">
        <v>0.32665</v>
      </c>
      <c r="M258">
        <v>580000</v>
      </c>
      <c r="N258">
        <v>0.24865999999999999</v>
      </c>
      <c r="O258" t="str">
        <f>IF(VLOOKUP($B258,Table1[],2,FALSE)=0,"",VLOOKUP($B258,Table1[],2,FALSE))</f>
        <v/>
      </c>
      <c r="P258" t="str">
        <f>IF(VLOOKUP($B258,Table1[],3,FALSE)=0,"",VLOOKUP($B258,Table1[],3,FALSE))</f>
        <v/>
      </c>
      <c r="Q258" t="str">
        <f>IF(VLOOKUP($B258,Table1[],5,FALSE)=0,"",VLOOKUP($B258,Table1[],5,FALSE))</f>
        <v/>
      </c>
    </row>
    <row r="259" spans="1:17" x14ac:dyDescent="0.25">
      <c r="A259" t="s">
        <v>115</v>
      </c>
      <c r="B259" t="s">
        <v>19</v>
      </c>
      <c r="C259">
        <v>0</v>
      </c>
      <c r="D259">
        <v>3.3009999999999998E-2</v>
      </c>
      <c r="E259">
        <v>10</v>
      </c>
      <c r="F259" t="s">
        <v>16</v>
      </c>
      <c r="G259" t="s">
        <v>15</v>
      </c>
      <c r="H259">
        <v>20</v>
      </c>
      <c r="I259">
        <v>50.01</v>
      </c>
      <c r="J259" t="s">
        <v>21</v>
      </c>
      <c r="K259">
        <v>5800000</v>
      </c>
      <c r="L259">
        <v>5.6063000000000002E-2</v>
      </c>
      <c r="M259">
        <v>5800000</v>
      </c>
      <c r="N259">
        <v>2.4865999999999999E-2</v>
      </c>
      <c r="O259" t="str">
        <f>IF(VLOOKUP($B259,Table1[],2,FALSE)=0,"",VLOOKUP($B259,Table1[],2,FALSE))</f>
        <v/>
      </c>
      <c r="P259" t="str">
        <f>IF(VLOOKUP($B259,Table1[],3,FALSE)=0,"",VLOOKUP($B259,Table1[],3,FALSE))</f>
        <v/>
      </c>
      <c r="Q259" t="str">
        <f>IF(VLOOKUP($B259,Table1[],5,FALSE)=0,"",VLOOKUP($B259,Table1[],5,FALSE))</f>
        <v/>
      </c>
    </row>
    <row r="260" spans="1:17" x14ac:dyDescent="0.25">
      <c r="A260" t="s">
        <v>115</v>
      </c>
      <c r="B260" t="s">
        <v>19</v>
      </c>
      <c r="C260">
        <v>0</v>
      </c>
      <c r="D260">
        <v>3.3009999999999998E-2</v>
      </c>
      <c r="E260">
        <v>9.9999999999999995E-7</v>
      </c>
      <c r="F260" t="s">
        <v>16</v>
      </c>
      <c r="G260" t="s">
        <v>15</v>
      </c>
      <c r="H260">
        <v>50</v>
      </c>
      <c r="I260">
        <v>100</v>
      </c>
      <c r="J260" t="s">
        <v>21</v>
      </c>
      <c r="K260">
        <v>40</v>
      </c>
      <c r="L260">
        <v>4000</v>
      </c>
      <c r="M260">
        <v>38.936999999999998</v>
      </c>
      <c r="N260">
        <v>4027</v>
      </c>
      <c r="O260" t="str">
        <f>IF(VLOOKUP($B260,Table1[],2,FALSE)=0,"",VLOOKUP($B260,Table1[],2,FALSE))</f>
        <v/>
      </c>
      <c r="P260" t="str">
        <f>IF(VLOOKUP($B260,Table1[],3,FALSE)=0,"",VLOOKUP($B260,Table1[],3,FALSE))</f>
        <v/>
      </c>
      <c r="Q260" t="str">
        <f>IF(VLOOKUP($B260,Table1[],5,FALSE)=0,"",VLOOKUP($B260,Table1[],5,FALSE))</f>
        <v/>
      </c>
    </row>
    <row r="261" spans="1:17" x14ac:dyDescent="0.25">
      <c r="A261" t="s">
        <v>115</v>
      </c>
      <c r="B261" t="s">
        <v>19</v>
      </c>
      <c r="C261">
        <v>0</v>
      </c>
      <c r="D261">
        <v>3.3009999999999998E-2</v>
      </c>
      <c r="E261">
        <v>1.0000000000000001E-5</v>
      </c>
      <c r="F261" t="s">
        <v>16</v>
      </c>
      <c r="G261" t="s">
        <v>15</v>
      </c>
      <c r="H261">
        <v>50</v>
      </c>
      <c r="I261">
        <v>100.01</v>
      </c>
      <c r="J261" t="s">
        <v>21</v>
      </c>
      <c r="K261">
        <v>40</v>
      </c>
      <c r="L261">
        <v>4017.5</v>
      </c>
      <c r="M261">
        <v>39.332000000000001</v>
      </c>
      <c r="N261">
        <v>4018</v>
      </c>
      <c r="O261" t="str">
        <f>IF(VLOOKUP($B261,Table1[],2,FALSE)=0,"",VLOOKUP($B261,Table1[],2,FALSE))</f>
        <v/>
      </c>
      <c r="P261" t="str">
        <f>IF(VLOOKUP($B261,Table1[],3,FALSE)=0,"",VLOOKUP($B261,Table1[],3,FALSE))</f>
        <v/>
      </c>
      <c r="Q261" t="str">
        <f>IF(VLOOKUP($B261,Table1[],5,FALSE)=0,"",VLOOKUP($B261,Table1[],5,FALSE))</f>
        <v/>
      </c>
    </row>
    <row r="262" spans="1:17" x14ac:dyDescent="0.25">
      <c r="A262" t="s">
        <v>115</v>
      </c>
      <c r="B262" t="s">
        <v>19</v>
      </c>
      <c r="C262">
        <v>0</v>
      </c>
      <c r="D262">
        <v>3.3009999999999998E-2</v>
      </c>
      <c r="E262">
        <v>1E-4</v>
      </c>
      <c r="F262" t="s">
        <v>16</v>
      </c>
      <c r="G262" t="s">
        <v>15</v>
      </c>
      <c r="H262">
        <v>50</v>
      </c>
      <c r="I262">
        <v>100.01</v>
      </c>
      <c r="J262" t="s">
        <v>21</v>
      </c>
      <c r="K262">
        <v>68.858000000000004</v>
      </c>
      <c r="L262">
        <v>3411.4</v>
      </c>
      <c r="M262">
        <v>68.766000000000005</v>
      </c>
      <c r="N262">
        <v>3411.7</v>
      </c>
      <c r="O262" t="str">
        <f>IF(VLOOKUP($B262,Table1[],2,FALSE)=0,"",VLOOKUP($B262,Table1[],2,FALSE))</f>
        <v/>
      </c>
      <c r="P262" t="str">
        <f>IF(VLOOKUP($B262,Table1[],3,FALSE)=0,"",VLOOKUP($B262,Table1[],3,FALSE))</f>
        <v/>
      </c>
      <c r="Q262" t="str">
        <f>IF(VLOOKUP($B262,Table1[],5,FALSE)=0,"",VLOOKUP($B262,Table1[],5,FALSE))</f>
        <v/>
      </c>
    </row>
    <row r="263" spans="1:17" x14ac:dyDescent="0.25">
      <c r="A263" t="s">
        <v>115</v>
      </c>
      <c r="B263" t="s">
        <v>19</v>
      </c>
      <c r="C263">
        <v>0</v>
      </c>
      <c r="D263">
        <v>3.3009999999999998E-2</v>
      </c>
      <c r="E263">
        <v>1E-3</v>
      </c>
      <c r="F263" t="s">
        <v>16</v>
      </c>
      <c r="G263" t="s">
        <v>15</v>
      </c>
      <c r="H263">
        <v>50</v>
      </c>
      <c r="I263">
        <v>100.01</v>
      </c>
      <c r="J263" t="s">
        <v>21</v>
      </c>
      <c r="K263">
        <v>580.9</v>
      </c>
      <c r="L263">
        <v>730.69</v>
      </c>
      <c r="M263">
        <v>580.86</v>
      </c>
      <c r="N263">
        <v>729</v>
      </c>
      <c r="O263" t="str">
        <f>IF(VLOOKUP($B263,Table1[],2,FALSE)=0,"",VLOOKUP($B263,Table1[],2,FALSE))</f>
        <v/>
      </c>
      <c r="P263" t="str">
        <f>IF(VLOOKUP($B263,Table1[],3,FALSE)=0,"",VLOOKUP($B263,Table1[],3,FALSE))</f>
        <v/>
      </c>
      <c r="Q263" t="str">
        <f>IF(VLOOKUP($B263,Table1[],5,FALSE)=0,"",VLOOKUP($B263,Table1[],5,FALSE))</f>
        <v/>
      </c>
    </row>
    <row r="264" spans="1:17" x14ac:dyDescent="0.25">
      <c r="A264" t="s">
        <v>115</v>
      </c>
      <c r="B264" t="s">
        <v>19</v>
      </c>
      <c r="C264">
        <v>0</v>
      </c>
      <c r="D264">
        <v>3.3009999999999998E-2</v>
      </c>
      <c r="E264">
        <v>0.01</v>
      </c>
      <c r="F264" t="s">
        <v>16</v>
      </c>
      <c r="G264" t="s">
        <v>15</v>
      </c>
      <c r="H264">
        <v>50</v>
      </c>
      <c r="I264">
        <v>100.01</v>
      </c>
      <c r="J264" t="s">
        <v>21</v>
      </c>
      <c r="K264">
        <v>5800.1</v>
      </c>
      <c r="L264">
        <v>75.275000000000006</v>
      </c>
      <c r="M264">
        <v>5800.1</v>
      </c>
      <c r="N264">
        <v>74.549000000000007</v>
      </c>
      <c r="O264" t="str">
        <f>IF(VLOOKUP($B264,Table1[],2,FALSE)=0,"",VLOOKUP($B264,Table1[],2,FALSE))</f>
        <v/>
      </c>
      <c r="P264" t="str">
        <f>IF(VLOOKUP($B264,Table1[],3,FALSE)=0,"",VLOOKUP($B264,Table1[],3,FALSE))</f>
        <v/>
      </c>
      <c r="Q264" t="str">
        <f>IF(VLOOKUP($B264,Table1[],5,FALSE)=0,"",VLOOKUP($B264,Table1[],5,FALSE))</f>
        <v/>
      </c>
    </row>
    <row r="265" spans="1:17" x14ac:dyDescent="0.25">
      <c r="A265" t="s">
        <v>115</v>
      </c>
      <c r="B265" t="s">
        <v>19</v>
      </c>
      <c r="C265">
        <v>0</v>
      </c>
      <c r="D265">
        <v>3.3009999999999998E-2</v>
      </c>
      <c r="E265">
        <v>0.1</v>
      </c>
      <c r="F265" t="s">
        <v>16</v>
      </c>
      <c r="G265" t="s">
        <v>15</v>
      </c>
      <c r="H265">
        <v>50</v>
      </c>
      <c r="I265">
        <v>100.01</v>
      </c>
      <c r="J265" t="s">
        <v>21</v>
      </c>
      <c r="K265">
        <v>58000</v>
      </c>
      <c r="L265">
        <v>7.7473999999999998</v>
      </c>
      <c r="M265">
        <v>58000</v>
      </c>
      <c r="N265">
        <v>7.4565999999999999</v>
      </c>
      <c r="O265" t="str">
        <f>IF(VLOOKUP($B265,Table1[],2,FALSE)=0,"",VLOOKUP($B265,Table1[],2,FALSE))</f>
        <v/>
      </c>
      <c r="P265" t="str">
        <f>IF(VLOOKUP($B265,Table1[],3,FALSE)=0,"",VLOOKUP($B265,Table1[],3,FALSE))</f>
        <v/>
      </c>
      <c r="Q265" t="str">
        <f>IF(VLOOKUP($B265,Table1[],5,FALSE)=0,"",VLOOKUP($B265,Table1[],5,FALSE))</f>
        <v/>
      </c>
    </row>
    <row r="266" spans="1:17" x14ac:dyDescent="0.25">
      <c r="A266" t="s">
        <v>115</v>
      </c>
      <c r="B266" t="s">
        <v>19</v>
      </c>
      <c r="C266">
        <v>0</v>
      </c>
      <c r="D266">
        <v>3.3009999999999998E-2</v>
      </c>
      <c r="E266">
        <v>1</v>
      </c>
      <c r="F266" t="s">
        <v>16</v>
      </c>
      <c r="G266" t="s">
        <v>15</v>
      </c>
      <c r="H266">
        <v>50</v>
      </c>
      <c r="I266">
        <v>100.01</v>
      </c>
      <c r="J266" t="s">
        <v>21</v>
      </c>
      <c r="K266">
        <v>580000</v>
      </c>
      <c r="L266">
        <v>0.86197000000000001</v>
      </c>
      <c r="M266">
        <v>580000</v>
      </c>
      <c r="N266">
        <v>0.74565999999999999</v>
      </c>
      <c r="O266" t="str">
        <f>IF(VLOOKUP($B266,Table1[],2,FALSE)=0,"",VLOOKUP($B266,Table1[],2,FALSE))</f>
        <v/>
      </c>
      <c r="P266" t="str">
        <f>IF(VLOOKUP($B266,Table1[],3,FALSE)=0,"",VLOOKUP($B266,Table1[],3,FALSE))</f>
        <v/>
      </c>
      <c r="Q266" t="str">
        <f>IF(VLOOKUP($B266,Table1[],5,FALSE)=0,"",VLOOKUP($B266,Table1[],5,FALSE))</f>
        <v/>
      </c>
    </row>
    <row r="267" spans="1:17" x14ac:dyDescent="0.25">
      <c r="A267" t="s">
        <v>115</v>
      </c>
      <c r="B267" t="s">
        <v>19</v>
      </c>
      <c r="C267">
        <v>0</v>
      </c>
      <c r="D267">
        <v>3.3009999999999998E-2</v>
      </c>
      <c r="E267">
        <v>10</v>
      </c>
      <c r="F267" t="s">
        <v>16</v>
      </c>
      <c r="G267" t="s">
        <v>15</v>
      </c>
      <c r="H267">
        <v>50</v>
      </c>
      <c r="I267">
        <v>100.01</v>
      </c>
      <c r="J267" t="s">
        <v>21</v>
      </c>
      <c r="K267">
        <v>5800000</v>
      </c>
      <c r="L267">
        <v>0.12109</v>
      </c>
      <c r="M267">
        <v>5800000</v>
      </c>
      <c r="N267">
        <v>7.4565999999999993E-2</v>
      </c>
      <c r="O267" t="str">
        <f>IF(VLOOKUP($B267,Table1[],2,FALSE)=0,"",VLOOKUP($B267,Table1[],2,FALSE))</f>
        <v/>
      </c>
      <c r="P267" t="str">
        <f>IF(VLOOKUP($B267,Table1[],3,FALSE)=0,"",VLOOKUP($B267,Table1[],3,FALSE))</f>
        <v/>
      </c>
      <c r="Q267" t="str">
        <f>IF(VLOOKUP($B267,Table1[],5,FALSE)=0,"",VLOOKUP($B267,Table1[],5,FALSE))</f>
        <v/>
      </c>
    </row>
    <row r="268" spans="1:17" x14ac:dyDescent="0.25">
      <c r="A268" t="s">
        <v>115</v>
      </c>
      <c r="B268" t="s">
        <v>19</v>
      </c>
      <c r="C268">
        <v>0</v>
      </c>
      <c r="D268">
        <v>3.3009999999999998E-2</v>
      </c>
      <c r="E268">
        <v>9.9999999999999995E-7</v>
      </c>
      <c r="F268" t="s">
        <v>16</v>
      </c>
      <c r="G268" t="s">
        <v>15</v>
      </c>
      <c r="H268">
        <v>100</v>
      </c>
      <c r="I268">
        <v>500</v>
      </c>
      <c r="J268" t="s">
        <v>21</v>
      </c>
      <c r="K268">
        <v>89</v>
      </c>
      <c r="L268">
        <v>11000</v>
      </c>
      <c r="M268">
        <v>72.86</v>
      </c>
      <c r="N268">
        <v>11473</v>
      </c>
      <c r="O268" t="str">
        <f>IF(VLOOKUP($B268,Table1[],2,FALSE)=0,"",VLOOKUP($B268,Table1[],2,FALSE))</f>
        <v/>
      </c>
      <c r="P268" t="str">
        <f>IF(VLOOKUP($B268,Table1[],3,FALSE)=0,"",VLOOKUP($B268,Table1[],3,FALSE))</f>
        <v/>
      </c>
      <c r="Q268" t="str">
        <f>IF(VLOOKUP($B268,Table1[],5,FALSE)=0,"",VLOOKUP($B268,Table1[],5,FALSE))</f>
        <v/>
      </c>
    </row>
    <row r="269" spans="1:17" x14ac:dyDescent="0.25">
      <c r="A269" t="s">
        <v>115</v>
      </c>
      <c r="B269" t="s">
        <v>19</v>
      </c>
      <c r="C269">
        <v>0</v>
      </c>
      <c r="D269">
        <v>3.3009999999999998E-2</v>
      </c>
      <c r="E269">
        <v>1.0000000000000001E-5</v>
      </c>
      <c r="F269" t="s">
        <v>16</v>
      </c>
      <c r="G269" t="s">
        <v>15</v>
      </c>
      <c r="H269">
        <v>100</v>
      </c>
      <c r="I269">
        <v>500</v>
      </c>
      <c r="J269" t="s">
        <v>21</v>
      </c>
      <c r="K269">
        <v>89</v>
      </c>
      <c r="L269">
        <v>11468</v>
      </c>
      <c r="M269">
        <v>73.063000000000002</v>
      </c>
      <c r="N269">
        <v>11468</v>
      </c>
      <c r="O269" t="str">
        <f>IF(VLOOKUP($B269,Table1[],2,FALSE)=0,"",VLOOKUP($B269,Table1[],2,FALSE))</f>
        <v/>
      </c>
      <c r="P269" t="str">
        <f>IF(VLOOKUP($B269,Table1[],3,FALSE)=0,"",VLOOKUP($B269,Table1[],3,FALSE))</f>
        <v/>
      </c>
      <c r="Q269" t="str">
        <f>IF(VLOOKUP($B269,Table1[],5,FALSE)=0,"",VLOOKUP($B269,Table1[],5,FALSE))</f>
        <v/>
      </c>
    </row>
    <row r="270" spans="1:17" x14ac:dyDescent="0.25">
      <c r="A270" t="s">
        <v>115</v>
      </c>
      <c r="B270" t="s">
        <v>19</v>
      </c>
      <c r="C270">
        <v>0</v>
      </c>
      <c r="D270">
        <v>3.3009999999999998E-2</v>
      </c>
      <c r="E270">
        <v>1E-4</v>
      </c>
      <c r="F270" t="s">
        <v>16</v>
      </c>
      <c r="G270" t="s">
        <v>15</v>
      </c>
      <c r="H270">
        <v>100</v>
      </c>
      <c r="I270">
        <v>500</v>
      </c>
      <c r="J270" t="s">
        <v>21</v>
      </c>
      <c r="K270">
        <v>91.463999999999999</v>
      </c>
      <c r="L270">
        <v>11024</v>
      </c>
      <c r="M270">
        <v>91.322000000000003</v>
      </c>
      <c r="N270">
        <v>11026</v>
      </c>
      <c r="O270" t="str">
        <f>IF(VLOOKUP($B270,Table1[],2,FALSE)=0,"",VLOOKUP($B270,Table1[],2,FALSE))</f>
        <v/>
      </c>
      <c r="P270" t="str">
        <f>IF(VLOOKUP($B270,Table1[],3,FALSE)=0,"",VLOOKUP($B270,Table1[],3,FALSE))</f>
        <v/>
      </c>
      <c r="Q270" t="str">
        <f>IF(VLOOKUP($B270,Table1[],5,FALSE)=0,"",VLOOKUP($B270,Table1[],5,FALSE))</f>
        <v/>
      </c>
    </row>
    <row r="271" spans="1:17" x14ac:dyDescent="0.25">
      <c r="A271" t="s">
        <v>115</v>
      </c>
      <c r="B271" t="s">
        <v>19</v>
      </c>
      <c r="C271">
        <v>0</v>
      </c>
      <c r="D271">
        <v>3.3009999999999998E-2</v>
      </c>
      <c r="E271">
        <v>1E-3</v>
      </c>
      <c r="F271" t="s">
        <v>16</v>
      </c>
      <c r="G271" t="s">
        <v>15</v>
      </c>
      <c r="H271">
        <v>100</v>
      </c>
      <c r="I271">
        <v>500</v>
      </c>
      <c r="J271" t="s">
        <v>21</v>
      </c>
      <c r="K271">
        <v>581.54</v>
      </c>
      <c r="L271">
        <v>4655.8999999999996</v>
      </c>
      <c r="M271">
        <v>581.45000000000005</v>
      </c>
      <c r="N271">
        <v>4653.2</v>
      </c>
      <c r="O271" t="str">
        <f>IF(VLOOKUP($B271,Table1[],2,FALSE)=0,"",VLOOKUP($B271,Table1[],2,FALSE))</f>
        <v/>
      </c>
      <c r="P271" t="str">
        <f>IF(VLOOKUP($B271,Table1[],3,FALSE)=0,"",VLOOKUP($B271,Table1[],3,FALSE))</f>
        <v/>
      </c>
      <c r="Q271" t="str">
        <f>IF(VLOOKUP($B271,Table1[],5,FALSE)=0,"",VLOOKUP($B271,Table1[],5,FALSE))</f>
        <v/>
      </c>
    </row>
    <row r="272" spans="1:17" x14ac:dyDescent="0.25">
      <c r="A272" t="s">
        <v>115</v>
      </c>
      <c r="B272" t="s">
        <v>19</v>
      </c>
      <c r="C272">
        <v>0</v>
      </c>
      <c r="D272">
        <v>3.3009999999999998E-2</v>
      </c>
      <c r="E272">
        <v>0.01</v>
      </c>
      <c r="F272" t="s">
        <v>16</v>
      </c>
      <c r="G272" t="s">
        <v>15</v>
      </c>
      <c r="H272">
        <v>100</v>
      </c>
      <c r="I272">
        <v>500</v>
      </c>
      <c r="J272" t="s">
        <v>21</v>
      </c>
      <c r="K272">
        <v>5800.1</v>
      </c>
      <c r="L272">
        <v>530.77</v>
      </c>
      <c r="M272">
        <v>5800.1</v>
      </c>
      <c r="N272">
        <v>529.12</v>
      </c>
      <c r="O272" t="str">
        <f>IF(VLOOKUP($B272,Table1[],2,FALSE)=0,"",VLOOKUP($B272,Table1[],2,FALSE))</f>
        <v/>
      </c>
      <c r="P272" t="str">
        <f>IF(VLOOKUP($B272,Table1[],3,FALSE)=0,"",VLOOKUP($B272,Table1[],3,FALSE))</f>
        <v/>
      </c>
      <c r="Q272" t="str">
        <f>IF(VLOOKUP($B272,Table1[],5,FALSE)=0,"",VLOOKUP($B272,Table1[],5,FALSE))</f>
        <v/>
      </c>
    </row>
    <row r="273" spans="1:17" x14ac:dyDescent="0.25">
      <c r="A273" t="s">
        <v>115</v>
      </c>
      <c r="B273" t="s">
        <v>19</v>
      </c>
      <c r="C273">
        <v>0</v>
      </c>
      <c r="D273">
        <v>3.3009999999999998E-2</v>
      </c>
      <c r="E273">
        <v>0.1</v>
      </c>
      <c r="F273" t="s">
        <v>16</v>
      </c>
      <c r="G273" t="s">
        <v>15</v>
      </c>
      <c r="H273">
        <v>100</v>
      </c>
      <c r="I273">
        <v>500</v>
      </c>
      <c r="J273" t="s">
        <v>21</v>
      </c>
      <c r="K273">
        <v>58000</v>
      </c>
      <c r="L273">
        <v>53.658999999999999</v>
      </c>
      <c r="M273">
        <v>58000</v>
      </c>
      <c r="N273">
        <v>52.994</v>
      </c>
      <c r="O273" t="str">
        <f>IF(VLOOKUP($B273,Table1[],2,FALSE)=0,"",VLOOKUP($B273,Table1[],2,FALSE))</f>
        <v/>
      </c>
      <c r="P273" t="str">
        <f>IF(VLOOKUP($B273,Table1[],3,FALSE)=0,"",VLOOKUP($B273,Table1[],3,FALSE))</f>
        <v/>
      </c>
      <c r="Q273" t="str">
        <f>IF(VLOOKUP($B273,Table1[],5,FALSE)=0,"",VLOOKUP($B273,Table1[],5,FALSE))</f>
        <v/>
      </c>
    </row>
    <row r="274" spans="1:17" x14ac:dyDescent="0.25">
      <c r="A274" t="s">
        <v>115</v>
      </c>
      <c r="B274" t="s">
        <v>19</v>
      </c>
      <c r="C274">
        <v>0</v>
      </c>
      <c r="D274">
        <v>3.3009999999999998E-2</v>
      </c>
      <c r="E274">
        <v>1</v>
      </c>
      <c r="F274" t="s">
        <v>16</v>
      </c>
      <c r="G274" t="s">
        <v>15</v>
      </c>
      <c r="H274">
        <v>100</v>
      </c>
      <c r="I274">
        <v>500</v>
      </c>
      <c r="J274" t="s">
        <v>21</v>
      </c>
      <c r="K274">
        <v>580000</v>
      </c>
      <c r="L274">
        <v>5.5656999999999996</v>
      </c>
      <c r="M274">
        <v>580000</v>
      </c>
      <c r="N274">
        <v>5.2995000000000001</v>
      </c>
      <c r="O274" t="str">
        <f>IF(VLOOKUP($B274,Table1[],2,FALSE)=0,"",VLOOKUP($B274,Table1[],2,FALSE))</f>
        <v/>
      </c>
      <c r="P274" t="str">
        <f>IF(VLOOKUP($B274,Table1[],3,FALSE)=0,"",VLOOKUP($B274,Table1[],3,FALSE))</f>
        <v/>
      </c>
      <c r="Q274" t="str">
        <f>IF(VLOOKUP($B274,Table1[],5,FALSE)=0,"",VLOOKUP($B274,Table1[],5,FALSE))</f>
        <v/>
      </c>
    </row>
    <row r="275" spans="1:17" x14ac:dyDescent="0.25">
      <c r="A275" t="s">
        <v>115</v>
      </c>
      <c r="B275" t="s">
        <v>19</v>
      </c>
      <c r="C275">
        <v>0</v>
      </c>
      <c r="D275">
        <v>3.3009999999999998E-2</v>
      </c>
      <c r="E275">
        <v>9.9999999999999995E-7</v>
      </c>
      <c r="F275" t="s">
        <v>16</v>
      </c>
      <c r="G275" t="s">
        <v>15</v>
      </c>
      <c r="H275">
        <v>500</v>
      </c>
      <c r="I275">
        <v>501</v>
      </c>
      <c r="J275" t="s">
        <v>21</v>
      </c>
      <c r="K275">
        <v>89</v>
      </c>
      <c r="L275">
        <v>11000</v>
      </c>
      <c r="M275">
        <v>72.86</v>
      </c>
      <c r="N275">
        <v>11473</v>
      </c>
      <c r="O275" t="str">
        <f>IF(VLOOKUP($B275,Table1[],2,FALSE)=0,"",VLOOKUP($B275,Table1[],2,FALSE))</f>
        <v/>
      </c>
      <c r="P275" t="str">
        <f>IF(VLOOKUP($B275,Table1[],3,FALSE)=0,"",VLOOKUP($B275,Table1[],3,FALSE))</f>
        <v/>
      </c>
      <c r="Q275" t="str">
        <f>IF(VLOOKUP($B275,Table1[],5,FALSE)=0,"",VLOOKUP($B275,Table1[],5,FALSE))</f>
        <v/>
      </c>
    </row>
    <row r="276" spans="1:17" x14ac:dyDescent="0.25">
      <c r="A276" t="s">
        <v>115</v>
      </c>
      <c r="B276" t="s">
        <v>19</v>
      </c>
      <c r="C276">
        <v>0</v>
      </c>
      <c r="D276">
        <v>3.3009999999999998E-2</v>
      </c>
      <c r="E276">
        <v>1.0000000000000001E-5</v>
      </c>
      <c r="F276" t="s">
        <v>16</v>
      </c>
      <c r="G276" t="s">
        <v>15</v>
      </c>
      <c r="H276">
        <v>500</v>
      </c>
      <c r="I276">
        <v>501</v>
      </c>
      <c r="J276" t="s">
        <v>21</v>
      </c>
      <c r="K276">
        <v>89</v>
      </c>
      <c r="L276">
        <v>11468</v>
      </c>
      <c r="M276">
        <v>73.063000000000002</v>
      </c>
      <c r="N276">
        <v>11468</v>
      </c>
      <c r="O276" t="str">
        <f>IF(VLOOKUP($B276,Table1[],2,FALSE)=0,"",VLOOKUP($B276,Table1[],2,FALSE))</f>
        <v/>
      </c>
      <c r="P276" t="str">
        <f>IF(VLOOKUP($B276,Table1[],3,FALSE)=0,"",VLOOKUP($B276,Table1[],3,FALSE))</f>
        <v/>
      </c>
      <c r="Q276" t="str">
        <f>IF(VLOOKUP($B276,Table1[],5,FALSE)=0,"",VLOOKUP($B276,Table1[],5,FALSE))</f>
        <v/>
      </c>
    </row>
    <row r="277" spans="1:17" x14ac:dyDescent="0.25">
      <c r="A277" t="s">
        <v>115</v>
      </c>
      <c r="B277" t="s">
        <v>19</v>
      </c>
      <c r="C277">
        <v>0</v>
      </c>
      <c r="D277">
        <v>3.3009999999999998E-2</v>
      </c>
      <c r="E277">
        <v>1E-4</v>
      </c>
      <c r="F277" t="s">
        <v>16</v>
      </c>
      <c r="G277" t="s">
        <v>15</v>
      </c>
      <c r="H277">
        <v>500</v>
      </c>
      <c r="I277">
        <v>501</v>
      </c>
      <c r="J277" t="s">
        <v>21</v>
      </c>
      <c r="K277">
        <v>91.463999999999999</v>
      </c>
      <c r="L277">
        <v>11024</v>
      </c>
      <c r="M277">
        <v>91.322000000000003</v>
      </c>
      <c r="N277">
        <v>11026</v>
      </c>
      <c r="O277" t="str">
        <f>IF(VLOOKUP($B277,Table1[],2,FALSE)=0,"",VLOOKUP($B277,Table1[],2,FALSE))</f>
        <v/>
      </c>
      <c r="P277" t="str">
        <f>IF(VLOOKUP($B277,Table1[],3,FALSE)=0,"",VLOOKUP($B277,Table1[],3,FALSE))</f>
        <v/>
      </c>
      <c r="Q277" t="str">
        <f>IF(VLOOKUP($B277,Table1[],5,FALSE)=0,"",VLOOKUP($B277,Table1[],5,FALSE))</f>
        <v/>
      </c>
    </row>
    <row r="278" spans="1:17" x14ac:dyDescent="0.25">
      <c r="A278" t="s">
        <v>115</v>
      </c>
      <c r="B278" t="s">
        <v>19</v>
      </c>
      <c r="C278">
        <v>0</v>
      </c>
      <c r="D278">
        <v>3.3009999999999998E-2</v>
      </c>
      <c r="E278">
        <v>1E-3</v>
      </c>
      <c r="F278" t="s">
        <v>16</v>
      </c>
      <c r="G278" t="s">
        <v>15</v>
      </c>
      <c r="H278">
        <v>500</v>
      </c>
      <c r="I278">
        <v>501</v>
      </c>
      <c r="J278" t="s">
        <v>21</v>
      </c>
      <c r="K278">
        <v>581.54</v>
      </c>
      <c r="L278">
        <v>4655.8999999999996</v>
      </c>
      <c r="M278">
        <v>581.45000000000005</v>
      </c>
      <c r="N278">
        <v>4653.2</v>
      </c>
      <c r="O278" t="str">
        <f>IF(VLOOKUP($B278,Table1[],2,FALSE)=0,"",VLOOKUP($B278,Table1[],2,FALSE))</f>
        <v/>
      </c>
      <c r="P278" t="str">
        <f>IF(VLOOKUP($B278,Table1[],3,FALSE)=0,"",VLOOKUP($B278,Table1[],3,FALSE))</f>
        <v/>
      </c>
      <c r="Q278" t="str">
        <f>IF(VLOOKUP($B278,Table1[],5,FALSE)=0,"",VLOOKUP($B278,Table1[],5,FALSE))</f>
        <v/>
      </c>
    </row>
    <row r="279" spans="1:17" x14ac:dyDescent="0.25">
      <c r="A279" t="s">
        <v>115</v>
      </c>
      <c r="B279" t="s">
        <v>19</v>
      </c>
      <c r="C279">
        <v>0</v>
      </c>
      <c r="D279">
        <v>3.3009999999999998E-2</v>
      </c>
      <c r="E279">
        <v>0.01</v>
      </c>
      <c r="F279" t="s">
        <v>16</v>
      </c>
      <c r="G279" t="s">
        <v>15</v>
      </c>
      <c r="H279">
        <v>500</v>
      </c>
      <c r="I279">
        <v>501</v>
      </c>
      <c r="J279" t="s">
        <v>21</v>
      </c>
      <c r="K279">
        <v>5800.1</v>
      </c>
      <c r="L279">
        <v>530.77</v>
      </c>
      <c r="M279">
        <v>5800.1</v>
      </c>
      <c r="N279">
        <v>529.12</v>
      </c>
      <c r="O279" t="str">
        <f>IF(VLOOKUP($B279,Table1[],2,FALSE)=0,"",VLOOKUP($B279,Table1[],2,FALSE))</f>
        <v/>
      </c>
      <c r="P279" t="str">
        <f>IF(VLOOKUP($B279,Table1[],3,FALSE)=0,"",VLOOKUP($B279,Table1[],3,FALSE))</f>
        <v/>
      </c>
      <c r="Q279" t="str">
        <f>IF(VLOOKUP($B279,Table1[],5,FALSE)=0,"",VLOOKUP($B279,Table1[],5,FALSE))</f>
        <v/>
      </c>
    </row>
    <row r="280" spans="1:17" x14ac:dyDescent="0.25">
      <c r="A280" t="s">
        <v>115</v>
      </c>
      <c r="B280" t="s">
        <v>19</v>
      </c>
      <c r="C280">
        <v>0</v>
      </c>
      <c r="D280">
        <v>3.3009999999999998E-2</v>
      </c>
      <c r="E280">
        <v>0.1</v>
      </c>
      <c r="F280" t="s">
        <v>16</v>
      </c>
      <c r="G280" t="s">
        <v>15</v>
      </c>
      <c r="H280">
        <v>500</v>
      </c>
      <c r="I280">
        <v>501</v>
      </c>
      <c r="J280" t="s">
        <v>21</v>
      </c>
      <c r="K280">
        <v>58000</v>
      </c>
      <c r="L280">
        <v>53.658999999999999</v>
      </c>
      <c r="M280">
        <v>58000</v>
      </c>
      <c r="N280">
        <v>52.994</v>
      </c>
      <c r="O280" t="str">
        <f>IF(VLOOKUP($B280,Table1[],2,FALSE)=0,"",VLOOKUP($B280,Table1[],2,FALSE))</f>
        <v/>
      </c>
      <c r="P280" t="str">
        <f>IF(VLOOKUP($B280,Table1[],3,FALSE)=0,"",VLOOKUP($B280,Table1[],3,FALSE))</f>
        <v/>
      </c>
      <c r="Q280" t="str">
        <f>IF(VLOOKUP($B280,Table1[],5,FALSE)=0,"",VLOOKUP($B280,Table1[],5,FALSE))</f>
        <v/>
      </c>
    </row>
    <row r="281" spans="1:17" x14ac:dyDescent="0.25">
      <c r="A281" t="s">
        <v>115</v>
      </c>
      <c r="B281" t="s">
        <v>19</v>
      </c>
      <c r="C281">
        <v>0</v>
      </c>
      <c r="D281">
        <v>3.3009999999999998E-2</v>
      </c>
      <c r="E281">
        <v>1</v>
      </c>
      <c r="F281" t="s">
        <v>16</v>
      </c>
      <c r="G281" t="s">
        <v>15</v>
      </c>
      <c r="H281">
        <v>500</v>
      </c>
      <c r="I281">
        <v>501</v>
      </c>
      <c r="J281" t="s">
        <v>21</v>
      </c>
      <c r="K281">
        <v>580000</v>
      </c>
      <c r="L281">
        <v>5.5656999999999996</v>
      </c>
      <c r="M281">
        <v>580000</v>
      </c>
      <c r="N281">
        <v>5.2995000000000001</v>
      </c>
      <c r="O281" t="str">
        <f>IF(VLOOKUP($B281,Table1[],2,FALSE)=0,"",VLOOKUP($B281,Table1[],2,FALSE))</f>
        <v/>
      </c>
      <c r="P281" t="str">
        <f>IF(VLOOKUP($B281,Table1[],3,FALSE)=0,"",VLOOKUP($B281,Table1[],3,FALSE))</f>
        <v/>
      </c>
      <c r="Q281" t="str">
        <f>IF(VLOOKUP($B281,Table1[],5,FALSE)=0,"",VLOOKUP($B281,Table1[],5,FALSE))</f>
        <v/>
      </c>
    </row>
    <row r="282" spans="1:17" x14ac:dyDescent="0.25">
      <c r="A282" t="s">
        <v>115</v>
      </c>
      <c r="B282" t="s">
        <v>19</v>
      </c>
      <c r="C282">
        <v>0</v>
      </c>
      <c r="D282">
        <v>3.3009999999999998E-2</v>
      </c>
      <c r="E282">
        <v>10</v>
      </c>
      <c r="F282" t="s">
        <v>16</v>
      </c>
      <c r="G282" t="s">
        <v>15</v>
      </c>
      <c r="H282">
        <v>100</v>
      </c>
      <c r="I282">
        <v>500.01</v>
      </c>
      <c r="J282" t="s">
        <v>21</v>
      </c>
      <c r="K282">
        <v>5800000</v>
      </c>
      <c r="L282">
        <v>0.63641999999999999</v>
      </c>
      <c r="M282">
        <v>5800000</v>
      </c>
      <c r="N282">
        <v>0.52995000000000003</v>
      </c>
      <c r="O282" t="str">
        <f>IF(VLOOKUP($B282,Table1[],2,FALSE)=0,"",VLOOKUP($B282,Table1[],2,FALSE))</f>
        <v/>
      </c>
      <c r="P282" t="str">
        <f>IF(VLOOKUP($B282,Table1[],3,FALSE)=0,"",VLOOKUP($B282,Table1[],3,FALSE))</f>
        <v/>
      </c>
      <c r="Q282" t="str">
        <f>IF(VLOOKUP($B282,Table1[],5,FALSE)=0,"",VLOOKUP($B282,Table1[],5,FALSE))</f>
        <v/>
      </c>
    </row>
    <row r="283" spans="1:17" x14ac:dyDescent="0.25">
      <c r="A283" t="s">
        <v>115</v>
      </c>
      <c r="B283" t="s">
        <v>19</v>
      </c>
      <c r="C283">
        <v>3.3000000000000002E-2</v>
      </c>
      <c r="D283">
        <v>0.33001000000000003</v>
      </c>
      <c r="E283">
        <v>9.9999999999999995E-7</v>
      </c>
      <c r="F283" t="s">
        <v>16</v>
      </c>
      <c r="G283" t="s">
        <v>15</v>
      </c>
      <c r="H283">
        <v>0.01</v>
      </c>
      <c r="I283">
        <v>4.5010000000000001E-2</v>
      </c>
      <c r="J283" t="s">
        <v>20</v>
      </c>
      <c r="K283">
        <v>33</v>
      </c>
      <c r="L283">
        <v>550</v>
      </c>
      <c r="M283">
        <v>23.236000000000001</v>
      </c>
      <c r="N283">
        <v>577.95000000000005</v>
      </c>
      <c r="O283" t="str">
        <f>IF(VLOOKUP($B283,Table1[],2,FALSE)=0,"",VLOOKUP($B283,Table1[],2,FALSE))</f>
        <v/>
      </c>
      <c r="P283" t="str">
        <f>IF(VLOOKUP($B283,Table1[],3,FALSE)=0,"",VLOOKUP($B283,Table1[],3,FALSE))</f>
        <v/>
      </c>
      <c r="Q283" t="str">
        <f>IF(VLOOKUP($B283,Table1[],5,FALSE)=0,"",VLOOKUP($B283,Table1[],5,FALSE))</f>
        <v/>
      </c>
    </row>
    <row r="284" spans="1:17" x14ac:dyDescent="0.25">
      <c r="A284" t="s">
        <v>115</v>
      </c>
      <c r="B284" t="s">
        <v>19</v>
      </c>
      <c r="C284">
        <v>3.3000000000000002E-2</v>
      </c>
      <c r="D284">
        <v>0.33001000000000003</v>
      </c>
      <c r="E284">
        <v>1.0000000000000001E-5</v>
      </c>
      <c r="F284" t="s">
        <v>16</v>
      </c>
      <c r="G284" t="s">
        <v>15</v>
      </c>
      <c r="H284">
        <v>0.01</v>
      </c>
      <c r="I284">
        <v>4.5010000000000001E-2</v>
      </c>
      <c r="J284" t="s">
        <v>20</v>
      </c>
      <c r="K284">
        <v>33</v>
      </c>
      <c r="L284">
        <v>550.17999999999995</v>
      </c>
      <c r="M284">
        <v>23.663</v>
      </c>
      <c r="N284">
        <v>576.89</v>
      </c>
      <c r="O284" t="str">
        <f>IF(VLOOKUP($B284,Table1[],2,FALSE)=0,"",VLOOKUP($B284,Table1[],2,FALSE))</f>
        <v/>
      </c>
      <c r="P284" t="str">
        <f>IF(VLOOKUP($B284,Table1[],3,FALSE)=0,"",VLOOKUP($B284,Table1[],3,FALSE))</f>
        <v/>
      </c>
      <c r="Q284" t="str">
        <f>IF(VLOOKUP($B284,Table1[],5,FALSE)=0,"",VLOOKUP($B284,Table1[],5,FALSE))</f>
        <v/>
      </c>
    </row>
    <row r="285" spans="1:17" x14ac:dyDescent="0.25">
      <c r="A285" t="s">
        <v>115</v>
      </c>
      <c r="B285" t="s">
        <v>19</v>
      </c>
      <c r="C285">
        <v>3.3000000000000002E-2</v>
      </c>
      <c r="D285">
        <v>0.33001000000000003</v>
      </c>
      <c r="E285">
        <v>1E-4</v>
      </c>
      <c r="F285" t="s">
        <v>16</v>
      </c>
      <c r="G285" t="s">
        <v>15</v>
      </c>
      <c r="H285">
        <v>0.01</v>
      </c>
      <c r="I285">
        <v>4.5010000000000001E-2</v>
      </c>
      <c r="J285" t="s">
        <v>20</v>
      </c>
      <c r="K285">
        <v>55.234000000000002</v>
      </c>
      <c r="L285">
        <v>504.47</v>
      </c>
      <c r="M285">
        <v>55.134999999999998</v>
      </c>
      <c r="N285">
        <v>504.68</v>
      </c>
      <c r="O285" t="str">
        <f>IF(VLOOKUP($B285,Table1[],2,FALSE)=0,"",VLOOKUP($B285,Table1[],2,FALSE))</f>
        <v/>
      </c>
      <c r="P285" t="str">
        <f>IF(VLOOKUP($B285,Table1[],3,FALSE)=0,"",VLOOKUP($B285,Table1[],3,FALSE))</f>
        <v/>
      </c>
      <c r="Q285" t="str">
        <f>IF(VLOOKUP($B285,Table1[],5,FALSE)=0,"",VLOOKUP($B285,Table1[],5,FALSE))</f>
        <v/>
      </c>
    </row>
    <row r="286" spans="1:17" x14ac:dyDescent="0.25">
      <c r="A286" t="s">
        <v>115</v>
      </c>
      <c r="B286" t="s">
        <v>19</v>
      </c>
      <c r="C286">
        <v>3.3000000000000002E-2</v>
      </c>
      <c r="D286">
        <v>0.33001000000000003</v>
      </c>
      <c r="E286">
        <v>1E-3</v>
      </c>
      <c r="F286" t="s">
        <v>16</v>
      </c>
      <c r="G286" t="s">
        <v>15</v>
      </c>
      <c r="H286">
        <v>0.01</v>
      </c>
      <c r="I286">
        <v>4.5010000000000001E-2</v>
      </c>
      <c r="J286" t="s">
        <v>20</v>
      </c>
      <c r="K286">
        <v>577.51</v>
      </c>
      <c r="L286">
        <v>123.44</v>
      </c>
      <c r="M286">
        <v>577.47</v>
      </c>
      <c r="N286">
        <v>123.45</v>
      </c>
      <c r="O286" t="str">
        <f>IF(VLOOKUP($B286,Table1[],2,FALSE)=0,"",VLOOKUP($B286,Table1[],2,FALSE))</f>
        <v/>
      </c>
      <c r="P286" t="str">
        <f>IF(VLOOKUP($B286,Table1[],3,FALSE)=0,"",VLOOKUP($B286,Table1[],3,FALSE))</f>
        <v/>
      </c>
      <c r="Q286" t="str">
        <f>IF(VLOOKUP($B286,Table1[],5,FALSE)=0,"",VLOOKUP($B286,Table1[],5,FALSE))</f>
        <v/>
      </c>
    </row>
    <row r="287" spans="1:17" x14ac:dyDescent="0.25">
      <c r="A287" t="s">
        <v>115</v>
      </c>
      <c r="B287" t="s">
        <v>19</v>
      </c>
      <c r="C287">
        <v>3.3000000000000002E-2</v>
      </c>
      <c r="D287">
        <v>0.33001000000000003</v>
      </c>
      <c r="E287">
        <v>0.01</v>
      </c>
      <c r="F287" t="s">
        <v>16</v>
      </c>
      <c r="G287" t="s">
        <v>15</v>
      </c>
      <c r="H287">
        <v>0.01</v>
      </c>
      <c r="I287">
        <v>4.5010000000000001E-2</v>
      </c>
      <c r="J287" t="s">
        <v>20</v>
      </c>
      <c r="K287">
        <v>5799.8</v>
      </c>
      <c r="L287">
        <v>12.763</v>
      </c>
      <c r="M287">
        <v>577.47</v>
      </c>
      <c r="N287">
        <v>12.763</v>
      </c>
      <c r="O287" t="str">
        <f>IF(VLOOKUP($B287,Table1[],2,FALSE)=0,"",VLOOKUP($B287,Table1[],2,FALSE))</f>
        <v/>
      </c>
      <c r="P287" t="str">
        <f>IF(VLOOKUP($B287,Table1[],3,FALSE)=0,"",VLOOKUP($B287,Table1[],3,FALSE))</f>
        <v/>
      </c>
      <c r="Q287" t="str">
        <f>IF(VLOOKUP($B287,Table1[],5,FALSE)=0,"",VLOOKUP($B287,Table1[],5,FALSE))</f>
        <v/>
      </c>
    </row>
    <row r="288" spans="1:17" x14ac:dyDescent="0.25">
      <c r="A288" t="s">
        <v>115</v>
      </c>
      <c r="B288" t="s">
        <v>19</v>
      </c>
      <c r="C288">
        <v>3.3000000000000002E-2</v>
      </c>
      <c r="D288">
        <v>0.33001000000000003</v>
      </c>
      <c r="E288">
        <v>9.9999999999999995E-7</v>
      </c>
      <c r="F288" t="s">
        <v>16</v>
      </c>
      <c r="G288" t="s">
        <v>15</v>
      </c>
      <c r="H288">
        <v>4.4999999999999998E-2</v>
      </c>
      <c r="I288">
        <v>10.00001</v>
      </c>
      <c r="J288" t="s">
        <v>20</v>
      </c>
      <c r="K288">
        <v>24</v>
      </c>
      <c r="L288">
        <v>350</v>
      </c>
      <c r="M288">
        <v>23.254000000000001</v>
      </c>
      <c r="N288">
        <v>347.52</v>
      </c>
      <c r="O288" t="str">
        <f>IF(VLOOKUP($B288,Table1[],2,FALSE)=0,"",VLOOKUP($B288,Table1[],2,FALSE))</f>
        <v/>
      </c>
      <c r="P288" t="str">
        <f>IF(VLOOKUP($B288,Table1[],3,FALSE)=0,"",VLOOKUP($B288,Table1[],3,FALSE))</f>
        <v/>
      </c>
      <c r="Q288" t="str">
        <f>IF(VLOOKUP($B288,Table1[],5,FALSE)=0,"",VLOOKUP($B288,Table1[],5,FALSE))</f>
        <v/>
      </c>
    </row>
    <row r="289" spans="1:17" x14ac:dyDescent="0.25">
      <c r="A289" t="s">
        <v>115</v>
      </c>
      <c r="B289" t="s">
        <v>19</v>
      </c>
      <c r="C289">
        <v>3.3000000000000002E-2</v>
      </c>
      <c r="D289">
        <v>0.33001000000000003</v>
      </c>
      <c r="E289">
        <v>1.0000000000000001E-5</v>
      </c>
      <c r="F289" t="s">
        <v>16</v>
      </c>
      <c r="G289" t="s">
        <v>15</v>
      </c>
      <c r="H289">
        <v>4.4999999999999998E-2</v>
      </c>
      <c r="I289">
        <v>10.00001</v>
      </c>
      <c r="J289" t="s">
        <v>20</v>
      </c>
      <c r="K289">
        <v>24</v>
      </c>
      <c r="L289">
        <v>346.2</v>
      </c>
      <c r="M289">
        <v>23.771000000000001</v>
      </c>
      <c r="N289">
        <v>346.32</v>
      </c>
      <c r="O289" t="str">
        <f>IF(VLOOKUP($B289,Table1[],2,FALSE)=0,"",VLOOKUP($B289,Table1[],2,FALSE))</f>
        <v/>
      </c>
      <c r="P289" t="str">
        <f>IF(VLOOKUP($B289,Table1[],3,FALSE)=0,"",VLOOKUP($B289,Table1[],3,FALSE))</f>
        <v/>
      </c>
      <c r="Q289" t="str">
        <f>IF(VLOOKUP($B289,Table1[],5,FALSE)=0,"",VLOOKUP($B289,Table1[],5,FALSE))</f>
        <v/>
      </c>
    </row>
    <row r="290" spans="1:17" x14ac:dyDescent="0.25">
      <c r="A290" t="s">
        <v>115</v>
      </c>
      <c r="B290" t="s">
        <v>19</v>
      </c>
      <c r="C290">
        <v>3.3000000000000002E-2</v>
      </c>
      <c r="D290">
        <v>0.33001000000000003</v>
      </c>
      <c r="E290">
        <v>1E-4</v>
      </c>
      <c r="F290" t="s">
        <v>16</v>
      </c>
      <c r="G290" t="s">
        <v>15</v>
      </c>
      <c r="H290">
        <v>4.4999999999999998E-2</v>
      </c>
      <c r="I290">
        <v>10.00001</v>
      </c>
      <c r="J290" t="s">
        <v>20</v>
      </c>
      <c r="K290">
        <v>58.585999999999999</v>
      </c>
      <c r="L290">
        <v>276.02999999999997</v>
      </c>
      <c r="M290">
        <v>58.482999999999997</v>
      </c>
      <c r="N290">
        <v>276.20999999999998</v>
      </c>
      <c r="O290" t="str">
        <f>IF(VLOOKUP($B290,Table1[],2,FALSE)=0,"",VLOOKUP($B290,Table1[],2,FALSE))</f>
        <v/>
      </c>
      <c r="P290" t="str">
        <f>IF(VLOOKUP($B290,Table1[],3,FALSE)=0,"",VLOOKUP($B290,Table1[],3,FALSE))</f>
        <v/>
      </c>
      <c r="Q290" t="str">
        <f>IF(VLOOKUP($B290,Table1[],5,FALSE)=0,"",VLOOKUP($B290,Table1[],5,FALSE))</f>
        <v/>
      </c>
    </row>
    <row r="291" spans="1:17" x14ac:dyDescent="0.25">
      <c r="A291" t="s">
        <v>115</v>
      </c>
      <c r="B291" t="s">
        <v>19</v>
      </c>
      <c r="C291">
        <v>3.3000000000000002E-2</v>
      </c>
      <c r="D291">
        <v>0.33001000000000003</v>
      </c>
      <c r="E291">
        <v>1E-3</v>
      </c>
      <c r="F291" t="s">
        <v>16</v>
      </c>
      <c r="G291" t="s">
        <v>15</v>
      </c>
      <c r="H291">
        <v>4.4999999999999998E-2</v>
      </c>
      <c r="I291">
        <v>10.00001</v>
      </c>
      <c r="J291" t="s">
        <v>20</v>
      </c>
      <c r="K291">
        <v>579.4</v>
      </c>
      <c r="L291">
        <v>50.965000000000003</v>
      </c>
      <c r="M291">
        <v>579.36</v>
      </c>
      <c r="N291">
        <v>50.969000000000001</v>
      </c>
      <c r="O291" t="str">
        <f>IF(VLOOKUP($B291,Table1[],2,FALSE)=0,"",VLOOKUP($B291,Table1[],2,FALSE))</f>
        <v/>
      </c>
      <c r="P291" t="str">
        <f>IF(VLOOKUP($B291,Table1[],3,FALSE)=0,"",VLOOKUP($B291,Table1[],3,FALSE))</f>
        <v/>
      </c>
      <c r="Q291" t="str">
        <f>IF(VLOOKUP($B291,Table1[],5,FALSE)=0,"",VLOOKUP($B291,Table1[],5,FALSE))</f>
        <v/>
      </c>
    </row>
    <row r="292" spans="1:17" x14ac:dyDescent="0.25">
      <c r="A292" t="s">
        <v>115</v>
      </c>
      <c r="B292" t="s">
        <v>19</v>
      </c>
      <c r="C292">
        <v>3.3000000000000002E-2</v>
      </c>
      <c r="D292">
        <v>0.33001000000000003</v>
      </c>
      <c r="E292">
        <v>0.01</v>
      </c>
      <c r="F292" t="s">
        <v>16</v>
      </c>
      <c r="G292" t="s">
        <v>15</v>
      </c>
      <c r="H292">
        <v>4.4999999999999998E-2</v>
      </c>
      <c r="I292">
        <v>10.00001</v>
      </c>
      <c r="J292" t="s">
        <v>20</v>
      </c>
      <c r="K292">
        <v>5800</v>
      </c>
      <c r="L292">
        <v>5.1718000000000002</v>
      </c>
      <c r="M292">
        <v>5799.9</v>
      </c>
      <c r="N292">
        <v>5.1718000000000002</v>
      </c>
      <c r="O292" t="str">
        <f>IF(VLOOKUP($B292,Table1[],2,FALSE)=0,"",VLOOKUP($B292,Table1[],2,FALSE))</f>
        <v/>
      </c>
      <c r="P292" t="str">
        <f>IF(VLOOKUP($B292,Table1[],3,FALSE)=0,"",VLOOKUP($B292,Table1[],3,FALSE))</f>
        <v/>
      </c>
      <c r="Q292" t="str">
        <f>IF(VLOOKUP($B292,Table1[],5,FALSE)=0,"",VLOOKUP($B292,Table1[],5,FALSE))</f>
        <v/>
      </c>
    </row>
    <row r="293" spans="1:17" x14ac:dyDescent="0.25">
      <c r="A293" t="s">
        <v>115</v>
      </c>
      <c r="B293" t="s">
        <v>19</v>
      </c>
      <c r="C293">
        <v>3.3000000000000002E-2</v>
      </c>
      <c r="D293">
        <v>0.33001000000000003</v>
      </c>
      <c r="E293">
        <v>9.9999999999999995E-7</v>
      </c>
      <c r="F293" t="s">
        <v>16</v>
      </c>
      <c r="G293" t="s">
        <v>15</v>
      </c>
      <c r="H293">
        <v>10</v>
      </c>
      <c r="I293">
        <v>20.010000000000002</v>
      </c>
      <c r="J293" t="s">
        <v>21</v>
      </c>
      <c r="K293">
        <v>24</v>
      </c>
      <c r="L293">
        <v>810</v>
      </c>
      <c r="M293">
        <v>23.218</v>
      </c>
      <c r="N293">
        <v>808.67</v>
      </c>
      <c r="O293" t="str">
        <f>IF(VLOOKUP($B293,Table1[],2,FALSE)=0,"",VLOOKUP($B293,Table1[],2,FALSE))</f>
        <v/>
      </c>
      <c r="P293" t="str">
        <f>IF(VLOOKUP($B293,Table1[],3,FALSE)=0,"",VLOOKUP($B293,Table1[],3,FALSE))</f>
        <v/>
      </c>
      <c r="Q293" t="str">
        <f>IF(VLOOKUP($B293,Table1[],5,FALSE)=0,"",VLOOKUP($B293,Table1[],5,FALSE))</f>
        <v/>
      </c>
    </row>
    <row r="294" spans="1:17" x14ac:dyDescent="0.25">
      <c r="A294" t="s">
        <v>115</v>
      </c>
      <c r="B294" t="s">
        <v>19</v>
      </c>
      <c r="C294">
        <v>3.3000000000000002E-2</v>
      </c>
      <c r="D294">
        <v>0.33001000000000003</v>
      </c>
      <c r="E294">
        <v>1.0000000000000001E-5</v>
      </c>
      <c r="F294" t="s">
        <v>16</v>
      </c>
      <c r="G294" t="s">
        <v>15</v>
      </c>
      <c r="H294">
        <v>10</v>
      </c>
      <c r="I294">
        <v>20.010000000000002</v>
      </c>
      <c r="J294" t="s">
        <v>21</v>
      </c>
      <c r="K294">
        <v>24</v>
      </c>
      <c r="L294">
        <v>807.65</v>
      </c>
      <c r="M294">
        <v>23.582999999999998</v>
      </c>
      <c r="N294">
        <v>807.74</v>
      </c>
      <c r="O294" t="str">
        <f>IF(VLOOKUP($B294,Table1[],2,FALSE)=0,"",VLOOKUP($B294,Table1[],2,FALSE))</f>
        <v/>
      </c>
      <c r="P294" t="str">
        <f>IF(VLOOKUP($B294,Table1[],3,FALSE)=0,"",VLOOKUP($B294,Table1[],3,FALSE))</f>
        <v/>
      </c>
      <c r="Q294" t="str">
        <f>IF(VLOOKUP($B294,Table1[],5,FALSE)=0,"",VLOOKUP($B294,Table1[],5,FALSE))</f>
        <v/>
      </c>
    </row>
    <row r="295" spans="1:17" x14ac:dyDescent="0.25">
      <c r="A295" t="s">
        <v>115</v>
      </c>
      <c r="B295" t="s">
        <v>19</v>
      </c>
      <c r="C295">
        <v>3.3000000000000002E-2</v>
      </c>
      <c r="D295">
        <v>0.33001000000000003</v>
      </c>
      <c r="E295">
        <v>1E-4</v>
      </c>
      <c r="F295" t="s">
        <v>16</v>
      </c>
      <c r="G295" t="s">
        <v>15</v>
      </c>
      <c r="H295">
        <v>10</v>
      </c>
      <c r="I295">
        <v>20.010000000000002</v>
      </c>
      <c r="J295" t="s">
        <v>21</v>
      </c>
      <c r="K295">
        <v>52.238</v>
      </c>
      <c r="L295">
        <v>738.2</v>
      </c>
      <c r="M295">
        <v>52.145000000000003</v>
      </c>
      <c r="N295">
        <v>738.41</v>
      </c>
      <c r="O295" t="str">
        <f>IF(VLOOKUP($B295,Table1[],2,FALSE)=0,"",VLOOKUP($B295,Table1[],2,FALSE))</f>
        <v/>
      </c>
      <c r="P295" t="str">
        <f>IF(VLOOKUP($B295,Table1[],3,FALSE)=0,"",VLOOKUP($B295,Table1[],3,FALSE))</f>
        <v/>
      </c>
      <c r="Q295" t="str">
        <f>IF(VLOOKUP($B295,Table1[],5,FALSE)=0,"",VLOOKUP($B295,Table1[],5,FALSE))</f>
        <v/>
      </c>
    </row>
    <row r="296" spans="1:17" x14ac:dyDescent="0.25">
      <c r="A296" t="s">
        <v>115</v>
      </c>
      <c r="B296" t="s">
        <v>19</v>
      </c>
      <c r="C296">
        <v>3.3000000000000002E-2</v>
      </c>
      <c r="D296">
        <v>0.33001000000000003</v>
      </c>
      <c r="E296">
        <v>1E-3</v>
      </c>
      <c r="F296" t="s">
        <v>16</v>
      </c>
      <c r="G296" t="s">
        <v>15</v>
      </c>
      <c r="H296">
        <v>10</v>
      </c>
      <c r="I296">
        <v>20.010000000000002</v>
      </c>
      <c r="J296" t="s">
        <v>21</v>
      </c>
      <c r="K296">
        <v>574.82000000000005</v>
      </c>
      <c r="L296">
        <v>223.39</v>
      </c>
      <c r="M296">
        <v>574.77</v>
      </c>
      <c r="N296">
        <v>223.41</v>
      </c>
      <c r="O296" t="str">
        <f>IF(VLOOKUP($B296,Table1[],2,FALSE)=0,"",VLOOKUP($B296,Table1[],2,FALSE))</f>
        <v/>
      </c>
      <c r="P296" t="str">
        <f>IF(VLOOKUP($B296,Table1[],3,FALSE)=0,"",VLOOKUP($B296,Table1[],3,FALSE))</f>
        <v/>
      </c>
      <c r="Q296" t="str">
        <f>IF(VLOOKUP($B296,Table1[],5,FALSE)=0,"",VLOOKUP($B296,Table1[],5,FALSE))</f>
        <v/>
      </c>
    </row>
    <row r="297" spans="1:17" x14ac:dyDescent="0.25">
      <c r="A297" t="s">
        <v>115</v>
      </c>
      <c r="B297" t="s">
        <v>19</v>
      </c>
      <c r="C297">
        <v>3.3000000000000002E-2</v>
      </c>
      <c r="D297">
        <v>0.33001000000000003</v>
      </c>
      <c r="E297">
        <v>0.01</v>
      </c>
      <c r="F297" t="s">
        <v>16</v>
      </c>
      <c r="G297" t="s">
        <v>15</v>
      </c>
      <c r="H297">
        <v>10</v>
      </c>
      <c r="I297">
        <v>20.010000000000002</v>
      </c>
      <c r="J297" t="s">
        <v>21</v>
      </c>
      <c r="K297">
        <v>5799.5</v>
      </c>
      <c r="L297">
        <v>23.686</v>
      </c>
      <c r="M297">
        <v>5799.4</v>
      </c>
      <c r="N297">
        <v>23.686</v>
      </c>
      <c r="O297" t="str">
        <f>IF(VLOOKUP($B297,Table1[],2,FALSE)=0,"",VLOOKUP($B297,Table1[],2,FALSE))</f>
        <v/>
      </c>
      <c r="P297" t="str">
        <f>IF(VLOOKUP($B297,Table1[],3,FALSE)=0,"",VLOOKUP($B297,Table1[],3,FALSE))</f>
        <v/>
      </c>
      <c r="Q297" t="str">
        <f>IF(VLOOKUP($B297,Table1[],5,FALSE)=0,"",VLOOKUP($B297,Table1[],5,FALSE))</f>
        <v/>
      </c>
    </row>
    <row r="298" spans="1:17" x14ac:dyDescent="0.25">
      <c r="A298" t="s">
        <v>115</v>
      </c>
      <c r="B298" t="s">
        <v>19</v>
      </c>
      <c r="C298">
        <v>3.3000000000000002E-2</v>
      </c>
      <c r="D298">
        <v>0.33001000000000003</v>
      </c>
      <c r="E298">
        <v>9.9999999999999995E-7</v>
      </c>
      <c r="F298" t="s">
        <v>16</v>
      </c>
      <c r="G298" t="s">
        <v>15</v>
      </c>
      <c r="H298">
        <v>20</v>
      </c>
      <c r="I298">
        <v>50.01</v>
      </c>
      <c r="J298" t="s">
        <v>21</v>
      </c>
      <c r="K298">
        <v>47</v>
      </c>
      <c r="L298">
        <v>1200</v>
      </c>
      <c r="M298">
        <v>46.389000000000003</v>
      </c>
      <c r="N298">
        <v>1155.4000000000001</v>
      </c>
      <c r="O298" t="str">
        <f>IF(VLOOKUP($B298,Table1[],2,FALSE)=0,"",VLOOKUP($B298,Table1[],2,FALSE))</f>
        <v/>
      </c>
      <c r="P298" t="str">
        <f>IF(VLOOKUP($B298,Table1[],3,FALSE)=0,"",VLOOKUP($B298,Table1[],3,FALSE))</f>
        <v/>
      </c>
      <c r="Q298" t="str">
        <f>IF(VLOOKUP($B298,Table1[],5,FALSE)=0,"",VLOOKUP($B298,Table1[],5,FALSE))</f>
        <v/>
      </c>
    </row>
    <row r="299" spans="1:17" x14ac:dyDescent="0.25">
      <c r="A299" t="s">
        <v>115</v>
      </c>
      <c r="B299" t="s">
        <v>19</v>
      </c>
      <c r="C299">
        <v>3.3000000000000002E-2</v>
      </c>
      <c r="D299">
        <v>0.33001000000000003</v>
      </c>
      <c r="E299">
        <v>1.0000000000000001E-5</v>
      </c>
      <c r="F299" t="s">
        <v>16</v>
      </c>
      <c r="G299" t="s">
        <v>15</v>
      </c>
      <c r="H299">
        <v>20</v>
      </c>
      <c r="I299">
        <v>50.01</v>
      </c>
      <c r="J299" t="s">
        <v>21</v>
      </c>
      <c r="K299">
        <v>47</v>
      </c>
      <c r="L299">
        <v>1154.8</v>
      </c>
      <c r="M299">
        <v>46.618000000000002</v>
      </c>
      <c r="N299">
        <v>1154.8</v>
      </c>
      <c r="O299" t="str">
        <f>IF(VLOOKUP($B299,Table1[],2,FALSE)=0,"",VLOOKUP($B299,Table1[],2,FALSE))</f>
        <v/>
      </c>
      <c r="P299" t="str">
        <f>IF(VLOOKUP($B299,Table1[],3,FALSE)=0,"",VLOOKUP($B299,Table1[],3,FALSE))</f>
        <v/>
      </c>
      <c r="Q299" t="str">
        <f>IF(VLOOKUP($B299,Table1[],5,FALSE)=0,"",VLOOKUP($B299,Table1[],5,FALSE))</f>
        <v/>
      </c>
    </row>
    <row r="300" spans="1:17" x14ac:dyDescent="0.25">
      <c r="A300" t="s">
        <v>115</v>
      </c>
      <c r="B300" t="s">
        <v>19</v>
      </c>
      <c r="C300">
        <v>3.3000000000000002E-2</v>
      </c>
      <c r="D300">
        <v>0.33001000000000003</v>
      </c>
      <c r="E300">
        <v>1E-4</v>
      </c>
      <c r="F300" t="s">
        <v>16</v>
      </c>
      <c r="G300" t="s">
        <v>15</v>
      </c>
      <c r="H300">
        <v>20</v>
      </c>
      <c r="I300">
        <v>50.01</v>
      </c>
      <c r="J300" t="s">
        <v>21</v>
      </c>
      <c r="K300">
        <v>66.007000000000005</v>
      </c>
      <c r="L300">
        <v>1107.9000000000001</v>
      </c>
      <c r="M300">
        <v>65.938999999999993</v>
      </c>
      <c r="N300">
        <v>1108</v>
      </c>
      <c r="O300" t="str">
        <f>IF(VLOOKUP($B300,Table1[],2,FALSE)=0,"",VLOOKUP($B300,Table1[],2,FALSE))</f>
        <v/>
      </c>
      <c r="P300" t="str">
        <f>IF(VLOOKUP($B300,Table1[],3,FALSE)=0,"",VLOOKUP($B300,Table1[],3,FALSE))</f>
        <v/>
      </c>
      <c r="Q300" t="str">
        <f>IF(VLOOKUP($B300,Table1[],5,FALSE)=0,"",VLOOKUP($B300,Table1[],5,FALSE))</f>
        <v/>
      </c>
    </row>
    <row r="301" spans="1:17" x14ac:dyDescent="0.25">
      <c r="A301" t="s">
        <v>115</v>
      </c>
      <c r="B301" t="s">
        <v>19</v>
      </c>
      <c r="C301">
        <v>3.3000000000000002E-2</v>
      </c>
      <c r="D301">
        <v>0.33001000000000003</v>
      </c>
      <c r="E301">
        <v>1E-3</v>
      </c>
      <c r="F301" t="s">
        <v>16</v>
      </c>
      <c r="G301" t="s">
        <v>15</v>
      </c>
      <c r="H301">
        <v>20</v>
      </c>
      <c r="I301">
        <v>50.01</v>
      </c>
      <c r="J301" t="s">
        <v>21</v>
      </c>
      <c r="K301">
        <v>571.22</v>
      </c>
      <c r="L301">
        <v>452.98</v>
      </c>
      <c r="M301">
        <v>571.17999999999995</v>
      </c>
      <c r="N301">
        <v>452.85</v>
      </c>
      <c r="O301" t="str">
        <f>IF(VLOOKUP($B301,Table1[],2,FALSE)=0,"",VLOOKUP($B301,Table1[],2,FALSE))</f>
        <v/>
      </c>
      <c r="P301" t="str">
        <f>IF(VLOOKUP($B301,Table1[],3,FALSE)=0,"",VLOOKUP($B301,Table1[],3,FALSE))</f>
        <v/>
      </c>
      <c r="Q301" t="str">
        <f>IF(VLOOKUP($B301,Table1[],5,FALSE)=0,"",VLOOKUP($B301,Table1[],5,FALSE))</f>
        <v/>
      </c>
    </row>
    <row r="302" spans="1:17" x14ac:dyDescent="0.25">
      <c r="A302" t="s">
        <v>115</v>
      </c>
      <c r="B302" t="s">
        <v>19</v>
      </c>
      <c r="C302">
        <v>3.3000000000000002E-2</v>
      </c>
      <c r="D302">
        <v>0.33001000000000003</v>
      </c>
      <c r="E302">
        <v>0.01</v>
      </c>
      <c r="F302" t="s">
        <v>16</v>
      </c>
      <c r="G302" t="s">
        <v>15</v>
      </c>
      <c r="H302">
        <v>20</v>
      </c>
      <c r="I302">
        <v>50.01</v>
      </c>
      <c r="J302" t="s">
        <v>21</v>
      </c>
      <c r="K302">
        <v>5799</v>
      </c>
      <c r="L302">
        <v>51.02</v>
      </c>
      <c r="M302">
        <v>5798.9</v>
      </c>
      <c r="N302">
        <v>50.942</v>
      </c>
      <c r="O302" t="str">
        <f>IF(VLOOKUP($B302,Table1[],2,FALSE)=0,"",VLOOKUP($B302,Table1[],2,FALSE))</f>
        <v/>
      </c>
      <c r="P302" t="str">
        <f>IF(VLOOKUP($B302,Table1[],3,FALSE)=0,"",VLOOKUP($B302,Table1[],3,FALSE))</f>
        <v/>
      </c>
      <c r="Q302" t="str">
        <f>IF(VLOOKUP($B302,Table1[],5,FALSE)=0,"",VLOOKUP($B302,Table1[],5,FALSE))</f>
        <v/>
      </c>
    </row>
    <row r="303" spans="1:17" x14ac:dyDescent="0.25">
      <c r="A303" t="s">
        <v>115</v>
      </c>
      <c r="B303" t="s">
        <v>19</v>
      </c>
      <c r="C303">
        <v>3.3000000000000002E-2</v>
      </c>
      <c r="D303">
        <v>0.33001000000000003</v>
      </c>
      <c r="E303">
        <v>9.9999999999999995E-7</v>
      </c>
      <c r="F303" t="s">
        <v>16</v>
      </c>
      <c r="G303" t="s">
        <v>15</v>
      </c>
      <c r="H303">
        <v>50</v>
      </c>
      <c r="I303">
        <v>100.01</v>
      </c>
      <c r="J303" t="s">
        <v>21</v>
      </c>
      <c r="K303">
        <v>200</v>
      </c>
      <c r="L303">
        <v>2700</v>
      </c>
      <c r="M303">
        <v>196.5</v>
      </c>
      <c r="N303">
        <v>2656.4</v>
      </c>
      <c r="O303" t="str">
        <f>IF(VLOOKUP($B303,Table1[],2,FALSE)=0,"",VLOOKUP($B303,Table1[],2,FALSE))</f>
        <v/>
      </c>
      <c r="P303" t="str">
        <f>IF(VLOOKUP($B303,Table1[],3,FALSE)=0,"",VLOOKUP($B303,Table1[],3,FALSE))</f>
        <v/>
      </c>
      <c r="Q303" t="str">
        <f>IF(VLOOKUP($B303,Table1[],5,FALSE)=0,"",VLOOKUP($B303,Table1[],5,FALSE))</f>
        <v/>
      </c>
    </row>
    <row r="304" spans="1:17" x14ac:dyDescent="0.25">
      <c r="A304" t="s">
        <v>115</v>
      </c>
      <c r="B304" t="s">
        <v>19</v>
      </c>
      <c r="C304">
        <v>3.3000000000000002E-2</v>
      </c>
      <c r="D304">
        <v>0.33001000000000003</v>
      </c>
      <c r="E304">
        <v>1.0000000000000001E-5</v>
      </c>
      <c r="F304" t="s">
        <v>16</v>
      </c>
      <c r="G304" t="s">
        <v>15</v>
      </c>
      <c r="H304">
        <v>50</v>
      </c>
      <c r="I304">
        <v>100.01</v>
      </c>
      <c r="J304" t="s">
        <v>21</v>
      </c>
      <c r="K304">
        <v>200</v>
      </c>
      <c r="L304">
        <v>2656.2</v>
      </c>
      <c r="M304">
        <v>196.56</v>
      </c>
      <c r="N304">
        <v>2656.3</v>
      </c>
      <c r="O304" t="str">
        <f>IF(VLOOKUP($B304,Table1[],2,FALSE)=0,"",VLOOKUP($B304,Table1[],2,FALSE))</f>
        <v/>
      </c>
      <c r="P304" t="str">
        <f>IF(VLOOKUP($B304,Table1[],3,FALSE)=0,"",VLOOKUP($B304,Table1[],3,FALSE))</f>
        <v/>
      </c>
      <c r="Q304" t="str">
        <f>IF(VLOOKUP($B304,Table1[],5,FALSE)=0,"",VLOOKUP($B304,Table1[],5,FALSE))</f>
        <v/>
      </c>
    </row>
    <row r="305" spans="1:17" x14ac:dyDescent="0.25">
      <c r="A305" t="s">
        <v>115</v>
      </c>
      <c r="B305" t="s">
        <v>19</v>
      </c>
      <c r="C305">
        <v>3.3000000000000002E-2</v>
      </c>
      <c r="D305">
        <v>0.33001000000000003</v>
      </c>
      <c r="E305">
        <v>1E-4</v>
      </c>
      <c r="F305" t="s">
        <v>16</v>
      </c>
      <c r="G305" t="s">
        <v>15</v>
      </c>
      <c r="H305">
        <v>50</v>
      </c>
      <c r="I305">
        <v>100.01</v>
      </c>
      <c r="J305" t="s">
        <v>21</v>
      </c>
      <c r="K305">
        <v>202.89</v>
      </c>
      <c r="L305">
        <v>2641.9</v>
      </c>
      <c r="M305">
        <v>202.83</v>
      </c>
      <c r="N305">
        <v>2642</v>
      </c>
      <c r="O305" t="str">
        <f>IF(VLOOKUP($B305,Table1[],2,FALSE)=0,"",VLOOKUP($B305,Table1[],2,FALSE))</f>
        <v/>
      </c>
      <c r="P305" t="str">
        <f>IF(VLOOKUP($B305,Table1[],3,FALSE)=0,"",VLOOKUP($B305,Table1[],3,FALSE))</f>
        <v/>
      </c>
      <c r="Q305" t="str">
        <f>IF(VLOOKUP($B305,Table1[],5,FALSE)=0,"",VLOOKUP($B305,Table1[],5,FALSE))</f>
        <v/>
      </c>
    </row>
    <row r="306" spans="1:17" x14ac:dyDescent="0.25">
      <c r="A306" t="s">
        <v>115</v>
      </c>
      <c r="B306" t="s">
        <v>19</v>
      </c>
      <c r="C306">
        <v>3.3000000000000002E-2</v>
      </c>
      <c r="D306">
        <v>0.33001000000000003</v>
      </c>
      <c r="E306">
        <v>1E-3</v>
      </c>
      <c r="F306" t="s">
        <v>16</v>
      </c>
      <c r="G306" t="s">
        <v>15</v>
      </c>
      <c r="H306">
        <v>50</v>
      </c>
      <c r="I306">
        <v>100.01</v>
      </c>
      <c r="J306" t="s">
        <v>21</v>
      </c>
      <c r="K306">
        <v>582.19000000000005</v>
      </c>
      <c r="L306">
        <v>1932.6</v>
      </c>
      <c r="M306">
        <v>582.1</v>
      </c>
      <c r="N306">
        <v>1932.5</v>
      </c>
      <c r="O306" t="str">
        <f>IF(VLOOKUP($B306,Table1[],2,FALSE)=0,"",VLOOKUP($B306,Table1[],2,FALSE))</f>
        <v/>
      </c>
      <c r="P306" t="str">
        <f>IF(VLOOKUP($B306,Table1[],3,FALSE)=0,"",VLOOKUP($B306,Table1[],3,FALSE))</f>
        <v/>
      </c>
      <c r="Q306" t="str">
        <f>IF(VLOOKUP($B306,Table1[],5,FALSE)=0,"",VLOOKUP($B306,Table1[],5,FALSE))</f>
        <v/>
      </c>
    </row>
    <row r="307" spans="1:17" x14ac:dyDescent="0.25">
      <c r="A307" t="s">
        <v>115</v>
      </c>
      <c r="B307" t="s">
        <v>19</v>
      </c>
      <c r="C307">
        <v>3.3000000000000002E-2</v>
      </c>
      <c r="D307">
        <v>0.33001000000000003</v>
      </c>
      <c r="E307">
        <v>0.01</v>
      </c>
      <c r="F307" t="s">
        <v>16</v>
      </c>
      <c r="G307" t="s">
        <v>15</v>
      </c>
      <c r="H307">
        <v>50</v>
      </c>
      <c r="I307">
        <v>100.01</v>
      </c>
      <c r="J307" t="s">
        <v>21</v>
      </c>
      <c r="K307">
        <v>5796.8</v>
      </c>
      <c r="L307">
        <v>308.19</v>
      </c>
      <c r="M307">
        <v>5796.8</v>
      </c>
      <c r="N307">
        <v>308.02</v>
      </c>
      <c r="O307" t="str">
        <f>IF(VLOOKUP($B307,Table1[],2,FALSE)=0,"",VLOOKUP($B307,Table1[],2,FALSE))</f>
        <v/>
      </c>
      <c r="P307" t="str">
        <f>IF(VLOOKUP($B307,Table1[],3,FALSE)=0,"",VLOOKUP($B307,Table1[],3,FALSE))</f>
        <v/>
      </c>
      <c r="Q307" t="str">
        <f>IF(VLOOKUP($B307,Table1[],5,FALSE)=0,"",VLOOKUP($B307,Table1[],5,FALSE))</f>
        <v/>
      </c>
    </row>
    <row r="308" spans="1:17" x14ac:dyDescent="0.25">
      <c r="A308" t="s">
        <v>115</v>
      </c>
      <c r="B308" t="s">
        <v>19</v>
      </c>
      <c r="C308">
        <v>3.3000000000000002E-2</v>
      </c>
      <c r="D308">
        <v>0.33001000000000003</v>
      </c>
      <c r="E308">
        <v>9.9999999999999995E-7</v>
      </c>
      <c r="F308" t="s">
        <v>16</v>
      </c>
      <c r="G308" t="s">
        <v>15</v>
      </c>
      <c r="H308">
        <v>100</v>
      </c>
      <c r="I308">
        <v>500</v>
      </c>
      <c r="J308" t="s">
        <v>21</v>
      </c>
      <c r="K308">
        <v>390</v>
      </c>
      <c r="L308">
        <v>5800</v>
      </c>
      <c r="M308">
        <v>381.75</v>
      </c>
      <c r="N308">
        <v>5779.4</v>
      </c>
      <c r="O308" t="str">
        <f>IF(VLOOKUP($B308,Table1[],2,FALSE)=0,"",VLOOKUP($B308,Table1[],2,FALSE))</f>
        <v/>
      </c>
      <c r="P308" t="str">
        <f>IF(VLOOKUP($B308,Table1[],3,FALSE)=0,"",VLOOKUP($B308,Table1[],3,FALSE))</f>
        <v/>
      </c>
      <c r="Q308" t="str">
        <f>IF(VLOOKUP($B308,Table1[],5,FALSE)=0,"",VLOOKUP($B308,Table1[],5,FALSE))</f>
        <v/>
      </c>
    </row>
    <row r="309" spans="1:17" x14ac:dyDescent="0.25">
      <c r="A309" t="s">
        <v>115</v>
      </c>
      <c r="B309" t="s">
        <v>19</v>
      </c>
      <c r="C309">
        <v>3.3000000000000002E-2</v>
      </c>
      <c r="D309">
        <v>0.33001000000000003</v>
      </c>
      <c r="E309">
        <v>1.0000000000000001E-5</v>
      </c>
      <c r="F309" t="s">
        <v>16</v>
      </c>
      <c r="G309" t="s">
        <v>15</v>
      </c>
      <c r="H309">
        <v>100</v>
      </c>
      <c r="I309">
        <v>500</v>
      </c>
      <c r="J309" t="s">
        <v>21</v>
      </c>
      <c r="K309">
        <v>390</v>
      </c>
      <c r="L309">
        <v>5779.3</v>
      </c>
      <c r="M309">
        <v>381.8</v>
      </c>
      <c r="N309">
        <v>5779.3</v>
      </c>
      <c r="O309" t="str">
        <f>IF(VLOOKUP($B309,Table1[],2,FALSE)=0,"",VLOOKUP($B309,Table1[],2,FALSE))</f>
        <v/>
      </c>
      <c r="P309" t="str">
        <f>IF(VLOOKUP($B309,Table1[],3,FALSE)=0,"",VLOOKUP($B309,Table1[],3,FALSE))</f>
        <v/>
      </c>
      <c r="Q309" t="str">
        <f>IF(VLOOKUP($B309,Table1[],5,FALSE)=0,"",VLOOKUP($B309,Table1[],5,FALSE))</f>
        <v/>
      </c>
    </row>
    <row r="310" spans="1:17" x14ac:dyDescent="0.25">
      <c r="A310" t="s">
        <v>115</v>
      </c>
      <c r="B310" t="s">
        <v>19</v>
      </c>
      <c r="C310">
        <v>3.3000000000000002E-2</v>
      </c>
      <c r="D310">
        <v>0.33001000000000003</v>
      </c>
      <c r="E310">
        <v>1E-4</v>
      </c>
      <c r="F310" t="s">
        <v>16</v>
      </c>
      <c r="G310" t="s">
        <v>15</v>
      </c>
      <c r="H310">
        <v>100</v>
      </c>
      <c r="I310">
        <v>500</v>
      </c>
      <c r="J310" t="s">
        <v>21</v>
      </c>
      <c r="K310">
        <v>390</v>
      </c>
      <c r="L310">
        <v>5771.9</v>
      </c>
      <c r="M310">
        <v>384.93</v>
      </c>
      <c r="N310">
        <v>5772</v>
      </c>
      <c r="O310" t="str">
        <f>IF(VLOOKUP($B310,Table1[],2,FALSE)=0,"",VLOOKUP($B310,Table1[],2,FALSE))</f>
        <v/>
      </c>
      <c r="P310" t="str">
        <f>IF(VLOOKUP($B310,Table1[],3,FALSE)=0,"",VLOOKUP($B310,Table1[],3,FALSE))</f>
        <v/>
      </c>
      <c r="Q310" t="str">
        <f>IF(VLOOKUP($B310,Table1[],5,FALSE)=0,"",VLOOKUP($B310,Table1[],5,FALSE))</f>
        <v/>
      </c>
    </row>
    <row r="311" spans="1:17" x14ac:dyDescent="0.25">
      <c r="A311" t="s">
        <v>115</v>
      </c>
      <c r="B311" t="s">
        <v>19</v>
      </c>
      <c r="C311">
        <v>3.3000000000000002E-2</v>
      </c>
      <c r="D311">
        <v>0.33001000000000003</v>
      </c>
      <c r="E311">
        <v>1E-3</v>
      </c>
      <c r="F311" t="s">
        <v>16</v>
      </c>
      <c r="G311" t="s">
        <v>15</v>
      </c>
      <c r="H311">
        <v>100</v>
      </c>
      <c r="I311">
        <v>500</v>
      </c>
      <c r="J311" t="s">
        <v>21</v>
      </c>
      <c r="K311">
        <v>643.30999999999995</v>
      </c>
      <c r="L311">
        <v>5206.3999999999996</v>
      </c>
      <c r="M311">
        <v>643.12</v>
      </c>
      <c r="N311">
        <v>5206.6000000000004</v>
      </c>
      <c r="O311" t="str">
        <f>IF(VLOOKUP($B311,Table1[],2,FALSE)=0,"",VLOOKUP($B311,Table1[],2,FALSE))</f>
        <v/>
      </c>
      <c r="P311" t="str">
        <f>IF(VLOOKUP($B311,Table1[],3,FALSE)=0,"",VLOOKUP($B311,Table1[],3,FALSE))</f>
        <v/>
      </c>
      <c r="Q311" t="str">
        <f>IF(VLOOKUP($B311,Table1[],5,FALSE)=0,"",VLOOKUP($B311,Table1[],5,FALSE))</f>
        <v/>
      </c>
    </row>
    <row r="312" spans="1:17" x14ac:dyDescent="0.25">
      <c r="A312" t="s">
        <v>115</v>
      </c>
      <c r="B312" t="s">
        <v>19</v>
      </c>
      <c r="C312">
        <v>3.3000000000000002E-2</v>
      </c>
      <c r="D312">
        <v>0.33001000000000003</v>
      </c>
      <c r="E312">
        <v>0.01</v>
      </c>
      <c r="F312" t="s">
        <v>16</v>
      </c>
      <c r="G312" t="s">
        <v>15</v>
      </c>
      <c r="H312">
        <v>100</v>
      </c>
      <c r="I312">
        <v>500</v>
      </c>
      <c r="J312" t="s">
        <v>21</v>
      </c>
      <c r="K312">
        <v>5783</v>
      </c>
      <c r="L312">
        <v>1371.2</v>
      </c>
      <c r="M312">
        <v>5783</v>
      </c>
      <c r="N312">
        <v>1370.9</v>
      </c>
      <c r="O312" t="str">
        <f>IF(VLOOKUP($B312,Table1[],2,FALSE)=0,"",VLOOKUP($B312,Table1[],2,FALSE))</f>
        <v/>
      </c>
      <c r="P312" t="str">
        <f>IF(VLOOKUP($B312,Table1[],3,FALSE)=0,"",VLOOKUP($B312,Table1[],3,FALSE))</f>
        <v/>
      </c>
      <c r="Q312" t="str">
        <f>IF(VLOOKUP($B312,Table1[],5,FALSE)=0,"",VLOOKUP($B312,Table1[],5,FALSE))</f>
        <v/>
      </c>
    </row>
    <row r="313" spans="1:17" x14ac:dyDescent="0.25">
      <c r="A313" t="s">
        <v>115</v>
      </c>
      <c r="B313" t="s">
        <v>19</v>
      </c>
      <c r="C313">
        <v>3.3000000000000002E-2</v>
      </c>
      <c r="D313">
        <v>0.33001000000000003</v>
      </c>
      <c r="E313">
        <v>9.9999999999999995E-7</v>
      </c>
      <c r="F313" t="s">
        <v>16</v>
      </c>
      <c r="G313" t="s">
        <v>15</v>
      </c>
      <c r="H313">
        <v>500</v>
      </c>
      <c r="I313">
        <v>501</v>
      </c>
      <c r="J313" t="s">
        <v>21</v>
      </c>
      <c r="K313">
        <v>390</v>
      </c>
      <c r="L313">
        <v>5800</v>
      </c>
      <c r="M313">
        <v>381.75</v>
      </c>
      <c r="N313">
        <v>5779.4</v>
      </c>
      <c r="O313" t="str">
        <f>IF(VLOOKUP($B313,Table1[],2,FALSE)=0,"",VLOOKUP($B313,Table1[],2,FALSE))</f>
        <v/>
      </c>
      <c r="P313" t="str">
        <f>IF(VLOOKUP($B313,Table1[],3,FALSE)=0,"",VLOOKUP($B313,Table1[],3,FALSE))</f>
        <v/>
      </c>
      <c r="Q313" t="str">
        <f>IF(VLOOKUP($B313,Table1[],5,FALSE)=0,"",VLOOKUP($B313,Table1[],5,FALSE))</f>
        <v/>
      </c>
    </row>
    <row r="314" spans="1:17" x14ac:dyDescent="0.25">
      <c r="A314" t="s">
        <v>115</v>
      </c>
      <c r="B314" t="s">
        <v>19</v>
      </c>
      <c r="C314">
        <v>3.3000000000000002E-2</v>
      </c>
      <c r="D314">
        <v>0.33001000000000003</v>
      </c>
      <c r="E314">
        <v>1.0000000000000001E-5</v>
      </c>
      <c r="F314" t="s">
        <v>16</v>
      </c>
      <c r="G314" t="s">
        <v>15</v>
      </c>
      <c r="H314">
        <v>500</v>
      </c>
      <c r="I314">
        <v>501</v>
      </c>
      <c r="J314" t="s">
        <v>21</v>
      </c>
      <c r="K314">
        <v>390</v>
      </c>
      <c r="L314">
        <v>5779.3</v>
      </c>
      <c r="M314">
        <v>381.8</v>
      </c>
      <c r="N314">
        <v>5779.3</v>
      </c>
      <c r="O314" t="str">
        <f>IF(VLOOKUP($B314,Table1[],2,FALSE)=0,"",VLOOKUP($B314,Table1[],2,FALSE))</f>
        <v/>
      </c>
      <c r="P314" t="str">
        <f>IF(VLOOKUP($B314,Table1[],3,FALSE)=0,"",VLOOKUP($B314,Table1[],3,FALSE))</f>
        <v/>
      </c>
      <c r="Q314" t="str">
        <f>IF(VLOOKUP($B314,Table1[],5,FALSE)=0,"",VLOOKUP($B314,Table1[],5,FALSE))</f>
        <v/>
      </c>
    </row>
    <row r="315" spans="1:17" x14ac:dyDescent="0.25">
      <c r="A315" t="s">
        <v>115</v>
      </c>
      <c r="B315" t="s">
        <v>19</v>
      </c>
      <c r="C315">
        <v>3.3000000000000002E-2</v>
      </c>
      <c r="D315">
        <v>0.33001000000000003</v>
      </c>
      <c r="E315">
        <v>1E-4</v>
      </c>
      <c r="F315" t="s">
        <v>16</v>
      </c>
      <c r="G315" t="s">
        <v>15</v>
      </c>
      <c r="H315">
        <v>500</v>
      </c>
      <c r="I315">
        <v>501</v>
      </c>
      <c r="J315" t="s">
        <v>21</v>
      </c>
      <c r="K315">
        <v>390</v>
      </c>
      <c r="L315">
        <v>5771.9</v>
      </c>
      <c r="M315">
        <v>384.93</v>
      </c>
      <c r="N315">
        <v>5772</v>
      </c>
      <c r="O315" t="str">
        <f>IF(VLOOKUP($B315,Table1[],2,FALSE)=0,"",VLOOKUP($B315,Table1[],2,FALSE))</f>
        <v/>
      </c>
      <c r="P315" t="str">
        <f>IF(VLOOKUP($B315,Table1[],3,FALSE)=0,"",VLOOKUP($B315,Table1[],3,FALSE))</f>
        <v/>
      </c>
      <c r="Q315" t="str">
        <f>IF(VLOOKUP($B315,Table1[],5,FALSE)=0,"",VLOOKUP($B315,Table1[],5,FALSE))</f>
        <v/>
      </c>
    </row>
    <row r="316" spans="1:17" x14ac:dyDescent="0.25">
      <c r="A316" t="s">
        <v>115</v>
      </c>
      <c r="B316" t="s">
        <v>19</v>
      </c>
      <c r="C316">
        <v>3.3000000000000002E-2</v>
      </c>
      <c r="D316">
        <v>0.33001000000000003</v>
      </c>
      <c r="E316">
        <v>1E-3</v>
      </c>
      <c r="F316" t="s">
        <v>16</v>
      </c>
      <c r="G316" t="s">
        <v>15</v>
      </c>
      <c r="H316">
        <v>500</v>
      </c>
      <c r="I316">
        <v>501</v>
      </c>
      <c r="J316" t="s">
        <v>21</v>
      </c>
      <c r="K316">
        <v>643.30999999999995</v>
      </c>
      <c r="L316">
        <v>5206.3999999999996</v>
      </c>
      <c r="M316">
        <v>643.12</v>
      </c>
      <c r="N316">
        <v>5206.6000000000004</v>
      </c>
      <c r="O316" t="str">
        <f>IF(VLOOKUP($B316,Table1[],2,FALSE)=0,"",VLOOKUP($B316,Table1[],2,FALSE))</f>
        <v/>
      </c>
      <c r="P316" t="str">
        <f>IF(VLOOKUP($B316,Table1[],3,FALSE)=0,"",VLOOKUP($B316,Table1[],3,FALSE))</f>
        <v/>
      </c>
      <c r="Q316" t="str">
        <f>IF(VLOOKUP($B316,Table1[],5,FALSE)=0,"",VLOOKUP($B316,Table1[],5,FALSE))</f>
        <v/>
      </c>
    </row>
    <row r="317" spans="1:17" x14ac:dyDescent="0.25">
      <c r="A317" t="s">
        <v>115</v>
      </c>
      <c r="B317" t="s">
        <v>19</v>
      </c>
      <c r="C317">
        <v>3.3000000000000002E-2</v>
      </c>
      <c r="D317">
        <v>0.33001000000000003</v>
      </c>
      <c r="E317">
        <v>0.01</v>
      </c>
      <c r="F317" t="s">
        <v>16</v>
      </c>
      <c r="G317" t="s">
        <v>15</v>
      </c>
      <c r="H317">
        <v>500</v>
      </c>
      <c r="I317">
        <v>501</v>
      </c>
      <c r="J317" t="s">
        <v>21</v>
      </c>
      <c r="K317">
        <v>5783</v>
      </c>
      <c r="L317">
        <v>1371.2</v>
      </c>
      <c r="M317">
        <v>5783</v>
      </c>
      <c r="N317">
        <v>1370.9</v>
      </c>
      <c r="O317" t="str">
        <f>IF(VLOOKUP($B317,Table1[],2,FALSE)=0,"",VLOOKUP($B317,Table1[],2,FALSE))</f>
        <v/>
      </c>
      <c r="P317" t="str">
        <f>IF(VLOOKUP($B317,Table1[],3,FALSE)=0,"",VLOOKUP($B317,Table1[],3,FALSE))</f>
        <v/>
      </c>
      <c r="Q317" t="str">
        <f>IF(VLOOKUP($B317,Table1[],5,FALSE)=0,"",VLOOKUP($B317,Table1[],5,FALSE))</f>
        <v/>
      </c>
    </row>
    <row r="318" spans="1:17" x14ac:dyDescent="0.25">
      <c r="A318" t="s">
        <v>115</v>
      </c>
      <c r="B318" t="s">
        <v>19</v>
      </c>
      <c r="C318">
        <v>0.33</v>
      </c>
      <c r="D318">
        <v>3.3001</v>
      </c>
      <c r="E318">
        <v>1.0000000000000001E-5</v>
      </c>
      <c r="F318" t="s">
        <v>16</v>
      </c>
      <c r="G318" t="s">
        <v>14</v>
      </c>
      <c r="H318">
        <v>0.01</v>
      </c>
      <c r="I318">
        <v>4.5010000000000001E-2</v>
      </c>
      <c r="J318" t="s">
        <v>20</v>
      </c>
      <c r="K318">
        <v>0.11</v>
      </c>
      <c r="L318">
        <v>0.56000000000000005</v>
      </c>
      <c r="M318">
        <v>0.10391</v>
      </c>
      <c r="N318">
        <v>0.56220999999999999</v>
      </c>
      <c r="O318" t="str">
        <f>IF(VLOOKUP($B318,Table1[],2,FALSE)=0,"",VLOOKUP($B318,Table1[],2,FALSE))</f>
        <v/>
      </c>
      <c r="P318" t="str">
        <f>IF(VLOOKUP($B318,Table1[],3,FALSE)=0,"",VLOOKUP($B318,Table1[],3,FALSE))</f>
        <v/>
      </c>
      <c r="Q318" t="str">
        <f>IF(VLOOKUP($B318,Table1[],5,FALSE)=0,"",VLOOKUP($B318,Table1[],5,FALSE))</f>
        <v/>
      </c>
    </row>
    <row r="319" spans="1:17" x14ac:dyDescent="0.25">
      <c r="A319" t="s">
        <v>115</v>
      </c>
      <c r="B319" t="s">
        <v>19</v>
      </c>
      <c r="C319">
        <v>0.33</v>
      </c>
      <c r="D319">
        <v>3.3001</v>
      </c>
      <c r="E319">
        <v>1E-4</v>
      </c>
      <c r="F319" t="s">
        <v>16</v>
      </c>
      <c r="G319" t="s">
        <v>14</v>
      </c>
      <c r="H319">
        <v>0.01</v>
      </c>
      <c r="I319">
        <v>4.5010000000000001E-2</v>
      </c>
      <c r="J319" t="s">
        <v>20</v>
      </c>
      <c r="K319">
        <v>0.11</v>
      </c>
      <c r="L319">
        <v>0.56032999999999999</v>
      </c>
      <c r="M319">
        <v>0.10921</v>
      </c>
      <c r="N319">
        <v>0.56037000000000003</v>
      </c>
      <c r="O319" t="str">
        <f>IF(VLOOKUP($B319,Table1[],2,FALSE)=0,"",VLOOKUP($B319,Table1[],2,FALSE))</f>
        <v/>
      </c>
      <c r="P319" t="str">
        <f>IF(VLOOKUP($B319,Table1[],3,FALSE)=0,"",VLOOKUP($B319,Table1[],3,FALSE))</f>
        <v/>
      </c>
      <c r="Q319" t="str">
        <f>IF(VLOOKUP($B319,Table1[],5,FALSE)=0,"",VLOOKUP($B319,Table1[],5,FALSE))</f>
        <v/>
      </c>
    </row>
    <row r="320" spans="1:17" x14ac:dyDescent="0.25">
      <c r="A320" t="s">
        <v>115</v>
      </c>
      <c r="B320" t="s">
        <v>19</v>
      </c>
      <c r="C320">
        <v>0.33</v>
      </c>
      <c r="D320">
        <v>3.3001</v>
      </c>
      <c r="E320">
        <v>1E-3</v>
      </c>
      <c r="F320" t="s">
        <v>16</v>
      </c>
      <c r="G320" t="s">
        <v>14</v>
      </c>
      <c r="H320">
        <v>0.01</v>
      </c>
      <c r="I320">
        <v>4.5010000000000001E-2</v>
      </c>
      <c r="J320" t="s">
        <v>20</v>
      </c>
      <c r="K320">
        <v>0.48274</v>
      </c>
      <c r="L320">
        <v>0.46448</v>
      </c>
      <c r="M320">
        <v>0.4824</v>
      </c>
      <c r="N320">
        <v>0.46450000000000002</v>
      </c>
      <c r="O320" t="str">
        <f>IF(VLOOKUP($B320,Table1[],2,FALSE)=0,"",VLOOKUP($B320,Table1[],2,FALSE))</f>
        <v/>
      </c>
      <c r="P320" t="str">
        <f>IF(VLOOKUP($B320,Table1[],3,FALSE)=0,"",VLOOKUP($B320,Table1[],3,FALSE))</f>
        <v/>
      </c>
      <c r="Q320" t="str">
        <f>IF(VLOOKUP($B320,Table1[],5,FALSE)=0,"",VLOOKUP($B320,Table1[],5,FALSE))</f>
        <v/>
      </c>
    </row>
    <row r="321" spans="1:17" x14ac:dyDescent="0.25">
      <c r="A321" t="s">
        <v>115</v>
      </c>
      <c r="B321" t="s">
        <v>19</v>
      </c>
      <c r="C321">
        <v>0.33</v>
      </c>
      <c r="D321">
        <v>3.3001</v>
      </c>
      <c r="E321">
        <v>0.01</v>
      </c>
      <c r="F321" t="s">
        <v>16</v>
      </c>
      <c r="G321" t="s">
        <v>14</v>
      </c>
      <c r="H321">
        <v>0.01</v>
      </c>
      <c r="I321">
        <v>4.5010000000000001E-2</v>
      </c>
      <c r="J321" t="s">
        <v>20</v>
      </c>
      <c r="K321">
        <v>5.7718999999999996</v>
      </c>
      <c r="L321">
        <v>0.10338</v>
      </c>
      <c r="M321">
        <v>5.7717000000000001</v>
      </c>
      <c r="N321">
        <v>0.10332</v>
      </c>
      <c r="O321" t="str">
        <f>IF(VLOOKUP($B321,Table1[],2,FALSE)=0,"",VLOOKUP($B321,Table1[],2,FALSE))</f>
        <v/>
      </c>
      <c r="P321" t="str">
        <f>IF(VLOOKUP($B321,Table1[],3,FALSE)=0,"",VLOOKUP($B321,Table1[],3,FALSE))</f>
        <v/>
      </c>
      <c r="Q321" t="str">
        <f>IF(VLOOKUP($B321,Table1[],5,FALSE)=0,"",VLOOKUP($B321,Table1[],5,FALSE))</f>
        <v/>
      </c>
    </row>
    <row r="322" spans="1:17" x14ac:dyDescent="0.25">
      <c r="A322" t="s">
        <v>115</v>
      </c>
      <c r="B322" t="s">
        <v>19</v>
      </c>
      <c r="C322">
        <v>0.33</v>
      </c>
      <c r="D322">
        <v>3.3001</v>
      </c>
      <c r="E322">
        <v>0.1</v>
      </c>
      <c r="F322" t="s">
        <v>16</v>
      </c>
      <c r="G322" t="s">
        <v>14</v>
      </c>
      <c r="H322">
        <v>0.01</v>
      </c>
      <c r="I322">
        <v>4.5010000000000001E-2</v>
      </c>
      <c r="J322" t="s">
        <v>20</v>
      </c>
      <c r="K322">
        <v>57.997</v>
      </c>
      <c r="L322">
        <v>1.0643E-2</v>
      </c>
      <c r="M322">
        <v>57.997</v>
      </c>
      <c r="N322">
        <v>1.0612E-2</v>
      </c>
      <c r="O322" t="str">
        <f>IF(VLOOKUP($B322,Table1[],2,FALSE)=0,"",VLOOKUP($B322,Table1[],2,FALSE))</f>
        <v/>
      </c>
      <c r="P322" t="str">
        <f>IF(VLOOKUP($B322,Table1[],3,FALSE)=0,"",VLOOKUP($B322,Table1[],3,FALSE))</f>
        <v/>
      </c>
      <c r="Q322" t="str">
        <f>IF(VLOOKUP($B322,Table1[],5,FALSE)=0,"",VLOOKUP($B322,Table1[],5,FALSE))</f>
        <v/>
      </c>
    </row>
    <row r="323" spans="1:17" x14ac:dyDescent="0.25">
      <c r="A323" t="s">
        <v>115</v>
      </c>
      <c r="B323" t="s">
        <v>19</v>
      </c>
      <c r="C323">
        <v>0.33</v>
      </c>
      <c r="D323">
        <v>3.3001</v>
      </c>
      <c r="E323">
        <v>1.0000000000000001E-5</v>
      </c>
      <c r="F323" t="s">
        <v>16</v>
      </c>
      <c r="G323" t="s">
        <v>14</v>
      </c>
      <c r="H323">
        <v>4.4999999999999998E-2</v>
      </c>
      <c r="I323">
        <v>10.00001</v>
      </c>
      <c r="J323" t="s">
        <v>20</v>
      </c>
      <c r="K323">
        <v>7.0000000000000007E-2</v>
      </c>
      <c r="L323">
        <v>0.35</v>
      </c>
      <c r="M323">
        <v>6.9476999999999997E-2</v>
      </c>
      <c r="N323">
        <v>0.34755999999999998</v>
      </c>
      <c r="O323" t="str">
        <f>IF(VLOOKUP($B323,Table1[],2,FALSE)=0,"",VLOOKUP($B323,Table1[],2,FALSE))</f>
        <v/>
      </c>
      <c r="P323" t="str">
        <f>IF(VLOOKUP($B323,Table1[],3,FALSE)=0,"",VLOOKUP($B323,Table1[],3,FALSE))</f>
        <v/>
      </c>
      <c r="Q323" t="str">
        <f>IF(VLOOKUP($B323,Table1[],5,FALSE)=0,"",VLOOKUP($B323,Table1[],5,FALSE))</f>
        <v/>
      </c>
    </row>
    <row r="324" spans="1:17" x14ac:dyDescent="0.25">
      <c r="A324" t="s">
        <v>115</v>
      </c>
      <c r="B324" t="s">
        <v>19</v>
      </c>
      <c r="C324">
        <v>0.33</v>
      </c>
      <c r="D324">
        <v>3.3001</v>
      </c>
      <c r="E324">
        <v>1E-4</v>
      </c>
      <c r="F324" t="s">
        <v>16</v>
      </c>
      <c r="G324" t="s">
        <v>14</v>
      </c>
      <c r="H324">
        <v>4.4999999999999998E-2</v>
      </c>
      <c r="I324">
        <v>10.00001</v>
      </c>
      <c r="J324" t="s">
        <v>20</v>
      </c>
      <c r="K324">
        <v>7.9443E-2</v>
      </c>
      <c r="L324">
        <v>0.34499000000000002</v>
      </c>
      <c r="M324">
        <v>7.9135999999999998E-2</v>
      </c>
      <c r="N324">
        <v>0.34505000000000002</v>
      </c>
      <c r="O324" t="str">
        <f>IF(VLOOKUP($B324,Table1[],2,FALSE)=0,"",VLOOKUP($B324,Table1[],2,FALSE))</f>
        <v/>
      </c>
      <c r="P324" t="str">
        <f>IF(VLOOKUP($B324,Table1[],3,FALSE)=0,"",VLOOKUP($B324,Table1[],3,FALSE))</f>
        <v/>
      </c>
      <c r="Q324" t="str">
        <f>IF(VLOOKUP($B324,Table1[],5,FALSE)=0,"",VLOOKUP($B324,Table1[],5,FALSE))</f>
        <v/>
      </c>
    </row>
    <row r="325" spans="1:17" x14ac:dyDescent="0.25">
      <c r="A325" t="s">
        <v>115</v>
      </c>
      <c r="B325" t="s">
        <v>19</v>
      </c>
      <c r="C325">
        <v>0.33</v>
      </c>
      <c r="D325">
        <v>3.3001</v>
      </c>
      <c r="E325">
        <v>1E-3</v>
      </c>
      <c r="F325" t="s">
        <v>16</v>
      </c>
      <c r="G325" t="s">
        <v>14</v>
      </c>
      <c r="H325">
        <v>4.4999999999999998E-2</v>
      </c>
      <c r="I325">
        <v>10.00001</v>
      </c>
      <c r="J325" t="s">
        <v>20</v>
      </c>
      <c r="K325">
        <v>0.52675000000000005</v>
      </c>
      <c r="L325">
        <v>0.24887000000000001</v>
      </c>
      <c r="M325">
        <v>0.52639999999999998</v>
      </c>
      <c r="N325">
        <v>0.24884999999999999</v>
      </c>
      <c r="O325" t="str">
        <f>IF(VLOOKUP($B325,Table1[],2,FALSE)=0,"",VLOOKUP($B325,Table1[],2,FALSE))</f>
        <v/>
      </c>
      <c r="P325" t="str">
        <f>IF(VLOOKUP($B325,Table1[],3,FALSE)=0,"",VLOOKUP($B325,Table1[],3,FALSE))</f>
        <v/>
      </c>
      <c r="Q325" t="str">
        <f>IF(VLOOKUP($B325,Table1[],5,FALSE)=0,"",VLOOKUP($B325,Table1[],5,FALSE))</f>
        <v/>
      </c>
    </row>
    <row r="326" spans="1:17" x14ac:dyDescent="0.25">
      <c r="A326" t="s">
        <v>115</v>
      </c>
      <c r="B326" t="s">
        <v>19</v>
      </c>
      <c r="C326">
        <v>0.33</v>
      </c>
      <c r="D326">
        <v>3.3001</v>
      </c>
      <c r="E326">
        <v>0.01</v>
      </c>
      <c r="F326" t="s">
        <v>16</v>
      </c>
      <c r="G326" t="s">
        <v>14</v>
      </c>
      <c r="H326">
        <v>4.4999999999999998E-2</v>
      </c>
      <c r="I326">
        <v>10.00001</v>
      </c>
      <c r="J326" t="s">
        <v>20</v>
      </c>
      <c r="K326">
        <v>5.7893999999999997</v>
      </c>
      <c r="L326">
        <v>4.1576000000000002E-2</v>
      </c>
      <c r="M326">
        <v>5.7892000000000001</v>
      </c>
      <c r="N326">
        <v>4.1502999999999998E-2</v>
      </c>
      <c r="O326" t="str">
        <f>IF(VLOOKUP($B326,Table1[],2,FALSE)=0,"",VLOOKUP($B326,Table1[],2,FALSE))</f>
        <v/>
      </c>
      <c r="P326" t="str">
        <f>IF(VLOOKUP($B326,Table1[],3,FALSE)=0,"",VLOOKUP($B326,Table1[],3,FALSE))</f>
        <v/>
      </c>
      <c r="Q326" t="str">
        <f>IF(VLOOKUP($B326,Table1[],5,FALSE)=0,"",VLOOKUP($B326,Table1[],5,FALSE))</f>
        <v/>
      </c>
    </row>
    <row r="327" spans="1:17" x14ac:dyDescent="0.25">
      <c r="A327" t="s">
        <v>115</v>
      </c>
      <c r="B327" t="s">
        <v>19</v>
      </c>
      <c r="C327">
        <v>0.33</v>
      </c>
      <c r="D327">
        <v>3.3001</v>
      </c>
      <c r="E327">
        <v>0.1</v>
      </c>
      <c r="F327" t="s">
        <v>16</v>
      </c>
      <c r="G327" t="s">
        <v>14</v>
      </c>
      <c r="H327">
        <v>4.4999999999999998E-2</v>
      </c>
      <c r="I327">
        <v>10.00001</v>
      </c>
      <c r="J327" t="s">
        <v>20</v>
      </c>
      <c r="K327">
        <v>57.999000000000002</v>
      </c>
      <c r="L327">
        <v>4.2262999999999997E-3</v>
      </c>
      <c r="M327">
        <v>57.999000000000002</v>
      </c>
      <c r="N327">
        <v>4.1960000000000001E-3</v>
      </c>
      <c r="O327" t="str">
        <f>IF(VLOOKUP($B327,Table1[],2,FALSE)=0,"",VLOOKUP($B327,Table1[],2,FALSE))</f>
        <v/>
      </c>
      <c r="P327" t="str">
        <f>IF(VLOOKUP($B327,Table1[],3,FALSE)=0,"",VLOOKUP($B327,Table1[],3,FALSE))</f>
        <v/>
      </c>
      <c r="Q327" t="str">
        <f>IF(VLOOKUP($B327,Table1[],5,FALSE)=0,"",VLOOKUP($B327,Table1[],5,FALSE))</f>
        <v/>
      </c>
    </row>
    <row r="328" spans="1:17" x14ac:dyDescent="0.25">
      <c r="A328" t="s">
        <v>115</v>
      </c>
      <c r="B328" t="s">
        <v>19</v>
      </c>
      <c r="C328">
        <v>0.33</v>
      </c>
      <c r="D328">
        <v>3.3001</v>
      </c>
      <c r="E328">
        <v>1.0000000000000001E-5</v>
      </c>
      <c r="F328" t="s">
        <v>16</v>
      </c>
      <c r="G328" t="s">
        <v>14</v>
      </c>
      <c r="H328">
        <v>10</v>
      </c>
      <c r="I328">
        <v>20.010000000000002</v>
      </c>
      <c r="J328" t="s">
        <v>21</v>
      </c>
      <c r="K328">
        <v>7.0000000000000007E-2</v>
      </c>
      <c r="L328">
        <v>0.81</v>
      </c>
      <c r="M328">
        <v>6.9434999999999997E-2</v>
      </c>
      <c r="N328">
        <v>0.80878000000000005</v>
      </c>
      <c r="O328" t="str">
        <f>IF(VLOOKUP($B328,Table1[],2,FALSE)=0,"",VLOOKUP($B328,Table1[],2,FALSE))</f>
        <v/>
      </c>
      <c r="P328" t="str">
        <f>IF(VLOOKUP($B328,Table1[],3,FALSE)=0,"",VLOOKUP($B328,Table1[],3,FALSE))</f>
        <v/>
      </c>
      <c r="Q328" t="str">
        <f>IF(VLOOKUP($B328,Table1[],5,FALSE)=0,"",VLOOKUP($B328,Table1[],5,FALSE))</f>
        <v/>
      </c>
    </row>
    <row r="329" spans="1:17" x14ac:dyDescent="0.25">
      <c r="A329" t="s">
        <v>115</v>
      </c>
      <c r="B329" t="s">
        <v>19</v>
      </c>
      <c r="C329">
        <v>0.33</v>
      </c>
      <c r="D329">
        <v>3.3001</v>
      </c>
      <c r="E329">
        <v>1E-4</v>
      </c>
      <c r="F329" t="s">
        <v>16</v>
      </c>
      <c r="G329" t="s">
        <v>14</v>
      </c>
      <c r="H329">
        <v>10</v>
      </c>
      <c r="I329">
        <v>20.010000000000002</v>
      </c>
      <c r="J329" t="s">
        <v>21</v>
      </c>
      <c r="K329">
        <v>7.5008000000000005E-2</v>
      </c>
      <c r="L329">
        <v>0.80728999999999995</v>
      </c>
      <c r="M329">
        <v>7.4829000000000007E-2</v>
      </c>
      <c r="N329">
        <v>0.80732999999999999</v>
      </c>
      <c r="O329" t="str">
        <f>IF(VLOOKUP($B329,Table1[],2,FALSE)=0,"",VLOOKUP($B329,Table1[],2,FALSE))</f>
        <v/>
      </c>
      <c r="P329" t="str">
        <f>IF(VLOOKUP($B329,Table1[],3,FALSE)=0,"",VLOOKUP($B329,Table1[],3,FALSE))</f>
        <v/>
      </c>
      <c r="Q329" t="str">
        <f>IF(VLOOKUP($B329,Table1[],5,FALSE)=0,"",VLOOKUP($B329,Table1[],5,FALSE))</f>
        <v/>
      </c>
    </row>
    <row r="330" spans="1:17" x14ac:dyDescent="0.25">
      <c r="A330" t="s">
        <v>115</v>
      </c>
      <c r="B330" t="s">
        <v>19</v>
      </c>
      <c r="C330">
        <v>0.33</v>
      </c>
      <c r="D330">
        <v>3.3001</v>
      </c>
      <c r="E330">
        <v>1E-3</v>
      </c>
      <c r="F330" t="s">
        <v>16</v>
      </c>
      <c r="G330" t="s">
        <v>14</v>
      </c>
      <c r="H330">
        <v>10</v>
      </c>
      <c r="I330">
        <v>20.010000000000002</v>
      </c>
      <c r="J330" t="s">
        <v>21</v>
      </c>
      <c r="K330">
        <v>0.43426999999999999</v>
      </c>
      <c r="L330">
        <v>0.71669000000000005</v>
      </c>
      <c r="M330">
        <v>0.43391000000000002</v>
      </c>
      <c r="N330">
        <v>0.71674000000000004</v>
      </c>
      <c r="O330" t="str">
        <f>IF(VLOOKUP($B330,Table1[],2,FALSE)=0,"",VLOOKUP($B330,Table1[],2,FALSE))</f>
        <v/>
      </c>
      <c r="P330" t="str">
        <f>IF(VLOOKUP($B330,Table1[],3,FALSE)=0,"",VLOOKUP($B330,Table1[],3,FALSE))</f>
        <v/>
      </c>
      <c r="Q330" t="str">
        <f>IF(VLOOKUP($B330,Table1[],5,FALSE)=0,"",VLOOKUP($B330,Table1[],5,FALSE))</f>
        <v/>
      </c>
    </row>
    <row r="331" spans="1:17" x14ac:dyDescent="0.25">
      <c r="A331" t="s">
        <v>115</v>
      </c>
      <c r="B331" t="s">
        <v>19</v>
      </c>
      <c r="C331">
        <v>0.33</v>
      </c>
      <c r="D331">
        <v>3.3001</v>
      </c>
      <c r="E331">
        <v>0.01</v>
      </c>
      <c r="F331" t="s">
        <v>16</v>
      </c>
      <c r="G331" t="s">
        <v>14</v>
      </c>
      <c r="H331">
        <v>10</v>
      </c>
      <c r="I331">
        <v>20.010000000000002</v>
      </c>
      <c r="J331" t="s">
        <v>21</v>
      </c>
      <c r="K331">
        <v>5.7427999999999999</v>
      </c>
      <c r="L331">
        <v>0.20349999999999999</v>
      </c>
      <c r="M331">
        <v>5.7426000000000004</v>
      </c>
      <c r="N331">
        <v>0.20344000000000001</v>
      </c>
      <c r="O331" t="str">
        <f>IF(VLOOKUP($B331,Table1[],2,FALSE)=0,"",VLOOKUP($B331,Table1[],2,FALSE))</f>
        <v/>
      </c>
      <c r="P331" t="str">
        <f>IF(VLOOKUP($B331,Table1[],3,FALSE)=0,"",VLOOKUP($B331,Table1[],3,FALSE))</f>
        <v/>
      </c>
      <c r="Q331" t="str">
        <f>IF(VLOOKUP($B331,Table1[],5,FALSE)=0,"",VLOOKUP($B331,Table1[],5,FALSE))</f>
        <v/>
      </c>
    </row>
    <row r="332" spans="1:17" x14ac:dyDescent="0.25">
      <c r="A332" t="s">
        <v>115</v>
      </c>
      <c r="B332" t="s">
        <v>19</v>
      </c>
      <c r="C332">
        <v>0.33</v>
      </c>
      <c r="D332">
        <v>3.3001</v>
      </c>
      <c r="E332">
        <v>0.1</v>
      </c>
      <c r="F332" t="s">
        <v>16</v>
      </c>
      <c r="G332" t="s">
        <v>14</v>
      </c>
      <c r="H332">
        <v>10</v>
      </c>
      <c r="I332">
        <v>20.010000000000002</v>
      </c>
      <c r="J332" t="s">
        <v>21</v>
      </c>
      <c r="K332">
        <v>57.994</v>
      </c>
      <c r="L332">
        <v>2.1455999999999999E-2</v>
      </c>
      <c r="M332">
        <v>57.994</v>
      </c>
      <c r="N332">
        <v>2.1426000000000001E-2</v>
      </c>
      <c r="O332" t="str">
        <f>IF(VLOOKUP($B332,Table1[],2,FALSE)=0,"",VLOOKUP($B332,Table1[],2,FALSE))</f>
        <v/>
      </c>
      <c r="P332" t="str">
        <f>IF(VLOOKUP($B332,Table1[],3,FALSE)=0,"",VLOOKUP($B332,Table1[],3,FALSE))</f>
        <v/>
      </c>
      <c r="Q332" t="str">
        <f>IF(VLOOKUP($B332,Table1[],5,FALSE)=0,"",VLOOKUP($B332,Table1[],5,FALSE))</f>
        <v/>
      </c>
    </row>
    <row r="333" spans="1:17" x14ac:dyDescent="0.25">
      <c r="A333" t="s">
        <v>115</v>
      </c>
      <c r="B333" t="s">
        <v>19</v>
      </c>
      <c r="C333">
        <v>0.33</v>
      </c>
      <c r="D333">
        <v>3.3001</v>
      </c>
      <c r="E333">
        <v>1.0000000000000001E-5</v>
      </c>
      <c r="F333" t="s">
        <v>16</v>
      </c>
      <c r="G333" t="s">
        <v>14</v>
      </c>
      <c r="H333">
        <v>20</v>
      </c>
      <c r="I333">
        <v>50.01</v>
      </c>
      <c r="J333" t="s">
        <v>21</v>
      </c>
      <c r="K333">
        <v>7.0000000000000007E-2</v>
      </c>
      <c r="L333">
        <v>1.2</v>
      </c>
      <c r="M333">
        <v>6.9505999999999998E-2</v>
      </c>
      <c r="N333">
        <v>1.1558999999999999</v>
      </c>
      <c r="O333" t="str">
        <f>IF(VLOOKUP($B333,Table1[],2,FALSE)=0,"",VLOOKUP($B333,Table1[],2,FALSE))</f>
        <v/>
      </c>
      <c r="P333" t="str">
        <f>IF(VLOOKUP($B333,Table1[],3,FALSE)=0,"",VLOOKUP($B333,Table1[],3,FALSE))</f>
        <v/>
      </c>
      <c r="Q333" t="str">
        <f>IF(VLOOKUP($B333,Table1[],5,FALSE)=0,"",VLOOKUP($B333,Table1[],5,FALSE))</f>
        <v/>
      </c>
    </row>
    <row r="334" spans="1:17" x14ac:dyDescent="0.25">
      <c r="A334" t="s">
        <v>115</v>
      </c>
      <c r="B334" t="s">
        <v>19</v>
      </c>
      <c r="C334">
        <v>0.33</v>
      </c>
      <c r="D334">
        <v>3.3001</v>
      </c>
      <c r="E334">
        <v>1E-4</v>
      </c>
      <c r="F334" t="s">
        <v>16</v>
      </c>
      <c r="G334" t="s">
        <v>14</v>
      </c>
      <c r="H334">
        <v>20</v>
      </c>
      <c r="I334">
        <v>50.01</v>
      </c>
      <c r="J334" t="s">
        <v>21</v>
      </c>
      <c r="K334">
        <v>7.3710999999999999E-2</v>
      </c>
      <c r="L334">
        <v>1.1548</v>
      </c>
      <c r="M334">
        <v>7.3371000000000006E-2</v>
      </c>
      <c r="N334">
        <v>1.1549</v>
      </c>
      <c r="O334" t="str">
        <f>IF(VLOOKUP($B334,Table1[],2,FALSE)=0,"",VLOOKUP($B334,Table1[],2,FALSE))</f>
        <v/>
      </c>
      <c r="P334" t="str">
        <f>IF(VLOOKUP($B334,Table1[],3,FALSE)=0,"",VLOOKUP($B334,Table1[],3,FALSE))</f>
        <v/>
      </c>
      <c r="Q334" t="str">
        <f>IF(VLOOKUP($B334,Table1[],5,FALSE)=0,"",VLOOKUP($B334,Table1[],5,FALSE))</f>
        <v/>
      </c>
    </row>
    <row r="335" spans="1:17" x14ac:dyDescent="0.25">
      <c r="A335" t="s">
        <v>115</v>
      </c>
      <c r="B335" t="s">
        <v>19</v>
      </c>
      <c r="C335">
        <v>0.33</v>
      </c>
      <c r="D335">
        <v>3.3001</v>
      </c>
      <c r="E335">
        <v>1E-3</v>
      </c>
      <c r="F335" t="s">
        <v>16</v>
      </c>
      <c r="G335" t="s">
        <v>14</v>
      </c>
      <c r="H335">
        <v>20</v>
      </c>
      <c r="I335">
        <v>50.01</v>
      </c>
      <c r="J335" t="s">
        <v>21</v>
      </c>
      <c r="K335">
        <v>0.38064999999999999</v>
      </c>
      <c r="L335">
        <v>1.0748</v>
      </c>
      <c r="M335">
        <v>0.37986999999999999</v>
      </c>
      <c r="N335">
        <v>1.0749</v>
      </c>
      <c r="O335" t="str">
        <f>IF(VLOOKUP($B335,Table1[],2,FALSE)=0,"",VLOOKUP($B335,Table1[],2,FALSE))</f>
        <v/>
      </c>
      <c r="P335" t="str">
        <f>IF(VLOOKUP($B335,Table1[],3,FALSE)=0,"",VLOOKUP($B335,Table1[],3,FALSE))</f>
        <v/>
      </c>
      <c r="Q335" t="str">
        <f>IF(VLOOKUP($B335,Table1[],5,FALSE)=0,"",VLOOKUP($B335,Table1[],5,FALSE))</f>
        <v/>
      </c>
    </row>
    <row r="336" spans="1:17" x14ac:dyDescent="0.25">
      <c r="A336" t="s">
        <v>115</v>
      </c>
      <c r="B336" t="s">
        <v>19</v>
      </c>
      <c r="C336">
        <v>0.33</v>
      </c>
      <c r="D336">
        <v>3.3001</v>
      </c>
      <c r="E336">
        <v>0.01</v>
      </c>
      <c r="F336" t="s">
        <v>16</v>
      </c>
      <c r="G336" t="s">
        <v>14</v>
      </c>
      <c r="H336">
        <v>20</v>
      </c>
      <c r="I336">
        <v>50.01</v>
      </c>
      <c r="J336" t="s">
        <v>21</v>
      </c>
      <c r="K336">
        <v>5.6886000000000001</v>
      </c>
      <c r="L336">
        <v>0.39166000000000001</v>
      </c>
      <c r="M336">
        <v>5.6882999999999999</v>
      </c>
      <c r="N336">
        <v>0.39154</v>
      </c>
      <c r="O336" t="str">
        <f>IF(VLOOKUP($B336,Table1[],2,FALSE)=0,"",VLOOKUP($B336,Table1[],2,FALSE))</f>
        <v/>
      </c>
      <c r="P336" t="str">
        <f>IF(VLOOKUP($B336,Table1[],3,FALSE)=0,"",VLOOKUP($B336,Table1[],3,FALSE))</f>
        <v/>
      </c>
      <c r="Q336" t="str">
        <f>IF(VLOOKUP($B336,Table1[],5,FALSE)=0,"",VLOOKUP($B336,Table1[],5,FALSE))</f>
        <v/>
      </c>
    </row>
    <row r="337" spans="1:17" x14ac:dyDescent="0.25">
      <c r="A337" t="s">
        <v>115</v>
      </c>
      <c r="B337" t="s">
        <v>19</v>
      </c>
      <c r="C337">
        <v>0.33</v>
      </c>
      <c r="D337">
        <v>3.3001</v>
      </c>
      <c r="E337">
        <v>0.1</v>
      </c>
      <c r="F337" t="s">
        <v>16</v>
      </c>
      <c r="G337" t="s">
        <v>14</v>
      </c>
      <c r="H337">
        <v>20</v>
      </c>
      <c r="I337">
        <v>50.01</v>
      </c>
      <c r="J337" t="s">
        <v>21</v>
      </c>
      <c r="K337">
        <v>57.988</v>
      </c>
      <c r="L337">
        <v>4.3219E-2</v>
      </c>
      <c r="M337">
        <v>57.988</v>
      </c>
      <c r="N337">
        <v>4.3147999999999999E-2</v>
      </c>
      <c r="O337" t="str">
        <f>IF(VLOOKUP($B337,Table1[],2,FALSE)=0,"",VLOOKUP($B337,Table1[],2,FALSE))</f>
        <v/>
      </c>
      <c r="P337" t="str">
        <f>IF(VLOOKUP($B337,Table1[],3,FALSE)=0,"",VLOOKUP($B337,Table1[],3,FALSE))</f>
        <v/>
      </c>
      <c r="Q337" t="str">
        <f>IF(VLOOKUP($B337,Table1[],5,FALSE)=0,"",VLOOKUP($B337,Table1[],5,FALSE))</f>
        <v/>
      </c>
    </row>
    <row r="338" spans="1:17" x14ac:dyDescent="0.25">
      <c r="A338" t="s">
        <v>115</v>
      </c>
      <c r="B338" t="s">
        <v>19</v>
      </c>
      <c r="C338">
        <v>0.33</v>
      </c>
      <c r="D338">
        <v>3.3001</v>
      </c>
      <c r="E338">
        <v>1.0000000000000001E-5</v>
      </c>
      <c r="F338" t="s">
        <v>16</v>
      </c>
      <c r="G338" t="s">
        <v>14</v>
      </c>
      <c r="H338">
        <v>50</v>
      </c>
      <c r="I338">
        <v>100.01</v>
      </c>
      <c r="J338" t="s">
        <v>21</v>
      </c>
      <c r="K338">
        <v>0.24</v>
      </c>
      <c r="L338">
        <v>2.7</v>
      </c>
      <c r="M338">
        <v>0.23108000000000001</v>
      </c>
      <c r="N338">
        <v>2.6570999999999998</v>
      </c>
      <c r="O338" t="str">
        <f>IF(VLOOKUP($B338,Table1[],2,FALSE)=0,"",VLOOKUP($B338,Table1[],2,FALSE))</f>
        <v/>
      </c>
      <c r="P338" t="str">
        <f>IF(VLOOKUP($B338,Table1[],3,FALSE)=0,"",VLOOKUP($B338,Table1[],3,FALSE))</f>
        <v/>
      </c>
      <c r="Q338" t="str">
        <f>IF(VLOOKUP($B338,Table1[],5,FALSE)=0,"",VLOOKUP($B338,Table1[],5,FALSE))</f>
        <v/>
      </c>
    </row>
    <row r="339" spans="1:17" x14ac:dyDescent="0.25">
      <c r="A339" t="s">
        <v>115</v>
      </c>
      <c r="B339" t="s">
        <v>19</v>
      </c>
      <c r="C339">
        <v>0.33</v>
      </c>
      <c r="D339">
        <v>3.3001</v>
      </c>
      <c r="E339">
        <v>1E-4</v>
      </c>
      <c r="F339" t="s">
        <v>16</v>
      </c>
      <c r="G339" t="s">
        <v>14</v>
      </c>
      <c r="H339">
        <v>50</v>
      </c>
      <c r="I339">
        <v>100.01</v>
      </c>
      <c r="J339" t="s">
        <v>21</v>
      </c>
      <c r="K339">
        <v>0.24</v>
      </c>
      <c r="L339">
        <v>2.6566000000000001</v>
      </c>
      <c r="M339">
        <v>0.23255999999999999</v>
      </c>
      <c r="N339">
        <v>2.6566999999999998</v>
      </c>
      <c r="O339" t="str">
        <f>IF(VLOOKUP($B339,Table1[],2,FALSE)=0,"",VLOOKUP($B339,Table1[],2,FALSE))</f>
        <v/>
      </c>
      <c r="P339" t="str">
        <f>IF(VLOOKUP($B339,Table1[],3,FALSE)=0,"",VLOOKUP($B339,Table1[],3,FALSE))</f>
        <v/>
      </c>
      <c r="Q339" t="str">
        <f>IF(VLOOKUP($B339,Table1[],5,FALSE)=0,"",VLOOKUP($B339,Table1[],5,FALSE))</f>
        <v/>
      </c>
    </row>
    <row r="340" spans="1:17" x14ac:dyDescent="0.25">
      <c r="A340" t="s">
        <v>115</v>
      </c>
      <c r="B340" t="s">
        <v>19</v>
      </c>
      <c r="C340">
        <v>0.33</v>
      </c>
      <c r="D340">
        <v>3.3001</v>
      </c>
      <c r="E340">
        <v>1E-3</v>
      </c>
      <c r="F340" t="s">
        <v>16</v>
      </c>
      <c r="G340" t="s">
        <v>14</v>
      </c>
      <c r="H340">
        <v>50</v>
      </c>
      <c r="I340">
        <v>100.01</v>
      </c>
      <c r="J340" t="s">
        <v>21</v>
      </c>
      <c r="K340">
        <v>0.38846000000000003</v>
      </c>
      <c r="L340">
        <v>2.6152000000000002</v>
      </c>
      <c r="M340">
        <v>0.38733000000000001</v>
      </c>
      <c r="N340">
        <v>2.6154000000000002</v>
      </c>
      <c r="O340" t="str">
        <f>IF(VLOOKUP($B340,Table1[],2,FALSE)=0,"",VLOOKUP($B340,Table1[],2,FALSE))</f>
        <v/>
      </c>
      <c r="P340" t="str">
        <f>IF(VLOOKUP($B340,Table1[],3,FALSE)=0,"",VLOOKUP($B340,Table1[],3,FALSE))</f>
        <v/>
      </c>
      <c r="Q340" t="str">
        <f>IF(VLOOKUP($B340,Table1[],5,FALSE)=0,"",VLOOKUP($B340,Table1[],5,FALSE))</f>
        <v/>
      </c>
    </row>
    <row r="341" spans="1:17" x14ac:dyDescent="0.25">
      <c r="A341" t="s">
        <v>115</v>
      </c>
      <c r="B341" t="s">
        <v>19</v>
      </c>
      <c r="C341">
        <v>0.33</v>
      </c>
      <c r="D341">
        <v>3.3001</v>
      </c>
      <c r="E341">
        <v>0.01</v>
      </c>
      <c r="F341" t="s">
        <v>16</v>
      </c>
      <c r="G341" t="s">
        <v>14</v>
      </c>
      <c r="H341">
        <v>50</v>
      </c>
      <c r="I341">
        <v>100.01</v>
      </c>
      <c r="J341" t="s">
        <v>21</v>
      </c>
      <c r="K341">
        <v>5.3723000000000001</v>
      </c>
      <c r="L341">
        <v>1.6168</v>
      </c>
      <c r="M341">
        <v>5.3715000000000002</v>
      </c>
      <c r="N341">
        <v>1.6167</v>
      </c>
      <c r="O341" t="str">
        <f>IF(VLOOKUP($B341,Table1[],2,FALSE)=0,"",VLOOKUP($B341,Table1[],2,FALSE))</f>
        <v/>
      </c>
      <c r="P341" t="str">
        <f>IF(VLOOKUP($B341,Table1[],3,FALSE)=0,"",VLOOKUP($B341,Table1[],3,FALSE))</f>
        <v/>
      </c>
      <c r="Q341" t="str">
        <f>IF(VLOOKUP($B341,Table1[],5,FALSE)=0,"",VLOOKUP($B341,Table1[],5,FALSE))</f>
        <v/>
      </c>
    </row>
    <row r="342" spans="1:17" x14ac:dyDescent="0.25">
      <c r="A342" t="s">
        <v>115</v>
      </c>
      <c r="B342" t="s">
        <v>19</v>
      </c>
      <c r="C342">
        <v>0.33</v>
      </c>
      <c r="D342">
        <v>3.3001</v>
      </c>
      <c r="E342">
        <v>0.1</v>
      </c>
      <c r="F342" t="s">
        <v>16</v>
      </c>
      <c r="G342" t="s">
        <v>14</v>
      </c>
      <c r="H342">
        <v>50</v>
      </c>
      <c r="I342">
        <v>100.01</v>
      </c>
      <c r="J342" t="s">
        <v>21</v>
      </c>
      <c r="K342">
        <v>57.935000000000002</v>
      </c>
      <c r="L342">
        <v>0.23028999999999999</v>
      </c>
      <c r="M342">
        <v>57.935000000000002</v>
      </c>
      <c r="N342">
        <v>0.23011999999999999</v>
      </c>
      <c r="O342" t="str">
        <f>IF(VLOOKUP($B342,Table1[],2,FALSE)=0,"",VLOOKUP($B342,Table1[],2,FALSE))</f>
        <v/>
      </c>
      <c r="P342" t="str">
        <f>IF(VLOOKUP($B342,Table1[],3,FALSE)=0,"",VLOOKUP($B342,Table1[],3,FALSE))</f>
        <v/>
      </c>
      <c r="Q342" t="str">
        <f>IF(VLOOKUP($B342,Table1[],5,FALSE)=0,"",VLOOKUP($B342,Table1[],5,FALSE))</f>
        <v/>
      </c>
    </row>
    <row r="343" spans="1:17" x14ac:dyDescent="0.25">
      <c r="A343" t="s">
        <v>115</v>
      </c>
      <c r="B343" t="s">
        <v>19</v>
      </c>
      <c r="C343">
        <v>0.33</v>
      </c>
      <c r="D343">
        <v>3.3001</v>
      </c>
      <c r="E343">
        <v>1.0000000000000001E-5</v>
      </c>
      <c r="F343" t="s">
        <v>16</v>
      </c>
      <c r="G343" t="s">
        <v>14</v>
      </c>
      <c r="H343">
        <v>100</v>
      </c>
      <c r="I343">
        <v>500</v>
      </c>
      <c r="J343" t="s">
        <v>21</v>
      </c>
      <c r="K343">
        <v>1.1000000000000001</v>
      </c>
      <c r="L343">
        <v>5.8</v>
      </c>
      <c r="M343">
        <v>1.0377000000000001</v>
      </c>
      <c r="N343">
        <v>5.7942</v>
      </c>
      <c r="O343" t="str">
        <f>IF(VLOOKUP($B343,Table1[],2,FALSE)=0,"",VLOOKUP($B343,Table1[],2,FALSE))</f>
        <v/>
      </c>
      <c r="P343" t="str">
        <f>IF(VLOOKUP($B343,Table1[],3,FALSE)=0,"",VLOOKUP($B343,Table1[],3,FALSE))</f>
        <v/>
      </c>
      <c r="Q343" t="str">
        <f>IF(VLOOKUP($B343,Table1[],5,FALSE)=0,"",VLOOKUP($B343,Table1[],5,FALSE))</f>
        <v/>
      </c>
    </row>
    <row r="344" spans="1:17" x14ac:dyDescent="0.25">
      <c r="A344" t="s">
        <v>115</v>
      </c>
      <c r="B344" t="s">
        <v>19</v>
      </c>
      <c r="C344">
        <v>0.33</v>
      </c>
      <c r="D344">
        <v>3.3001</v>
      </c>
      <c r="E344">
        <v>1E-4</v>
      </c>
      <c r="F344" t="s">
        <v>16</v>
      </c>
      <c r="G344" t="s">
        <v>14</v>
      </c>
      <c r="H344">
        <v>100</v>
      </c>
      <c r="I344">
        <v>500</v>
      </c>
      <c r="J344" t="s">
        <v>21</v>
      </c>
      <c r="K344">
        <v>1.1000000000000001</v>
      </c>
      <c r="L344">
        <v>5.7939999999999996</v>
      </c>
      <c r="M344">
        <v>1.038</v>
      </c>
      <c r="N344">
        <v>5.7941000000000003</v>
      </c>
      <c r="O344" t="str">
        <f>IF(VLOOKUP($B344,Table1[],2,FALSE)=0,"",VLOOKUP($B344,Table1[],2,FALSE))</f>
        <v/>
      </c>
      <c r="P344" t="str">
        <f>IF(VLOOKUP($B344,Table1[],3,FALSE)=0,"",VLOOKUP($B344,Table1[],3,FALSE))</f>
        <v/>
      </c>
      <c r="Q344" t="str">
        <f>IF(VLOOKUP($B344,Table1[],5,FALSE)=0,"",VLOOKUP($B344,Table1[],5,FALSE))</f>
        <v/>
      </c>
    </row>
    <row r="345" spans="1:17" x14ac:dyDescent="0.25">
      <c r="A345" t="s">
        <v>115</v>
      </c>
      <c r="B345" t="s">
        <v>19</v>
      </c>
      <c r="C345">
        <v>0.33</v>
      </c>
      <c r="D345">
        <v>3.3001</v>
      </c>
      <c r="E345">
        <v>1E-3</v>
      </c>
      <c r="F345" t="s">
        <v>16</v>
      </c>
      <c r="G345" t="s">
        <v>14</v>
      </c>
      <c r="H345">
        <v>100</v>
      </c>
      <c r="I345">
        <v>500</v>
      </c>
      <c r="J345" t="s">
        <v>21</v>
      </c>
      <c r="K345">
        <v>1.1000000000000001</v>
      </c>
      <c r="L345">
        <v>5.7778</v>
      </c>
      <c r="M345">
        <v>1.0964</v>
      </c>
      <c r="N345">
        <v>5.7779999999999996</v>
      </c>
      <c r="O345" t="str">
        <f>IF(VLOOKUP($B345,Table1[],2,FALSE)=0,"",VLOOKUP($B345,Table1[],2,FALSE))</f>
        <v/>
      </c>
      <c r="P345" t="str">
        <f>IF(VLOOKUP($B345,Table1[],3,FALSE)=0,"",VLOOKUP($B345,Table1[],3,FALSE))</f>
        <v/>
      </c>
      <c r="Q345" t="str">
        <f>IF(VLOOKUP($B345,Table1[],5,FALSE)=0,"",VLOOKUP($B345,Table1[],5,FALSE))</f>
        <v/>
      </c>
    </row>
    <row r="346" spans="1:17" x14ac:dyDescent="0.25">
      <c r="A346" t="s">
        <v>115</v>
      </c>
      <c r="B346" t="s">
        <v>19</v>
      </c>
      <c r="C346">
        <v>0.33</v>
      </c>
      <c r="D346">
        <v>3.3001</v>
      </c>
      <c r="E346">
        <v>0.01</v>
      </c>
      <c r="F346" t="s">
        <v>16</v>
      </c>
      <c r="G346" t="s">
        <v>14</v>
      </c>
      <c r="H346">
        <v>100</v>
      </c>
      <c r="I346">
        <v>500</v>
      </c>
      <c r="J346" t="s">
        <v>21</v>
      </c>
      <c r="K346">
        <v>4.9001000000000001</v>
      </c>
      <c r="L346">
        <v>4.8711000000000002</v>
      </c>
      <c r="M346">
        <v>4.8981000000000003</v>
      </c>
      <c r="N346">
        <v>4.8712999999999997</v>
      </c>
      <c r="O346" t="str">
        <f>IF(VLOOKUP($B346,Table1[],2,FALSE)=0,"",VLOOKUP($B346,Table1[],2,FALSE))</f>
        <v/>
      </c>
      <c r="P346" t="str">
        <f>IF(VLOOKUP($B346,Table1[],3,FALSE)=0,"",VLOOKUP($B346,Table1[],3,FALSE))</f>
        <v/>
      </c>
      <c r="Q346" t="str">
        <f>IF(VLOOKUP($B346,Table1[],5,FALSE)=0,"",VLOOKUP($B346,Table1[],5,FALSE))</f>
        <v/>
      </c>
    </row>
    <row r="347" spans="1:17" x14ac:dyDescent="0.25">
      <c r="A347" t="s">
        <v>115</v>
      </c>
      <c r="B347" t="s">
        <v>19</v>
      </c>
      <c r="C347">
        <v>0.33</v>
      </c>
      <c r="D347">
        <v>3.3001</v>
      </c>
      <c r="E347">
        <v>0.1</v>
      </c>
      <c r="F347" t="s">
        <v>16</v>
      </c>
      <c r="G347" t="s">
        <v>14</v>
      </c>
      <c r="H347">
        <v>100</v>
      </c>
      <c r="I347">
        <v>500</v>
      </c>
      <c r="J347" t="s">
        <v>21</v>
      </c>
      <c r="K347">
        <v>57.706000000000003</v>
      </c>
      <c r="L347">
        <v>1.1207</v>
      </c>
      <c r="M347">
        <v>57.704999999999998</v>
      </c>
      <c r="N347">
        <v>1.1204000000000001</v>
      </c>
      <c r="O347" t="str">
        <f>IF(VLOOKUP($B347,Table1[],2,FALSE)=0,"",VLOOKUP($B347,Table1[],2,FALSE))</f>
        <v/>
      </c>
      <c r="P347" t="str">
        <f>IF(VLOOKUP($B347,Table1[],3,FALSE)=0,"",VLOOKUP($B347,Table1[],3,FALSE))</f>
        <v/>
      </c>
      <c r="Q347" t="str">
        <f>IF(VLOOKUP($B347,Table1[],5,FALSE)=0,"",VLOOKUP($B347,Table1[],5,FALSE))</f>
        <v/>
      </c>
    </row>
    <row r="348" spans="1:17" x14ac:dyDescent="0.25">
      <c r="A348" t="s">
        <v>115</v>
      </c>
      <c r="B348" t="s">
        <v>19</v>
      </c>
      <c r="C348">
        <v>0.33</v>
      </c>
      <c r="D348">
        <v>3.3001</v>
      </c>
      <c r="E348">
        <v>1.0000000000000001E-5</v>
      </c>
      <c r="F348" t="s">
        <v>16</v>
      </c>
      <c r="G348" t="s">
        <v>14</v>
      </c>
      <c r="H348">
        <v>500</v>
      </c>
      <c r="I348">
        <v>501</v>
      </c>
      <c r="J348" t="s">
        <v>21</v>
      </c>
      <c r="K348">
        <v>1.1000000000000001</v>
      </c>
      <c r="L348">
        <v>5.8</v>
      </c>
      <c r="M348">
        <v>1.0377000000000001</v>
      </c>
      <c r="N348">
        <v>5.7942</v>
      </c>
      <c r="O348" t="str">
        <f>IF(VLOOKUP($B348,Table1[],2,FALSE)=0,"",VLOOKUP($B348,Table1[],2,FALSE))</f>
        <v/>
      </c>
      <c r="P348" t="str">
        <f>IF(VLOOKUP($B348,Table1[],3,FALSE)=0,"",VLOOKUP($B348,Table1[],3,FALSE))</f>
        <v/>
      </c>
      <c r="Q348" t="str">
        <f>IF(VLOOKUP($B348,Table1[],5,FALSE)=0,"",VLOOKUP($B348,Table1[],5,FALSE))</f>
        <v/>
      </c>
    </row>
    <row r="349" spans="1:17" x14ac:dyDescent="0.25">
      <c r="A349" t="s">
        <v>115</v>
      </c>
      <c r="B349" t="s">
        <v>19</v>
      </c>
      <c r="C349">
        <v>0.33</v>
      </c>
      <c r="D349">
        <v>3.3001</v>
      </c>
      <c r="E349">
        <v>1E-4</v>
      </c>
      <c r="F349" t="s">
        <v>16</v>
      </c>
      <c r="G349" t="s">
        <v>14</v>
      </c>
      <c r="H349">
        <v>500</v>
      </c>
      <c r="I349">
        <v>501</v>
      </c>
      <c r="J349" t="s">
        <v>21</v>
      </c>
      <c r="K349">
        <v>1.1000000000000001</v>
      </c>
      <c r="L349">
        <v>5.7939999999999996</v>
      </c>
      <c r="M349">
        <v>1.038</v>
      </c>
      <c r="N349">
        <v>5.7941000000000003</v>
      </c>
      <c r="O349" t="str">
        <f>IF(VLOOKUP($B349,Table1[],2,FALSE)=0,"",VLOOKUP($B349,Table1[],2,FALSE))</f>
        <v/>
      </c>
      <c r="P349" t="str">
        <f>IF(VLOOKUP($B349,Table1[],3,FALSE)=0,"",VLOOKUP($B349,Table1[],3,FALSE))</f>
        <v/>
      </c>
      <c r="Q349" t="str">
        <f>IF(VLOOKUP($B349,Table1[],5,FALSE)=0,"",VLOOKUP($B349,Table1[],5,FALSE))</f>
        <v/>
      </c>
    </row>
    <row r="350" spans="1:17" x14ac:dyDescent="0.25">
      <c r="A350" t="s">
        <v>115</v>
      </c>
      <c r="B350" t="s">
        <v>19</v>
      </c>
      <c r="C350">
        <v>0.33</v>
      </c>
      <c r="D350">
        <v>3.3001</v>
      </c>
      <c r="E350">
        <v>1E-3</v>
      </c>
      <c r="F350" t="s">
        <v>16</v>
      </c>
      <c r="G350" t="s">
        <v>14</v>
      </c>
      <c r="H350">
        <v>500</v>
      </c>
      <c r="I350">
        <v>501</v>
      </c>
      <c r="J350" t="s">
        <v>21</v>
      </c>
      <c r="K350">
        <v>1.1000000000000001</v>
      </c>
      <c r="L350">
        <v>5.7778</v>
      </c>
      <c r="M350">
        <v>1.0964</v>
      </c>
      <c r="N350">
        <v>5.7779999999999996</v>
      </c>
      <c r="O350" t="str">
        <f>IF(VLOOKUP($B350,Table1[],2,FALSE)=0,"",VLOOKUP($B350,Table1[],2,FALSE))</f>
        <v/>
      </c>
      <c r="P350" t="str">
        <f>IF(VLOOKUP($B350,Table1[],3,FALSE)=0,"",VLOOKUP($B350,Table1[],3,FALSE))</f>
        <v/>
      </c>
      <c r="Q350" t="str">
        <f>IF(VLOOKUP($B350,Table1[],5,FALSE)=0,"",VLOOKUP($B350,Table1[],5,FALSE))</f>
        <v/>
      </c>
    </row>
    <row r="351" spans="1:17" x14ac:dyDescent="0.25">
      <c r="A351" t="s">
        <v>115</v>
      </c>
      <c r="B351" t="s">
        <v>19</v>
      </c>
      <c r="C351">
        <v>0.33</v>
      </c>
      <c r="D351">
        <v>3.3001</v>
      </c>
      <c r="E351">
        <v>0.01</v>
      </c>
      <c r="F351" t="s">
        <v>16</v>
      </c>
      <c r="G351" t="s">
        <v>14</v>
      </c>
      <c r="H351">
        <v>500</v>
      </c>
      <c r="I351">
        <v>501</v>
      </c>
      <c r="J351" t="s">
        <v>21</v>
      </c>
      <c r="K351">
        <v>4.9001000000000001</v>
      </c>
      <c r="L351">
        <v>4.8711000000000002</v>
      </c>
      <c r="M351">
        <v>4.8981000000000003</v>
      </c>
      <c r="N351">
        <v>4.8712999999999997</v>
      </c>
      <c r="O351" t="str">
        <f>IF(VLOOKUP($B351,Table1[],2,FALSE)=0,"",VLOOKUP($B351,Table1[],2,FALSE))</f>
        <v/>
      </c>
      <c r="P351" t="str">
        <f>IF(VLOOKUP($B351,Table1[],3,FALSE)=0,"",VLOOKUP($B351,Table1[],3,FALSE))</f>
        <v/>
      </c>
      <c r="Q351" t="str">
        <f>IF(VLOOKUP($B351,Table1[],5,FALSE)=0,"",VLOOKUP($B351,Table1[],5,FALSE))</f>
        <v/>
      </c>
    </row>
    <row r="352" spans="1:17" x14ac:dyDescent="0.25">
      <c r="A352" t="s">
        <v>115</v>
      </c>
      <c r="B352" t="s">
        <v>19</v>
      </c>
      <c r="C352">
        <v>0.33</v>
      </c>
      <c r="D352">
        <v>3.3001</v>
      </c>
      <c r="E352">
        <v>0.1</v>
      </c>
      <c r="F352" t="s">
        <v>16</v>
      </c>
      <c r="G352" t="s">
        <v>14</v>
      </c>
      <c r="H352">
        <v>500</v>
      </c>
      <c r="I352">
        <v>501</v>
      </c>
      <c r="J352" t="s">
        <v>21</v>
      </c>
      <c r="K352">
        <v>57.706000000000003</v>
      </c>
      <c r="L352">
        <v>1.1207</v>
      </c>
      <c r="M352">
        <v>57.704999999999998</v>
      </c>
      <c r="N352">
        <v>1.1204000000000001</v>
      </c>
      <c r="O352" t="str">
        <f>IF(VLOOKUP($B352,Table1[],2,FALSE)=0,"",VLOOKUP($B352,Table1[],2,FALSE))</f>
        <v/>
      </c>
      <c r="P352" t="str">
        <f>IF(VLOOKUP($B352,Table1[],3,FALSE)=0,"",VLOOKUP($B352,Table1[],3,FALSE))</f>
        <v/>
      </c>
      <c r="Q352" t="str">
        <f>IF(VLOOKUP($B352,Table1[],5,FALSE)=0,"",VLOOKUP($B352,Table1[],5,FALSE))</f>
        <v/>
      </c>
    </row>
    <row r="353" spans="1:17" x14ac:dyDescent="0.25">
      <c r="A353" t="s">
        <v>115</v>
      </c>
      <c r="B353" t="s">
        <v>19</v>
      </c>
      <c r="C353">
        <v>3.3</v>
      </c>
      <c r="D353">
        <v>33.000999999999998</v>
      </c>
      <c r="E353">
        <v>1E-4</v>
      </c>
      <c r="F353" t="s">
        <v>16</v>
      </c>
      <c r="G353" t="s">
        <v>14</v>
      </c>
      <c r="H353">
        <v>0.01</v>
      </c>
      <c r="I353">
        <v>4.5010000000000001E-2</v>
      </c>
      <c r="J353" t="s">
        <v>20</v>
      </c>
      <c r="K353">
        <v>0.93</v>
      </c>
      <c r="L353">
        <v>0.57999999999999996</v>
      </c>
      <c r="M353">
        <v>0.92291999999999996</v>
      </c>
      <c r="N353">
        <v>0.57830000000000004</v>
      </c>
      <c r="O353" t="str">
        <f>IF(VLOOKUP($B353,Table1[],2,FALSE)=0,"",VLOOKUP($B353,Table1[],2,FALSE))</f>
        <v/>
      </c>
      <c r="P353" t="str">
        <f>IF(VLOOKUP($B353,Table1[],3,FALSE)=0,"",VLOOKUP($B353,Table1[],3,FALSE))</f>
        <v/>
      </c>
      <c r="Q353" t="str">
        <f>IF(VLOOKUP($B353,Table1[],5,FALSE)=0,"",VLOOKUP($B353,Table1[],5,FALSE))</f>
        <v/>
      </c>
    </row>
    <row r="354" spans="1:17" x14ac:dyDescent="0.25">
      <c r="A354" t="s">
        <v>115</v>
      </c>
      <c r="B354" t="s">
        <v>19</v>
      </c>
      <c r="C354">
        <v>3.3</v>
      </c>
      <c r="D354">
        <v>33.000999999999998</v>
      </c>
      <c r="E354">
        <v>1E-3</v>
      </c>
      <c r="F354" t="s">
        <v>16</v>
      </c>
      <c r="G354" t="s">
        <v>14</v>
      </c>
      <c r="H354">
        <v>0.01</v>
      </c>
      <c r="I354">
        <v>4.5010000000000001E-2</v>
      </c>
      <c r="J354" t="s">
        <v>20</v>
      </c>
      <c r="K354">
        <v>0.98726000000000003</v>
      </c>
      <c r="L354">
        <v>0.57660999999999996</v>
      </c>
      <c r="M354">
        <v>0.98668</v>
      </c>
      <c r="N354">
        <v>0.57662000000000002</v>
      </c>
      <c r="O354" t="str">
        <f>IF(VLOOKUP($B354,Table1[],2,FALSE)=0,"",VLOOKUP($B354,Table1[],2,FALSE))</f>
        <v/>
      </c>
      <c r="P354" t="str">
        <f>IF(VLOOKUP($B354,Table1[],3,FALSE)=0,"",VLOOKUP($B354,Table1[],3,FALSE))</f>
        <v/>
      </c>
      <c r="Q354" t="str">
        <f>IF(VLOOKUP($B354,Table1[],5,FALSE)=0,"",VLOOKUP($B354,Table1[],5,FALSE))</f>
        <v/>
      </c>
    </row>
    <row r="355" spans="1:17" x14ac:dyDescent="0.25">
      <c r="A355" t="s">
        <v>115</v>
      </c>
      <c r="B355" t="s">
        <v>19</v>
      </c>
      <c r="C355">
        <v>3.3</v>
      </c>
      <c r="D355">
        <v>33.000999999999998</v>
      </c>
      <c r="E355">
        <v>0.01</v>
      </c>
      <c r="F355" t="s">
        <v>16</v>
      </c>
      <c r="G355" t="s">
        <v>14</v>
      </c>
      <c r="H355">
        <v>0.01</v>
      </c>
      <c r="I355">
        <v>4.5010000000000001E-2</v>
      </c>
      <c r="J355" t="s">
        <v>20</v>
      </c>
      <c r="K355">
        <v>4.8574000000000002</v>
      </c>
      <c r="L355">
        <v>0.48407</v>
      </c>
      <c r="M355">
        <v>4.8564999999999996</v>
      </c>
      <c r="N355">
        <v>0.48405999999999999</v>
      </c>
      <c r="O355" t="str">
        <f>IF(VLOOKUP($B355,Table1[],2,FALSE)=0,"",VLOOKUP($B355,Table1[],2,FALSE))</f>
        <v/>
      </c>
      <c r="P355" t="str">
        <f>IF(VLOOKUP($B355,Table1[],3,FALSE)=0,"",VLOOKUP($B355,Table1[],3,FALSE))</f>
        <v/>
      </c>
      <c r="Q355" t="str">
        <f>IF(VLOOKUP($B355,Table1[],5,FALSE)=0,"",VLOOKUP($B355,Table1[],5,FALSE))</f>
        <v/>
      </c>
    </row>
    <row r="356" spans="1:17" x14ac:dyDescent="0.25">
      <c r="A356" t="s">
        <v>115</v>
      </c>
      <c r="B356" t="s">
        <v>19</v>
      </c>
      <c r="C356">
        <v>3.3</v>
      </c>
      <c r="D356">
        <v>33.000999999999998</v>
      </c>
      <c r="E356">
        <v>0.1</v>
      </c>
      <c r="F356" t="s">
        <v>16</v>
      </c>
      <c r="G356" t="s">
        <v>14</v>
      </c>
      <c r="H356">
        <v>0.01</v>
      </c>
      <c r="I356">
        <v>4.5010000000000001E-2</v>
      </c>
      <c r="J356" t="s">
        <v>20</v>
      </c>
      <c r="K356">
        <v>57.704000000000001</v>
      </c>
      <c r="L356">
        <v>0.11064</v>
      </c>
      <c r="M356">
        <v>57.704000000000001</v>
      </c>
      <c r="N356">
        <v>0.11058999999999999</v>
      </c>
      <c r="O356" t="str">
        <f>IF(VLOOKUP($B356,Table1[],2,FALSE)=0,"",VLOOKUP($B356,Table1[],2,FALSE))</f>
        <v/>
      </c>
      <c r="P356" t="str">
        <f>IF(VLOOKUP($B356,Table1[],3,FALSE)=0,"",VLOOKUP($B356,Table1[],3,FALSE))</f>
        <v/>
      </c>
      <c r="Q356" t="str">
        <f>IF(VLOOKUP($B356,Table1[],5,FALSE)=0,"",VLOOKUP($B356,Table1[],5,FALSE))</f>
        <v/>
      </c>
    </row>
    <row r="357" spans="1:17" x14ac:dyDescent="0.25">
      <c r="A357" t="s">
        <v>115</v>
      </c>
      <c r="B357" t="s">
        <v>19</v>
      </c>
      <c r="C357">
        <v>3.3</v>
      </c>
      <c r="D357">
        <v>33.000999999999998</v>
      </c>
      <c r="E357">
        <v>1</v>
      </c>
      <c r="F357" t="s">
        <v>16</v>
      </c>
      <c r="G357" t="s">
        <v>14</v>
      </c>
      <c r="H357">
        <v>0.01</v>
      </c>
      <c r="I357">
        <v>4.5010000000000001E-2</v>
      </c>
      <c r="J357" t="s">
        <v>20</v>
      </c>
      <c r="K357">
        <v>579.97</v>
      </c>
      <c r="L357">
        <v>1.1401E-2</v>
      </c>
      <c r="M357">
        <v>579.97</v>
      </c>
      <c r="N357">
        <v>1.1382E-2</v>
      </c>
      <c r="O357" t="str">
        <f>IF(VLOOKUP($B357,Table1[],2,FALSE)=0,"",VLOOKUP($B357,Table1[],2,FALSE))</f>
        <v/>
      </c>
      <c r="P357" t="str">
        <f>IF(VLOOKUP($B357,Table1[],3,FALSE)=0,"",VLOOKUP($B357,Table1[],3,FALSE))</f>
        <v/>
      </c>
      <c r="Q357" t="str">
        <f>IF(VLOOKUP($B357,Table1[],5,FALSE)=0,"",VLOOKUP($B357,Table1[],5,FALSE))</f>
        <v/>
      </c>
    </row>
    <row r="358" spans="1:17" x14ac:dyDescent="0.25">
      <c r="A358" t="s">
        <v>115</v>
      </c>
      <c r="B358" t="s">
        <v>19</v>
      </c>
      <c r="C358">
        <v>3.3</v>
      </c>
      <c r="D358">
        <v>33.000999999999998</v>
      </c>
      <c r="E358">
        <v>1E-4</v>
      </c>
      <c r="F358" t="s">
        <v>16</v>
      </c>
      <c r="G358" t="s">
        <v>14</v>
      </c>
      <c r="H358">
        <v>4.4999999999999998E-2</v>
      </c>
      <c r="I358">
        <v>10.00001</v>
      </c>
      <c r="J358" t="s">
        <v>20</v>
      </c>
      <c r="K358">
        <v>0.7</v>
      </c>
      <c r="L358">
        <v>0.35</v>
      </c>
      <c r="M358">
        <v>0.69218000000000002</v>
      </c>
      <c r="N358">
        <v>0.34794999999999998</v>
      </c>
      <c r="O358" t="str">
        <f>IF(VLOOKUP($B358,Table1[],2,FALSE)=0,"",VLOOKUP($B358,Table1[],2,FALSE))</f>
        <v/>
      </c>
      <c r="P358" t="str">
        <f>IF(VLOOKUP($B358,Table1[],3,FALSE)=0,"",VLOOKUP($B358,Table1[],3,FALSE))</f>
        <v/>
      </c>
      <c r="Q358" t="str">
        <f>IF(VLOOKUP($B358,Table1[],5,FALSE)=0,"",VLOOKUP($B358,Table1[],5,FALSE))</f>
        <v/>
      </c>
    </row>
    <row r="359" spans="1:17" x14ac:dyDescent="0.25">
      <c r="A359" t="s">
        <v>115</v>
      </c>
      <c r="B359" t="s">
        <v>19</v>
      </c>
      <c r="C359">
        <v>3.3</v>
      </c>
      <c r="D359">
        <v>33.000999999999998</v>
      </c>
      <c r="E359">
        <v>1E-3</v>
      </c>
      <c r="F359" t="s">
        <v>16</v>
      </c>
      <c r="G359" t="s">
        <v>14</v>
      </c>
      <c r="H359">
        <v>4.4999999999999998E-2</v>
      </c>
      <c r="I359">
        <v>10.00001</v>
      </c>
      <c r="J359" t="s">
        <v>20</v>
      </c>
      <c r="K359">
        <v>0.78956999999999999</v>
      </c>
      <c r="L359">
        <v>0.34543000000000001</v>
      </c>
      <c r="M359">
        <v>0.78891</v>
      </c>
      <c r="N359">
        <v>0.34543000000000001</v>
      </c>
      <c r="O359" t="str">
        <f>IF(VLOOKUP($B359,Table1[],2,FALSE)=0,"",VLOOKUP($B359,Table1[],2,FALSE))</f>
        <v/>
      </c>
      <c r="P359" t="str">
        <f>IF(VLOOKUP($B359,Table1[],3,FALSE)=0,"",VLOOKUP($B359,Table1[],3,FALSE))</f>
        <v/>
      </c>
      <c r="Q359" t="str">
        <f>IF(VLOOKUP($B359,Table1[],5,FALSE)=0,"",VLOOKUP($B359,Table1[],5,FALSE))</f>
        <v/>
      </c>
    </row>
    <row r="360" spans="1:17" x14ac:dyDescent="0.25">
      <c r="A360" t="s">
        <v>115</v>
      </c>
      <c r="B360" t="s">
        <v>19</v>
      </c>
      <c r="C360">
        <v>3.3</v>
      </c>
      <c r="D360">
        <v>33.000999999999998</v>
      </c>
      <c r="E360">
        <v>0.01</v>
      </c>
      <c r="F360" t="s">
        <v>16</v>
      </c>
      <c r="G360" t="s">
        <v>14</v>
      </c>
      <c r="H360">
        <v>4.4999999999999998E-2</v>
      </c>
      <c r="I360">
        <v>10.00001</v>
      </c>
      <c r="J360" t="s">
        <v>20</v>
      </c>
      <c r="K360">
        <v>5.2633000000000001</v>
      </c>
      <c r="L360">
        <v>0.24920999999999999</v>
      </c>
      <c r="M360">
        <v>5.2624000000000004</v>
      </c>
      <c r="N360">
        <v>0.24918000000000001</v>
      </c>
      <c r="O360" t="str">
        <f>IF(VLOOKUP($B360,Table1[],2,FALSE)=0,"",VLOOKUP($B360,Table1[],2,FALSE))</f>
        <v/>
      </c>
      <c r="P360" t="str">
        <f>IF(VLOOKUP($B360,Table1[],3,FALSE)=0,"",VLOOKUP($B360,Table1[],3,FALSE))</f>
        <v/>
      </c>
      <c r="Q360" t="str">
        <f>IF(VLOOKUP($B360,Table1[],5,FALSE)=0,"",VLOOKUP($B360,Table1[],5,FALSE))</f>
        <v/>
      </c>
    </row>
    <row r="361" spans="1:17" x14ac:dyDescent="0.25">
      <c r="A361" t="s">
        <v>115</v>
      </c>
      <c r="B361" t="s">
        <v>19</v>
      </c>
      <c r="C361">
        <v>3.3</v>
      </c>
      <c r="D361">
        <v>33.000999999999998</v>
      </c>
      <c r="E361">
        <v>0.1</v>
      </c>
      <c r="F361" t="s">
        <v>16</v>
      </c>
      <c r="G361" t="s">
        <v>14</v>
      </c>
      <c r="H361">
        <v>4.4999999999999998E-2</v>
      </c>
      <c r="I361">
        <v>10.00001</v>
      </c>
      <c r="J361" t="s">
        <v>20</v>
      </c>
      <c r="K361">
        <v>57.892000000000003</v>
      </c>
      <c r="L361">
        <v>4.1619999999999997E-2</v>
      </c>
      <c r="M361">
        <v>57.892000000000003</v>
      </c>
      <c r="N361">
        <v>4.1575000000000001E-2</v>
      </c>
      <c r="O361" t="str">
        <f>IF(VLOOKUP($B361,Table1[],2,FALSE)=0,"",VLOOKUP($B361,Table1[],2,FALSE))</f>
        <v/>
      </c>
      <c r="P361" t="str">
        <f>IF(VLOOKUP($B361,Table1[],3,FALSE)=0,"",VLOOKUP($B361,Table1[],3,FALSE))</f>
        <v/>
      </c>
      <c r="Q361" t="str">
        <f>IF(VLOOKUP($B361,Table1[],5,FALSE)=0,"",VLOOKUP($B361,Table1[],5,FALSE))</f>
        <v/>
      </c>
    </row>
    <row r="362" spans="1:17" x14ac:dyDescent="0.25">
      <c r="A362" t="s">
        <v>115</v>
      </c>
      <c r="B362" t="s">
        <v>19</v>
      </c>
      <c r="C362">
        <v>3.3</v>
      </c>
      <c r="D362">
        <v>33.000999999999998</v>
      </c>
      <c r="E362">
        <v>1</v>
      </c>
      <c r="F362" t="s">
        <v>16</v>
      </c>
      <c r="G362" t="s">
        <v>14</v>
      </c>
      <c r="H362">
        <v>4.4999999999999998E-2</v>
      </c>
      <c r="I362">
        <v>10.00001</v>
      </c>
      <c r="J362" t="s">
        <v>20</v>
      </c>
      <c r="K362">
        <v>579.99</v>
      </c>
      <c r="L362">
        <v>4.2218999999999998E-3</v>
      </c>
      <c r="M362">
        <v>579.99</v>
      </c>
      <c r="N362">
        <v>4.2034000000000004E-3</v>
      </c>
      <c r="O362" t="str">
        <f>IF(VLOOKUP($B362,Table1[],2,FALSE)=0,"",VLOOKUP($B362,Table1[],2,FALSE))</f>
        <v/>
      </c>
      <c r="P362" t="str">
        <f>IF(VLOOKUP($B362,Table1[],3,FALSE)=0,"",VLOOKUP($B362,Table1[],3,FALSE))</f>
        <v/>
      </c>
      <c r="Q362" t="str">
        <f>IF(VLOOKUP($B362,Table1[],5,FALSE)=0,"",VLOOKUP($B362,Table1[],5,FALSE))</f>
        <v/>
      </c>
    </row>
    <row r="363" spans="1:17" x14ac:dyDescent="0.25">
      <c r="A363" t="s">
        <v>115</v>
      </c>
      <c r="B363" t="s">
        <v>19</v>
      </c>
      <c r="C363">
        <v>3.3</v>
      </c>
      <c r="D363">
        <v>33.000999999999998</v>
      </c>
      <c r="E363">
        <v>1E-4</v>
      </c>
      <c r="F363" t="s">
        <v>16</v>
      </c>
      <c r="G363" t="s">
        <v>14</v>
      </c>
      <c r="H363">
        <v>10</v>
      </c>
      <c r="I363">
        <v>20.010000000000002</v>
      </c>
      <c r="J363" t="s">
        <v>21</v>
      </c>
      <c r="K363">
        <v>0.7</v>
      </c>
      <c r="L363">
        <v>0.81</v>
      </c>
      <c r="M363">
        <v>0.69303999999999999</v>
      </c>
      <c r="N363">
        <v>0.80896000000000001</v>
      </c>
      <c r="O363" t="str">
        <f>IF(VLOOKUP($B363,Table1[],2,FALSE)=0,"",VLOOKUP($B363,Table1[],2,FALSE))</f>
        <v/>
      </c>
      <c r="P363" t="str">
        <f>IF(VLOOKUP($B363,Table1[],3,FALSE)=0,"",VLOOKUP($B363,Table1[],3,FALSE))</f>
        <v/>
      </c>
      <c r="Q363" t="str">
        <f>IF(VLOOKUP($B363,Table1[],5,FALSE)=0,"",VLOOKUP($B363,Table1[],5,FALSE))</f>
        <v/>
      </c>
    </row>
    <row r="364" spans="1:17" x14ac:dyDescent="0.25">
      <c r="A364" t="s">
        <v>115</v>
      </c>
      <c r="B364" t="s">
        <v>19</v>
      </c>
      <c r="C364">
        <v>3.3</v>
      </c>
      <c r="D364">
        <v>33.000999999999998</v>
      </c>
      <c r="E364">
        <v>1E-3</v>
      </c>
      <c r="F364" t="s">
        <v>16</v>
      </c>
      <c r="G364" t="s">
        <v>14</v>
      </c>
      <c r="H364">
        <v>10</v>
      </c>
      <c r="I364">
        <v>20.010000000000002</v>
      </c>
      <c r="J364" t="s">
        <v>21</v>
      </c>
      <c r="K364">
        <v>0.74743999999999999</v>
      </c>
      <c r="L364">
        <v>0.8075</v>
      </c>
      <c r="M364">
        <v>0.74699000000000004</v>
      </c>
      <c r="N364">
        <v>0.80750999999999995</v>
      </c>
      <c r="O364" t="str">
        <f>IF(VLOOKUP($B364,Table1[],2,FALSE)=0,"",VLOOKUP($B364,Table1[],2,FALSE))</f>
        <v/>
      </c>
      <c r="P364" t="str">
        <f>IF(VLOOKUP($B364,Table1[],3,FALSE)=0,"",VLOOKUP($B364,Table1[],3,FALSE))</f>
        <v/>
      </c>
      <c r="Q364" t="str">
        <f>IF(VLOOKUP($B364,Table1[],5,FALSE)=0,"",VLOOKUP($B364,Table1[],5,FALSE))</f>
        <v/>
      </c>
    </row>
    <row r="365" spans="1:17" x14ac:dyDescent="0.25">
      <c r="A365" t="s">
        <v>115</v>
      </c>
      <c r="B365" t="s">
        <v>19</v>
      </c>
      <c r="C365">
        <v>3.3</v>
      </c>
      <c r="D365">
        <v>33.000999999999998</v>
      </c>
      <c r="E365">
        <v>0.01</v>
      </c>
      <c r="F365" t="s">
        <v>16</v>
      </c>
      <c r="G365" t="s">
        <v>14</v>
      </c>
      <c r="H365">
        <v>10</v>
      </c>
      <c r="I365">
        <v>20.010000000000002</v>
      </c>
      <c r="J365" t="s">
        <v>21</v>
      </c>
      <c r="K365">
        <v>4.3391999999999999</v>
      </c>
      <c r="L365">
        <v>0.71689999999999998</v>
      </c>
      <c r="M365">
        <v>4.3383000000000003</v>
      </c>
      <c r="N365">
        <v>0.71689999999999998</v>
      </c>
      <c r="O365" t="str">
        <f>IF(VLOOKUP($B365,Table1[],2,FALSE)=0,"",VLOOKUP($B365,Table1[],2,FALSE))</f>
        <v/>
      </c>
      <c r="P365" t="str">
        <f>IF(VLOOKUP($B365,Table1[],3,FALSE)=0,"",VLOOKUP($B365,Table1[],3,FALSE))</f>
        <v/>
      </c>
      <c r="Q365" t="str">
        <f>IF(VLOOKUP($B365,Table1[],5,FALSE)=0,"",VLOOKUP($B365,Table1[],5,FALSE))</f>
        <v/>
      </c>
    </row>
    <row r="366" spans="1:17" x14ac:dyDescent="0.25">
      <c r="A366" t="s">
        <v>115</v>
      </c>
      <c r="B366" t="s">
        <v>19</v>
      </c>
      <c r="C366">
        <v>3.3</v>
      </c>
      <c r="D366">
        <v>33.000999999999998</v>
      </c>
      <c r="E366">
        <v>0.1</v>
      </c>
      <c r="F366" t="s">
        <v>16</v>
      </c>
      <c r="G366" t="s">
        <v>14</v>
      </c>
      <c r="H366">
        <v>10</v>
      </c>
      <c r="I366">
        <v>20.010000000000002</v>
      </c>
      <c r="J366" t="s">
        <v>21</v>
      </c>
      <c r="K366">
        <v>57.426000000000002</v>
      </c>
      <c r="L366">
        <v>0.20355000000000001</v>
      </c>
      <c r="M366">
        <v>57.426000000000002</v>
      </c>
      <c r="N366">
        <v>0.20351</v>
      </c>
      <c r="O366" t="str">
        <f>IF(VLOOKUP($B366,Table1[],2,FALSE)=0,"",VLOOKUP($B366,Table1[],2,FALSE))</f>
        <v/>
      </c>
      <c r="P366" t="str">
        <f>IF(VLOOKUP($B366,Table1[],3,FALSE)=0,"",VLOOKUP($B366,Table1[],3,FALSE))</f>
        <v/>
      </c>
      <c r="Q366" t="str">
        <f>IF(VLOOKUP($B366,Table1[],5,FALSE)=0,"",VLOOKUP($B366,Table1[],5,FALSE))</f>
        <v/>
      </c>
    </row>
    <row r="367" spans="1:17" x14ac:dyDescent="0.25">
      <c r="A367" t="s">
        <v>115</v>
      </c>
      <c r="B367" t="s">
        <v>19</v>
      </c>
      <c r="C367">
        <v>3.3</v>
      </c>
      <c r="D367">
        <v>33.000999999999998</v>
      </c>
      <c r="E367">
        <v>1</v>
      </c>
      <c r="F367" t="s">
        <v>16</v>
      </c>
      <c r="G367" t="s">
        <v>14</v>
      </c>
      <c r="H367">
        <v>10</v>
      </c>
      <c r="I367">
        <v>20.010000000000002</v>
      </c>
      <c r="J367" t="s">
        <v>21</v>
      </c>
      <c r="K367">
        <v>579.94000000000005</v>
      </c>
      <c r="L367">
        <v>2.1451999999999999E-2</v>
      </c>
      <c r="M367">
        <v>579.94000000000005</v>
      </c>
      <c r="N367">
        <v>2.1433000000000001E-2</v>
      </c>
      <c r="O367" t="str">
        <f>IF(VLOOKUP($B367,Table1[],2,FALSE)=0,"",VLOOKUP($B367,Table1[],2,FALSE))</f>
        <v/>
      </c>
      <c r="P367" t="str">
        <f>IF(VLOOKUP($B367,Table1[],3,FALSE)=0,"",VLOOKUP($B367,Table1[],3,FALSE))</f>
        <v/>
      </c>
      <c r="Q367" t="str">
        <f>IF(VLOOKUP($B367,Table1[],5,FALSE)=0,"",VLOOKUP($B367,Table1[],5,FALSE))</f>
        <v/>
      </c>
    </row>
    <row r="368" spans="1:17" x14ac:dyDescent="0.25">
      <c r="A368" t="s">
        <v>115</v>
      </c>
      <c r="B368" t="s">
        <v>19</v>
      </c>
      <c r="C368">
        <v>3.3</v>
      </c>
      <c r="D368">
        <v>33.000999999999998</v>
      </c>
      <c r="E368">
        <v>1E-4</v>
      </c>
      <c r="F368" t="s">
        <v>16</v>
      </c>
      <c r="G368" t="s">
        <v>14</v>
      </c>
      <c r="H368">
        <v>20</v>
      </c>
      <c r="I368">
        <v>50.01</v>
      </c>
      <c r="J368" t="s">
        <v>21</v>
      </c>
      <c r="K368">
        <v>0.7</v>
      </c>
      <c r="L368">
        <v>1.2</v>
      </c>
      <c r="M368">
        <v>0.69121999999999995</v>
      </c>
      <c r="N368">
        <v>1.1565000000000001</v>
      </c>
      <c r="O368" t="str">
        <f>IF(VLOOKUP($B368,Table1[],2,FALSE)=0,"",VLOOKUP($B368,Table1[],2,FALSE))</f>
        <v/>
      </c>
      <c r="P368" t="str">
        <f>IF(VLOOKUP($B368,Table1[],3,FALSE)=0,"",VLOOKUP($B368,Table1[],3,FALSE))</f>
        <v/>
      </c>
      <c r="Q368" t="str">
        <f>IF(VLOOKUP($B368,Table1[],5,FALSE)=0,"",VLOOKUP($B368,Table1[],5,FALSE))</f>
        <v/>
      </c>
    </row>
    <row r="369" spans="1:17" x14ac:dyDescent="0.25">
      <c r="A369" t="s">
        <v>115</v>
      </c>
      <c r="B369" t="s">
        <v>19</v>
      </c>
      <c r="C369">
        <v>3.3</v>
      </c>
      <c r="D369">
        <v>33.000999999999998</v>
      </c>
      <c r="E369">
        <v>1E-3</v>
      </c>
      <c r="F369" t="s">
        <v>16</v>
      </c>
      <c r="G369" t="s">
        <v>14</v>
      </c>
      <c r="H369">
        <v>20</v>
      </c>
      <c r="I369">
        <v>50.01</v>
      </c>
      <c r="J369" t="s">
        <v>21</v>
      </c>
      <c r="K369">
        <v>0.73465999999999998</v>
      </c>
      <c r="L369">
        <v>1.1553</v>
      </c>
      <c r="M369">
        <v>0.73165000000000002</v>
      </c>
      <c r="N369">
        <v>1.1554</v>
      </c>
      <c r="O369" t="str">
        <f>IF(VLOOKUP($B369,Table1[],2,FALSE)=0,"",VLOOKUP($B369,Table1[],2,FALSE))</f>
        <v/>
      </c>
      <c r="P369" t="str">
        <f>IF(VLOOKUP($B369,Table1[],3,FALSE)=0,"",VLOOKUP($B369,Table1[],3,FALSE))</f>
        <v/>
      </c>
      <c r="Q369" t="str">
        <f>IF(VLOOKUP($B369,Table1[],5,FALSE)=0,"",VLOOKUP($B369,Table1[],5,FALSE))</f>
        <v/>
      </c>
    </row>
    <row r="370" spans="1:17" x14ac:dyDescent="0.25">
      <c r="A370" t="s">
        <v>115</v>
      </c>
      <c r="B370" t="s">
        <v>19</v>
      </c>
      <c r="C370">
        <v>3.3</v>
      </c>
      <c r="D370">
        <v>33.000999999999998</v>
      </c>
      <c r="E370">
        <v>0.01</v>
      </c>
      <c r="F370" t="s">
        <v>16</v>
      </c>
      <c r="G370" t="s">
        <v>14</v>
      </c>
      <c r="H370">
        <v>20</v>
      </c>
      <c r="I370">
        <v>50.01</v>
      </c>
      <c r="J370" t="s">
        <v>21</v>
      </c>
      <c r="K370">
        <v>3.8001999999999998</v>
      </c>
      <c r="L370">
        <v>1.0753999999999999</v>
      </c>
      <c r="M370">
        <v>3.7970999999999999</v>
      </c>
      <c r="N370">
        <v>1.0753999999999999</v>
      </c>
      <c r="O370" t="str">
        <f>IF(VLOOKUP($B370,Table1[],2,FALSE)=0,"",VLOOKUP($B370,Table1[],2,FALSE))</f>
        <v/>
      </c>
      <c r="P370" t="str">
        <f>IF(VLOOKUP($B370,Table1[],3,FALSE)=0,"",VLOOKUP($B370,Table1[],3,FALSE))</f>
        <v/>
      </c>
      <c r="Q370" t="str">
        <f>IF(VLOOKUP($B370,Table1[],5,FALSE)=0,"",VLOOKUP($B370,Table1[],5,FALSE))</f>
        <v/>
      </c>
    </row>
    <row r="371" spans="1:17" x14ac:dyDescent="0.25">
      <c r="A371" t="s">
        <v>115</v>
      </c>
      <c r="B371" t="s">
        <v>19</v>
      </c>
      <c r="C371">
        <v>3.3</v>
      </c>
      <c r="D371">
        <v>33.000999999999998</v>
      </c>
      <c r="E371">
        <v>0.1</v>
      </c>
      <c r="F371" t="s">
        <v>16</v>
      </c>
      <c r="G371" t="s">
        <v>14</v>
      </c>
      <c r="H371">
        <v>20</v>
      </c>
      <c r="I371">
        <v>50.01</v>
      </c>
      <c r="J371" t="s">
        <v>21</v>
      </c>
      <c r="K371">
        <v>56.883000000000003</v>
      </c>
      <c r="L371">
        <v>0.39190000000000003</v>
      </c>
      <c r="M371">
        <v>56.881999999999998</v>
      </c>
      <c r="N371">
        <v>0.39182</v>
      </c>
      <c r="O371" t="str">
        <f>IF(VLOOKUP($B371,Table1[],2,FALSE)=0,"",VLOOKUP($B371,Table1[],2,FALSE))</f>
        <v/>
      </c>
      <c r="P371" t="str">
        <f>IF(VLOOKUP($B371,Table1[],3,FALSE)=0,"",VLOOKUP($B371,Table1[],3,FALSE))</f>
        <v/>
      </c>
      <c r="Q371" t="str">
        <f>IF(VLOOKUP($B371,Table1[],5,FALSE)=0,"",VLOOKUP($B371,Table1[],5,FALSE))</f>
        <v/>
      </c>
    </row>
    <row r="372" spans="1:17" x14ac:dyDescent="0.25">
      <c r="A372" t="s">
        <v>115</v>
      </c>
      <c r="B372" t="s">
        <v>19</v>
      </c>
      <c r="C372">
        <v>3.3</v>
      </c>
      <c r="D372">
        <v>33.000999999999998</v>
      </c>
      <c r="E372">
        <v>1</v>
      </c>
      <c r="F372" t="s">
        <v>16</v>
      </c>
      <c r="G372" t="s">
        <v>14</v>
      </c>
      <c r="H372">
        <v>20</v>
      </c>
      <c r="I372">
        <v>50.01</v>
      </c>
      <c r="J372" t="s">
        <v>21</v>
      </c>
      <c r="K372">
        <v>579.88</v>
      </c>
      <c r="L372">
        <v>4.3222999999999998E-2</v>
      </c>
      <c r="M372">
        <v>579.88</v>
      </c>
      <c r="N372">
        <v>4.3181999999999998E-2</v>
      </c>
      <c r="O372" t="str">
        <f>IF(VLOOKUP($B372,Table1[],2,FALSE)=0,"",VLOOKUP($B372,Table1[],2,FALSE))</f>
        <v/>
      </c>
      <c r="P372" t="str">
        <f>IF(VLOOKUP($B372,Table1[],3,FALSE)=0,"",VLOOKUP($B372,Table1[],3,FALSE))</f>
        <v/>
      </c>
      <c r="Q372" t="str">
        <f>IF(VLOOKUP($B372,Table1[],5,FALSE)=0,"",VLOOKUP($B372,Table1[],5,FALSE))</f>
        <v/>
      </c>
    </row>
    <row r="373" spans="1:17" x14ac:dyDescent="0.25">
      <c r="A373" t="s">
        <v>115</v>
      </c>
      <c r="B373" t="s">
        <v>19</v>
      </c>
      <c r="C373">
        <v>3.3</v>
      </c>
      <c r="D373">
        <v>33.000999999999998</v>
      </c>
      <c r="E373">
        <v>1E-4</v>
      </c>
      <c r="F373" t="s">
        <v>16</v>
      </c>
      <c r="G373" t="s">
        <v>14</v>
      </c>
      <c r="H373">
        <v>50</v>
      </c>
      <c r="I373">
        <v>100.01</v>
      </c>
      <c r="J373" t="s">
        <v>21</v>
      </c>
      <c r="K373">
        <v>2.2999999999999998</v>
      </c>
      <c r="L373">
        <v>2.7</v>
      </c>
      <c r="M373">
        <v>2.3079000000000001</v>
      </c>
      <c r="N373">
        <v>2.6577000000000002</v>
      </c>
      <c r="O373" t="str">
        <f>IF(VLOOKUP($B373,Table1[],2,FALSE)=0,"",VLOOKUP($B373,Table1[],2,FALSE))</f>
        <v/>
      </c>
      <c r="P373" t="str">
        <f>IF(VLOOKUP($B373,Table1[],3,FALSE)=0,"",VLOOKUP($B373,Table1[],3,FALSE))</f>
        <v/>
      </c>
      <c r="Q373" t="str">
        <f>IF(VLOOKUP($B373,Table1[],5,FALSE)=0,"",VLOOKUP($B373,Table1[],5,FALSE))</f>
        <v/>
      </c>
    </row>
    <row r="374" spans="1:17" x14ac:dyDescent="0.25">
      <c r="A374" t="s">
        <v>115</v>
      </c>
      <c r="B374" t="s">
        <v>19</v>
      </c>
      <c r="C374">
        <v>3.3</v>
      </c>
      <c r="D374">
        <v>33.000999999999998</v>
      </c>
      <c r="E374">
        <v>1E-3</v>
      </c>
      <c r="F374" t="s">
        <v>16</v>
      </c>
      <c r="G374" t="s">
        <v>14</v>
      </c>
      <c r="H374">
        <v>50</v>
      </c>
      <c r="I374">
        <v>100.01</v>
      </c>
      <c r="J374" t="s">
        <v>21</v>
      </c>
      <c r="K374">
        <v>2.3264999999999998</v>
      </c>
      <c r="L374">
        <v>2.6572</v>
      </c>
      <c r="M374">
        <v>2.3233999999999999</v>
      </c>
      <c r="N374">
        <v>2.6573000000000002</v>
      </c>
      <c r="O374" t="str">
        <f>IF(VLOOKUP($B374,Table1[],2,FALSE)=0,"",VLOOKUP($B374,Table1[],2,FALSE))</f>
        <v/>
      </c>
      <c r="P374" t="str">
        <f>IF(VLOOKUP($B374,Table1[],3,FALSE)=0,"",VLOOKUP($B374,Table1[],3,FALSE))</f>
        <v/>
      </c>
      <c r="Q374" t="str">
        <f>IF(VLOOKUP($B374,Table1[],5,FALSE)=0,"",VLOOKUP($B374,Table1[],5,FALSE))</f>
        <v/>
      </c>
    </row>
    <row r="375" spans="1:17" x14ac:dyDescent="0.25">
      <c r="A375" t="s">
        <v>115</v>
      </c>
      <c r="B375" t="s">
        <v>19</v>
      </c>
      <c r="C375">
        <v>3.3</v>
      </c>
      <c r="D375">
        <v>33.000999999999998</v>
      </c>
      <c r="E375">
        <v>0.01</v>
      </c>
      <c r="F375" t="s">
        <v>16</v>
      </c>
      <c r="G375" t="s">
        <v>14</v>
      </c>
      <c r="H375">
        <v>50</v>
      </c>
      <c r="I375">
        <v>100.01</v>
      </c>
      <c r="J375" t="s">
        <v>21</v>
      </c>
      <c r="K375">
        <v>3.8797000000000001</v>
      </c>
      <c r="L375">
        <v>2.6158000000000001</v>
      </c>
      <c r="M375">
        <v>3.8711000000000002</v>
      </c>
      <c r="N375">
        <v>2.6160000000000001</v>
      </c>
      <c r="O375" t="str">
        <f>IF(VLOOKUP($B375,Table1[],2,FALSE)=0,"",VLOOKUP($B375,Table1[],2,FALSE))</f>
        <v/>
      </c>
      <c r="P375" t="str">
        <f>IF(VLOOKUP($B375,Table1[],3,FALSE)=0,"",VLOOKUP($B375,Table1[],3,FALSE))</f>
        <v/>
      </c>
      <c r="Q375" t="str">
        <f>IF(VLOOKUP($B375,Table1[],5,FALSE)=0,"",VLOOKUP($B375,Table1[],5,FALSE))</f>
        <v/>
      </c>
    </row>
    <row r="376" spans="1:17" x14ac:dyDescent="0.25">
      <c r="A376" t="s">
        <v>115</v>
      </c>
      <c r="B376" t="s">
        <v>19</v>
      </c>
      <c r="C376">
        <v>3.3</v>
      </c>
      <c r="D376">
        <v>33.000999999999998</v>
      </c>
      <c r="E376">
        <v>0.1</v>
      </c>
      <c r="F376" t="s">
        <v>16</v>
      </c>
      <c r="G376" t="s">
        <v>14</v>
      </c>
      <c r="H376">
        <v>50</v>
      </c>
      <c r="I376">
        <v>100.01</v>
      </c>
      <c r="J376" t="s">
        <v>21</v>
      </c>
      <c r="K376">
        <v>53.719000000000001</v>
      </c>
      <c r="L376">
        <v>1.6172</v>
      </c>
      <c r="M376">
        <v>53.713000000000001</v>
      </c>
      <c r="N376">
        <v>1.6172</v>
      </c>
      <c r="O376" t="str">
        <f>IF(VLOOKUP($B376,Table1[],2,FALSE)=0,"",VLOOKUP($B376,Table1[],2,FALSE))</f>
        <v/>
      </c>
      <c r="P376" t="str">
        <f>IF(VLOOKUP($B376,Table1[],3,FALSE)=0,"",VLOOKUP($B376,Table1[],3,FALSE))</f>
        <v/>
      </c>
      <c r="Q376" t="str">
        <f>IF(VLOOKUP($B376,Table1[],5,FALSE)=0,"",VLOOKUP($B376,Table1[],5,FALSE))</f>
        <v/>
      </c>
    </row>
    <row r="377" spans="1:17" x14ac:dyDescent="0.25">
      <c r="A377" t="s">
        <v>115</v>
      </c>
      <c r="B377" t="s">
        <v>19</v>
      </c>
      <c r="C377">
        <v>3.3</v>
      </c>
      <c r="D377">
        <v>33.000999999999998</v>
      </c>
      <c r="E377">
        <v>1</v>
      </c>
      <c r="F377" t="s">
        <v>16</v>
      </c>
      <c r="G377" t="s">
        <v>14</v>
      </c>
      <c r="H377">
        <v>50</v>
      </c>
      <c r="I377">
        <v>100.01</v>
      </c>
      <c r="J377" t="s">
        <v>21</v>
      </c>
      <c r="K377">
        <v>579.35</v>
      </c>
      <c r="L377">
        <v>0.23028000000000001</v>
      </c>
      <c r="M377">
        <v>579.35</v>
      </c>
      <c r="N377">
        <v>0.23021</v>
      </c>
      <c r="O377" t="str">
        <f>IF(VLOOKUP($B377,Table1[],2,FALSE)=0,"",VLOOKUP($B377,Table1[],2,FALSE))</f>
        <v/>
      </c>
      <c r="P377" t="str">
        <f>IF(VLOOKUP($B377,Table1[],3,FALSE)=0,"",VLOOKUP($B377,Table1[],3,FALSE))</f>
        <v/>
      </c>
      <c r="Q377" t="str">
        <f>IF(VLOOKUP($B377,Table1[],5,FALSE)=0,"",VLOOKUP($B377,Table1[],5,FALSE))</f>
        <v/>
      </c>
    </row>
    <row r="378" spans="1:17" x14ac:dyDescent="0.25">
      <c r="A378" t="s">
        <v>115</v>
      </c>
      <c r="B378" t="s">
        <v>19</v>
      </c>
      <c r="C378">
        <v>3.3</v>
      </c>
      <c r="D378">
        <v>33.000999999999998</v>
      </c>
      <c r="E378">
        <v>1E-4</v>
      </c>
      <c r="F378" t="s">
        <v>16</v>
      </c>
      <c r="G378" t="s">
        <v>14</v>
      </c>
      <c r="H378">
        <v>100</v>
      </c>
      <c r="I378">
        <v>500</v>
      </c>
      <c r="J378" t="s">
        <v>21</v>
      </c>
      <c r="K378">
        <v>13</v>
      </c>
      <c r="L378">
        <v>4.5999999999999996</v>
      </c>
      <c r="M378">
        <v>2.3363999999999998</v>
      </c>
      <c r="N378">
        <v>2.6995</v>
      </c>
      <c r="O378" t="str">
        <f>IF(VLOOKUP($B378,Table1[],2,FALSE)=0,"",VLOOKUP($B378,Table1[],2,FALSE))</f>
        <v/>
      </c>
      <c r="P378" t="str">
        <f>IF(VLOOKUP($B378,Table1[],3,FALSE)=0,"",VLOOKUP($B378,Table1[],3,FALSE))</f>
        <v/>
      </c>
      <c r="Q378" t="str">
        <f>IF(VLOOKUP($B378,Table1[],5,FALSE)=0,"",VLOOKUP($B378,Table1[],5,FALSE))</f>
        <v/>
      </c>
    </row>
    <row r="379" spans="1:17" x14ac:dyDescent="0.25">
      <c r="A379" t="s">
        <v>115</v>
      </c>
      <c r="B379" t="s">
        <v>19</v>
      </c>
      <c r="C379">
        <v>3.3</v>
      </c>
      <c r="D379">
        <v>33.000999999999998</v>
      </c>
      <c r="E379">
        <v>1E-3</v>
      </c>
      <c r="F379" t="s">
        <v>16</v>
      </c>
      <c r="G379" t="s">
        <v>14</v>
      </c>
      <c r="H379">
        <v>100</v>
      </c>
      <c r="I379">
        <v>500</v>
      </c>
      <c r="J379" t="s">
        <v>21</v>
      </c>
      <c r="K379">
        <v>13</v>
      </c>
      <c r="L379">
        <v>4.5999999999999996</v>
      </c>
      <c r="M379">
        <v>2.3500999999999999</v>
      </c>
      <c r="N379">
        <v>2.6989999999999998</v>
      </c>
      <c r="O379" t="str">
        <f>IF(VLOOKUP($B379,Table1[],2,FALSE)=0,"",VLOOKUP($B379,Table1[],2,FALSE))</f>
        <v/>
      </c>
      <c r="P379" t="str">
        <f>IF(VLOOKUP($B379,Table1[],3,FALSE)=0,"",VLOOKUP($B379,Table1[],3,FALSE))</f>
        <v/>
      </c>
      <c r="Q379" t="str">
        <f>IF(VLOOKUP($B379,Table1[],5,FALSE)=0,"",VLOOKUP($B379,Table1[],5,FALSE))</f>
        <v/>
      </c>
    </row>
    <row r="380" spans="1:17" x14ac:dyDescent="0.25">
      <c r="A380" t="s">
        <v>115</v>
      </c>
      <c r="B380" t="s">
        <v>19</v>
      </c>
      <c r="C380">
        <v>3.3</v>
      </c>
      <c r="D380">
        <v>33.000999999999998</v>
      </c>
      <c r="E380">
        <v>0.01</v>
      </c>
      <c r="F380" t="s">
        <v>16</v>
      </c>
      <c r="G380" t="s">
        <v>14</v>
      </c>
      <c r="H380">
        <v>100</v>
      </c>
      <c r="I380">
        <v>500</v>
      </c>
      <c r="J380" t="s">
        <v>21</v>
      </c>
      <c r="K380">
        <v>13</v>
      </c>
      <c r="L380">
        <v>4.5999999999999996</v>
      </c>
      <c r="M380">
        <v>3.831</v>
      </c>
      <c r="N380">
        <v>2.6581000000000001</v>
      </c>
      <c r="O380" t="str">
        <f>IF(VLOOKUP($B380,Table1[],2,FALSE)=0,"",VLOOKUP($B380,Table1[],2,FALSE))</f>
        <v/>
      </c>
      <c r="P380" t="str">
        <f>IF(VLOOKUP($B380,Table1[],3,FALSE)=0,"",VLOOKUP($B380,Table1[],3,FALSE))</f>
        <v/>
      </c>
      <c r="Q380" t="str">
        <f>IF(VLOOKUP($B380,Table1[],5,FALSE)=0,"",VLOOKUP($B380,Table1[],5,FALSE))</f>
        <v/>
      </c>
    </row>
    <row r="381" spans="1:17" x14ac:dyDescent="0.25">
      <c r="A381" t="s">
        <v>115</v>
      </c>
      <c r="B381" t="s">
        <v>19</v>
      </c>
      <c r="C381">
        <v>3.3</v>
      </c>
      <c r="D381">
        <v>33.000999999999998</v>
      </c>
      <c r="E381">
        <v>0.1</v>
      </c>
      <c r="F381" t="s">
        <v>16</v>
      </c>
      <c r="G381" t="s">
        <v>14</v>
      </c>
      <c r="H381">
        <v>100</v>
      </c>
      <c r="I381">
        <v>500</v>
      </c>
      <c r="J381" t="s">
        <v>21</v>
      </c>
      <c r="K381">
        <v>47.329000000000001</v>
      </c>
      <c r="L381">
        <v>3.5596999999999999</v>
      </c>
      <c r="M381">
        <v>53.607999999999997</v>
      </c>
      <c r="N381">
        <v>1.6549</v>
      </c>
      <c r="O381" t="str">
        <f>IF(VLOOKUP($B381,Table1[],2,FALSE)=0,"",VLOOKUP($B381,Table1[],2,FALSE))</f>
        <v/>
      </c>
      <c r="P381" t="str">
        <f>IF(VLOOKUP($B381,Table1[],3,FALSE)=0,"",VLOOKUP($B381,Table1[],3,FALSE))</f>
        <v/>
      </c>
      <c r="Q381" t="str">
        <f>IF(VLOOKUP($B381,Table1[],5,FALSE)=0,"",VLOOKUP($B381,Table1[],5,FALSE))</f>
        <v/>
      </c>
    </row>
    <row r="382" spans="1:17" x14ac:dyDescent="0.25">
      <c r="A382" t="s">
        <v>115</v>
      </c>
      <c r="B382" t="s">
        <v>19</v>
      </c>
      <c r="C382">
        <v>3.3</v>
      </c>
      <c r="D382">
        <v>33.000999999999998</v>
      </c>
      <c r="E382">
        <v>1</v>
      </c>
      <c r="F382" t="s">
        <v>16</v>
      </c>
      <c r="G382" t="s">
        <v>14</v>
      </c>
      <c r="H382">
        <v>100</v>
      </c>
      <c r="I382">
        <v>500</v>
      </c>
      <c r="J382" t="s">
        <v>21</v>
      </c>
      <c r="K382">
        <v>579.33000000000004</v>
      </c>
      <c r="L382">
        <v>0.23723</v>
      </c>
      <c r="M382">
        <v>579.33000000000004</v>
      </c>
      <c r="N382">
        <v>0.23716999999999999</v>
      </c>
      <c r="O382" t="str">
        <f>IF(VLOOKUP($B382,Table1[],2,FALSE)=0,"",VLOOKUP($B382,Table1[],2,FALSE))</f>
        <v/>
      </c>
      <c r="P382" t="str">
        <f>IF(VLOOKUP($B382,Table1[],3,FALSE)=0,"",VLOOKUP($B382,Table1[],3,FALSE))</f>
        <v/>
      </c>
      <c r="Q382" t="str">
        <f>IF(VLOOKUP($B382,Table1[],5,FALSE)=0,"",VLOOKUP($B382,Table1[],5,FALSE))</f>
        <v/>
      </c>
    </row>
    <row r="383" spans="1:17" x14ac:dyDescent="0.25">
      <c r="A383" t="s">
        <v>115</v>
      </c>
      <c r="B383" t="s">
        <v>19</v>
      </c>
      <c r="C383">
        <v>3.3</v>
      </c>
      <c r="D383">
        <v>33.000999999999998</v>
      </c>
      <c r="E383">
        <v>1E-4</v>
      </c>
      <c r="F383" t="s">
        <v>16</v>
      </c>
      <c r="G383" t="s">
        <v>14</v>
      </c>
      <c r="H383">
        <v>500</v>
      </c>
      <c r="I383">
        <v>501</v>
      </c>
      <c r="J383" t="s">
        <v>21</v>
      </c>
      <c r="K383">
        <v>13</v>
      </c>
      <c r="L383">
        <v>4.5999999999999996</v>
      </c>
      <c r="M383">
        <v>2.3363999999999998</v>
      </c>
      <c r="N383">
        <v>2.6995</v>
      </c>
      <c r="O383" t="str">
        <f>IF(VLOOKUP($B383,Table1[],2,FALSE)=0,"",VLOOKUP($B383,Table1[],2,FALSE))</f>
        <v/>
      </c>
      <c r="P383" t="str">
        <f>IF(VLOOKUP($B383,Table1[],3,FALSE)=0,"",VLOOKUP($B383,Table1[],3,FALSE))</f>
        <v/>
      </c>
      <c r="Q383" t="str">
        <f>IF(VLOOKUP($B383,Table1[],5,FALSE)=0,"",VLOOKUP($B383,Table1[],5,FALSE))</f>
        <v/>
      </c>
    </row>
    <row r="384" spans="1:17" x14ac:dyDescent="0.25">
      <c r="A384" t="s">
        <v>115</v>
      </c>
      <c r="B384" t="s">
        <v>19</v>
      </c>
      <c r="C384">
        <v>3.3</v>
      </c>
      <c r="D384">
        <v>33.000999999999998</v>
      </c>
      <c r="E384">
        <v>1E-3</v>
      </c>
      <c r="F384" t="s">
        <v>16</v>
      </c>
      <c r="G384" t="s">
        <v>14</v>
      </c>
      <c r="H384">
        <v>500</v>
      </c>
      <c r="I384">
        <v>501</v>
      </c>
      <c r="J384" t="s">
        <v>21</v>
      </c>
      <c r="K384">
        <v>13</v>
      </c>
      <c r="L384">
        <v>4.5999999999999996</v>
      </c>
      <c r="M384">
        <v>2.3500999999999999</v>
      </c>
      <c r="N384">
        <v>2.6989999999999998</v>
      </c>
      <c r="O384" t="str">
        <f>IF(VLOOKUP($B384,Table1[],2,FALSE)=0,"",VLOOKUP($B384,Table1[],2,FALSE))</f>
        <v/>
      </c>
      <c r="P384" t="str">
        <f>IF(VLOOKUP($B384,Table1[],3,FALSE)=0,"",VLOOKUP($B384,Table1[],3,FALSE))</f>
        <v/>
      </c>
      <c r="Q384" t="str">
        <f>IF(VLOOKUP($B384,Table1[],5,FALSE)=0,"",VLOOKUP($B384,Table1[],5,FALSE))</f>
        <v/>
      </c>
    </row>
    <row r="385" spans="1:17" x14ac:dyDescent="0.25">
      <c r="A385" t="s">
        <v>115</v>
      </c>
      <c r="B385" t="s">
        <v>19</v>
      </c>
      <c r="C385">
        <v>3.3</v>
      </c>
      <c r="D385">
        <v>33.000999999999998</v>
      </c>
      <c r="E385">
        <v>0.01</v>
      </c>
      <c r="F385" t="s">
        <v>16</v>
      </c>
      <c r="G385" t="s">
        <v>14</v>
      </c>
      <c r="H385">
        <v>500</v>
      </c>
      <c r="I385">
        <v>501</v>
      </c>
      <c r="J385" t="s">
        <v>21</v>
      </c>
      <c r="K385">
        <v>13</v>
      </c>
      <c r="L385">
        <v>4.5999999999999996</v>
      </c>
      <c r="M385">
        <v>3.831</v>
      </c>
      <c r="N385">
        <v>2.6581000000000001</v>
      </c>
      <c r="O385" t="str">
        <f>IF(VLOOKUP($B385,Table1[],2,FALSE)=0,"",VLOOKUP($B385,Table1[],2,FALSE))</f>
        <v/>
      </c>
      <c r="P385" t="str">
        <f>IF(VLOOKUP($B385,Table1[],3,FALSE)=0,"",VLOOKUP($B385,Table1[],3,FALSE))</f>
        <v/>
      </c>
      <c r="Q385" t="str">
        <f>IF(VLOOKUP($B385,Table1[],5,FALSE)=0,"",VLOOKUP($B385,Table1[],5,FALSE))</f>
        <v/>
      </c>
    </row>
    <row r="386" spans="1:17" x14ac:dyDescent="0.25">
      <c r="A386" t="s">
        <v>115</v>
      </c>
      <c r="B386" t="s">
        <v>19</v>
      </c>
      <c r="C386">
        <v>3.3</v>
      </c>
      <c r="D386">
        <v>33.000999999999998</v>
      </c>
      <c r="E386">
        <v>0.1</v>
      </c>
      <c r="F386" t="s">
        <v>16</v>
      </c>
      <c r="G386" t="s">
        <v>14</v>
      </c>
      <c r="H386">
        <v>500</v>
      </c>
      <c r="I386">
        <v>501</v>
      </c>
      <c r="J386" t="s">
        <v>21</v>
      </c>
      <c r="K386">
        <v>47.329000000000001</v>
      </c>
      <c r="L386">
        <v>3.5596999999999999</v>
      </c>
      <c r="M386">
        <v>53.607999999999997</v>
      </c>
      <c r="N386">
        <v>1.6549</v>
      </c>
      <c r="O386" t="str">
        <f>IF(VLOOKUP($B386,Table1[],2,FALSE)=0,"",VLOOKUP($B386,Table1[],2,FALSE))</f>
        <v/>
      </c>
      <c r="P386" t="str">
        <f>IF(VLOOKUP($B386,Table1[],3,FALSE)=0,"",VLOOKUP($B386,Table1[],3,FALSE))</f>
        <v/>
      </c>
      <c r="Q386" t="str">
        <f>IF(VLOOKUP($B386,Table1[],5,FALSE)=0,"",VLOOKUP($B386,Table1[],5,FALSE))</f>
        <v/>
      </c>
    </row>
    <row r="387" spans="1:17" x14ac:dyDescent="0.25">
      <c r="A387" t="s">
        <v>115</v>
      </c>
      <c r="B387" t="s">
        <v>19</v>
      </c>
      <c r="C387">
        <v>3.3</v>
      </c>
      <c r="D387">
        <v>33.000999999999998</v>
      </c>
      <c r="E387">
        <v>1</v>
      </c>
      <c r="F387" t="s">
        <v>16</v>
      </c>
      <c r="G387" t="s">
        <v>14</v>
      </c>
      <c r="H387">
        <v>500</v>
      </c>
      <c r="I387">
        <v>501</v>
      </c>
      <c r="J387" t="s">
        <v>21</v>
      </c>
      <c r="K387">
        <v>579.33000000000004</v>
      </c>
      <c r="L387">
        <v>0.23723</v>
      </c>
      <c r="M387">
        <v>579.33000000000004</v>
      </c>
      <c r="N387">
        <v>0.23716999999999999</v>
      </c>
      <c r="O387" t="str">
        <f>IF(VLOOKUP($B387,Table1[],2,FALSE)=0,"",VLOOKUP($B387,Table1[],2,FALSE))</f>
        <v/>
      </c>
      <c r="P387" t="str">
        <f>IF(VLOOKUP($B387,Table1[],3,FALSE)=0,"",VLOOKUP($B387,Table1[],3,FALSE))</f>
        <v/>
      </c>
      <c r="Q387" t="str">
        <f>IF(VLOOKUP($B387,Table1[],5,FALSE)=0,"",VLOOKUP($B387,Table1[],5,FALSE))</f>
        <v/>
      </c>
    </row>
    <row r="388" spans="1:17" x14ac:dyDescent="0.25">
      <c r="A388" t="s">
        <v>115</v>
      </c>
      <c r="B388" t="s">
        <v>19</v>
      </c>
      <c r="C388">
        <v>33</v>
      </c>
      <c r="D388">
        <v>330.01</v>
      </c>
      <c r="E388">
        <v>1E-3</v>
      </c>
      <c r="F388" t="s">
        <v>16</v>
      </c>
      <c r="G388" t="s">
        <v>14</v>
      </c>
      <c r="H388">
        <v>0.01</v>
      </c>
      <c r="I388">
        <v>4.5010000000000001E-2</v>
      </c>
      <c r="J388" t="s">
        <v>20</v>
      </c>
      <c r="K388">
        <v>3.5</v>
      </c>
      <c r="L388">
        <v>0.57999999999999996</v>
      </c>
      <c r="M388">
        <v>3.4704999999999999</v>
      </c>
      <c r="N388">
        <v>0.57867999999999997</v>
      </c>
      <c r="O388" t="str">
        <f>IF(VLOOKUP($B388,Table1[],2,FALSE)=0,"",VLOOKUP($B388,Table1[],2,FALSE))</f>
        <v/>
      </c>
      <c r="P388" t="str">
        <f>IF(VLOOKUP($B388,Table1[],3,FALSE)=0,"",VLOOKUP($B388,Table1[],3,FALSE))</f>
        <v/>
      </c>
      <c r="Q388" t="str">
        <f>IF(VLOOKUP($B388,Table1[],5,FALSE)=0,"",VLOOKUP($B388,Table1[],5,FALSE))</f>
        <v/>
      </c>
    </row>
    <row r="389" spans="1:17" x14ac:dyDescent="0.25">
      <c r="A389" t="s">
        <v>115</v>
      </c>
      <c r="B389" t="s">
        <v>19</v>
      </c>
      <c r="C389">
        <v>33</v>
      </c>
      <c r="D389">
        <v>330.01</v>
      </c>
      <c r="E389">
        <v>0.01</v>
      </c>
      <c r="F389" t="s">
        <v>16</v>
      </c>
      <c r="G389" t="s">
        <v>14</v>
      </c>
      <c r="H389">
        <v>0.01</v>
      </c>
      <c r="I389">
        <v>4.5010000000000001E-2</v>
      </c>
      <c r="J389" t="s">
        <v>20</v>
      </c>
      <c r="K389">
        <v>4.2872000000000003</v>
      </c>
      <c r="L389">
        <v>0.57647000000000004</v>
      </c>
      <c r="M389">
        <v>4.2606000000000002</v>
      </c>
      <c r="N389">
        <v>0.57652000000000003</v>
      </c>
      <c r="O389" t="str">
        <f>IF(VLOOKUP($B389,Table1[],2,FALSE)=0,"",VLOOKUP($B389,Table1[],2,FALSE))</f>
        <v/>
      </c>
      <c r="P389" t="str">
        <f>IF(VLOOKUP($B389,Table1[],3,FALSE)=0,"",VLOOKUP($B389,Table1[],3,FALSE))</f>
        <v/>
      </c>
      <c r="Q389" t="str">
        <f>IF(VLOOKUP($B389,Table1[],5,FALSE)=0,"",VLOOKUP($B389,Table1[],5,FALSE))</f>
        <v/>
      </c>
    </row>
    <row r="390" spans="1:17" x14ac:dyDescent="0.25">
      <c r="A390" t="s">
        <v>115</v>
      </c>
      <c r="B390" t="s">
        <v>19</v>
      </c>
      <c r="C390">
        <v>33</v>
      </c>
      <c r="D390">
        <v>330.01</v>
      </c>
      <c r="E390">
        <v>0.1</v>
      </c>
      <c r="F390" t="s">
        <v>16</v>
      </c>
      <c r="G390" t="s">
        <v>14</v>
      </c>
      <c r="H390">
        <v>0.01</v>
      </c>
      <c r="I390">
        <v>4.5010000000000001E-2</v>
      </c>
      <c r="J390" t="s">
        <v>20</v>
      </c>
      <c r="K390">
        <v>46.640999999999998</v>
      </c>
      <c r="L390">
        <v>0.47359000000000001</v>
      </c>
      <c r="M390">
        <v>46.601999999999997</v>
      </c>
      <c r="N390">
        <v>0.47360999999999998</v>
      </c>
      <c r="O390" t="str">
        <f>IF(VLOOKUP($B390,Table1[],2,FALSE)=0,"",VLOOKUP($B390,Table1[],2,FALSE))</f>
        <v/>
      </c>
      <c r="P390" t="str">
        <f>IF(VLOOKUP($B390,Table1[],3,FALSE)=0,"",VLOOKUP($B390,Table1[],3,FALSE))</f>
        <v/>
      </c>
      <c r="Q390" t="str">
        <f>IF(VLOOKUP($B390,Table1[],5,FALSE)=0,"",VLOOKUP($B390,Table1[],5,FALSE))</f>
        <v/>
      </c>
    </row>
    <row r="391" spans="1:17" x14ac:dyDescent="0.25">
      <c r="A391" t="s">
        <v>115</v>
      </c>
      <c r="B391" t="s">
        <v>19</v>
      </c>
      <c r="C391">
        <v>33</v>
      </c>
      <c r="D391">
        <v>330.01</v>
      </c>
      <c r="E391">
        <v>1</v>
      </c>
      <c r="F391" t="s">
        <v>16</v>
      </c>
      <c r="G391" t="s">
        <v>14</v>
      </c>
      <c r="H391">
        <v>0.01</v>
      </c>
      <c r="I391">
        <v>4.5010000000000001E-2</v>
      </c>
      <c r="J391" t="s">
        <v>20</v>
      </c>
      <c r="K391">
        <v>576.98</v>
      </c>
      <c r="L391">
        <v>0.10542</v>
      </c>
      <c r="M391">
        <v>576.96</v>
      </c>
      <c r="N391">
        <v>0.10532999999999999</v>
      </c>
      <c r="O391" t="str">
        <f>IF(VLOOKUP($B391,Table1[],2,FALSE)=0,"",VLOOKUP($B391,Table1[],2,FALSE))</f>
        <v/>
      </c>
      <c r="P391" t="str">
        <f>IF(VLOOKUP($B391,Table1[],3,FALSE)=0,"",VLOOKUP($B391,Table1[],3,FALSE))</f>
        <v/>
      </c>
      <c r="Q391" t="str">
        <f>IF(VLOOKUP($B391,Table1[],5,FALSE)=0,"",VLOOKUP($B391,Table1[],5,FALSE))</f>
        <v/>
      </c>
    </row>
    <row r="392" spans="1:17" x14ac:dyDescent="0.25">
      <c r="A392" t="s">
        <v>115</v>
      </c>
      <c r="B392" t="s">
        <v>19</v>
      </c>
      <c r="C392">
        <v>33</v>
      </c>
      <c r="D392">
        <v>330.01</v>
      </c>
      <c r="E392">
        <v>10</v>
      </c>
      <c r="F392" t="s">
        <v>16</v>
      </c>
      <c r="G392" t="s">
        <v>14</v>
      </c>
      <c r="H392">
        <v>0.01</v>
      </c>
      <c r="I392">
        <v>4.5010000000000001E-2</v>
      </c>
      <c r="J392" t="s">
        <v>20</v>
      </c>
      <c r="K392">
        <v>5799.7</v>
      </c>
      <c r="L392">
        <v>1.0862E-2</v>
      </c>
      <c r="M392">
        <v>5799.7</v>
      </c>
      <c r="N392">
        <v>1.0822E-2</v>
      </c>
      <c r="O392" t="str">
        <f>IF(VLOOKUP($B392,Table1[],2,FALSE)=0,"",VLOOKUP($B392,Table1[],2,FALSE))</f>
        <v/>
      </c>
      <c r="P392" t="str">
        <f>IF(VLOOKUP($B392,Table1[],3,FALSE)=0,"",VLOOKUP($B392,Table1[],3,FALSE))</f>
        <v/>
      </c>
      <c r="Q392" t="str">
        <f>IF(VLOOKUP($B392,Table1[],5,FALSE)=0,"",VLOOKUP($B392,Table1[],5,FALSE))</f>
        <v/>
      </c>
    </row>
    <row r="393" spans="1:17" x14ac:dyDescent="0.25">
      <c r="A393" t="s">
        <v>115</v>
      </c>
      <c r="B393" t="s">
        <v>19</v>
      </c>
      <c r="C393">
        <v>33</v>
      </c>
      <c r="D393">
        <v>330.01</v>
      </c>
      <c r="E393">
        <v>1E-3</v>
      </c>
      <c r="F393" t="s">
        <v>16</v>
      </c>
      <c r="G393" t="s">
        <v>14</v>
      </c>
      <c r="H393">
        <v>4.4999999999999998E-2</v>
      </c>
      <c r="I393">
        <v>10.00001</v>
      </c>
      <c r="J393" t="s">
        <v>20</v>
      </c>
      <c r="K393">
        <v>12</v>
      </c>
      <c r="L393">
        <v>0.92</v>
      </c>
      <c r="M393">
        <v>10.393000000000001</v>
      </c>
      <c r="N393">
        <v>0.92459000000000002</v>
      </c>
      <c r="O393" t="str">
        <f>IF(VLOOKUP($B393,Table1[],2,FALSE)=0,"",VLOOKUP($B393,Table1[],2,FALSE))</f>
        <v/>
      </c>
      <c r="P393" t="str">
        <f>IF(VLOOKUP($B393,Table1[],3,FALSE)=0,"",VLOOKUP($B393,Table1[],3,FALSE))</f>
        <v/>
      </c>
      <c r="Q393" t="str">
        <f>IF(VLOOKUP($B393,Table1[],5,FALSE)=0,"",VLOOKUP($B393,Table1[],5,FALSE))</f>
        <v/>
      </c>
    </row>
    <row r="394" spans="1:17" x14ac:dyDescent="0.25">
      <c r="A394" t="s">
        <v>115</v>
      </c>
      <c r="B394" t="s">
        <v>19</v>
      </c>
      <c r="C394">
        <v>33</v>
      </c>
      <c r="D394">
        <v>330.01</v>
      </c>
      <c r="E394">
        <v>0.01</v>
      </c>
      <c r="F394" t="s">
        <v>16</v>
      </c>
      <c r="G394" t="s">
        <v>14</v>
      </c>
      <c r="H394">
        <v>4.4999999999999998E-2</v>
      </c>
      <c r="I394">
        <v>10.00001</v>
      </c>
      <c r="J394" t="s">
        <v>20</v>
      </c>
      <c r="K394">
        <v>12</v>
      </c>
      <c r="L394">
        <v>0.92330999999999996</v>
      </c>
      <c r="M394">
        <v>10.834</v>
      </c>
      <c r="N394">
        <v>0.9234</v>
      </c>
      <c r="O394" t="str">
        <f>IF(VLOOKUP($B394,Table1[],2,FALSE)=0,"",VLOOKUP($B394,Table1[],2,FALSE))</f>
        <v/>
      </c>
      <c r="P394" t="str">
        <f>IF(VLOOKUP($B394,Table1[],3,FALSE)=0,"",VLOOKUP($B394,Table1[],3,FALSE))</f>
        <v/>
      </c>
      <c r="Q394" t="str">
        <f>IF(VLOOKUP($B394,Table1[],5,FALSE)=0,"",VLOOKUP($B394,Table1[],5,FALSE))</f>
        <v/>
      </c>
    </row>
    <row r="395" spans="1:17" x14ac:dyDescent="0.25">
      <c r="A395" t="s">
        <v>115</v>
      </c>
      <c r="B395" t="s">
        <v>19</v>
      </c>
      <c r="C395">
        <v>33</v>
      </c>
      <c r="D395">
        <v>330.01</v>
      </c>
      <c r="E395">
        <v>0.1</v>
      </c>
      <c r="F395" t="s">
        <v>16</v>
      </c>
      <c r="G395" t="s">
        <v>14</v>
      </c>
      <c r="H395">
        <v>4.4999999999999998E-2</v>
      </c>
      <c r="I395">
        <v>10.00001</v>
      </c>
      <c r="J395" t="s">
        <v>20</v>
      </c>
      <c r="K395">
        <v>43.308999999999997</v>
      </c>
      <c r="L395">
        <v>0.84099999999999997</v>
      </c>
      <c r="M395">
        <v>43.21</v>
      </c>
      <c r="N395">
        <v>0.84114999999999995</v>
      </c>
      <c r="O395" t="str">
        <f>IF(VLOOKUP($B395,Table1[],2,FALSE)=0,"",VLOOKUP($B395,Table1[],2,FALSE))</f>
        <v/>
      </c>
      <c r="P395" t="str">
        <f>IF(VLOOKUP($B395,Table1[],3,FALSE)=0,"",VLOOKUP($B395,Table1[],3,FALSE))</f>
        <v/>
      </c>
      <c r="Q395" t="str">
        <f>IF(VLOOKUP($B395,Table1[],5,FALSE)=0,"",VLOOKUP($B395,Table1[],5,FALSE))</f>
        <v/>
      </c>
    </row>
    <row r="396" spans="1:17" x14ac:dyDescent="0.25">
      <c r="A396" t="s">
        <v>115</v>
      </c>
      <c r="B396" t="s">
        <v>19</v>
      </c>
      <c r="C396">
        <v>33</v>
      </c>
      <c r="D396">
        <v>330.01</v>
      </c>
      <c r="E396">
        <v>1</v>
      </c>
      <c r="F396" t="s">
        <v>16</v>
      </c>
      <c r="G396" t="s">
        <v>14</v>
      </c>
      <c r="H396">
        <v>4.4999999999999998E-2</v>
      </c>
      <c r="I396">
        <v>10.00001</v>
      </c>
      <c r="J396" t="s">
        <v>20</v>
      </c>
      <c r="K396">
        <v>572.72</v>
      </c>
      <c r="L396">
        <v>0.26556000000000002</v>
      </c>
      <c r="M396">
        <v>572.67999999999995</v>
      </c>
      <c r="N396">
        <v>0.26538</v>
      </c>
      <c r="O396" t="str">
        <f>IF(VLOOKUP($B396,Table1[],2,FALSE)=0,"",VLOOKUP($B396,Table1[],2,FALSE))</f>
        <v/>
      </c>
      <c r="P396" t="str">
        <f>IF(VLOOKUP($B396,Table1[],3,FALSE)=0,"",VLOOKUP($B396,Table1[],3,FALSE))</f>
        <v/>
      </c>
      <c r="Q396" t="str">
        <f>IF(VLOOKUP($B396,Table1[],5,FALSE)=0,"",VLOOKUP($B396,Table1[],5,FALSE))</f>
        <v/>
      </c>
    </row>
    <row r="397" spans="1:17" x14ac:dyDescent="0.25">
      <c r="A397" t="s">
        <v>115</v>
      </c>
      <c r="B397" t="s">
        <v>19</v>
      </c>
      <c r="C397">
        <v>33</v>
      </c>
      <c r="D397">
        <v>330.01</v>
      </c>
      <c r="E397">
        <v>10</v>
      </c>
      <c r="F397" t="s">
        <v>16</v>
      </c>
      <c r="G397" t="s">
        <v>14</v>
      </c>
      <c r="H397">
        <v>4.4999999999999998E-2</v>
      </c>
      <c r="I397">
        <v>10.00001</v>
      </c>
      <c r="J397" t="s">
        <v>20</v>
      </c>
      <c r="K397">
        <v>5799.2</v>
      </c>
      <c r="L397">
        <v>2.8473999999999999E-2</v>
      </c>
      <c r="M397">
        <v>5799.2</v>
      </c>
      <c r="N397">
        <v>2.8386000000000002E-2</v>
      </c>
      <c r="O397" t="str">
        <f>IF(VLOOKUP($B397,Table1[],2,FALSE)=0,"",VLOOKUP($B397,Table1[],2,FALSE))</f>
        <v/>
      </c>
      <c r="P397" t="str">
        <f>IF(VLOOKUP($B397,Table1[],3,FALSE)=0,"",VLOOKUP($B397,Table1[],3,FALSE))</f>
        <v/>
      </c>
      <c r="Q397" t="str">
        <f>IF(VLOOKUP($B397,Table1[],5,FALSE)=0,"",VLOOKUP($B397,Table1[],5,FALSE))</f>
        <v/>
      </c>
    </row>
    <row r="398" spans="1:17" x14ac:dyDescent="0.25">
      <c r="A398" t="s">
        <v>115</v>
      </c>
      <c r="B398" t="s">
        <v>19</v>
      </c>
      <c r="C398">
        <v>33</v>
      </c>
      <c r="D398">
        <v>330.01</v>
      </c>
      <c r="E398">
        <v>1E-3</v>
      </c>
      <c r="F398" t="s">
        <v>16</v>
      </c>
      <c r="G398" t="s">
        <v>14</v>
      </c>
      <c r="H398">
        <v>10</v>
      </c>
      <c r="I398">
        <v>20.010000000000002</v>
      </c>
      <c r="J398" t="s">
        <v>21</v>
      </c>
      <c r="K398">
        <v>24</v>
      </c>
      <c r="L398">
        <v>1</v>
      </c>
      <c r="M398">
        <v>10.388</v>
      </c>
      <c r="N398">
        <v>1.04</v>
      </c>
      <c r="O398" t="str">
        <f>IF(VLOOKUP($B398,Table1[],2,FALSE)=0,"",VLOOKUP($B398,Table1[],2,FALSE))</f>
        <v/>
      </c>
      <c r="P398" t="str">
        <f>IF(VLOOKUP($B398,Table1[],3,FALSE)=0,"",VLOOKUP($B398,Table1[],3,FALSE))</f>
        <v/>
      </c>
      <c r="Q398" t="str">
        <f>IF(VLOOKUP($B398,Table1[],5,FALSE)=0,"",VLOOKUP($B398,Table1[],5,FALSE))</f>
        <v/>
      </c>
    </row>
    <row r="399" spans="1:17" x14ac:dyDescent="0.25">
      <c r="A399" t="s">
        <v>115</v>
      </c>
      <c r="B399" t="s">
        <v>19</v>
      </c>
      <c r="C399">
        <v>33</v>
      </c>
      <c r="D399">
        <v>330.01</v>
      </c>
      <c r="E399">
        <v>0.01</v>
      </c>
      <c r="F399" t="s">
        <v>16</v>
      </c>
      <c r="G399" t="s">
        <v>14</v>
      </c>
      <c r="H399">
        <v>10</v>
      </c>
      <c r="I399">
        <v>20.010000000000002</v>
      </c>
      <c r="J399" t="s">
        <v>21</v>
      </c>
      <c r="K399">
        <v>24</v>
      </c>
      <c r="L399">
        <v>1.0331999999999999</v>
      </c>
      <c r="M399">
        <v>10.795999999999999</v>
      </c>
      <c r="N399">
        <v>1.0388999999999999</v>
      </c>
      <c r="O399" t="str">
        <f>IF(VLOOKUP($B399,Table1[],2,FALSE)=0,"",VLOOKUP($B399,Table1[],2,FALSE))</f>
        <v/>
      </c>
      <c r="P399" t="str">
        <f>IF(VLOOKUP($B399,Table1[],3,FALSE)=0,"",VLOOKUP($B399,Table1[],3,FALSE))</f>
        <v/>
      </c>
      <c r="Q399" t="str">
        <f>IF(VLOOKUP($B399,Table1[],5,FALSE)=0,"",VLOOKUP($B399,Table1[],5,FALSE))</f>
        <v/>
      </c>
    </row>
    <row r="400" spans="1:17" x14ac:dyDescent="0.25">
      <c r="A400" t="s">
        <v>115</v>
      </c>
      <c r="B400" t="s">
        <v>19</v>
      </c>
      <c r="C400">
        <v>33</v>
      </c>
      <c r="D400">
        <v>330.01</v>
      </c>
      <c r="E400">
        <v>0.1</v>
      </c>
      <c r="F400" t="s">
        <v>16</v>
      </c>
      <c r="G400" t="s">
        <v>14</v>
      </c>
      <c r="H400">
        <v>10</v>
      </c>
      <c r="I400">
        <v>20.010000000000002</v>
      </c>
      <c r="J400" t="s">
        <v>21</v>
      </c>
      <c r="K400">
        <v>41.651000000000003</v>
      </c>
      <c r="L400">
        <v>0.95969000000000004</v>
      </c>
      <c r="M400">
        <v>41.554000000000002</v>
      </c>
      <c r="N400">
        <v>0.95984999999999998</v>
      </c>
      <c r="O400" t="str">
        <f>IF(VLOOKUP($B400,Table1[],2,FALSE)=0,"",VLOOKUP($B400,Table1[],2,FALSE))</f>
        <v/>
      </c>
      <c r="P400" t="str">
        <f>IF(VLOOKUP($B400,Table1[],3,FALSE)=0,"",VLOOKUP($B400,Table1[],3,FALSE))</f>
        <v/>
      </c>
      <c r="Q400" t="str">
        <f>IF(VLOOKUP($B400,Table1[],5,FALSE)=0,"",VLOOKUP($B400,Table1[],5,FALSE))</f>
        <v/>
      </c>
    </row>
    <row r="401" spans="1:17" x14ac:dyDescent="0.25">
      <c r="A401" t="s">
        <v>115</v>
      </c>
      <c r="B401" t="s">
        <v>19</v>
      </c>
      <c r="C401">
        <v>33</v>
      </c>
      <c r="D401">
        <v>330.01</v>
      </c>
      <c r="E401">
        <v>1</v>
      </c>
      <c r="F401" t="s">
        <v>16</v>
      </c>
      <c r="G401" t="s">
        <v>14</v>
      </c>
      <c r="H401">
        <v>10</v>
      </c>
      <c r="I401">
        <v>20.010000000000002</v>
      </c>
      <c r="J401" t="s">
        <v>21</v>
      </c>
      <c r="K401">
        <v>570.91999999999996</v>
      </c>
      <c r="L401">
        <v>0.32863999999999999</v>
      </c>
      <c r="M401">
        <v>570.88</v>
      </c>
      <c r="N401">
        <v>0.32847999999999999</v>
      </c>
      <c r="O401" t="str">
        <f>IF(VLOOKUP($B401,Table1[],2,FALSE)=0,"",VLOOKUP($B401,Table1[],2,FALSE))</f>
        <v/>
      </c>
      <c r="P401" t="str">
        <f>IF(VLOOKUP($B401,Table1[],3,FALSE)=0,"",VLOOKUP($B401,Table1[],3,FALSE))</f>
        <v/>
      </c>
      <c r="Q401" t="str">
        <f>IF(VLOOKUP($B401,Table1[],5,FALSE)=0,"",VLOOKUP($B401,Table1[],5,FALSE))</f>
        <v/>
      </c>
    </row>
    <row r="402" spans="1:17" x14ac:dyDescent="0.25">
      <c r="A402" t="s">
        <v>115</v>
      </c>
      <c r="B402" t="s">
        <v>19</v>
      </c>
      <c r="C402">
        <v>33</v>
      </c>
      <c r="D402">
        <v>330.01</v>
      </c>
      <c r="E402">
        <v>10</v>
      </c>
      <c r="F402" t="s">
        <v>16</v>
      </c>
      <c r="G402" t="s">
        <v>14</v>
      </c>
      <c r="H402">
        <v>10</v>
      </c>
      <c r="I402">
        <v>20.010000000000002</v>
      </c>
      <c r="J402" t="s">
        <v>21</v>
      </c>
      <c r="K402">
        <v>5799</v>
      </c>
      <c r="L402">
        <v>3.5762000000000002E-2</v>
      </c>
      <c r="M402">
        <v>5799</v>
      </c>
      <c r="N402">
        <v>3.5673999999999997E-2</v>
      </c>
      <c r="O402" t="str">
        <f>IF(VLOOKUP($B402,Table1[],2,FALSE)=0,"",VLOOKUP($B402,Table1[],2,FALSE))</f>
        <v/>
      </c>
      <c r="P402" t="str">
        <f>IF(VLOOKUP($B402,Table1[],3,FALSE)=0,"",VLOOKUP($B402,Table1[],3,FALSE))</f>
        <v/>
      </c>
      <c r="Q402" t="str">
        <f>IF(VLOOKUP($B402,Table1[],5,FALSE)=0,"",VLOOKUP($B402,Table1[],5,FALSE))</f>
        <v/>
      </c>
    </row>
    <row r="403" spans="1:17" x14ac:dyDescent="0.25">
      <c r="A403" t="s">
        <v>115</v>
      </c>
      <c r="B403" t="s">
        <v>19</v>
      </c>
      <c r="C403">
        <v>33</v>
      </c>
      <c r="D403">
        <v>330.01</v>
      </c>
      <c r="E403">
        <v>1E-3</v>
      </c>
      <c r="F403" t="s">
        <v>16</v>
      </c>
      <c r="G403" t="s">
        <v>14</v>
      </c>
      <c r="H403">
        <v>20</v>
      </c>
      <c r="I403">
        <v>50.01</v>
      </c>
      <c r="J403" t="s">
        <v>21</v>
      </c>
      <c r="K403">
        <v>22</v>
      </c>
      <c r="L403">
        <v>1.4</v>
      </c>
      <c r="M403">
        <v>10.266</v>
      </c>
      <c r="N403">
        <v>1.3912</v>
      </c>
      <c r="O403" t="str">
        <f>IF(VLOOKUP($B403,Table1[],2,FALSE)=0,"",VLOOKUP($B403,Table1[],2,FALSE))</f>
        <v/>
      </c>
      <c r="P403" t="str">
        <f>IF(VLOOKUP($B403,Table1[],3,FALSE)=0,"",VLOOKUP($B403,Table1[],3,FALSE))</f>
        <v/>
      </c>
      <c r="Q403" t="str">
        <f>IF(VLOOKUP($B403,Table1[],5,FALSE)=0,"",VLOOKUP($B403,Table1[],5,FALSE))</f>
        <v/>
      </c>
    </row>
    <row r="404" spans="1:17" x14ac:dyDescent="0.25">
      <c r="A404" t="s">
        <v>115</v>
      </c>
      <c r="B404" t="s">
        <v>19</v>
      </c>
      <c r="C404">
        <v>33</v>
      </c>
      <c r="D404">
        <v>330.01</v>
      </c>
      <c r="E404">
        <v>0.01</v>
      </c>
      <c r="F404" t="s">
        <v>16</v>
      </c>
      <c r="G404" t="s">
        <v>14</v>
      </c>
      <c r="H404">
        <v>20</v>
      </c>
      <c r="I404">
        <v>50.01</v>
      </c>
      <c r="J404" t="s">
        <v>21</v>
      </c>
      <c r="K404">
        <v>22</v>
      </c>
      <c r="L404">
        <v>1.4</v>
      </c>
      <c r="M404">
        <v>10.577</v>
      </c>
      <c r="N404">
        <v>1.3904000000000001</v>
      </c>
      <c r="O404" t="str">
        <f>IF(VLOOKUP($B404,Table1[],2,FALSE)=0,"",VLOOKUP($B404,Table1[],2,FALSE))</f>
        <v/>
      </c>
      <c r="P404" t="str">
        <f>IF(VLOOKUP($B404,Table1[],3,FALSE)=0,"",VLOOKUP($B404,Table1[],3,FALSE))</f>
        <v/>
      </c>
      <c r="Q404" t="str">
        <f>IF(VLOOKUP($B404,Table1[],5,FALSE)=0,"",VLOOKUP($B404,Table1[],5,FALSE))</f>
        <v/>
      </c>
    </row>
    <row r="405" spans="1:17" x14ac:dyDescent="0.25">
      <c r="A405" t="s">
        <v>115</v>
      </c>
      <c r="B405" t="s">
        <v>19</v>
      </c>
      <c r="C405">
        <v>33</v>
      </c>
      <c r="D405">
        <v>330.01</v>
      </c>
      <c r="E405">
        <v>0.1</v>
      </c>
      <c r="F405" t="s">
        <v>16</v>
      </c>
      <c r="G405" t="s">
        <v>14</v>
      </c>
      <c r="H405">
        <v>20</v>
      </c>
      <c r="I405">
        <v>50.01</v>
      </c>
      <c r="J405" t="s">
        <v>21</v>
      </c>
      <c r="K405">
        <v>36.020000000000003</v>
      </c>
      <c r="L405">
        <v>1.3574999999999999</v>
      </c>
      <c r="M405">
        <v>37.167000000000002</v>
      </c>
      <c r="N405">
        <v>1.3205</v>
      </c>
      <c r="O405" t="str">
        <f>IF(VLOOKUP($B405,Table1[],2,FALSE)=0,"",VLOOKUP($B405,Table1[],2,FALSE))</f>
        <v/>
      </c>
      <c r="P405" t="str">
        <f>IF(VLOOKUP($B405,Table1[],3,FALSE)=0,"",VLOOKUP($B405,Table1[],3,FALSE))</f>
        <v/>
      </c>
      <c r="Q405" t="str">
        <f>IF(VLOOKUP($B405,Table1[],5,FALSE)=0,"",VLOOKUP($B405,Table1[],5,FALSE))</f>
        <v/>
      </c>
    </row>
    <row r="406" spans="1:17" x14ac:dyDescent="0.25">
      <c r="A406" t="s">
        <v>115</v>
      </c>
      <c r="B406" t="s">
        <v>19</v>
      </c>
      <c r="C406">
        <v>33</v>
      </c>
      <c r="D406">
        <v>330.01</v>
      </c>
      <c r="E406">
        <v>1</v>
      </c>
      <c r="F406" t="s">
        <v>16</v>
      </c>
      <c r="G406" t="s">
        <v>14</v>
      </c>
      <c r="H406">
        <v>20</v>
      </c>
      <c r="I406">
        <v>50.01</v>
      </c>
      <c r="J406" t="s">
        <v>21</v>
      </c>
      <c r="K406">
        <v>564.6</v>
      </c>
      <c r="L406">
        <v>0.55034000000000005</v>
      </c>
      <c r="M406">
        <v>564.55999999999995</v>
      </c>
      <c r="N406">
        <v>0.55020999999999998</v>
      </c>
      <c r="O406" t="str">
        <f>IF(VLOOKUP($B406,Table1[],2,FALSE)=0,"",VLOOKUP($B406,Table1[],2,FALSE))</f>
        <v/>
      </c>
      <c r="P406" t="str">
        <f>IF(VLOOKUP($B406,Table1[],3,FALSE)=0,"",VLOOKUP($B406,Table1[],3,FALSE))</f>
        <v/>
      </c>
      <c r="Q406" t="str">
        <f>IF(VLOOKUP($B406,Table1[],5,FALSE)=0,"",VLOOKUP($B406,Table1[],5,FALSE))</f>
        <v/>
      </c>
    </row>
    <row r="407" spans="1:17" x14ac:dyDescent="0.25">
      <c r="A407" t="s">
        <v>115</v>
      </c>
      <c r="B407" t="s">
        <v>19</v>
      </c>
      <c r="C407">
        <v>33</v>
      </c>
      <c r="D407">
        <v>330.01</v>
      </c>
      <c r="E407">
        <v>10</v>
      </c>
      <c r="F407" t="s">
        <v>16</v>
      </c>
      <c r="G407" t="s">
        <v>14</v>
      </c>
      <c r="H407">
        <v>20</v>
      </c>
      <c r="I407">
        <v>50.01</v>
      </c>
      <c r="J407" t="s">
        <v>21</v>
      </c>
      <c r="K407">
        <v>5798.2</v>
      </c>
      <c r="L407">
        <v>6.3011999999999999E-2</v>
      </c>
      <c r="M407">
        <v>5798.2</v>
      </c>
      <c r="N407">
        <v>6.2924999999999995E-2</v>
      </c>
      <c r="O407" t="str">
        <f>IF(VLOOKUP($B407,Table1[],2,FALSE)=0,"",VLOOKUP($B407,Table1[],2,FALSE))</f>
        <v/>
      </c>
      <c r="P407" t="str">
        <f>IF(VLOOKUP($B407,Table1[],3,FALSE)=0,"",VLOOKUP($B407,Table1[],3,FALSE))</f>
        <v/>
      </c>
      <c r="Q407" t="str">
        <f>IF(VLOOKUP($B407,Table1[],5,FALSE)=0,"",VLOOKUP($B407,Table1[],5,FALSE))</f>
        <v/>
      </c>
    </row>
    <row r="408" spans="1:17" x14ac:dyDescent="0.25">
      <c r="A408" t="s">
        <v>115</v>
      </c>
      <c r="B408" t="s">
        <v>19</v>
      </c>
      <c r="C408">
        <v>33</v>
      </c>
      <c r="D408">
        <v>330.01</v>
      </c>
      <c r="E408">
        <v>1E-3</v>
      </c>
      <c r="F408" t="s">
        <v>16</v>
      </c>
      <c r="G408" t="s">
        <v>14</v>
      </c>
      <c r="H408">
        <v>50</v>
      </c>
      <c r="I408">
        <v>100</v>
      </c>
      <c r="J408" t="s">
        <v>21</v>
      </c>
      <c r="K408">
        <v>92</v>
      </c>
      <c r="L408">
        <v>2.8</v>
      </c>
      <c r="M408">
        <v>91.936999999999998</v>
      </c>
      <c r="N408">
        <v>2.7856000000000001</v>
      </c>
      <c r="O408" t="str">
        <f>IF(VLOOKUP($B408,Table1[],2,FALSE)=0,"",VLOOKUP($B408,Table1[],2,FALSE))</f>
        <v/>
      </c>
      <c r="P408" t="str">
        <f>IF(VLOOKUP($B408,Table1[],3,FALSE)=0,"",VLOOKUP($B408,Table1[],3,FALSE))</f>
        <v/>
      </c>
      <c r="Q408" t="str">
        <f>IF(VLOOKUP($B408,Table1[],5,FALSE)=0,"",VLOOKUP($B408,Table1[],5,FALSE))</f>
        <v/>
      </c>
    </row>
    <row r="409" spans="1:17" x14ac:dyDescent="0.25">
      <c r="A409" t="s">
        <v>115</v>
      </c>
      <c r="B409" t="s">
        <v>19</v>
      </c>
      <c r="C409">
        <v>33</v>
      </c>
      <c r="D409">
        <v>330.01</v>
      </c>
      <c r="E409">
        <v>0.01</v>
      </c>
      <c r="F409" t="s">
        <v>16</v>
      </c>
      <c r="G409" t="s">
        <v>14</v>
      </c>
      <c r="H409">
        <v>50</v>
      </c>
      <c r="I409">
        <v>100</v>
      </c>
      <c r="J409" t="s">
        <v>21</v>
      </c>
      <c r="K409">
        <v>92.063000000000002</v>
      </c>
      <c r="L409">
        <v>2.7852999999999999</v>
      </c>
      <c r="M409">
        <v>92.033000000000001</v>
      </c>
      <c r="N409">
        <v>2.7854000000000001</v>
      </c>
      <c r="O409" t="str">
        <f>IF(VLOOKUP($B409,Table1[],2,FALSE)=0,"",VLOOKUP($B409,Table1[],2,FALSE))</f>
        <v/>
      </c>
      <c r="P409" t="str">
        <f>IF(VLOOKUP($B409,Table1[],3,FALSE)=0,"",VLOOKUP($B409,Table1[],3,FALSE))</f>
        <v/>
      </c>
      <c r="Q409" t="str">
        <f>IF(VLOOKUP($B409,Table1[],5,FALSE)=0,"",VLOOKUP($B409,Table1[],5,FALSE))</f>
        <v/>
      </c>
    </row>
    <row r="410" spans="1:17" x14ac:dyDescent="0.25">
      <c r="A410" t="s">
        <v>115</v>
      </c>
      <c r="B410" t="s">
        <v>19</v>
      </c>
      <c r="C410">
        <v>33</v>
      </c>
      <c r="D410">
        <v>330.01</v>
      </c>
      <c r="E410">
        <v>0.1</v>
      </c>
      <c r="F410" t="s">
        <v>16</v>
      </c>
      <c r="G410" t="s">
        <v>14</v>
      </c>
      <c r="H410">
        <v>50</v>
      </c>
      <c r="I410">
        <v>100</v>
      </c>
      <c r="J410" t="s">
        <v>21</v>
      </c>
      <c r="K410">
        <v>101.77</v>
      </c>
      <c r="L410">
        <v>2.7610000000000001</v>
      </c>
      <c r="M410">
        <v>101.69</v>
      </c>
      <c r="N410">
        <v>2.7610999999999999</v>
      </c>
      <c r="O410" t="str">
        <f>IF(VLOOKUP($B410,Table1[],2,FALSE)=0,"",VLOOKUP($B410,Table1[],2,FALSE))</f>
        <v/>
      </c>
      <c r="P410" t="str">
        <f>IF(VLOOKUP($B410,Table1[],3,FALSE)=0,"",VLOOKUP($B410,Table1[],3,FALSE))</f>
        <v/>
      </c>
      <c r="Q410" t="str">
        <f>IF(VLOOKUP($B410,Table1[],5,FALSE)=0,"",VLOOKUP($B410,Table1[],5,FALSE))</f>
        <v/>
      </c>
    </row>
    <row r="411" spans="1:17" x14ac:dyDescent="0.25">
      <c r="A411" t="s">
        <v>115</v>
      </c>
      <c r="B411" t="s">
        <v>19</v>
      </c>
      <c r="C411">
        <v>33</v>
      </c>
      <c r="D411">
        <v>330.01</v>
      </c>
      <c r="E411">
        <v>1</v>
      </c>
      <c r="F411" t="s">
        <v>16</v>
      </c>
      <c r="G411" t="s">
        <v>14</v>
      </c>
      <c r="H411">
        <v>50</v>
      </c>
      <c r="I411">
        <v>100</v>
      </c>
      <c r="J411" t="s">
        <v>21</v>
      </c>
      <c r="K411">
        <v>546.63</v>
      </c>
      <c r="L411">
        <v>1.8765000000000001</v>
      </c>
      <c r="M411">
        <v>546.54</v>
      </c>
      <c r="N411">
        <v>1.8763000000000001</v>
      </c>
      <c r="O411" t="str">
        <f>IF(VLOOKUP($B411,Table1[],2,FALSE)=0,"",VLOOKUP($B411,Table1[],2,FALSE))</f>
        <v/>
      </c>
      <c r="P411" t="str">
        <f>IF(VLOOKUP($B411,Table1[],3,FALSE)=0,"",VLOOKUP($B411,Table1[],3,FALSE))</f>
        <v/>
      </c>
      <c r="Q411" t="str">
        <f>IF(VLOOKUP($B411,Table1[],5,FALSE)=0,"",VLOOKUP($B411,Table1[],5,FALSE))</f>
        <v/>
      </c>
    </row>
    <row r="412" spans="1:17" x14ac:dyDescent="0.25">
      <c r="A412" t="s">
        <v>115</v>
      </c>
      <c r="B412" t="s">
        <v>19</v>
      </c>
      <c r="C412">
        <v>33</v>
      </c>
      <c r="D412">
        <v>330.01</v>
      </c>
      <c r="E412">
        <v>10</v>
      </c>
      <c r="F412" t="s">
        <v>16</v>
      </c>
      <c r="G412" t="s">
        <v>14</v>
      </c>
      <c r="H412">
        <v>50</v>
      </c>
      <c r="I412">
        <v>100</v>
      </c>
      <c r="J412" t="s">
        <v>21</v>
      </c>
      <c r="K412">
        <v>5793.6</v>
      </c>
      <c r="L412">
        <v>0.28499000000000002</v>
      </c>
      <c r="M412">
        <v>5793.5</v>
      </c>
      <c r="N412">
        <v>0.28476000000000001</v>
      </c>
      <c r="O412" t="str">
        <f>IF(VLOOKUP($B412,Table1[],2,FALSE)=0,"",VLOOKUP($B412,Table1[],2,FALSE))</f>
        <v/>
      </c>
      <c r="P412" t="str">
        <f>IF(VLOOKUP($B412,Table1[],3,FALSE)=0,"",VLOOKUP($B412,Table1[],3,FALSE))</f>
        <v/>
      </c>
      <c r="Q412" t="str">
        <f>IF(VLOOKUP($B412,Table1[],5,FALSE)=0,"",VLOOKUP($B412,Table1[],5,FALSE))</f>
        <v/>
      </c>
    </row>
    <row r="413" spans="1:17" x14ac:dyDescent="0.25">
      <c r="A413" t="s">
        <v>115</v>
      </c>
      <c r="B413" t="s">
        <v>19</v>
      </c>
      <c r="C413">
        <v>33</v>
      </c>
      <c r="D413">
        <v>330.01</v>
      </c>
      <c r="E413">
        <v>1E-3</v>
      </c>
      <c r="F413" t="s">
        <v>16</v>
      </c>
      <c r="G413" t="s">
        <v>14</v>
      </c>
      <c r="H413">
        <v>100</v>
      </c>
      <c r="I413">
        <v>100.1</v>
      </c>
      <c r="J413" t="s">
        <v>21</v>
      </c>
      <c r="K413">
        <v>92</v>
      </c>
      <c r="L413">
        <v>2.8</v>
      </c>
      <c r="M413">
        <v>91.936999999999998</v>
      </c>
      <c r="N413">
        <v>2.7856000000000001</v>
      </c>
      <c r="O413" t="str">
        <f>IF(VLOOKUP($B413,Table1[],2,FALSE)=0,"",VLOOKUP($B413,Table1[],2,FALSE))</f>
        <v/>
      </c>
      <c r="P413" t="str">
        <f>IF(VLOOKUP($B413,Table1[],3,FALSE)=0,"",VLOOKUP($B413,Table1[],3,FALSE))</f>
        <v/>
      </c>
      <c r="Q413" t="str">
        <f>IF(VLOOKUP($B413,Table1[],5,FALSE)=0,"",VLOOKUP($B413,Table1[],5,FALSE))</f>
        <v/>
      </c>
    </row>
    <row r="414" spans="1:17" x14ac:dyDescent="0.25">
      <c r="A414" t="s">
        <v>115</v>
      </c>
      <c r="B414" t="s">
        <v>19</v>
      </c>
      <c r="C414">
        <v>33</v>
      </c>
      <c r="D414">
        <v>330.01</v>
      </c>
      <c r="E414">
        <v>0.01</v>
      </c>
      <c r="F414" t="s">
        <v>16</v>
      </c>
      <c r="G414" t="s">
        <v>14</v>
      </c>
      <c r="H414">
        <v>100</v>
      </c>
      <c r="I414">
        <v>100.1</v>
      </c>
      <c r="J414" t="s">
        <v>21</v>
      </c>
      <c r="K414">
        <v>92.063000000000002</v>
      </c>
      <c r="L414">
        <v>2.7852999999999999</v>
      </c>
      <c r="M414">
        <v>92.033000000000001</v>
      </c>
      <c r="N414">
        <v>2.7854000000000001</v>
      </c>
      <c r="O414" t="str">
        <f>IF(VLOOKUP($B414,Table1[],2,FALSE)=0,"",VLOOKUP($B414,Table1[],2,FALSE))</f>
        <v/>
      </c>
      <c r="P414" t="str">
        <f>IF(VLOOKUP($B414,Table1[],3,FALSE)=0,"",VLOOKUP($B414,Table1[],3,FALSE))</f>
        <v/>
      </c>
      <c r="Q414" t="str">
        <f>IF(VLOOKUP($B414,Table1[],5,FALSE)=0,"",VLOOKUP($B414,Table1[],5,FALSE))</f>
        <v/>
      </c>
    </row>
    <row r="415" spans="1:17" x14ac:dyDescent="0.25">
      <c r="A415" t="s">
        <v>115</v>
      </c>
      <c r="B415" t="s">
        <v>19</v>
      </c>
      <c r="C415">
        <v>33</v>
      </c>
      <c r="D415">
        <v>330.01</v>
      </c>
      <c r="E415">
        <v>0.1</v>
      </c>
      <c r="F415" t="s">
        <v>16</v>
      </c>
      <c r="G415" t="s">
        <v>14</v>
      </c>
      <c r="H415">
        <v>100</v>
      </c>
      <c r="I415">
        <v>100.1</v>
      </c>
      <c r="J415" t="s">
        <v>21</v>
      </c>
      <c r="K415">
        <v>101.77</v>
      </c>
      <c r="L415">
        <v>2.7610000000000001</v>
      </c>
      <c r="M415">
        <v>101.69</v>
      </c>
      <c r="N415">
        <v>2.7610999999999999</v>
      </c>
      <c r="O415" t="str">
        <f>IF(VLOOKUP($B415,Table1[],2,FALSE)=0,"",VLOOKUP($B415,Table1[],2,FALSE))</f>
        <v/>
      </c>
      <c r="P415" t="str">
        <f>IF(VLOOKUP($B415,Table1[],3,FALSE)=0,"",VLOOKUP($B415,Table1[],3,FALSE))</f>
        <v/>
      </c>
      <c r="Q415" t="str">
        <f>IF(VLOOKUP($B415,Table1[],5,FALSE)=0,"",VLOOKUP($B415,Table1[],5,FALSE))</f>
        <v/>
      </c>
    </row>
    <row r="416" spans="1:17" x14ac:dyDescent="0.25">
      <c r="A416" t="s">
        <v>115</v>
      </c>
      <c r="B416" t="s">
        <v>19</v>
      </c>
      <c r="C416">
        <v>33</v>
      </c>
      <c r="D416">
        <v>330.01</v>
      </c>
      <c r="E416">
        <v>1</v>
      </c>
      <c r="F416" t="s">
        <v>16</v>
      </c>
      <c r="G416" t="s">
        <v>14</v>
      </c>
      <c r="H416">
        <v>100</v>
      </c>
      <c r="I416">
        <v>100.1</v>
      </c>
      <c r="J416" t="s">
        <v>21</v>
      </c>
      <c r="K416">
        <v>546.63</v>
      </c>
      <c r="L416">
        <v>1.8765000000000001</v>
      </c>
      <c r="M416">
        <v>546.54</v>
      </c>
      <c r="N416">
        <v>1.8763000000000001</v>
      </c>
      <c r="O416" t="str">
        <f>IF(VLOOKUP($B416,Table1[],2,FALSE)=0,"",VLOOKUP($B416,Table1[],2,FALSE))</f>
        <v/>
      </c>
      <c r="P416" t="str">
        <f>IF(VLOOKUP($B416,Table1[],3,FALSE)=0,"",VLOOKUP($B416,Table1[],3,FALSE))</f>
        <v/>
      </c>
      <c r="Q416" t="str">
        <f>IF(VLOOKUP($B416,Table1[],5,FALSE)=0,"",VLOOKUP($B416,Table1[],5,FALSE))</f>
        <v/>
      </c>
    </row>
    <row r="417" spans="1:17" x14ac:dyDescent="0.25">
      <c r="A417" t="s">
        <v>115</v>
      </c>
      <c r="B417" t="s">
        <v>19</v>
      </c>
      <c r="C417">
        <v>33</v>
      </c>
      <c r="D417">
        <v>330.01</v>
      </c>
      <c r="E417">
        <v>10</v>
      </c>
      <c r="F417" t="s">
        <v>16</v>
      </c>
      <c r="G417" t="s">
        <v>14</v>
      </c>
      <c r="H417">
        <v>100</v>
      </c>
      <c r="I417">
        <v>100.1</v>
      </c>
      <c r="J417" t="s">
        <v>21</v>
      </c>
      <c r="K417">
        <v>5793.6</v>
      </c>
      <c r="L417">
        <v>0.28499000000000002</v>
      </c>
      <c r="M417">
        <v>5793.5</v>
      </c>
      <c r="N417">
        <v>0.28476000000000001</v>
      </c>
      <c r="O417" t="str">
        <f>IF(VLOOKUP($B417,Table1[],2,FALSE)=0,"",VLOOKUP($B417,Table1[],2,FALSE))</f>
        <v/>
      </c>
      <c r="P417" t="str">
        <f>IF(VLOOKUP($B417,Table1[],3,FALSE)=0,"",VLOOKUP($B417,Table1[],3,FALSE))</f>
        <v/>
      </c>
      <c r="Q417" t="str">
        <f>IF(VLOOKUP($B417,Table1[],5,FALSE)=0,"",VLOOKUP($B417,Table1[],5,FALSE))</f>
        <v/>
      </c>
    </row>
    <row r="418" spans="1:17" x14ac:dyDescent="0.25">
      <c r="A418" t="s">
        <v>115</v>
      </c>
      <c r="B418" t="s">
        <v>19</v>
      </c>
      <c r="C418">
        <v>330</v>
      </c>
      <c r="D418">
        <v>1020.01</v>
      </c>
      <c r="E418">
        <v>1E-3</v>
      </c>
      <c r="F418" t="s">
        <v>16</v>
      </c>
      <c r="G418" t="s">
        <v>14</v>
      </c>
      <c r="H418">
        <v>4.4999999999999998E-2</v>
      </c>
      <c r="I418">
        <v>1.0000100000000001</v>
      </c>
      <c r="J418" t="s">
        <v>20</v>
      </c>
      <c r="K418">
        <v>24</v>
      </c>
      <c r="L418">
        <v>0.57999999999999996</v>
      </c>
      <c r="M418">
        <v>23.335000000000001</v>
      </c>
      <c r="N418">
        <v>0.57833999999999997</v>
      </c>
      <c r="O418" t="str">
        <f>IF(VLOOKUP($B418,Table1[],2,FALSE)=0,"",VLOOKUP($B418,Table1[],2,FALSE))</f>
        <v/>
      </c>
      <c r="P418" t="str">
        <f>IF(VLOOKUP($B418,Table1[],3,FALSE)=0,"",VLOOKUP($B418,Table1[],3,FALSE))</f>
        <v/>
      </c>
      <c r="Q418" t="str">
        <f>IF(VLOOKUP($B418,Table1[],5,FALSE)=0,"",VLOOKUP($B418,Table1[],5,FALSE))</f>
        <v/>
      </c>
    </row>
    <row r="419" spans="1:17" x14ac:dyDescent="0.25">
      <c r="A419" t="s">
        <v>115</v>
      </c>
      <c r="B419" t="s">
        <v>19</v>
      </c>
      <c r="C419">
        <v>330</v>
      </c>
      <c r="D419">
        <v>1020.01</v>
      </c>
      <c r="E419">
        <v>0.01</v>
      </c>
      <c r="F419" t="s">
        <v>16</v>
      </c>
      <c r="G419" t="s">
        <v>14</v>
      </c>
      <c r="H419">
        <v>4.4999999999999998E-2</v>
      </c>
      <c r="I419">
        <v>1.0000100000000001</v>
      </c>
      <c r="J419" t="s">
        <v>20</v>
      </c>
      <c r="K419">
        <v>33.353999999999999</v>
      </c>
      <c r="L419">
        <v>0.57133999999999996</v>
      </c>
      <c r="M419">
        <v>33.320999999999998</v>
      </c>
      <c r="N419">
        <v>0.57118999999999998</v>
      </c>
      <c r="O419" t="str">
        <f>IF(VLOOKUP($B419,Table1[],2,FALSE)=0,"",VLOOKUP($B419,Table1[],2,FALSE))</f>
        <v/>
      </c>
      <c r="P419" t="str">
        <f>IF(VLOOKUP($B419,Table1[],3,FALSE)=0,"",VLOOKUP($B419,Table1[],3,FALSE))</f>
        <v/>
      </c>
      <c r="Q419" t="str">
        <f>IF(VLOOKUP($B419,Table1[],5,FALSE)=0,"",VLOOKUP($B419,Table1[],5,FALSE))</f>
        <v/>
      </c>
    </row>
    <row r="420" spans="1:17" x14ac:dyDescent="0.25">
      <c r="A420" t="s">
        <v>115</v>
      </c>
      <c r="B420" t="s">
        <v>19</v>
      </c>
      <c r="C420">
        <v>330</v>
      </c>
      <c r="D420">
        <v>1020.01</v>
      </c>
      <c r="E420">
        <v>0.1</v>
      </c>
      <c r="F420" t="s">
        <v>16</v>
      </c>
      <c r="G420" t="s">
        <v>14</v>
      </c>
      <c r="H420">
        <v>4.4999999999999998E-2</v>
      </c>
      <c r="I420">
        <v>1.0000100000000001</v>
      </c>
      <c r="J420" t="s">
        <v>20</v>
      </c>
      <c r="K420">
        <v>510.18</v>
      </c>
      <c r="L420">
        <v>0.32784999999999997</v>
      </c>
      <c r="M420">
        <v>510.26</v>
      </c>
      <c r="N420">
        <v>0.32723999999999998</v>
      </c>
      <c r="O420" t="str">
        <f>IF(VLOOKUP($B420,Table1[],2,FALSE)=0,"",VLOOKUP($B420,Table1[],2,FALSE))</f>
        <v/>
      </c>
      <c r="P420" t="str">
        <f>IF(VLOOKUP($B420,Table1[],3,FALSE)=0,"",VLOOKUP($B420,Table1[],3,FALSE))</f>
        <v/>
      </c>
      <c r="Q420" t="str">
        <f>IF(VLOOKUP($B420,Table1[],5,FALSE)=0,"",VLOOKUP($B420,Table1[],5,FALSE))</f>
        <v/>
      </c>
    </row>
    <row r="421" spans="1:17" x14ac:dyDescent="0.25">
      <c r="A421" t="s">
        <v>115</v>
      </c>
      <c r="B421" t="s">
        <v>19</v>
      </c>
      <c r="C421">
        <v>330</v>
      </c>
      <c r="D421">
        <v>1020.01</v>
      </c>
      <c r="E421">
        <v>1</v>
      </c>
      <c r="F421" t="s">
        <v>16</v>
      </c>
      <c r="G421" t="s">
        <v>14</v>
      </c>
      <c r="H421">
        <v>4.4999999999999998E-2</v>
      </c>
      <c r="I421">
        <v>1.0000100000000001</v>
      </c>
      <c r="J421" t="s">
        <v>20</v>
      </c>
      <c r="K421">
        <v>5790.3</v>
      </c>
      <c r="L421">
        <v>4.1506000000000001E-2</v>
      </c>
      <c r="M421">
        <v>5790.4</v>
      </c>
      <c r="N421">
        <v>4.1123E-2</v>
      </c>
      <c r="O421" t="str">
        <f>IF(VLOOKUP($B421,Table1[],2,FALSE)=0,"",VLOOKUP($B421,Table1[],2,FALSE))</f>
        <v/>
      </c>
      <c r="P421" t="str">
        <f>IF(VLOOKUP($B421,Table1[],3,FALSE)=0,"",VLOOKUP($B421,Table1[],3,FALSE))</f>
        <v/>
      </c>
      <c r="Q421" t="str">
        <f>IF(VLOOKUP($B421,Table1[],5,FALSE)=0,"",VLOOKUP($B421,Table1[],5,FALSE))</f>
        <v/>
      </c>
    </row>
    <row r="422" spans="1:17" x14ac:dyDescent="0.25">
      <c r="A422" t="s">
        <v>115</v>
      </c>
      <c r="B422" t="s">
        <v>19</v>
      </c>
      <c r="C422">
        <v>330</v>
      </c>
      <c r="D422">
        <v>1020.01</v>
      </c>
      <c r="E422">
        <v>10</v>
      </c>
      <c r="F422" t="s">
        <v>16</v>
      </c>
      <c r="G422" t="s">
        <v>14</v>
      </c>
      <c r="H422">
        <v>4.4999999999999998E-2</v>
      </c>
      <c r="I422">
        <v>1.0000100000000001</v>
      </c>
      <c r="J422" t="s">
        <v>20</v>
      </c>
      <c r="K422">
        <v>57999</v>
      </c>
      <c r="L422">
        <v>4.2792999999999998E-3</v>
      </c>
      <c r="M422">
        <v>57999</v>
      </c>
      <c r="N422">
        <v>4.1250000000000002E-3</v>
      </c>
      <c r="O422" t="str">
        <f>IF(VLOOKUP($B422,Table1[],2,FALSE)=0,"",VLOOKUP($B422,Table1[],2,FALSE))</f>
        <v/>
      </c>
      <c r="P422" t="str">
        <f>IF(VLOOKUP($B422,Table1[],3,FALSE)=0,"",VLOOKUP($B422,Table1[],3,FALSE))</f>
        <v/>
      </c>
      <c r="Q422" t="str">
        <f>IF(VLOOKUP($B422,Table1[],5,FALSE)=0,"",VLOOKUP($B422,Table1[],5,FALSE))</f>
        <v/>
      </c>
    </row>
    <row r="423" spans="1:17" x14ac:dyDescent="0.25">
      <c r="A423" t="s">
        <v>115</v>
      </c>
      <c r="B423" t="s">
        <v>19</v>
      </c>
      <c r="C423">
        <v>330</v>
      </c>
      <c r="D423">
        <v>1020.01</v>
      </c>
      <c r="E423">
        <v>1E-3</v>
      </c>
      <c r="F423" t="s">
        <v>16</v>
      </c>
      <c r="G423" t="s">
        <v>14</v>
      </c>
      <c r="H423">
        <v>1</v>
      </c>
      <c r="I423">
        <v>5.01</v>
      </c>
      <c r="J423" t="s">
        <v>21</v>
      </c>
      <c r="K423">
        <v>28</v>
      </c>
      <c r="L423">
        <v>0.92</v>
      </c>
      <c r="M423">
        <v>23.262</v>
      </c>
      <c r="N423">
        <v>0.92437000000000002</v>
      </c>
      <c r="O423" t="str">
        <f>IF(VLOOKUP($B423,Table1[],2,FALSE)=0,"",VLOOKUP($B423,Table1[],2,FALSE))</f>
        <v/>
      </c>
      <c r="P423" t="str">
        <f>IF(VLOOKUP($B423,Table1[],3,FALSE)=0,"",VLOOKUP($B423,Table1[],3,FALSE))</f>
        <v/>
      </c>
      <c r="Q423" t="str">
        <f>IF(VLOOKUP($B423,Table1[],5,FALSE)=0,"",VLOOKUP($B423,Table1[],5,FALSE))</f>
        <v/>
      </c>
    </row>
    <row r="424" spans="1:17" x14ac:dyDescent="0.25">
      <c r="A424" t="s">
        <v>115</v>
      </c>
      <c r="B424" t="s">
        <v>19</v>
      </c>
      <c r="C424">
        <v>330</v>
      </c>
      <c r="D424">
        <v>1020.01</v>
      </c>
      <c r="E424">
        <v>0.01</v>
      </c>
      <c r="F424" t="s">
        <v>16</v>
      </c>
      <c r="G424" t="s">
        <v>14</v>
      </c>
      <c r="H424">
        <v>1</v>
      </c>
      <c r="I424">
        <v>5.01</v>
      </c>
      <c r="J424" t="s">
        <v>21</v>
      </c>
      <c r="K424">
        <v>29.895</v>
      </c>
      <c r="L424">
        <v>0.91966999999999999</v>
      </c>
      <c r="M424">
        <v>29.873000000000001</v>
      </c>
      <c r="N424">
        <v>0.91957</v>
      </c>
      <c r="O424" t="str">
        <f>IF(VLOOKUP($B424,Table1[],2,FALSE)=0,"",VLOOKUP($B424,Table1[],2,FALSE))</f>
        <v/>
      </c>
      <c r="P424" t="str">
        <f>IF(VLOOKUP($B424,Table1[],3,FALSE)=0,"",VLOOKUP($B424,Table1[],3,FALSE))</f>
        <v/>
      </c>
      <c r="Q424" t="str">
        <f>IF(VLOOKUP($B424,Table1[],5,FALSE)=0,"",VLOOKUP($B424,Table1[],5,FALSE))</f>
        <v/>
      </c>
    </row>
    <row r="425" spans="1:17" x14ac:dyDescent="0.25">
      <c r="A425" t="s">
        <v>115</v>
      </c>
      <c r="B425" t="s">
        <v>19</v>
      </c>
      <c r="C425">
        <v>330</v>
      </c>
      <c r="D425">
        <v>1020.01</v>
      </c>
      <c r="E425">
        <v>0.1</v>
      </c>
      <c r="F425" t="s">
        <v>16</v>
      </c>
      <c r="G425" t="s">
        <v>14</v>
      </c>
      <c r="H425">
        <v>1</v>
      </c>
      <c r="I425">
        <v>5.01</v>
      </c>
      <c r="J425" t="s">
        <v>21</v>
      </c>
      <c r="K425">
        <v>446.23</v>
      </c>
      <c r="L425">
        <v>0.66766000000000003</v>
      </c>
      <c r="M425">
        <v>446.26</v>
      </c>
      <c r="N425">
        <v>0.66722999999999999</v>
      </c>
      <c r="O425" t="str">
        <f>IF(VLOOKUP($B425,Table1[],2,FALSE)=0,"",VLOOKUP($B425,Table1[],2,FALSE))</f>
        <v/>
      </c>
      <c r="P425" t="str">
        <f>IF(VLOOKUP($B425,Table1[],3,FALSE)=0,"",VLOOKUP($B425,Table1[],3,FALSE))</f>
        <v/>
      </c>
      <c r="Q425" t="str">
        <f>IF(VLOOKUP($B425,Table1[],5,FALSE)=0,"",VLOOKUP($B425,Table1[],5,FALSE))</f>
        <v/>
      </c>
    </row>
    <row r="426" spans="1:17" x14ac:dyDescent="0.25">
      <c r="A426" t="s">
        <v>115</v>
      </c>
      <c r="B426" t="s">
        <v>19</v>
      </c>
      <c r="C426">
        <v>330</v>
      </c>
      <c r="D426">
        <v>1020.01</v>
      </c>
      <c r="E426">
        <v>1</v>
      </c>
      <c r="F426" t="s">
        <v>16</v>
      </c>
      <c r="G426" t="s">
        <v>14</v>
      </c>
      <c r="H426">
        <v>1</v>
      </c>
      <c r="I426">
        <v>5.01</v>
      </c>
      <c r="J426" t="s">
        <v>21</v>
      </c>
      <c r="K426">
        <v>5775.4</v>
      </c>
      <c r="L426">
        <v>0.10274</v>
      </c>
      <c r="M426">
        <v>5775.5</v>
      </c>
      <c r="N426">
        <v>0.10236000000000001</v>
      </c>
      <c r="O426" t="str">
        <f>IF(VLOOKUP($B426,Table1[],2,FALSE)=0,"",VLOOKUP($B426,Table1[],2,FALSE))</f>
        <v/>
      </c>
      <c r="P426" t="str">
        <f>IF(VLOOKUP($B426,Table1[],3,FALSE)=0,"",VLOOKUP($B426,Table1[],3,FALSE))</f>
        <v/>
      </c>
      <c r="Q426" t="str">
        <f>IF(VLOOKUP($B426,Table1[],5,FALSE)=0,"",VLOOKUP($B426,Table1[],5,FALSE))</f>
        <v/>
      </c>
    </row>
    <row r="427" spans="1:17" x14ac:dyDescent="0.25">
      <c r="A427" t="s">
        <v>115</v>
      </c>
      <c r="B427" t="s">
        <v>19</v>
      </c>
      <c r="C427">
        <v>330</v>
      </c>
      <c r="D427">
        <v>1020.01</v>
      </c>
      <c r="E427">
        <v>10</v>
      </c>
      <c r="F427" t="s">
        <v>16</v>
      </c>
      <c r="G427" t="s">
        <v>14</v>
      </c>
      <c r="H427">
        <v>1</v>
      </c>
      <c r="I427">
        <v>5.01</v>
      </c>
      <c r="J427" t="s">
        <v>21</v>
      </c>
      <c r="K427">
        <v>57998</v>
      </c>
      <c r="L427">
        <v>1.0468E-2</v>
      </c>
      <c r="M427">
        <v>57998</v>
      </c>
      <c r="N427">
        <v>1.0314E-2</v>
      </c>
      <c r="O427" t="str">
        <f>IF(VLOOKUP($B427,Table1[],2,FALSE)=0,"",VLOOKUP($B427,Table1[],2,FALSE))</f>
        <v/>
      </c>
      <c r="P427" t="str">
        <f>IF(VLOOKUP($B427,Table1[],3,FALSE)=0,"",VLOOKUP($B427,Table1[],3,FALSE))</f>
        <v/>
      </c>
      <c r="Q427" t="str">
        <f>IF(VLOOKUP($B427,Table1[],5,FALSE)=0,"",VLOOKUP($B427,Table1[],5,FALSE))</f>
        <v/>
      </c>
    </row>
    <row r="428" spans="1:17" x14ac:dyDescent="0.25">
      <c r="A428" t="s">
        <v>115</v>
      </c>
      <c r="B428" t="s">
        <v>19</v>
      </c>
      <c r="C428">
        <v>330</v>
      </c>
      <c r="D428">
        <v>1020.01</v>
      </c>
      <c r="E428">
        <v>1E-3</v>
      </c>
      <c r="F428" t="s">
        <v>16</v>
      </c>
      <c r="G428" t="s">
        <v>14</v>
      </c>
      <c r="H428">
        <v>5</v>
      </c>
      <c r="I428">
        <v>10.01</v>
      </c>
      <c r="J428" t="s">
        <v>21</v>
      </c>
      <c r="K428">
        <v>64</v>
      </c>
      <c r="L428">
        <v>1</v>
      </c>
      <c r="M428">
        <v>23.23</v>
      </c>
      <c r="N428">
        <v>1.0398000000000001</v>
      </c>
      <c r="O428" t="str">
        <f>IF(VLOOKUP($B428,Table1[],2,FALSE)=0,"",VLOOKUP($B428,Table1[],2,FALSE))</f>
        <v/>
      </c>
      <c r="P428" t="str">
        <f>IF(VLOOKUP($B428,Table1[],3,FALSE)=0,"",VLOOKUP($B428,Table1[],3,FALSE))</f>
        <v/>
      </c>
      <c r="Q428" t="str">
        <f>IF(VLOOKUP($B428,Table1[],5,FALSE)=0,"",VLOOKUP($B428,Table1[],5,FALSE))</f>
        <v/>
      </c>
    </row>
    <row r="429" spans="1:17" x14ac:dyDescent="0.25">
      <c r="A429" t="s">
        <v>115</v>
      </c>
      <c r="B429" t="s">
        <v>19</v>
      </c>
      <c r="C429">
        <v>330</v>
      </c>
      <c r="D429">
        <v>1020.01</v>
      </c>
      <c r="E429">
        <v>0.01</v>
      </c>
      <c r="F429" t="s">
        <v>16</v>
      </c>
      <c r="G429" t="s">
        <v>14</v>
      </c>
      <c r="H429">
        <v>5</v>
      </c>
      <c r="I429">
        <v>10.01</v>
      </c>
      <c r="J429" t="s">
        <v>21</v>
      </c>
      <c r="K429">
        <v>64</v>
      </c>
      <c r="L429">
        <v>1.0355000000000001</v>
      </c>
      <c r="M429">
        <v>29.164999999999999</v>
      </c>
      <c r="N429">
        <v>1.0355000000000001</v>
      </c>
      <c r="O429" t="str">
        <f>IF(VLOOKUP($B429,Table1[],2,FALSE)=0,"",VLOOKUP($B429,Table1[],2,FALSE))</f>
        <v/>
      </c>
      <c r="P429" t="str">
        <f>IF(VLOOKUP($B429,Table1[],3,FALSE)=0,"",VLOOKUP($B429,Table1[],3,FALSE))</f>
        <v/>
      </c>
      <c r="Q429" t="str">
        <f>IF(VLOOKUP($B429,Table1[],5,FALSE)=0,"",VLOOKUP($B429,Table1[],5,FALSE))</f>
        <v/>
      </c>
    </row>
    <row r="430" spans="1:17" x14ac:dyDescent="0.25">
      <c r="A430" t="s">
        <v>115</v>
      </c>
      <c r="B430" t="s">
        <v>19</v>
      </c>
      <c r="C430">
        <v>330</v>
      </c>
      <c r="D430">
        <v>1020.01</v>
      </c>
      <c r="E430">
        <v>0.1</v>
      </c>
      <c r="F430" t="s">
        <v>16</v>
      </c>
      <c r="G430" t="s">
        <v>14</v>
      </c>
      <c r="H430">
        <v>5</v>
      </c>
      <c r="I430">
        <v>10.01</v>
      </c>
      <c r="J430" t="s">
        <v>21</v>
      </c>
      <c r="K430">
        <v>426.17</v>
      </c>
      <c r="L430">
        <v>0.78768000000000005</v>
      </c>
      <c r="M430">
        <v>426.19</v>
      </c>
      <c r="N430">
        <v>0.7873</v>
      </c>
      <c r="O430" t="str">
        <f>IF(VLOOKUP($B430,Table1[],2,FALSE)=0,"",VLOOKUP($B430,Table1[],2,FALSE))</f>
        <v/>
      </c>
      <c r="P430" t="str">
        <f>IF(VLOOKUP($B430,Table1[],3,FALSE)=0,"",VLOOKUP($B430,Table1[],3,FALSE))</f>
        <v/>
      </c>
      <c r="Q430" t="str">
        <f>IF(VLOOKUP($B430,Table1[],5,FALSE)=0,"",VLOOKUP($B430,Table1[],5,FALSE))</f>
        <v/>
      </c>
    </row>
    <row r="431" spans="1:17" x14ac:dyDescent="0.25">
      <c r="A431" t="s">
        <v>115</v>
      </c>
      <c r="B431" t="s">
        <v>19</v>
      </c>
      <c r="C431">
        <v>330</v>
      </c>
      <c r="D431">
        <v>1020.01</v>
      </c>
      <c r="E431">
        <v>1</v>
      </c>
      <c r="F431" t="s">
        <v>16</v>
      </c>
      <c r="G431" t="s">
        <v>14</v>
      </c>
      <c r="H431">
        <v>5</v>
      </c>
      <c r="I431">
        <v>10.01</v>
      </c>
      <c r="J431" t="s">
        <v>21</v>
      </c>
      <c r="K431">
        <v>5769</v>
      </c>
      <c r="L431">
        <v>0.12912000000000001</v>
      </c>
      <c r="M431">
        <v>5769.1</v>
      </c>
      <c r="N431">
        <v>0.12875</v>
      </c>
      <c r="O431" t="str">
        <f>IF(VLOOKUP($B431,Table1[],2,FALSE)=0,"",VLOOKUP($B431,Table1[],2,FALSE))</f>
        <v/>
      </c>
      <c r="P431" t="str">
        <f>IF(VLOOKUP($B431,Table1[],3,FALSE)=0,"",VLOOKUP($B431,Table1[],3,FALSE))</f>
        <v/>
      </c>
      <c r="Q431" t="str">
        <f>IF(VLOOKUP($B431,Table1[],5,FALSE)=0,"",VLOOKUP($B431,Table1[],5,FALSE))</f>
        <v/>
      </c>
    </row>
    <row r="432" spans="1:17" x14ac:dyDescent="0.25">
      <c r="A432" t="s">
        <v>115</v>
      </c>
      <c r="B432" t="s">
        <v>19</v>
      </c>
      <c r="C432">
        <v>330</v>
      </c>
      <c r="D432">
        <v>1020.01</v>
      </c>
      <c r="E432">
        <v>10</v>
      </c>
      <c r="F432" t="s">
        <v>16</v>
      </c>
      <c r="G432" t="s">
        <v>14</v>
      </c>
      <c r="H432">
        <v>5</v>
      </c>
      <c r="I432">
        <v>10.01</v>
      </c>
      <c r="J432" t="s">
        <v>21</v>
      </c>
      <c r="K432">
        <v>57997</v>
      </c>
      <c r="L432">
        <v>1.3152E-2</v>
      </c>
      <c r="M432">
        <v>57997</v>
      </c>
      <c r="N432">
        <v>1.2997999999999999E-2</v>
      </c>
      <c r="O432" t="str">
        <f>IF(VLOOKUP($B432,Table1[],2,FALSE)=0,"",VLOOKUP($B432,Table1[],2,FALSE))</f>
        <v/>
      </c>
      <c r="P432" t="str">
        <f>IF(VLOOKUP($B432,Table1[],3,FALSE)=0,"",VLOOKUP($B432,Table1[],3,FALSE))</f>
        <v/>
      </c>
      <c r="Q432" t="str">
        <f>IF(VLOOKUP($B432,Table1[],5,FALSE)=0,"",VLOOKUP($B432,Table1[],5,FALSE))</f>
        <v/>
      </c>
    </row>
    <row r="433" spans="1:17" x14ac:dyDescent="0.25">
      <c r="A433" t="s">
        <v>115</v>
      </c>
      <c r="B433" t="s">
        <v>19</v>
      </c>
      <c r="C433">
        <v>330</v>
      </c>
      <c r="D433">
        <v>1020.01</v>
      </c>
      <c r="E433">
        <v>1E-3</v>
      </c>
      <c r="F433" t="s">
        <v>16</v>
      </c>
      <c r="G433" t="s">
        <v>14</v>
      </c>
      <c r="H433">
        <v>10</v>
      </c>
      <c r="I433">
        <v>10.01</v>
      </c>
      <c r="J433" t="s">
        <v>21</v>
      </c>
      <c r="K433">
        <v>64</v>
      </c>
      <c r="L433">
        <v>1</v>
      </c>
      <c r="M433">
        <v>23.23</v>
      </c>
      <c r="N433">
        <v>1.0398000000000001</v>
      </c>
      <c r="O433" t="str">
        <f>IF(VLOOKUP($B433,Table1[],2,FALSE)=0,"",VLOOKUP($B433,Table1[],2,FALSE))</f>
        <v/>
      </c>
      <c r="P433" t="str">
        <f>IF(VLOOKUP($B433,Table1[],3,FALSE)=0,"",VLOOKUP($B433,Table1[],3,FALSE))</f>
        <v/>
      </c>
      <c r="Q433" t="str">
        <f>IF(VLOOKUP($B433,Table1[],5,FALSE)=0,"",VLOOKUP($B433,Table1[],5,FALSE))</f>
        <v/>
      </c>
    </row>
    <row r="434" spans="1:17" x14ac:dyDescent="0.25">
      <c r="A434" t="s">
        <v>115</v>
      </c>
      <c r="B434" t="s">
        <v>19</v>
      </c>
      <c r="C434">
        <v>330</v>
      </c>
      <c r="D434">
        <v>1020.01</v>
      </c>
      <c r="E434">
        <v>0.01</v>
      </c>
      <c r="F434" t="s">
        <v>16</v>
      </c>
      <c r="G434" t="s">
        <v>14</v>
      </c>
      <c r="H434">
        <v>10</v>
      </c>
      <c r="I434">
        <v>10.01</v>
      </c>
      <c r="J434" t="s">
        <v>21</v>
      </c>
      <c r="K434">
        <v>64</v>
      </c>
      <c r="L434">
        <v>1.0355000000000001</v>
      </c>
      <c r="M434">
        <v>29.164999999999999</v>
      </c>
      <c r="N434">
        <v>1.0355000000000001</v>
      </c>
      <c r="O434" t="str">
        <f>IF(VLOOKUP($B434,Table1[],2,FALSE)=0,"",VLOOKUP($B434,Table1[],2,FALSE))</f>
        <v/>
      </c>
      <c r="P434" t="str">
        <f>IF(VLOOKUP($B434,Table1[],3,FALSE)=0,"",VLOOKUP($B434,Table1[],3,FALSE))</f>
        <v/>
      </c>
      <c r="Q434" t="str">
        <f>IF(VLOOKUP($B434,Table1[],5,FALSE)=0,"",VLOOKUP($B434,Table1[],5,FALSE))</f>
        <v/>
      </c>
    </row>
    <row r="435" spans="1:17" x14ac:dyDescent="0.25">
      <c r="A435" t="s">
        <v>115</v>
      </c>
      <c r="B435" t="s">
        <v>19</v>
      </c>
      <c r="C435">
        <v>330</v>
      </c>
      <c r="D435">
        <v>1020.01</v>
      </c>
      <c r="E435">
        <v>0.1</v>
      </c>
      <c r="F435" t="s">
        <v>16</v>
      </c>
      <c r="G435" t="s">
        <v>14</v>
      </c>
      <c r="H435">
        <v>10</v>
      </c>
      <c r="I435">
        <v>10.01</v>
      </c>
      <c r="J435" t="s">
        <v>21</v>
      </c>
      <c r="K435">
        <v>426.17</v>
      </c>
      <c r="L435">
        <v>0.78768000000000005</v>
      </c>
      <c r="M435">
        <v>426.19</v>
      </c>
      <c r="N435">
        <v>0.7873</v>
      </c>
      <c r="O435" t="str">
        <f>IF(VLOOKUP($B435,Table1[],2,FALSE)=0,"",VLOOKUP($B435,Table1[],2,FALSE))</f>
        <v/>
      </c>
      <c r="P435" t="str">
        <f>IF(VLOOKUP($B435,Table1[],3,FALSE)=0,"",VLOOKUP($B435,Table1[],3,FALSE))</f>
        <v/>
      </c>
      <c r="Q435" t="str">
        <f>IF(VLOOKUP($B435,Table1[],5,FALSE)=0,"",VLOOKUP($B435,Table1[],5,FALSE))</f>
        <v/>
      </c>
    </row>
    <row r="436" spans="1:17" x14ac:dyDescent="0.25">
      <c r="A436" t="s">
        <v>115</v>
      </c>
      <c r="B436" t="s">
        <v>19</v>
      </c>
      <c r="C436">
        <v>330</v>
      </c>
      <c r="D436">
        <v>1020.01</v>
      </c>
      <c r="E436">
        <v>1</v>
      </c>
      <c r="F436" t="s">
        <v>16</v>
      </c>
      <c r="G436" t="s">
        <v>14</v>
      </c>
      <c r="H436">
        <v>10</v>
      </c>
      <c r="I436">
        <v>10.01</v>
      </c>
      <c r="J436" t="s">
        <v>21</v>
      </c>
      <c r="K436">
        <v>5769</v>
      </c>
      <c r="L436">
        <v>0.12912000000000001</v>
      </c>
      <c r="M436">
        <v>5769.1</v>
      </c>
      <c r="N436">
        <v>0.12875</v>
      </c>
      <c r="O436" t="str">
        <f>IF(VLOOKUP($B436,Table1[],2,FALSE)=0,"",VLOOKUP($B436,Table1[],2,FALSE))</f>
        <v/>
      </c>
      <c r="P436" t="str">
        <f>IF(VLOOKUP($B436,Table1[],3,FALSE)=0,"",VLOOKUP($B436,Table1[],3,FALSE))</f>
        <v/>
      </c>
      <c r="Q436" t="str">
        <f>IF(VLOOKUP($B436,Table1[],5,FALSE)=0,"",VLOOKUP($B436,Table1[],5,FALSE))</f>
        <v/>
      </c>
    </row>
    <row r="437" spans="1:17" x14ac:dyDescent="0.25">
      <c r="A437" t="s">
        <v>115</v>
      </c>
      <c r="B437" t="s">
        <v>19</v>
      </c>
      <c r="C437">
        <v>330</v>
      </c>
      <c r="D437">
        <v>1020.01</v>
      </c>
      <c r="E437">
        <v>10</v>
      </c>
      <c r="F437" t="s">
        <v>16</v>
      </c>
      <c r="G437" t="s">
        <v>14</v>
      </c>
      <c r="H437">
        <v>10</v>
      </c>
      <c r="I437">
        <v>10.01</v>
      </c>
      <c r="J437" t="s">
        <v>21</v>
      </c>
      <c r="K437">
        <v>57997</v>
      </c>
      <c r="L437">
        <v>1.3152E-2</v>
      </c>
      <c r="M437">
        <v>57997</v>
      </c>
      <c r="N437">
        <v>1.2997999999999999E-2</v>
      </c>
      <c r="O437" t="str">
        <f>IF(VLOOKUP($B437,Table1[],2,FALSE)=0,"",VLOOKUP($B437,Table1[],2,FALSE))</f>
        <v/>
      </c>
      <c r="P437" t="str">
        <f>IF(VLOOKUP($B437,Table1[],3,FALSE)=0,"",VLOOKUP($B437,Table1[],3,FALSE))</f>
        <v/>
      </c>
      <c r="Q437" t="str">
        <f>IF(VLOOKUP($B437,Table1[],5,FALSE)=0,"",VLOOKUP($B437,Table1[],5,FALSE))</f>
        <v/>
      </c>
    </row>
    <row r="438" spans="1:17" x14ac:dyDescent="0.25">
      <c r="A438" t="s">
        <v>115</v>
      </c>
      <c r="B438" t="s">
        <v>29</v>
      </c>
      <c r="C438">
        <v>0</v>
      </c>
      <c r="D438">
        <v>0.120001</v>
      </c>
      <c r="E438">
        <v>9.9999999999999995E-7</v>
      </c>
      <c r="F438" t="s">
        <v>21</v>
      </c>
      <c r="G438" t="s">
        <v>20</v>
      </c>
      <c r="K438">
        <v>6.0000000000000001E-3</v>
      </c>
      <c r="L438">
        <v>1.2999999999999999E-2</v>
      </c>
      <c r="M438">
        <v>1.2888999999999999E-3</v>
      </c>
      <c r="N438">
        <v>2.8049000000000001E-2</v>
      </c>
      <c r="O438" t="str">
        <f>IF(VLOOKUP($B438,Table1[],2,FALSE)=0,"",VLOOKUP($B438,Table1[],2,FALSE))</f>
        <v/>
      </c>
      <c r="P438" t="str">
        <f>IF(VLOOKUP($B438,Table1[],3,FALSE)=0,"",VLOOKUP($B438,Table1[],3,FALSE))</f>
        <v/>
      </c>
      <c r="Q438" t="str">
        <f>IF(VLOOKUP($B438,Table1[],5,FALSE)=0,"",VLOOKUP($B438,Table1[],5,FALSE))</f>
        <v/>
      </c>
    </row>
    <row r="439" spans="1:17" x14ac:dyDescent="0.25">
      <c r="A439" t="s">
        <v>115</v>
      </c>
      <c r="B439" t="s">
        <v>29</v>
      </c>
      <c r="C439">
        <v>0</v>
      </c>
      <c r="D439">
        <v>0.120001</v>
      </c>
      <c r="E439">
        <v>1.0000000000000001E-5</v>
      </c>
      <c r="F439" t="s">
        <v>21</v>
      </c>
      <c r="G439" t="s">
        <v>20</v>
      </c>
      <c r="K439">
        <v>6.0575999999999998E-3</v>
      </c>
      <c r="L439">
        <v>1.5807000000000002E-2</v>
      </c>
      <c r="M439">
        <v>5.8809999999999999E-3</v>
      </c>
      <c r="N439">
        <v>1.2605999999999999E-2</v>
      </c>
      <c r="O439" t="str">
        <f>IF(VLOOKUP($B439,Table1[],2,FALSE)=0,"",VLOOKUP($B439,Table1[],2,FALSE))</f>
        <v/>
      </c>
      <c r="P439" t="str">
        <f>IF(VLOOKUP($B439,Table1[],3,FALSE)=0,"",VLOOKUP($B439,Table1[],3,FALSE))</f>
        <v/>
      </c>
      <c r="Q439" t="str">
        <f>IF(VLOOKUP($B439,Table1[],5,FALSE)=0,"",VLOOKUP($B439,Table1[],5,FALSE))</f>
        <v/>
      </c>
    </row>
    <row r="440" spans="1:17" x14ac:dyDescent="0.25">
      <c r="A440" t="s">
        <v>115</v>
      </c>
      <c r="B440" t="s">
        <v>29</v>
      </c>
      <c r="C440">
        <v>0</v>
      </c>
      <c r="D440">
        <v>0.120001</v>
      </c>
      <c r="E440">
        <v>1E-4</v>
      </c>
      <c r="F440" t="s">
        <v>21</v>
      </c>
      <c r="G440" t="s">
        <v>20</v>
      </c>
      <c r="K440">
        <v>5.7819000000000002E-2</v>
      </c>
      <c r="L440">
        <v>3.3129000000000001E-3</v>
      </c>
      <c r="M440">
        <v>5.7745999999999999E-2</v>
      </c>
      <c r="N440">
        <v>1.4480999999999999E-3</v>
      </c>
      <c r="O440" t="str">
        <f>IF(VLOOKUP($B440,Table1[],2,FALSE)=0,"",VLOOKUP($B440,Table1[],2,FALSE))</f>
        <v/>
      </c>
      <c r="P440" t="str">
        <f>IF(VLOOKUP($B440,Table1[],3,FALSE)=0,"",VLOOKUP($B440,Table1[],3,FALSE))</f>
        <v/>
      </c>
      <c r="Q440" t="str">
        <f>IF(VLOOKUP($B440,Table1[],5,FALSE)=0,"",VLOOKUP($B440,Table1[],5,FALSE))</f>
        <v/>
      </c>
    </row>
    <row r="441" spans="1:17" x14ac:dyDescent="0.25">
      <c r="A441" t="s">
        <v>115</v>
      </c>
      <c r="B441" t="s">
        <v>29</v>
      </c>
      <c r="C441">
        <v>0</v>
      </c>
      <c r="D441">
        <v>0.120001</v>
      </c>
      <c r="E441">
        <v>1E-3</v>
      </c>
      <c r="F441" t="s">
        <v>21</v>
      </c>
      <c r="G441" t="s">
        <v>20</v>
      </c>
      <c r="K441">
        <v>0.57738999999999996</v>
      </c>
      <c r="L441">
        <v>8.9636000000000002E-4</v>
      </c>
      <c r="M441">
        <v>0.57735999999999998</v>
      </c>
      <c r="N441">
        <v>1.4506E-4</v>
      </c>
      <c r="O441" t="str">
        <f>IF(VLOOKUP($B441,Table1[],2,FALSE)=0,"",VLOOKUP($B441,Table1[],2,FALSE))</f>
        <v/>
      </c>
      <c r="P441" t="str">
        <f>IF(VLOOKUP($B441,Table1[],3,FALSE)=0,"",VLOOKUP($B441,Table1[],3,FALSE))</f>
        <v/>
      </c>
      <c r="Q441" t="str">
        <f>IF(VLOOKUP($B441,Table1[],5,FALSE)=0,"",VLOOKUP($B441,Table1[],5,FALSE))</f>
        <v/>
      </c>
    </row>
    <row r="442" spans="1:17" x14ac:dyDescent="0.25">
      <c r="A442" t="s">
        <v>115</v>
      </c>
      <c r="B442" t="s">
        <v>29</v>
      </c>
      <c r="C442">
        <v>0</v>
      </c>
      <c r="D442">
        <v>0.120001</v>
      </c>
      <c r="E442">
        <v>0.01</v>
      </c>
      <c r="F442" t="s">
        <v>21</v>
      </c>
      <c r="G442" t="s">
        <v>20</v>
      </c>
      <c r="K442">
        <v>5.7736000000000001</v>
      </c>
      <c r="L442">
        <v>3.1508000000000003E-4</v>
      </c>
      <c r="M442">
        <v>5.7736000000000001</v>
      </c>
      <c r="N442">
        <v>1.4506E-5</v>
      </c>
      <c r="O442" t="str">
        <f>IF(VLOOKUP($B442,Table1[],2,FALSE)=0,"",VLOOKUP($B442,Table1[],2,FALSE))</f>
        <v/>
      </c>
      <c r="P442" t="str">
        <f>IF(VLOOKUP($B442,Table1[],3,FALSE)=0,"",VLOOKUP($B442,Table1[],3,FALSE))</f>
        <v/>
      </c>
      <c r="Q442" t="str">
        <f>IF(VLOOKUP($B442,Table1[],5,FALSE)=0,"",VLOOKUP($B442,Table1[],5,FALSE))</f>
        <v/>
      </c>
    </row>
    <row r="443" spans="1:17" x14ac:dyDescent="0.25">
      <c r="A443" t="s">
        <v>115</v>
      </c>
      <c r="B443" t="s">
        <v>29</v>
      </c>
      <c r="C443">
        <v>0</v>
      </c>
      <c r="D443">
        <v>0.120001</v>
      </c>
      <c r="E443">
        <v>0.1</v>
      </c>
      <c r="F443" t="s">
        <v>21</v>
      </c>
      <c r="G443" t="s">
        <v>20</v>
      </c>
      <c r="K443">
        <v>57.735999999999997</v>
      </c>
      <c r="L443">
        <v>1.2168E-4</v>
      </c>
      <c r="M443">
        <v>57.735999999999997</v>
      </c>
      <c r="N443" s="168">
        <v>1.4505999999999999E-6</v>
      </c>
      <c r="O443" t="str">
        <f>IF(VLOOKUP($B443,Table1[],2,FALSE)=0,"",VLOOKUP($B443,Table1[],2,FALSE))</f>
        <v/>
      </c>
      <c r="P443" t="str">
        <f>IF(VLOOKUP($B443,Table1[],3,FALSE)=0,"",VLOOKUP($B443,Table1[],3,FALSE))</f>
        <v/>
      </c>
      <c r="Q443" t="str">
        <f>IF(VLOOKUP($B443,Table1[],5,FALSE)=0,"",VLOOKUP($B443,Table1[],5,FALSE))</f>
        <v/>
      </c>
    </row>
    <row r="444" spans="1:17" x14ac:dyDescent="0.25">
      <c r="A444" t="s">
        <v>115</v>
      </c>
      <c r="B444" t="s">
        <v>29</v>
      </c>
      <c r="C444">
        <v>0</v>
      </c>
      <c r="D444">
        <v>0.120001</v>
      </c>
      <c r="E444">
        <v>1</v>
      </c>
      <c r="F444" t="s">
        <v>21</v>
      </c>
      <c r="G444" t="s">
        <v>20</v>
      </c>
      <c r="K444">
        <v>577.36</v>
      </c>
      <c r="L444">
        <v>4.8235999999999997E-5</v>
      </c>
      <c r="M444">
        <v>577.36</v>
      </c>
      <c r="N444" s="168">
        <v>1.4506E-7</v>
      </c>
      <c r="O444" t="str">
        <f>IF(VLOOKUP($B444,Table1[],2,FALSE)=0,"",VLOOKUP($B444,Table1[],2,FALSE))</f>
        <v/>
      </c>
      <c r="P444" t="str">
        <f>IF(VLOOKUP($B444,Table1[],3,FALSE)=0,"",VLOOKUP($B444,Table1[],3,FALSE))</f>
        <v/>
      </c>
      <c r="Q444" t="str">
        <f>IF(VLOOKUP($B444,Table1[],5,FALSE)=0,"",VLOOKUP($B444,Table1[],5,FALSE))</f>
        <v/>
      </c>
    </row>
    <row r="445" spans="1:17" x14ac:dyDescent="0.25">
      <c r="A445" t="s">
        <v>115</v>
      </c>
      <c r="B445" t="s">
        <v>29</v>
      </c>
      <c r="C445">
        <v>0.12</v>
      </c>
      <c r="D445">
        <v>1.20001</v>
      </c>
      <c r="E445">
        <v>1.0000000000000001E-5</v>
      </c>
      <c r="F445" t="s">
        <v>21</v>
      </c>
      <c r="G445" t="s">
        <v>20</v>
      </c>
      <c r="K445">
        <v>5.8000000000000003E-2</v>
      </c>
      <c r="L445">
        <v>9.4999999999999998E-3</v>
      </c>
      <c r="M445">
        <v>4.1865000000000001E-3</v>
      </c>
      <c r="N445">
        <v>2.6727000000000001E-2</v>
      </c>
      <c r="O445" t="str">
        <f>IF(VLOOKUP($B445,Table1[],2,FALSE)=0,"",VLOOKUP($B445,Table1[],2,FALSE))</f>
        <v/>
      </c>
      <c r="P445" t="str">
        <f>IF(VLOOKUP($B445,Table1[],3,FALSE)=0,"",VLOOKUP($B445,Table1[],3,FALSE))</f>
        <v/>
      </c>
      <c r="Q445" t="str">
        <f>IF(VLOOKUP($B445,Table1[],5,FALSE)=0,"",VLOOKUP($B445,Table1[],5,FALSE))</f>
        <v/>
      </c>
    </row>
    <row r="446" spans="1:17" x14ac:dyDescent="0.25">
      <c r="A446" t="s">
        <v>115</v>
      </c>
      <c r="B446" t="s">
        <v>29</v>
      </c>
      <c r="C446">
        <v>0.12</v>
      </c>
      <c r="D446">
        <v>1.20001</v>
      </c>
      <c r="E446">
        <v>1E-4</v>
      </c>
      <c r="F446" t="s">
        <v>21</v>
      </c>
      <c r="G446" t="s">
        <v>20</v>
      </c>
      <c r="K446">
        <v>5.8519000000000002E-2</v>
      </c>
      <c r="L446">
        <v>1.0244E-2</v>
      </c>
      <c r="M446">
        <v>5.6807999999999997E-2</v>
      </c>
      <c r="N446">
        <v>9.2701999999999993E-3</v>
      </c>
      <c r="O446" t="str">
        <f>IF(VLOOKUP($B446,Table1[],2,FALSE)=0,"",VLOOKUP($B446,Table1[],2,FALSE))</f>
        <v/>
      </c>
      <c r="P446" t="str">
        <f>IF(VLOOKUP($B446,Table1[],3,FALSE)=0,"",VLOOKUP($B446,Table1[],3,FALSE))</f>
        <v/>
      </c>
      <c r="Q446" t="str">
        <f>IF(VLOOKUP($B446,Table1[],5,FALSE)=0,"",VLOOKUP($B446,Table1[],5,FALSE))</f>
        <v/>
      </c>
    </row>
    <row r="447" spans="1:17" x14ac:dyDescent="0.25">
      <c r="A447" t="s">
        <v>115</v>
      </c>
      <c r="B447" t="s">
        <v>29</v>
      </c>
      <c r="C447">
        <v>0.12</v>
      </c>
      <c r="D447">
        <v>1.20001</v>
      </c>
      <c r="E447">
        <v>1E-3</v>
      </c>
      <c r="F447" t="s">
        <v>21</v>
      </c>
      <c r="G447" t="s">
        <v>20</v>
      </c>
      <c r="K447">
        <v>0.57794999999999996</v>
      </c>
      <c r="L447">
        <v>1.5973000000000001E-3</v>
      </c>
      <c r="M447">
        <v>0.57725000000000004</v>
      </c>
      <c r="N447">
        <v>1.0093999999999999E-3</v>
      </c>
      <c r="O447" t="str">
        <f>IF(VLOOKUP($B447,Table1[],2,FALSE)=0,"",VLOOKUP($B447,Table1[],2,FALSE))</f>
        <v/>
      </c>
      <c r="P447" t="str">
        <f>IF(VLOOKUP($B447,Table1[],3,FALSE)=0,"",VLOOKUP($B447,Table1[],3,FALSE))</f>
        <v/>
      </c>
      <c r="Q447" t="str">
        <f>IF(VLOOKUP($B447,Table1[],5,FALSE)=0,"",VLOOKUP($B447,Table1[],5,FALSE))</f>
        <v/>
      </c>
    </row>
    <row r="448" spans="1:17" x14ac:dyDescent="0.25">
      <c r="A448" t="s">
        <v>115</v>
      </c>
      <c r="B448" t="s">
        <v>29</v>
      </c>
      <c r="C448">
        <v>0.12</v>
      </c>
      <c r="D448">
        <v>1.20001</v>
      </c>
      <c r="E448">
        <v>0.01</v>
      </c>
      <c r="F448" t="s">
        <v>21</v>
      </c>
      <c r="G448" t="s">
        <v>20</v>
      </c>
      <c r="K448">
        <v>5.7739000000000003</v>
      </c>
      <c r="L448">
        <v>3.3756999999999998E-4</v>
      </c>
      <c r="M448">
        <v>5.7735000000000003</v>
      </c>
      <c r="N448">
        <v>1.0103999999999999E-4</v>
      </c>
      <c r="O448" t="str">
        <f>IF(VLOOKUP($B448,Table1[],2,FALSE)=0,"",VLOOKUP($B448,Table1[],2,FALSE))</f>
        <v/>
      </c>
      <c r="P448" t="str">
        <f>IF(VLOOKUP($B448,Table1[],3,FALSE)=0,"",VLOOKUP($B448,Table1[],3,FALSE))</f>
        <v/>
      </c>
      <c r="Q448" t="str">
        <f>IF(VLOOKUP($B448,Table1[],5,FALSE)=0,"",VLOOKUP($B448,Table1[],5,FALSE))</f>
        <v/>
      </c>
    </row>
    <row r="449" spans="1:17" x14ac:dyDescent="0.25">
      <c r="A449" t="s">
        <v>115</v>
      </c>
      <c r="B449" t="s">
        <v>29</v>
      </c>
      <c r="C449">
        <v>1.2</v>
      </c>
      <c r="D449">
        <v>12.000999999999999</v>
      </c>
      <c r="E449">
        <v>1E-4</v>
      </c>
      <c r="F449" t="s">
        <v>21</v>
      </c>
      <c r="G449" t="s">
        <v>20</v>
      </c>
      <c r="K449">
        <v>0.57999999999999996</v>
      </c>
      <c r="L449">
        <v>9.1000000000000004E-3</v>
      </c>
      <c r="M449">
        <v>3.6332999999999997E-2</v>
      </c>
      <c r="N449">
        <v>2.6332999999999999E-2</v>
      </c>
      <c r="O449" t="str">
        <f>IF(VLOOKUP($B449,Table1[],2,FALSE)=0,"",VLOOKUP($B449,Table1[],2,FALSE))</f>
        <v/>
      </c>
      <c r="P449" t="str">
        <f>IF(VLOOKUP($B449,Table1[],3,FALSE)=0,"",VLOOKUP($B449,Table1[],3,FALSE))</f>
        <v/>
      </c>
      <c r="Q449" t="str">
        <f>IF(VLOOKUP($B449,Table1[],5,FALSE)=0,"",VLOOKUP($B449,Table1[],5,FALSE))</f>
        <v/>
      </c>
    </row>
    <row r="450" spans="1:17" x14ac:dyDescent="0.25">
      <c r="A450" t="s">
        <v>115</v>
      </c>
      <c r="B450" t="s">
        <v>29</v>
      </c>
      <c r="C450">
        <v>1.2</v>
      </c>
      <c r="D450">
        <v>12.000999999999999</v>
      </c>
      <c r="E450">
        <v>1E-4</v>
      </c>
      <c r="F450" t="s">
        <v>21</v>
      </c>
      <c r="G450" t="s">
        <v>20</v>
      </c>
      <c r="K450">
        <v>0.58496999999999999</v>
      </c>
      <c r="L450">
        <v>9.8285999999999998E-3</v>
      </c>
      <c r="M450">
        <v>0.56786000000000003</v>
      </c>
      <c r="N450">
        <v>8.8368000000000006E-3</v>
      </c>
      <c r="O450" t="str">
        <f>IF(VLOOKUP($B450,Table1[],2,FALSE)=0,"",VLOOKUP($B450,Table1[],2,FALSE))</f>
        <v/>
      </c>
      <c r="P450" t="str">
        <f>IF(VLOOKUP($B450,Table1[],3,FALSE)=0,"",VLOOKUP($B450,Table1[],3,FALSE))</f>
        <v/>
      </c>
      <c r="Q450" t="str">
        <f>IF(VLOOKUP($B450,Table1[],5,FALSE)=0,"",VLOOKUP($B450,Table1[],5,FALSE))</f>
        <v/>
      </c>
    </row>
    <row r="451" spans="1:17" x14ac:dyDescent="0.25">
      <c r="A451" t="s">
        <v>115</v>
      </c>
      <c r="B451" t="s">
        <v>29</v>
      </c>
      <c r="C451">
        <v>1.2</v>
      </c>
      <c r="D451">
        <v>12.000999999999999</v>
      </c>
      <c r="E451">
        <v>1E-3</v>
      </c>
      <c r="F451" t="s">
        <v>21</v>
      </c>
      <c r="G451" t="s">
        <v>20</v>
      </c>
      <c r="K451">
        <v>5.7794999999999996</v>
      </c>
      <c r="L451">
        <v>1.5456000000000001E-3</v>
      </c>
      <c r="M451">
        <v>5.7725</v>
      </c>
      <c r="N451">
        <v>9.5754E-4</v>
      </c>
      <c r="O451" t="str">
        <f>IF(VLOOKUP($B451,Table1[],2,FALSE)=0,"",VLOOKUP($B451,Table1[],2,FALSE))</f>
        <v/>
      </c>
      <c r="P451" t="str">
        <f>IF(VLOOKUP($B451,Table1[],3,FALSE)=0,"",VLOOKUP($B451,Table1[],3,FALSE))</f>
        <v/>
      </c>
      <c r="Q451" t="str">
        <f>IF(VLOOKUP($B451,Table1[],5,FALSE)=0,"",VLOOKUP($B451,Table1[],5,FALSE))</f>
        <v/>
      </c>
    </row>
    <row r="452" spans="1:17" x14ac:dyDescent="0.25">
      <c r="A452" t="s">
        <v>115</v>
      </c>
      <c r="B452" t="s">
        <v>29</v>
      </c>
      <c r="C452">
        <v>1.2</v>
      </c>
      <c r="D452">
        <v>12.000999999999999</v>
      </c>
      <c r="E452">
        <v>0.01</v>
      </c>
      <c r="F452" t="s">
        <v>21</v>
      </c>
      <c r="G452" t="s">
        <v>20</v>
      </c>
      <c r="K452">
        <v>57.738999999999997</v>
      </c>
      <c r="L452">
        <v>3.3237000000000002E-4</v>
      </c>
      <c r="M452">
        <v>57.734999999999999</v>
      </c>
      <c r="N452">
        <v>9.5840000000000004E-5</v>
      </c>
      <c r="O452" t="str">
        <f>IF(VLOOKUP($B452,Table1[],2,FALSE)=0,"",VLOOKUP($B452,Table1[],2,FALSE))</f>
        <v/>
      </c>
      <c r="P452" t="str">
        <f>IF(VLOOKUP($B452,Table1[],3,FALSE)=0,"",VLOOKUP($B452,Table1[],3,FALSE))</f>
        <v/>
      </c>
      <c r="Q452" t="str">
        <f>IF(VLOOKUP($B452,Table1[],5,FALSE)=0,"",VLOOKUP($B452,Table1[],5,FALSE))</f>
        <v/>
      </c>
    </row>
    <row r="453" spans="1:17" x14ac:dyDescent="0.25">
      <c r="A453" t="s">
        <v>115</v>
      </c>
      <c r="B453" t="s">
        <v>29</v>
      </c>
      <c r="C453">
        <v>12</v>
      </c>
      <c r="D453">
        <v>120.01</v>
      </c>
      <c r="E453">
        <v>1E-3</v>
      </c>
      <c r="F453" t="s">
        <v>21</v>
      </c>
      <c r="G453" t="s">
        <v>20</v>
      </c>
      <c r="K453">
        <v>19</v>
      </c>
      <c r="L453">
        <v>2.8000000000000001E-2</v>
      </c>
      <c r="M453">
        <v>17.329999999999998</v>
      </c>
      <c r="N453">
        <v>2.8854000000000001E-2</v>
      </c>
      <c r="O453" t="str">
        <f>IF(VLOOKUP($B453,Table1[],2,FALSE)=0,"",VLOOKUP($B453,Table1[],2,FALSE))</f>
        <v/>
      </c>
      <c r="P453" t="str">
        <f>IF(VLOOKUP($B453,Table1[],3,FALSE)=0,"",VLOOKUP($B453,Table1[],3,FALSE))</f>
        <v/>
      </c>
      <c r="Q453" t="str">
        <f>IF(VLOOKUP($B453,Table1[],5,FALSE)=0,"",VLOOKUP($B453,Table1[],5,FALSE))</f>
        <v/>
      </c>
    </row>
    <row r="454" spans="1:17" x14ac:dyDescent="0.25">
      <c r="A454" t="s">
        <v>115</v>
      </c>
      <c r="B454" t="s">
        <v>29</v>
      </c>
      <c r="C454">
        <v>12</v>
      </c>
      <c r="D454">
        <v>120.01</v>
      </c>
      <c r="E454">
        <v>0.01</v>
      </c>
      <c r="F454" t="s">
        <v>21</v>
      </c>
      <c r="G454" t="s">
        <v>20</v>
      </c>
      <c r="K454">
        <v>19</v>
      </c>
      <c r="L454">
        <v>2.8000000000000001E-2</v>
      </c>
      <c r="M454">
        <v>18.254999999999999</v>
      </c>
      <c r="N454">
        <v>2.7640999999999999E-2</v>
      </c>
      <c r="O454" t="str">
        <f>IF(VLOOKUP($B454,Table1[],2,FALSE)=0,"",VLOOKUP($B454,Table1[],2,FALSE))</f>
        <v/>
      </c>
      <c r="P454" t="str">
        <f>IF(VLOOKUP($B454,Table1[],3,FALSE)=0,"",VLOOKUP($B454,Table1[],3,FALSE))</f>
        <v/>
      </c>
      <c r="Q454" t="str">
        <f>IF(VLOOKUP($B454,Table1[],5,FALSE)=0,"",VLOOKUP($B454,Table1[],5,FALSE))</f>
        <v/>
      </c>
    </row>
    <row r="455" spans="1:17" x14ac:dyDescent="0.25">
      <c r="A455" t="s">
        <v>115</v>
      </c>
      <c r="B455" t="s">
        <v>29</v>
      </c>
      <c r="C455">
        <v>12</v>
      </c>
      <c r="D455">
        <v>120.01</v>
      </c>
      <c r="E455">
        <v>0.1</v>
      </c>
      <c r="F455" t="s">
        <v>21</v>
      </c>
      <c r="G455" t="s">
        <v>20</v>
      </c>
      <c r="K455">
        <v>60.591999999999999</v>
      </c>
      <c r="L455">
        <v>1.1287E-2</v>
      </c>
      <c r="M455">
        <v>60.268999999999998</v>
      </c>
      <c r="N455">
        <v>9.1178000000000006E-3</v>
      </c>
      <c r="O455" t="str">
        <f>IF(VLOOKUP($B455,Table1[],2,FALSE)=0,"",VLOOKUP($B455,Table1[],2,FALSE))</f>
        <v/>
      </c>
      <c r="P455" t="str">
        <f>IF(VLOOKUP($B455,Table1[],3,FALSE)=0,"",VLOOKUP($B455,Table1[],3,FALSE))</f>
        <v/>
      </c>
      <c r="Q455" t="str">
        <f>IF(VLOOKUP($B455,Table1[],5,FALSE)=0,"",VLOOKUP($B455,Table1[],5,FALSE))</f>
        <v/>
      </c>
    </row>
    <row r="456" spans="1:17" x14ac:dyDescent="0.25">
      <c r="A456" t="s">
        <v>115</v>
      </c>
      <c r="B456" t="s">
        <v>29</v>
      </c>
      <c r="C456">
        <v>12</v>
      </c>
      <c r="D456">
        <v>120.01</v>
      </c>
      <c r="E456">
        <v>1</v>
      </c>
      <c r="F456" t="s">
        <v>21</v>
      </c>
      <c r="G456" t="s">
        <v>20</v>
      </c>
      <c r="K456">
        <v>577.75</v>
      </c>
      <c r="L456">
        <v>1.9059000000000001E-3</v>
      </c>
      <c r="M456">
        <v>577.61</v>
      </c>
      <c r="N456">
        <v>9.6075000000000002E-4</v>
      </c>
      <c r="O456" t="str">
        <f>IF(VLOOKUP($B456,Table1[],2,FALSE)=0,"",VLOOKUP($B456,Table1[],2,FALSE))</f>
        <v/>
      </c>
      <c r="P456" t="str">
        <f>IF(VLOOKUP($B456,Table1[],3,FALSE)=0,"",VLOOKUP($B456,Table1[],3,FALSE))</f>
        <v/>
      </c>
      <c r="Q456" t="str">
        <f>IF(VLOOKUP($B456,Table1[],5,FALSE)=0,"",VLOOKUP($B456,Table1[],5,FALSE))</f>
        <v/>
      </c>
    </row>
    <row r="457" spans="1:17" x14ac:dyDescent="0.25">
      <c r="A457" t="s">
        <v>115</v>
      </c>
      <c r="B457" t="s">
        <v>29</v>
      </c>
      <c r="C457">
        <v>120</v>
      </c>
      <c r="D457">
        <v>1200.01</v>
      </c>
      <c r="E457">
        <v>0.01</v>
      </c>
      <c r="F457" t="s">
        <v>21</v>
      </c>
      <c r="G457" t="s">
        <v>20</v>
      </c>
      <c r="K457">
        <v>60</v>
      </c>
      <c r="L457">
        <v>1.6E-2</v>
      </c>
      <c r="M457">
        <v>18.158999999999999</v>
      </c>
      <c r="N457">
        <v>2.8434999999999998E-2</v>
      </c>
      <c r="O457" t="str">
        <f>IF(VLOOKUP($B457,Table1[],2,FALSE)=0,"",VLOOKUP($B457,Table1[],2,FALSE))</f>
        <v/>
      </c>
      <c r="P457" t="str">
        <f>IF(VLOOKUP($B457,Table1[],3,FALSE)=0,"",VLOOKUP($B457,Table1[],3,FALSE))</f>
        <v/>
      </c>
      <c r="Q457" t="str">
        <f>IF(VLOOKUP($B457,Table1[],5,FALSE)=0,"",VLOOKUP($B457,Table1[],5,FALSE))</f>
        <v/>
      </c>
    </row>
    <row r="458" spans="1:17" x14ac:dyDescent="0.25">
      <c r="A458" t="s">
        <v>115</v>
      </c>
      <c r="B458" t="s">
        <v>29</v>
      </c>
      <c r="C458">
        <v>120</v>
      </c>
      <c r="D458">
        <v>1200.01</v>
      </c>
      <c r="E458">
        <v>0.1</v>
      </c>
      <c r="F458" t="s">
        <v>21</v>
      </c>
      <c r="G458" t="s">
        <v>20</v>
      </c>
      <c r="K458">
        <v>60.875999999999998</v>
      </c>
      <c r="L458">
        <v>1.8461000000000002E-2</v>
      </c>
      <c r="M458">
        <v>59.55</v>
      </c>
      <c r="N458">
        <v>1.5103999999999999E-2</v>
      </c>
      <c r="O458" t="str">
        <f>IF(VLOOKUP($B458,Table1[],2,FALSE)=0,"",VLOOKUP($B458,Table1[],2,FALSE))</f>
        <v/>
      </c>
      <c r="P458" t="str">
        <f>IF(VLOOKUP($B458,Table1[],3,FALSE)=0,"",VLOOKUP($B458,Table1[],3,FALSE))</f>
        <v/>
      </c>
      <c r="Q458" t="str">
        <f>IF(VLOOKUP($B458,Table1[],5,FALSE)=0,"",VLOOKUP($B458,Table1[],5,FALSE))</f>
        <v/>
      </c>
    </row>
    <row r="459" spans="1:17" x14ac:dyDescent="0.25">
      <c r="A459" t="s">
        <v>115</v>
      </c>
      <c r="B459" t="s">
        <v>29</v>
      </c>
      <c r="C459">
        <v>120</v>
      </c>
      <c r="D459">
        <v>1200.01</v>
      </c>
      <c r="E459">
        <v>1</v>
      </c>
      <c r="F459" t="s">
        <v>21</v>
      </c>
      <c r="G459" t="s">
        <v>20</v>
      </c>
      <c r="K459">
        <v>578.01</v>
      </c>
      <c r="L459">
        <v>3.8671000000000001E-3</v>
      </c>
      <c r="M459">
        <v>577.51</v>
      </c>
      <c r="N459">
        <v>1.8144000000000001E-3</v>
      </c>
      <c r="O459" t="str">
        <f>IF(VLOOKUP($B459,Table1[],2,FALSE)=0,"",VLOOKUP($B459,Table1[],2,FALSE))</f>
        <v/>
      </c>
      <c r="P459" t="str">
        <f>IF(VLOOKUP($B459,Table1[],3,FALSE)=0,"",VLOOKUP($B459,Table1[],3,FALSE))</f>
        <v/>
      </c>
      <c r="Q459" t="str">
        <f>IF(VLOOKUP($B459,Table1[],5,FALSE)=0,"",VLOOKUP($B459,Table1[],5,FALSE))</f>
        <v/>
      </c>
    </row>
    <row r="460" spans="1:17" x14ac:dyDescent="0.25">
      <c r="A460" t="s">
        <v>115</v>
      </c>
      <c r="B460" t="s">
        <v>29</v>
      </c>
      <c r="C460">
        <v>120</v>
      </c>
      <c r="D460">
        <v>1200.01</v>
      </c>
      <c r="E460">
        <v>10</v>
      </c>
      <c r="F460" t="s">
        <v>21</v>
      </c>
      <c r="G460" t="s">
        <v>20</v>
      </c>
      <c r="K460">
        <v>5773.8</v>
      </c>
      <c r="L460">
        <v>1.0097000000000001E-3</v>
      </c>
      <c r="M460">
        <v>5773.6</v>
      </c>
      <c r="N460">
        <v>1.8186E-4</v>
      </c>
      <c r="O460" t="str">
        <f>IF(VLOOKUP($B460,Table1[],2,FALSE)=0,"",VLOOKUP($B460,Table1[],2,FALSE))</f>
        <v/>
      </c>
      <c r="P460" t="str">
        <f>IF(VLOOKUP($B460,Table1[],3,FALSE)=0,"",VLOOKUP($B460,Table1[],3,FALSE))</f>
        <v/>
      </c>
      <c r="Q460" t="str">
        <f>IF(VLOOKUP($B460,Table1[],5,FALSE)=0,"",VLOOKUP($B460,Table1[],5,FALSE))</f>
        <v/>
      </c>
    </row>
    <row r="461" spans="1:17" x14ac:dyDescent="0.25">
      <c r="A461" t="s">
        <v>115</v>
      </c>
      <c r="B461" t="s">
        <v>29</v>
      </c>
      <c r="C461">
        <v>1200</v>
      </c>
      <c r="D461">
        <v>2000</v>
      </c>
      <c r="E461">
        <v>0.1</v>
      </c>
      <c r="F461" t="s">
        <v>21</v>
      </c>
      <c r="G461" t="s">
        <v>21</v>
      </c>
      <c r="K461">
        <v>0.43</v>
      </c>
      <c r="L461">
        <v>0.13</v>
      </c>
      <c r="M461">
        <v>-0.35824</v>
      </c>
      <c r="N461">
        <v>0.36326000000000003</v>
      </c>
      <c r="O461" t="str">
        <f>IF(VLOOKUP($B461,Table1[],2,FALSE)=0,"",VLOOKUP($B461,Table1[],2,FALSE))</f>
        <v/>
      </c>
      <c r="P461" t="str">
        <f>IF(VLOOKUP($B461,Table1[],3,FALSE)=0,"",VLOOKUP($B461,Table1[],3,FALSE))</f>
        <v/>
      </c>
      <c r="Q461" t="str">
        <f>IF(VLOOKUP($B461,Table1[],5,FALSE)=0,"",VLOOKUP($B461,Table1[],5,FALSE))</f>
        <v/>
      </c>
    </row>
    <row r="462" spans="1:17" x14ac:dyDescent="0.25">
      <c r="A462" t="s">
        <v>115</v>
      </c>
      <c r="B462" t="s">
        <v>29</v>
      </c>
      <c r="C462">
        <v>1200</v>
      </c>
      <c r="D462">
        <v>2000</v>
      </c>
      <c r="E462">
        <v>1</v>
      </c>
      <c r="F462" t="s">
        <v>21</v>
      </c>
      <c r="G462" t="s">
        <v>21</v>
      </c>
      <c r="K462">
        <v>0.43</v>
      </c>
      <c r="L462">
        <v>0.14137</v>
      </c>
      <c r="M462">
        <v>0.42565999999999998</v>
      </c>
      <c r="N462">
        <v>0.12836</v>
      </c>
      <c r="O462" t="str">
        <f>IF(VLOOKUP($B462,Table1[],2,FALSE)=0,"",VLOOKUP($B462,Table1[],2,FALSE))</f>
        <v/>
      </c>
      <c r="P462" t="str">
        <f>IF(VLOOKUP($B462,Table1[],3,FALSE)=0,"",VLOOKUP($B462,Table1[],3,FALSE))</f>
        <v/>
      </c>
      <c r="Q462" t="str">
        <f>IF(VLOOKUP($B462,Table1[],5,FALSE)=0,"",VLOOKUP($B462,Table1[],5,FALSE))</f>
        <v/>
      </c>
    </row>
    <row r="463" spans="1:17" x14ac:dyDescent="0.25">
      <c r="A463" t="s">
        <v>115</v>
      </c>
      <c r="B463" t="s">
        <v>29</v>
      </c>
      <c r="C463">
        <v>1200</v>
      </c>
      <c r="D463">
        <v>2000</v>
      </c>
      <c r="E463">
        <v>10</v>
      </c>
      <c r="F463" t="s">
        <v>21</v>
      </c>
      <c r="G463" t="s">
        <v>21</v>
      </c>
      <c r="K463">
        <v>5.7549000000000001</v>
      </c>
      <c r="L463">
        <v>2.1950999999999998E-2</v>
      </c>
      <c r="M463">
        <v>5.7569999999999997</v>
      </c>
      <c r="N463">
        <v>1.4015E-2</v>
      </c>
      <c r="O463" t="str">
        <f>IF(VLOOKUP($B463,Table1[],2,FALSE)=0,"",VLOOKUP($B463,Table1[],2,FALSE))</f>
        <v/>
      </c>
      <c r="P463" t="str">
        <f>IF(VLOOKUP($B463,Table1[],3,FALSE)=0,"",VLOOKUP($B463,Table1[],3,FALSE))</f>
        <v/>
      </c>
      <c r="Q463" t="str">
        <f>IF(VLOOKUP($B463,Table1[],5,FALSE)=0,"",VLOOKUP($B463,Table1[],5,FALSE))</f>
        <v/>
      </c>
    </row>
    <row r="464" spans="1:17" x14ac:dyDescent="0.25">
      <c r="A464" t="s">
        <v>115</v>
      </c>
      <c r="B464" t="s">
        <v>29</v>
      </c>
      <c r="C464">
        <v>1200</v>
      </c>
      <c r="D464">
        <v>2000</v>
      </c>
      <c r="E464">
        <v>100</v>
      </c>
      <c r="F464" t="s">
        <v>21</v>
      </c>
      <c r="G464" t="s">
        <v>21</v>
      </c>
      <c r="K464">
        <v>57.732999999999997</v>
      </c>
      <c r="L464">
        <v>4.5960999999999997E-3</v>
      </c>
      <c r="M464">
        <v>57.734000000000002</v>
      </c>
      <c r="N464">
        <v>1.4028999999999999E-3</v>
      </c>
      <c r="O464" t="str">
        <f>IF(VLOOKUP($B464,Table1[],2,FALSE)=0,"",VLOOKUP($B464,Table1[],2,FALSE))</f>
        <v/>
      </c>
      <c r="P464" t="str">
        <f>IF(VLOOKUP($B464,Table1[],3,FALSE)=0,"",VLOOKUP($B464,Table1[],3,FALSE))</f>
        <v/>
      </c>
      <c r="Q464" t="str">
        <f>IF(VLOOKUP($B464,Table1[],5,FALSE)=0,"",VLOOKUP($B464,Table1[],5,FALSE))</f>
        <v/>
      </c>
    </row>
    <row r="465" spans="1:17" x14ac:dyDescent="0.25">
      <c r="A465" t="s">
        <v>115</v>
      </c>
      <c r="B465" t="s">
        <v>29</v>
      </c>
      <c r="C465">
        <v>2000</v>
      </c>
      <c r="D465">
        <v>2001</v>
      </c>
      <c r="E465">
        <v>0.1</v>
      </c>
      <c r="F465" t="s">
        <v>21</v>
      </c>
      <c r="G465" t="s">
        <v>21</v>
      </c>
      <c r="K465">
        <v>0.43</v>
      </c>
      <c r="L465">
        <v>0.13</v>
      </c>
      <c r="M465">
        <v>-0.35824</v>
      </c>
      <c r="N465">
        <v>0.36326000000000003</v>
      </c>
      <c r="O465" t="str">
        <f>IF(VLOOKUP($B465,Table1[],2,FALSE)=0,"",VLOOKUP($B465,Table1[],2,FALSE))</f>
        <v/>
      </c>
      <c r="P465" t="str">
        <f>IF(VLOOKUP($B465,Table1[],3,FALSE)=0,"",VLOOKUP($B465,Table1[],3,FALSE))</f>
        <v/>
      </c>
      <c r="Q465" t="str">
        <f>IF(VLOOKUP($B465,Table1[],5,FALSE)=0,"",VLOOKUP($B465,Table1[],5,FALSE))</f>
        <v/>
      </c>
    </row>
    <row r="466" spans="1:17" x14ac:dyDescent="0.25">
      <c r="A466" t="s">
        <v>115</v>
      </c>
      <c r="B466" t="s">
        <v>29</v>
      </c>
      <c r="C466">
        <v>2000</v>
      </c>
      <c r="D466">
        <v>2001</v>
      </c>
      <c r="E466">
        <v>1</v>
      </c>
      <c r="F466" t="s">
        <v>21</v>
      </c>
      <c r="G466" t="s">
        <v>21</v>
      </c>
      <c r="K466">
        <v>0.43</v>
      </c>
      <c r="L466">
        <v>0.14137</v>
      </c>
      <c r="M466">
        <v>0.42565999999999998</v>
      </c>
      <c r="N466">
        <v>0.12836</v>
      </c>
      <c r="O466" t="str">
        <f>IF(VLOOKUP($B466,Table1[],2,FALSE)=0,"",VLOOKUP($B466,Table1[],2,FALSE))</f>
        <v/>
      </c>
      <c r="P466" t="str">
        <f>IF(VLOOKUP($B466,Table1[],3,FALSE)=0,"",VLOOKUP($B466,Table1[],3,FALSE))</f>
        <v/>
      </c>
      <c r="Q466" t="str">
        <f>IF(VLOOKUP($B466,Table1[],5,FALSE)=0,"",VLOOKUP($B466,Table1[],5,FALSE))</f>
        <v/>
      </c>
    </row>
    <row r="467" spans="1:17" x14ac:dyDescent="0.25">
      <c r="A467" t="s">
        <v>115</v>
      </c>
      <c r="B467" t="s">
        <v>29</v>
      </c>
      <c r="C467">
        <v>2000</v>
      </c>
      <c r="D467">
        <v>2001</v>
      </c>
      <c r="E467">
        <v>10</v>
      </c>
      <c r="F467" t="s">
        <v>21</v>
      </c>
      <c r="G467" t="s">
        <v>21</v>
      </c>
      <c r="K467">
        <v>5.7549000000000001</v>
      </c>
      <c r="L467">
        <v>2.1950999999999998E-2</v>
      </c>
      <c r="M467">
        <v>5.7569999999999997</v>
      </c>
      <c r="N467">
        <v>1.4015E-2</v>
      </c>
      <c r="O467" t="str">
        <f>IF(VLOOKUP($B467,Table1[],2,FALSE)=0,"",VLOOKUP($B467,Table1[],2,FALSE))</f>
        <v/>
      </c>
      <c r="P467" t="str">
        <f>IF(VLOOKUP($B467,Table1[],3,FALSE)=0,"",VLOOKUP($B467,Table1[],3,FALSE))</f>
        <v/>
      </c>
      <c r="Q467" t="str">
        <f>IF(VLOOKUP($B467,Table1[],5,FALSE)=0,"",VLOOKUP($B467,Table1[],5,FALSE))</f>
        <v/>
      </c>
    </row>
    <row r="468" spans="1:17" x14ac:dyDescent="0.25">
      <c r="A468" t="s">
        <v>115</v>
      </c>
      <c r="B468" t="s">
        <v>29</v>
      </c>
      <c r="C468">
        <v>2000</v>
      </c>
      <c r="D468">
        <v>2001</v>
      </c>
      <c r="E468">
        <v>100</v>
      </c>
      <c r="F468" t="s">
        <v>21</v>
      </c>
      <c r="G468" t="s">
        <v>21</v>
      </c>
      <c r="K468">
        <v>57.732999999999997</v>
      </c>
      <c r="L468">
        <v>4.5960999999999997E-3</v>
      </c>
      <c r="M468">
        <v>57.734000000000002</v>
      </c>
      <c r="N468">
        <v>1.4028999999999999E-3</v>
      </c>
      <c r="O468" t="str">
        <f>IF(VLOOKUP($B468,Table1[],2,FALSE)=0,"",VLOOKUP($B468,Table1[],2,FALSE))</f>
        <v/>
      </c>
      <c r="P468" t="str">
        <f>IF(VLOOKUP($B468,Table1[],3,FALSE)=0,"",VLOOKUP($B468,Table1[],3,FALSE))</f>
        <v/>
      </c>
      <c r="Q468" t="str">
        <f>IF(VLOOKUP($B468,Table1[],5,FALSE)=0,"",VLOOKUP($B468,Table1[],5,FALSE))</f>
        <v/>
      </c>
    </row>
    <row r="469" spans="1:17" x14ac:dyDescent="0.25">
      <c r="A469" t="s">
        <v>115</v>
      </c>
      <c r="B469" t="s">
        <v>102</v>
      </c>
      <c r="C469">
        <v>0</v>
      </c>
      <c r="D469">
        <v>3.3000999999999999E-4</v>
      </c>
      <c r="E469">
        <v>1E-8</v>
      </c>
      <c r="F469" t="s">
        <v>24</v>
      </c>
      <c r="G469" t="s">
        <v>22</v>
      </c>
      <c r="H469">
        <v>0.01</v>
      </c>
      <c r="I469">
        <v>2.001E-2</v>
      </c>
      <c r="J469" t="s">
        <v>21</v>
      </c>
      <c r="K469">
        <v>0.13</v>
      </c>
      <c r="L469">
        <v>2300</v>
      </c>
      <c r="M469">
        <v>0.11565</v>
      </c>
      <c r="N469">
        <v>2314.1999999999998</v>
      </c>
      <c r="O469" t="str">
        <f>IF(VLOOKUP($B469,Table1[],2,FALSE)=0,"",VLOOKUP($B469,Table1[],2,FALSE))</f>
        <v/>
      </c>
      <c r="P469" t="str">
        <f>IF(VLOOKUP($B469,Table1[],3,FALSE)=0,"",VLOOKUP($B469,Table1[],3,FALSE))</f>
        <v/>
      </c>
      <c r="Q469" t="str">
        <f>IF(VLOOKUP($B469,Table1[],5,FALSE)=0,"",VLOOKUP($B469,Table1[],5,FALSE))</f>
        <v/>
      </c>
    </row>
    <row r="470" spans="1:17" x14ac:dyDescent="0.25">
      <c r="A470" t="s">
        <v>115</v>
      </c>
      <c r="B470" t="s">
        <v>102</v>
      </c>
      <c r="C470">
        <v>0</v>
      </c>
      <c r="D470">
        <v>3.3000999999999999E-4</v>
      </c>
      <c r="E470">
        <v>9.9999999999999995E-8</v>
      </c>
      <c r="F470" t="s">
        <v>24</v>
      </c>
      <c r="G470" t="s">
        <v>22</v>
      </c>
      <c r="H470">
        <v>0.01</v>
      </c>
      <c r="I470">
        <v>2.001E-2</v>
      </c>
      <c r="J470" t="s">
        <v>21</v>
      </c>
      <c r="K470">
        <v>0.13</v>
      </c>
      <c r="L470">
        <v>2300</v>
      </c>
      <c r="M470">
        <v>0.12522</v>
      </c>
      <c r="N470">
        <v>2290.9</v>
      </c>
      <c r="O470" t="str">
        <f>IF(VLOOKUP($B470,Table1[],2,FALSE)=0,"",VLOOKUP($B470,Table1[],2,FALSE))</f>
        <v/>
      </c>
      <c r="P470" t="str">
        <f>IF(VLOOKUP($B470,Table1[],3,FALSE)=0,"",VLOOKUP($B470,Table1[],3,FALSE))</f>
        <v/>
      </c>
      <c r="Q470" t="str">
        <f>IF(VLOOKUP($B470,Table1[],5,FALSE)=0,"",VLOOKUP($B470,Table1[],5,FALSE))</f>
        <v/>
      </c>
    </row>
    <row r="471" spans="1:17" x14ac:dyDescent="0.25">
      <c r="A471" t="s">
        <v>115</v>
      </c>
      <c r="B471" t="s">
        <v>102</v>
      </c>
      <c r="C471">
        <v>0</v>
      </c>
      <c r="D471">
        <v>3.3000999999999999E-4</v>
      </c>
      <c r="E471">
        <v>9.9999999999999995E-7</v>
      </c>
      <c r="F471" t="s">
        <v>24</v>
      </c>
      <c r="G471" t="s">
        <v>22</v>
      </c>
      <c r="H471">
        <v>0.01</v>
      </c>
      <c r="I471">
        <v>2.001E-2</v>
      </c>
      <c r="J471" t="s">
        <v>21</v>
      </c>
      <c r="K471">
        <v>0.56557999999999997</v>
      </c>
      <c r="L471">
        <v>1474.9</v>
      </c>
      <c r="M471">
        <v>0.56533</v>
      </c>
      <c r="N471">
        <v>1474.5</v>
      </c>
      <c r="O471" t="str">
        <f>IF(VLOOKUP($B471,Table1[],2,FALSE)=0,"",VLOOKUP($B471,Table1[],2,FALSE))</f>
        <v/>
      </c>
      <c r="P471" t="str">
        <f>IF(VLOOKUP($B471,Table1[],3,FALSE)=0,"",VLOOKUP($B471,Table1[],3,FALSE))</f>
        <v/>
      </c>
      <c r="Q471" t="str">
        <f>IF(VLOOKUP($B471,Table1[],5,FALSE)=0,"",VLOOKUP($B471,Table1[],5,FALSE))</f>
        <v/>
      </c>
    </row>
    <row r="472" spans="1:17" x14ac:dyDescent="0.25">
      <c r="A472" t="s">
        <v>115</v>
      </c>
      <c r="B472" t="s">
        <v>102</v>
      </c>
      <c r="C472">
        <v>0</v>
      </c>
      <c r="D472">
        <v>3.3000999999999999E-4</v>
      </c>
      <c r="E472">
        <v>1.0000000000000001E-5</v>
      </c>
      <c r="F472" t="s">
        <v>24</v>
      </c>
      <c r="G472" t="s">
        <v>22</v>
      </c>
      <c r="H472">
        <v>0.01</v>
      </c>
      <c r="I472">
        <v>2.001E-2</v>
      </c>
      <c r="J472" t="s">
        <v>21</v>
      </c>
      <c r="K472">
        <v>5.7994000000000003</v>
      </c>
      <c r="L472">
        <v>124.28</v>
      </c>
      <c r="M472">
        <v>5.7992999999999997</v>
      </c>
      <c r="N472">
        <v>123.73</v>
      </c>
      <c r="O472" t="str">
        <f>IF(VLOOKUP($B472,Table1[],2,FALSE)=0,"",VLOOKUP($B472,Table1[],2,FALSE))</f>
        <v/>
      </c>
      <c r="P472" t="str">
        <f>IF(VLOOKUP($B472,Table1[],3,FALSE)=0,"",VLOOKUP($B472,Table1[],3,FALSE))</f>
        <v/>
      </c>
      <c r="Q472" t="str">
        <f>IF(VLOOKUP($B472,Table1[],5,FALSE)=0,"",VLOOKUP($B472,Table1[],5,FALSE))</f>
        <v/>
      </c>
    </row>
    <row r="473" spans="1:17" x14ac:dyDescent="0.25">
      <c r="A473" t="s">
        <v>115</v>
      </c>
      <c r="B473" t="s">
        <v>102</v>
      </c>
      <c r="C473">
        <v>0</v>
      </c>
      <c r="D473">
        <v>3.3000999999999999E-4</v>
      </c>
      <c r="E473">
        <v>1E-4</v>
      </c>
      <c r="F473" t="s">
        <v>24</v>
      </c>
      <c r="G473" t="s">
        <v>22</v>
      </c>
      <c r="H473">
        <v>0.01</v>
      </c>
      <c r="I473">
        <v>2.001E-2</v>
      </c>
      <c r="J473" t="s">
        <v>21</v>
      </c>
      <c r="K473">
        <v>58.024999999999999</v>
      </c>
      <c r="L473">
        <v>-857.45</v>
      </c>
      <c r="M473">
        <v>58.024999999999999</v>
      </c>
      <c r="N473">
        <v>-857.67</v>
      </c>
      <c r="O473" t="str">
        <f>IF(VLOOKUP($B473,Table1[],2,FALSE)=0,"",VLOOKUP($B473,Table1[],2,FALSE))</f>
        <v/>
      </c>
      <c r="P473" t="str">
        <f>IF(VLOOKUP($B473,Table1[],3,FALSE)=0,"",VLOOKUP($B473,Table1[],3,FALSE))</f>
        <v/>
      </c>
      <c r="Q473" t="str">
        <f>IF(VLOOKUP($B473,Table1[],5,FALSE)=0,"",VLOOKUP($B473,Table1[],5,FALSE))</f>
        <v/>
      </c>
    </row>
    <row r="474" spans="1:17" x14ac:dyDescent="0.25">
      <c r="A474" t="s">
        <v>115</v>
      </c>
      <c r="B474" t="s">
        <v>102</v>
      </c>
      <c r="C474">
        <v>0</v>
      </c>
      <c r="D474">
        <v>3.3000999999999999E-4</v>
      </c>
      <c r="E474">
        <v>1E-3</v>
      </c>
      <c r="F474" t="s">
        <v>24</v>
      </c>
      <c r="G474" t="s">
        <v>22</v>
      </c>
      <c r="H474">
        <v>0.01</v>
      </c>
      <c r="I474">
        <v>2.001E-2</v>
      </c>
      <c r="J474" t="s">
        <v>21</v>
      </c>
      <c r="K474">
        <v>580.26</v>
      </c>
      <c r="L474">
        <v>-8787.4</v>
      </c>
      <c r="M474">
        <v>580.03</v>
      </c>
      <c r="N474">
        <v>-8787.5</v>
      </c>
      <c r="O474" t="str">
        <f>IF(VLOOKUP($B474,Table1[],2,FALSE)=0,"",VLOOKUP($B474,Table1[],2,FALSE))</f>
        <v/>
      </c>
      <c r="P474" t="str">
        <f>IF(VLOOKUP($B474,Table1[],3,FALSE)=0,"",VLOOKUP($B474,Table1[],3,FALSE))</f>
        <v/>
      </c>
      <c r="Q474" t="str">
        <f>IF(VLOOKUP($B474,Table1[],5,FALSE)=0,"",VLOOKUP($B474,Table1[],5,FALSE))</f>
        <v/>
      </c>
    </row>
    <row r="475" spans="1:17" x14ac:dyDescent="0.25">
      <c r="A475" t="s">
        <v>115</v>
      </c>
      <c r="B475" t="s">
        <v>102</v>
      </c>
      <c r="C475">
        <v>0</v>
      </c>
      <c r="D475">
        <v>3.3000999999999999E-4</v>
      </c>
      <c r="E475">
        <v>0.01</v>
      </c>
      <c r="F475" t="s">
        <v>24</v>
      </c>
      <c r="G475" t="s">
        <v>22</v>
      </c>
      <c r="H475">
        <v>0.01</v>
      </c>
      <c r="I475">
        <v>2.001E-2</v>
      </c>
      <c r="J475" t="s">
        <v>21</v>
      </c>
      <c r="K475">
        <v>5802.6</v>
      </c>
      <c r="L475">
        <v>-87896</v>
      </c>
      <c r="M475">
        <v>5800</v>
      </c>
      <c r="N475">
        <v>-87896</v>
      </c>
      <c r="O475" t="str">
        <f>IF(VLOOKUP($B475,Table1[],2,FALSE)=0,"",VLOOKUP($B475,Table1[],2,FALSE))</f>
        <v/>
      </c>
      <c r="P475" t="str">
        <f>IF(VLOOKUP($B475,Table1[],3,FALSE)=0,"",VLOOKUP($B475,Table1[],3,FALSE))</f>
        <v/>
      </c>
      <c r="Q475" t="str">
        <f>IF(VLOOKUP($B475,Table1[],5,FALSE)=0,"",VLOOKUP($B475,Table1[],5,FALSE))</f>
        <v/>
      </c>
    </row>
    <row r="476" spans="1:17" x14ac:dyDescent="0.25">
      <c r="A476" t="s">
        <v>115</v>
      </c>
      <c r="B476" t="s">
        <v>102</v>
      </c>
      <c r="C476">
        <v>0</v>
      </c>
      <c r="D476">
        <v>3.3000999999999999E-4</v>
      </c>
      <c r="E476">
        <v>0.1</v>
      </c>
      <c r="F476" t="s">
        <v>24</v>
      </c>
      <c r="G476" t="s">
        <v>22</v>
      </c>
      <c r="H476">
        <v>0.01</v>
      </c>
      <c r="I476">
        <v>2.001E-2</v>
      </c>
      <c r="J476" t="s">
        <v>21</v>
      </c>
      <c r="K476">
        <v>58026</v>
      </c>
      <c r="L476">
        <v>-878960</v>
      </c>
      <c r="M476">
        <v>58000</v>
      </c>
      <c r="N476">
        <v>-878960</v>
      </c>
      <c r="O476" t="str">
        <f>IF(VLOOKUP($B476,Table1[],2,FALSE)=0,"",VLOOKUP($B476,Table1[],2,FALSE))</f>
        <v/>
      </c>
      <c r="P476" t="str">
        <f>IF(VLOOKUP($B476,Table1[],3,FALSE)=0,"",VLOOKUP($B476,Table1[],3,FALSE))</f>
        <v/>
      </c>
      <c r="Q476" t="str">
        <f>IF(VLOOKUP($B476,Table1[],5,FALSE)=0,"",VLOOKUP($B476,Table1[],5,FALSE))</f>
        <v/>
      </c>
    </row>
    <row r="477" spans="1:17" x14ac:dyDescent="0.25">
      <c r="A477" t="s">
        <v>115</v>
      </c>
      <c r="B477" t="s">
        <v>102</v>
      </c>
      <c r="C477">
        <v>0</v>
      </c>
      <c r="D477">
        <v>3.3000999999999999E-4</v>
      </c>
      <c r="E477">
        <v>1</v>
      </c>
      <c r="F477" t="s">
        <v>24</v>
      </c>
      <c r="G477" t="s">
        <v>22</v>
      </c>
      <c r="H477">
        <v>0.01</v>
      </c>
      <c r="I477">
        <v>2.001E-2</v>
      </c>
      <c r="J477" t="s">
        <v>21</v>
      </c>
      <c r="K477">
        <v>580260</v>
      </c>
      <c r="L477">
        <v>-8789600</v>
      </c>
      <c r="M477">
        <v>580000</v>
      </c>
      <c r="N477">
        <v>-8789600</v>
      </c>
      <c r="O477" t="str">
        <f>IF(VLOOKUP($B477,Table1[],2,FALSE)=0,"",VLOOKUP($B477,Table1[],2,FALSE))</f>
        <v/>
      </c>
      <c r="P477" t="str">
        <f>IF(VLOOKUP($B477,Table1[],3,FALSE)=0,"",VLOOKUP($B477,Table1[],3,FALSE))</f>
        <v/>
      </c>
      <c r="Q477" t="str">
        <f>IF(VLOOKUP($B477,Table1[],5,FALSE)=0,"",VLOOKUP($B477,Table1[],5,FALSE))</f>
        <v/>
      </c>
    </row>
    <row r="478" spans="1:17" x14ac:dyDescent="0.25">
      <c r="A478" t="s">
        <v>115</v>
      </c>
      <c r="B478" t="s">
        <v>102</v>
      </c>
      <c r="C478">
        <v>0</v>
      </c>
      <c r="D478">
        <v>3.3000999999999999E-4</v>
      </c>
      <c r="E478">
        <v>10</v>
      </c>
      <c r="F478" t="s">
        <v>24</v>
      </c>
      <c r="G478" t="s">
        <v>22</v>
      </c>
      <c r="H478">
        <v>0.01</v>
      </c>
      <c r="I478">
        <v>2.001E-2</v>
      </c>
      <c r="J478" t="s">
        <v>21</v>
      </c>
      <c r="K478">
        <v>5802600</v>
      </c>
      <c r="L478">
        <v>-87896000</v>
      </c>
      <c r="M478">
        <v>5800000</v>
      </c>
      <c r="N478">
        <v>-87896000</v>
      </c>
      <c r="O478" t="str">
        <f>IF(VLOOKUP($B478,Table1[],2,FALSE)=0,"",VLOOKUP($B478,Table1[],2,FALSE))</f>
        <v/>
      </c>
      <c r="P478" t="str">
        <f>IF(VLOOKUP($B478,Table1[],3,FALSE)=0,"",VLOOKUP($B478,Table1[],3,FALSE))</f>
        <v/>
      </c>
      <c r="Q478" t="str">
        <f>IF(VLOOKUP($B478,Table1[],5,FALSE)=0,"",VLOOKUP($B478,Table1[],5,FALSE))</f>
        <v/>
      </c>
    </row>
    <row r="479" spans="1:17" x14ac:dyDescent="0.25">
      <c r="A479" t="s">
        <v>115</v>
      </c>
      <c r="B479" t="s">
        <v>102</v>
      </c>
      <c r="C479">
        <v>0</v>
      </c>
      <c r="D479">
        <v>3.3000999999999999E-4</v>
      </c>
      <c r="E479">
        <v>1E-8</v>
      </c>
      <c r="F479" t="s">
        <v>24</v>
      </c>
      <c r="G479" t="s">
        <v>22</v>
      </c>
      <c r="H479">
        <v>0.02</v>
      </c>
      <c r="I479">
        <v>4.5010000000000001E-2</v>
      </c>
      <c r="J479" t="s">
        <v>21</v>
      </c>
      <c r="K479">
        <v>0.13</v>
      </c>
      <c r="L479">
        <v>1700</v>
      </c>
      <c r="M479">
        <v>0.11582000000000001</v>
      </c>
      <c r="N479">
        <v>1731.6</v>
      </c>
      <c r="O479" t="str">
        <f>IF(VLOOKUP($B479,Table1[],2,FALSE)=0,"",VLOOKUP($B479,Table1[],2,FALSE))</f>
        <v/>
      </c>
      <c r="P479" t="str">
        <f>IF(VLOOKUP($B479,Table1[],3,FALSE)=0,"",VLOOKUP($B479,Table1[],3,FALSE))</f>
        <v/>
      </c>
      <c r="Q479" t="str">
        <f>IF(VLOOKUP($B479,Table1[],5,FALSE)=0,"",VLOOKUP($B479,Table1[],5,FALSE))</f>
        <v/>
      </c>
    </row>
    <row r="480" spans="1:17" x14ac:dyDescent="0.25">
      <c r="A480" t="s">
        <v>115</v>
      </c>
      <c r="B480" t="s">
        <v>102</v>
      </c>
      <c r="C480">
        <v>0</v>
      </c>
      <c r="D480">
        <v>3.3000999999999999E-4</v>
      </c>
      <c r="E480">
        <v>9.9999999999999995E-8</v>
      </c>
      <c r="F480" t="s">
        <v>24</v>
      </c>
      <c r="G480" t="s">
        <v>22</v>
      </c>
      <c r="H480">
        <v>0.02</v>
      </c>
      <c r="I480">
        <v>4.5010000000000001E-2</v>
      </c>
      <c r="J480" t="s">
        <v>21</v>
      </c>
      <c r="K480">
        <v>0.13</v>
      </c>
      <c r="L480">
        <v>1700</v>
      </c>
      <c r="M480">
        <v>0.12620000000000001</v>
      </c>
      <c r="N480">
        <v>1707.4</v>
      </c>
      <c r="O480" t="str">
        <f>IF(VLOOKUP($B480,Table1[],2,FALSE)=0,"",VLOOKUP($B480,Table1[],2,FALSE))</f>
        <v/>
      </c>
      <c r="P480" t="str">
        <f>IF(VLOOKUP($B480,Table1[],3,FALSE)=0,"",VLOOKUP($B480,Table1[],3,FALSE))</f>
        <v/>
      </c>
      <c r="Q480" t="str">
        <f>IF(VLOOKUP($B480,Table1[],5,FALSE)=0,"",VLOOKUP($B480,Table1[],5,FALSE))</f>
        <v/>
      </c>
    </row>
    <row r="481" spans="1:17" x14ac:dyDescent="0.25">
      <c r="A481" t="s">
        <v>115</v>
      </c>
      <c r="B481" t="s">
        <v>102</v>
      </c>
      <c r="C481">
        <v>0</v>
      </c>
      <c r="D481">
        <v>3.3000999999999999E-4</v>
      </c>
      <c r="E481">
        <v>9.9999999999999995E-7</v>
      </c>
      <c r="F481" t="s">
        <v>24</v>
      </c>
      <c r="G481" t="s">
        <v>22</v>
      </c>
      <c r="H481">
        <v>0.02</v>
      </c>
      <c r="I481">
        <v>4.5010000000000001E-2</v>
      </c>
      <c r="J481" t="s">
        <v>21</v>
      </c>
      <c r="K481">
        <v>0.57237000000000005</v>
      </c>
      <c r="L481">
        <v>986.73</v>
      </c>
      <c r="M481">
        <v>0.57213000000000003</v>
      </c>
      <c r="N481">
        <v>986.13</v>
      </c>
      <c r="O481" t="str">
        <f>IF(VLOOKUP($B481,Table1[],2,FALSE)=0,"",VLOOKUP($B481,Table1[],2,FALSE))</f>
        <v/>
      </c>
      <c r="P481" t="str">
        <f>IF(VLOOKUP($B481,Table1[],3,FALSE)=0,"",VLOOKUP($B481,Table1[],3,FALSE))</f>
        <v/>
      </c>
      <c r="Q481" t="str">
        <f>IF(VLOOKUP($B481,Table1[],5,FALSE)=0,"",VLOOKUP($B481,Table1[],5,FALSE))</f>
        <v/>
      </c>
    </row>
    <row r="482" spans="1:17" x14ac:dyDescent="0.25">
      <c r="A482" t="s">
        <v>115</v>
      </c>
      <c r="B482" t="s">
        <v>102</v>
      </c>
      <c r="C482">
        <v>0</v>
      </c>
      <c r="D482">
        <v>3.3000999999999999E-4</v>
      </c>
      <c r="E482">
        <v>1.0000000000000001E-5</v>
      </c>
      <c r="F482" t="s">
        <v>24</v>
      </c>
      <c r="G482" t="s">
        <v>22</v>
      </c>
      <c r="H482">
        <v>0.02</v>
      </c>
      <c r="I482">
        <v>4.5010000000000001E-2</v>
      </c>
      <c r="J482" t="s">
        <v>21</v>
      </c>
      <c r="K482">
        <v>5.7723000000000004</v>
      </c>
      <c r="L482">
        <v>128.02000000000001</v>
      </c>
      <c r="M482">
        <v>5.7721999999999998</v>
      </c>
      <c r="N482">
        <v>127.48</v>
      </c>
      <c r="O482" t="str">
        <f>IF(VLOOKUP($B482,Table1[],2,FALSE)=0,"",VLOOKUP($B482,Table1[],2,FALSE))</f>
        <v/>
      </c>
      <c r="P482" t="str">
        <f>IF(VLOOKUP($B482,Table1[],3,FALSE)=0,"",VLOOKUP($B482,Table1[],3,FALSE))</f>
        <v/>
      </c>
      <c r="Q482" t="str">
        <f>IF(VLOOKUP($B482,Table1[],5,FALSE)=0,"",VLOOKUP($B482,Table1[],5,FALSE))</f>
        <v/>
      </c>
    </row>
    <row r="483" spans="1:17" x14ac:dyDescent="0.25">
      <c r="A483" t="s">
        <v>115</v>
      </c>
      <c r="B483" t="s">
        <v>102</v>
      </c>
      <c r="C483">
        <v>0</v>
      </c>
      <c r="D483">
        <v>3.3000999999999999E-4</v>
      </c>
      <c r="E483">
        <v>1E-4</v>
      </c>
      <c r="F483" t="s">
        <v>24</v>
      </c>
      <c r="G483" t="s">
        <v>22</v>
      </c>
      <c r="H483">
        <v>0.02</v>
      </c>
      <c r="I483">
        <v>4.5010000000000001E-2</v>
      </c>
      <c r="J483" t="s">
        <v>21</v>
      </c>
      <c r="K483">
        <v>57.734999999999999</v>
      </c>
      <c r="L483">
        <v>13.015000000000001</v>
      </c>
      <c r="M483">
        <v>57.734999999999999</v>
      </c>
      <c r="N483">
        <v>12.795</v>
      </c>
      <c r="O483" t="str">
        <f>IF(VLOOKUP($B483,Table1[],2,FALSE)=0,"",VLOOKUP($B483,Table1[],2,FALSE))</f>
        <v/>
      </c>
      <c r="P483" t="str">
        <f>IF(VLOOKUP($B483,Table1[],3,FALSE)=0,"",VLOOKUP($B483,Table1[],3,FALSE))</f>
        <v/>
      </c>
      <c r="Q483" t="str">
        <f>IF(VLOOKUP($B483,Table1[],5,FALSE)=0,"",VLOOKUP($B483,Table1[],5,FALSE))</f>
        <v/>
      </c>
    </row>
    <row r="484" spans="1:17" x14ac:dyDescent="0.25">
      <c r="A484" t="s">
        <v>115</v>
      </c>
      <c r="B484" t="s">
        <v>102</v>
      </c>
      <c r="C484">
        <v>0</v>
      </c>
      <c r="D484">
        <v>3.3000999999999999E-4</v>
      </c>
      <c r="E484">
        <v>1E-3</v>
      </c>
      <c r="F484" t="s">
        <v>24</v>
      </c>
      <c r="G484" t="s">
        <v>22</v>
      </c>
      <c r="H484">
        <v>0.02</v>
      </c>
      <c r="I484">
        <v>4.5010000000000001E-2</v>
      </c>
      <c r="J484" t="s">
        <v>21</v>
      </c>
      <c r="K484">
        <v>577.36</v>
      </c>
      <c r="L484">
        <v>1.3673999999999999</v>
      </c>
      <c r="M484">
        <v>577.35</v>
      </c>
      <c r="N484">
        <v>1.2795000000000001</v>
      </c>
      <c r="O484" t="str">
        <f>IF(VLOOKUP($B484,Table1[],2,FALSE)=0,"",VLOOKUP($B484,Table1[],2,FALSE))</f>
        <v/>
      </c>
      <c r="P484" t="str">
        <f>IF(VLOOKUP($B484,Table1[],3,FALSE)=0,"",VLOOKUP($B484,Table1[],3,FALSE))</f>
        <v/>
      </c>
      <c r="Q484" t="str">
        <f>IF(VLOOKUP($B484,Table1[],5,FALSE)=0,"",VLOOKUP($B484,Table1[],5,FALSE))</f>
        <v/>
      </c>
    </row>
    <row r="485" spans="1:17" x14ac:dyDescent="0.25">
      <c r="A485" t="s">
        <v>115</v>
      </c>
      <c r="B485" t="s">
        <v>102</v>
      </c>
      <c r="C485">
        <v>0</v>
      </c>
      <c r="D485">
        <v>3.3000999999999999E-4</v>
      </c>
      <c r="E485">
        <v>0.01</v>
      </c>
      <c r="F485" t="s">
        <v>24</v>
      </c>
      <c r="G485" t="s">
        <v>22</v>
      </c>
      <c r="H485">
        <v>0.02</v>
      </c>
      <c r="I485">
        <v>4.5010000000000001E-2</v>
      </c>
      <c r="J485" t="s">
        <v>21</v>
      </c>
      <c r="K485">
        <v>5773.6</v>
      </c>
      <c r="L485">
        <v>0.16308</v>
      </c>
      <c r="M485">
        <v>5773.6</v>
      </c>
      <c r="N485">
        <v>0.12795999999999999</v>
      </c>
      <c r="O485" t="str">
        <f>IF(VLOOKUP($B485,Table1[],2,FALSE)=0,"",VLOOKUP($B485,Table1[],2,FALSE))</f>
        <v/>
      </c>
      <c r="P485" t="str">
        <f>IF(VLOOKUP($B485,Table1[],3,FALSE)=0,"",VLOOKUP($B485,Table1[],3,FALSE))</f>
        <v/>
      </c>
      <c r="Q485" t="str">
        <f>IF(VLOOKUP($B485,Table1[],5,FALSE)=0,"",VLOOKUP($B485,Table1[],5,FALSE))</f>
        <v/>
      </c>
    </row>
    <row r="486" spans="1:17" x14ac:dyDescent="0.25">
      <c r="A486" t="s">
        <v>115</v>
      </c>
      <c r="B486" t="s">
        <v>102</v>
      </c>
      <c r="C486">
        <v>0</v>
      </c>
      <c r="D486">
        <v>3.3000999999999999E-4</v>
      </c>
      <c r="E486">
        <v>0.1</v>
      </c>
      <c r="F486" t="s">
        <v>24</v>
      </c>
      <c r="G486" t="s">
        <v>22</v>
      </c>
      <c r="H486">
        <v>0.02</v>
      </c>
      <c r="I486">
        <v>4.5010000000000001E-2</v>
      </c>
      <c r="J486" t="s">
        <v>21</v>
      </c>
      <c r="K486">
        <v>57736</v>
      </c>
      <c r="L486">
        <v>2.6846999999999999E-2</v>
      </c>
      <c r="M486">
        <v>57736</v>
      </c>
      <c r="N486">
        <v>1.2796E-2</v>
      </c>
      <c r="O486" t="str">
        <f>IF(VLOOKUP($B486,Table1[],2,FALSE)=0,"",VLOOKUP($B486,Table1[],2,FALSE))</f>
        <v/>
      </c>
      <c r="P486" t="str">
        <f>IF(VLOOKUP($B486,Table1[],3,FALSE)=0,"",VLOOKUP($B486,Table1[],3,FALSE))</f>
        <v/>
      </c>
      <c r="Q486" t="str">
        <f>IF(VLOOKUP($B486,Table1[],5,FALSE)=0,"",VLOOKUP($B486,Table1[],5,FALSE))</f>
        <v/>
      </c>
    </row>
    <row r="487" spans="1:17" x14ac:dyDescent="0.25">
      <c r="A487" t="s">
        <v>115</v>
      </c>
      <c r="B487" t="s">
        <v>102</v>
      </c>
      <c r="C487">
        <v>0</v>
      </c>
      <c r="D487">
        <v>3.3000999999999999E-4</v>
      </c>
      <c r="E487">
        <v>1</v>
      </c>
      <c r="F487" t="s">
        <v>24</v>
      </c>
      <c r="G487" t="s">
        <v>22</v>
      </c>
      <c r="H487">
        <v>0.02</v>
      </c>
      <c r="I487">
        <v>4.5010000000000001E-2</v>
      </c>
      <c r="J487" t="s">
        <v>21</v>
      </c>
      <c r="K487">
        <v>577360</v>
      </c>
      <c r="L487">
        <v>6.8998000000000002E-3</v>
      </c>
      <c r="M487">
        <v>577360</v>
      </c>
      <c r="N487">
        <v>1.2794E-3</v>
      </c>
      <c r="O487" t="str">
        <f>IF(VLOOKUP($B487,Table1[],2,FALSE)=0,"",VLOOKUP($B487,Table1[],2,FALSE))</f>
        <v/>
      </c>
      <c r="P487" t="str">
        <f>IF(VLOOKUP($B487,Table1[],3,FALSE)=0,"",VLOOKUP($B487,Table1[],3,FALSE))</f>
        <v/>
      </c>
      <c r="Q487" t="str">
        <f>IF(VLOOKUP($B487,Table1[],5,FALSE)=0,"",VLOOKUP($B487,Table1[],5,FALSE))</f>
        <v/>
      </c>
    </row>
    <row r="488" spans="1:17" x14ac:dyDescent="0.25">
      <c r="A488" t="s">
        <v>115</v>
      </c>
      <c r="B488" t="s">
        <v>102</v>
      </c>
      <c r="C488">
        <v>0</v>
      </c>
      <c r="D488">
        <v>3.3000999999999999E-4</v>
      </c>
      <c r="E488">
        <v>10</v>
      </c>
      <c r="F488" t="s">
        <v>24</v>
      </c>
      <c r="G488" t="s">
        <v>22</v>
      </c>
      <c r="H488">
        <v>0.02</v>
      </c>
      <c r="I488">
        <v>4.5010000000000001E-2</v>
      </c>
      <c r="J488" t="s">
        <v>21</v>
      </c>
      <c r="K488">
        <v>5773600</v>
      </c>
      <c r="L488">
        <v>2.3793999999999998E-3</v>
      </c>
      <c r="M488">
        <v>5773600</v>
      </c>
      <c r="N488">
        <v>1.2994999999999999E-4</v>
      </c>
      <c r="O488" t="str">
        <f>IF(VLOOKUP($B488,Table1[],2,FALSE)=0,"",VLOOKUP($B488,Table1[],2,FALSE))</f>
        <v/>
      </c>
      <c r="P488" t="str">
        <f>IF(VLOOKUP($B488,Table1[],3,FALSE)=0,"",VLOOKUP($B488,Table1[],3,FALSE))</f>
        <v/>
      </c>
      <c r="Q488" t="str">
        <f>IF(VLOOKUP($B488,Table1[],5,FALSE)=0,"",VLOOKUP($B488,Table1[],5,FALSE))</f>
        <v/>
      </c>
    </row>
    <row r="489" spans="1:17" x14ac:dyDescent="0.25">
      <c r="A489" t="s">
        <v>115</v>
      </c>
      <c r="B489" t="s">
        <v>102</v>
      </c>
      <c r="C489">
        <v>0</v>
      </c>
      <c r="D489">
        <v>3.3000999999999999E-4</v>
      </c>
      <c r="E489">
        <v>1E-8</v>
      </c>
      <c r="F489" t="s">
        <v>24</v>
      </c>
      <c r="G489" t="s">
        <v>22</v>
      </c>
      <c r="H489">
        <v>4.4999999999999998E-2</v>
      </c>
      <c r="I489">
        <v>1.0000100000000001</v>
      </c>
      <c r="J489" t="s">
        <v>21</v>
      </c>
      <c r="K489">
        <v>0.14000000000000001</v>
      </c>
      <c r="L489">
        <v>1400</v>
      </c>
      <c r="M489">
        <v>0.11584999999999999</v>
      </c>
      <c r="N489">
        <v>1442.9</v>
      </c>
      <c r="O489" t="str">
        <f>IF(VLOOKUP($B489,Table1[],2,FALSE)=0,"",VLOOKUP($B489,Table1[],2,FALSE))</f>
        <v/>
      </c>
      <c r="P489" t="str">
        <f>IF(VLOOKUP($B489,Table1[],3,FALSE)=0,"",VLOOKUP($B489,Table1[],3,FALSE))</f>
        <v/>
      </c>
      <c r="Q489" t="str">
        <f>IF(VLOOKUP($B489,Table1[],5,FALSE)=0,"",VLOOKUP($B489,Table1[],5,FALSE))</f>
        <v/>
      </c>
    </row>
    <row r="490" spans="1:17" x14ac:dyDescent="0.25">
      <c r="A490" t="s">
        <v>115</v>
      </c>
      <c r="B490" t="s">
        <v>102</v>
      </c>
      <c r="C490">
        <v>0</v>
      </c>
      <c r="D490">
        <v>3.3000999999999999E-4</v>
      </c>
      <c r="E490">
        <v>9.9999999999999995E-8</v>
      </c>
      <c r="F490" t="s">
        <v>24</v>
      </c>
      <c r="G490" t="s">
        <v>22</v>
      </c>
      <c r="H490">
        <v>4.4999999999999998E-2</v>
      </c>
      <c r="I490">
        <v>1.0000100000000001</v>
      </c>
      <c r="J490" t="s">
        <v>21</v>
      </c>
      <c r="K490">
        <v>0.14000000000000001</v>
      </c>
      <c r="L490">
        <v>1400</v>
      </c>
      <c r="M490">
        <v>0.12669</v>
      </c>
      <c r="N490">
        <v>1418.5</v>
      </c>
      <c r="O490" t="str">
        <f>IF(VLOOKUP($B490,Table1[],2,FALSE)=0,"",VLOOKUP($B490,Table1[],2,FALSE))</f>
        <v/>
      </c>
      <c r="P490" t="str">
        <f>IF(VLOOKUP($B490,Table1[],3,FALSE)=0,"",VLOOKUP($B490,Table1[],3,FALSE))</f>
        <v/>
      </c>
      <c r="Q490" t="str">
        <f>IF(VLOOKUP($B490,Table1[],5,FALSE)=0,"",VLOOKUP($B490,Table1[],5,FALSE))</f>
        <v/>
      </c>
    </row>
    <row r="491" spans="1:17" x14ac:dyDescent="0.25">
      <c r="A491" t="s">
        <v>115</v>
      </c>
      <c r="B491" t="s">
        <v>102</v>
      </c>
      <c r="C491">
        <v>0</v>
      </c>
      <c r="D491">
        <v>3.3000999999999999E-4</v>
      </c>
      <c r="E491">
        <v>9.9999999999999995E-7</v>
      </c>
      <c r="F491" t="s">
        <v>24</v>
      </c>
      <c r="G491" t="s">
        <v>22</v>
      </c>
      <c r="H491">
        <v>4.4999999999999998E-2</v>
      </c>
      <c r="I491">
        <v>1.0000100000000001</v>
      </c>
      <c r="J491" t="s">
        <v>21</v>
      </c>
      <c r="K491">
        <v>0.57669999999999999</v>
      </c>
      <c r="L491">
        <v>759.64</v>
      </c>
      <c r="M491">
        <v>0.57647000000000004</v>
      </c>
      <c r="N491">
        <v>758.92</v>
      </c>
      <c r="O491" t="str">
        <f>IF(VLOOKUP($B491,Table1[],2,FALSE)=0,"",VLOOKUP($B491,Table1[],2,FALSE))</f>
        <v/>
      </c>
      <c r="P491" t="str">
        <f>IF(VLOOKUP($B491,Table1[],3,FALSE)=0,"",VLOOKUP($B491,Table1[],3,FALSE))</f>
        <v/>
      </c>
      <c r="Q491" t="str">
        <f>IF(VLOOKUP($B491,Table1[],5,FALSE)=0,"",VLOOKUP($B491,Table1[],5,FALSE))</f>
        <v/>
      </c>
    </row>
    <row r="492" spans="1:17" x14ac:dyDescent="0.25">
      <c r="A492" t="s">
        <v>115</v>
      </c>
      <c r="B492" t="s">
        <v>102</v>
      </c>
      <c r="C492">
        <v>0</v>
      </c>
      <c r="D492">
        <v>3.3000999999999999E-4</v>
      </c>
      <c r="E492">
        <v>1.0000000000000001E-5</v>
      </c>
      <c r="F492" t="s">
        <v>24</v>
      </c>
      <c r="G492" t="s">
        <v>22</v>
      </c>
      <c r="H492">
        <v>4.4999999999999998E-2</v>
      </c>
      <c r="I492">
        <v>1.0000100000000001</v>
      </c>
      <c r="J492" t="s">
        <v>21</v>
      </c>
      <c r="K492">
        <v>5.7731000000000003</v>
      </c>
      <c r="L492">
        <v>93.963999999999999</v>
      </c>
      <c r="M492">
        <v>5.7729999999999997</v>
      </c>
      <c r="N492">
        <v>93.42</v>
      </c>
      <c r="O492" t="str">
        <f>IF(VLOOKUP($B492,Table1[],2,FALSE)=0,"",VLOOKUP($B492,Table1[],2,FALSE))</f>
        <v/>
      </c>
      <c r="P492" t="str">
        <f>IF(VLOOKUP($B492,Table1[],3,FALSE)=0,"",VLOOKUP($B492,Table1[],3,FALSE))</f>
        <v/>
      </c>
      <c r="Q492" t="str">
        <f>IF(VLOOKUP($B492,Table1[],5,FALSE)=0,"",VLOOKUP($B492,Table1[],5,FALSE))</f>
        <v/>
      </c>
    </row>
    <row r="493" spans="1:17" x14ac:dyDescent="0.25">
      <c r="A493" t="s">
        <v>115</v>
      </c>
      <c r="B493" t="s">
        <v>102</v>
      </c>
      <c r="C493">
        <v>0</v>
      </c>
      <c r="D493">
        <v>3.3000999999999999E-4</v>
      </c>
      <c r="E493">
        <v>1E-4</v>
      </c>
      <c r="F493" t="s">
        <v>24</v>
      </c>
      <c r="G493" t="s">
        <v>22</v>
      </c>
      <c r="H493">
        <v>4.4999999999999998E-2</v>
      </c>
      <c r="I493">
        <v>1.0000100000000001</v>
      </c>
      <c r="J493" t="s">
        <v>21</v>
      </c>
      <c r="K493">
        <v>57.735999999999997</v>
      </c>
      <c r="L493">
        <v>9.5875000000000004</v>
      </c>
      <c r="M493">
        <v>57.734999999999999</v>
      </c>
      <c r="N493">
        <v>9.3679000000000006</v>
      </c>
      <c r="O493" t="str">
        <f>IF(VLOOKUP($B493,Table1[],2,FALSE)=0,"",VLOOKUP($B493,Table1[],2,FALSE))</f>
        <v/>
      </c>
      <c r="P493" t="str">
        <f>IF(VLOOKUP($B493,Table1[],3,FALSE)=0,"",VLOOKUP($B493,Table1[],3,FALSE))</f>
        <v/>
      </c>
      <c r="Q493" t="str">
        <f>IF(VLOOKUP($B493,Table1[],5,FALSE)=0,"",VLOOKUP($B493,Table1[],5,FALSE))</f>
        <v/>
      </c>
    </row>
    <row r="494" spans="1:17" x14ac:dyDescent="0.25">
      <c r="A494" t="s">
        <v>115</v>
      </c>
      <c r="B494" t="s">
        <v>102</v>
      </c>
      <c r="C494">
        <v>0</v>
      </c>
      <c r="D494">
        <v>3.3000999999999999E-4</v>
      </c>
      <c r="E494">
        <v>1E-3</v>
      </c>
      <c r="F494" t="s">
        <v>24</v>
      </c>
      <c r="G494" t="s">
        <v>22</v>
      </c>
      <c r="H494">
        <v>4.4999999999999998E-2</v>
      </c>
      <c r="I494">
        <v>1.0000100000000001</v>
      </c>
      <c r="J494" t="s">
        <v>21</v>
      </c>
      <c r="K494">
        <v>577.36</v>
      </c>
      <c r="L494">
        <v>1.0246</v>
      </c>
      <c r="M494">
        <v>577.36</v>
      </c>
      <c r="N494">
        <v>0.93681999999999999</v>
      </c>
      <c r="O494" t="str">
        <f>IF(VLOOKUP($B494,Table1[],2,FALSE)=0,"",VLOOKUP($B494,Table1[],2,FALSE))</f>
        <v/>
      </c>
      <c r="P494" t="str">
        <f>IF(VLOOKUP($B494,Table1[],3,FALSE)=0,"",VLOOKUP($B494,Table1[],3,FALSE))</f>
        <v/>
      </c>
      <c r="Q494" t="str">
        <f>IF(VLOOKUP($B494,Table1[],5,FALSE)=0,"",VLOOKUP($B494,Table1[],5,FALSE))</f>
        <v/>
      </c>
    </row>
    <row r="495" spans="1:17" x14ac:dyDescent="0.25">
      <c r="A495" t="s">
        <v>115</v>
      </c>
      <c r="B495" t="s">
        <v>102</v>
      </c>
      <c r="C495">
        <v>0</v>
      </c>
      <c r="D495">
        <v>3.3000999999999999E-4</v>
      </c>
      <c r="E495">
        <v>0.01</v>
      </c>
      <c r="F495" t="s">
        <v>24</v>
      </c>
      <c r="G495" t="s">
        <v>22</v>
      </c>
      <c r="H495">
        <v>4.4999999999999998E-2</v>
      </c>
      <c r="I495">
        <v>1.0000100000000001</v>
      </c>
      <c r="J495" t="s">
        <v>21</v>
      </c>
      <c r="K495">
        <v>5773.6</v>
      </c>
      <c r="L495">
        <v>0.12881000000000001</v>
      </c>
      <c r="M495">
        <v>5773.6</v>
      </c>
      <c r="N495">
        <v>9.3682000000000001E-2</v>
      </c>
      <c r="O495" t="str">
        <f>IF(VLOOKUP($B495,Table1[],2,FALSE)=0,"",VLOOKUP($B495,Table1[],2,FALSE))</f>
        <v/>
      </c>
      <c r="P495" t="str">
        <f>IF(VLOOKUP($B495,Table1[],3,FALSE)=0,"",VLOOKUP($B495,Table1[],3,FALSE))</f>
        <v/>
      </c>
      <c r="Q495" t="str">
        <f>IF(VLOOKUP($B495,Table1[],5,FALSE)=0,"",VLOOKUP($B495,Table1[],5,FALSE))</f>
        <v/>
      </c>
    </row>
    <row r="496" spans="1:17" x14ac:dyDescent="0.25">
      <c r="A496" t="s">
        <v>115</v>
      </c>
      <c r="B496" t="s">
        <v>102</v>
      </c>
      <c r="C496">
        <v>0</v>
      </c>
      <c r="D496">
        <v>3.3000999999999999E-4</v>
      </c>
      <c r="E496">
        <v>0.1</v>
      </c>
      <c r="F496" t="s">
        <v>24</v>
      </c>
      <c r="G496" t="s">
        <v>22</v>
      </c>
      <c r="H496">
        <v>4.4999999999999998E-2</v>
      </c>
      <c r="I496">
        <v>1.0000100000000001</v>
      </c>
      <c r="J496" t="s">
        <v>21</v>
      </c>
      <c r="K496">
        <v>57736</v>
      </c>
      <c r="L496">
        <v>2.342E-2</v>
      </c>
      <c r="M496">
        <v>57736</v>
      </c>
      <c r="N496">
        <v>9.3682000000000001E-3</v>
      </c>
      <c r="O496" t="str">
        <f>IF(VLOOKUP($B496,Table1[],2,FALSE)=0,"",VLOOKUP($B496,Table1[],2,FALSE))</f>
        <v/>
      </c>
      <c r="P496" t="str">
        <f>IF(VLOOKUP($B496,Table1[],3,FALSE)=0,"",VLOOKUP($B496,Table1[],3,FALSE))</f>
        <v/>
      </c>
      <c r="Q496" t="str">
        <f>IF(VLOOKUP($B496,Table1[],5,FALSE)=0,"",VLOOKUP($B496,Table1[],5,FALSE))</f>
        <v/>
      </c>
    </row>
    <row r="497" spans="1:17" x14ac:dyDescent="0.25">
      <c r="A497" t="s">
        <v>115</v>
      </c>
      <c r="B497" t="s">
        <v>102</v>
      </c>
      <c r="C497">
        <v>0</v>
      </c>
      <c r="D497">
        <v>3.3000999999999999E-4</v>
      </c>
      <c r="E497">
        <v>1</v>
      </c>
      <c r="F497" t="s">
        <v>24</v>
      </c>
      <c r="G497" t="s">
        <v>22</v>
      </c>
      <c r="H497">
        <v>4.4999999999999998E-2</v>
      </c>
      <c r="I497">
        <v>1.0000100000000001</v>
      </c>
      <c r="J497" t="s">
        <v>21</v>
      </c>
      <c r="K497">
        <v>577360</v>
      </c>
      <c r="L497">
        <v>6.5572E-3</v>
      </c>
      <c r="M497">
        <v>577360</v>
      </c>
      <c r="N497">
        <v>9.3674000000000003E-4</v>
      </c>
      <c r="O497" t="str">
        <f>IF(VLOOKUP($B497,Table1[],2,FALSE)=0,"",VLOOKUP($B497,Table1[],2,FALSE))</f>
        <v/>
      </c>
      <c r="P497" t="str">
        <f>IF(VLOOKUP($B497,Table1[],3,FALSE)=0,"",VLOOKUP($B497,Table1[],3,FALSE))</f>
        <v/>
      </c>
      <c r="Q497" t="str">
        <f>IF(VLOOKUP($B497,Table1[],5,FALSE)=0,"",VLOOKUP($B497,Table1[],5,FALSE))</f>
        <v/>
      </c>
    </row>
    <row r="498" spans="1:17" x14ac:dyDescent="0.25">
      <c r="A498" t="s">
        <v>115</v>
      </c>
      <c r="B498" t="s">
        <v>102</v>
      </c>
      <c r="C498">
        <v>0</v>
      </c>
      <c r="D498">
        <v>3.3000999999999999E-4</v>
      </c>
      <c r="E498">
        <v>10</v>
      </c>
      <c r="F498" t="s">
        <v>24</v>
      </c>
      <c r="G498" t="s">
        <v>22</v>
      </c>
      <c r="H498">
        <v>4.4999999999999998E-2</v>
      </c>
      <c r="I498">
        <v>1.0000100000000001</v>
      </c>
      <c r="J498" t="s">
        <v>21</v>
      </c>
      <c r="K498">
        <v>5773600</v>
      </c>
      <c r="L498">
        <v>2.3422E-3</v>
      </c>
      <c r="M498">
        <v>5773600</v>
      </c>
      <c r="N498">
        <v>9.5916999999999997E-5</v>
      </c>
      <c r="O498" t="str">
        <f>IF(VLOOKUP($B498,Table1[],2,FALSE)=0,"",VLOOKUP($B498,Table1[],2,FALSE))</f>
        <v/>
      </c>
      <c r="P498" t="str">
        <f>IF(VLOOKUP($B498,Table1[],3,FALSE)=0,"",VLOOKUP($B498,Table1[],3,FALSE))</f>
        <v/>
      </c>
      <c r="Q498" t="str">
        <f>IF(VLOOKUP($B498,Table1[],5,FALSE)=0,"",VLOOKUP($B498,Table1[],5,FALSE))</f>
        <v/>
      </c>
    </row>
    <row r="499" spans="1:17" x14ac:dyDescent="0.25">
      <c r="A499" t="s">
        <v>115</v>
      </c>
      <c r="B499" t="s">
        <v>102</v>
      </c>
      <c r="C499">
        <v>0</v>
      </c>
      <c r="D499">
        <v>3.3000999999999999E-4</v>
      </c>
      <c r="E499">
        <v>1E-8</v>
      </c>
      <c r="F499" t="s">
        <v>24</v>
      </c>
      <c r="G499" t="s">
        <v>22</v>
      </c>
      <c r="H499">
        <v>1</v>
      </c>
      <c r="I499">
        <v>5.01</v>
      </c>
      <c r="J499" t="s">
        <v>21</v>
      </c>
      <c r="K499">
        <v>0.18</v>
      </c>
      <c r="L499">
        <v>3500</v>
      </c>
      <c r="M499">
        <v>0.17344000000000001</v>
      </c>
      <c r="N499">
        <v>3463.7</v>
      </c>
      <c r="O499" t="str">
        <f>IF(VLOOKUP($B499,Table1[],2,FALSE)=0,"",VLOOKUP($B499,Table1[],2,FALSE))</f>
        <v/>
      </c>
      <c r="P499" t="str">
        <f>IF(VLOOKUP($B499,Table1[],3,FALSE)=0,"",VLOOKUP($B499,Table1[],3,FALSE))</f>
        <v/>
      </c>
      <c r="Q499" t="str">
        <f>IF(VLOOKUP($B499,Table1[],5,FALSE)=0,"",VLOOKUP($B499,Table1[],5,FALSE))</f>
        <v/>
      </c>
    </row>
    <row r="500" spans="1:17" x14ac:dyDescent="0.25">
      <c r="A500" t="s">
        <v>115</v>
      </c>
      <c r="B500" t="s">
        <v>102</v>
      </c>
      <c r="C500">
        <v>0</v>
      </c>
      <c r="D500">
        <v>3.3000999999999999E-4</v>
      </c>
      <c r="E500">
        <v>9.9999999999999995E-8</v>
      </c>
      <c r="F500" t="s">
        <v>24</v>
      </c>
      <c r="G500" t="s">
        <v>22</v>
      </c>
      <c r="H500">
        <v>1</v>
      </c>
      <c r="I500">
        <v>5.01</v>
      </c>
      <c r="J500" t="s">
        <v>21</v>
      </c>
      <c r="K500">
        <v>0.18</v>
      </c>
      <c r="L500">
        <v>3500</v>
      </c>
      <c r="M500">
        <v>0.17984</v>
      </c>
      <c r="N500">
        <v>3448.1</v>
      </c>
      <c r="O500" t="str">
        <f>IF(VLOOKUP($B500,Table1[],2,FALSE)=0,"",VLOOKUP($B500,Table1[],2,FALSE))</f>
        <v/>
      </c>
      <c r="P500" t="str">
        <f>IF(VLOOKUP($B500,Table1[],3,FALSE)=0,"",VLOOKUP($B500,Table1[],3,FALSE))</f>
        <v/>
      </c>
      <c r="Q500" t="str">
        <f>IF(VLOOKUP($B500,Table1[],5,FALSE)=0,"",VLOOKUP($B500,Table1[],5,FALSE))</f>
        <v/>
      </c>
    </row>
    <row r="501" spans="1:17" x14ac:dyDescent="0.25">
      <c r="A501" t="s">
        <v>115</v>
      </c>
      <c r="B501" t="s">
        <v>102</v>
      </c>
      <c r="C501">
        <v>0</v>
      </c>
      <c r="D501">
        <v>3.3000999999999999E-4</v>
      </c>
      <c r="E501">
        <v>9.9999999999999995E-7</v>
      </c>
      <c r="F501" t="s">
        <v>24</v>
      </c>
      <c r="G501" t="s">
        <v>22</v>
      </c>
      <c r="H501">
        <v>1</v>
      </c>
      <c r="I501">
        <v>5.01</v>
      </c>
      <c r="J501" t="s">
        <v>21</v>
      </c>
      <c r="K501">
        <v>0.56230999999999998</v>
      </c>
      <c r="L501">
        <v>2652.9</v>
      </c>
      <c r="M501">
        <v>0.56206999999999996</v>
      </c>
      <c r="N501">
        <v>2652.8</v>
      </c>
      <c r="O501" t="str">
        <f>IF(VLOOKUP($B501,Table1[],2,FALSE)=0,"",VLOOKUP($B501,Table1[],2,FALSE))</f>
        <v/>
      </c>
      <c r="P501" t="str">
        <f>IF(VLOOKUP($B501,Table1[],3,FALSE)=0,"",VLOOKUP($B501,Table1[],3,FALSE))</f>
        <v/>
      </c>
      <c r="Q501" t="str">
        <f>IF(VLOOKUP($B501,Table1[],5,FALSE)=0,"",VLOOKUP($B501,Table1[],5,FALSE))</f>
        <v/>
      </c>
    </row>
    <row r="502" spans="1:17" x14ac:dyDescent="0.25">
      <c r="A502" t="s">
        <v>115</v>
      </c>
      <c r="B502" t="s">
        <v>102</v>
      </c>
      <c r="C502">
        <v>0</v>
      </c>
      <c r="D502">
        <v>3.3000999999999999E-4</v>
      </c>
      <c r="E502">
        <v>1.0000000000000001E-5</v>
      </c>
      <c r="F502" t="s">
        <v>24</v>
      </c>
      <c r="G502" t="s">
        <v>22</v>
      </c>
      <c r="H502">
        <v>1</v>
      </c>
      <c r="I502">
        <v>5.01</v>
      </c>
      <c r="J502" t="s">
        <v>21</v>
      </c>
      <c r="K502">
        <v>5.7664999999999997</v>
      </c>
      <c r="L502">
        <v>471.27</v>
      </c>
      <c r="M502">
        <v>5.7664</v>
      </c>
      <c r="N502">
        <v>470.74</v>
      </c>
      <c r="O502" t="str">
        <f>IF(VLOOKUP($B502,Table1[],2,FALSE)=0,"",VLOOKUP($B502,Table1[],2,FALSE))</f>
        <v/>
      </c>
      <c r="P502" t="str">
        <f>IF(VLOOKUP($B502,Table1[],3,FALSE)=0,"",VLOOKUP($B502,Table1[],3,FALSE))</f>
        <v/>
      </c>
      <c r="Q502" t="str">
        <f>IF(VLOOKUP($B502,Table1[],5,FALSE)=0,"",VLOOKUP($B502,Table1[],5,FALSE))</f>
        <v/>
      </c>
    </row>
    <row r="503" spans="1:17" x14ac:dyDescent="0.25">
      <c r="A503" t="s">
        <v>115</v>
      </c>
      <c r="B503" t="s">
        <v>102</v>
      </c>
      <c r="C503">
        <v>0</v>
      </c>
      <c r="D503">
        <v>3.3000999999999999E-4</v>
      </c>
      <c r="E503">
        <v>1E-4</v>
      </c>
      <c r="F503" t="s">
        <v>24</v>
      </c>
      <c r="G503" t="s">
        <v>22</v>
      </c>
      <c r="H503">
        <v>1</v>
      </c>
      <c r="I503">
        <v>5.01</v>
      </c>
      <c r="J503" t="s">
        <v>21</v>
      </c>
      <c r="K503">
        <v>57.734999999999999</v>
      </c>
      <c r="L503">
        <v>47.917999999999999</v>
      </c>
      <c r="M503">
        <v>57.734999999999999</v>
      </c>
      <c r="N503">
        <v>47.698999999999998</v>
      </c>
      <c r="O503" t="str">
        <f>IF(VLOOKUP($B503,Table1[],2,FALSE)=0,"",VLOOKUP($B503,Table1[],2,FALSE))</f>
        <v/>
      </c>
      <c r="P503" t="str">
        <f>IF(VLOOKUP($B503,Table1[],3,FALSE)=0,"",VLOOKUP($B503,Table1[],3,FALSE))</f>
        <v/>
      </c>
      <c r="Q503" t="str">
        <f>IF(VLOOKUP($B503,Table1[],5,FALSE)=0,"",VLOOKUP($B503,Table1[],5,FALSE))</f>
        <v/>
      </c>
    </row>
    <row r="504" spans="1:17" x14ac:dyDescent="0.25">
      <c r="A504" t="s">
        <v>115</v>
      </c>
      <c r="B504" t="s">
        <v>102</v>
      </c>
      <c r="C504">
        <v>0</v>
      </c>
      <c r="D504">
        <v>3.3000999999999999E-4</v>
      </c>
      <c r="E504">
        <v>1E-3</v>
      </c>
      <c r="F504" t="s">
        <v>24</v>
      </c>
      <c r="G504" t="s">
        <v>22</v>
      </c>
      <c r="H504">
        <v>1</v>
      </c>
      <c r="I504">
        <v>5.01</v>
      </c>
      <c r="J504" t="s">
        <v>21</v>
      </c>
      <c r="K504">
        <v>577.36</v>
      </c>
      <c r="L504">
        <v>4.8582999999999998</v>
      </c>
      <c r="M504">
        <v>577.35</v>
      </c>
      <c r="N504">
        <v>4.7705000000000002</v>
      </c>
      <c r="O504" t="str">
        <f>IF(VLOOKUP($B504,Table1[],2,FALSE)=0,"",VLOOKUP($B504,Table1[],2,FALSE))</f>
        <v/>
      </c>
      <c r="P504" t="str">
        <f>IF(VLOOKUP($B504,Table1[],3,FALSE)=0,"",VLOOKUP($B504,Table1[],3,FALSE))</f>
        <v/>
      </c>
      <c r="Q504" t="str">
        <f>IF(VLOOKUP($B504,Table1[],5,FALSE)=0,"",VLOOKUP($B504,Table1[],5,FALSE))</f>
        <v/>
      </c>
    </row>
    <row r="505" spans="1:17" x14ac:dyDescent="0.25">
      <c r="A505" t="s">
        <v>115</v>
      </c>
      <c r="B505" t="s">
        <v>102</v>
      </c>
      <c r="C505">
        <v>0</v>
      </c>
      <c r="D505">
        <v>3.3000999999999999E-4</v>
      </c>
      <c r="E505">
        <v>0.01</v>
      </c>
      <c r="F505" t="s">
        <v>24</v>
      </c>
      <c r="G505" t="s">
        <v>22</v>
      </c>
      <c r="H505">
        <v>1</v>
      </c>
      <c r="I505">
        <v>5.01</v>
      </c>
      <c r="J505" t="s">
        <v>21</v>
      </c>
      <c r="K505">
        <v>5773.6</v>
      </c>
      <c r="L505">
        <v>0.51217999999999997</v>
      </c>
      <c r="M505">
        <v>5773.6</v>
      </c>
      <c r="N505">
        <v>0.47704999999999997</v>
      </c>
      <c r="O505" t="str">
        <f>IF(VLOOKUP($B505,Table1[],2,FALSE)=0,"",VLOOKUP($B505,Table1[],2,FALSE))</f>
        <v/>
      </c>
      <c r="P505" t="str">
        <f>IF(VLOOKUP($B505,Table1[],3,FALSE)=0,"",VLOOKUP($B505,Table1[],3,FALSE))</f>
        <v/>
      </c>
      <c r="Q505" t="str">
        <f>IF(VLOOKUP($B505,Table1[],5,FALSE)=0,"",VLOOKUP($B505,Table1[],5,FALSE))</f>
        <v/>
      </c>
    </row>
    <row r="506" spans="1:17" x14ac:dyDescent="0.25">
      <c r="A506" t="s">
        <v>115</v>
      </c>
      <c r="B506" t="s">
        <v>102</v>
      </c>
      <c r="C506">
        <v>0</v>
      </c>
      <c r="D506">
        <v>3.3000999999999999E-4</v>
      </c>
      <c r="E506">
        <v>0.1</v>
      </c>
      <c r="F506" t="s">
        <v>24</v>
      </c>
      <c r="G506" t="s">
        <v>22</v>
      </c>
      <c r="H506">
        <v>1</v>
      </c>
      <c r="I506">
        <v>5.01</v>
      </c>
      <c r="J506" t="s">
        <v>21</v>
      </c>
      <c r="K506">
        <v>57736</v>
      </c>
      <c r="L506">
        <v>6.1755999999999998E-2</v>
      </c>
      <c r="M506">
        <v>57736</v>
      </c>
      <c r="N506">
        <v>4.7704999999999997E-2</v>
      </c>
      <c r="O506" t="str">
        <f>IF(VLOOKUP($B506,Table1[],2,FALSE)=0,"",VLOOKUP($B506,Table1[],2,FALSE))</f>
        <v/>
      </c>
      <c r="P506" t="str">
        <f>IF(VLOOKUP($B506,Table1[],3,FALSE)=0,"",VLOOKUP($B506,Table1[],3,FALSE))</f>
        <v/>
      </c>
      <c r="Q506" t="str">
        <f>IF(VLOOKUP($B506,Table1[],5,FALSE)=0,"",VLOOKUP($B506,Table1[],5,FALSE))</f>
        <v/>
      </c>
    </row>
    <row r="507" spans="1:17" x14ac:dyDescent="0.25">
      <c r="A507" t="s">
        <v>115</v>
      </c>
      <c r="B507" t="s">
        <v>102</v>
      </c>
      <c r="C507">
        <v>0</v>
      </c>
      <c r="D507">
        <v>3.3000999999999999E-4</v>
      </c>
      <c r="E507">
        <v>1</v>
      </c>
      <c r="F507" t="s">
        <v>24</v>
      </c>
      <c r="G507" t="s">
        <v>22</v>
      </c>
      <c r="H507">
        <v>1</v>
      </c>
      <c r="I507">
        <v>5.01</v>
      </c>
      <c r="J507" t="s">
        <v>21</v>
      </c>
      <c r="K507">
        <v>577360</v>
      </c>
      <c r="L507">
        <v>1.0390999999999999E-2</v>
      </c>
      <c r="M507">
        <v>577360</v>
      </c>
      <c r="N507">
        <v>4.7702999999999999E-3</v>
      </c>
      <c r="O507" t="str">
        <f>IF(VLOOKUP($B507,Table1[],2,FALSE)=0,"",VLOOKUP($B507,Table1[],2,FALSE))</f>
        <v/>
      </c>
      <c r="P507" t="str">
        <f>IF(VLOOKUP($B507,Table1[],3,FALSE)=0,"",VLOOKUP($B507,Table1[],3,FALSE))</f>
        <v/>
      </c>
      <c r="Q507" t="str">
        <f>IF(VLOOKUP($B507,Table1[],5,FALSE)=0,"",VLOOKUP($B507,Table1[],5,FALSE))</f>
        <v/>
      </c>
    </row>
    <row r="508" spans="1:17" x14ac:dyDescent="0.25">
      <c r="A508" t="s">
        <v>115</v>
      </c>
      <c r="B508" t="s">
        <v>102</v>
      </c>
      <c r="C508">
        <v>0</v>
      </c>
      <c r="D508">
        <v>3.3000999999999999E-4</v>
      </c>
      <c r="E508">
        <v>10</v>
      </c>
      <c r="F508" t="s">
        <v>24</v>
      </c>
      <c r="G508" t="s">
        <v>22</v>
      </c>
      <c r="H508">
        <v>1</v>
      </c>
      <c r="I508">
        <v>5.01</v>
      </c>
      <c r="J508" t="s">
        <v>21</v>
      </c>
      <c r="K508">
        <v>5773600</v>
      </c>
      <c r="L508">
        <v>2.7258999999999999E-3</v>
      </c>
      <c r="M508">
        <v>5773600</v>
      </c>
      <c r="N508">
        <v>4.7648999999999999E-4</v>
      </c>
      <c r="O508" t="str">
        <f>IF(VLOOKUP($B508,Table1[],2,FALSE)=0,"",VLOOKUP($B508,Table1[],2,FALSE))</f>
        <v/>
      </c>
      <c r="P508" t="str">
        <f>IF(VLOOKUP($B508,Table1[],3,FALSE)=0,"",VLOOKUP($B508,Table1[],3,FALSE))</f>
        <v/>
      </c>
      <c r="Q508" t="str">
        <f>IF(VLOOKUP($B508,Table1[],5,FALSE)=0,"",VLOOKUP($B508,Table1[],5,FALSE))</f>
        <v/>
      </c>
    </row>
    <row r="509" spans="1:17" x14ac:dyDescent="0.25">
      <c r="A509" t="s">
        <v>115</v>
      </c>
      <c r="B509" t="s">
        <v>102</v>
      </c>
      <c r="C509">
        <v>0</v>
      </c>
      <c r="D509">
        <v>3.3000999999999999E-4</v>
      </c>
      <c r="E509">
        <v>1E-8</v>
      </c>
      <c r="F509" t="s">
        <v>24</v>
      </c>
      <c r="G509" t="s">
        <v>22</v>
      </c>
      <c r="H509">
        <v>5</v>
      </c>
      <c r="I509">
        <v>10.01</v>
      </c>
      <c r="J509" t="s">
        <v>21</v>
      </c>
      <c r="K509">
        <v>0.25</v>
      </c>
      <c r="L509">
        <v>9200</v>
      </c>
      <c r="M509">
        <v>0.23105999999999999</v>
      </c>
      <c r="N509">
        <v>9237.4</v>
      </c>
      <c r="O509" t="str">
        <f>IF(VLOOKUP($B509,Table1[],2,FALSE)=0,"",VLOOKUP($B509,Table1[],2,FALSE))</f>
        <v/>
      </c>
      <c r="P509" t="str">
        <f>IF(VLOOKUP($B509,Table1[],3,FALSE)=0,"",VLOOKUP($B509,Table1[],3,FALSE))</f>
        <v/>
      </c>
      <c r="Q509" t="str">
        <f>IF(VLOOKUP($B509,Table1[],5,FALSE)=0,"",VLOOKUP($B509,Table1[],5,FALSE))</f>
        <v/>
      </c>
    </row>
    <row r="510" spans="1:17" x14ac:dyDescent="0.25">
      <c r="A510" t="s">
        <v>115</v>
      </c>
      <c r="B510" t="s">
        <v>102</v>
      </c>
      <c r="C510">
        <v>0</v>
      </c>
      <c r="D510">
        <v>3.3000999999999999E-4</v>
      </c>
      <c r="E510">
        <v>9.9999999999999995E-8</v>
      </c>
      <c r="F510" t="s">
        <v>24</v>
      </c>
      <c r="G510" t="s">
        <v>22</v>
      </c>
      <c r="H510">
        <v>5</v>
      </c>
      <c r="I510">
        <v>10.01</v>
      </c>
      <c r="J510" t="s">
        <v>21</v>
      </c>
      <c r="K510">
        <v>0.25</v>
      </c>
      <c r="L510">
        <v>9200</v>
      </c>
      <c r="M510">
        <v>0.23463000000000001</v>
      </c>
      <c r="N510">
        <v>9228.1</v>
      </c>
      <c r="O510" t="str">
        <f>IF(VLOOKUP($B510,Table1[],2,FALSE)=0,"",VLOOKUP($B510,Table1[],2,FALSE))</f>
        <v/>
      </c>
      <c r="P510" t="str">
        <f>IF(VLOOKUP($B510,Table1[],3,FALSE)=0,"",VLOOKUP($B510,Table1[],3,FALSE))</f>
        <v/>
      </c>
      <c r="Q510" t="str">
        <f>IF(VLOOKUP($B510,Table1[],5,FALSE)=0,"",VLOOKUP($B510,Table1[],5,FALSE))</f>
        <v/>
      </c>
    </row>
    <row r="511" spans="1:17" x14ac:dyDescent="0.25">
      <c r="A511" t="s">
        <v>115</v>
      </c>
      <c r="B511" t="s">
        <v>102</v>
      </c>
      <c r="C511">
        <v>0</v>
      </c>
      <c r="D511">
        <v>3.3000999999999999E-4</v>
      </c>
      <c r="E511">
        <v>9.9999999999999995E-7</v>
      </c>
      <c r="F511" t="s">
        <v>24</v>
      </c>
      <c r="G511" t="s">
        <v>22</v>
      </c>
      <c r="H511">
        <v>5</v>
      </c>
      <c r="I511">
        <v>10.01</v>
      </c>
      <c r="J511" t="s">
        <v>21</v>
      </c>
      <c r="K511">
        <v>0.51629999999999998</v>
      </c>
      <c r="L511">
        <v>8526.7000000000007</v>
      </c>
      <c r="M511">
        <v>0.51576</v>
      </c>
      <c r="N511">
        <v>8527.5</v>
      </c>
      <c r="O511" t="str">
        <f>IF(VLOOKUP($B511,Table1[],2,FALSE)=0,"",VLOOKUP($B511,Table1[],2,FALSE))</f>
        <v/>
      </c>
      <c r="P511" t="str">
        <f>IF(VLOOKUP($B511,Table1[],3,FALSE)=0,"",VLOOKUP($B511,Table1[],3,FALSE))</f>
        <v/>
      </c>
      <c r="Q511" t="str">
        <f>IF(VLOOKUP($B511,Table1[],5,FALSE)=0,"",VLOOKUP($B511,Table1[],5,FALSE))</f>
        <v/>
      </c>
    </row>
    <row r="512" spans="1:17" x14ac:dyDescent="0.25">
      <c r="A512" t="s">
        <v>115</v>
      </c>
      <c r="B512" t="s">
        <v>102</v>
      </c>
      <c r="C512">
        <v>0</v>
      </c>
      <c r="D512">
        <v>3.3000999999999999E-4</v>
      </c>
      <c r="E512">
        <v>1.0000000000000001E-5</v>
      </c>
      <c r="F512" t="s">
        <v>24</v>
      </c>
      <c r="G512" t="s">
        <v>22</v>
      </c>
      <c r="H512">
        <v>5</v>
      </c>
      <c r="I512">
        <v>10.01</v>
      </c>
      <c r="J512" t="s">
        <v>21</v>
      </c>
      <c r="K512">
        <v>5.7138999999999998</v>
      </c>
      <c r="L512">
        <v>2807.7</v>
      </c>
      <c r="M512">
        <v>5.7137000000000002</v>
      </c>
      <c r="N512">
        <v>2806.8</v>
      </c>
      <c r="O512" t="str">
        <f>IF(VLOOKUP($B512,Table1[],2,FALSE)=0,"",VLOOKUP($B512,Table1[],2,FALSE))</f>
        <v/>
      </c>
      <c r="P512" t="str">
        <f>IF(VLOOKUP($B512,Table1[],3,FALSE)=0,"",VLOOKUP($B512,Table1[],3,FALSE))</f>
        <v/>
      </c>
      <c r="Q512" t="str">
        <f>IF(VLOOKUP($B512,Table1[],5,FALSE)=0,"",VLOOKUP($B512,Table1[],5,FALSE))</f>
        <v/>
      </c>
    </row>
    <row r="513" spans="1:17" x14ac:dyDescent="0.25">
      <c r="A513" t="s">
        <v>115</v>
      </c>
      <c r="B513" t="s">
        <v>102</v>
      </c>
      <c r="C513">
        <v>0</v>
      </c>
      <c r="D513">
        <v>3.3000999999999999E-4</v>
      </c>
      <c r="E513">
        <v>1E-4</v>
      </c>
      <c r="F513" t="s">
        <v>24</v>
      </c>
      <c r="G513" t="s">
        <v>22</v>
      </c>
      <c r="H513">
        <v>5</v>
      </c>
      <c r="I513">
        <v>10.01</v>
      </c>
      <c r="J513" t="s">
        <v>21</v>
      </c>
      <c r="K513">
        <v>57.728999999999999</v>
      </c>
      <c r="L513">
        <v>302.48</v>
      </c>
      <c r="M513">
        <v>57.728999999999999</v>
      </c>
      <c r="N513">
        <v>302.01</v>
      </c>
      <c r="O513" t="str">
        <f>IF(VLOOKUP($B513,Table1[],2,FALSE)=0,"",VLOOKUP($B513,Table1[],2,FALSE))</f>
        <v/>
      </c>
      <c r="P513" t="str">
        <f>IF(VLOOKUP($B513,Table1[],3,FALSE)=0,"",VLOOKUP($B513,Table1[],3,FALSE))</f>
        <v/>
      </c>
      <c r="Q513" t="str">
        <f>IF(VLOOKUP($B513,Table1[],5,FALSE)=0,"",VLOOKUP($B513,Table1[],5,FALSE))</f>
        <v/>
      </c>
    </row>
    <row r="514" spans="1:17" x14ac:dyDescent="0.25">
      <c r="A514" t="s">
        <v>115</v>
      </c>
      <c r="B514" t="s">
        <v>102</v>
      </c>
      <c r="C514">
        <v>0</v>
      </c>
      <c r="D514">
        <v>3.3000999999999999E-4</v>
      </c>
      <c r="E514">
        <v>1E-3</v>
      </c>
      <c r="F514" t="s">
        <v>24</v>
      </c>
      <c r="G514" t="s">
        <v>22</v>
      </c>
      <c r="H514">
        <v>5</v>
      </c>
      <c r="I514">
        <v>10.01</v>
      </c>
      <c r="J514" t="s">
        <v>21</v>
      </c>
      <c r="K514">
        <v>577.35</v>
      </c>
      <c r="L514">
        <v>30.413</v>
      </c>
      <c r="M514">
        <v>577.35</v>
      </c>
      <c r="N514">
        <v>30.225999999999999</v>
      </c>
      <c r="O514" t="str">
        <f>IF(VLOOKUP($B514,Table1[],2,FALSE)=0,"",VLOOKUP($B514,Table1[],2,FALSE))</f>
        <v/>
      </c>
      <c r="P514" t="str">
        <f>IF(VLOOKUP($B514,Table1[],3,FALSE)=0,"",VLOOKUP($B514,Table1[],3,FALSE))</f>
        <v/>
      </c>
      <c r="Q514" t="str">
        <f>IF(VLOOKUP($B514,Table1[],5,FALSE)=0,"",VLOOKUP($B514,Table1[],5,FALSE))</f>
        <v/>
      </c>
    </row>
    <row r="515" spans="1:17" x14ac:dyDescent="0.25">
      <c r="A515" t="s">
        <v>115</v>
      </c>
      <c r="B515" t="s">
        <v>102</v>
      </c>
      <c r="C515">
        <v>0</v>
      </c>
      <c r="D515">
        <v>3.3000999999999999E-4</v>
      </c>
      <c r="E515">
        <v>0.01</v>
      </c>
      <c r="F515" t="s">
        <v>24</v>
      </c>
      <c r="G515" t="s">
        <v>22</v>
      </c>
      <c r="H515">
        <v>5</v>
      </c>
      <c r="I515">
        <v>10.01</v>
      </c>
      <c r="J515" t="s">
        <v>21</v>
      </c>
      <c r="K515">
        <v>5773.6</v>
      </c>
      <c r="L515">
        <v>3.0975999999999999</v>
      </c>
      <c r="M515">
        <v>5773.5</v>
      </c>
      <c r="N515">
        <v>3.0226000000000002</v>
      </c>
      <c r="O515" t="str">
        <f>IF(VLOOKUP($B515,Table1[],2,FALSE)=0,"",VLOOKUP($B515,Table1[],2,FALSE))</f>
        <v/>
      </c>
      <c r="P515" t="str">
        <f>IF(VLOOKUP($B515,Table1[],3,FALSE)=0,"",VLOOKUP($B515,Table1[],3,FALSE))</f>
        <v/>
      </c>
      <c r="Q515" t="str">
        <f>IF(VLOOKUP($B515,Table1[],5,FALSE)=0,"",VLOOKUP($B515,Table1[],5,FALSE))</f>
        <v/>
      </c>
    </row>
    <row r="516" spans="1:17" x14ac:dyDescent="0.25">
      <c r="A516" t="s">
        <v>115</v>
      </c>
      <c r="B516" t="s">
        <v>102</v>
      </c>
      <c r="C516">
        <v>0</v>
      </c>
      <c r="D516">
        <v>3.3000999999999999E-4</v>
      </c>
      <c r="E516">
        <v>0.1</v>
      </c>
      <c r="F516" t="s">
        <v>24</v>
      </c>
      <c r="G516" t="s">
        <v>22</v>
      </c>
      <c r="H516">
        <v>5</v>
      </c>
      <c r="I516">
        <v>10.01</v>
      </c>
      <c r="J516" t="s">
        <v>21</v>
      </c>
      <c r="K516">
        <v>57736</v>
      </c>
      <c r="L516">
        <v>0.33223999999999998</v>
      </c>
      <c r="M516">
        <v>57736</v>
      </c>
      <c r="N516">
        <v>0.30225999999999997</v>
      </c>
      <c r="O516" t="str">
        <f>IF(VLOOKUP($B516,Table1[],2,FALSE)=0,"",VLOOKUP($B516,Table1[],2,FALSE))</f>
        <v/>
      </c>
      <c r="P516" t="str">
        <f>IF(VLOOKUP($B516,Table1[],3,FALSE)=0,"",VLOOKUP($B516,Table1[],3,FALSE))</f>
        <v/>
      </c>
      <c r="Q516" t="str">
        <f>IF(VLOOKUP($B516,Table1[],5,FALSE)=0,"",VLOOKUP($B516,Table1[],5,FALSE))</f>
        <v/>
      </c>
    </row>
    <row r="517" spans="1:17" x14ac:dyDescent="0.25">
      <c r="A517" t="s">
        <v>115</v>
      </c>
      <c r="B517" t="s">
        <v>102</v>
      </c>
      <c r="C517">
        <v>0</v>
      </c>
      <c r="D517">
        <v>3.3000999999999999E-4</v>
      </c>
      <c r="E517">
        <v>1</v>
      </c>
      <c r="F517" t="s">
        <v>24</v>
      </c>
      <c r="G517" t="s">
        <v>22</v>
      </c>
      <c r="H517">
        <v>5</v>
      </c>
      <c r="I517">
        <v>10.01</v>
      </c>
      <c r="J517" t="s">
        <v>21</v>
      </c>
      <c r="K517">
        <v>577360</v>
      </c>
      <c r="L517">
        <v>4.2220000000000001E-2</v>
      </c>
      <c r="M517">
        <v>577360</v>
      </c>
      <c r="N517">
        <v>3.0225999999999999E-2</v>
      </c>
      <c r="O517" t="str">
        <f>IF(VLOOKUP($B517,Table1[],2,FALSE)=0,"",VLOOKUP($B517,Table1[],2,FALSE))</f>
        <v/>
      </c>
      <c r="P517" t="str">
        <f>IF(VLOOKUP($B517,Table1[],3,FALSE)=0,"",VLOOKUP($B517,Table1[],3,FALSE))</f>
        <v/>
      </c>
      <c r="Q517" t="str">
        <f>IF(VLOOKUP($B517,Table1[],5,FALSE)=0,"",VLOOKUP($B517,Table1[],5,FALSE))</f>
        <v/>
      </c>
    </row>
    <row r="518" spans="1:17" x14ac:dyDescent="0.25">
      <c r="A518" t="s">
        <v>115</v>
      </c>
      <c r="B518" t="s">
        <v>102</v>
      </c>
      <c r="C518">
        <v>0</v>
      </c>
      <c r="D518">
        <v>3.3000999999999999E-4</v>
      </c>
      <c r="E518">
        <v>10</v>
      </c>
      <c r="F518" t="s">
        <v>24</v>
      </c>
      <c r="G518" t="s">
        <v>22</v>
      </c>
      <c r="H518">
        <v>5</v>
      </c>
      <c r="I518">
        <v>10.01</v>
      </c>
      <c r="J518" t="s">
        <v>21</v>
      </c>
      <c r="K518">
        <v>5773600</v>
      </c>
      <c r="L518">
        <v>7.8188000000000007E-3</v>
      </c>
      <c r="M518">
        <v>5773600</v>
      </c>
      <c r="N518">
        <v>3.0228999999999998E-3</v>
      </c>
      <c r="O518" t="str">
        <f>IF(VLOOKUP($B518,Table1[],2,FALSE)=0,"",VLOOKUP($B518,Table1[],2,FALSE))</f>
        <v/>
      </c>
      <c r="P518" t="str">
        <f>IF(VLOOKUP($B518,Table1[],3,FALSE)=0,"",VLOOKUP($B518,Table1[],3,FALSE))</f>
        <v/>
      </c>
      <c r="Q518" t="str">
        <f>IF(VLOOKUP($B518,Table1[],5,FALSE)=0,"",VLOOKUP($B518,Table1[],5,FALSE))</f>
        <v/>
      </c>
    </row>
    <row r="519" spans="1:17" x14ac:dyDescent="0.25">
      <c r="A519" t="s">
        <v>115</v>
      </c>
      <c r="B519" t="s">
        <v>102</v>
      </c>
      <c r="C519">
        <v>0</v>
      </c>
      <c r="D519">
        <v>3.3000999999999999E-4</v>
      </c>
      <c r="E519">
        <v>1E-8</v>
      </c>
      <c r="F519" t="s">
        <v>24</v>
      </c>
      <c r="G519" t="s">
        <v>22</v>
      </c>
      <c r="H519">
        <v>10</v>
      </c>
      <c r="I519">
        <v>30</v>
      </c>
      <c r="J519" t="s">
        <v>21</v>
      </c>
      <c r="K519">
        <v>0.62</v>
      </c>
      <c r="L519">
        <v>18000</v>
      </c>
      <c r="M519">
        <v>0.46198</v>
      </c>
      <c r="N519">
        <v>18475</v>
      </c>
      <c r="O519" t="str">
        <f>IF(VLOOKUP($B519,Table1[],2,FALSE)=0,"",VLOOKUP($B519,Table1[],2,FALSE))</f>
        <v/>
      </c>
      <c r="P519" t="str">
        <f>IF(VLOOKUP($B519,Table1[],3,FALSE)=0,"",VLOOKUP($B519,Table1[],3,FALSE))</f>
        <v/>
      </c>
      <c r="Q519" t="str">
        <f>IF(VLOOKUP($B519,Table1[],5,FALSE)=0,"",VLOOKUP($B519,Table1[],5,FALSE))</f>
        <v/>
      </c>
    </row>
    <row r="520" spans="1:17" x14ac:dyDescent="0.25">
      <c r="A520" t="s">
        <v>115</v>
      </c>
      <c r="B520" t="s">
        <v>102</v>
      </c>
      <c r="C520">
        <v>0</v>
      </c>
      <c r="D520">
        <v>3.3000999999999999E-4</v>
      </c>
      <c r="E520">
        <v>9.9999999999999995E-8</v>
      </c>
      <c r="F520" t="s">
        <v>24</v>
      </c>
      <c r="G520" t="s">
        <v>22</v>
      </c>
      <c r="H520">
        <v>10</v>
      </c>
      <c r="I520">
        <v>30</v>
      </c>
      <c r="J520" t="s">
        <v>21</v>
      </c>
      <c r="K520">
        <v>0.62</v>
      </c>
      <c r="L520">
        <v>18000</v>
      </c>
      <c r="M520">
        <v>0.46389000000000002</v>
      </c>
      <c r="N520">
        <v>18470</v>
      </c>
      <c r="O520" t="str">
        <f>IF(VLOOKUP($B520,Table1[],2,FALSE)=0,"",VLOOKUP($B520,Table1[],2,FALSE))</f>
        <v/>
      </c>
      <c r="P520" t="str">
        <f>IF(VLOOKUP($B520,Table1[],3,FALSE)=0,"",VLOOKUP($B520,Table1[],3,FALSE))</f>
        <v/>
      </c>
      <c r="Q520" t="str">
        <f>IF(VLOOKUP($B520,Table1[],5,FALSE)=0,"",VLOOKUP($B520,Table1[],5,FALSE))</f>
        <v/>
      </c>
    </row>
    <row r="521" spans="1:17" x14ac:dyDescent="0.25">
      <c r="A521" t="s">
        <v>115</v>
      </c>
      <c r="B521" t="s">
        <v>102</v>
      </c>
      <c r="C521">
        <v>0</v>
      </c>
      <c r="D521">
        <v>3.3000999999999999E-4</v>
      </c>
      <c r="E521">
        <v>9.9999999999999995E-7</v>
      </c>
      <c r="F521" t="s">
        <v>24</v>
      </c>
      <c r="G521" t="s">
        <v>22</v>
      </c>
      <c r="H521">
        <v>10</v>
      </c>
      <c r="I521">
        <v>30</v>
      </c>
      <c r="J521" t="s">
        <v>21</v>
      </c>
      <c r="K521">
        <v>0.62980000000000003</v>
      </c>
      <c r="L521">
        <v>18044</v>
      </c>
      <c r="M521">
        <v>0.62958000000000003</v>
      </c>
      <c r="N521">
        <v>18044</v>
      </c>
      <c r="O521" t="str">
        <f>IF(VLOOKUP($B521,Table1[],2,FALSE)=0,"",VLOOKUP($B521,Table1[],2,FALSE))</f>
        <v/>
      </c>
      <c r="P521" t="str">
        <f>IF(VLOOKUP($B521,Table1[],3,FALSE)=0,"",VLOOKUP($B521,Table1[],3,FALSE))</f>
        <v/>
      </c>
      <c r="Q521" t="str">
        <f>IF(VLOOKUP($B521,Table1[],5,FALSE)=0,"",VLOOKUP($B521,Table1[],5,FALSE))</f>
        <v/>
      </c>
    </row>
    <row r="522" spans="1:17" x14ac:dyDescent="0.25">
      <c r="A522" t="s">
        <v>115</v>
      </c>
      <c r="B522" t="s">
        <v>102</v>
      </c>
      <c r="C522">
        <v>0</v>
      </c>
      <c r="D522">
        <v>3.3000999999999999E-4</v>
      </c>
      <c r="E522">
        <v>1.0000000000000001E-5</v>
      </c>
      <c r="F522" t="s">
        <v>24</v>
      </c>
      <c r="G522" t="s">
        <v>22</v>
      </c>
      <c r="H522">
        <v>10</v>
      </c>
      <c r="I522">
        <v>30</v>
      </c>
      <c r="J522" t="s">
        <v>21</v>
      </c>
      <c r="K522">
        <v>5.5819999999999999</v>
      </c>
      <c r="L522">
        <v>9564.6</v>
      </c>
      <c r="M522">
        <v>5.5818000000000003</v>
      </c>
      <c r="N522">
        <v>9564.1</v>
      </c>
      <c r="O522" t="str">
        <f>IF(VLOOKUP($B522,Table1[],2,FALSE)=0,"",VLOOKUP($B522,Table1[],2,FALSE))</f>
        <v/>
      </c>
      <c r="P522" t="str">
        <f>IF(VLOOKUP($B522,Table1[],3,FALSE)=0,"",VLOOKUP($B522,Table1[],3,FALSE))</f>
        <v/>
      </c>
      <c r="Q522" t="str">
        <f>IF(VLOOKUP($B522,Table1[],5,FALSE)=0,"",VLOOKUP($B522,Table1[],5,FALSE))</f>
        <v/>
      </c>
    </row>
    <row r="523" spans="1:17" x14ac:dyDescent="0.25">
      <c r="A523" t="s">
        <v>115</v>
      </c>
      <c r="B523" t="s">
        <v>102</v>
      </c>
      <c r="C523">
        <v>0</v>
      </c>
      <c r="D523">
        <v>3.3000999999999999E-4</v>
      </c>
      <c r="E523">
        <v>1E-4</v>
      </c>
      <c r="F523" t="s">
        <v>24</v>
      </c>
      <c r="G523" t="s">
        <v>22</v>
      </c>
      <c r="H523">
        <v>10</v>
      </c>
      <c r="I523">
        <v>30</v>
      </c>
      <c r="J523" t="s">
        <v>21</v>
      </c>
      <c r="K523">
        <v>57.709000000000003</v>
      </c>
      <c r="L523">
        <v>1205.5</v>
      </c>
      <c r="M523">
        <v>57.709000000000003</v>
      </c>
      <c r="N523">
        <v>1205.0999999999999</v>
      </c>
      <c r="O523" t="str">
        <f>IF(VLOOKUP($B523,Table1[],2,FALSE)=0,"",VLOOKUP($B523,Table1[],2,FALSE))</f>
        <v/>
      </c>
      <c r="P523" t="str">
        <f>IF(VLOOKUP($B523,Table1[],3,FALSE)=0,"",VLOOKUP($B523,Table1[],3,FALSE))</f>
        <v/>
      </c>
      <c r="Q523" t="str">
        <f>IF(VLOOKUP($B523,Table1[],5,FALSE)=0,"",VLOOKUP($B523,Table1[],5,FALSE))</f>
        <v/>
      </c>
    </row>
    <row r="524" spans="1:17" x14ac:dyDescent="0.25">
      <c r="A524" t="s">
        <v>115</v>
      </c>
      <c r="B524" t="s">
        <v>102</v>
      </c>
      <c r="C524">
        <v>0</v>
      </c>
      <c r="D524">
        <v>3.3000999999999999E-4</v>
      </c>
      <c r="E524">
        <v>1E-3</v>
      </c>
      <c r="F524" t="s">
        <v>24</v>
      </c>
      <c r="G524" t="s">
        <v>22</v>
      </c>
      <c r="H524">
        <v>10</v>
      </c>
      <c r="I524">
        <v>30</v>
      </c>
      <c r="J524" t="s">
        <v>21</v>
      </c>
      <c r="K524">
        <v>577.35</v>
      </c>
      <c r="L524">
        <v>121.09</v>
      </c>
      <c r="M524">
        <v>577.32000000000005</v>
      </c>
      <c r="N524">
        <v>120.9</v>
      </c>
      <c r="O524" t="str">
        <f>IF(VLOOKUP($B524,Table1[],2,FALSE)=0,"",VLOOKUP($B524,Table1[],2,FALSE))</f>
        <v/>
      </c>
      <c r="P524" t="str">
        <f>IF(VLOOKUP($B524,Table1[],3,FALSE)=0,"",VLOOKUP($B524,Table1[],3,FALSE))</f>
        <v/>
      </c>
      <c r="Q524" t="str">
        <f>IF(VLOOKUP($B524,Table1[],5,FALSE)=0,"",VLOOKUP($B524,Table1[],5,FALSE))</f>
        <v/>
      </c>
    </row>
    <row r="525" spans="1:17" x14ac:dyDescent="0.25">
      <c r="A525" t="s">
        <v>115</v>
      </c>
      <c r="B525" t="s">
        <v>102</v>
      </c>
      <c r="C525">
        <v>0</v>
      </c>
      <c r="D525">
        <v>3.3000999999999999E-4</v>
      </c>
      <c r="E525">
        <v>0.01</v>
      </c>
      <c r="F525" t="s">
        <v>24</v>
      </c>
      <c r="G525" t="s">
        <v>22</v>
      </c>
      <c r="H525">
        <v>10</v>
      </c>
      <c r="I525">
        <v>30</v>
      </c>
      <c r="J525" t="s">
        <v>21</v>
      </c>
      <c r="K525">
        <v>5773.6</v>
      </c>
      <c r="L525">
        <v>12.164999999999999</v>
      </c>
      <c r="M525">
        <v>5773.5</v>
      </c>
      <c r="N525">
        <v>12.09</v>
      </c>
      <c r="O525" t="str">
        <f>IF(VLOOKUP($B525,Table1[],2,FALSE)=0,"",VLOOKUP($B525,Table1[],2,FALSE))</f>
        <v/>
      </c>
      <c r="P525" t="str">
        <f>IF(VLOOKUP($B525,Table1[],3,FALSE)=0,"",VLOOKUP($B525,Table1[],3,FALSE))</f>
        <v/>
      </c>
      <c r="Q525" t="str">
        <f>IF(VLOOKUP($B525,Table1[],5,FALSE)=0,"",VLOOKUP($B525,Table1[],5,FALSE))</f>
        <v/>
      </c>
    </row>
    <row r="526" spans="1:17" x14ac:dyDescent="0.25">
      <c r="A526" t="s">
        <v>115</v>
      </c>
      <c r="B526" t="s">
        <v>102</v>
      </c>
      <c r="C526">
        <v>0</v>
      </c>
      <c r="D526">
        <v>3.3000999999999999E-4</v>
      </c>
      <c r="E526">
        <v>0.1</v>
      </c>
      <c r="F526" t="s">
        <v>24</v>
      </c>
      <c r="G526" t="s">
        <v>22</v>
      </c>
      <c r="H526">
        <v>10</v>
      </c>
      <c r="I526">
        <v>30</v>
      </c>
      <c r="J526" t="s">
        <v>21</v>
      </c>
      <c r="K526">
        <v>57736</v>
      </c>
      <c r="L526">
        <v>1.2390000000000001</v>
      </c>
      <c r="M526">
        <v>57735</v>
      </c>
      <c r="N526">
        <v>1.2090000000000001</v>
      </c>
      <c r="O526" t="str">
        <f>IF(VLOOKUP($B526,Table1[],2,FALSE)=0,"",VLOOKUP($B526,Table1[],2,FALSE))</f>
        <v/>
      </c>
      <c r="P526" t="str">
        <f>IF(VLOOKUP($B526,Table1[],3,FALSE)=0,"",VLOOKUP($B526,Table1[],3,FALSE))</f>
        <v/>
      </c>
      <c r="Q526" t="str">
        <f>IF(VLOOKUP($B526,Table1[],5,FALSE)=0,"",VLOOKUP($B526,Table1[],5,FALSE))</f>
        <v/>
      </c>
    </row>
    <row r="527" spans="1:17" x14ac:dyDescent="0.25">
      <c r="A527" t="s">
        <v>115</v>
      </c>
      <c r="B527" t="s">
        <v>102</v>
      </c>
      <c r="C527">
        <v>0</v>
      </c>
      <c r="D527">
        <v>3.3000999999999999E-4</v>
      </c>
      <c r="E527">
        <v>1</v>
      </c>
      <c r="F527" t="s">
        <v>24</v>
      </c>
      <c r="G527" t="s">
        <v>22</v>
      </c>
      <c r="H527">
        <v>10</v>
      </c>
      <c r="I527">
        <v>30</v>
      </c>
      <c r="J527" t="s">
        <v>21</v>
      </c>
      <c r="K527">
        <v>577360</v>
      </c>
      <c r="L527">
        <v>0.13289999999999999</v>
      </c>
      <c r="M527">
        <v>577360</v>
      </c>
      <c r="N527">
        <v>0.12089999999999999</v>
      </c>
      <c r="O527" t="str">
        <f>IF(VLOOKUP($B527,Table1[],2,FALSE)=0,"",VLOOKUP($B527,Table1[],2,FALSE))</f>
        <v/>
      </c>
      <c r="P527" t="str">
        <f>IF(VLOOKUP($B527,Table1[],3,FALSE)=0,"",VLOOKUP($B527,Table1[],3,FALSE))</f>
        <v/>
      </c>
      <c r="Q527" t="str">
        <f>IF(VLOOKUP($B527,Table1[],5,FALSE)=0,"",VLOOKUP($B527,Table1[],5,FALSE))</f>
        <v/>
      </c>
    </row>
    <row r="528" spans="1:17" x14ac:dyDescent="0.25">
      <c r="A528" t="s">
        <v>115</v>
      </c>
      <c r="B528" t="s">
        <v>102</v>
      </c>
      <c r="C528">
        <v>0</v>
      </c>
      <c r="D528">
        <v>3.3000999999999999E-4</v>
      </c>
      <c r="E528">
        <v>10</v>
      </c>
      <c r="F528" t="s">
        <v>24</v>
      </c>
      <c r="G528" t="s">
        <v>22</v>
      </c>
      <c r="H528">
        <v>10</v>
      </c>
      <c r="I528">
        <v>30</v>
      </c>
      <c r="J528" t="s">
        <v>21</v>
      </c>
      <c r="K528">
        <v>5773600</v>
      </c>
      <c r="L528">
        <v>1.6888E-2</v>
      </c>
      <c r="M528">
        <v>5773600</v>
      </c>
      <c r="N528">
        <v>1.2089000000000001E-2</v>
      </c>
      <c r="O528" t="str">
        <f>IF(VLOOKUP($B528,Table1[],2,FALSE)=0,"",VLOOKUP($B528,Table1[],2,FALSE))</f>
        <v/>
      </c>
      <c r="P528" t="str">
        <f>IF(VLOOKUP($B528,Table1[],3,FALSE)=0,"",VLOOKUP($B528,Table1[],3,FALSE))</f>
        <v/>
      </c>
      <c r="Q528" t="str">
        <f>IF(VLOOKUP($B528,Table1[],5,FALSE)=0,"",VLOOKUP($B528,Table1[],5,FALSE))</f>
        <v/>
      </c>
    </row>
    <row r="529" spans="1:17" x14ac:dyDescent="0.25">
      <c r="A529" t="s">
        <v>115</v>
      </c>
      <c r="B529" t="s">
        <v>102</v>
      </c>
      <c r="C529">
        <v>0</v>
      </c>
      <c r="D529">
        <v>3.3000999999999999E-4</v>
      </c>
      <c r="E529">
        <v>1E-8</v>
      </c>
      <c r="F529" t="s">
        <v>24</v>
      </c>
      <c r="G529" t="s">
        <v>22</v>
      </c>
      <c r="H529">
        <v>30</v>
      </c>
      <c r="I529">
        <v>30.1</v>
      </c>
      <c r="J529" t="s">
        <v>21</v>
      </c>
      <c r="K529">
        <v>0.62</v>
      </c>
      <c r="L529">
        <v>18000</v>
      </c>
      <c r="M529">
        <v>0.46198</v>
      </c>
      <c r="N529">
        <v>18475</v>
      </c>
      <c r="O529" t="str">
        <f>IF(VLOOKUP($B529,Table1[],2,FALSE)=0,"",VLOOKUP($B529,Table1[],2,FALSE))</f>
        <v/>
      </c>
      <c r="P529" t="str">
        <f>IF(VLOOKUP($B529,Table1[],3,FALSE)=0,"",VLOOKUP($B529,Table1[],3,FALSE))</f>
        <v/>
      </c>
      <c r="Q529" t="str">
        <f>IF(VLOOKUP($B529,Table1[],5,FALSE)=0,"",VLOOKUP($B529,Table1[],5,FALSE))</f>
        <v/>
      </c>
    </row>
    <row r="530" spans="1:17" x14ac:dyDescent="0.25">
      <c r="A530" t="s">
        <v>115</v>
      </c>
      <c r="B530" t="s">
        <v>102</v>
      </c>
      <c r="C530">
        <v>0</v>
      </c>
      <c r="D530">
        <v>3.3000999999999999E-4</v>
      </c>
      <c r="E530">
        <v>9.9999999999999995E-8</v>
      </c>
      <c r="F530" t="s">
        <v>24</v>
      </c>
      <c r="G530" t="s">
        <v>22</v>
      </c>
      <c r="H530">
        <v>30</v>
      </c>
      <c r="I530">
        <v>30.1</v>
      </c>
      <c r="J530" t="s">
        <v>21</v>
      </c>
      <c r="K530">
        <v>0.62</v>
      </c>
      <c r="L530">
        <v>18000</v>
      </c>
      <c r="M530">
        <v>0.46389000000000002</v>
      </c>
      <c r="N530">
        <v>18470</v>
      </c>
      <c r="O530" t="str">
        <f>IF(VLOOKUP($B530,Table1[],2,FALSE)=0,"",VLOOKUP($B530,Table1[],2,FALSE))</f>
        <v/>
      </c>
      <c r="P530" t="str">
        <f>IF(VLOOKUP($B530,Table1[],3,FALSE)=0,"",VLOOKUP($B530,Table1[],3,FALSE))</f>
        <v/>
      </c>
      <c r="Q530" t="str">
        <f>IF(VLOOKUP($B530,Table1[],5,FALSE)=0,"",VLOOKUP($B530,Table1[],5,FALSE))</f>
        <v/>
      </c>
    </row>
    <row r="531" spans="1:17" x14ac:dyDescent="0.25">
      <c r="A531" t="s">
        <v>115</v>
      </c>
      <c r="B531" t="s">
        <v>102</v>
      </c>
      <c r="C531">
        <v>0</v>
      </c>
      <c r="D531">
        <v>3.3000999999999999E-4</v>
      </c>
      <c r="E531">
        <v>9.9999999999999995E-7</v>
      </c>
      <c r="F531" t="s">
        <v>24</v>
      </c>
      <c r="G531" t="s">
        <v>22</v>
      </c>
      <c r="H531">
        <v>30</v>
      </c>
      <c r="I531">
        <v>30.1</v>
      </c>
      <c r="J531" t="s">
        <v>21</v>
      </c>
      <c r="K531">
        <v>0.62980000000000003</v>
      </c>
      <c r="L531">
        <v>18044</v>
      </c>
      <c r="M531">
        <v>0.62958000000000003</v>
      </c>
      <c r="N531">
        <v>18044</v>
      </c>
      <c r="O531" t="str">
        <f>IF(VLOOKUP($B531,Table1[],2,FALSE)=0,"",VLOOKUP($B531,Table1[],2,FALSE))</f>
        <v/>
      </c>
      <c r="P531" t="str">
        <f>IF(VLOOKUP($B531,Table1[],3,FALSE)=0,"",VLOOKUP($B531,Table1[],3,FALSE))</f>
        <v/>
      </c>
      <c r="Q531" t="str">
        <f>IF(VLOOKUP($B531,Table1[],5,FALSE)=0,"",VLOOKUP($B531,Table1[],5,FALSE))</f>
        <v/>
      </c>
    </row>
    <row r="532" spans="1:17" x14ac:dyDescent="0.25">
      <c r="A532" t="s">
        <v>115</v>
      </c>
      <c r="B532" t="s">
        <v>102</v>
      </c>
      <c r="C532">
        <v>0</v>
      </c>
      <c r="D532">
        <v>3.3000999999999999E-4</v>
      </c>
      <c r="E532">
        <v>1.0000000000000001E-5</v>
      </c>
      <c r="F532" t="s">
        <v>24</v>
      </c>
      <c r="G532" t="s">
        <v>22</v>
      </c>
      <c r="H532">
        <v>30</v>
      </c>
      <c r="I532">
        <v>30.1</v>
      </c>
      <c r="J532" t="s">
        <v>21</v>
      </c>
      <c r="K532">
        <v>5.5819999999999999</v>
      </c>
      <c r="L532">
        <v>9564.6</v>
      </c>
      <c r="M532">
        <v>5.5818000000000003</v>
      </c>
      <c r="N532">
        <v>9564.1</v>
      </c>
      <c r="O532" t="str">
        <f>IF(VLOOKUP($B532,Table1[],2,FALSE)=0,"",VLOOKUP($B532,Table1[],2,FALSE))</f>
        <v/>
      </c>
      <c r="P532" t="str">
        <f>IF(VLOOKUP($B532,Table1[],3,FALSE)=0,"",VLOOKUP($B532,Table1[],3,FALSE))</f>
        <v/>
      </c>
      <c r="Q532" t="str">
        <f>IF(VLOOKUP($B532,Table1[],5,FALSE)=0,"",VLOOKUP($B532,Table1[],5,FALSE))</f>
        <v/>
      </c>
    </row>
    <row r="533" spans="1:17" x14ac:dyDescent="0.25">
      <c r="A533" t="s">
        <v>115</v>
      </c>
      <c r="B533" t="s">
        <v>102</v>
      </c>
      <c r="C533">
        <v>0</v>
      </c>
      <c r="D533">
        <v>3.3000999999999999E-4</v>
      </c>
      <c r="E533">
        <v>1E-4</v>
      </c>
      <c r="F533" t="s">
        <v>24</v>
      </c>
      <c r="G533" t="s">
        <v>22</v>
      </c>
      <c r="H533">
        <v>30</v>
      </c>
      <c r="I533">
        <v>30.1</v>
      </c>
      <c r="J533" t="s">
        <v>21</v>
      </c>
      <c r="K533">
        <v>57.709000000000003</v>
      </c>
      <c r="L533">
        <v>1205.5</v>
      </c>
      <c r="M533">
        <v>57.709000000000003</v>
      </c>
      <c r="N533">
        <v>1205.0999999999999</v>
      </c>
      <c r="O533" t="str">
        <f>IF(VLOOKUP($B533,Table1[],2,FALSE)=0,"",VLOOKUP($B533,Table1[],2,FALSE))</f>
        <v/>
      </c>
      <c r="P533" t="str">
        <f>IF(VLOOKUP($B533,Table1[],3,FALSE)=0,"",VLOOKUP($B533,Table1[],3,FALSE))</f>
        <v/>
      </c>
      <c r="Q533" t="str">
        <f>IF(VLOOKUP($B533,Table1[],5,FALSE)=0,"",VLOOKUP($B533,Table1[],5,FALSE))</f>
        <v/>
      </c>
    </row>
    <row r="534" spans="1:17" x14ac:dyDescent="0.25">
      <c r="A534" t="s">
        <v>115</v>
      </c>
      <c r="B534" t="s">
        <v>102</v>
      </c>
      <c r="C534">
        <v>0</v>
      </c>
      <c r="D534">
        <v>3.3000999999999999E-4</v>
      </c>
      <c r="E534">
        <v>1E-3</v>
      </c>
      <c r="F534" t="s">
        <v>24</v>
      </c>
      <c r="G534" t="s">
        <v>22</v>
      </c>
      <c r="H534">
        <v>30</v>
      </c>
      <c r="I534">
        <v>30.1</v>
      </c>
      <c r="J534" t="s">
        <v>21</v>
      </c>
      <c r="K534">
        <v>577.35</v>
      </c>
      <c r="L534">
        <v>121.09</v>
      </c>
      <c r="M534">
        <v>577.32000000000005</v>
      </c>
      <c r="N534">
        <v>120.9</v>
      </c>
      <c r="O534" t="str">
        <f>IF(VLOOKUP($B534,Table1[],2,FALSE)=0,"",VLOOKUP($B534,Table1[],2,FALSE))</f>
        <v/>
      </c>
      <c r="P534" t="str">
        <f>IF(VLOOKUP($B534,Table1[],3,FALSE)=0,"",VLOOKUP($B534,Table1[],3,FALSE))</f>
        <v/>
      </c>
      <c r="Q534" t="str">
        <f>IF(VLOOKUP($B534,Table1[],5,FALSE)=0,"",VLOOKUP($B534,Table1[],5,FALSE))</f>
        <v/>
      </c>
    </row>
    <row r="535" spans="1:17" x14ac:dyDescent="0.25">
      <c r="A535" t="s">
        <v>115</v>
      </c>
      <c r="B535" t="s">
        <v>102</v>
      </c>
      <c r="C535">
        <v>0</v>
      </c>
      <c r="D535">
        <v>3.3000999999999999E-4</v>
      </c>
      <c r="E535">
        <v>0.01</v>
      </c>
      <c r="F535" t="s">
        <v>24</v>
      </c>
      <c r="G535" t="s">
        <v>22</v>
      </c>
      <c r="H535">
        <v>30</v>
      </c>
      <c r="I535">
        <v>30.1</v>
      </c>
      <c r="J535" t="s">
        <v>21</v>
      </c>
      <c r="K535">
        <v>5773.6</v>
      </c>
      <c r="L535">
        <v>12.164999999999999</v>
      </c>
      <c r="M535">
        <v>5773.5</v>
      </c>
      <c r="N535">
        <v>12.09</v>
      </c>
      <c r="O535" t="str">
        <f>IF(VLOOKUP($B535,Table1[],2,FALSE)=0,"",VLOOKUP($B535,Table1[],2,FALSE))</f>
        <v/>
      </c>
      <c r="P535" t="str">
        <f>IF(VLOOKUP($B535,Table1[],3,FALSE)=0,"",VLOOKUP($B535,Table1[],3,FALSE))</f>
        <v/>
      </c>
      <c r="Q535" t="str">
        <f>IF(VLOOKUP($B535,Table1[],5,FALSE)=0,"",VLOOKUP($B535,Table1[],5,FALSE))</f>
        <v/>
      </c>
    </row>
    <row r="536" spans="1:17" x14ac:dyDescent="0.25">
      <c r="A536" t="s">
        <v>115</v>
      </c>
      <c r="B536" t="s">
        <v>102</v>
      </c>
      <c r="C536">
        <v>0</v>
      </c>
      <c r="D536">
        <v>3.3000999999999999E-4</v>
      </c>
      <c r="E536">
        <v>0.1</v>
      </c>
      <c r="F536" t="s">
        <v>24</v>
      </c>
      <c r="G536" t="s">
        <v>22</v>
      </c>
      <c r="H536">
        <v>30</v>
      </c>
      <c r="I536">
        <v>30.1</v>
      </c>
      <c r="J536" t="s">
        <v>21</v>
      </c>
      <c r="K536">
        <v>57736</v>
      </c>
      <c r="L536">
        <v>1.2390000000000001</v>
      </c>
      <c r="M536">
        <v>57735</v>
      </c>
      <c r="N536">
        <v>1.2090000000000001</v>
      </c>
      <c r="O536" t="str">
        <f>IF(VLOOKUP($B536,Table1[],2,FALSE)=0,"",VLOOKUP($B536,Table1[],2,FALSE))</f>
        <v/>
      </c>
      <c r="P536" t="str">
        <f>IF(VLOOKUP($B536,Table1[],3,FALSE)=0,"",VLOOKUP($B536,Table1[],3,FALSE))</f>
        <v/>
      </c>
      <c r="Q536" t="str">
        <f>IF(VLOOKUP($B536,Table1[],5,FALSE)=0,"",VLOOKUP($B536,Table1[],5,FALSE))</f>
        <v/>
      </c>
    </row>
    <row r="537" spans="1:17" x14ac:dyDescent="0.25">
      <c r="A537" t="s">
        <v>115</v>
      </c>
      <c r="B537" t="s">
        <v>102</v>
      </c>
      <c r="C537">
        <v>0</v>
      </c>
      <c r="D537">
        <v>3.3000999999999999E-4</v>
      </c>
      <c r="E537">
        <v>1</v>
      </c>
      <c r="F537" t="s">
        <v>24</v>
      </c>
      <c r="G537" t="s">
        <v>22</v>
      </c>
      <c r="H537">
        <v>30</v>
      </c>
      <c r="I537">
        <v>30.1</v>
      </c>
      <c r="J537" t="s">
        <v>21</v>
      </c>
      <c r="K537">
        <v>577360</v>
      </c>
      <c r="L537">
        <v>0.13289999999999999</v>
      </c>
      <c r="M537">
        <v>577360</v>
      </c>
      <c r="N537">
        <v>0.12089999999999999</v>
      </c>
      <c r="O537" t="str">
        <f>IF(VLOOKUP($B537,Table1[],2,FALSE)=0,"",VLOOKUP($B537,Table1[],2,FALSE))</f>
        <v/>
      </c>
      <c r="P537" t="str">
        <f>IF(VLOOKUP($B537,Table1[],3,FALSE)=0,"",VLOOKUP($B537,Table1[],3,FALSE))</f>
        <v/>
      </c>
      <c r="Q537" t="str">
        <f>IF(VLOOKUP($B537,Table1[],5,FALSE)=0,"",VLOOKUP($B537,Table1[],5,FALSE))</f>
        <v/>
      </c>
    </row>
    <row r="538" spans="1:17" x14ac:dyDescent="0.25">
      <c r="A538" t="s">
        <v>115</v>
      </c>
      <c r="B538" t="s">
        <v>102</v>
      </c>
      <c r="C538">
        <v>0</v>
      </c>
      <c r="D538">
        <v>3.3000999999999999E-4</v>
      </c>
      <c r="E538">
        <v>10</v>
      </c>
      <c r="F538" t="s">
        <v>24</v>
      </c>
      <c r="G538" t="s">
        <v>22</v>
      </c>
      <c r="H538">
        <v>30</v>
      </c>
      <c r="I538">
        <v>30.1</v>
      </c>
      <c r="J538" t="s">
        <v>21</v>
      </c>
      <c r="K538">
        <v>5773600</v>
      </c>
      <c r="L538">
        <v>1.6888E-2</v>
      </c>
      <c r="M538">
        <v>5773600</v>
      </c>
      <c r="N538">
        <v>1.2089000000000001E-2</v>
      </c>
      <c r="O538" t="str">
        <f>IF(VLOOKUP($B538,Table1[],2,FALSE)=0,"",VLOOKUP($B538,Table1[],2,FALSE))</f>
        <v/>
      </c>
      <c r="P538" t="str">
        <f>IF(VLOOKUP($B538,Table1[],3,FALSE)=0,"",VLOOKUP($B538,Table1[],3,FALSE))</f>
        <v/>
      </c>
      <c r="Q538" t="str">
        <f>IF(VLOOKUP($B538,Table1[],5,FALSE)=0,"",VLOOKUP($B538,Table1[],5,FALSE))</f>
        <v/>
      </c>
    </row>
    <row r="539" spans="1:17" x14ac:dyDescent="0.25">
      <c r="A539" t="s">
        <v>115</v>
      </c>
      <c r="B539" t="s">
        <v>102</v>
      </c>
      <c r="C539">
        <v>3.3E-4</v>
      </c>
      <c r="D539">
        <v>3.3000999999999998E-3</v>
      </c>
      <c r="E539">
        <v>1E-8</v>
      </c>
      <c r="F539" t="s">
        <v>24</v>
      </c>
      <c r="G539" t="s">
        <v>22</v>
      </c>
      <c r="H539">
        <v>0.01</v>
      </c>
      <c r="I539">
        <v>2.001E-2</v>
      </c>
      <c r="J539" t="s">
        <v>21</v>
      </c>
      <c r="K539">
        <v>0.23</v>
      </c>
      <c r="L539">
        <v>2300</v>
      </c>
      <c r="M539">
        <v>0.17326</v>
      </c>
      <c r="N539">
        <v>2315.4</v>
      </c>
      <c r="O539" t="str">
        <f>IF(VLOOKUP($B539,Table1[],2,FALSE)=0,"",VLOOKUP($B539,Table1[],2,FALSE))</f>
        <v/>
      </c>
      <c r="P539" t="str">
        <f>IF(VLOOKUP($B539,Table1[],3,FALSE)=0,"",VLOOKUP($B539,Table1[],3,FALSE))</f>
        <v/>
      </c>
      <c r="Q539" t="str">
        <f>IF(VLOOKUP($B539,Table1[],5,FALSE)=0,"",VLOOKUP($B539,Table1[],5,FALSE))</f>
        <v/>
      </c>
    </row>
    <row r="540" spans="1:17" x14ac:dyDescent="0.25">
      <c r="A540" t="s">
        <v>115</v>
      </c>
      <c r="B540" t="s">
        <v>102</v>
      </c>
      <c r="C540">
        <v>3.3E-4</v>
      </c>
      <c r="D540">
        <v>3.3000999999999998E-3</v>
      </c>
      <c r="E540">
        <v>9.9999999999999995E-8</v>
      </c>
      <c r="F540" t="s">
        <v>24</v>
      </c>
      <c r="G540" t="s">
        <v>22</v>
      </c>
      <c r="H540">
        <v>0.01</v>
      </c>
      <c r="I540">
        <v>2.001E-2</v>
      </c>
      <c r="J540" t="s">
        <v>21</v>
      </c>
      <c r="K540">
        <v>0.23</v>
      </c>
      <c r="L540">
        <v>2300</v>
      </c>
      <c r="M540">
        <v>0.17480999999999999</v>
      </c>
      <c r="N540">
        <v>2314.9</v>
      </c>
      <c r="O540" t="str">
        <f>IF(VLOOKUP($B540,Table1[],2,FALSE)=0,"",VLOOKUP($B540,Table1[],2,FALSE))</f>
        <v/>
      </c>
      <c r="P540" t="str">
        <f>IF(VLOOKUP($B540,Table1[],3,FALSE)=0,"",VLOOKUP($B540,Table1[],3,FALSE))</f>
        <v/>
      </c>
      <c r="Q540" t="str">
        <f>IF(VLOOKUP($B540,Table1[],5,FALSE)=0,"",VLOOKUP($B540,Table1[],5,FALSE))</f>
        <v/>
      </c>
    </row>
    <row r="541" spans="1:17" x14ac:dyDescent="0.25">
      <c r="A541" t="s">
        <v>115</v>
      </c>
      <c r="B541" t="s">
        <v>102</v>
      </c>
      <c r="C541">
        <v>3.3E-4</v>
      </c>
      <c r="D541">
        <v>3.3000999999999998E-3</v>
      </c>
      <c r="E541">
        <v>9.9999999999999995E-7</v>
      </c>
      <c r="F541" t="s">
        <v>24</v>
      </c>
      <c r="G541" t="s">
        <v>22</v>
      </c>
      <c r="H541">
        <v>0.01</v>
      </c>
      <c r="I541">
        <v>2.001E-2</v>
      </c>
      <c r="J541" t="s">
        <v>21</v>
      </c>
      <c r="K541">
        <v>0.35293999999999998</v>
      </c>
      <c r="L541">
        <v>2267.3000000000002</v>
      </c>
      <c r="M541">
        <v>0.35227000000000003</v>
      </c>
      <c r="N541">
        <v>2267.5</v>
      </c>
      <c r="O541" t="str">
        <f>IF(VLOOKUP($B541,Table1[],2,FALSE)=0,"",VLOOKUP($B541,Table1[],2,FALSE))</f>
        <v/>
      </c>
      <c r="P541" t="str">
        <f>IF(VLOOKUP($B541,Table1[],3,FALSE)=0,"",VLOOKUP($B541,Table1[],3,FALSE))</f>
        <v/>
      </c>
      <c r="Q541" t="str">
        <f>IF(VLOOKUP($B541,Table1[],5,FALSE)=0,"",VLOOKUP($B541,Table1[],5,FALSE))</f>
        <v/>
      </c>
    </row>
    <row r="542" spans="1:17" x14ac:dyDescent="0.25">
      <c r="A542" t="s">
        <v>115</v>
      </c>
      <c r="B542" t="s">
        <v>102</v>
      </c>
      <c r="C542">
        <v>3.3E-4</v>
      </c>
      <c r="D542">
        <v>3.3000999999999998E-3</v>
      </c>
      <c r="E542">
        <v>1.0000000000000001E-5</v>
      </c>
      <c r="F542" t="s">
        <v>24</v>
      </c>
      <c r="G542" t="s">
        <v>22</v>
      </c>
      <c r="H542">
        <v>0.01</v>
      </c>
      <c r="I542">
        <v>2.001E-2</v>
      </c>
      <c r="J542" t="s">
        <v>21</v>
      </c>
      <c r="K542">
        <v>5.4199000000000002</v>
      </c>
      <c r="L542">
        <v>1301.8</v>
      </c>
      <c r="M542">
        <v>5.4195000000000002</v>
      </c>
      <c r="N542">
        <v>1301.8</v>
      </c>
      <c r="O542" t="str">
        <f>IF(VLOOKUP($B542,Table1[],2,FALSE)=0,"",VLOOKUP($B542,Table1[],2,FALSE))</f>
        <v/>
      </c>
      <c r="P542" t="str">
        <f>IF(VLOOKUP($B542,Table1[],3,FALSE)=0,"",VLOOKUP($B542,Table1[],3,FALSE))</f>
        <v/>
      </c>
      <c r="Q542" t="str">
        <f>IF(VLOOKUP($B542,Table1[],5,FALSE)=0,"",VLOOKUP($B542,Table1[],5,FALSE))</f>
        <v/>
      </c>
    </row>
    <row r="543" spans="1:17" x14ac:dyDescent="0.25">
      <c r="A543" t="s">
        <v>115</v>
      </c>
      <c r="B543" t="s">
        <v>102</v>
      </c>
      <c r="C543">
        <v>3.3E-4</v>
      </c>
      <c r="D543">
        <v>3.3000999999999998E-3</v>
      </c>
      <c r="E543">
        <v>1E-4</v>
      </c>
      <c r="F543" t="s">
        <v>24</v>
      </c>
      <c r="G543" t="s">
        <v>22</v>
      </c>
      <c r="H543">
        <v>0.01</v>
      </c>
      <c r="I543">
        <v>2.001E-2</v>
      </c>
      <c r="J543" t="s">
        <v>21</v>
      </c>
      <c r="K543">
        <v>57.686</v>
      </c>
      <c r="L543">
        <v>174.69</v>
      </c>
      <c r="M543">
        <v>57.685000000000002</v>
      </c>
      <c r="N543">
        <v>174.66</v>
      </c>
      <c r="O543" t="str">
        <f>IF(VLOOKUP($B543,Table1[],2,FALSE)=0,"",VLOOKUP($B543,Table1[],2,FALSE))</f>
        <v/>
      </c>
      <c r="P543" t="str">
        <f>IF(VLOOKUP($B543,Table1[],3,FALSE)=0,"",VLOOKUP($B543,Table1[],3,FALSE))</f>
        <v/>
      </c>
      <c r="Q543" t="str">
        <f>IF(VLOOKUP($B543,Table1[],5,FALSE)=0,"",VLOOKUP($B543,Table1[],5,FALSE))</f>
        <v/>
      </c>
    </row>
    <row r="544" spans="1:17" x14ac:dyDescent="0.25">
      <c r="A544" t="s">
        <v>115</v>
      </c>
      <c r="B544" t="s">
        <v>102</v>
      </c>
      <c r="C544">
        <v>3.3E-4</v>
      </c>
      <c r="D544">
        <v>3.3000999999999998E-3</v>
      </c>
      <c r="E544">
        <v>1E-8</v>
      </c>
      <c r="F544" t="s">
        <v>24</v>
      </c>
      <c r="G544" t="s">
        <v>22</v>
      </c>
      <c r="H544">
        <v>0.02</v>
      </c>
      <c r="I544">
        <v>4.5010000000000001E-2</v>
      </c>
      <c r="J544" t="s">
        <v>21</v>
      </c>
      <c r="K544">
        <v>0.32</v>
      </c>
      <c r="L544">
        <v>1400</v>
      </c>
      <c r="M544">
        <v>0.17327000000000001</v>
      </c>
      <c r="N544">
        <v>1443.8</v>
      </c>
      <c r="O544" t="str">
        <f>IF(VLOOKUP($B544,Table1[],2,FALSE)=0,"",VLOOKUP($B544,Table1[],2,FALSE))</f>
        <v/>
      </c>
      <c r="P544" t="str">
        <f>IF(VLOOKUP($B544,Table1[],3,FALSE)=0,"",VLOOKUP($B544,Table1[],3,FALSE))</f>
        <v/>
      </c>
      <c r="Q544" t="str">
        <f>IF(VLOOKUP($B544,Table1[],5,FALSE)=0,"",VLOOKUP($B544,Table1[],5,FALSE))</f>
        <v/>
      </c>
    </row>
    <row r="545" spans="1:17" x14ac:dyDescent="0.25">
      <c r="A545" t="s">
        <v>115</v>
      </c>
      <c r="B545" t="s">
        <v>102</v>
      </c>
      <c r="C545">
        <v>3.3E-4</v>
      </c>
      <c r="D545">
        <v>3.3000999999999998E-3</v>
      </c>
      <c r="E545">
        <v>9.9999999999999995E-8</v>
      </c>
      <c r="F545" t="s">
        <v>24</v>
      </c>
      <c r="G545" t="s">
        <v>22</v>
      </c>
      <c r="H545">
        <v>0.02</v>
      </c>
      <c r="I545">
        <v>4.5010000000000001E-2</v>
      </c>
      <c r="J545" t="s">
        <v>21</v>
      </c>
      <c r="K545">
        <v>0.32</v>
      </c>
      <c r="L545">
        <v>1400</v>
      </c>
      <c r="M545">
        <v>0.17604</v>
      </c>
      <c r="N545">
        <v>1443.1</v>
      </c>
      <c r="O545" t="str">
        <f>IF(VLOOKUP($B545,Table1[],2,FALSE)=0,"",VLOOKUP($B545,Table1[],2,FALSE))</f>
        <v/>
      </c>
      <c r="P545" t="str">
        <f>IF(VLOOKUP($B545,Table1[],3,FALSE)=0,"",VLOOKUP($B545,Table1[],3,FALSE))</f>
        <v/>
      </c>
      <c r="Q545" t="str">
        <f>IF(VLOOKUP($B545,Table1[],5,FALSE)=0,"",VLOOKUP($B545,Table1[],5,FALSE))</f>
        <v/>
      </c>
    </row>
    <row r="546" spans="1:17" x14ac:dyDescent="0.25">
      <c r="A546" t="s">
        <v>115</v>
      </c>
      <c r="B546" t="s">
        <v>102</v>
      </c>
      <c r="C546">
        <v>3.3E-4</v>
      </c>
      <c r="D546">
        <v>3.3000999999999998E-3</v>
      </c>
      <c r="E546">
        <v>9.9999999999999995E-7</v>
      </c>
      <c r="F546" t="s">
        <v>24</v>
      </c>
      <c r="G546" t="s">
        <v>22</v>
      </c>
      <c r="H546">
        <v>0.02</v>
      </c>
      <c r="I546">
        <v>4.5010000000000001E-2</v>
      </c>
      <c r="J546" t="s">
        <v>21</v>
      </c>
      <c r="K546">
        <v>0.41399000000000002</v>
      </c>
      <c r="L546">
        <v>1381.1</v>
      </c>
      <c r="M546">
        <v>0.41349000000000002</v>
      </c>
      <c r="N546">
        <v>1381.2</v>
      </c>
      <c r="O546" t="str">
        <f>IF(VLOOKUP($B546,Table1[],2,FALSE)=0,"",VLOOKUP($B546,Table1[],2,FALSE))</f>
        <v/>
      </c>
      <c r="P546" t="str">
        <f>IF(VLOOKUP($B546,Table1[],3,FALSE)=0,"",VLOOKUP($B546,Table1[],3,FALSE))</f>
        <v/>
      </c>
      <c r="Q546" t="str">
        <f>IF(VLOOKUP($B546,Table1[],5,FALSE)=0,"",VLOOKUP($B546,Table1[],5,FALSE))</f>
        <v/>
      </c>
    </row>
    <row r="547" spans="1:17" x14ac:dyDescent="0.25">
      <c r="A547" t="s">
        <v>115</v>
      </c>
      <c r="B547" t="s">
        <v>102</v>
      </c>
      <c r="C547">
        <v>3.3E-4</v>
      </c>
      <c r="D547">
        <v>3.3000999999999998E-3</v>
      </c>
      <c r="E547">
        <v>1.0000000000000001E-5</v>
      </c>
      <c r="F547" t="s">
        <v>24</v>
      </c>
      <c r="G547" t="s">
        <v>22</v>
      </c>
      <c r="H547">
        <v>0.02</v>
      </c>
      <c r="I547">
        <v>4.5010000000000001E-2</v>
      </c>
      <c r="J547" t="s">
        <v>21</v>
      </c>
      <c r="K547">
        <v>5.6117999999999997</v>
      </c>
      <c r="L547">
        <v>601.75</v>
      </c>
      <c r="M547">
        <v>5.6113999999999997</v>
      </c>
      <c r="N547">
        <v>601.72</v>
      </c>
      <c r="O547" t="str">
        <f>IF(VLOOKUP($B547,Table1[],2,FALSE)=0,"",VLOOKUP($B547,Table1[],2,FALSE))</f>
        <v/>
      </c>
      <c r="P547" t="str">
        <f>IF(VLOOKUP($B547,Table1[],3,FALSE)=0,"",VLOOKUP($B547,Table1[],3,FALSE))</f>
        <v/>
      </c>
      <c r="Q547" t="str">
        <f>IF(VLOOKUP($B547,Table1[],5,FALSE)=0,"",VLOOKUP($B547,Table1[],5,FALSE))</f>
        <v/>
      </c>
    </row>
    <row r="548" spans="1:17" x14ac:dyDescent="0.25">
      <c r="A548" t="s">
        <v>115</v>
      </c>
      <c r="B548" t="s">
        <v>102</v>
      </c>
      <c r="C548">
        <v>3.3E-4</v>
      </c>
      <c r="D548">
        <v>3.3000999999999998E-3</v>
      </c>
      <c r="E548">
        <v>1E-4</v>
      </c>
      <c r="F548" t="s">
        <v>24</v>
      </c>
      <c r="G548" t="s">
        <v>22</v>
      </c>
      <c r="H548">
        <v>0.02</v>
      </c>
      <c r="I548">
        <v>4.5010000000000001E-2</v>
      </c>
      <c r="J548" t="s">
        <v>21</v>
      </c>
      <c r="K548">
        <v>57.716000000000001</v>
      </c>
      <c r="L548">
        <v>69.766000000000005</v>
      </c>
      <c r="M548">
        <v>57.716000000000001</v>
      </c>
      <c r="N548">
        <v>69.734999999999999</v>
      </c>
      <c r="O548" t="str">
        <f>IF(VLOOKUP($B548,Table1[],2,FALSE)=0,"",VLOOKUP($B548,Table1[],2,FALSE))</f>
        <v/>
      </c>
      <c r="P548" t="str">
        <f>IF(VLOOKUP($B548,Table1[],3,FALSE)=0,"",VLOOKUP($B548,Table1[],3,FALSE))</f>
        <v/>
      </c>
      <c r="Q548" t="str">
        <f>IF(VLOOKUP($B548,Table1[],5,FALSE)=0,"",VLOOKUP($B548,Table1[],5,FALSE))</f>
        <v/>
      </c>
    </row>
    <row r="549" spans="1:17" x14ac:dyDescent="0.25">
      <c r="A549" t="s">
        <v>115</v>
      </c>
      <c r="B549" t="s">
        <v>102</v>
      </c>
      <c r="C549">
        <v>3.3E-4</v>
      </c>
      <c r="D549">
        <v>3.3000999999999998E-3</v>
      </c>
      <c r="E549">
        <v>1E-8</v>
      </c>
      <c r="F549" t="s">
        <v>24</v>
      </c>
      <c r="G549" t="s">
        <v>22</v>
      </c>
      <c r="H549">
        <v>4.4999999999999998E-2</v>
      </c>
      <c r="I549">
        <v>1.0000100000000001</v>
      </c>
      <c r="J549" t="s">
        <v>21</v>
      </c>
      <c r="K549">
        <v>0.18</v>
      </c>
      <c r="L549">
        <v>1200</v>
      </c>
      <c r="M549">
        <v>0.17374999999999999</v>
      </c>
      <c r="N549">
        <v>1155.2</v>
      </c>
      <c r="O549" t="str">
        <f>IF(VLOOKUP($B549,Table1[],2,FALSE)=0,"",VLOOKUP($B549,Table1[],2,FALSE))</f>
        <v/>
      </c>
      <c r="P549" t="str">
        <f>IF(VLOOKUP($B549,Table1[],3,FALSE)=0,"",VLOOKUP($B549,Table1[],3,FALSE))</f>
        <v/>
      </c>
      <c r="Q549" t="str">
        <f>IF(VLOOKUP($B549,Table1[],5,FALSE)=0,"",VLOOKUP($B549,Table1[],5,FALSE))</f>
        <v/>
      </c>
    </row>
    <row r="550" spans="1:17" x14ac:dyDescent="0.25">
      <c r="A550" t="s">
        <v>115</v>
      </c>
      <c r="B550" t="s">
        <v>102</v>
      </c>
      <c r="C550">
        <v>3.3E-4</v>
      </c>
      <c r="D550">
        <v>3.3000999999999998E-3</v>
      </c>
      <c r="E550">
        <v>9.9999999999999995E-8</v>
      </c>
      <c r="F550" t="s">
        <v>24</v>
      </c>
      <c r="G550" t="s">
        <v>22</v>
      </c>
      <c r="H550">
        <v>4.4999999999999998E-2</v>
      </c>
      <c r="I550">
        <v>1.0000100000000001</v>
      </c>
      <c r="J550" t="s">
        <v>21</v>
      </c>
      <c r="K550">
        <v>0.18</v>
      </c>
      <c r="L550">
        <v>1200</v>
      </c>
      <c r="M550">
        <v>0.17651</v>
      </c>
      <c r="N550">
        <v>1154.4000000000001</v>
      </c>
      <c r="O550" t="str">
        <f>IF(VLOOKUP($B550,Table1[],2,FALSE)=0,"",VLOOKUP($B550,Table1[],2,FALSE))</f>
        <v/>
      </c>
      <c r="P550" t="str">
        <f>IF(VLOOKUP($B550,Table1[],3,FALSE)=0,"",VLOOKUP($B550,Table1[],3,FALSE))</f>
        <v/>
      </c>
      <c r="Q550" t="str">
        <f>IF(VLOOKUP($B550,Table1[],5,FALSE)=0,"",VLOOKUP($B550,Table1[],5,FALSE))</f>
        <v/>
      </c>
    </row>
    <row r="551" spans="1:17" x14ac:dyDescent="0.25">
      <c r="A551" t="s">
        <v>115</v>
      </c>
      <c r="B551" t="s">
        <v>102</v>
      </c>
      <c r="C551">
        <v>3.3E-4</v>
      </c>
      <c r="D551">
        <v>3.3000999999999998E-3</v>
      </c>
      <c r="E551">
        <v>9.9999999999999995E-7</v>
      </c>
      <c r="F551" t="s">
        <v>24</v>
      </c>
      <c r="G551" t="s">
        <v>22</v>
      </c>
      <c r="H551">
        <v>4.4999999999999998E-2</v>
      </c>
      <c r="I551">
        <v>1.0000100000000001</v>
      </c>
      <c r="J551" t="s">
        <v>21</v>
      </c>
      <c r="K551">
        <v>0.43013000000000001</v>
      </c>
      <c r="L551">
        <v>1124.2</v>
      </c>
      <c r="M551">
        <v>0.44201000000000001</v>
      </c>
      <c r="N551">
        <v>1086.4000000000001</v>
      </c>
      <c r="O551" t="str">
        <f>IF(VLOOKUP($B551,Table1[],2,FALSE)=0,"",VLOOKUP($B551,Table1[],2,FALSE))</f>
        <v/>
      </c>
      <c r="P551" t="str">
        <f>IF(VLOOKUP($B551,Table1[],3,FALSE)=0,"",VLOOKUP($B551,Table1[],3,FALSE))</f>
        <v/>
      </c>
      <c r="Q551" t="str">
        <f>IF(VLOOKUP($B551,Table1[],5,FALSE)=0,"",VLOOKUP($B551,Table1[],5,FALSE))</f>
        <v/>
      </c>
    </row>
    <row r="552" spans="1:17" x14ac:dyDescent="0.25">
      <c r="A552" t="s">
        <v>115</v>
      </c>
      <c r="B552" t="s">
        <v>102</v>
      </c>
      <c r="C552">
        <v>3.3E-4</v>
      </c>
      <c r="D552">
        <v>3.3000999999999998E-3</v>
      </c>
      <c r="E552">
        <v>1.0000000000000001E-5</v>
      </c>
      <c r="F552" t="s">
        <v>24</v>
      </c>
      <c r="G552" t="s">
        <v>22</v>
      </c>
      <c r="H552">
        <v>4.4999999999999998E-2</v>
      </c>
      <c r="I552">
        <v>1.0000100000000001</v>
      </c>
      <c r="J552" t="s">
        <v>21</v>
      </c>
      <c r="K552">
        <v>5.6654</v>
      </c>
      <c r="L552">
        <v>409.29</v>
      </c>
      <c r="M552">
        <v>5.6650999999999998</v>
      </c>
      <c r="N552">
        <v>409.25</v>
      </c>
      <c r="O552" t="str">
        <f>IF(VLOOKUP($B552,Table1[],2,FALSE)=0,"",VLOOKUP($B552,Table1[],2,FALSE))</f>
        <v/>
      </c>
      <c r="P552" t="str">
        <f>IF(VLOOKUP($B552,Table1[],3,FALSE)=0,"",VLOOKUP($B552,Table1[],3,FALSE))</f>
        <v/>
      </c>
      <c r="Q552" t="str">
        <f>IF(VLOOKUP($B552,Table1[],5,FALSE)=0,"",VLOOKUP($B552,Table1[],5,FALSE))</f>
        <v/>
      </c>
    </row>
    <row r="553" spans="1:17" x14ac:dyDescent="0.25">
      <c r="A553" t="s">
        <v>115</v>
      </c>
      <c r="B553" t="s">
        <v>102</v>
      </c>
      <c r="C553">
        <v>3.3E-4</v>
      </c>
      <c r="D553">
        <v>3.3000999999999998E-3</v>
      </c>
      <c r="E553">
        <v>1E-4</v>
      </c>
      <c r="F553" t="s">
        <v>24</v>
      </c>
      <c r="G553" t="s">
        <v>22</v>
      </c>
      <c r="H553">
        <v>4.4999999999999998E-2</v>
      </c>
      <c r="I553">
        <v>1.0000100000000001</v>
      </c>
      <c r="J553" t="s">
        <v>21</v>
      </c>
      <c r="K553">
        <v>57.722999999999999</v>
      </c>
      <c r="L553">
        <v>45.396999999999998</v>
      </c>
      <c r="M553">
        <v>57.722999999999999</v>
      </c>
      <c r="N553">
        <v>45.366</v>
      </c>
      <c r="O553" t="str">
        <f>IF(VLOOKUP($B553,Table1[],2,FALSE)=0,"",VLOOKUP($B553,Table1[],2,FALSE))</f>
        <v/>
      </c>
      <c r="P553" t="str">
        <f>IF(VLOOKUP($B553,Table1[],3,FALSE)=0,"",VLOOKUP($B553,Table1[],3,FALSE))</f>
        <v/>
      </c>
      <c r="Q553" t="str">
        <f>IF(VLOOKUP($B553,Table1[],5,FALSE)=0,"",VLOOKUP($B553,Table1[],5,FALSE))</f>
        <v/>
      </c>
    </row>
    <row r="554" spans="1:17" x14ac:dyDescent="0.25">
      <c r="A554" t="s">
        <v>115</v>
      </c>
      <c r="B554" t="s">
        <v>102</v>
      </c>
      <c r="C554">
        <v>3.3E-4</v>
      </c>
      <c r="D554">
        <v>3.3000999999999998E-3</v>
      </c>
      <c r="E554">
        <v>1E-8</v>
      </c>
      <c r="F554" t="s">
        <v>24</v>
      </c>
      <c r="G554" t="s">
        <v>22</v>
      </c>
      <c r="H554">
        <v>1</v>
      </c>
      <c r="I554">
        <v>5.01</v>
      </c>
      <c r="J554" t="s">
        <v>21</v>
      </c>
      <c r="K554">
        <v>0.27</v>
      </c>
      <c r="L554">
        <v>2300</v>
      </c>
      <c r="M554">
        <v>0.23111999999999999</v>
      </c>
      <c r="N554">
        <v>2309.6999999999998</v>
      </c>
      <c r="O554" t="str">
        <f>IF(VLOOKUP($B554,Table1[],2,FALSE)=0,"",VLOOKUP($B554,Table1[],2,FALSE))</f>
        <v/>
      </c>
      <c r="P554" t="str">
        <f>IF(VLOOKUP($B554,Table1[],3,FALSE)=0,"",VLOOKUP($B554,Table1[],3,FALSE))</f>
        <v/>
      </c>
      <c r="Q554" t="str">
        <f>IF(VLOOKUP($B554,Table1[],5,FALSE)=0,"",VLOOKUP($B554,Table1[],5,FALSE))</f>
        <v/>
      </c>
    </row>
    <row r="555" spans="1:17" x14ac:dyDescent="0.25">
      <c r="A555" t="s">
        <v>115</v>
      </c>
      <c r="B555" t="s">
        <v>102</v>
      </c>
      <c r="C555">
        <v>3.3E-4</v>
      </c>
      <c r="D555">
        <v>3.3000999999999998E-3</v>
      </c>
      <c r="E555">
        <v>9.9999999999999995E-8</v>
      </c>
      <c r="F555" t="s">
        <v>24</v>
      </c>
      <c r="G555" t="s">
        <v>22</v>
      </c>
      <c r="H555">
        <v>1</v>
      </c>
      <c r="I555">
        <v>5.01</v>
      </c>
      <c r="J555" t="s">
        <v>21</v>
      </c>
      <c r="K555">
        <v>0.27</v>
      </c>
      <c r="L555">
        <v>2300</v>
      </c>
      <c r="M555">
        <v>0.23280000000000001</v>
      </c>
      <c r="N555">
        <v>2309.1999999999998</v>
      </c>
      <c r="O555" t="str">
        <f>IF(VLOOKUP($B555,Table1[],2,FALSE)=0,"",VLOOKUP($B555,Table1[],2,FALSE))</f>
        <v/>
      </c>
      <c r="P555" t="str">
        <f>IF(VLOOKUP($B555,Table1[],3,FALSE)=0,"",VLOOKUP($B555,Table1[],3,FALSE))</f>
        <v/>
      </c>
      <c r="Q555" t="str">
        <f>IF(VLOOKUP($B555,Table1[],5,FALSE)=0,"",VLOOKUP($B555,Table1[],5,FALSE))</f>
        <v/>
      </c>
    </row>
    <row r="556" spans="1:17" x14ac:dyDescent="0.25">
      <c r="A556" t="s">
        <v>115</v>
      </c>
      <c r="B556" t="s">
        <v>102</v>
      </c>
      <c r="C556">
        <v>3.3E-4</v>
      </c>
      <c r="D556">
        <v>3.3000999999999998E-3</v>
      </c>
      <c r="E556">
        <v>9.9999999999999995E-7</v>
      </c>
      <c r="F556" t="s">
        <v>24</v>
      </c>
      <c r="G556" t="s">
        <v>22</v>
      </c>
      <c r="H556">
        <v>1</v>
      </c>
      <c r="I556">
        <v>5.01</v>
      </c>
      <c r="J556" t="s">
        <v>21</v>
      </c>
      <c r="K556">
        <v>0.40200999999999998</v>
      </c>
      <c r="L556">
        <v>2264.3000000000002</v>
      </c>
      <c r="M556">
        <v>0.40155999999999997</v>
      </c>
      <c r="N556">
        <v>2264.4</v>
      </c>
      <c r="O556" t="str">
        <f>IF(VLOOKUP($B556,Table1[],2,FALSE)=0,"",VLOOKUP($B556,Table1[],2,FALSE))</f>
        <v/>
      </c>
      <c r="P556" t="str">
        <f>IF(VLOOKUP($B556,Table1[],3,FALSE)=0,"",VLOOKUP($B556,Table1[],3,FALSE))</f>
        <v/>
      </c>
      <c r="Q556" t="str">
        <f>IF(VLOOKUP($B556,Table1[],5,FALSE)=0,"",VLOOKUP($B556,Table1[],5,FALSE))</f>
        <v/>
      </c>
    </row>
    <row r="557" spans="1:17" x14ac:dyDescent="0.25">
      <c r="A557" t="s">
        <v>115</v>
      </c>
      <c r="B557" t="s">
        <v>102</v>
      </c>
      <c r="C557">
        <v>3.3E-4</v>
      </c>
      <c r="D557">
        <v>3.3000999999999998E-3</v>
      </c>
      <c r="E557">
        <v>1.0000000000000001E-5</v>
      </c>
      <c r="F557" t="s">
        <v>24</v>
      </c>
      <c r="G557" t="s">
        <v>22</v>
      </c>
      <c r="H557">
        <v>1</v>
      </c>
      <c r="I557">
        <v>5.01</v>
      </c>
      <c r="J557" t="s">
        <v>21</v>
      </c>
      <c r="K557">
        <v>5.4265999999999996</v>
      </c>
      <c r="L557">
        <v>1309.3</v>
      </c>
      <c r="M557">
        <v>5.4263000000000003</v>
      </c>
      <c r="N557">
        <v>1309.3</v>
      </c>
      <c r="O557" t="str">
        <f>IF(VLOOKUP($B557,Table1[],2,FALSE)=0,"",VLOOKUP($B557,Table1[],2,FALSE))</f>
        <v/>
      </c>
      <c r="P557" t="str">
        <f>IF(VLOOKUP($B557,Table1[],3,FALSE)=0,"",VLOOKUP($B557,Table1[],3,FALSE))</f>
        <v/>
      </c>
      <c r="Q557" t="str">
        <f>IF(VLOOKUP($B557,Table1[],5,FALSE)=0,"",VLOOKUP($B557,Table1[],5,FALSE))</f>
        <v/>
      </c>
    </row>
    <row r="558" spans="1:17" x14ac:dyDescent="0.25">
      <c r="A558" t="s">
        <v>115</v>
      </c>
      <c r="B558" t="s">
        <v>102</v>
      </c>
      <c r="C558">
        <v>3.3E-4</v>
      </c>
      <c r="D558">
        <v>3.3000999999999998E-3</v>
      </c>
      <c r="E558">
        <v>1E-4</v>
      </c>
      <c r="F558" t="s">
        <v>24</v>
      </c>
      <c r="G558" t="s">
        <v>22</v>
      </c>
      <c r="H558">
        <v>1</v>
      </c>
      <c r="I558">
        <v>5.01</v>
      </c>
      <c r="J558" t="s">
        <v>21</v>
      </c>
      <c r="K558">
        <v>57.686</v>
      </c>
      <c r="L558">
        <v>176.15</v>
      </c>
      <c r="M558">
        <v>57.686</v>
      </c>
      <c r="N558">
        <v>176.12</v>
      </c>
      <c r="O558" t="str">
        <f>IF(VLOOKUP($B558,Table1[],2,FALSE)=0,"",VLOOKUP($B558,Table1[],2,FALSE))</f>
        <v/>
      </c>
      <c r="P558" t="str">
        <f>IF(VLOOKUP($B558,Table1[],3,FALSE)=0,"",VLOOKUP($B558,Table1[],3,FALSE))</f>
        <v/>
      </c>
      <c r="Q558" t="str">
        <f>IF(VLOOKUP($B558,Table1[],5,FALSE)=0,"",VLOOKUP($B558,Table1[],5,FALSE))</f>
        <v/>
      </c>
    </row>
    <row r="559" spans="1:17" x14ac:dyDescent="0.25">
      <c r="A559" t="s">
        <v>115</v>
      </c>
      <c r="B559" t="s">
        <v>102</v>
      </c>
      <c r="C559">
        <v>3.3E-4</v>
      </c>
      <c r="D559">
        <v>3.3000999999999998E-3</v>
      </c>
      <c r="E559">
        <v>1E-8</v>
      </c>
      <c r="F559" t="s">
        <v>24</v>
      </c>
      <c r="G559" t="s">
        <v>22</v>
      </c>
      <c r="H559">
        <v>5</v>
      </c>
      <c r="I559">
        <v>10.01</v>
      </c>
      <c r="J559" t="s">
        <v>21</v>
      </c>
      <c r="K559">
        <v>0.35</v>
      </c>
      <c r="L559">
        <v>5800</v>
      </c>
      <c r="M559">
        <v>0.34654000000000001</v>
      </c>
      <c r="N559">
        <v>5773.6</v>
      </c>
      <c r="O559" t="str">
        <f>IF(VLOOKUP($B559,Table1[],2,FALSE)=0,"",VLOOKUP($B559,Table1[],2,FALSE))</f>
        <v/>
      </c>
      <c r="P559" t="str">
        <f>IF(VLOOKUP($B559,Table1[],3,FALSE)=0,"",VLOOKUP($B559,Table1[],3,FALSE))</f>
        <v/>
      </c>
      <c r="Q559" t="str">
        <f>IF(VLOOKUP($B559,Table1[],5,FALSE)=0,"",VLOOKUP($B559,Table1[],5,FALSE))</f>
        <v/>
      </c>
    </row>
    <row r="560" spans="1:17" x14ac:dyDescent="0.25">
      <c r="A560" t="s">
        <v>115</v>
      </c>
      <c r="B560" t="s">
        <v>102</v>
      </c>
      <c r="C560">
        <v>3.3E-4</v>
      </c>
      <c r="D560">
        <v>3.3000999999999998E-3</v>
      </c>
      <c r="E560">
        <v>9.9999999999999995E-8</v>
      </c>
      <c r="F560" t="s">
        <v>24</v>
      </c>
      <c r="G560" t="s">
        <v>22</v>
      </c>
      <c r="H560">
        <v>5</v>
      </c>
      <c r="I560">
        <v>10.01</v>
      </c>
      <c r="J560" t="s">
        <v>21</v>
      </c>
      <c r="K560">
        <v>0.35</v>
      </c>
      <c r="L560">
        <v>5800</v>
      </c>
      <c r="M560">
        <v>0.34723999999999999</v>
      </c>
      <c r="N560">
        <v>5773.4</v>
      </c>
      <c r="O560" t="str">
        <f>IF(VLOOKUP($B560,Table1[],2,FALSE)=0,"",VLOOKUP($B560,Table1[],2,FALSE))</f>
        <v/>
      </c>
      <c r="P560" t="str">
        <f>IF(VLOOKUP($B560,Table1[],3,FALSE)=0,"",VLOOKUP($B560,Table1[],3,FALSE))</f>
        <v/>
      </c>
      <c r="Q560" t="str">
        <f>IF(VLOOKUP($B560,Table1[],5,FALSE)=0,"",VLOOKUP($B560,Table1[],5,FALSE))</f>
        <v/>
      </c>
    </row>
    <row r="561" spans="1:17" x14ac:dyDescent="0.25">
      <c r="A561" t="s">
        <v>115</v>
      </c>
      <c r="B561" t="s">
        <v>102</v>
      </c>
      <c r="C561">
        <v>3.3E-4</v>
      </c>
      <c r="D561">
        <v>3.3000999999999998E-3</v>
      </c>
      <c r="E561">
        <v>9.9999999999999995E-7</v>
      </c>
      <c r="F561" t="s">
        <v>24</v>
      </c>
      <c r="G561" t="s">
        <v>22</v>
      </c>
      <c r="H561">
        <v>5</v>
      </c>
      <c r="I561">
        <v>10.01</v>
      </c>
      <c r="J561" t="s">
        <v>21</v>
      </c>
      <c r="K561">
        <v>0.41769000000000001</v>
      </c>
      <c r="L561">
        <v>5779.5</v>
      </c>
      <c r="M561">
        <v>0.4264</v>
      </c>
      <c r="N561">
        <v>5752</v>
      </c>
      <c r="O561" t="str">
        <f>IF(VLOOKUP($B561,Table1[],2,FALSE)=0,"",VLOOKUP($B561,Table1[],2,FALSE))</f>
        <v/>
      </c>
      <c r="P561" t="str">
        <f>IF(VLOOKUP($B561,Table1[],3,FALSE)=0,"",VLOOKUP($B561,Table1[],3,FALSE))</f>
        <v/>
      </c>
      <c r="Q561" t="str">
        <f>IF(VLOOKUP($B561,Table1[],5,FALSE)=0,"",VLOOKUP($B561,Table1[],5,FALSE))</f>
        <v/>
      </c>
    </row>
    <row r="562" spans="1:17" x14ac:dyDescent="0.25">
      <c r="A562" t="s">
        <v>115</v>
      </c>
      <c r="B562" t="s">
        <v>102</v>
      </c>
      <c r="C562">
        <v>3.3E-4</v>
      </c>
      <c r="D562">
        <v>3.3000999999999998E-3</v>
      </c>
      <c r="E562">
        <v>1.0000000000000001E-5</v>
      </c>
      <c r="F562" t="s">
        <v>24</v>
      </c>
      <c r="G562" t="s">
        <v>22</v>
      </c>
      <c r="H562">
        <v>5</v>
      </c>
      <c r="I562">
        <v>10.01</v>
      </c>
      <c r="J562" t="s">
        <v>21</v>
      </c>
      <c r="K562">
        <v>4.6372999999999998</v>
      </c>
      <c r="L562">
        <v>4728.3</v>
      </c>
      <c r="M562">
        <v>4.6368999999999998</v>
      </c>
      <c r="N562">
        <v>4728.3</v>
      </c>
      <c r="O562" t="str">
        <f>IF(VLOOKUP($B562,Table1[],2,FALSE)=0,"",VLOOKUP($B562,Table1[],2,FALSE))</f>
        <v/>
      </c>
      <c r="P562" t="str">
        <f>IF(VLOOKUP($B562,Table1[],3,FALSE)=0,"",VLOOKUP($B562,Table1[],3,FALSE))</f>
        <v/>
      </c>
      <c r="Q562" t="str">
        <f>IF(VLOOKUP($B562,Table1[],5,FALSE)=0,"",VLOOKUP($B562,Table1[],5,FALSE))</f>
        <v/>
      </c>
    </row>
    <row r="563" spans="1:17" x14ac:dyDescent="0.25">
      <c r="A563" t="s">
        <v>115</v>
      </c>
      <c r="B563" t="s">
        <v>102</v>
      </c>
      <c r="C563">
        <v>3.3E-4</v>
      </c>
      <c r="D563">
        <v>3.3000999999999998E-3</v>
      </c>
      <c r="E563">
        <v>1E-4</v>
      </c>
      <c r="F563" t="s">
        <v>24</v>
      </c>
      <c r="G563" t="s">
        <v>22</v>
      </c>
      <c r="H563">
        <v>5</v>
      </c>
      <c r="I563">
        <v>10.01</v>
      </c>
      <c r="J563" t="s">
        <v>21</v>
      </c>
      <c r="K563">
        <v>57.432000000000002</v>
      </c>
      <c r="L563">
        <v>1053.3</v>
      </c>
      <c r="M563">
        <v>57.432000000000002</v>
      </c>
      <c r="N563">
        <v>1053.2</v>
      </c>
      <c r="O563" t="str">
        <f>IF(VLOOKUP($B563,Table1[],2,FALSE)=0,"",VLOOKUP($B563,Table1[],2,FALSE))</f>
        <v/>
      </c>
      <c r="P563" t="str">
        <f>IF(VLOOKUP($B563,Table1[],3,FALSE)=0,"",VLOOKUP($B563,Table1[],3,FALSE))</f>
        <v/>
      </c>
      <c r="Q563" t="str">
        <f>IF(VLOOKUP($B563,Table1[],5,FALSE)=0,"",VLOOKUP($B563,Table1[],5,FALSE))</f>
        <v/>
      </c>
    </row>
    <row r="564" spans="1:17" x14ac:dyDescent="0.25">
      <c r="A564" t="s">
        <v>115</v>
      </c>
      <c r="B564" t="s">
        <v>102</v>
      </c>
      <c r="C564">
        <v>3.3E-4</v>
      </c>
      <c r="D564">
        <v>3.3000999999999998E-3</v>
      </c>
      <c r="E564">
        <v>1E-8</v>
      </c>
      <c r="F564" t="s">
        <v>24</v>
      </c>
      <c r="G564" t="s">
        <v>22</v>
      </c>
      <c r="H564">
        <v>10</v>
      </c>
      <c r="I564">
        <v>30</v>
      </c>
      <c r="J564" t="s">
        <v>21</v>
      </c>
      <c r="K564">
        <v>0.7</v>
      </c>
      <c r="L564">
        <v>12000</v>
      </c>
      <c r="M564">
        <v>0.69332000000000005</v>
      </c>
      <c r="N564">
        <v>11547</v>
      </c>
      <c r="O564" t="str">
        <f>IF(VLOOKUP($B564,Table1[],2,FALSE)=0,"",VLOOKUP($B564,Table1[],2,FALSE))</f>
        <v/>
      </c>
      <c r="P564" t="str">
        <f>IF(VLOOKUP($B564,Table1[],3,FALSE)=0,"",VLOOKUP($B564,Table1[],3,FALSE))</f>
        <v/>
      </c>
      <c r="Q564" t="str">
        <f>IF(VLOOKUP($B564,Table1[],5,FALSE)=0,"",VLOOKUP($B564,Table1[],5,FALSE))</f>
        <v/>
      </c>
    </row>
    <row r="565" spans="1:17" x14ac:dyDescent="0.25">
      <c r="A565" t="s">
        <v>115</v>
      </c>
      <c r="B565" t="s">
        <v>102</v>
      </c>
      <c r="C565">
        <v>3.3E-4</v>
      </c>
      <c r="D565">
        <v>3.3000999999999998E-3</v>
      </c>
      <c r="E565">
        <v>9.9999999999999995E-8</v>
      </c>
      <c r="F565" t="s">
        <v>24</v>
      </c>
      <c r="G565" t="s">
        <v>22</v>
      </c>
      <c r="H565">
        <v>10</v>
      </c>
      <c r="I565">
        <v>30</v>
      </c>
      <c r="J565" t="s">
        <v>21</v>
      </c>
      <c r="K565">
        <v>0.7</v>
      </c>
      <c r="L565">
        <v>12000</v>
      </c>
      <c r="M565">
        <v>0.69338999999999995</v>
      </c>
      <c r="N565">
        <v>11547</v>
      </c>
      <c r="O565" t="str">
        <f>IF(VLOOKUP($B565,Table1[],2,FALSE)=0,"",VLOOKUP($B565,Table1[],2,FALSE))</f>
        <v/>
      </c>
      <c r="P565" t="str">
        <f>IF(VLOOKUP($B565,Table1[],3,FALSE)=0,"",VLOOKUP($B565,Table1[],3,FALSE))</f>
        <v/>
      </c>
      <c r="Q565" t="str">
        <f>IF(VLOOKUP($B565,Table1[],5,FALSE)=0,"",VLOOKUP($B565,Table1[],5,FALSE))</f>
        <v/>
      </c>
    </row>
    <row r="566" spans="1:17" x14ac:dyDescent="0.25">
      <c r="A566" t="s">
        <v>115</v>
      </c>
      <c r="B566" t="s">
        <v>102</v>
      </c>
      <c r="C566">
        <v>3.3E-4</v>
      </c>
      <c r="D566">
        <v>3.3000999999999998E-3</v>
      </c>
      <c r="E566">
        <v>9.9999999999999995E-7</v>
      </c>
      <c r="F566" t="s">
        <v>24</v>
      </c>
      <c r="G566" t="s">
        <v>22</v>
      </c>
      <c r="H566">
        <v>10</v>
      </c>
      <c r="I566">
        <v>30</v>
      </c>
      <c r="J566" t="s">
        <v>21</v>
      </c>
      <c r="K566">
        <v>0.7</v>
      </c>
      <c r="L566">
        <v>12000</v>
      </c>
      <c r="M566">
        <v>0.7339</v>
      </c>
      <c r="N566">
        <v>11536</v>
      </c>
      <c r="O566" t="str">
        <f>IF(VLOOKUP($B566,Table1[],2,FALSE)=0,"",VLOOKUP($B566,Table1[],2,FALSE))</f>
        <v/>
      </c>
      <c r="P566" t="str">
        <f>IF(VLOOKUP($B566,Table1[],3,FALSE)=0,"",VLOOKUP($B566,Table1[],3,FALSE))</f>
        <v/>
      </c>
      <c r="Q566" t="str">
        <f>IF(VLOOKUP($B566,Table1[],5,FALSE)=0,"",VLOOKUP($B566,Table1[],5,FALSE))</f>
        <v/>
      </c>
    </row>
    <row r="567" spans="1:17" x14ac:dyDescent="0.25">
      <c r="A567" t="s">
        <v>115</v>
      </c>
      <c r="B567" t="s">
        <v>102</v>
      </c>
      <c r="C567">
        <v>3.3E-4</v>
      </c>
      <c r="D567">
        <v>3.3000999999999998E-3</v>
      </c>
      <c r="E567">
        <v>1.0000000000000001E-5</v>
      </c>
      <c r="F567" t="s">
        <v>24</v>
      </c>
      <c r="G567" t="s">
        <v>22</v>
      </c>
      <c r="H567">
        <v>10</v>
      </c>
      <c r="I567">
        <v>30</v>
      </c>
      <c r="J567" t="s">
        <v>21</v>
      </c>
      <c r="K567">
        <v>3.6591999999999998</v>
      </c>
      <c r="L567">
        <v>11103</v>
      </c>
      <c r="M567">
        <v>3.7772999999999999</v>
      </c>
      <c r="N567">
        <v>10742</v>
      </c>
      <c r="O567" t="str">
        <f>IF(VLOOKUP($B567,Table1[],2,FALSE)=0,"",VLOOKUP($B567,Table1[],2,FALSE))</f>
        <v/>
      </c>
      <c r="P567" t="str">
        <f>IF(VLOOKUP($B567,Table1[],3,FALSE)=0,"",VLOOKUP($B567,Table1[],3,FALSE))</f>
        <v/>
      </c>
      <c r="Q567" t="str">
        <f>IF(VLOOKUP($B567,Table1[],5,FALSE)=0,"",VLOOKUP($B567,Table1[],5,FALSE))</f>
        <v/>
      </c>
    </row>
    <row r="568" spans="1:17" x14ac:dyDescent="0.25">
      <c r="A568" t="s">
        <v>115</v>
      </c>
      <c r="B568" t="s">
        <v>102</v>
      </c>
      <c r="C568">
        <v>3.3E-4</v>
      </c>
      <c r="D568">
        <v>3.3000999999999998E-3</v>
      </c>
      <c r="E568">
        <v>1E-4</v>
      </c>
      <c r="F568" t="s">
        <v>24</v>
      </c>
      <c r="G568" t="s">
        <v>22</v>
      </c>
      <c r="H568">
        <v>10</v>
      </c>
      <c r="I568">
        <v>30</v>
      </c>
      <c r="J568" t="s">
        <v>21</v>
      </c>
      <c r="K568">
        <v>56.616999999999997</v>
      </c>
      <c r="L568">
        <v>3922.7</v>
      </c>
      <c r="M568">
        <v>56.616</v>
      </c>
      <c r="N568">
        <v>3922.6</v>
      </c>
      <c r="O568" t="str">
        <f>IF(VLOOKUP($B568,Table1[],2,FALSE)=0,"",VLOOKUP($B568,Table1[],2,FALSE))</f>
        <v/>
      </c>
      <c r="P568" t="str">
        <f>IF(VLOOKUP($B568,Table1[],3,FALSE)=0,"",VLOOKUP($B568,Table1[],3,FALSE))</f>
        <v/>
      </c>
      <c r="Q568" t="str">
        <f>IF(VLOOKUP($B568,Table1[],5,FALSE)=0,"",VLOOKUP($B568,Table1[],5,FALSE))</f>
        <v/>
      </c>
    </row>
    <row r="569" spans="1:17" x14ac:dyDescent="0.25">
      <c r="A569" t="s">
        <v>115</v>
      </c>
      <c r="B569" t="s">
        <v>102</v>
      </c>
      <c r="C569">
        <v>3.3E-4</v>
      </c>
      <c r="D569">
        <v>3.3000999999999998E-3</v>
      </c>
      <c r="E569">
        <v>1E-8</v>
      </c>
      <c r="F569" t="s">
        <v>24</v>
      </c>
      <c r="G569" t="s">
        <v>22</v>
      </c>
      <c r="H569">
        <v>30</v>
      </c>
      <c r="I569">
        <v>30.1</v>
      </c>
      <c r="J569" t="s">
        <v>21</v>
      </c>
      <c r="K569">
        <v>0.7</v>
      </c>
      <c r="L569">
        <v>12000</v>
      </c>
      <c r="M569">
        <v>0.69332000000000005</v>
      </c>
      <c r="N569">
        <v>11547</v>
      </c>
      <c r="O569" t="str">
        <f>IF(VLOOKUP($B569,Table1[],2,FALSE)=0,"",VLOOKUP($B569,Table1[],2,FALSE))</f>
        <v/>
      </c>
      <c r="P569" t="str">
        <f>IF(VLOOKUP($B569,Table1[],3,FALSE)=0,"",VLOOKUP($B569,Table1[],3,FALSE))</f>
        <v/>
      </c>
      <c r="Q569" t="str">
        <f>IF(VLOOKUP($B569,Table1[],5,FALSE)=0,"",VLOOKUP($B569,Table1[],5,FALSE))</f>
        <v/>
      </c>
    </row>
    <row r="570" spans="1:17" x14ac:dyDescent="0.25">
      <c r="A570" t="s">
        <v>115</v>
      </c>
      <c r="B570" t="s">
        <v>102</v>
      </c>
      <c r="C570">
        <v>3.3E-4</v>
      </c>
      <c r="D570">
        <v>3.3000999999999998E-3</v>
      </c>
      <c r="E570">
        <v>9.9999999999999995E-8</v>
      </c>
      <c r="F570" t="s">
        <v>24</v>
      </c>
      <c r="G570" t="s">
        <v>22</v>
      </c>
      <c r="H570">
        <v>30</v>
      </c>
      <c r="I570">
        <v>30.1</v>
      </c>
      <c r="J570" t="s">
        <v>21</v>
      </c>
      <c r="K570">
        <v>0.7</v>
      </c>
      <c r="L570">
        <v>12000</v>
      </c>
      <c r="M570">
        <v>0.69338999999999995</v>
      </c>
      <c r="N570">
        <v>11547</v>
      </c>
      <c r="O570" t="str">
        <f>IF(VLOOKUP($B570,Table1[],2,FALSE)=0,"",VLOOKUP($B570,Table1[],2,FALSE))</f>
        <v/>
      </c>
      <c r="P570" t="str">
        <f>IF(VLOOKUP($B570,Table1[],3,FALSE)=0,"",VLOOKUP($B570,Table1[],3,FALSE))</f>
        <v/>
      </c>
      <c r="Q570" t="str">
        <f>IF(VLOOKUP($B570,Table1[],5,FALSE)=0,"",VLOOKUP($B570,Table1[],5,FALSE))</f>
        <v/>
      </c>
    </row>
    <row r="571" spans="1:17" x14ac:dyDescent="0.25">
      <c r="A571" t="s">
        <v>115</v>
      </c>
      <c r="B571" t="s">
        <v>102</v>
      </c>
      <c r="C571">
        <v>3.3E-4</v>
      </c>
      <c r="D571">
        <v>3.3000999999999998E-3</v>
      </c>
      <c r="E571">
        <v>9.9999999999999995E-7</v>
      </c>
      <c r="F571" t="s">
        <v>24</v>
      </c>
      <c r="G571" t="s">
        <v>22</v>
      </c>
      <c r="H571">
        <v>30</v>
      </c>
      <c r="I571">
        <v>30.1</v>
      </c>
      <c r="J571" t="s">
        <v>21</v>
      </c>
      <c r="K571">
        <v>0.7</v>
      </c>
      <c r="L571">
        <v>12000</v>
      </c>
      <c r="M571">
        <v>0.7339</v>
      </c>
      <c r="N571">
        <v>11536</v>
      </c>
      <c r="O571" t="str">
        <f>IF(VLOOKUP($B571,Table1[],2,FALSE)=0,"",VLOOKUP($B571,Table1[],2,FALSE))</f>
        <v/>
      </c>
      <c r="P571" t="str">
        <f>IF(VLOOKUP($B571,Table1[],3,FALSE)=0,"",VLOOKUP($B571,Table1[],3,FALSE))</f>
        <v/>
      </c>
      <c r="Q571" t="str">
        <f>IF(VLOOKUP($B571,Table1[],5,FALSE)=0,"",VLOOKUP($B571,Table1[],5,FALSE))</f>
        <v/>
      </c>
    </row>
    <row r="572" spans="1:17" x14ac:dyDescent="0.25">
      <c r="A572" t="s">
        <v>115</v>
      </c>
      <c r="B572" t="s">
        <v>102</v>
      </c>
      <c r="C572">
        <v>3.3E-4</v>
      </c>
      <c r="D572">
        <v>3.3000999999999998E-3</v>
      </c>
      <c r="E572">
        <v>1.0000000000000001E-5</v>
      </c>
      <c r="F572" t="s">
        <v>24</v>
      </c>
      <c r="G572" t="s">
        <v>22</v>
      </c>
      <c r="H572">
        <v>30</v>
      </c>
      <c r="I572">
        <v>30.1</v>
      </c>
      <c r="J572" t="s">
        <v>21</v>
      </c>
      <c r="K572">
        <v>3.6591999999999998</v>
      </c>
      <c r="L572">
        <v>11103</v>
      </c>
      <c r="M572">
        <v>3.7772999999999999</v>
      </c>
      <c r="N572">
        <v>10742</v>
      </c>
      <c r="O572" t="str">
        <f>IF(VLOOKUP($B572,Table1[],2,FALSE)=0,"",VLOOKUP($B572,Table1[],2,FALSE))</f>
        <v/>
      </c>
      <c r="P572" t="str">
        <f>IF(VLOOKUP($B572,Table1[],3,FALSE)=0,"",VLOOKUP($B572,Table1[],3,FALSE))</f>
        <v/>
      </c>
      <c r="Q572" t="str">
        <f>IF(VLOOKUP($B572,Table1[],5,FALSE)=0,"",VLOOKUP($B572,Table1[],5,FALSE))</f>
        <v/>
      </c>
    </row>
    <row r="573" spans="1:17" x14ac:dyDescent="0.25">
      <c r="A573" t="s">
        <v>115</v>
      </c>
      <c r="B573" t="s">
        <v>102</v>
      </c>
      <c r="C573">
        <v>3.3E-4</v>
      </c>
      <c r="D573">
        <v>3.3000999999999998E-3</v>
      </c>
      <c r="E573">
        <v>1E-4</v>
      </c>
      <c r="F573" t="s">
        <v>24</v>
      </c>
      <c r="G573" t="s">
        <v>22</v>
      </c>
      <c r="H573">
        <v>30</v>
      </c>
      <c r="I573">
        <v>30.1</v>
      </c>
      <c r="J573" t="s">
        <v>21</v>
      </c>
      <c r="K573">
        <v>56.616999999999997</v>
      </c>
      <c r="L573">
        <v>3922.7</v>
      </c>
      <c r="M573">
        <v>56.616</v>
      </c>
      <c r="N573">
        <v>3922.6</v>
      </c>
      <c r="O573" t="str">
        <f>IF(VLOOKUP($B573,Table1[],2,FALSE)=0,"",VLOOKUP($B573,Table1[],2,FALSE))</f>
        <v/>
      </c>
      <c r="P573" t="str">
        <f>IF(VLOOKUP($B573,Table1[],3,FALSE)=0,"",VLOOKUP($B573,Table1[],3,FALSE))</f>
        <v/>
      </c>
      <c r="Q573" t="str">
        <f>IF(VLOOKUP($B573,Table1[],5,FALSE)=0,"",VLOOKUP($B573,Table1[],5,FALSE))</f>
        <v/>
      </c>
    </row>
    <row r="574" spans="1:17" x14ac:dyDescent="0.25">
      <c r="A574" t="s">
        <v>115</v>
      </c>
      <c r="B574" t="s">
        <v>102</v>
      </c>
      <c r="C574">
        <v>3.3E-3</v>
      </c>
      <c r="D574">
        <v>3.3001000000000003E-2</v>
      </c>
      <c r="E574">
        <v>1E-8</v>
      </c>
      <c r="F574" t="s">
        <v>24</v>
      </c>
      <c r="G574" t="s">
        <v>22</v>
      </c>
      <c r="H574">
        <v>0.01</v>
      </c>
      <c r="I574">
        <v>2.001E-2</v>
      </c>
      <c r="J574" t="s">
        <v>21</v>
      </c>
      <c r="K574">
        <v>2.4</v>
      </c>
      <c r="L574">
        <v>2100</v>
      </c>
      <c r="M574">
        <v>2.3005</v>
      </c>
      <c r="N574">
        <v>2087.6</v>
      </c>
      <c r="O574" t="str">
        <f>IF(VLOOKUP($B574,Table1[],2,FALSE)=0,"",VLOOKUP($B574,Table1[],2,FALSE))</f>
        <v/>
      </c>
      <c r="P574" t="str">
        <f>IF(VLOOKUP($B574,Table1[],3,FALSE)=0,"",VLOOKUP($B574,Table1[],3,FALSE))</f>
        <v/>
      </c>
      <c r="Q574" t="str">
        <f>IF(VLOOKUP($B574,Table1[],5,FALSE)=0,"",VLOOKUP($B574,Table1[],5,FALSE))</f>
        <v/>
      </c>
    </row>
    <row r="575" spans="1:17" x14ac:dyDescent="0.25">
      <c r="A575" t="s">
        <v>115</v>
      </c>
      <c r="B575" t="s">
        <v>102</v>
      </c>
      <c r="C575">
        <v>3.3E-3</v>
      </c>
      <c r="D575">
        <v>3.3001000000000003E-2</v>
      </c>
      <c r="E575">
        <v>9.9999999999999995E-8</v>
      </c>
      <c r="F575" t="s">
        <v>24</v>
      </c>
      <c r="G575" t="s">
        <v>22</v>
      </c>
      <c r="H575">
        <v>0.01</v>
      </c>
      <c r="I575">
        <v>2.001E-2</v>
      </c>
      <c r="J575" t="s">
        <v>21</v>
      </c>
      <c r="K575">
        <v>2.4</v>
      </c>
      <c r="L575">
        <v>2100</v>
      </c>
      <c r="M575">
        <v>2.3157000000000001</v>
      </c>
      <c r="N575">
        <v>2087.1</v>
      </c>
      <c r="O575" t="str">
        <f>IF(VLOOKUP($B575,Table1[],2,FALSE)=0,"",VLOOKUP($B575,Table1[],2,FALSE))</f>
        <v/>
      </c>
      <c r="P575" t="str">
        <f>IF(VLOOKUP($B575,Table1[],3,FALSE)=0,"",VLOOKUP($B575,Table1[],3,FALSE))</f>
        <v/>
      </c>
      <c r="Q575" t="str">
        <f>IF(VLOOKUP($B575,Table1[],5,FALSE)=0,"",VLOOKUP($B575,Table1[],5,FALSE))</f>
        <v/>
      </c>
    </row>
    <row r="576" spans="1:17" x14ac:dyDescent="0.25">
      <c r="A576" t="s">
        <v>115</v>
      </c>
      <c r="B576" t="s">
        <v>102</v>
      </c>
      <c r="C576">
        <v>3.3E-3</v>
      </c>
      <c r="D576">
        <v>3.3001000000000003E-2</v>
      </c>
      <c r="E576">
        <v>9.9999999999999995E-7</v>
      </c>
      <c r="F576" t="s">
        <v>24</v>
      </c>
      <c r="G576" t="s">
        <v>22</v>
      </c>
      <c r="H576">
        <v>0.01</v>
      </c>
      <c r="I576">
        <v>2.001E-2</v>
      </c>
      <c r="J576" t="s">
        <v>21</v>
      </c>
      <c r="K576">
        <v>4.0896999999999997</v>
      </c>
      <c r="L576">
        <v>2048.8000000000002</v>
      </c>
      <c r="M576">
        <v>4.1185</v>
      </c>
      <c r="N576">
        <v>2039.5</v>
      </c>
      <c r="O576" t="str">
        <f>IF(VLOOKUP($B576,Table1[],2,FALSE)=0,"",VLOOKUP($B576,Table1[],2,FALSE))</f>
        <v/>
      </c>
      <c r="P576" t="str">
        <f>IF(VLOOKUP($B576,Table1[],3,FALSE)=0,"",VLOOKUP($B576,Table1[],3,FALSE))</f>
        <v/>
      </c>
      <c r="Q576" t="str">
        <f>IF(VLOOKUP($B576,Table1[],5,FALSE)=0,"",VLOOKUP($B576,Table1[],5,FALSE))</f>
        <v/>
      </c>
    </row>
    <row r="577" spans="1:17" x14ac:dyDescent="0.25">
      <c r="A577" t="s">
        <v>115</v>
      </c>
      <c r="B577" t="s">
        <v>102</v>
      </c>
      <c r="C577">
        <v>3.3E-3</v>
      </c>
      <c r="D577">
        <v>3.3001000000000003E-2</v>
      </c>
      <c r="E577">
        <v>1.0000000000000001E-5</v>
      </c>
      <c r="F577" t="s">
        <v>24</v>
      </c>
      <c r="G577" t="s">
        <v>22</v>
      </c>
      <c r="H577">
        <v>0.01</v>
      </c>
      <c r="I577">
        <v>2.001E-2</v>
      </c>
      <c r="J577" t="s">
        <v>21</v>
      </c>
      <c r="K577">
        <v>54.774000000000001</v>
      </c>
      <c r="L577">
        <v>1117.8</v>
      </c>
      <c r="M577">
        <v>54.773000000000003</v>
      </c>
      <c r="N577">
        <v>1117.7</v>
      </c>
      <c r="O577" t="str">
        <f>IF(VLOOKUP($B577,Table1[],2,FALSE)=0,"",VLOOKUP($B577,Table1[],2,FALSE))</f>
        <v/>
      </c>
      <c r="P577" t="str">
        <f>IF(VLOOKUP($B577,Table1[],3,FALSE)=0,"",VLOOKUP($B577,Table1[],3,FALSE))</f>
        <v/>
      </c>
      <c r="Q577" t="str">
        <f>IF(VLOOKUP($B577,Table1[],5,FALSE)=0,"",VLOOKUP($B577,Table1[],5,FALSE))</f>
        <v/>
      </c>
    </row>
    <row r="578" spans="1:17" x14ac:dyDescent="0.25">
      <c r="A578" t="s">
        <v>115</v>
      </c>
      <c r="B578" t="s">
        <v>102</v>
      </c>
      <c r="C578">
        <v>3.3E-3</v>
      </c>
      <c r="D578">
        <v>3.3001000000000003E-2</v>
      </c>
      <c r="E578">
        <v>1E-4</v>
      </c>
      <c r="F578" t="s">
        <v>24</v>
      </c>
      <c r="G578" t="s">
        <v>22</v>
      </c>
      <c r="H578">
        <v>0.01</v>
      </c>
      <c r="I578">
        <v>2.001E-2</v>
      </c>
      <c r="J578" t="s">
        <v>21</v>
      </c>
      <c r="K578">
        <v>576.95000000000005</v>
      </c>
      <c r="L578">
        <v>144.81</v>
      </c>
      <c r="M578">
        <v>576.95000000000005</v>
      </c>
      <c r="N578">
        <v>144.75</v>
      </c>
      <c r="O578" t="str">
        <f>IF(VLOOKUP($B578,Table1[],2,FALSE)=0,"",VLOOKUP($B578,Table1[],2,FALSE))</f>
        <v/>
      </c>
      <c r="P578" t="str">
        <f>IF(VLOOKUP($B578,Table1[],3,FALSE)=0,"",VLOOKUP($B578,Table1[],3,FALSE))</f>
        <v/>
      </c>
      <c r="Q578" t="str">
        <f>IF(VLOOKUP($B578,Table1[],5,FALSE)=0,"",VLOOKUP($B578,Table1[],5,FALSE))</f>
        <v/>
      </c>
    </row>
    <row r="579" spans="1:17" x14ac:dyDescent="0.25">
      <c r="A579" t="s">
        <v>115</v>
      </c>
      <c r="B579" t="s">
        <v>102</v>
      </c>
      <c r="C579">
        <v>3.3E-3</v>
      </c>
      <c r="D579">
        <v>3.3001000000000003E-2</v>
      </c>
      <c r="E579">
        <v>1E-8</v>
      </c>
      <c r="F579" t="s">
        <v>24</v>
      </c>
      <c r="G579" t="s">
        <v>22</v>
      </c>
      <c r="H579">
        <v>0.02</v>
      </c>
      <c r="I579">
        <v>4.5010000000000001E-2</v>
      </c>
      <c r="J579" t="s">
        <v>21</v>
      </c>
      <c r="K579">
        <v>3.8</v>
      </c>
      <c r="L579">
        <v>1000</v>
      </c>
      <c r="M579">
        <v>2.2968000000000002</v>
      </c>
      <c r="N579">
        <v>1043.5999999999999</v>
      </c>
      <c r="O579" t="str">
        <f>IF(VLOOKUP($B579,Table1[],2,FALSE)=0,"",VLOOKUP($B579,Table1[],2,FALSE))</f>
        <v/>
      </c>
      <c r="P579" t="str">
        <f>IF(VLOOKUP($B579,Table1[],3,FALSE)=0,"",VLOOKUP($B579,Table1[],3,FALSE))</f>
        <v/>
      </c>
      <c r="Q579" t="str">
        <f>IF(VLOOKUP($B579,Table1[],5,FALSE)=0,"",VLOOKUP($B579,Table1[],5,FALSE))</f>
        <v/>
      </c>
    </row>
    <row r="580" spans="1:17" x14ac:dyDescent="0.25">
      <c r="A580" t="s">
        <v>115</v>
      </c>
      <c r="B580" t="s">
        <v>102</v>
      </c>
      <c r="C580">
        <v>3.3E-3</v>
      </c>
      <c r="D580">
        <v>3.3001000000000003E-2</v>
      </c>
      <c r="E580">
        <v>9.9999999999999995E-8</v>
      </c>
      <c r="F580" t="s">
        <v>24</v>
      </c>
      <c r="G580" t="s">
        <v>22</v>
      </c>
      <c r="H580">
        <v>0.02</v>
      </c>
      <c r="I580">
        <v>4.5010000000000001E-2</v>
      </c>
      <c r="J580" t="s">
        <v>21</v>
      </c>
      <c r="K580">
        <v>3.8</v>
      </c>
      <c r="L580">
        <v>1000</v>
      </c>
      <c r="M580">
        <v>2.3281999999999998</v>
      </c>
      <c r="N580">
        <v>1042.8</v>
      </c>
      <c r="O580" t="str">
        <f>IF(VLOOKUP($B580,Table1[],2,FALSE)=0,"",VLOOKUP($B580,Table1[],2,FALSE))</f>
        <v/>
      </c>
      <c r="P580" t="str">
        <f>IF(VLOOKUP($B580,Table1[],3,FALSE)=0,"",VLOOKUP($B580,Table1[],3,FALSE))</f>
        <v/>
      </c>
      <c r="Q580" t="str">
        <f>IF(VLOOKUP($B580,Table1[],5,FALSE)=0,"",VLOOKUP($B580,Table1[],5,FALSE))</f>
        <v/>
      </c>
    </row>
    <row r="581" spans="1:17" x14ac:dyDescent="0.25">
      <c r="A581" t="s">
        <v>115</v>
      </c>
      <c r="B581" t="s">
        <v>102</v>
      </c>
      <c r="C581">
        <v>3.3E-3</v>
      </c>
      <c r="D581">
        <v>3.3001000000000003E-2</v>
      </c>
      <c r="E581">
        <v>9.9999999999999995E-7</v>
      </c>
      <c r="F581" t="s">
        <v>24</v>
      </c>
      <c r="G581" t="s">
        <v>22</v>
      </c>
      <c r="H581">
        <v>0.02</v>
      </c>
      <c r="I581">
        <v>4.5010000000000001E-2</v>
      </c>
      <c r="J581" t="s">
        <v>21</v>
      </c>
      <c r="K581">
        <v>4.9169999999999998</v>
      </c>
      <c r="L581">
        <v>977.92</v>
      </c>
      <c r="M581">
        <v>4.9145000000000003</v>
      </c>
      <c r="N581">
        <v>977.93</v>
      </c>
      <c r="O581" t="str">
        <f>IF(VLOOKUP($B581,Table1[],2,FALSE)=0,"",VLOOKUP($B581,Table1[],2,FALSE))</f>
        <v/>
      </c>
      <c r="P581" t="str">
        <f>IF(VLOOKUP($B581,Table1[],3,FALSE)=0,"",VLOOKUP($B581,Table1[],3,FALSE))</f>
        <v/>
      </c>
      <c r="Q581" t="str">
        <f>IF(VLOOKUP($B581,Table1[],5,FALSE)=0,"",VLOOKUP($B581,Table1[],5,FALSE))</f>
        <v/>
      </c>
    </row>
    <row r="582" spans="1:17" x14ac:dyDescent="0.25">
      <c r="A582" t="s">
        <v>115</v>
      </c>
      <c r="B582" t="s">
        <v>102</v>
      </c>
      <c r="C582">
        <v>3.3E-3</v>
      </c>
      <c r="D582">
        <v>3.3001000000000003E-2</v>
      </c>
      <c r="E582">
        <v>1.0000000000000001E-5</v>
      </c>
      <c r="F582" t="s">
        <v>24</v>
      </c>
      <c r="G582" t="s">
        <v>22</v>
      </c>
      <c r="H582">
        <v>0.02</v>
      </c>
      <c r="I582">
        <v>4.5010000000000001E-2</v>
      </c>
      <c r="J582" t="s">
        <v>21</v>
      </c>
      <c r="K582">
        <v>56.865000000000002</v>
      </c>
      <c r="L582">
        <v>350.66</v>
      </c>
      <c r="M582">
        <v>56.863</v>
      </c>
      <c r="N582">
        <v>350.55</v>
      </c>
      <c r="O582" t="str">
        <f>IF(VLOOKUP($B582,Table1[],2,FALSE)=0,"",VLOOKUP($B582,Table1[],2,FALSE))</f>
        <v/>
      </c>
      <c r="P582" t="str">
        <f>IF(VLOOKUP($B582,Table1[],3,FALSE)=0,"",VLOOKUP($B582,Table1[],3,FALSE))</f>
        <v/>
      </c>
      <c r="Q582" t="str">
        <f>IF(VLOOKUP($B582,Table1[],5,FALSE)=0,"",VLOOKUP($B582,Table1[],5,FALSE))</f>
        <v/>
      </c>
    </row>
    <row r="583" spans="1:17" x14ac:dyDescent="0.25">
      <c r="A583" t="s">
        <v>115</v>
      </c>
      <c r="B583" t="s">
        <v>102</v>
      </c>
      <c r="C583">
        <v>3.3E-3</v>
      </c>
      <c r="D583">
        <v>3.3001000000000003E-2</v>
      </c>
      <c r="E583">
        <v>1E-4</v>
      </c>
      <c r="F583" t="s">
        <v>24</v>
      </c>
      <c r="G583" t="s">
        <v>22</v>
      </c>
      <c r="H583">
        <v>0.02</v>
      </c>
      <c r="I583">
        <v>4.5010000000000001E-2</v>
      </c>
      <c r="J583" t="s">
        <v>21</v>
      </c>
      <c r="K583">
        <v>577.26</v>
      </c>
      <c r="L583">
        <v>38.406999999999996</v>
      </c>
      <c r="M583">
        <v>577.26</v>
      </c>
      <c r="N583">
        <v>38.348999999999997</v>
      </c>
      <c r="O583" t="str">
        <f>IF(VLOOKUP($B583,Table1[],2,FALSE)=0,"",VLOOKUP($B583,Table1[],2,FALSE))</f>
        <v/>
      </c>
      <c r="P583" t="str">
        <f>IF(VLOOKUP($B583,Table1[],3,FALSE)=0,"",VLOOKUP($B583,Table1[],3,FALSE))</f>
        <v/>
      </c>
      <c r="Q583" t="str">
        <f>IF(VLOOKUP($B583,Table1[],5,FALSE)=0,"",VLOOKUP($B583,Table1[],5,FALSE))</f>
        <v/>
      </c>
    </row>
    <row r="584" spans="1:17" x14ac:dyDescent="0.25">
      <c r="A584" t="s">
        <v>115</v>
      </c>
      <c r="B584" t="s">
        <v>102</v>
      </c>
      <c r="C584">
        <v>3.3E-3</v>
      </c>
      <c r="D584">
        <v>3.3001000000000003E-2</v>
      </c>
      <c r="E584">
        <v>1E-8</v>
      </c>
      <c r="F584" t="s">
        <v>24</v>
      </c>
      <c r="G584" t="s">
        <v>22</v>
      </c>
      <c r="H584">
        <v>4.4999999999999998E-2</v>
      </c>
      <c r="I584">
        <v>1.0000100000000001</v>
      </c>
      <c r="J584" t="s">
        <v>21</v>
      </c>
      <c r="K584">
        <v>2.4</v>
      </c>
      <c r="L584">
        <v>470</v>
      </c>
      <c r="M584">
        <v>2.2997999999999998</v>
      </c>
      <c r="N584">
        <v>465.62</v>
      </c>
      <c r="O584" t="str">
        <f>IF(VLOOKUP($B584,Table1[],2,FALSE)=0,"",VLOOKUP($B584,Table1[],2,FALSE))</f>
        <v/>
      </c>
      <c r="P584" t="str">
        <f>IF(VLOOKUP($B584,Table1[],3,FALSE)=0,"",VLOOKUP($B584,Table1[],3,FALSE))</f>
        <v/>
      </c>
      <c r="Q584" t="str">
        <f>IF(VLOOKUP($B584,Table1[],5,FALSE)=0,"",VLOOKUP($B584,Table1[],5,FALSE))</f>
        <v/>
      </c>
    </row>
    <row r="585" spans="1:17" x14ac:dyDescent="0.25">
      <c r="A585" t="s">
        <v>115</v>
      </c>
      <c r="B585" t="s">
        <v>102</v>
      </c>
      <c r="C585">
        <v>3.3E-3</v>
      </c>
      <c r="D585">
        <v>3.3001000000000003E-2</v>
      </c>
      <c r="E585">
        <v>9.9999999999999995E-8</v>
      </c>
      <c r="F585" t="s">
        <v>24</v>
      </c>
      <c r="G585" t="s">
        <v>22</v>
      </c>
      <c r="H585">
        <v>4.4999999999999998E-2</v>
      </c>
      <c r="I585">
        <v>1.0000100000000001</v>
      </c>
      <c r="J585" t="s">
        <v>21</v>
      </c>
      <c r="K585">
        <v>2.4</v>
      </c>
      <c r="L585">
        <v>470</v>
      </c>
      <c r="M585">
        <v>2.3464</v>
      </c>
      <c r="N585">
        <v>464.49</v>
      </c>
      <c r="O585" t="str">
        <f>IF(VLOOKUP($B585,Table1[],2,FALSE)=0,"",VLOOKUP($B585,Table1[],2,FALSE))</f>
        <v/>
      </c>
      <c r="P585" t="str">
        <f>IF(VLOOKUP($B585,Table1[],3,FALSE)=0,"",VLOOKUP($B585,Table1[],3,FALSE))</f>
        <v/>
      </c>
      <c r="Q585" t="str">
        <f>IF(VLOOKUP($B585,Table1[],5,FALSE)=0,"",VLOOKUP($B585,Table1[],5,FALSE))</f>
        <v/>
      </c>
    </row>
    <row r="586" spans="1:17" x14ac:dyDescent="0.25">
      <c r="A586" t="s">
        <v>115</v>
      </c>
      <c r="B586" t="s">
        <v>102</v>
      </c>
      <c r="C586">
        <v>3.3E-3</v>
      </c>
      <c r="D586">
        <v>3.3001000000000003E-2</v>
      </c>
      <c r="E586">
        <v>9.9999999999999995E-7</v>
      </c>
      <c r="F586" t="s">
        <v>24</v>
      </c>
      <c r="G586" t="s">
        <v>22</v>
      </c>
      <c r="H586">
        <v>4.4999999999999998E-2</v>
      </c>
      <c r="I586">
        <v>1.0000100000000001</v>
      </c>
      <c r="J586" t="s">
        <v>21</v>
      </c>
      <c r="K586">
        <v>5.6395999999999997</v>
      </c>
      <c r="L586">
        <v>392.41</v>
      </c>
      <c r="M586">
        <v>5.6368999999999998</v>
      </c>
      <c r="N586">
        <v>392.36</v>
      </c>
      <c r="O586" t="str">
        <f>IF(VLOOKUP($B586,Table1[],2,FALSE)=0,"",VLOOKUP($B586,Table1[],2,FALSE))</f>
        <v/>
      </c>
      <c r="P586" t="str">
        <f>IF(VLOOKUP($B586,Table1[],3,FALSE)=0,"",VLOOKUP($B586,Table1[],3,FALSE))</f>
        <v/>
      </c>
      <c r="Q586" t="str">
        <f>IF(VLOOKUP($B586,Table1[],5,FALSE)=0,"",VLOOKUP($B586,Table1[],5,FALSE))</f>
        <v/>
      </c>
    </row>
    <row r="587" spans="1:17" x14ac:dyDescent="0.25">
      <c r="A587" t="s">
        <v>115</v>
      </c>
      <c r="B587" t="s">
        <v>102</v>
      </c>
      <c r="C587">
        <v>3.3E-3</v>
      </c>
      <c r="D587">
        <v>3.3001000000000003E-2</v>
      </c>
      <c r="E587">
        <v>1.0000000000000001E-5</v>
      </c>
      <c r="F587" t="s">
        <v>24</v>
      </c>
      <c r="G587" t="s">
        <v>22</v>
      </c>
      <c r="H587">
        <v>4.4999999999999998E-2</v>
      </c>
      <c r="I587">
        <v>1.0000100000000001</v>
      </c>
      <c r="J587" t="s">
        <v>21</v>
      </c>
      <c r="K587">
        <v>57.584000000000003</v>
      </c>
      <c r="L587">
        <v>84.81</v>
      </c>
      <c r="M587">
        <v>57.582999999999998</v>
      </c>
      <c r="N587">
        <v>84.671999999999997</v>
      </c>
      <c r="O587" t="str">
        <f>IF(VLOOKUP($B587,Table1[],2,FALSE)=0,"",VLOOKUP($B587,Table1[],2,FALSE))</f>
        <v/>
      </c>
      <c r="P587" t="str">
        <f>IF(VLOOKUP($B587,Table1[],3,FALSE)=0,"",VLOOKUP($B587,Table1[],3,FALSE))</f>
        <v/>
      </c>
      <c r="Q587" t="str">
        <f>IF(VLOOKUP($B587,Table1[],5,FALSE)=0,"",VLOOKUP($B587,Table1[],5,FALSE))</f>
        <v/>
      </c>
    </row>
    <row r="588" spans="1:17" x14ac:dyDescent="0.25">
      <c r="A588" t="s">
        <v>115</v>
      </c>
      <c r="B588" t="s">
        <v>102</v>
      </c>
      <c r="C588">
        <v>3.3E-3</v>
      </c>
      <c r="D588">
        <v>3.3001000000000003E-2</v>
      </c>
      <c r="E588">
        <v>1E-4</v>
      </c>
      <c r="F588" t="s">
        <v>24</v>
      </c>
      <c r="G588" t="s">
        <v>22</v>
      </c>
      <c r="H588">
        <v>4.4999999999999998E-2</v>
      </c>
      <c r="I588">
        <v>1.0000100000000001</v>
      </c>
      <c r="J588" t="s">
        <v>21</v>
      </c>
      <c r="K588">
        <v>577.34</v>
      </c>
      <c r="L588">
        <v>8.7265999999999995</v>
      </c>
      <c r="M588">
        <v>577.34</v>
      </c>
      <c r="N588">
        <v>8.6681000000000008</v>
      </c>
      <c r="O588" t="str">
        <f>IF(VLOOKUP($B588,Table1[],2,FALSE)=0,"",VLOOKUP($B588,Table1[],2,FALSE))</f>
        <v/>
      </c>
      <c r="P588" t="str">
        <f>IF(VLOOKUP($B588,Table1[],3,FALSE)=0,"",VLOOKUP($B588,Table1[],3,FALSE))</f>
        <v/>
      </c>
      <c r="Q588" t="str">
        <f>IF(VLOOKUP($B588,Table1[],5,FALSE)=0,"",VLOOKUP($B588,Table1[],5,FALSE))</f>
        <v/>
      </c>
    </row>
    <row r="589" spans="1:17" x14ac:dyDescent="0.25">
      <c r="A589" t="s">
        <v>115</v>
      </c>
      <c r="B589" t="s">
        <v>102</v>
      </c>
      <c r="C589">
        <v>3.3E-3</v>
      </c>
      <c r="D589">
        <v>3.3001000000000003E-2</v>
      </c>
      <c r="E589">
        <v>1E-8</v>
      </c>
      <c r="F589" t="s">
        <v>24</v>
      </c>
      <c r="G589" t="s">
        <v>22</v>
      </c>
      <c r="H589">
        <v>1</v>
      </c>
      <c r="I589">
        <v>5.01</v>
      </c>
      <c r="J589" t="s">
        <v>21</v>
      </c>
      <c r="K589">
        <v>2.4</v>
      </c>
      <c r="L589">
        <v>930</v>
      </c>
      <c r="M589">
        <v>2.3048000000000002</v>
      </c>
      <c r="N589">
        <v>925.75</v>
      </c>
      <c r="O589" t="str">
        <f>IF(VLOOKUP($B589,Table1[],2,FALSE)=0,"",VLOOKUP($B589,Table1[],2,FALSE))</f>
        <v/>
      </c>
      <c r="P589" t="str">
        <f>IF(VLOOKUP($B589,Table1[],3,FALSE)=0,"",VLOOKUP($B589,Table1[],3,FALSE))</f>
        <v/>
      </c>
      <c r="Q589" t="str">
        <f>IF(VLOOKUP($B589,Table1[],5,FALSE)=0,"",VLOOKUP($B589,Table1[],5,FALSE))</f>
        <v/>
      </c>
    </row>
    <row r="590" spans="1:17" x14ac:dyDescent="0.25">
      <c r="A590" t="s">
        <v>115</v>
      </c>
      <c r="B590" t="s">
        <v>102</v>
      </c>
      <c r="C590">
        <v>3.3E-3</v>
      </c>
      <c r="D590">
        <v>3.3001000000000003E-2</v>
      </c>
      <c r="E590">
        <v>9.9999999999999995E-8</v>
      </c>
      <c r="F590" t="s">
        <v>24</v>
      </c>
      <c r="G590" t="s">
        <v>22</v>
      </c>
      <c r="H590">
        <v>1</v>
      </c>
      <c r="I590">
        <v>5.01</v>
      </c>
      <c r="J590" t="s">
        <v>21</v>
      </c>
      <c r="K590">
        <v>2.4</v>
      </c>
      <c r="L590">
        <v>930</v>
      </c>
      <c r="M590">
        <v>2.3386</v>
      </c>
      <c r="N590">
        <v>924.88</v>
      </c>
      <c r="O590" t="str">
        <f>IF(VLOOKUP($B590,Table1[],2,FALSE)=0,"",VLOOKUP($B590,Table1[],2,FALSE))</f>
        <v/>
      </c>
      <c r="P590" t="str">
        <f>IF(VLOOKUP($B590,Table1[],3,FALSE)=0,"",VLOOKUP($B590,Table1[],3,FALSE))</f>
        <v/>
      </c>
      <c r="Q590" t="str">
        <f>IF(VLOOKUP($B590,Table1[],5,FALSE)=0,"",VLOOKUP($B590,Table1[],5,FALSE))</f>
        <v/>
      </c>
    </row>
    <row r="591" spans="1:17" x14ac:dyDescent="0.25">
      <c r="A591" t="s">
        <v>115</v>
      </c>
      <c r="B591" t="s">
        <v>102</v>
      </c>
      <c r="C591">
        <v>3.3E-3</v>
      </c>
      <c r="D591">
        <v>3.3001000000000003E-2</v>
      </c>
      <c r="E591">
        <v>9.9999999999999995E-7</v>
      </c>
      <c r="F591" t="s">
        <v>24</v>
      </c>
      <c r="G591" t="s">
        <v>22</v>
      </c>
      <c r="H591">
        <v>1</v>
      </c>
      <c r="I591">
        <v>5.01</v>
      </c>
      <c r="J591" t="s">
        <v>21</v>
      </c>
      <c r="K591">
        <v>5.0491000000000001</v>
      </c>
      <c r="L591">
        <v>857.92</v>
      </c>
      <c r="M591">
        <v>5.0465999999999998</v>
      </c>
      <c r="N591">
        <v>857.92</v>
      </c>
      <c r="O591" t="str">
        <f>IF(VLOOKUP($B591,Table1[],2,FALSE)=0,"",VLOOKUP($B591,Table1[],2,FALSE))</f>
        <v/>
      </c>
      <c r="P591" t="str">
        <f>IF(VLOOKUP($B591,Table1[],3,FALSE)=0,"",VLOOKUP($B591,Table1[],3,FALSE))</f>
        <v/>
      </c>
      <c r="Q591" t="str">
        <f>IF(VLOOKUP($B591,Table1[],5,FALSE)=0,"",VLOOKUP($B591,Table1[],5,FALSE))</f>
        <v/>
      </c>
    </row>
    <row r="592" spans="1:17" x14ac:dyDescent="0.25">
      <c r="A592" t="s">
        <v>115</v>
      </c>
      <c r="B592" t="s">
        <v>102</v>
      </c>
      <c r="C592">
        <v>3.3E-3</v>
      </c>
      <c r="D592">
        <v>3.3001000000000003E-2</v>
      </c>
      <c r="E592">
        <v>1.0000000000000001E-5</v>
      </c>
      <c r="F592" t="s">
        <v>24</v>
      </c>
      <c r="G592" t="s">
        <v>22</v>
      </c>
      <c r="H592">
        <v>1</v>
      </c>
      <c r="I592">
        <v>5.01</v>
      </c>
      <c r="J592" t="s">
        <v>21</v>
      </c>
      <c r="K592">
        <v>57.046999999999997</v>
      </c>
      <c r="L592">
        <v>284.47000000000003</v>
      </c>
      <c r="M592">
        <v>57.045000000000002</v>
      </c>
      <c r="N592">
        <v>284.35000000000002</v>
      </c>
      <c r="O592" t="str">
        <f>IF(VLOOKUP($B592,Table1[],2,FALSE)=0,"",VLOOKUP($B592,Table1[],2,FALSE))</f>
        <v/>
      </c>
      <c r="P592" t="str">
        <f>IF(VLOOKUP($B592,Table1[],3,FALSE)=0,"",VLOOKUP($B592,Table1[],3,FALSE))</f>
        <v/>
      </c>
      <c r="Q592" t="str">
        <f>IF(VLOOKUP($B592,Table1[],5,FALSE)=0,"",VLOOKUP($B592,Table1[],5,FALSE))</f>
        <v/>
      </c>
    </row>
    <row r="593" spans="1:17" x14ac:dyDescent="0.25">
      <c r="A593" t="s">
        <v>115</v>
      </c>
      <c r="B593" t="s">
        <v>102</v>
      </c>
      <c r="C593">
        <v>3.3E-3</v>
      </c>
      <c r="D593">
        <v>3.3001000000000003E-2</v>
      </c>
      <c r="E593">
        <v>1E-4</v>
      </c>
      <c r="F593" t="s">
        <v>24</v>
      </c>
      <c r="G593" t="s">
        <v>22</v>
      </c>
      <c r="H593">
        <v>1</v>
      </c>
      <c r="I593">
        <v>5.01</v>
      </c>
      <c r="J593" t="s">
        <v>21</v>
      </c>
      <c r="K593">
        <v>577.28</v>
      </c>
      <c r="L593">
        <v>30.67</v>
      </c>
      <c r="M593">
        <v>577.28</v>
      </c>
      <c r="N593">
        <v>30.611999999999998</v>
      </c>
      <c r="O593" t="str">
        <f>IF(VLOOKUP($B593,Table1[],2,FALSE)=0,"",VLOOKUP($B593,Table1[],2,FALSE))</f>
        <v/>
      </c>
      <c r="P593" t="str">
        <f>IF(VLOOKUP($B593,Table1[],3,FALSE)=0,"",VLOOKUP($B593,Table1[],3,FALSE))</f>
        <v/>
      </c>
      <c r="Q593" t="str">
        <f>IF(VLOOKUP($B593,Table1[],5,FALSE)=0,"",VLOOKUP($B593,Table1[],5,FALSE))</f>
        <v/>
      </c>
    </row>
    <row r="594" spans="1:17" x14ac:dyDescent="0.25">
      <c r="A594" t="s">
        <v>115</v>
      </c>
      <c r="B594" t="s">
        <v>102</v>
      </c>
      <c r="C594">
        <v>3.3E-3</v>
      </c>
      <c r="D594">
        <v>3.3001000000000003E-2</v>
      </c>
      <c r="E594">
        <v>1E-8</v>
      </c>
      <c r="F594" t="s">
        <v>24</v>
      </c>
      <c r="G594" t="s">
        <v>22</v>
      </c>
      <c r="H594">
        <v>5</v>
      </c>
      <c r="I594">
        <v>10.01</v>
      </c>
      <c r="J594" t="s">
        <v>21</v>
      </c>
      <c r="K594">
        <v>3.8</v>
      </c>
      <c r="L594">
        <v>2300</v>
      </c>
      <c r="M594">
        <v>3.4643999999999999</v>
      </c>
      <c r="N594">
        <v>2309.4</v>
      </c>
      <c r="O594" t="str">
        <f>IF(VLOOKUP($B594,Table1[],2,FALSE)=0,"",VLOOKUP($B594,Table1[],2,FALSE))</f>
        <v/>
      </c>
      <c r="P594" t="str">
        <f>IF(VLOOKUP($B594,Table1[],3,FALSE)=0,"",VLOOKUP($B594,Table1[],3,FALSE))</f>
        <v/>
      </c>
      <c r="Q594" t="str">
        <f>IF(VLOOKUP($B594,Table1[],5,FALSE)=0,"",VLOOKUP($B594,Table1[],5,FALSE))</f>
        <v/>
      </c>
    </row>
    <row r="595" spans="1:17" x14ac:dyDescent="0.25">
      <c r="A595" t="s">
        <v>115</v>
      </c>
      <c r="B595" t="s">
        <v>102</v>
      </c>
      <c r="C595">
        <v>3.3E-3</v>
      </c>
      <c r="D595">
        <v>3.3001000000000003E-2</v>
      </c>
      <c r="E595">
        <v>9.9999999999999995E-8</v>
      </c>
      <c r="F595" t="s">
        <v>24</v>
      </c>
      <c r="G595" t="s">
        <v>22</v>
      </c>
      <c r="H595">
        <v>5</v>
      </c>
      <c r="I595">
        <v>10.01</v>
      </c>
      <c r="J595" t="s">
        <v>21</v>
      </c>
      <c r="K595">
        <v>3.8</v>
      </c>
      <c r="L595">
        <v>2300</v>
      </c>
      <c r="M595">
        <v>3.4807000000000001</v>
      </c>
      <c r="N595">
        <v>2309</v>
      </c>
      <c r="O595" t="str">
        <f>IF(VLOOKUP($B595,Table1[],2,FALSE)=0,"",VLOOKUP($B595,Table1[],2,FALSE))</f>
        <v/>
      </c>
      <c r="P595" t="str">
        <f>IF(VLOOKUP($B595,Table1[],3,FALSE)=0,"",VLOOKUP($B595,Table1[],3,FALSE))</f>
        <v/>
      </c>
      <c r="Q595" t="str">
        <f>IF(VLOOKUP($B595,Table1[],5,FALSE)=0,"",VLOOKUP($B595,Table1[],5,FALSE))</f>
        <v/>
      </c>
    </row>
    <row r="596" spans="1:17" x14ac:dyDescent="0.25">
      <c r="A596" t="s">
        <v>115</v>
      </c>
      <c r="B596" t="s">
        <v>102</v>
      </c>
      <c r="C596">
        <v>3.3E-3</v>
      </c>
      <c r="D596">
        <v>3.3001000000000003E-2</v>
      </c>
      <c r="E596">
        <v>9.9999999999999995E-7</v>
      </c>
      <c r="F596" t="s">
        <v>24</v>
      </c>
      <c r="G596" t="s">
        <v>22</v>
      </c>
      <c r="H596">
        <v>5</v>
      </c>
      <c r="I596">
        <v>10.01</v>
      </c>
      <c r="J596" t="s">
        <v>21</v>
      </c>
      <c r="K596">
        <v>5.0186000000000002</v>
      </c>
      <c r="L596">
        <v>2268.6999999999998</v>
      </c>
      <c r="M596">
        <v>5.0129000000000001</v>
      </c>
      <c r="N596">
        <v>2268.8000000000002</v>
      </c>
      <c r="O596" t="str">
        <f>IF(VLOOKUP($B596,Table1[],2,FALSE)=0,"",VLOOKUP($B596,Table1[],2,FALSE))</f>
        <v/>
      </c>
      <c r="P596" t="str">
        <f>IF(VLOOKUP($B596,Table1[],3,FALSE)=0,"",VLOOKUP($B596,Table1[],3,FALSE))</f>
        <v/>
      </c>
      <c r="Q596" t="str">
        <f>IF(VLOOKUP($B596,Table1[],5,FALSE)=0,"",VLOOKUP($B596,Table1[],5,FALSE))</f>
        <v/>
      </c>
    </row>
    <row r="597" spans="1:17" x14ac:dyDescent="0.25">
      <c r="A597" t="s">
        <v>115</v>
      </c>
      <c r="B597" t="s">
        <v>102</v>
      </c>
      <c r="C597">
        <v>3.3E-3</v>
      </c>
      <c r="D597">
        <v>3.3001000000000003E-2</v>
      </c>
      <c r="E597">
        <v>1.0000000000000001E-5</v>
      </c>
      <c r="F597" t="s">
        <v>24</v>
      </c>
      <c r="G597" t="s">
        <v>22</v>
      </c>
      <c r="H597">
        <v>5</v>
      </c>
      <c r="I597">
        <v>10.01</v>
      </c>
      <c r="J597" t="s">
        <v>21</v>
      </c>
      <c r="K597">
        <v>54.396999999999998</v>
      </c>
      <c r="L597">
        <v>1333.5</v>
      </c>
      <c r="M597">
        <v>54.39</v>
      </c>
      <c r="N597">
        <v>1333.5</v>
      </c>
      <c r="O597" t="str">
        <f>IF(VLOOKUP($B597,Table1[],2,FALSE)=0,"",VLOOKUP($B597,Table1[],2,FALSE))</f>
        <v/>
      </c>
      <c r="P597" t="str">
        <f>IF(VLOOKUP($B597,Table1[],3,FALSE)=0,"",VLOOKUP($B597,Table1[],3,FALSE))</f>
        <v/>
      </c>
      <c r="Q597" t="str">
        <f>IF(VLOOKUP($B597,Table1[],5,FALSE)=0,"",VLOOKUP($B597,Table1[],5,FALSE))</f>
        <v/>
      </c>
    </row>
    <row r="598" spans="1:17" x14ac:dyDescent="0.25">
      <c r="A598" t="s">
        <v>115</v>
      </c>
      <c r="B598" t="s">
        <v>102</v>
      </c>
      <c r="C598">
        <v>3.3E-3</v>
      </c>
      <c r="D598">
        <v>3.3001000000000003E-2</v>
      </c>
      <c r="E598">
        <v>1E-4</v>
      </c>
      <c r="F598" t="s">
        <v>24</v>
      </c>
      <c r="G598" t="s">
        <v>22</v>
      </c>
      <c r="H598">
        <v>5</v>
      </c>
      <c r="I598">
        <v>10.01</v>
      </c>
      <c r="J598" t="s">
        <v>21</v>
      </c>
      <c r="K598">
        <v>576.87</v>
      </c>
      <c r="L598">
        <v>180.75</v>
      </c>
      <c r="M598">
        <v>576.87</v>
      </c>
      <c r="N598">
        <v>180.65</v>
      </c>
      <c r="O598" t="str">
        <f>IF(VLOOKUP($B598,Table1[],2,FALSE)=0,"",VLOOKUP($B598,Table1[],2,FALSE))</f>
        <v/>
      </c>
      <c r="P598" t="str">
        <f>IF(VLOOKUP($B598,Table1[],3,FALSE)=0,"",VLOOKUP($B598,Table1[],3,FALSE))</f>
        <v/>
      </c>
      <c r="Q598" t="str">
        <f>IF(VLOOKUP($B598,Table1[],5,FALSE)=0,"",VLOOKUP($B598,Table1[],5,FALSE))</f>
        <v/>
      </c>
    </row>
    <row r="599" spans="1:17" x14ac:dyDescent="0.25">
      <c r="A599" t="s">
        <v>115</v>
      </c>
      <c r="B599" t="s">
        <v>102</v>
      </c>
      <c r="C599">
        <v>3.3E-3</v>
      </c>
      <c r="D599">
        <v>3.3001000000000003E-2</v>
      </c>
      <c r="E599">
        <v>1E-8</v>
      </c>
      <c r="F599" t="s">
        <v>24</v>
      </c>
      <c r="G599" t="s">
        <v>22</v>
      </c>
      <c r="H599">
        <v>10</v>
      </c>
      <c r="I599">
        <v>30</v>
      </c>
      <c r="J599" t="s">
        <v>21</v>
      </c>
      <c r="K599">
        <v>5.3</v>
      </c>
      <c r="L599">
        <v>4600</v>
      </c>
      <c r="M599">
        <v>4.6162999999999998</v>
      </c>
      <c r="N599">
        <v>4619.8999999999996</v>
      </c>
      <c r="O599" t="str">
        <f>IF(VLOOKUP($B599,Table1[],2,FALSE)=0,"",VLOOKUP($B599,Table1[],2,FALSE))</f>
        <v/>
      </c>
      <c r="P599" t="str">
        <f>IF(VLOOKUP($B599,Table1[],3,FALSE)=0,"",VLOOKUP($B599,Table1[],3,FALSE))</f>
        <v/>
      </c>
      <c r="Q599" t="str">
        <f>IF(VLOOKUP($B599,Table1[],5,FALSE)=0,"",VLOOKUP($B599,Table1[],5,FALSE))</f>
        <v/>
      </c>
    </row>
    <row r="600" spans="1:17" x14ac:dyDescent="0.25">
      <c r="A600" t="s">
        <v>115</v>
      </c>
      <c r="B600" t="s">
        <v>102</v>
      </c>
      <c r="C600">
        <v>3.3E-3</v>
      </c>
      <c r="D600">
        <v>3.3001000000000003E-2</v>
      </c>
      <c r="E600">
        <v>9.9999999999999995E-8</v>
      </c>
      <c r="F600" t="s">
        <v>24</v>
      </c>
      <c r="G600" t="s">
        <v>22</v>
      </c>
      <c r="H600">
        <v>10</v>
      </c>
      <c r="I600">
        <v>30</v>
      </c>
      <c r="J600" t="s">
        <v>21</v>
      </c>
      <c r="K600">
        <v>5.3</v>
      </c>
      <c r="L600">
        <v>4600</v>
      </c>
      <c r="M600">
        <v>4.6261999999999999</v>
      </c>
      <c r="N600">
        <v>4619.6000000000004</v>
      </c>
      <c r="O600" t="str">
        <f>IF(VLOOKUP($B600,Table1[],2,FALSE)=0,"",VLOOKUP($B600,Table1[],2,FALSE))</f>
        <v/>
      </c>
      <c r="P600" t="str">
        <f>IF(VLOOKUP($B600,Table1[],3,FALSE)=0,"",VLOOKUP($B600,Table1[],3,FALSE))</f>
        <v/>
      </c>
      <c r="Q600" t="str">
        <f>IF(VLOOKUP($B600,Table1[],5,FALSE)=0,"",VLOOKUP($B600,Table1[],5,FALSE))</f>
        <v/>
      </c>
    </row>
    <row r="601" spans="1:17" x14ac:dyDescent="0.25">
      <c r="A601" t="s">
        <v>115</v>
      </c>
      <c r="B601" t="s">
        <v>102</v>
      </c>
      <c r="C601">
        <v>3.3E-3</v>
      </c>
      <c r="D601">
        <v>3.3001000000000003E-2</v>
      </c>
      <c r="E601">
        <v>9.9999999999999995E-7</v>
      </c>
      <c r="F601" t="s">
        <v>24</v>
      </c>
      <c r="G601" t="s">
        <v>22</v>
      </c>
      <c r="H601">
        <v>10</v>
      </c>
      <c r="I601">
        <v>30</v>
      </c>
      <c r="J601" t="s">
        <v>21</v>
      </c>
      <c r="K601">
        <v>5.5293999999999999</v>
      </c>
      <c r="L601">
        <v>4595.5</v>
      </c>
      <c r="M601">
        <v>5.5179</v>
      </c>
      <c r="N601">
        <v>4595.8</v>
      </c>
      <c r="O601" t="str">
        <f>IF(VLOOKUP($B601,Table1[],2,FALSE)=0,"",VLOOKUP($B601,Table1[],2,FALSE))</f>
        <v/>
      </c>
      <c r="P601" t="str">
        <f>IF(VLOOKUP($B601,Table1[],3,FALSE)=0,"",VLOOKUP($B601,Table1[],3,FALSE))</f>
        <v/>
      </c>
      <c r="Q601" t="str">
        <f>IF(VLOOKUP($B601,Table1[],5,FALSE)=0,"",VLOOKUP($B601,Table1[],5,FALSE))</f>
        <v/>
      </c>
    </row>
    <row r="602" spans="1:17" x14ac:dyDescent="0.25">
      <c r="A602" t="s">
        <v>115</v>
      </c>
      <c r="B602" t="s">
        <v>102</v>
      </c>
      <c r="C602">
        <v>3.3E-3</v>
      </c>
      <c r="D602">
        <v>3.3001000000000003E-2</v>
      </c>
      <c r="E602">
        <v>1.0000000000000001E-5</v>
      </c>
      <c r="F602" t="s">
        <v>24</v>
      </c>
      <c r="G602" t="s">
        <v>22</v>
      </c>
      <c r="H602">
        <v>10</v>
      </c>
      <c r="I602">
        <v>30</v>
      </c>
      <c r="J602" t="s">
        <v>21</v>
      </c>
      <c r="K602">
        <v>49.259</v>
      </c>
      <c r="L602">
        <v>3578.8</v>
      </c>
      <c r="M602">
        <v>49.247</v>
      </c>
      <c r="N602">
        <v>3578.8</v>
      </c>
      <c r="O602" t="str">
        <f>IF(VLOOKUP($B602,Table1[],2,FALSE)=0,"",VLOOKUP($B602,Table1[],2,FALSE))</f>
        <v/>
      </c>
      <c r="P602" t="str">
        <f>IF(VLOOKUP($B602,Table1[],3,FALSE)=0,"",VLOOKUP($B602,Table1[],3,FALSE))</f>
        <v/>
      </c>
      <c r="Q602" t="str">
        <f>IF(VLOOKUP($B602,Table1[],5,FALSE)=0,"",VLOOKUP($B602,Table1[],5,FALSE))</f>
        <v/>
      </c>
    </row>
    <row r="603" spans="1:17" x14ac:dyDescent="0.25">
      <c r="A603" t="s">
        <v>115</v>
      </c>
      <c r="B603" t="s">
        <v>102</v>
      </c>
      <c r="C603">
        <v>3.3E-3</v>
      </c>
      <c r="D603">
        <v>3.3001000000000003E-2</v>
      </c>
      <c r="E603">
        <v>1E-4</v>
      </c>
      <c r="F603" t="s">
        <v>24</v>
      </c>
      <c r="G603" t="s">
        <v>22</v>
      </c>
      <c r="H603">
        <v>10</v>
      </c>
      <c r="I603">
        <v>30</v>
      </c>
      <c r="J603" t="s">
        <v>21</v>
      </c>
      <c r="K603">
        <v>575.41</v>
      </c>
      <c r="L603">
        <v>695.3</v>
      </c>
      <c r="M603">
        <v>575.4</v>
      </c>
      <c r="N603">
        <v>695.06</v>
      </c>
      <c r="O603" t="str">
        <f>IF(VLOOKUP($B603,Table1[],2,FALSE)=0,"",VLOOKUP($B603,Table1[],2,FALSE))</f>
        <v/>
      </c>
      <c r="P603" t="str">
        <f>IF(VLOOKUP($B603,Table1[],3,FALSE)=0,"",VLOOKUP($B603,Table1[],3,FALSE))</f>
        <v/>
      </c>
      <c r="Q603" t="str">
        <f>IF(VLOOKUP($B603,Table1[],5,FALSE)=0,"",VLOOKUP($B603,Table1[],5,FALSE))</f>
        <v/>
      </c>
    </row>
    <row r="604" spans="1:17" x14ac:dyDescent="0.25">
      <c r="A604" t="s">
        <v>115</v>
      </c>
      <c r="B604" t="s">
        <v>102</v>
      </c>
      <c r="C604">
        <v>3.3E-3</v>
      </c>
      <c r="D604">
        <v>3.3001000000000003E-2</v>
      </c>
      <c r="E604">
        <v>1E-4</v>
      </c>
      <c r="F604" t="s">
        <v>24</v>
      </c>
      <c r="G604" t="s">
        <v>22</v>
      </c>
      <c r="H604">
        <v>30</v>
      </c>
      <c r="I604">
        <v>30.01</v>
      </c>
      <c r="J604" t="s">
        <v>21</v>
      </c>
      <c r="K604">
        <v>5.3</v>
      </c>
      <c r="L604">
        <v>4600</v>
      </c>
      <c r="M604">
        <v>4.6162999999999998</v>
      </c>
      <c r="N604">
        <v>4619.8999999999996</v>
      </c>
      <c r="O604" t="str">
        <f>IF(VLOOKUP($B604,Table1[],2,FALSE)=0,"",VLOOKUP($B604,Table1[],2,FALSE))</f>
        <v/>
      </c>
      <c r="P604" t="str">
        <f>IF(VLOOKUP($B604,Table1[],3,FALSE)=0,"",VLOOKUP($B604,Table1[],3,FALSE))</f>
        <v/>
      </c>
      <c r="Q604" t="str">
        <f>IF(VLOOKUP($B604,Table1[],5,FALSE)=0,"",VLOOKUP($B604,Table1[],5,FALSE))</f>
        <v/>
      </c>
    </row>
    <row r="605" spans="1:17" x14ac:dyDescent="0.25">
      <c r="A605" t="s">
        <v>115</v>
      </c>
      <c r="B605" t="s">
        <v>102</v>
      </c>
      <c r="C605">
        <v>3.3E-3</v>
      </c>
      <c r="D605">
        <v>3.3001000000000003E-2</v>
      </c>
      <c r="E605">
        <v>1E-4</v>
      </c>
      <c r="F605" t="s">
        <v>24</v>
      </c>
      <c r="G605" t="s">
        <v>22</v>
      </c>
      <c r="H605">
        <v>30</v>
      </c>
      <c r="I605">
        <v>30.01</v>
      </c>
      <c r="J605" t="s">
        <v>21</v>
      </c>
      <c r="K605">
        <v>5.3</v>
      </c>
      <c r="L605">
        <v>4600</v>
      </c>
      <c r="M605">
        <v>4.6261999999999999</v>
      </c>
      <c r="N605">
        <v>4619.6000000000004</v>
      </c>
      <c r="O605" t="str">
        <f>IF(VLOOKUP($B605,Table1[],2,FALSE)=0,"",VLOOKUP($B605,Table1[],2,FALSE))</f>
        <v/>
      </c>
      <c r="P605" t="str">
        <f>IF(VLOOKUP($B605,Table1[],3,FALSE)=0,"",VLOOKUP($B605,Table1[],3,FALSE))</f>
        <v/>
      </c>
      <c r="Q605" t="str">
        <f>IF(VLOOKUP($B605,Table1[],5,FALSE)=0,"",VLOOKUP($B605,Table1[],5,FALSE))</f>
        <v/>
      </c>
    </row>
    <row r="606" spans="1:17" x14ac:dyDescent="0.25">
      <c r="A606" t="s">
        <v>115</v>
      </c>
      <c r="B606" t="s">
        <v>102</v>
      </c>
      <c r="C606">
        <v>3.3E-3</v>
      </c>
      <c r="D606">
        <v>3.3001000000000003E-2</v>
      </c>
      <c r="E606">
        <v>1E-4</v>
      </c>
      <c r="F606" t="s">
        <v>24</v>
      </c>
      <c r="G606" t="s">
        <v>22</v>
      </c>
      <c r="H606">
        <v>30</v>
      </c>
      <c r="I606">
        <v>30.01</v>
      </c>
      <c r="J606" t="s">
        <v>21</v>
      </c>
      <c r="K606">
        <v>5.5293999999999999</v>
      </c>
      <c r="L606">
        <v>4595.5</v>
      </c>
      <c r="M606">
        <v>5.5179</v>
      </c>
      <c r="N606">
        <v>4595.8</v>
      </c>
      <c r="O606" t="str">
        <f>IF(VLOOKUP($B606,Table1[],2,FALSE)=0,"",VLOOKUP($B606,Table1[],2,FALSE))</f>
        <v/>
      </c>
      <c r="P606" t="str">
        <f>IF(VLOOKUP($B606,Table1[],3,FALSE)=0,"",VLOOKUP($B606,Table1[],3,FALSE))</f>
        <v/>
      </c>
      <c r="Q606" t="str">
        <f>IF(VLOOKUP($B606,Table1[],5,FALSE)=0,"",VLOOKUP($B606,Table1[],5,FALSE))</f>
        <v/>
      </c>
    </row>
    <row r="607" spans="1:17" x14ac:dyDescent="0.25">
      <c r="A607" t="s">
        <v>115</v>
      </c>
      <c r="B607" t="s">
        <v>102</v>
      </c>
      <c r="C607">
        <v>3.3E-3</v>
      </c>
      <c r="D607">
        <v>3.3001000000000003E-2</v>
      </c>
      <c r="E607">
        <v>1E-4</v>
      </c>
      <c r="F607" t="s">
        <v>24</v>
      </c>
      <c r="G607" t="s">
        <v>22</v>
      </c>
      <c r="H607">
        <v>30</v>
      </c>
      <c r="I607">
        <v>30.01</v>
      </c>
      <c r="J607" t="s">
        <v>21</v>
      </c>
      <c r="K607">
        <v>49.259</v>
      </c>
      <c r="L607">
        <v>3578.8</v>
      </c>
      <c r="M607">
        <v>49.247</v>
      </c>
      <c r="N607">
        <v>3578.8</v>
      </c>
      <c r="O607" t="str">
        <f>IF(VLOOKUP($B607,Table1[],2,FALSE)=0,"",VLOOKUP($B607,Table1[],2,FALSE))</f>
        <v/>
      </c>
      <c r="P607" t="str">
        <f>IF(VLOOKUP($B607,Table1[],3,FALSE)=0,"",VLOOKUP($B607,Table1[],3,FALSE))</f>
        <v/>
      </c>
      <c r="Q607" t="str">
        <f>IF(VLOOKUP($B607,Table1[],5,FALSE)=0,"",VLOOKUP($B607,Table1[],5,FALSE))</f>
        <v/>
      </c>
    </row>
    <row r="608" spans="1:17" x14ac:dyDescent="0.25">
      <c r="A608" t="s">
        <v>115</v>
      </c>
      <c r="B608" t="s">
        <v>102</v>
      </c>
      <c r="C608">
        <v>3.3E-3</v>
      </c>
      <c r="D608">
        <v>3.3001000000000003E-2</v>
      </c>
      <c r="E608">
        <v>1E-4</v>
      </c>
      <c r="F608" t="s">
        <v>24</v>
      </c>
      <c r="G608" t="s">
        <v>22</v>
      </c>
      <c r="H608">
        <v>30</v>
      </c>
      <c r="I608">
        <v>30.01</v>
      </c>
      <c r="J608" t="s">
        <v>21</v>
      </c>
      <c r="K608">
        <v>575.41</v>
      </c>
      <c r="L608">
        <v>695.3</v>
      </c>
      <c r="M608">
        <v>575.4</v>
      </c>
      <c r="N608">
        <v>695.06</v>
      </c>
      <c r="O608" t="str">
        <f>IF(VLOOKUP($B608,Table1[],2,FALSE)=0,"",VLOOKUP($B608,Table1[],2,FALSE))</f>
        <v/>
      </c>
      <c r="P608" t="str">
        <f>IF(VLOOKUP($B608,Table1[],3,FALSE)=0,"",VLOOKUP($B608,Table1[],3,FALSE))</f>
        <v/>
      </c>
      <c r="Q608" t="str">
        <f>IF(VLOOKUP($B608,Table1[],5,FALSE)=0,"",VLOOKUP($B608,Table1[],5,FALSE))</f>
        <v/>
      </c>
    </row>
    <row r="609" spans="1:17" x14ac:dyDescent="0.25">
      <c r="A609" t="s">
        <v>115</v>
      </c>
      <c r="B609" t="s">
        <v>102</v>
      </c>
      <c r="C609">
        <v>3.3000000000000002E-2</v>
      </c>
      <c r="D609">
        <v>0.33001000000000003</v>
      </c>
      <c r="E609">
        <v>9.9999999999999995E-7</v>
      </c>
      <c r="F609" t="s">
        <v>24</v>
      </c>
      <c r="G609" t="s">
        <v>23</v>
      </c>
      <c r="H609">
        <v>0.01</v>
      </c>
      <c r="I609">
        <v>2.001E-2</v>
      </c>
      <c r="J609" t="s">
        <v>21</v>
      </c>
      <c r="K609">
        <v>2.3E-2</v>
      </c>
      <c r="L609">
        <v>2.1</v>
      </c>
      <c r="M609">
        <v>2.2917E-2</v>
      </c>
      <c r="N609">
        <v>2.0907</v>
      </c>
      <c r="O609" t="str">
        <f>IF(VLOOKUP($B609,Table1[],2,FALSE)=0,"",VLOOKUP($B609,Table1[],2,FALSE))</f>
        <v/>
      </c>
      <c r="P609" t="str">
        <f>IF(VLOOKUP($B609,Table1[],3,FALSE)=0,"",VLOOKUP($B609,Table1[],3,FALSE))</f>
        <v/>
      </c>
      <c r="Q609" t="str">
        <f>IF(VLOOKUP($B609,Table1[],5,FALSE)=0,"",VLOOKUP($B609,Table1[],5,FALSE))</f>
        <v/>
      </c>
    </row>
    <row r="610" spans="1:17" x14ac:dyDescent="0.25">
      <c r="A610" t="s">
        <v>115</v>
      </c>
      <c r="B610" t="s">
        <v>102</v>
      </c>
      <c r="C610">
        <v>3.3000000000000002E-2</v>
      </c>
      <c r="D610">
        <v>0.33001000000000003</v>
      </c>
      <c r="E610">
        <v>1.0000000000000001E-5</v>
      </c>
      <c r="F610" t="s">
        <v>24</v>
      </c>
      <c r="G610" t="s">
        <v>23</v>
      </c>
      <c r="H610">
        <v>0.01</v>
      </c>
      <c r="I610">
        <v>2.001E-2</v>
      </c>
      <c r="J610" t="s">
        <v>21</v>
      </c>
      <c r="K610">
        <v>2.3E-2</v>
      </c>
      <c r="L610">
        <v>2.1</v>
      </c>
      <c r="M610">
        <v>2.3129E-2</v>
      </c>
      <c r="N610">
        <v>2.0901000000000001</v>
      </c>
      <c r="O610" t="str">
        <f>IF(VLOOKUP($B610,Table1[],2,FALSE)=0,"",VLOOKUP($B610,Table1[],2,FALSE))</f>
        <v/>
      </c>
      <c r="P610" t="str">
        <f>IF(VLOOKUP($B610,Table1[],3,FALSE)=0,"",VLOOKUP($B610,Table1[],3,FALSE))</f>
        <v/>
      </c>
      <c r="Q610" t="str">
        <f>IF(VLOOKUP($B610,Table1[],5,FALSE)=0,"",VLOOKUP($B610,Table1[],5,FALSE))</f>
        <v/>
      </c>
    </row>
    <row r="611" spans="1:17" x14ac:dyDescent="0.25">
      <c r="A611" t="s">
        <v>115</v>
      </c>
      <c r="B611" t="s">
        <v>102</v>
      </c>
      <c r="C611">
        <v>3.3000000000000002E-2</v>
      </c>
      <c r="D611">
        <v>0.33001000000000003</v>
      </c>
      <c r="E611">
        <v>1E-4</v>
      </c>
      <c r="F611" t="s">
        <v>24</v>
      </c>
      <c r="G611" t="s">
        <v>23</v>
      </c>
      <c r="H611">
        <v>0.01</v>
      </c>
      <c r="I611">
        <v>2.001E-2</v>
      </c>
      <c r="J611" t="s">
        <v>21</v>
      </c>
      <c r="K611">
        <v>4.1051999999999998E-2</v>
      </c>
      <c r="L611">
        <v>2.0453000000000001</v>
      </c>
      <c r="M611">
        <v>4.1147999999999997E-2</v>
      </c>
      <c r="N611">
        <v>2.0425</v>
      </c>
      <c r="O611" t="str">
        <f>IF(VLOOKUP($B611,Table1[],2,FALSE)=0,"",VLOOKUP($B611,Table1[],2,FALSE))</f>
        <v/>
      </c>
      <c r="P611" t="str">
        <f>IF(VLOOKUP($B611,Table1[],3,FALSE)=0,"",VLOOKUP($B611,Table1[],3,FALSE))</f>
        <v/>
      </c>
      <c r="Q611" t="str">
        <f>IF(VLOOKUP($B611,Table1[],5,FALSE)=0,"",VLOOKUP($B611,Table1[],5,FALSE))</f>
        <v/>
      </c>
    </row>
    <row r="612" spans="1:17" x14ac:dyDescent="0.25">
      <c r="A612" t="s">
        <v>115</v>
      </c>
      <c r="B612" t="s">
        <v>102</v>
      </c>
      <c r="C612">
        <v>3.3000000000000002E-2</v>
      </c>
      <c r="D612">
        <v>0.33001000000000003</v>
      </c>
      <c r="E612">
        <v>1E-3</v>
      </c>
      <c r="F612" t="s">
        <v>24</v>
      </c>
      <c r="G612" t="s">
        <v>23</v>
      </c>
      <c r="H612">
        <v>0.01</v>
      </c>
      <c r="I612">
        <v>2.001E-2</v>
      </c>
      <c r="J612" t="s">
        <v>21</v>
      </c>
      <c r="K612">
        <v>0.54766999999999999</v>
      </c>
      <c r="L612">
        <v>1.1202000000000001</v>
      </c>
      <c r="M612">
        <v>0.54766000000000004</v>
      </c>
      <c r="N612">
        <v>1.1202000000000001</v>
      </c>
      <c r="O612" t="str">
        <f>IF(VLOOKUP($B612,Table1[],2,FALSE)=0,"",VLOOKUP($B612,Table1[],2,FALSE))</f>
        <v/>
      </c>
      <c r="P612" t="str">
        <f>IF(VLOOKUP($B612,Table1[],3,FALSE)=0,"",VLOOKUP($B612,Table1[],3,FALSE))</f>
        <v/>
      </c>
      <c r="Q612" t="str">
        <f>IF(VLOOKUP($B612,Table1[],5,FALSE)=0,"",VLOOKUP($B612,Table1[],5,FALSE))</f>
        <v/>
      </c>
    </row>
    <row r="613" spans="1:17" x14ac:dyDescent="0.25">
      <c r="A613" t="s">
        <v>115</v>
      </c>
      <c r="B613" t="s">
        <v>102</v>
      </c>
      <c r="C613">
        <v>3.3000000000000002E-2</v>
      </c>
      <c r="D613">
        <v>0.33001000000000003</v>
      </c>
      <c r="E613">
        <v>0.01</v>
      </c>
      <c r="F613" t="s">
        <v>24</v>
      </c>
      <c r="G613" t="s">
        <v>23</v>
      </c>
      <c r="H613">
        <v>0.01</v>
      </c>
      <c r="I613">
        <v>2.001E-2</v>
      </c>
      <c r="J613" t="s">
        <v>21</v>
      </c>
      <c r="K613">
        <v>5.7694999999999999</v>
      </c>
      <c r="L613">
        <v>0.14516999999999999</v>
      </c>
      <c r="M613">
        <v>5.7694999999999999</v>
      </c>
      <c r="N613">
        <v>0.14515</v>
      </c>
      <c r="O613" t="str">
        <f>IF(VLOOKUP($B613,Table1[],2,FALSE)=0,"",VLOOKUP($B613,Table1[],2,FALSE))</f>
        <v/>
      </c>
      <c r="P613" t="str">
        <f>IF(VLOOKUP($B613,Table1[],3,FALSE)=0,"",VLOOKUP($B613,Table1[],3,FALSE))</f>
        <v/>
      </c>
      <c r="Q613" t="str">
        <f>IF(VLOOKUP($B613,Table1[],5,FALSE)=0,"",VLOOKUP($B613,Table1[],5,FALSE))</f>
        <v/>
      </c>
    </row>
    <row r="614" spans="1:17" x14ac:dyDescent="0.25">
      <c r="A614" t="s">
        <v>115</v>
      </c>
      <c r="B614" t="s">
        <v>102</v>
      </c>
      <c r="C614">
        <v>3.3000000000000002E-2</v>
      </c>
      <c r="D614">
        <v>0.33001000000000003</v>
      </c>
      <c r="E614">
        <v>9.9999999999999995E-7</v>
      </c>
      <c r="F614" t="s">
        <v>24</v>
      </c>
      <c r="G614" t="s">
        <v>23</v>
      </c>
      <c r="H614">
        <v>0.02</v>
      </c>
      <c r="I614">
        <v>4.5010000000000001E-2</v>
      </c>
      <c r="J614" t="s">
        <v>21</v>
      </c>
      <c r="K614">
        <v>3.7999999999999999E-2</v>
      </c>
      <c r="L614">
        <v>1</v>
      </c>
      <c r="M614">
        <v>2.3094E-2</v>
      </c>
      <c r="N614">
        <v>1.0436000000000001</v>
      </c>
      <c r="O614" t="str">
        <f>IF(VLOOKUP($B614,Table1[],2,FALSE)=0,"",VLOOKUP($B614,Table1[],2,FALSE))</f>
        <v/>
      </c>
      <c r="P614" t="str">
        <f>IF(VLOOKUP($B614,Table1[],3,FALSE)=0,"",VLOOKUP($B614,Table1[],3,FALSE))</f>
        <v/>
      </c>
      <c r="Q614" t="str">
        <f>IF(VLOOKUP($B614,Table1[],5,FALSE)=0,"",VLOOKUP($B614,Table1[],5,FALSE))</f>
        <v/>
      </c>
    </row>
    <row r="615" spans="1:17" x14ac:dyDescent="0.25">
      <c r="A615" t="s">
        <v>115</v>
      </c>
      <c r="B615" t="s">
        <v>102</v>
      </c>
      <c r="C615">
        <v>3.3000000000000002E-2</v>
      </c>
      <c r="D615">
        <v>0.33001000000000003</v>
      </c>
      <c r="E615">
        <v>1.0000000000000001E-5</v>
      </c>
      <c r="F615" t="s">
        <v>24</v>
      </c>
      <c r="G615" t="s">
        <v>23</v>
      </c>
      <c r="H615">
        <v>0.02</v>
      </c>
      <c r="I615">
        <v>4.5010000000000001E-2</v>
      </c>
      <c r="J615" t="s">
        <v>21</v>
      </c>
      <c r="K615">
        <v>3.7999999999999999E-2</v>
      </c>
      <c r="L615">
        <v>1</v>
      </c>
      <c r="M615">
        <v>2.3358E-2</v>
      </c>
      <c r="N615">
        <v>1.0427999999999999</v>
      </c>
      <c r="O615" t="str">
        <f>IF(VLOOKUP($B615,Table1[],2,FALSE)=0,"",VLOOKUP($B615,Table1[],2,FALSE))</f>
        <v/>
      </c>
      <c r="P615" t="str">
        <f>IF(VLOOKUP($B615,Table1[],3,FALSE)=0,"",VLOOKUP($B615,Table1[],3,FALSE))</f>
        <v/>
      </c>
      <c r="Q615" t="str">
        <f>IF(VLOOKUP($B615,Table1[],5,FALSE)=0,"",VLOOKUP($B615,Table1[],5,FALSE))</f>
        <v/>
      </c>
    </row>
    <row r="616" spans="1:17" x14ac:dyDescent="0.25">
      <c r="A616" t="s">
        <v>115</v>
      </c>
      <c r="B616" t="s">
        <v>102</v>
      </c>
      <c r="C616">
        <v>3.3000000000000002E-2</v>
      </c>
      <c r="D616">
        <v>0.33001000000000003</v>
      </c>
      <c r="E616">
        <v>1E-4</v>
      </c>
      <c r="F616" t="s">
        <v>24</v>
      </c>
      <c r="G616" t="s">
        <v>23</v>
      </c>
      <c r="H616">
        <v>0.02</v>
      </c>
      <c r="I616">
        <v>4.5010000000000001E-2</v>
      </c>
      <c r="J616" t="s">
        <v>21</v>
      </c>
      <c r="K616">
        <v>4.9202999999999997E-2</v>
      </c>
      <c r="L616">
        <v>0.97804000000000002</v>
      </c>
      <c r="M616">
        <v>4.9192E-2</v>
      </c>
      <c r="N616">
        <v>0.97804000000000002</v>
      </c>
      <c r="O616" t="str">
        <f>IF(VLOOKUP($B616,Table1[],2,FALSE)=0,"",VLOOKUP($B616,Table1[],2,FALSE))</f>
        <v/>
      </c>
      <c r="P616" t="str">
        <f>IF(VLOOKUP($B616,Table1[],3,FALSE)=0,"",VLOOKUP($B616,Table1[],3,FALSE))</f>
        <v/>
      </c>
      <c r="Q616" t="str">
        <f>IF(VLOOKUP($B616,Table1[],5,FALSE)=0,"",VLOOKUP($B616,Table1[],5,FALSE))</f>
        <v/>
      </c>
    </row>
    <row r="617" spans="1:17" x14ac:dyDescent="0.25">
      <c r="A617" t="s">
        <v>115</v>
      </c>
      <c r="B617" t="s">
        <v>102</v>
      </c>
      <c r="C617">
        <v>3.3000000000000002E-2</v>
      </c>
      <c r="D617">
        <v>0.33001000000000003</v>
      </c>
      <c r="E617">
        <v>1E-3</v>
      </c>
      <c r="F617" t="s">
        <v>24</v>
      </c>
      <c r="G617" t="s">
        <v>23</v>
      </c>
      <c r="H617">
        <v>0.02</v>
      </c>
      <c r="I617">
        <v>4.5010000000000001E-2</v>
      </c>
      <c r="J617" t="s">
        <v>21</v>
      </c>
      <c r="K617">
        <v>0.56864000000000003</v>
      </c>
      <c r="L617">
        <v>0.35072999999999999</v>
      </c>
      <c r="M617">
        <v>0.56864000000000003</v>
      </c>
      <c r="N617">
        <v>0.35067999999999999</v>
      </c>
      <c r="O617" t="str">
        <f>IF(VLOOKUP($B617,Table1[],2,FALSE)=0,"",VLOOKUP($B617,Table1[],2,FALSE))</f>
        <v/>
      </c>
      <c r="P617" t="str">
        <f>IF(VLOOKUP($B617,Table1[],3,FALSE)=0,"",VLOOKUP($B617,Table1[],3,FALSE))</f>
        <v/>
      </c>
      <c r="Q617" t="str">
        <f>IF(VLOOKUP($B617,Table1[],5,FALSE)=0,"",VLOOKUP($B617,Table1[],5,FALSE))</f>
        <v/>
      </c>
    </row>
    <row r="618" spans="1:17" x14ac:dyDescent="0.25">
      <c r="A618" t="s">
        <v>115</v>
      </c>
      <c r="B618" t="s">
        <v>102</v>
      </c>
      <c r="C618">
        <v>3.3000000000000002E-2</v>
      </c>
      <c r="D618">
        <v>0.33001000000000003</v>
      </c>
      <c r="E618">
        <v>0.01</v>
      </c>
      <c r="F618" t="s">
        <v>24</v>
      </c>
      <c r="G618" t="s">
        <v>23</v>
      </c>
      <c r="H618">
        <v>0.02</v>
      </c>
      <c r="I618">
        <v>4.5010000000000001E-2</v>
      </c>
      <c r="J618" t="s">
        <v>21</v>
      </c>
      <c r="K618">
        <v>5.7725999999999997</v>
      </c>
      <c r="L618">
        <v>3.8390000000000001E-2</v>
      </c>
      <c r="M618">
        <v>5.7725999999999997</v>
      </c>
      <c r="N618">
        <v>3.8365000000000003E-2</v>
      </c>
      <c r="O618" t="str">
        <f>IF(VLOOKUP($B618,Table1[],2,FALSE)=0,"",VLOOKUP($B618,Table1[],2,FALSE))</f>
        <v/>
      </c>
      <c r="P618" t="str">
        <f>IF(VLOOKUP($B618,Table1[],3,FALSE)=0,"",VLOOKUP($B618,Table1[],3,FALSE))</f>
        <v/>
      </c>
      <c r="Q618" t="str">
        <f>IF(VLOOKUP($B618,Table1[],5,FALSE)=0,"",VLOOKUP($B618,Table1[],5,FALSE))</f>
        <v/>
      </c>
    </row>
    <row r="619" spans="1:17" x14ac:dyDescent="0.25">
      <c r="A619" t="s">
        <v>115</v>
      </c>
      <c r="B619" t="s">
        <v>102</v>
      </c>
      <c r="C619">
        <v>3.3000000000000002E-2</v>
      </c>
      <c r="D619">
        <v>0.33001000000000003</v>
      </c>
      <c r="E619">
        <v>9.9999999999999995E-7</v>
      </c>
      <c r="F619" t="s">
        <v>24</v>
      </c>
      <c r="G619" t="s">
        <v>23</v>
      </c>
      <c r="H619">
        <v>4.4999999999999998E-2</v>
      </c>
      <c r="I619">
        <v>1.0000100000000001</v>
      </c>
      <c r="J619" t="s">
        <v>21</v>
      </c>
      <c r="K619">
        <v>2.4E-2</v>
      </c>
      <c r="L619">
        <v>0.47</v>
      </c>
      <c r="M619">
        <v>2.282E-2</v>
      </c>
      <c r="N619">
        <v>0.47204000000000002</v>
      </c>
      <c r="O619" t="str">
        <f>IF(VLOOKUP($B619,Table1[],2,FALSE)=0,"",VLOOKUP($B619,Table1[],2,FALSE))</f>
        <v/>
      </c>
      <c r="P619" t="str">
        <f>IF(VLOOKUP($B619,Table1[],3,FALSE)=0,"",VLOOKUP($B619,Table1[],3,FALSE))</f>
        <v/>
      </c>
      <c r="Q619" t="str">
        <f>IF(VLOOKUP($B619,Table1[],5,FALSE)=0,"",VLOOKUP($B619,Table1[],5,FALSE))</f>
        <v/>
      </c>
    </row>
    <row r="620" spans="1:17" x14ac:dyDescent="0.25">
      <c r="A620" t="s">
        <v>115</v>
      </c>
      <c r="B620" t="s">
        <v>102</v>
      </c>
      <c r="C620">
        <v>3.3000000000000002E-2</v>
      </c>
      <c r="D620">
        <v>0.33001000000000003</v>
      </c>
      <c r="E620">
        <v>1.0000000000000001E-5</v>
      </c>
      <c r="F620" t="s">
        <v>24</v>
      </c>
      <c r="G620" t="s">
        <v>23</v>
      </c>
      <c r="H620">
        <v>4.4999999999999998E-2</v>
      </c>
      <c r="I620">
        <v>1.0000100000000001</v>
      </c>
      <c r="J620" t="s">
        <v>21</v>
      </c>
      <c r="K620">
        <v>2.4E-2</v>
      </c>
      <c r="L620">
        <v>0.47</v>
      </c>
      <c r="M620">
        <v>2.3285E-2</v>
      </c>
      <c r="N620">
        <v>0.47091</v>
      </c>
      <c r="O620" t="str">
        <f>IF(VLOOKUP($B620,Table1[],2,FALSE)=0,"",VLOOKUP($B620,Table1[],2,FALSE))</f>
        <v/>
      </c>
      <c r="P620" t="str">
        <f>IF(VLOOKUP($B620,Table1[],3,FALSE)=0,"",VLOOKUP($B620,Table1[],3,FALSE))</f>
        <v/>
      </c>
      <c r="Q620" t="str">
        <f>IF(VLOOKUP($B620,Table1[],5,FALSE)=0,"",VLOOKUP($B620,Table1[],5,FALSE))</f>
        <v/>
      </c>
    </row>
    <row r="621" spans="1:17" x14ac:dyDescent="0.25">
      <c r="A621" t="s">
        <v>115</v>
      </c>
      <c r="B621" t="s">
        <v>102</v>
      </c>
      <c r="C621">
        <v>3.3000000000000002E-2</v>
      </c>
      <c r="D621">
        <v>0.33001000000000003</v>
      </c>
      <c r="E621">
        <v>1E-4</v>
      </c>
      <c r="F621" t="s">
        <v>24</v>
      </c>
      <c r="G621" t="s">
        <v>23</v>
      </c>
      <c r="H621">
        <v>4.4999999999999998E-2</v>
      </c>
      <c r="I621">
        <v>1.0000100000000001</v>
      </c>
      <c r="J621" t="s">
        <v>21</v>
      </c>
      <c r="K621">
        <v>5.6196999999999997E-2</v>
      </c>
      <c r="L621">
        <v>0.39853</v>
      </c>
      <c r="M621">
        <v>5.6184999999999999E-2</v>
      </c>
      <c r="N621">
        <v>0.39850999999999998</v>
      </c>
      <c r="O621" t="str">
        <f>IF(VLOOKUP($B621,Table1[],2,FALSE)=0,"",VLOOKUP($B621,Table1[],2,FALSE))</f>
        <v/>
      </c>
      <c r="P621" t="str">
        <f>IF(VLOOKUP($B621,Table1[],3,FALSE)=0,"",VLOOKUP($B621,Table1[],3,FALSE))</f>
        <v/>
      </c>
      <c r="Q621" t="str">
        <f>IF(VLOOKUP($B621,Table1[],5,FALSE)=0,"",VLOOKUP($B621,Table1[],5,FALSE))</f>
        <v/>
      </c>
    </row>
    <row r="622" spans="1:17" x14ac:dyDescent="0.25">
      <c r="A622" t="s">
        <v>115</v>
      </c>
      <c r="B622" t="s">
        <v>102</v>
      </c>
      <c r="C622">
        <v>3.3000000000000002E-2</v>
      </c>
      <c r="D622">
        <v>0.33001000000000003</v>
      </c>
      <c r="E622">
        <v>1E-3</v>
      </c>
      <c r="F622" t="s">
        <v>24</v>
      </c>
      <c r="G622" t="s">
        <v>23</v>
      </c>
      <c r="H622">
        <v>4.4999999999999998E-2</v>
      </c>
      <c r="I622">
        <v>1.0000100000000001</v>
      </c>
      <c r="J622" t="s">
        <v>21</v>
      </c>
      <c r="K622">
        <v>0.57577999999999996</v>
      </c>
      <c r="L622">
        <v>8.6645E-2</v>
      </c>
      <c r="M622">
        <v>0.57577</v>
      </c>
      <c r="N622">
        <v>8.6583999999999994E-2</v>
      </c>
      <c r="O622" t="str">
        <f>IF(VLOOKUP($B622,Table1[],2,FALSE)=0,"",VLOOKUP($B622,Table1[],2,FALSE))</f>
        <v/>
      </c>
      <c r="P622" t="str">
        <f>IF(VLOOKUP($B622,Table1[],3,FALSE)=0,"",VLOOKUP($B622,Table1[],3,FALSE))</f>
        <v/>
      </c>
      <c r="Q622" t="str">
        <f>IF(VLOOKUP($B622,Table1[],5,FALSE)=0,"",VLOOKUP($B622,Table1[],5,FALSE))</f>
        <v/>
      </c>
    </row>
    <row r="623" spans="1:17" x14ac:dyDescent="0.25">
      <c r="A623" t="s">
        <v>115</v>
      </c>
      <c r="B623" t="s">
        <v>102</v>
      </c>
      <c r="C623">
        <v>3.3000000000000002E-2</v>
      </c>
      <c r="D623">
        <v>0.33001000000000003</v>
      </c>
      <c r="E623">
        <v>0.01</v>
      </c>
      <c r="F623" t="s">
        <v>24</v>
      </c>
      <c r="G623" t="s">
        <v>23</v>
      </c>
      <c r="H623">
        <v>4.4999999999999998E-2</v>
      </c>
      <c r="I623">
        <v>1.0000100000000001</v>
      </c>
      <c r="J623" t="s">
        <v>21</v>
      </c>
      <c r="K623">
        <v>5.7733999999999996</v>
      </c>
      <c r="L623">
        <v>8.8941000000000003E-3</v>
      </c>
      <c r="M623">
        <v>5.7733999999999996</v>
      </c>
      <c r="N623">
        <v>8.8681999999999997E-3</v>
      </c>
      <c r="O623" t="str">
        <f>IF(VLOOKUP($B623,Table1[],2,FALSE)=0,"",VLOOKUP($B623,Table1[],2,FALSE))</f>
        <v/>
      </c>
      <c r="P623" t="str">
        <f>IF(VLOOKUP($B623,Table1[],3,FALSE)=0,"",VLOOKUP($B623,Table1[],3,FALSE))</f>
        <v/>
      </c>
      <c r="Q623" t="str">
        <f>IF(VLOOKUP($B623,Table1[],5,FALSE)=0,"",VLOOKUP($B623,Table1[],5,FALSE))</f>
        <v/>
      </c>
    </row>
    <row r="624" spans="1:17" x14ac:dyDescent="0.25">
      <c r="A624" t="s">
        <v>115</v>
      </c>
      <c r="B624" t="s">
        <v>102</v>
      </c>
      <c r="C624">
        <v>3.3000000000000002E-2</v>
      </c>
      <c r="D624">
        <v>0.33001000000000003</v>
      </c>
      <c r="E624">
        <v>9.9999999999999995E-7</v>
      </c>
      <c r="F624" t="s">
        <v>24</v>
      </c>
      <c r="G624" t="s">
        <v>23</v>
      </c>
      <c r="H624">
        <v>1</v>
      </c>
      <c r="I624">
        <v>5.01</v>
      </c>
      <c r="J624" t="s">
        <v>21</v>
      </c>
      <c r="K624">
        <v>5.8000000000000003E-2</v>
      </c>
      <c r="L624">
        <v>1.2</v>
      </c>
      <c r="M624">
        <v>5.7624000000000002E-2</v>
      </c>
      <c r="N624">
        <v>1.1588000000000001</v>
      </c>
      <c r="O624" t="str">
        <f>IF(VLOOKUP($B624,Table1[],2,FALSE)=0,"",VLOOKUP($B624,Table1[],2,FALSE))</f>
        <v/>
      </c>
      <c r="P624" t="str">
        <f>IF(VLOOKUP($B624,Table1[],3,FALSE)=0,"",VLOOKUP($B624,Table1[],3,FALSE))</f>
        <v/>
      </c>
      <c r="Q624" t="str">
        <f>IF(VLOOKUP($B624,Table1[],5,FALSE)=0,"",VLOOKUP($B624,Table1[],5,FALSE))</f>
        <v/>
      </c>
    </row>
    <row r="625" spans="1:17" x14ac:dyDescent="0.25">
      <c r="A625" t="s">
        <v>115</v>
      </c>
      <c r="B625" t="s">
        <v>102</v>
      </c>
      <c r="C625">
        <v>3.3000000000000002E-2</v>
      </c>
      <c r="D625">
        <v>0.33001000000000003</v>
      </c>
      <c r="E625">
        <v>1.0000000000000001E-5</v>
      </c>
      <c r="F625" t="s">
        <v>24</v>
      </c>
      <c r="G625" t="s">
        <v>23</v>
      </c>
      <c r="H625">
        <v>1</v>
      </c>
      <c r="I625">
        <v>5.01</v>
      </c>
      <c r="J625" t="s">
        <v>21</v>
      </c>
      <c r="K625">
        <v>5.8000000000000003E-2</v>
      </c>
      <c r="L625">
        <v>1.2</v>
      </c>
      <c r="M625">
        <v>5.7825000000000001E-2</v>
      </c>
      <c r="N625">
        <v>1.1583000000000001</v>
      </c>
      <c r="O625" t="str">
        <f>IF(VLOOKUP($B625,Table1[],2,FALSE)=0,"",VLOOKUP($B625,Table1[],2,FALSE))</f>
        <v/>
      </c>
      <c r="P625" t="str">
        <f>IF(VLOOKUP($B625,Table1[],3,FALSE)=0,"",VLOOKUP($B625,Table1[],3,FALSE))</f>
        <v/>
      </c>
      <c r="Q625" t="str">
        <f>IF(VLOOKUP($B625,Table1[],5,FALSE)=0,"",VLOOKUP($B625,Table1[],5,FALSE))</f>
        <v/>
      </c>
    </row>
    <row r="626" spans="1:17" x14ac:dyDescent="0.25">
      <c r="A626" t="s">
        <v>115</v>
      </c>
      <c r="B626" t="s">
        <v>102</v>
      </c>
      <c r="C626">
        <v>3.3000000000000002E-2</v>
      </c>
      <c r="D626">
        <v>0.33001000000000003</v>
      </c>
      <c r="E626">
        <v>1E-4</v>
      </c>
      <c r="F626" t="s">
        <v>24</v>
      </c>
      <c r="G626" t="s">
        <v>23</v>
      </c>
      <c r="H626">
        <v>1</v>
      </c>
      <c r="I626">
        <v>5.01</v>
      </c>
      <c r="J626" t="s">
        <v>21</v>
      </c>
      <c r="K626">
        <v>7.3934E-2</v>
      </c>
      <c r="L626">
        <v>1.1516999999999999</v>
      </c>
      <c r="M626">
        <v>7.5028999999999998E-2</v>
      </c>
      <c r="N626">
        <v>1.1174999999999999</v>
      </c>
      <c r="O626" t="str">
        <f>IF(VLOOKUP($B626,Table1[],2,FALSE)=0,"",VLOOKUP($B626,Table1[],2,FALSE))</f>
        <v/>
      </c>
      <c r="P626" t="str">
        <f>IF(VLOOKUP($B626,Table1[],3,FALSE)=0,"",VLOOKUP($B626,Table1[],3,FALSE))</f>
        <v/>
      </c>
      <c r="Q626" t="str">
        <f>IF(VLOOKUP($B626,Table1[],5,FALSE)=0,"",VLOOKUP($B626,Table1[],5,FALSE))</f>
        <v/>
      </c>
    </row>
    <row r="627" spans="1:17" x14ac:dyDescent="0.25">
      <c r="A627" t="s">
        <v>115</v>
      </c>
      <c r="B627" t="s">
        <v>102</v>
      </c>
      <c r="C627">
        <v>3.3000000000000002E-2</v>
      </c>
      <c r="D627">
        <v>0.33001000000000003</v>
      </c>
      <c r="E627">
        <v>1E-3</v>
      </c>
      <c r="F627" t="s">
        <v>24</v>
      </c>
      <c r="G627" t="s">
        <v>23</v>
      </c>
      <c r="H627">
        <v>1</v>
      </c>
      <c r="I627">
        <v>5.01</v>
      </c>
      <c r="J627" t="s">
        <v>21</v>
      </c>
      <c r="K627">
        <v>0.56964999999999999</v>
      </c>
      <c r="L627">
        <v>0.47367999999999999</v>
      </c>
      <c r="M627">
        <v>0.56962999999999997</v>
      </c>
      <c r="N627">
        <v>0.47360999999999998</v>
      </c>
      <c r="O627" t="str">
        <f>IF(VLOOKUP($B627,Table1[],2,FALSE)=0,"",VLOOKUP($B627,Table1[],2,FALSE))</f>
        <v/>
      </c>
      <c r="P627" t="str">
        <f>IF(VLOOKUP($B627,Table1[],3,FALSE)=0,"",VLOOKUP($B627,Table1[],3,FALSE))</f>
        <v/>
      </c>
      <c r="Q627" t="str">
        <f>IF(VLOOKUP($B627,Table1[],5,FALSE)=0,"",VLOOKUP($B627,Table1[],5,FALSE))</f>
        <v/>
      </c>
    </row>
    <row r="628" spans="1:17" x14ac:dyDescent="0.25">
      <c r="A628" t="s">
        <v>115</v>
      </c>
      <c r="B628" t="s">
        <v>102</v>
      </c>
      <c r="C628">
        <v>3.3000000000000002E-2</v>
      </c>
      <c r="D628">
        <v>0.33001000000000003</v>
      </c>
      <c r="E628">
        <v>0.01</v>
      </c>
      <c r="F628" t="s">
        <v>24</v>
      </c>
      <c r="G628" t="s">
        <v>23</v>
      </c>
      <c r="H628">
        <v>1</v>
      </c>
      <c r="I628">
        <v>5.01</v>
      </c>
      <c r="J628" t="s">
        <v>21</v>
      </c>
      <c r="K628">
        <v>5.7725999999999997</v>
      </c>
      <c r="L628">
        <v>5.3741999999999998E-2</v>
      </c>
      <c r="M628">
        <v>5.7725999999999997</v>
      </c>
      <c r="N628">
        <v>5.3697000000000002E-2</v>
      </c>
      <c r="O628" t="str">
        <f>IF(VLOOKUP($B628,Table1[],2,FALSE)=0,"",VLOOKUP($B628,Table1[],2,FALSE))</f>
        <v/>
      </c>
      <c r="P628" t="str">
        <f>IF(VLOOKUP($B628,Table1[],3,FALSE)=0,"",VLOOKUP($B628,Table1[],3,FALSE))</f>
        <v/>
      </c>
      <c r="Q628" t="str">
        <f>IF(VLOOKUP($B628,Table1[],5,FALSE)=0,"",VLOOKUP($B628,Table1[],5,FALSE))</f>
        <v/>
      </c>
    </row>
    <row r="629" spans="1:17" x14ac:dyDescent="0.25">
      <c r="A629" t="s">
        <v>115</v>
      </c>
      <c r="B629" t="s">
        <v>102</v>
      </c>
      <c r="C629">
        <v>3.3000000000000002E-2</v>
      </c>
      <c r="D629">
        <v>0.33001000000000003</v>
      </c>
      <c r="E629">
        <v>9.9999999999999995E-7</v>
      </c>
      <c r="F629" t="s">
        <v>24</v>
      </c>
      <c r="G629" t="s">
        <v>23</v>
      </c>
      <c r="H629">
        <v>5</v>
      </c>
      <c r="I629">
        <v>10.01</v>
      </c>
      <c r="J629" t="s">
        <v>21</v>
      </c>
      <c r="K629">
        <v>0.12</v>
      </c>
      <c r="L629">
        <v>2.2999999999999998</v>
      </c>
      <c r="M629">
        <v>0.11543</v>
      </c>
      <c r="N629">
        <v>2.3113999999999999</v>
      </c>
      <c r="O629" t="str">
        <f>IF(VLOOKUP($B629,Table1[],2,FALSE)=0,"",VLOOKUP($B629,Table1[],2,FALSE))</f>
        <v/>
      </c>
      <c r="P629" t="str">
        <f>IF(VLOOKUP($B629,Table1[],3,FALSE)=0,"",VLOOKUP($B629,Table1[],3,FALSE))</f>
        <v/>
      </c>
      <c r="Q629" t="str">
        <f>IF(VLOOKUP($B629,Table1[],5,FALSE)=0,"",VLOOKUP($B629,Table1[],5,FALSE))</f>
        <v/>
      </c>
    </row>
    <row r="630" spans="1:17" x14ac:dyDescent="0.25">
      <c r="A630" t="s">
        <v>115</v>
      </c>
      <c r="B630" t="s">
        <v>102</v>
      </c>
      <c r="C630">
        <v>3.3000000000000002E-2</v>
      </c>
      <c r="D630">
        <v>0.33001000000000003</v>
      </c>
      <c r="E630">
        <v>1.0000000000000001E-5</v>
      </c>
      <c r="F630" t="s">
        <v>24</v>
      </c>
      <c r="G630" t="s">
        <v>23</v>
      </c>
      <c r="H630">
        <v>5</v>
      </c>
      <c r="I630">
        <v>10.01</v>
      </c>
      <c r="J630" t="s">
        <v>21</v>
      </c>
      <c r="K630">
        <v>0.12</v>
      </c>
      <c r="L630">
        <v>2.2999999999999998</v>
      </c>
      <c r="M630">
        <v>0.11552</v>
      </c>
      <c r="N630">
        <v>2.3111999999999999</v>
      </c>
      <c r="O630" t="str">
        <f>IF(VLOOKUP($B630,Table1[],2,FALSE)=0,"",VLOOKUP($B630,Table1[],2,FALSE))</f>
        <v/>
      </c>
      <c r="P630" t="str">
        <f>IF(VLOOKUP($B630,Table1[],3,FALSE)=0,"",VLOOKUP($B630,Table1[],3,FALSE))</f>
        <v/>
      </c>
      <c r="Q630" t="str">
        <f>IF(VLOOKUP($B630,Table1[],5,FALSE)=0,"",VLOOKUP($B630,Table1[],5,FALSE))</f>
        <v/>
      </c>
    </row>
    <row r="631" spans="1:17" x14ac:dyDescent="0.25">
      <c r="A631" t="s">
        <v>115</v>
      </c>
      <c r="B631" t="s">
        <v>102</v>
      </c>
      <c r="C631">
        <v>3.3000000000000002E-2</v>
      </c>
      <c r="D631">
        <v>0.33001000000000003</v>
      </c>
      <c r="E631">
        <v>1E-4</v>
      </c>
      <c r="F631" t="s">
        <v>24</v>
      </c>
      <c r="G631" t="s">
        <v>23</v>
      </c>
      <c r="H631">
        <v>5</v>
      </c>
      <c r="I631">
        <v>10.01</v>
      </c>
      <c r="J631" t="s">
        <v>21</v>
      </c>
      <c r="K631">
        <v>0.12471</v>
      </c>
      <c r="L631">
        <v>2.2890999999999999</v>
      </c>
      <c r="M631">
        <v>0.12466000000000001</v>
      </c>
      <c r="N631">
        <v>2.2892000000000001</v>
      </c>
      <c r="O631" t="str">
        <f>IF(VLOOKUP($B631,Table1[],2,FALSE)=0,"",VLOOKUP($B631,Table1[],2,FALSE))</f>
        <v/>
      </c>
      <c r="P631" t="str">
        <f>IF(VLOOKUP($B631,Table1[],3,FALSE)=0,"",VLOOKUP($B631,Table1[],3,FALSE))</f>
        <v/>
      </c>
      <c r="Q631" t="str">
        <f>IF(VLOOKUP($B631,Table1[],5,FALSE)=0,"",VLOOKUP($B631,Table1[],5,FALSE))</f>
        <v/>
      </c>
    </row>
    <row r="632" spans="1:17" x14ac:dyDescent="0.25">
      <c r="A632" t="s">
        <v>115</v>
      </c>
      <c r="B632" t="s">
        <v>102</v>
      </c>
      <c r="C632">
        <v>3.3000000000000002E-2</v>
      </c>
      <c r="D632">
        <v>0.33001000000000003</v>
      </c>
      <c r="E632">
        <v>1E-3</v>
      </c>
      <c r="F632" t="s">
        <v>24</v>
      </c>
      <c r="G632" t="s">
        <v>23</v>
      </c>
      <c r="H632">
        <v>5</v>
      </c>
      <c r="I632">
        <v>10.01</v>
      </c>
      <c r="J632" t="s">
        <v>21</v>
      </c>
      <c r="K632">
        <v>0.55922000000000005</v>
      </c>
      <c r="L632">
        <v>1.4903999999999999</v>
      </c>
      <c r="M632">
        <v>0.55915999999999999</v>
      </c>
      <c r="N632">
        <v>1.4903999999999999</v>
      </c>
      <c r="O632" t="str">
        <f>IF(VLOOKUP($B632,Table1[],2,FALSE)=0,"",VLOOKUP($B632,Table1[],2,FALSE))</f>
        <v/>
      </c>
      <c r="P632" t="str">
        <f>IF(VLOOKUP($B632,Table1[],3,FALSE)=0,"",VLOOKUP($B632,Table1[],3,FALSE))</f>
        <v/>
      </c>
      <c r="Q632" t="str">
        <f>IF(VLOOKUP($B632,Table1[],5,FALSE)=0,"",VLOOKUP($B632,Table1[],5,FALSE))</f>
        <v/>
      </c>
    </row>
    <row r="633" spans="1:17" x14ac:dyDescent="0.25">
      <c r="A633" t="s">
        <v>115</v>
      </c>
      <c r="B633" t="s">
        <v>102</v>
      </c>
      <c r="C633">
        <v>3.3000000000000002E-2</v>
      </c>
      <c r="D633">
        <v>0.33001000000000003</v>
      </c>
      <c r="E633">
        <v>0.01</v>
      </c>
      <c r="F633" t="s">
        <v>24</v>
      </c>
      <c r="G633" t="s">
        <v>23</v>
      </c>
      <c r="H633">
        <v>5</v>
      </c>
      <c r="I633">
        <v>10.01</v>
      </c>
      <c r="J633" t="s">
        <v>21</v>
      </c>
      <c r="K633">
        <v>5.7697000000000003</v>
      </c>
      <c r="L633">
        <v>0.21298</v>
      </c>
      <c r="M633">
        <v>5.7697000000000003</v>
      </c>
      <c r="N633">
        <v>0.21288000000000001</v>
      </c>
      <c r="O633" t="str">
        <f>IF(VLOOKUP($B633,Table1[],2,FALSE)=0,"",VLOOKUP($B633,Table1[],2,FALSE))</f>
        <v/>
      </c>
      <c r="P633" t="str">
        <f>IF(VLOOKUP($B633,Table1[],3,FALSE)=0,"",VLOOKUP($B633,Table1[],3,FALSE))</f>
        <v/>
      </c>
      <c r="Q633" t="str">
        <f>IF(VLOOKUP($B633,Table1[],5,FALSE)=0,"",VLOOKUP($B633,Table1[],5,FALSE))</f>
        <v/>
      </c>
    </row>
    <row r="634" spans="1:17" x14ac:dyDescent="0.25">
      <c r="A634" t="s">
        <v>115</v>
      </c>
      <c r="B634" t="s">
        <v>102</v>
      </c>
      <c r="C634">
        <v>3.3000000000000002E-2</v>
      </c>
      <c r="D634">
        <v>0.33001000000000003</v>
      </c>
      <c r="E634">
        <v>9.9999999999999995E-7</v>
      </c>
      <c r="F634" t="s">
        <v>24</v>
      </c>
      <c r="G634" t="s">
        <v>23</v>
      </c>
      <c r="H634">
        <v>10</v>
      </c>
      <c r="I634">
        <v>30</v>
      </c>
      <c r="J634" t="s">
        <v>21</v>
      </c>
      <c r="K634">
        <v>0.24</v>
      </c>
      <c r="L634">
        <v>4.5999999999999996</v>
      </c>
      <c r="M634">
        <v>0.23085</v>
      </c>
      <c r="N634">
        <v>4.6219000000000001</v>
      </c>
      <c r="O634" t="str">
        <f>IF(VLOOKUP($B634,Table1[],2,FALSE)=0,"",VLOOKUP($B634,Table1[],2,FALSE))</f>
        <v/>
      </c>
      <c r="P634" t="str">
        <f>IF(VLOOKUP($B634,Table1[],3,FALSE)=0,"",VLOOKUP($B634,Table1[],3,FALSE))</f>
        <v/>
      </c>
      <c r="Q634" t="str">
        <f>IF(VLOOKUP($B634,Table1[],5,FALSE)=0,"",VLOOKUP($B634,Table1[],5,FALSE))</f>
        <v/>
      </c>
    </row>
    <row r="635" spans="1:17" x14ac:dyDescent="0.25">
      <c r="A635" t="s">
        <v>115</v>
      </c>
      <c r="B635" t="s">
        <v>102</v>
      </c>
      <c r="C635">
        <v>3.3000000000000002E-2</v>
      </c>
      <c r="D635">
        <v>0.33001000000000003</v>
      </c>
      <c r="E635">
        <v>1.0000000000000001E-5</v>
      </c>
      <c r="F635" t="s">
        <v>24</v>
      </c>
      <c r="G635" t="s">
        <v>23</v>
      </c>
      <c r="H635">
        <v>10</v>
      </c>
      <c r="I635">
        <v>30</v>
      </c>
      <c r="J635" t="s">
        <v>21</v>
      </c>
      <c r="K635">
        <v>0.24</v>
      </c>
      <c r="L635">
        <v>4.5999999999999996</v>
      </c>
      <c r="M635">
        <v>0.23089999999999999</v>
      </c>
      <c r="N635">
        <v>4.6218000000000004</v>
      </c>
      <c r="O635" t="str">
        <f>IF(VLOOKUP($B635,Table1[],2,FALSE)=0,"",VLOOKUP($B635,Table1[],2,FALSE))</f>
        <v/>
      </c>
      <c r="P635" t="str">
        <f>IF(VLOOKUP($B635,Table1[],3,FALSE)=0,"",VLOOKUP($B635,Table1[],3,FALSE))</f>
        <v/>
      </c>
      <c r="Q635" t="str">
        <f>IF(VLOOKUP($B635,Table1[],5,FALSE)=0,"",VLOOKUP($B635,Table1[],5,FALSE))</f>
        <v/>
      </c>
    </row>
    <row r="636" spans="1:17" x14ac:dyDescent="0.25">
      <c r="A636" t="s">
        <v>115</v>
      </c>
      <c r="B636" t="s">
        <v>102</v>
      </c>
      <c r="C636">
        <v>3.3000000000000002E-2</v>
      </c>
      <c r="D636">
        <v>0.33001000000000003</v>
      </c>
      <c r="E636">
        <v>1E-4</v>
      </c>
      <c r="F636" t="s">
        <v>24</v>
      </c>
      <c r="G636" t="s">
        <v>23</v>
      </c>
      <c r="H636">
        <v>10</v>
      </c>
      <c r="I636">
        <v>30</v>
      </c>
      <c r="J636" t="s">
        <v>21</v>
      </c>
      <c r="K636">
        <v>0.24</v>
      </c>
      <c r="L636">
        <v>4.5999999999999996</v>
      </c>
      <c r="M636">
        <v>0.23555999999999999</v>
      </c>
      <c r="N636">
        <v>4.6105</v>
      </c>
      <c r="O636" t="str">
        <f>IF(VLOOKUP($B636,Table1[],2,FALSE)=0,"",VLOOKUP($B636,Table1[],2,FALSE))</f>
        <v/>
      </c>
      <c r="P636" t="str">
        <f>IF(VLOOKUP($B636,Table1[],3,FALSE)=0,"",VLOOKUP($B636,Table1[],3,FALSE))</f>
        <v/>
      </c>
      <c r="Q636" t="str">
        <f>IF(VLOOKUP($B636,Table1[],5,FALSE)=0,"",VLOOKUP($B636,Table1[],5,FALSE))</f>
        <v/>
      </c>
    </row>
    <row r="637" spans="1:17" x14ac:dyDescent="0.25">
      <c r="A637" t="s">
        <v>115</v>
      </c>
      <c r="B637" t="s">
        <v>102</v>
      </c>
      <c r="C637">
        <v>3.3000000000000002E-2</v>
      </c>
      <c r="D637">
        <v>0.33001000000000003</v>
      </c>
      <c r="E637">
        <v>1E-3</v>
      </c>
      <c r="F637" t="s">
        <v>24</v>
      </c>
      <c r="G637" t="s">
        <v>23</v>
      </c>
      <c r="H637">
        <v>10</v>
      </c>
      <c r="I637">
        <v>30</v>
      </c>
      <c r="J637" t="s">
        <v>21</v>
      </c>
      <c r="K637">
        <v>0.56477999999999995</v>
      </c>
      <c r="L637">
        <v>3.8904999999999998</v>
      </c>
      <c r="M637">
        <v>0.56466000000000005</v>
      </c>
      <c r="N637">
        <v>3.8906000000000001</v>
      </c>
      <c r="O637" t="str">
        <f>IF(VLOOKUP($B637,Table1[],2,FALSE)=0,"",VLOOKUP($B637,Table1[],2,FALSE))</f>
        <v/>
      </c>
      <c r="P637" t="str">
        <f>IF(VLOOKUP($B637,Table1[],3,FALSE)=0,"",VLOOKUP($B637,Table1[],3,FALSE))</f>
        <v/>
      </c>
      <c r="Q637" t="str">
        <f>IF(VLOOKUP($B637,Table1[],5,FALSE)=0,"",VLOOKUP($B637,Table1[],5,FALSE))</f>
        <v/>
      </c>
    </row>
    <row r="638" spans="1:17" x14ac:dyDescent="0.25">
      <c r="A638" t="s">
        <v>115</v>
      </c>
      <c r="B638" t="s">
        <v>102</v>
      </c>
      <c r="C638">
        <v>3.3000000000000002E-2</v>
      </c>
      <c r="D638">
        <v>0.33001000000000003</v>
      </c>
      <c r="E638">
        <v>0.01</v>
      </c>
      <c r="F638" t="s">
        <v>24</v>
      </c>
      <c r="G638" t="s">
        <v>23</v>
      </c>
      <c r="H638">
        <v>10</v>
      </c>
      <c r="I638">
        <v>30</v>
      </c>
      <c r="J638" t="s">
        <v>21</v>
      </c>
      <c r="K638">
        <v>5.7587000000000002</v>
      </c>
      <c r="L638">
        <v>0.83674000000000004</v>
      </c>
      <c r="M638">
        <v>5.7587000000000002</v>
      </c>
      <c r="N638">
        <v>0.83650999999999998</v>
      </c>
      <c r="O638" t="str">
        <f>IF(VLOOKUP($B638,Table1[],2,FALSE)=0,"",VLOOKUP($B638,Table1[],2,FALSE))</f>
        <v/>
      </c>
      <c r="P638" t="str">
        <f>IF(VLOOKUP($B638,Table1[],3,FALSE)=0,"",VLOOKUP($B638,Table1[],3,FALSE))</f>
        <v/>
      </c>
      <c r="Q638" t="str">
        <f>IF(VLOOKUP($B638,Table1[],5,FALSE)=0,"",VLOOKUP($B638,Table1[],5,FALSE))</f>
        <v/>
      </c>
    </row>
    <row r="639" spans="1:17" x14ac:dyDescent="0.25">
      <c r="A639" t="s">
        <v>115</v>
      </c>
      <c r="B639" t="s">
        <v>102</v>
      </c>
      <c r="C639">
        <v>3.3000000000000002E-2</v>
      </c>
      <c r="D639">
        <v>0.33001000000000003</v>
      </c>
      <c r="E639">
        <v>9.9999999999999995E-7</v>
      </c>
      <c r="F639" t="s">
        <v>24</v>
      </c>
      <c r="G639" t="s">
        <v>23</v>
      </c>
      <c r="H639">
        <v>30</v>
      </c>
      <c r="I639">
        <v>30.01</v>
      </c>
      <c r="J639" t="s">
        <v>21</v>
      </c>
      <c r="K639">
        <v>0.24</v>
      </c>
      <c r="L639">
        <v>4.5999999999999996</v>
      </c>
      <c r="M639">
        <v>0.23085</v>
      </c>
      <c r="N639">
        <v>4.6219000000000001</v>
      </c>
      <c r="O639" t="str">
        <f>IF(VLOOKUP($B639,Table1[],2,FALSE)=0,"",VLOOKUP($B639,Table1[],2,FALSE))</f>
        <v/>
      </c>
      <c r="P639" t="str">
        <f>IF(VLOOKUP($B639,Table1[],3,FALSE)=0,"",VLOOKUP($B639,Table1[],3,FALSE))</f>
        <v/>
      </c>
      <c r="Q639" t="str">
        <f>IF(VLOOKUP($B639,Table1[],5,FALSE)=0,"",VLOOKUP($B639,Table1[],5,FALSE))</f>
        <v/>
      </c>
    </row>
    <row r="640" spans="1:17" x14ac:dyDescent="0.25">
      <c r="A640" t="s">
        <v>115</v>
      </c>
      <c r="B640" t="s">
        <v>102</v>
      </c>
      <c r="C640">
        <v>3.3000000000000002E-2</v>
      </c>
      <c r="D640">
        <v>0.33001000000000003</v>
      </c>
      <c r="E640">
        <v>1.0000000000000001E-5</v>
      </c>
      <c r="F640" t="s">
        <v>24</v>
      </c>
      <c r="G640" t="s">
        <v>23</v>
      </c>
      <c r="H640">
        <v>30</v>
      </c>
      <c r="I640">
        <v>30.01</v>
      </c>
      <c r="J640" t="s">
        <v>21</v>
      </c>
      <c r="K640">
        <v>0.24</v>
      </c>
      <c r="L640">
        <v>4.5999999999999996</v>
      </c>
      <c r="M640">
        <v>0.23089999999999999</v>
      </c>
      <c r="N640">
        <v>4.6218000000000004</v>
      </c>
      <c r="O640" t="str">
        <f>IF(VLOOKUP($B640,Table1[],2,FALSE)=0,"",VLOOKUP($B640,Table1[],2,FALSE))</f>
        <v/>
      </c>
      <c r="P640" t="str">
        <f>IF(VLOOKUP($B640,Table1[],3,FALSE)=0,"",VLOOKUP($B640,Table1[],3,FALSE))</f>
        <v/>
      </c>
      <c r="Q640" t="str">
        <f>IF(VLOOKUP($B640,Table1[],5,FALSE)=0,"",VLOOKUP($B640,Table1[],5,FALSE))</f>
        <v/>
      </c>
    </row>
    <row r="641" spans="1:17" x14ac:dyDescent="0.25">
      <c r="A641" t="s">
        <v>115</v>
      </c>
      <c r="B641" t="s">
        <v>102</v>
      </c>
      <c r="C641">
        <v>3.3000000000000002E-2</v>
      </c>
      <c r="D641">
        <v>0.33001000000000003</v>
      </c>
      <c r="E641">
        <v>1E-4</v>
      </c>
      <c r="F641" t="s">
        <v>24</v>
      </c>
      <c r="G641" t="s">
        <v>23</v>
      </c>
      <c r="H641">
        <v>30</v>
      </c>
      <c r="I641">
        <v>30.01</v>
      </c>
      <c r="J641" t="s">
        <v>21</v>
      </c>
      <c r="K641">
        <v>0.24</v>
      </c>
      <c r="L641">
        <v>4.5999999999999996</v>
      </c>
      <c r="M641">
        <v>0.23555999999999999</v>
      </c>
      <c r="N641">
        <v>4.6105</v>
      </c>
      <c r="O641" t="str">
        <f>IF(VLOOKUP($B641,Table1[],2,FALSE)=0,"",VLOOKUP($B641,Table1[],2,FALSE))</f>
        <v/>
      </c>
      <c r="P641" t="str">
        <f>IF(VLOOKUP($B641,Table1[],3,FALSE)=0,"",VLOOKUP($B641,Table1[],3,FALSE))</f>
        <v/>
      </c>
      <c r="Q641" t="str">
        <f>IF(VLOOKUP($B641,Table1[],5,FALSE)=0,"",VLOOKUP($B641,Table1[],5,FALSE))</f>
        <v/>
      </c>
    </row>
    <row r="642" spans="1:17" x14ac:dyDescent="0.25">
      <c r="A642" t="s">
        <v>115</v>
      </c>
      <c r="B642" t="s">
        <v>102</v>
      </c>
      <c r="C642">
        <v>3.3000000000000002E-2</v>
      </c>
      <c r="D642">
        <v>0.33001000000000003</v>
      </c>
      <c r="E642">
        <v>1E-3</v>
      </c>
      <c r="F642" t="s">
        <v>24</v>
      </c>
      <c r="G642" t="s">
        <v>23</v>
      </c>
      <c r="H642">
        <v>30</v>
      </c>
      <c r="I642">
        <v>30.01</v>
      </c>
      <c r="J642" t="s">
        <v>21</v>
      </c>
      <c r="K642">
        <v>0.56477999999999995</v>
      </c>
      <c r="L642">
        <v>3.8904999999999998</v>
      </c>
      <c r="M642">
        <v>0.56466000000000005</v>
      </c>
      <c r="N642">
        <v>3.8906000000000001</v>
      </c>
      <c r="O642" t="str">
        <f>IF(VLOOKUP($B642,Table1[],2,FALSE)=0,"",VLOOKUP($B642,Table1[],2,FALSE))</f>
        <v/>
      </c>
      <c r="P642" t="str">
        <f>IF(VLOOKUP($B642,Table1[],3,FALSE)=0,"",VLOOKUP($B642,Table1[],3,FALSE))</f>
        <v/>
      </c>
      <c r="Q642" t="str">
        <f>IF(VLOOKUP($B642,Table1[],5,FALSE)=0,"",VLOOKUP($B642,Table1[],5,FALSE))</f>
        <v/>
      </c>
    </row>
    <row r="643" spans="1:17" x14ac:dyDescent="0.25">
      <c r="A643" t="s">
        <v>115</v>
      </c>
      <c r="B643" t="s">
        <v>102</v>
      </c>
      <c r="C643">
        <v>3.3000000000000002E-2</v>
      </c>
      <c r="D643">
        <v>0.33001000000000003</v>
      </c>
      <c r="E643">
        <v>0.01</v>
      </c>
      <c r="F643" t="s">
        <v>24</v>
      </c>
      <c r="G643" t="s">
        <v>23</v>
      </c>
      <c r="H643">
        <v>30</v>
      </c>
      <c r="I643">
        <v>30.01</v>
      </c>
      <c r="J643" t="s">
        <v>21</v>
      </c>
      <c r="K643">
        <v>5.7587000000000002</v>
      </c>
      <c r="L643">
        <v>0.83674000000000004</v>
      </c>
      <c r="M643">
        <v>5.7587000000000002</v>
      </c>
      <c r="N643">
        <v>0.83650999999999998</v>
      </c>
      <c r="O643" t="str">
        <f>IF(VLOOKUP($B643,Table1[],2,FALSE)=0,"",VLOOKUP($B643,Table1[],2,FALSE))</f>
        <v/>
      </c>
      <c r="P643" t="str">
        <f>IF(VLOOKUP($B643,Table1[],3,FALSE)=0,"",VLOOKUP($B643,Table1[],3,FALSE))</f>
        <v/>
      </c>
      <c r="Q643" t="str">
        <f>IF(VLOOKUP($B643,Table1[],5,FALSE)=0,"",VLOOKUP($B643,Table1[],5,FALSE))</f>
        <v/>
      </c>
    </row>
    <row r="644" spans="1:17" x14ac:dyDescent="0.25">
      <c r="A644" t="s">
        <v>115</v>
      </c>
      <c r="B644" t="s">
        <v>102</v>
      </c>
      <c r="C644">
        <v>0.33</v>
      </c>
      <c r="D644">
        <v>1.1000099999999999</v>
      </c>
      <c r="E644">
        <v>1.0000000000000001E-5</v>
      </c>
      <c r="F644" t="s">
        <v>24</v>
      </c>
      <c r="G644" t="s">
        <v>23</v>
      </c>
      <c r="H644">
        <v>0.01</v>
      </c>
      <c r="I644">
        <v>4.5010000000000001E-2</v>
      </c>
      <c r="J644" t="s">
        <v>21</v>
      </c>
      <c r="K644">
        <v>0.12</v>
      </c>
      <c r="L644">
        <v>2.1</v>
      </c>
      <c r="M644">
        <v>0.11617</v>
      </c>
      <c r="N644">
        <v>2.0783999999999998</v>
      </c>
      <c r="O644" t="str">
        <f>IF(VLOOKUP($B644,Table1[],2,FALSE)=0,"",VLOOKUP($B644,Table1[],2,FALSE))</f>
        <v/>
      </c>
      <c r="P644" t="str">
        <f>IF(VLOOKUP($B644,Table1[],3,FALSE)=0,"",VLOOKUP($B644,Table1[],3,FALSE))</f>
        <v/>
      </c>
      <c r="Q644" t="str">
        <f>IF(VLOOKUP($B644,Table1[],5,FALSE)=0,"",VLOOKUP($B644,Table1[],5,FALSE))</f>
        <v/>
      </c>
    </row>
    <row r="645" spans="1:17" x14ac:dyDescent="0.25">
      <c r="A645" t="s">
        <v>115</v>
      </c>
      <c r="B645" t="s">
        <v>102</v>
      </c>
      <c r="C645">
        <v>0.33</v>
      </c>
      <c r="D645">
        <v>1.1000099999999999</v>
      </c>
      <c r="E645">
        <v>1E-4</v>
      </c>
      <c r="F645" t="s">
        <v>24</v>
      </c>
      <c r="G645" t="s">
        <v>23</v>
      </c>
      <c r="H645">
        <v>0.01</v>
      </c>
      <c r="I645">
        <v>4.5010000000000001E-2</v>
      </c>
      <c r="J645" t="s">
        <v>21</v>
      </c>
      <c r="K645">
        <v>0.12</v>
      </c>
      <c r="L645">
        <v>2.1</v>
      </c>
      <c r="M645">
        <v>0.11882</v>
      </c>
      <c r="N645">
        <v>2.0766</v>
      </c>
      <c r="O645" t="str">
        <f>IF(VLOOKUP($B645,Table1[],2,FALSE)=0,"",VLOOKUP($B645,Table1[],2,FALSE))</f>
        <v/>
      </c>
      <c r="P645" t="str">
        <f>IF(VLOOKUP($B645,Table1[],3,FALSE)=0,"",VLOOKUP($B645,Table1[],3,FALSE))</f>
        <v/>
      </c>
      <c r="Q645" t="str">
        <f>IF(VLOOKUP($B645,Table1[],5,FALSE)=0,"",VLOOKUP($B645,Table1[],5,FALSE))</f>
        <v/>
      </c>
    </row>
    <row r="646" spans="1:17" x14ac:dyDescent="0.25">
      <c r="A646" t="s">
        <v>115</v>
      </c>
      <c r="B646" t="s">
        <v>102</v>
      </c>
      <c r="C646">
        <v>0.33</v>
      </c>
      <c r="D646">
        <v>1.1000099999999999</v>
      </c>
      <c r="E646">
        <v>1E-3</v>
      </c>
      <c r="F646" t="s">
        <v>24</v>
      </c>
      <c r="G646" t="s">
        <v>23</v>
      </c>
      <c r="H646">
        <v>0.01</v>
      </c>
      <c r="I646">
        <v>4.5010000000000001E-2</v>
      </c>
      <c r="J646" t="s">
        <v>21</v>
      </c>
      <c r="K646">
        <v>0.35291</v>
      </c>
      <c r="L646">
        <v>1.9255</v>
      </c>
      <c r="M646">
        <v>0.35283999999999999</v>
      </c>
      <c r="N646">
        <v>1.9254</v>
      </c>
      <c r="O646" t="str">
        <f>IF(VLOOKUP($B646,Table1[],2,FALSE)=0,"",VLOOKUP($B646,Table1[],2,FALSE))</f>
        <v/>
      </c>
      <c r="P646" t="str">
        <f>IF(VLOOKUP($B646,Table1[],3,FALSE)=0,"",VLOOKUP($B646,Table1[],3,FALSE))</f>
        <v/>
      </c>
      <c r="Q646" t="str">
        <f>IF(VLOOKUP($B646,Table1[],5,FALSE)=0,"",VLOOKUP($B646,Table1[],5,FALSE))</f>
        <v/>
      </c>
    </row>
    <row r="647" spans="1:17" x14ac:dyDescent="0.25">
      <c r="A647" t="s">
        <v>115</v>
      </c>
      <c r="B647" t="s">
        <v>102</v>
      </c>
      <c r="C647">
        <v>0.33</v>
      </c>
      <c r="D647">
        <v>1.1000099999999999</v>
      </c>
      <c r="E647">
        <v>0.01</v>
      </c>
      <c r="F647" t="s">
        <v>24</v>
      </c>
      <c r="G647" t="s">
        <v>23</v>
      </c>
      <c r="H647">
        <v>0.01</v>
      </c>
      <c r="I647">
        <v>4.5010000000000001E-2</v>
      </c>
      <c r="J647" t="s">
        <v>21</v>
      </c>
      <c r="K647">
        <v>5.6471</v>
      </c>
      <c r="L647">
        <v>0.55145</v>
      </c>
      <c r="M647">
        <v>5.6471</v>
      </c>
      <c r="N647">
        <v>0.55120999999999998</v>
      </c>
      <c r="O647" t="str">
        <f>IF(VLOOKUP($B647,Table1[],2,FALSE)=0,"",VLOOKUP($B647,Table1[],2,FALSE))</f>
        <v/>
      </c>
      <c r="P647" t="str">
        <f>IF(VLOOKUP($B647,Table1[],3,FALSE)=0,"",VLOOKUP($B647,Table1[],3,FALSE))</f>
        <v/>
      </c>
      <c r="Q647" t="str">
        <f>IF(VLOOKUP($B647,Table1[],5,FALSE)=0,"",VLOOKUP($B647,Table1[],5,FALSE))</f>
        <v/>
      </c>
    </row>
    <row r="648" spans="1:17" x14ac:dyDescent="0.25">
      <c r="A648" t="s">
        <v>115</v>
      </c>
      <c r="B648" t="s">
        <v>102</v>
      </c>
      <c r="C648">
        <v>0.33</v>
      </c>
      <c r="D648">
        <v>1.1000099999999999</v>
      </c>
      <c r="E648">
        <v>0.1</v>
      </c>
      <c r="F648" t="s">
        <v>24</v>
      </c>
      <c r="G648" t="s">
        <v>23</v>
      </c>
      <c r="H648">
        <v>0.01</v>
      </c>
      <c r="I648">
        <v>4.5010000000000001E-2</v>
      </c>
      <c r="J648" t="s">
        <v>21</v>
      </c>
      <c r="K648">
        <v>57.722000000000001</v>
      </c>
      <c r="L648">
        <v>5.7755000000000001E-2</v>
      </c>
      <c r="M648">
        <v>57.722000000000001</v>
      </c>
      <c r="N648">
        <v>5.7648999999999999E-2</v>
      </c>
      <c r="O648" t="str">
        <f>IF(VLOOKUP($B648,Table1[],2,FALSE)=0,"",VLOOKUP($B648,Table1[],2,FALSE))</f>
        <v/>
      </c>
      <c r="P648" t="str">
        <f>IF(VLOOKUP($B648,Table1[],3,FALSE)=0,"",VLOOKUP($B648,Table1[],3,FALSE))</f>
        <v/>
      </c>
      <c r="Q648" t="str">
        <f>IF(VLOOKUP($B648,Table1[],5,FALSE)=0,"",VLOOKUP($B648,Table1[],5,FALSE))</f>
        <v/>
      </c>
    </row>
    <row r="649" spans="1:17" x14ac:dyDescent="0.25">
      <c r="A649" t="s">
        <v>115</v>
      </c>
      <c r="B649" t="s">
        <v>102</v>
      </c>
      <c r="C649">
        <v>0.33</v>
      </c>
      <c r="D649">
        <v>1.1000099999999999</v>
      </c>
      <c r="E649">
        <v>1.0000000000000001E-5</v>
      </c>
      <c r="F649" t="s">
        <v>24</v>
      </c>
      <c r="G649" t="s">
        <v>23</v>
      </c>
      <c r="H649">
        <v>4.4999999999999998E-2</v>
      </c>
      <c r="I649">
        <v>1.0000100000000001</v>
      </c>
      <c r="J649" t="s">
        <v>21</v>
      </c>
      <c r="K649">
        <v>0.12</v>
      </c>
      <c r="L649">
        <v>0.57999999999999996</v>
      </c>
      <c r="M649">
        <v>0.11734</v>
      </c>
      <c r="N649">
        <v>0.57738999999999996</v>
      </c>
      <c r="O649" t="str">
        <f>IF(VLOOKUP($B649,Table1[],2,FALSE)=0,"",VLOOKUP($B649,Table1[],2,FALSE))</f>
        <v/>
      </c>
      <c r="P649" t="str">
        <f>IF(VLOOKUP($B649,Table1[],3,FALSE)=0,"",VLOOKUP($B649,Table1[],3,FALSE))</f>
        <v/>
      </c>
      <c r="Q649" t="str">
        <f>IF(VLOOKUP($B649,Table1[],5,FALSE)=0,"",VLOOKUP($B649,Table1[],5,FALSE))</f>
        <v/>
      </c>
    </row>
    <row r="650" spans="1:17" x14ac:dyDescent="0.25">
      <c r="A650" t="s">
        <v>115</v>
      </c>
      <c r="B650" t="s">
        <v>102</v>
      </c>
      <c r="C650">
        <v>0.33</v>
      </c>
      <c r="D650">
        <v>1.1000099999999999</v>
      </c>
      <c r="E650">
        <v>1E-4</v>
      </c>
      <c r="F650" t="s">
        <v>24</v>
      </c>
      <c r="G650" t="s">
        <v>23</v>
      </c>
      <c r="H650">
        <v>4.4999999999999998E-2</v>
      </c>
      <c r="I650">
        <v>1.0000100000000001</v>
      </c>
      <c r="J650" t="s">
        <v>21</v>
      </c>
      <c r="K650">
        <v>0.12267</v>
      </c>
      <c r="L650">
        <v>0.57757999999999998</v>
      </c>
      <c r="M650">
        <v>0.124</v>
      </c>
      <c r="N650">
        <v>0.57333000000000001</v>
      </c>
      <c r="O650" t="str">
        <f>IF(VLOOKUP($B650,Table1[],2,FALSE)=0,"",VLOOKUP($B650,Table1[],2,FALSE))</f>
        <v/>
      </c>
      <c r="P650" t="str">
        <f>IF(VLOOKUP($B650,Table1[],3,FALSE)=0,"",VLOOKUP($B650,Table1[],3,FALSE))</f>
        <v/>
      </c>
      <c r="Q650" t="str">
        <f>IF(VLOOKUP($B650,Table1[],5,FALSE)=0,"",VLOOKUP($B650,Table1[],5,FALSE))</f>
        <v/>
      </c>
    </row>
    <row r="651" spans="1:17" x14ac:dyDescent="0.25">
      <c r="A651" t="s">
        <v>115</v>
      </c>
      <c r="B651" t="s">
        <v>102</v>
      </c>
      <c r="C651">
        <v>0.33</v>
      </c>
      <c r="D651">
        <v>1.1000099999999999</v>
      </c>
      <c r="E651">
        <v>1E-3</v>
      </c>
      <c r="F651" t="s">
        <v>24</v>
      </c>
      <c r="G651" t="s">
        <v>23</v>
      </c>
      <c r="H651">
        <v>4.4999999999999998E-2</v>
      </c>
      <c r="I651">
        <v>1.0000100000000001</v>
      </c>
      <c r="J651" t="s">
        <v>21</v>
      </c>
      <c r="K651">
        <v>0.52825</v>
      </c>
      <c r="L651">
        <v>0.38235000000000002</v>
      </c>
      <c r="M651">
        <v>0.52822999999999998</v>
      </c>
      <c r="N651">
        <v>0.38200000000000001</v>
      </c>
      <c r="O651" t="str">
        <f>IF(VLOOKUP($B651,Table1[],2,FALSE)=0,"",VLOOKUP($B651,Table1[],2,FALSE))</f>
        <v/>
      </c>
      <c r="P651" t="str">
        <f>IF(VLOOKUP($B651,Table1[],3,FALSE)=0,"",VLOOKUP($B651,Table1[],3,FALSE))</f>
        <v/>
      </c>
      <c r="Q651" t="str">
        <f>IF(VLOOKUP($B651,Table1[],5,FALSE)=0,"",VLOOKUP($B651,Table1[],5,FALSE))</f>
        <v/>
      </c>
    </row>
    <row r="652" spans="1:17" x14ac:dyDescent="0.25">
      <c r="A652" t="s">
        <v>115</v>
      </c>
      <c r="B652" t="s">
        <v>102</v>
      </c>
      <c r="C652">
        <v>0.33</v>
      </c>
      <c r="D652">
        <v>1.1000099999999999</v>
      </c>
      <c r="E652">
        <v>0.01</v>
      </c>
      <c r="F652" t="s">
        <v>24</v>
      </c>
      <c r="G652" t="s">
        <v>23</v>
      </c>
      <c r="H652">
        <v>4.4999999999999998E-2</v>
      </c>
      <c r="I652">
        <v>1.0000100000000001</v>
      </c>
      <c r="J652" t="s">
        <v>21</v>
      </c>
      <c r="K652">
        <v>5.7643000000000004</v>
      </c>
      <c r="L652">
        <v>5.3023000000000001E-2</v>
      </c>
      <c r="M652">
        <v>5.7643000000000004</v>
      </c>
      <c r="N652">
        <v>5.2760000000000001E-2</v>
      </c>
      <c r="O652" t="str">
        <f>IF(VLOOKUP($B652,Table1[],2,FALSE)=0,"",VLOOKUP($B652,Table1[],2,FALSE))</f>
        <v/>
      </c>
      <c r="P652" t="str">
        <f>IF(VLOOKUP($B652,Table1[],3,FALSE)=0,"",VLOOKUP($B652,Table1[],3,FALSE))</f>
        <v/>
      </c>
      <c r="Q652" t="str">
        <f>IF(VLOOKUP($B652,Table1[],5,FALSE)=0,"",VLOOKUP($B652,Table1[],5,FALSE))</f>
        <v/>
      </c>
    </row>
    <row r="653" spans="1:17" x14ac:dyDescent="0.25">
      <c r="A653" t="s">
        <v>115</v>
      </c>
      <c r="B653" t="s">
        <v>102</v>
      </c>
      <c r="C653">
        <v>0.33</v>
      </c>
      <c r="D653">
        <v>1.1000099999999999</v>
      </c>
      <c r="E653">
        <v>0.1</v>
      </c>
      <c r="F653" t="s">
        <v>24</v>
      </c>
      <c r="G653" t="s">
        <v>23</v>
      </c>
      <c r="H653">
        <v>4.4999999999999998E-2</v>
      </c>
      <c r="I653">
        <v>1.0000100000000001</v>
      </c>
      <c r="J653" t="s">
        <v>21</v>
      </c>
      <c r="K653">
        <v>57.734999999999999</v>
      </c>
      <c r="L653">
        <v>5.4079999999999996E-3</v>
      </c>
      <c r="M653">
        <v>57.734999999999999</v>
      </c>
      <c r="N653">
        <v>5.3017999999999997E-3</v>
      </c>
      <c r="O653" t="str">
        <f>IF(VLOOKUP($B653,Table1[],2,FALSE)=0,"",VLOOKUP($B653,Table1[],2,FALSE))</f>
        <v/>
      </c>
      <c r="P653" t="str">
        <f>IF(VLOOKUP($B653,Table1[],3,FALSE)=0,"",VLOOKUP($B653,Table1[],3,FALSE))</f>
        <v/>
      </c>
      <c r="Q653" t="str">
        <f>IF(VLOOKUP($B653,Table1[],5,FALSE)=0,"",VLOOKUP($B653,Table1[],5,FALSE))</f>
        <v/>
      </c>
    </row>
    <row r="654" spans="1:17" x14ac:dyDescent="0.25">
      <c r="A654" t="s">
        <v>115</v>
      </c>
      <c r="B654" t="s">
        <v>102</v>
      </c>
      <c r="C654">
        <v>0.33</v>
      </c>
      <c r="D654">
        <v>1.1000099999999999</v>
      </c>
      <c r="E654">
        <v>1.0000000000000001E-5</v>
      </c>
      <c r="F654" t="s">
        <v>24</v>
      </c>
      <c r="G654" t="s">
        <v>23</v>
      </c>
      <c r="H654">
        <v>1</v>
      </c>
      <c r="I654">
        <v>5.01</v>
      </c>
      <c r="J654" t="s">
        <v>21</v>
      </c>
      <c r="K654">
        <v>1.2</v>
      </c>
      <c r="L654">
        <v>6.9</v>
      </c>
      <c r="M654">
        <v>1.1549</v>
      </c>
      <c r="N654">
        <v>6.9282000000000004</v>
      </c>
      <c r="O654" t="str">
        <f>IF(VLOOKUP($B654,Table1[],2,FALSE)=0,"",VLOOKUP($B654,Table1[],2,FALSE))</f>
        <v/>
      </c>
      <c r="P654" t="str">
        <f>IF(VLOOKUP($B654,Table1[],3,FALSE)=0,"",VLOOKUP($B654,Table1[],3,FALSE))</f>
        <v/>
      </c>
      <c r="Q654" t="str">
        <f>IF(VLOOKUP($B654,Table1[],5,FALSE)=0,"",VLOOKUP($B654,Table1[],5,FALSE))</f>
        <v/>
      </c>
    </row>
    <row r="655" spans="1:17" x14ac:dyDescent="0.25">
      <c r="A655" t="s">
        <v>115</v>
      </c>
      <c r="B655" t="s">
        <v>102</v>
      </c>
      <c r="C655">
        <v>0.33</v>
      </c>
      <c r="D655">
        <v>1.1000099999999999</v>
      </c>
      <c r="E655">
        <v>1E-4</v>
      </c>
      <c r="F655" t="s">
        <v>24</v>
      </c>
      <c r="G655" t="s">
        <v>23</v>
      </c>
      <c r="H655">
        <v>1</v>
      </c>
      <c r="I655">
        <v>5.01</v>
      </c>
      <c r="J655" t="s">
        <v>21</v>
      </c>
      <c r="K655">
        <v>1.2</v>
      </c>
      <c r="L655">
        <v>6.9</v>
      </c>
      <c r="M655">
        <v>1.1555</v>
      </c>
      <c r="N655">
        <v>6.9278000000000004</v>
      </c>
      <c r="O655" t="str">
        <f>IF(VLOOKUP($B655,Table1[],2,FALSE)=0,"",VLOOKUP($B655,Table1[],2,FALSE))</f>
        <v/>
      </c>
      <c r="P655" t="str">
        <f>IF(VLOOKUP($B655,Table1[],3,FALSE)=0,"",VLOOKUP($B655,Table1[],3,FALSE))</f>
        <v/>
      </c>
      <c r="Q655" t="str">
        <f>IF(VLOOKUP($B655,Table1[],5,FALSE)=0,"",VLOOKUP($B655,Table1[],5,FALSE))</f>
        <v/>
      </c>
    </row>
    <row r="656" spans="1:17" x14ac:dyDescent="0.25">
      <c r="A656" t="s">
        <v>115</v>
      </c>
      <c r="B656" t="s">
        <v>102</v>
      </c>
      <c r="C656">
        <v>0.33</v>
      </c>
      <c r="D656">
        <v>1.1000099999999999</v>
      </c>
      <c r="E656">
        <v>1E-3</v>
      </c>
      <c r="F656" t="s">
        <v>24</v>
      </c>
      <c r="G656" t="s">
        <v>23</v>
      </c>
      <c r="H656">
        <v>1</v>
      </c>
      <c r="I656">
        <v>5.01</v>
      </c>
      <c r="J656" t="s">
        <v>21</v>
      </c>
      <c r="K656">
        <v>1.2163999999999999</v>
      </c>
      <c r="L656">
        <v>6.8902999999999999</v>
      </c>
      <c r="M656">
        <v>1.2155</v>
      </c>
      <c r="N656">
        <v>6.8903999999999996</v>
      </c>
      <c r="O656" t="str">
        <f>IF(VLOOKUP($B656,Table1[],2,FALSE)=0,"",VLOOKUP($B656,Table1[],2,FALSE))</f>
        <v/>
      </c>
      <c r="P656" t="str">
        <f>IF(VLOOKUP($B656,Table1[],3,FALSE)=0,"",VLOOKUP($B656,Table1[],3,FALSE))</f>
        <v/>
      </c>
      <c r="Q656" t="str">
        <f>IF(VLOOKUP($B656,Table1[],5,FALSE)=0,"",VLOOKUP($B656,Table1[],5,FALSE))</f>
        <v/>
      </c>
    </row>
    <row r="657" spans="1:17" x14ac:dyDescent="0.25">
      <c r="A657" t="s">
        <v>115</v>
      </c>
      <c r="B657" t="s">
        <v>102</v>
      </c>
      <c r="C657">
        <v>0.33</v>
      </c>
      <c r="D657">
        <v>1.1000099999999999</v>
      </c>
      <c r="E657">
        <v>0.01</v>
      </c>
      <c r="F657" t="s">
        <v>24</v>
      </c>
      <c r="G657" t="s">
        <v>23</v>
      </c>
      <c r="H657">
        <v>1</v>
      </c>
      <c r="I657">
        <v>5.01</v>
      </c>
      <c r="J657" t="s">
        <v>21</v>
      </c>
      <c r="K657">
        <v>5.1010999999999997</v>
      </c>
      <c r="L657">
        <v>4.9149000000000003</v>
      </c>
      <c r="M657">
        <v>5.0998000000000001</v>
      </c>
      <c r="N657">
        <v>4.9135999999999997</v>
      </c>
      <c r="O657" t="str">
        <f>IF(VLOOKUP($B657,Table1[],2,FALSE)=0,"",VLOOKUP($B657,Table1[],2,FALSE))</f>
        <v/>
      </c>
      <c r="P657" t="str">
        <f>IF(VLOOKUP($B657,Table1[],3,FALSE)=0,"",VLOOKUP($B657,Table1[],3,FALSE))</f>
        <v/>
      </c>
      <c r="Q657" t="str">
        <f>IF(VLOOKUP($B657,Table1[],5,FALSE)=0,"",VLOOKUP($B657,Table1[],5,FALSE))</f>
        <v/>
      </c>
    </row>
    <row r="658" spans="1:17" x14ac:dyDescent="0.25">
      <c r="A658" t="s">
        <v>115</v>
      </c>
      <c r="B658" t="s">
        <v>102</v>
      </c>
      <c r="C658">
        <v>0.33</v>
      </c>
      <c r="D658">
        <v>1.1000099999999999</v>
      </c>
      <c r="E658">
        <v>0.1</v>
      </c>
      <c r="F658" t="s">
        <v>24</v>
      </c>
      <c r="G658" t="s">
        <v>23</v>
      </c>
      <c r="H658">
        <v>1</v>
      </c>
      <c r="I658">
        <v>5.01</v>
      </c>
      <c r="J658" t="s">
        <v>21</v>
      </c>
      <c r="K658">
        <v>57.597999999999999</v>
      </c>
      <c r="L658">
        <v>0.72965000000000002</v>
      </c>
      <c r="M658">
        <v>57.597999999999999</v>
      </c>
      <c r="N658">
        <v>0.72819</v>
      </c>
      <c r="O658" t="str">
        <f>IF(VLOOKUP($B658,Table1[],2,FALSE)=0,"",VLOOKUP($B658,Table1[],2,FALSE))</f>
        <v/>
      </c>
      <c r="P658" t="str">
        <f>IF(VLOOKUP($B658,Table1[],3,FALSE)=0,"",VLOOKUP($B658,Table1[],3,FALSE))</f>
        <v/>
      </c>
      <c r="Q658" t="str">
        <f>IF(VLOOKUP($B658,Table1[],5,FALSE)=0,"",VLOOKUP($B658,Table1[],5,FALSE))</f>
        <v/>
      </c>
    </row>
    <row r="659" spans="1:17" x14ac:dyDescent="0.25">
      <c r="A659" t="s">
        <v>115</v>
      </c>
      <c r="B659" t="s">
        <v>102</v>
      </c>
      <c r="C659">
        <v>0.33</v>
      </c>
      <c r="D659">
        <v>1.1000099999999999</v>
      </c>
      <c r="E659">
        <v>1.0000000000000001E-5</v>
      </c>
      <c r="F659" t="s">
        <v>24</v>
      </c>
      <c r="G659" t="s">
        <v>23</v>
      </c>
      <c r="H659">
        <v>5</v>
      </c>
      <c r="I659">
        <v>10</v>
      </c>
      <c r="J659" t="s">
        <v>21</v>
      </c>
      <c r="K659">
        <v>5.8</v>
      </c>
      <c r="L659">
        <v>29</v>
      </c>
      <c r="M659">
        <v>5.7733999999999996</v>
      </c>
      <c r="N659">
        <v>28.867999999999999</v>
      </c>
      <c r="O659" t="str">
        <f>IF(VLOOKUP($B659,Table1[],2,FALSE)=0,"",VLOOKUP($B659,Table1[],2,FALSE))</f>
        <v/>
      </c>
      <c r="P659" t="str">
        <f>IF(VLOOKUP($B659,Table1[],3,FALSE)=0,"",VLOOKUP($B659,Table1[],3,FALSE))</f>
        <v/>
      </c>
      <c r="Q659" t="str">
        <f>IF(VLOOKUP($B659,Table1[],5,FALSE)=0,"",VLOOKUP($B659,Table1[],5,FALSE))</f>
        <v/>
      </c>
    </row>
    <row r="660" spans="1:17" x14ac:dyDescent="0.25">
      <c r="A660" t="s">
        <v>115</v>
      </c>
      <c r="B660" t="s">
        <v>102</v>
      </c>
      <c r="C660">
        <v>0.33</v>
      </c>
      <c r="D660">
        <v>1.1000099999999999</v>
      </c>
      <c r="E660">
        <v>1E-4</v>
      </c>
      <c r="F660" t="s">
        <v>24</v>
      </c>
      <c r="G660" t="s">
        <v>23</v>
      </c>
      <c r="H660">
        <v>5</v>
      </c>
      <c r="I660">
        <v>10</v>
      </c>
      <c r="J660" t="s">
        <v>21</v>
      </c>
      <c r="K660">
        <v>5.8</v>
      </c>
      <c r="L660">
        <v>29</v>
      </c>
      <c r="M660">
        <v>5.7742000000000004</v>
      </c>
      <c r="N660">
        <v>28.867000000000001</v>
      </c>
      <c r="O660" t="str">
        <f>IF(VLOOKUP($B660,Table1[],2,FALSE)=0,"",VLOOKUP($B660,Table1[],2,FALSE))</f>
        <v/>
      </c>
      <c r="P660" t="str">
        <f>IF(VLOOKUP($B660,Table1[],3,FALSE)=0,"",VLOOKUP($B660,Table1[],3,FALSE))</f>
        <v/>
      </c>
      <c r="Q660" t="str">
        <f>IF(VLOOKUP($B660,Table1[],5,FALSE)=0,"",VLOOKUP($B660,Table1[],5,FALSE))</f>
        <v/>
      </c>
    </row>
    <row r="661" spans="1:17" x14ac:dyDescent="0.25">
      <c r="A661" t="s">
        <v>115</v>
      </c>
      <c r="B661" t="s">
        <v>102</v>
      </c>
      <c r="C661">
        <v>0.33</v>
      </c>
      <c r="D661">
        <v>1.1000099999999999</v>
      </c>
      <c r="E661">
        <v>1E-3</v>
      </c>
      <c r="F661" t="s">
        <v>24</v>
      </c>
      <c r="G661" t="s">
        <v>23</v>
      </c>
      <c r="H661">
        <v>5</v>
      </c>
      <c r="I661">
        <v>10</v>
      </c>
      <c r="J661" t="s">
        <v>21</v>
      </c>
      <c r="K661">
        <v>5.8</v>
      </c>
      <c r="L661">
        <v>29</v>
      </c>
      <c r="M661">
        <v>5.7873999999999999</v>
      </c>
      <c r="N661">
        <v>28.859000000000002</v>
      </c>
      <c r="O661" t="str">
        <f>IF(VLOOKUP($B661,Table1[],2,FALSE)=0,"",VLOOKUP($B661,Table1[],2,FALSE))</f>
        <v/>
      </c>
      <c r="P661" t="str">
        <f>IF(VLOOKUP($B661,Table1[],3,FALSE)=0,"",VLOOKUP($B661,Table1[],3,FALSE))</f>
        <v/>
      </c>
      <c r="Q661" t="str">
        <f>IF(VLOOKUP($B661,Table1[],5,FALSE)=0,"",VLOOKUP($B661,Table1[],5,FALSE))</f>
        <v/>
      </c>
    </row>
    <row r="662" spans="1:17" x14ac:dyDescent="0.25">
      <c r="A662" t="s">
        <v>115</v>
      </c>
      <c r="B662" t="s">
        <v>102</v>
      </c>
      <c r="C662">
        <v>0.33</v>
      </c>
      <c r="D662">
        <v>1.1000099999999999</v>
      </c>
      <c r="E662">
        <v>0.01</v>
      </c>
      <c r="F662" t="s">
        <v>24</v>
      </c>
      <c r="G662" t="s">
        <v>23</v>
      </c>
      <c r="H662">
        <v>5</v>
      </c>
      <c r="I662">
        <v>10</v>
      </c>
      <c r="J662" t="s">
        <v>21</v>
      </c>
      <c r="K662">
        <v>7.0907999999999998</v>
      </c>
      <c r="L662">
        <v>28.073</v>
      </c>
      <c r="M662">
        <v>7.0891000000000002</v>
      </c>
      <c r="N662">
        <v>28.073</v>
      </c>
      <c r="O662" t="str">
        <f>IF(VLOOKUP($B662,Table1[],2,FALSE)=0,"",VLOOKUP($B662,Table1[],2,FALSE))</f>
        <v/>
      </c>
      <c r="P662" t="str">
        <f>IF(VLOOKUP($B662,Table1[],3,FALSE)=0,"",VLOOKUP($B662,Table1[],3,FALSE))</f>
        <v/>
      </c>
      <c r="Q662" t="str">
        <f>IF(VLOOKUP($B662,Table1[],5,FALSE)=0,"",VLOOKUP($B662,Table1[],5,FALSE))</f>
        <v/>
      </c>
    </row>
    <row r="663" spans="1:17" x14ac:dyDescent="0.25">
      <c r="A663" t="s">
        <v>115</v>
      </c>
      <c r="B663" t="s">
        <v>102</v>
      </c>
      <c r="C663">
        <v>0.33</v>
      </c>
      <c r="D663">
        <v>1.1000099999999999</v>
      </c>
      <c r="E663">
        <v>0.1</v>
      </c>
      <c r="F663" t="s">
        <v>24</v>
      </c>
      <c r="G663" t="s">
        <v>23</v>
      </c>
      <c r="H663">
        <v>5</v>
      </c>
      <c r="I663">
        <v>10</v>
      </c>
      <c r="J663" t="s">
        <v>21</v>
      </c>
      <c r="K663">
        <v>55.816000000000003</v>
      </c>
      <c r="L663">
        <v>11.862</v>
      </c>
      <c r="M663">
        <v>55.814999999999998</v>
      </c>
      <c r="N663">
        <v>11.86</v>
      </c>
      <c r="O663" t="str">
        <f>IF(VLOOKUP($B663,Table1[],2,FALSE)=0,"",VLOOKUP($B663,Table1[],2,FALSE))</f>
        <v/>
      </c>
      <c r="P663" t="str">
        <f>IF(VLOOKUP($B663,Table1[],3,FALSE)=0,"",VLOOKUP($B663,Table1[],3,FALSE))</f>
        <v/>
      </c>
      <c r="Q663" t="str">
        <f>IF(VLOOKUP($B663,Table1[],5,FALSE)=0,"",VLOOKUP($B663,Table1[],5,FALSE))</f>
        <v/>
      </c>
    </row>
    <row r="664" spans="1:17" x14ac:dyDescent="0.25">
      <c r="A664" t="s">
        <v>115</v>
      </c>
      <c r="B664" t="s">
        <v>102</v>
      </c>
      <c r="C664">
        <v>0.33</v>
      </c>
      <c r="D664">
        <v>1.1000099999999999</v>
      </c>
      <c r="E664">
        <v>1.0000000000000001E-5</v>
      </c>
      <c r="F664" t="s">
        <v>24</v>
      </c>
      <c r="G664" t="s">
        <v>23</v>
      </c>
      <c r="H664">
        <v>10</v>
      </c>
      <c r="I664">
        <v>10.01</v>
      </c>
      <c r="J664" t="s">
        <v>21</v>
      </c>
      <c r="K664">
        <v>5.8</v>
      </c>
      <c r="L664">
        <v>29</v>
      </c>
      <c r="M664">
        <v>5.7733999999999996</v>
      </c>
      <c r="N664">
        <v>28.867999999999999</v>
      </c>
      <c r="O664" t="str">
        <f>IF(VLOOKUP($B664,Table1[],2,FALSE)=0,"",VLOOKUP($B664,Table1[],2,FALSE))</f>
        <v/>
      </c>
      <c r="P664" t="str">
        <f>IF(VLOOKUP($B664,Table1[],3,FALSE)=0,"",VLOOKUP($B664,Table1[],3,FALSE))</f>
        <v/>
      </c>
      <c r="Q664" t="str">
        <f>IF(VLOOKUP($B664,Table1[],5,FALSE)=0,"",VLOOKUP($B664,Table1[],5,FALSE))</f>
        <v/>
      </c>
    </row>
    <row r="665" spans="1:17" x14ac:dyDescent="0.25">
      <c r="A665" t="s">
        <v>115</v>
      </c>
      <c r="B665" t="s">
        <v>102</v>
      </c>
      <c r="C665">
        <v>0.33</v>
      </c>
      <c r="D665">
        <v>1.1000099999999999</v>
      </c>
      <c r="E665">
        <v>1E-4</v>
      </c>
      <c r="F665" t="s">
        <v>24</v>
      </c>
      <c r="G665" t="s">
        <v>23</v>
      </c>
      <c r="H665">
        <v>10</v>
      </c>
      <c r="I665">
        <v>10.01</v>
      </c>
      <c r="J665" t="s">
        <v>21</v>
      </c>
      <c r="K665">
        <v>5.8</v>
      </c>
      <c r="L665">
        <v>29</v>
      </c>
      <c r="M665">
        <v>5.7742000000000004</v>
      </c>
      <c r="N665">
        <v>28.867000000000001</v>
      </c>
      <c r="O665" t="str">
        <f>IF(VLOOKUP($B665,Table1[],2,FALSE)=0,"",VLOOKUP($B665,Table1[],2,FALSE))</f>
        <v/>
      </c>
      <c r="P665" t="str">
        <f>IF(VLOOKUP($B665,Table1[],3,FALSE)=0,"",VLOOKUP($B665,Table1[],3,FALSE))</f>
        <v/>
      </c>
      <c r="Q665" t="str">
        <f>IF(VLOOKUP($B665,Table1[],5,FALSE)=0,"",VLOOKUP($B665,Table1[],5,FALSE))</f>
        <v/>
      </c>
    </row>
    <row r="666" spans="1:17" x14ac:dyDescent="0.25">
      <c r="A666" t="s">
        <v>115</v>
      </c>
      <c r="B666" t="s">
        <v>102</v>
      </c>
      <c r="C666">
        <v>0.33</v>
      </c>
      <c r="D666">
        <v>1.1000099999999999</v>
      </c>
      <c r="E666">
        <v>1E-3</v>
      </c>
      <c r="F666" t="s">
        <v>24</v>
      </c>
      <c r="G666" t="s">
        <v>23</v>
      </c>
      <c r="H666">
        <v>10</v>
      </c>
      <c r="I666">
        <v>10.01</v>
      </c>
      <c r="J666" t="s">
        <v>21</v>
      </c>
      <c r="K666">
        <v>5.8</v>
      </c>
      <c r="L666">
        <v>29</v>
      </c>
      <c r="M666">
        <v>5.7873999999999999</v>
      </c>
      <c r="N666">
        <v>28.859000000000002</v>
      </c>
      <c r="O666" t="str">
        <f>IF(VLOOKUP($B666,Table1[],2,FALSE)=0,"",VLOOKUP($B666,Table1[],2,FALSE))</f>
        <v/>
      </c>
      <c r="P666" t="str">
        <f>IF(VLOOKUP($B666,Table1[],3,FALSE)=0,"",VLOOKUP($B666,Table1[],3,FALSE))</f>
        <v/>
      </c>
      <c r="Q666" t="str">
        <f>IF(VLOOKUP($B666,Table1[],5,FALSE)=0,"",VLOOKUP($B666,Table1[],5,FALSE))</f>
        <v/>
      </c>
    </row>
    <row r="667" spans="1:17" x14ac:dyDescent="0.25">
      <c r="A667" t="s">
        <v>115</v>
      </c>
      <c r="B667" t="s">
        <v>102</v>
      </c>
      <c r="C667">
        <v>0.33</v>
      </c>
      <c r="D667">
        <v>1.1000099999999999</v>
      </c>
      <c r="E667">
        <v>0.01</v>
      </c>
      <c r="F667" t="s">
        <v>24</v>
      </c>
      <c r="G667" t="s">
        <v>23</v>
      </c>
      <c r="H667">
        <v>10</v>
      </c>
      <c r="I667">
        <v>10.01</v>
      </c>
      <c r="J667" t="s">
        <v>21</v>
      </c>
      <c r="K667">
        <v>7.0907999999999998</v>
      </c>
      <c r="L667">
        <v>28.073</v>
      </c>
      <c r="M667">
        <v>7.0891000000000002</v>
      </c>
      <c r="N667">
        <v>28.073</v>
      </c>
      <c r="O667" t="str">
        <f>IF(VLOOKUP($B667,Table1[],2,FALSE)=0,"",VLOOKUP($B667,Table1[],2,FALSE))</f>
        <v/>
      </c>
      <c r="P667" t="str">
        <f>IF(VLOOKUP($B667,Table1[],3,FALSE)=0,"",VLOOKUP($B667,Table1[],3,FALSE))</f>
        <v/>
      </c>
      <c r="Q667" t="str">
        <f>IF(VLOOKUP($B667,Table1[],5,FALSE)=0,"",VLOOKUP($B667,Table1[],5,FALSE))</f>
        <v/>
      </c>
    </row>
    <row r="668" spans="1:17" x14ac:dyDescent="0.25">
      <c r="A668" t="s">
        <v>115</v>
      </c>
      <c r="B668" t="s">
        <v>102</v>
      </c>
      <c r="C668">
        <v>0.33</v>
      </c>
      <c r="D668">
        <v>1.1000099999999999</v>
      </c>
      <c r="E668">
        <v>0.1</v>
      </c>
      <c r="F668" t="s">
        <v>24</v>
      </c>
      <c r="G668" t="s">
        <v>23</v>
      </c>
      <c r="H668">
        <v>10</v>
      </c>
      <c r="I668">
        <v>10.01</v>
      </c>
      <c r="J668" t="s">
        <v>21</v>
      </c>
      <c r="K668">
        <v>55.816000000000003</v>
      </c>
      <c r="L668">
        <v>11.862</v>
      </c>
      <c r="M668">
        <v>55.814999999999998</v>
      </c>
      <c r="N668">
        <v>11.86</v>
      </c>
      <c r="O668" t="str">
        <f>IF(VLOOKUP($B668,Table1[],2,FALSE)=0,"",VLOOKUP($B668,Table1[],2,FALSE))</f>
        <v/>
      </c>
      <c r="P668" t="str">
        <f>IF(VLOOKUP($B668,Table1[],3,FALSE)=0,"",VLOOKUP($B668,Table1[],3,FALSE))</f>
        <v/>
      </c>
      <c r="Q668" t="str">
        <f>IF(VLOOKUP($B668,Table1[],5,FALSE)=0,"",VLOOKUP($B668,Table1[],5,FALSE))</f>
        <v/>
      </c>
    </row>
    <row r="669" spans="1:17" x14ac:dyDescent="0.25">
      <c r="A669" t="s">
        <v>115</v>
      </c>
      <c r="B669" t="s">
        <v>102</v>
      </c>
      <c r="C669">
        <v>1.1000000000000001</v>
      </c>
      <c r="D669">
        <v>3.0009999999999999</v>
      </c>
      <c r="E669">
        <v>1.0000000000000001E-5</v>
      </c>
      <c r="F669" t="s">
        <v>24</v>
      </c>
      <c r="G669" t="s">
        <v>23</v>
      </c>
      <c r="H669">
        <v>0.01</v>
      </c>
      <c r="I669">
        <v>4.5010000000000001E-2</v>
      </c>
      <c r="J669" t="s">
        <v>21</v>
      </c>
      <c r="K669">
        <v>0.12</v>
      </c>
      <c r="L669">
        <v>2.1</v>
      </c>
      <c r="M669">
        <v>0.11589000000000001</v>
      </c>
      <c r="N669">
        <v>2.0787</v>
      </c>
      <c r="O669" t="str">
        <f>IF(VLOOKUP($B669,Table1[],2,FALSE)=0,"",VLOOKUP($B669,Table1[],2,FALSE))</f>
        <v/>
      </c>
      <c r="P669" t="str">
        <f>IF(VLOOKUP($B669,Table1[],3,FALSE)=0,"",VLOOKUP($B669,Table1[],3,FALSE))</f>
        <v/>
      </c>
      <c r="Q669" t="str">
        <f>IF(VLOOKUP($B669,Table1[],5,FALSE)=0,"",VLOOKUP($B669,Table1[],5,FALSE))</f>
        <v/>
      </c>
    </row>
    <row r="670" spans="1:17" x14ac:dyDescent="0.25">
      <c r="A670" t="s">
        <v>115</v>
      </c>
      <c r="B670" t="s">
        <v>102</v>
      </c>
      <c r="C670">
        <v>1.1000000000000001</v>
      </c>
      <c r="D670">
        <v>3.0009999999999999</v>
      </c>
      <c r="E670">
        <v>1E-4</v>
      </c>
      <c r="F670" t="s">
        <v>24</v>
      </c>
      <c r="G670" t="s">
        <v>23</v>
      </c>
      <c r="H670">
        <v>0.01</v>
      </c>
      <c r="I670">
        <v>4.5010000000000001E-2</v>
      </c>
      <c r="J670" t="s">
        <v>21</v>
      </c>
      <c r="K670">
        <v>0.12</v>
      </c>
      <c r="L670">
        <v>2.1</v>
      </c>
      <c r="M670">
        <v>0.11676</v>
      </c>
      <c r="N670">
        <v>2.0785</v>
      </c>
      <c r="O670" t="str">
        <f>IF(VLOOKUP($B670,Table1[],2,FALSE)=0,"",VLOOKUP($B670,Table1[],2,FALSE))</f>
        <v/>
      </c>
      <c r="P670" t="str">
        <f>IF(VLOOKUP($B670,Table1[],3,FALSE)=0,"",VLOOKUP($B670,Table1[],3,FALSE))</f>
        <v/>
      </c>
      <c r="Q670" t="str">
        <f>IF(VLOOKUP($B670,Table1[],5,FALSE)=0,"",VLOOKUP($B670,Table1[],5,FALSE))</f>
        <v/>
      </c>
    </row>
    <row r="671" spans="1:17" x14ac:dyDescent="0.25">
      <c r="A671" t="s">
        <v>115</v>
      </c>
      <c r="B671" t="s">
        <v>102</v>
      </c>
      <c r="C671">
        <v>1.1000000000000001</v>
      </c>
      <c r="D671">
        <v>3.0009999999999999</v>
      </c>
      <c r="E671">
        <v>1E-3</v>
      </c>
      <c r="F671" t="s">
        <v>24</v>
      </c>
      <c r="G671" t="s">
        <v>23</v>
      </c>
      <c r="H671">
        <v>0.01</v>
      </c>
      <c r="I671">
        <v>4.5010000000000001E-2</v>
      </c>
      <c r="J671" t="s">
        <v>21</v>
      </c>
      <c r="K671">
        <v>0.18892</v>
      </c>
      <c r="L671">
        <v>2.077</v>
      </c>
      <c r="M671">
        <v>0.20868</v>
      </c>
      <c r="N671">
        <v>2.0565000000000002</v>
      </c>
      <c r="O671" t="str">
        <f>IF(VLOOKUP($B671,Table1[],2,FALSE)=0,"",VLOOKUP($B671,Table1[],2,FALSE))</f>
        <v/>
      </c>
      <c r="P671" t="str">
        <f>IF(VLOOKUP($B671,Table1[],3,FALSE)=0,"",VLOOKUP($B671,Table1[],3,FALSE))</f>
        <v/>
      </c>
      <c r="Q671" t="str">
        <f>IF(VLOOKUP($B671,Table1[],5,FALSE)=0,"",VLOOKUP($B671,Table1[],5,FALSE))</f>
        <v/>
      </c>
    </row>
    <row r="672" spans="1:17" x14ac:dyDescent="0.25">
      <c r="A672" t="s">
        <v>115</v>
      </c>
      <c r="B672" t="s">
        <v>102</v>
      </c>
      <c r="C672">
        <v>1.1000000000000001</v>
      </c>
      <c r="D672">
        <v>3.0009999999999999</v>
      </c>
      <c r="E672">
        <v>0.01</v>
      </c>
      <c r="F672" t="s">
        <v>24</v>
      </c>
      <c r="G672" t="s">
        <v>23</v>
      </c>
      <c r="H672">
        <v>0.01</v>
      </c>
      <c r="I672">
        <v>4.5010000000000001E-2</v>
      </c>
      <c r="J672" t="s">
        <v>21</v>
      </c>
      <c r="K672">
        <v>4.9070999999999998</v>
      </c>
      <c r="L672">
        <v>1.2281</v>
      </c>
      <c r="M672">
        <v>4.9043000000000001</v>
      </c>
      <c r="N672">
        <v>1.2264999999999999</v>
      </c>
      <c r="O672" t="str">
        <f>IF(VLOOKUP($B672,Table1[],2,FALSE)=0,"",VLOOKUP($B672,Table1[],2,FALSE))</f>
        <v/>
      </c>
      <c r="P672" t="str">
        <f>IF(VLOOKUP($B672,Table1[],3,FALSE)=0,"",VLOOKUP($B672,Table1[],3,FALSE))</f>
        <v/>
      </c>
      <c r="Q672" t="str">
        <f>IF(VLOOKUP($B672,Table1[],5,FALSE)=0,"",VLOOKUP($B672,Table1[],5,FALSE))</f>
        <v/>
      </c>
    </row>
    <row r="673" spans="1:17" x14ac:dyDescent="0.25">
      <c r="A673" t="s">
        <v>115</v>
      </c>
      <c r="B673" t="s">
        <v>102</v>
      </c>
      <c r="C673">
        <v>1.1000000000000001</v>
      </c>
      <c r="D673">
        <v>3.0009999999999999</v>
      </c>
      <c r="E673">
        <v>0.1</v>
      </c>
      <c r="F673" t="s">
        <v>24</v>
      </c>
      <c r="G673" t="s">
        <v>23</v>
      </c>
      <c r="H673">
        <v>0.01</v>
      </c>
      <c r="I673">
        <v>4.5010000000000001E-2</v>
      </c>
      <c r="J673" t="s">
        <v>21</v>
      </c>
      <c r="K673">
        <v>57.613</v>
      </c>
      <c r="L673">
        <v>0.15837999999999999</v>
      </c>
      <c r="M673">
        <v>57.613</v>
      </c>
      <c r="N673">
        <v>0.15706000000000001</v>
      </c>
      <c r="O673" t="str">
        <f>IF(VLOOKUP($B673,Table1[],2,FALSE)=0,"",VLOOKUP($B673,Table1[],2,FALSE))</f>
        <v/>
      </c>
      <c r="P673" t="str">
        <f>IF(VLOOKUP($B673,Table1[],3,FALSE)=0,"",VLOOKUP($B673,Table1[],3,FALSE))</f>
        <v/>
      </c>
      <c r="Q673" t="str">
        <f>IF(VLOOKUP($B673,Table1[],5,FALSE)=0,"",VLOOKUP($B673,Table1[],5,FALSE))</f>
        <v/>
      </c>
    </row>
    <row r="674" spans="1:17" x14ac:dyDescent="0.25">
      <c r="A674" t="s">
        <v>115</v>
      </c>
      <c r="B674" t="s">
        <v>102</v>
      </c>
      <c r="C674">
        <v>1.1000000000000001</v>
      </c>
      <c r="D674">
        <v>3.0009999999999999</v>
      </c>
      <c r="E674">
        <v>1.0000000000000001E-5</v>
      </c>
      <c r="F674" t="s">
        <v>24</v>
      </c>
      <c r="G674" t="s">
        <v>23</v>
      </c>
      <c r="H674">
        <v>4.4999999999999998E-2</v>
      </c>
      <c r="I674">
        <v>1.0000100000000001</v>
      </c>
      <c r="J674" t="s">
        <v>21</v>
      </c>
      <c r="K674">
        <v>0.13</v>
      </c>
      <c r="L674">
        <v>0.69</v>
      </c>
      <c r="M674">
        <v>0.11619</v>
      </c>
      <c r="N674">
        <v>0.69369000000000003</v>
      </c>
      <c r="O674" t="str">
        <f>IF(VLOOKUP($B674,Table1[],2,FALSE)=0,"",VLOOKUP($B674,Table1[],2,FALSE))</f>
        <v/>
      </c>
      <c r="P674" t="str">
        <f>IF(VLOOKUP($B674,Table1[],3,FALSE)=0,"",VLOOKUP($B674,Table1[],3,FALSE))</f>
        <v/>
      </c>
      <c r="Q674" t="str">
        <f>IF(VLOOKUP($B674,Table1[],5,FALSE)=0,"",VLOOKUP($B674,Table1[],5,FALSE))</f>
        <v/>
      </c>
    </row>
    <row r="675" spans="1:17" x14ac:dyDescent="0.25">
      <c r="A675" t="s">
        <v>115</v>
      </c>
      <c r="B675" t="s">
        <v>102</v>
      </c>
      <c r="C675">
        <v>1.1000000000000001</v>
      </c>
      <c r="D675">
        <v>3.0009999999999999</v>
      </c>
      <c r="E675">
        <v>1E-4</v>
      </c>
      <c r="F675" t="s">
        <v>24</v>
      </c>
      <c r="G675" t="s">
        <v>23</v>
      </c>
      <c r="H675">
        <v>4.4999999999999998E-2</v>
      </c>
      <c r="I675">
        <v>1.0000100000000001</v>
      </c>
      <c r="J675" t="s">
        <v>21</v>
      </c>
      <c r="K675">
        <v>0.13</v>
      </c>
      <c r="L675">
        <v>0.69</v>
      </c>
      <c r="M675">
        <v>0.11867999999999999</v>
      </c>
      <c r="N675">
        <v>0.69310000000000005</v>
      </c>
      <c r="O675" t="str">
        <f>IF(VLOOKUP($B675,Table1[],2,FALSE)=0,"",VLOOKUP($B675,Table1[],2,FALSE))</f>
        <v/>
      </c>
      <c r="P675" t="str">
        <f>IF(VLOOKUP($B675,Table1[],3,FALSE)=0,"",VLOOKUP($B675,Table1[],3,FALSE))</f>
        <v/>
      </c>
      <c r="Q675" t="str">
        <f>IF(VLOOKUP($B675,Table1[],5,FALSE)=0,"",VLOOKUP($B675,Table1[],5,FALSE))</f>
        <v/>
      </c>
    </row>
    <row r="676" spans="1:17" x14ac:dyDescent="0.25">
      <c r="A676" t="s">
        <v>115</v>
      </c>
      <c r="B676" t="s">
        <v>102</v>
      </c>
      <c r="C676">
        <v>1.1000000000000001</v>
      </c>
      <c r="D676">
        <v>3.0009999999999999</v>
      </c>
      <c r="E676">
        <v>1E-3</v>
      </c>
      <c r="F676" t="s">
        <v>24</v>
      </c>
      <c r="G676" t="s">
        <v>23</v>
      </c>
      <c r="H676">
        <v>4.4999999999999998E-2</v>
      </c>
      <c r="I676">
        <v>1.0000100000000001</v>
      </c>
      <c r="J676" t="s">
        <v>21</v>
      </c>
      <c r="K676">
        <v>0.35192000000000001</v>
      </c>
      <c r="L676">
        <v>0.64234000000000002</v>
      </c>
      <c r="M676">
        <v>0.34550999999999998</v>
      </c>
      <c r="N676">
        <v>0.6421</v>
      </c>
      <c r="O676" t="str">
        <f>IF(VLOOKUP($B676,Table1[],2,FALSE)=0,"",VLOOKUP($B676,Table1[],2,FALSE))</f>
        <v/>
      </c>
      <c r="P676" t="str">
        <f>IF(VLOOKUP($B676,Table1[],3,FALSE)=0,"",VLOOKUP($B676,Table1[],3,FALSE))</f>
        <v/>
      </c>
      <c r="Q676" t="str">
        <f>IF(VLOOKUP($B676,Table1[],5,FALSE)=0,"",VLOOKUP($B676,Table1[],5,FALSE))</f>
        <v/>
      </c>
    </row>
    <row r="677" spans="1:17" x14ac:dyDescent="0.25">
      <c r="A677" t="s">
        <v>115</v>
      </c>
      <c r="B677" t="s">
        <v>102</v>
      </c>
      <c r="C677">
        <v>1.1000000000000001</v>
      </c>
      <c r="D677">
        <v>3.0009999999999999</v>
      </c>
      <c r="E677">
        <v>0.01</v>
      </c>
      <c r="F677" t="s">
        <v>24</v>
      </c>
      <c r="G677" t="s">
        <v>23</v>
      </c>
      <c r="H677">
        <v>4.4999999999999998E-2</v>
      </c>
      <c r="I677">
        <v>1.0000100000000001</v>
      </c>
      <c r="J677" t="s">
        <v>21</v>
      </c>
      <c r="K677">
        <v>5.6463000000000001</v>
      </c>
      <c r="L677">
        <v>0.18057000000000001</v>
      </c>
      <c r="M677">
        <v>5.6448</v>
      </c>
      <c r="N677">
        <v>0.17757999999999999</v>
      </c>
      <c r="O677" t="str">
        <f>IF(VLOOKUP($B677,Table1[],2,FALSE)=0,"",VLOOKUP($B677,Table1[],2,FALSE))</f>
        <v/>
      </c>
      <c r="P677" t="str">
        <f>IF(VLOOKUP($B677,Table1[],3,FALSE)=0,"",VLOOKUP($B677,Table1[],3,FALSE))</f>
        <v/>
      </c>
      <c r="Q677" t="str">
        <f>IF(VLOOKUP($B677,Table1[],5,FALSE)=0,"",VLOOKUP($B677,Table1[],5,FALSE))</f>
        <v/>
      </c>
    </row>
    <row r="678" spans="1:17" x14ac:dyDescent="0.25">
      <c r="A678" t="s">
        <v>115</v>
      </c>
      <c r="B678" t="s">
        <v>102</v>
      </c>
      <c r="C678">
        <v>1.1000000000000001</v>
      </c>
      <c r="D678">
        <v>3.0009999999999999</v>
      </c>
      <c r="E678">
        <v>0.1</v>
      </c>
      <c r="F678" t="s">
        <v>24</v>
      </c>
      <c r="G678" t="s">
        <v>23</v>
      </c>
      <c r="H678">
        <v>4.4999999999999998E-2</v>
      </c>
      <c r="I678">
        <v>1.0000100000000001</v>
      </c>
      <c r="J678" t="s">
        <v>21</v>
      </c>
      <c r="K678">
        <v>57.722000000000001</v>
      </c>
      <c r="L678">
        <v>1.9812E-2</v>
      </c>
      <c r="M678">
        <v>57.722000000000001</v>
      </c>
      <c r="N678">
        <v>1.8474000000000001E-2</v>
      </c>
      <c r="O678" t="str">
        <f>IF(VLOOKUP($B678,Table1[],2,FALSE)=0,"",VLOOKUP($B678,Table1[],2,FALSE))</f>
        <v/>
      </c>
      <c r="P678" t="str">
        <f>IF(VLOOKUP($B678,Table1[],3,FALSE)=0,"",VLOOKUP($B678,Table1[],3,FALSE))</f>
        <v/>
      </c>
      <c r="Q678" t="str">
        <f>IF(VLOOKUP($B678,Table1[],5,FALSE)=0,"",VLOOKUP($B678,Table1[],5,FALSE))</f>
        <v/>
      </c>
    </row>
    <row r="679" spans="1:17" x14ac:dyDescent="0.25">
      <c r="A679" t="s">
        <v>115</v>
      </c>
      <c r="B679" t="s">
        <v>102</v>
      </c>
      <c r="C679">
        <v>1.1000000000000001</v>
      </c>
      <c r="D679">
        <v>3.0009999999999999</v>
      </c>
      <c r="E679">
        <v>1.0000000000000001E-5</v>
      </c>
      <c r="F679" t="s">
        <v>24</v>
      </c>
      <c r="G679" t="s">
        <v>23</v>
      </c>
      <c r="H679">
        <v>1</v>
      </c>
      <c r="I679">
        <v>5.01</v>
      </c>
      <c r="J679" t="s">
        <v>21</v>
      </c>
      <c r="K679">
        <v>1.3</v>
      </c>
      <c r="L679">
        <v>6.9</v>
      </c>
      <c r="M679">
        <v>1.1548</v>
      </c>
      <c r="N679">
        <v>6.9283000000000001</v>
      </c>
      <c r="O679" t="str">
        <f>IF(VLOOKUP($B679,Table1[],2,FALSE)=0,"",VLOOKUP($B679,Table1[],2,FALSE))</f>
        <v/>
      </c>
      <c r="P679" t="str">
        <f>IF(VLOOKUP($B679,Table1[],3,FALSE)=0,"",VLOOKUP($B679,Table1[],3,FALSE))</f>
        <v/>
      </c>
      <c r="Q679" t="str">
        <f>IF(VLOOKUP($B679,Table1[],5,FALSE)=0,"",VLOOKUP($B679,Table1[],5,FALSE))</f>
        <v/>
      </c>
    </row>
    <row r="680" spans="1:17" x14ac:dyDescent="0.25">
      <c r="A680" t="s">
        <v>115</v>
      </c>
      <c r="B680" t="s">
        <v>102</v>
      </c>
      <c r="C680">
        <v>1.1000000000000001</v>
      </c>
      <c r="D680">
        <v>3.0009999999999999</v>
      </c>
      <c r="E680">
        <v>1E-4</v>
      </c>
      <c r="F680" t="s">
        <v>24</v>
      </c>
      <c r="G680" t="s">
        <v>23</v>
      </c>
      <c r="H680">
        <v>1</v>
      </c>
      <c r="I680">
        <v>5.01</v>
      </c>
      <c r="J680" t="s">
        <v>21</v>
      </c>
      <c r="K680">
        <v>1.3</v>
      </c>
      <c r="L680">
        <v>6.9</v>
      </c>
      <c r="M680">
        <v>1.1552</v>
      </c>
      <c r="N680">
        <v>6.9282000000000004</v>
      </c>
      <c r="O680" t="str">
        <f>IF(VLOOKUP($B680,Table1[],2,FALSE)=0,"",VLOOKUP($B680,Table1[],2,FALSE))</f>
        <v/>
      </c>
      <c r="P680" t="str">
        <f>IF(VLOOKUP($B680,Table1[],3,FALSE)=0,"",VLOOKUP($B680,Table1[],3,FALSE))</f>
        <v/>
      </c>
      <c r="Q680" t="str">
        <f>IF(VLOOKUP($B680,Table1[],5,FALSE)=0,"",VLOOKUP($B680,Table1[],5,FALSE))</f>
        <v/>
      </c>
    </row>
    <row r="681" spans="1:17" x14ac:dyDescent="0.25">
      <c r="A681" t="s">
        <v>115</v>
      </c>
      <c r="B681" t="s">
        <v>102</v>
      </c>
      <c r="C681">
        <v>1.1000000000000001</v>
      </c>
      <c r="D681">
        <v>3.0009999999999999</v>
      </c>
      <c r="E681">
        <v>1E-3</v>
      </c>
      <c r="F681" t="s">
        <v>24</v>
      </c>
      <c r="G681" t="s">
        <v>23</v>
      </c>
      <c r="H681">
        <v>1</v>
      </c>
      <c r="I681">
        <v>5.01</v>
      </c>
      <c r="J681" t="s">
        <v>21</v>
      </c>
      <c r="K681">
        <v>1.3</v>
      </c>
      <c r="L681">
        <v>6.9</v>
      </c>
      <c r="M681">
        <v>1.1803999999999999</v>
      </c>
      <c r="N681">
        <v>6.9222999999999999</v>
      </c>
      <c r="O681" t="str">
        <f>IF(VLOOKUP($B681,Table1[],2,FALSE)=0,"",VLOOKUP($B681,Table1[],2,FALSE))</f>
        <v/>
      </c>
      <c r="P681" t="str">
        <f>IF(VLOOKUP($B681,Table1[],3,FALSE)=0,"",VLOOKUP($B681,Table1[],3,FALSE))</f>
        <v/>
      </c>
      <c r="Q681" t="str">
        <f>IF(VLOOKUP($B681,Table1[],5,FALSE)=0,"",VLOOKUP($B681,Table1[],5,FALSE))</f>
        <v/>
      </c>
    </row>
    <row r="682" spans="1:17" x14ac:dyDescent="0.25">
      <c r="A682" t="s">
        <v>115</v>
      </c>
      <c r="B682" t="s">
        <v>102</v>
      </c>
      <c r="C682">
        <v>1.1000000000000001</v>
      </c>
      <c r="D682">
        <v>3.0009999999999999</v>
      </c>
      <c r="E682">
        <v>0.01</v>
      </c>
      <c r="F682" t="s">
        <v>24</v>
      </c>
      <c r="G682" t="s">
        <v>23</v>
      </c>
      <c r="H682">
        <v>1</v>
      </c>
      <c r="I682">
        <v>5.01</v>
      </c>
      <c r="J682" t="s">
        <v>21</v>
      </c>
      <c r="K682">
        <v>3.4546999999999999</v>
      </c>
      <c r="L682">
        <v>6.4116</v>
      </c>
      <c r="M682">
        <v>3.4521000000000002</v>
      </c>
      <c r="N682">
        <v>6.4115000000000002</v>
      </c>
      <c r="O682" t="str">
        <f>IF(VLOOKUP($B682,Table1[],2,FALSE)=0,"",VLOOKUP($B682,Table1[],2,FALSE))</f>
        <v/>
      </c>
      <c r="P682" t="str">
        <f>IF(VLOOKUP($B682,Table1[],3,FALSE)=0,"",VLOOKUP($B682,Table1[],3,FALSE))</f>
        <v/>
      </c>
      <c r="Q682" t="str">
        <f>IF(VLOOKUP($B682,Table1[],5,FALSE)=0,"",VLOOKUP($B682,Table1[],5,FALSE))</f>
        <v/>
      </c>
    </row>
    <row r="683" spans="1:17" x14ac:dyDescent="0.25">
      <c r="A683" t="s">
        <v>115</v>
      </c>
      <c r="B683" t="s">
        <v>102</v>
      </c>
      <c r="C683">
        <v>1.1000000000000001</v>
      </c>
      <c r="D683">
        <v>3.0009999999999999</v>
      </c>
      <c r="E683">
        <v>0.1</v>
      </c>
      <c r="F683" t="s">
        <v>24</v>
      </c>
      <c r="G683" t="s">
        <v>23</v>
      </c>
      <c r="H683">
        <v>1</v>
      </c>
      <c r="I683">
        <v>5.01</v>
      </c>
      <c r="J683" t="s">
        <v>21</v>
      </c>
      <c r="K683">
        <v>56.451000000000001</v>
      </c>
      <c r="L683">
        <v>1.7722</v>
      </c>
      <c r="M683">
        <v>56.451000000000001</v>
      </c>
      <c r="N683">
        <v>1.7709999999999999</v>
      </c>
      <c r="O683" t="str">
        <f>IF(VLOOKUP($B683,Table1[],2,FALSE)=0,"",VLOOKUP($B683,Table1[],2,FALSE))</f>
        <v/>
      </c>
      <c r="P683" t="str">
        <f>IF(VLOOKUP($B683,Table1[],3,FALSE)=0,"",VLOOKUP($B683,Table1[],3,FALSE))</f>
        <v/>
      </c>
      <c r="Q683" t="str">
        <f>IF(VLOOKUP($B683,Table1[],5,FALSE)=0,"",VLOOKUP($B683,Table1[],5,FALSE))</f>
        <v/>
      </c>
    </row>
    <row r="684" spans="1:17" x14ac:dyDescent="0.25">
      <c r="A684" t="s">
        <v>115</v>
      </c>
      <c r="B684" t="s">
        <v>102</v>
      </c>
      <c r="C684">
        <v>1.1000000000000001</v>
      </c>
      <c r="D684">
        <v>3.0009999999999999</v>
      </c>
      <c r="E684">
        <v>1.0000000000000001E-5</v>
      </c>
      <c r="F684" t="s">
        <v>24</v>
      </c>
      <c r="G684" t="s">
        <v>23</v>
      </c>
      <c r="H684">
        <v>5</v>
      </c>
      <c r="I684">
        <v>10</v>
      </c>
      <c r="J684" t="s">
        <v>21</v>
      </c>
      <c r="K684">
        <v>5.8</v>
      </c>
      <c r="L684">
        <v>29</v>
      </c>
      <c r="M684">
        <v>5.7729999999999997</v>
      </c>
      <c r="N684">
        <v>28.867999999999999</v>
      </c>
      <c r="O684" t="str">
        <f>IF(VLOOKUP($B684,Table1[],2,FALSE)=0,"",VLOOKUP($B684,Table1[],2,FALSE))</f>
        <v/>
      </c>
      <c r="P684" t="str">
        <f>IF(VLOOKUP($B684,Table1[],3,FALSE)=0,"",VLOOKUP($B684,Table1[],3,FALSE))</f>
        <v/>
      </c>
      <c r="Q684" t="str">
        <f>IF(VLOOKUP($B684,Table1[],5,FALSE)=0,"",VLOOKUP($B684,Table1[],5,FALSE))</f>
        <v/>
      </c>
    </row>
    <row r="685" spans="1:17" x14ac:dyDescent="0.25">
      <c r="A685" t="s">
        <v>115</v>
      </c>
      <c r="B685" t="s">
        <v>102</v>
      </c>
      <c r="C685">
        <v>1.1000000000000001</v>
      </c>
      <c r="D685">
        <v>3.0009999999999999</v>
      </c>
      <c r="E685">
        <v>1E-4</v>
      </c>
      <c r="F685" t="s">
        <v>24</v>
      </c>
      <c r="G685" t="s">
        <v>23</v>
      </c>
      <c r="H685">
        <v>5</v>
      </c>
      <c r="I685">
        <v>10</v>
      </c>
      <c r="J685" t="s">
        <v>21</v>
      </c>
      <c r="K685">
        <v>5.8</v>
      </c>
      <c r="L685">
        <v>29</v>
      </c>
      <c r="M685">
        <v>5.7731000000000003</v>
      </c>
      <c r="N685">
        <v>28.867999999999999</v>
      </c>
      <c r="O685" t="str">
        <f>IF(VLOOKUP($B685,Table1[],2,FALSE)=0,"",VLOOKUP($B685,Table1[],2,FALSE))</f>
        <v/>
      </c>
      <c r="P685" t="str">
        <f>IF(VLOOKUP($B685,Table1[],3,FALSE)=0,"",VLOOKUP($B685,Table1[],3,FALSE))</f>
        <v/>
      </c>
      <c r="Q685" t="str">
        <f>IF(VLOOKUP($B685,Table1[],5,FALSE)=0,"",VLOOKUP($B685,Table1[],5,FALSE))</f>
        <v/>
      </c>
    </row>
    <row r="686" spans="1:17" x14ac:dyDescent="0.25">
      <c r="A686" t="s">
        <v>115</v>
      </c>
      <c r="B686" t="s">
        <v>102</v>
      </c>
      <c r="C686">
        <v>1.1000000000000001</v>
      </c>
      <c r="D686">
        <v>3.0009999999999999</v>
      </c>
      <c r="E686">
        <v>1E-3</v>
      </c>
      <c r="F686" t="s">
        <v>24</v>
      </c>
      <c r="G686" t="s">
        <v>23</v>
      </c>
      <c r="H686">
        <v>5</v>
      </c>
      <c r="I686">
        <v>10</v>
      </c>
      <c r="J686" t="s">
        <v>21</v>
      </c>
      <c r="K686">
        <v>5.8</v>
      </c>
      <c r="L686">
        <v>29</v>
      </c>
      <c r="M686">
        <v>5.78</v>
      </c>
      <c r="N686">
        <v>28.866</v>
      </c>
      <c r="O686" t="str">
        <f>IF(VLOOKUP($B686,Table1[],2,FALSE)=0,"",VLOOKUP($B686,Table1[],2,FALSE))</f>
        <v/>
      </c>
      <c r="P686" t="str">
        <f>IF(VLOOKUP($B686,Table1[],3,FALSE)=0,"",VLOOKUP($B686,Table1[],3,FALSE))</f>
        <v/>
      </c>
      <c r="Q686" t="str">
        <f>IF(VLOOKUP($B686,Table1[],5,FALSE)=0,"",VLOOKUP($B686,Table1[],5,FALSE))</f>
        <v/>
      </c>
    </row>
    <row r="687" spans="1:17" x14ac:dyDescent="0.25">
      <c r="A687" t="s">
        <v>115</v>
      </c>
      <c r="B687" t="s">
        <v>102</v>
      </c>
      <c r="C687">
        <v>1.1000000000000001</v>
      </c>
      <c r="D687">
        <v>3.0009999999999999</v>
      </c>
      <c r="E687">
        <v>0.01</v>
      </c>
      <c r="F687" t="s">
        <v>24</v>
      </c>
      <c r="G687" t="s">
        <v>23</v>
      </c>
      <c r="H687">
        <v>5</v>
      </c>
      <c r="I687">
        <v>10</v>
      </c>
      <c r="J687" t="s">
        <v>21</v>
      </c>
      <c r="K687">
        <v>6.2283999999999997</v>
      </c>
      <c r="L687">
        <v>28.856999999999999</v>
      </c>
      <c r="M687">
        <v>6.3663999999999996</v>
      </c>
      <c r="N687">
        <v>28.73</v>
      </c>
      <c r="O687" t="str">
        <f>IF(VLOOKUP($B687,Table1[],2,FALSE)=0,"",VLOOKUP($B687,Table1[],2,FALSE))</f>
        <v/>
      </c>
      <c r="P687" t="str">
        <f>IF(VLOOKUP($B687,Table1[],3,FALSE)=0,"",VLOOKUP($B687,Table1[],3,FALSE))</f>
        <v/>
      </c>
      <c r="Q687" t="str">
        <f>IF(VLOOKUP($B687,Table1[],5,FALSE)=0,"",VLOOKUP($B687,Table1[],5,FALSE))</f>
        <v/>
      </c>
    </row>
    <row r="688" spans="1:17" x14ac:dyDescent="0.25">
      <c r="A688" t="s">
        <v>115</v>
      </c>
      <c r="B688" t="s">
        <v>102</v>
      </c>
      <c r="C688">
        <v>1.1000000000000001</v>
      </c>
      <c r="D688">
        <v>3.0009999999999999</v>
      </c>
      <c r="E688">
        <v>0.1</v>
      </c>
      <c r="F688" t="s">
        <v>24</v>
      </c>
      <c r="G688" t="s">
        <v>23</v>
      </c>
      <c r="H688">
        <v>5</v>
      </c>
      <c r="I688">
        <v>10</v>
      </c>
      <c r="J688" t="s">
        <v>21</v>
      </c>
      <c r="K688">
        <v>45.661999999999999</v>
      </c>
      <c r="L688">
        <v>21.093</v>
      </c>
      <c r="M688">
        <v>45.658999999999999</v>
      </c>
      <c r="N688">
        <v>21.091999999999999</v>
      </c>
      <c r="O688" t="str">
        <f>IF(VLOOKUP($B688,Table1[],2,FALSE)=0,"",VLOOKUP($B688,Table1[],2,FALSE))</f>
        <v/>
      </c>
      <c r="P688" t="str">
        <f>IF(VLOOKUP($B688,Table1[],3,FALSE)=0,"",VLOOKUP($B688,Table1[],3,FALSE))</f>
        <v/>
      </c>
      <c r="Q688" t="str">
        <f>IF(VLOOKUP($B688,Table1[],5,FALSE)=0,"",VLOOKUP($B688,Table1[],5,FALSE))</f>
        <v/>
      </c>
    </row>
    <row r="689" spans="1:17" x14ac:dyDescent="0.25">
      <c r="A689" t="s">
        <v>115</v>
      </c>
      <c r="B689" t="s">
        <v>102</v>
      </c>
      <c r="C689">
        <v>1.1000000000000001</v>
      </c>
      <c r="D689">
        <v>3.0009999999999999</v>
      </c>
      <c r="E689">
        <v>1.0000000000000001E-5</v>
      </c>
      <c r="F689" t="s">
        <v>24</v>
      </c>
      <c r="G689" t="s">
        <v>23</v>
      </c>
      <c r="H689">
        <v>10</v>
      </c>
      <c r="I689">
        <v>10.01</v>
      </c>
      <c r="J689" t="s">
        <v>21</v>
      </c>
      <c r="K689">
        <v>5.8</v>
      </c>
      <c r="L689">
        <v>29</v>
      </c>
      <c r="M689">
        <v>5.7729999999999997</v>
      </c>
      <c r="N689">
        <v>28.867999999999999</v>
      </c>
      <c r="O689" t="str">
        <f>IF(VLOOKUP($B689,Table1[],2,FALSE)=0,"",VLOOKUP($B689,Table1[],2,FALSE))</f>
        <v/>
      </c>
      <c r="P689" t="str">
        <f>IF(VLOOKUP($B689,Table1[],3,FALSE)=0,"",VLOOKUP($B689,Table1[],3,FALSE))</f>
        <v/>
      </c>
      <c r="Q689" t="str">
        <f>IF(VLOOKUP($B689,Table1[],5,FALSE)=0,"",VLOOKUP($B689,Table1[],5,FALSE))</f>
        <v/>
      </c>
    </row>
    <row r="690" spans="1:17" x14ac:dyDescent="0.25">
      <c r="A690" t="s">
        <v>115</v>
      </c>
      <c r="B690" t="s">
        <v>102</v>
      </c>
      <c r="C690">
        <v>1.1000000000000001</v>
      </c>
      <c r="D690">
        <v>3.0009999999999999</v>
      </c>
      <c r="E690">
        <v>1E-4</v>
      </c>
      <c r="F690" t="s">
        <v>24</v>
      </c>
      <c r="G690" t="s">
        <v>23</v>
      </c>
      <c r="H690">
        <v>10</v>
      </c>
      <c r="I690">
        <v>10.01</v>
      </c>
      <c r="J690" t="s">
        <v>21</v>
      </c>
      <c r="K690">
        <v>5.8</v>
      </c>
      <c r="L690">
        <v>29</v>
      </c>
      <c r="M690">
        <v>5.7731000000000003</v>
      </c>
      <c r="N690">
        <v>28.867999999999999</v>
      </c>
      <c r="O690" t="str">
        <f>IF(VLOOKUP($B690,Table1[],2,FALSE)=0,"",VLOOKUP($B690,Table1[],2,FALSE))</f>
        <v/>
      </c>
      <c r="P690" t="str">
        <f>IF(VLOOKUP($B690,Table1[],3,FALSE)=0,"",VLOOKUP($B690,Table1[],3,FALSE))</f>
        <v/>
      </c>
      <c r="Q690" t="str">
        <f>IF(VLOOKUP($B690,Table1[],5,FALSE)=0,"",VLOOKUP($B690,Table1[],5,FALSE))</f>
        <v/>
      </c>
    </row>
    <row r="691" spans="1:17" x14ac:dyDescent="0.25">
      <c r="A691" t="s">
        <v>115</v>
      </c>
      <c r="B691" t="s">
        <v>102</v>
      </c>
      <c r="C691">
        <v>1.1000000000000001</v>
      </c>
      <c r="D691">
        <v>3.0009999999999999</v>
      </c>
      <c r="E691">
        <v>1E-3</v>
      </c>
      <c r="F691" t="s">
        <v>24</v>
      </c>
      <c r="G691" t="s">
        <v>23</v>
      </c>
      <c r="H691">
        <v>10</v>
      </c>
      <c r="I691">
        <v>10.01</v>
      </c>
      <c r="J691" t="s">
        <v>21</v>
      </c>
      <c r="K691">
        <v>5.8</v>
      </c>
      <c r="L691">
        <v>29</v>
      </c>
      <c r="M691">
        <v>5.78</v>
      </c>
      <c r="N691">
        <v>28.866</v>
      </c>
      <c r="O691" t="str">
        <f>IF(VLOOKUP($B691,Table1[],2,FALSE)=0,"",VLOOKUP($B691,Table1[],2,FALSE))</f>
        <v/>
      </c>
      <c r="P691" t="str">
        <f>IF(VLOOKUP($B691,Table1[],3,FALSE)=0,"",VLOOKUP($B691,Table1[],3,FALSE))</f>
        <v/>
      </c>
      <c r="Q691" t="str">
        <f>IF(VLOOKUP($B691,Table1[],5,FALSE)=0,"",VLOOKUP($B691,Table1[],5,FALSE))</f>
        <v/>
      </c>
    </row>
    <row r="692" spans="1:17" x14ac:dyDescent="0.25">
      <c r="A692" t="s">
        <v>115</v>
      </c>
      <c r="B692" t="s">
        <v>102</v>
      </c>
      <c r="C692">
        <v>1.1000000000000001</v>
      </c>
      <c r="D692">
        <v>3.0009999999999999</v>
      </c>
      <c r="E692">
        <v>0.01</v>
      </c>
      <c r="F692" t="s">
        <v>24</v>
      </c>
      <c r="G692" t="s">
        <v>23</v>
      </c>
      <c r="H692">
        <v>10</v>
      </c>
      <c r="I692">
        <v>10.01</v>
      </c>
      <c r="J692" t="s">
        <v>21</v>
      </c>
      <c r="K692">
        <v>6.2283999999999997</v>
      </c>
      <c r="L692">
        <v>28.856999999999999</v>
      </c>
      <c r="M692">
        <v>6.3663999999999996</v>
      </c>
      <c r="N692">
        <v>28.73</v>
      </c>
      <c r="O692" t="str">
        <f>IF(VLOOKUP($B692,Table1[],2,FALSE)=0,"",VLOOKUP($B692,Table1[],2,FALSE))</f>
        <v/>
      </c>
      <c r="P692" t="str">
        <f>IF(VLOOKUP($B692,Table1[],3,FALSE)=0,"",VLOOKUP($B692,Table1[],3,FALSE))</f>
        <v/>
      </c>
      <c r="Q692" t="str">
        <f>IF(VLOOKUP($B692,Table1[],5,FALSE)=0,"",VLOOKUP($B692,Table1[],5,FALSE))</f>
        <v/>
      </c>
    </row>
    <row r="693" spans="1:17" x14ac:dyDescent="0.25">
      <c r="A693" t="s">
        <v>115</v>
      </c>
      <c r="B693" t="s">
        <v>102</v>
      </c>
      <c r="C693">
        <v>1.1000000000000001</v>
      </c>
      <c r="D693">
        <v>3.0009999999999999</v>
      </c>
      <c r="E693">
        <v>0.1</v>
      </c>
      <c r="F693" t="s">
        <v>24</v>
      </c>
      <c r="G693" t="s">
        <v>23</v>
      </c>
      <c r="H693">
        <v>10</v>
      </c>
      <c r="I693">
        <v>10.01</v>
      </c>
      <c r="J693" t="s">
        <v>21</v>
      </c>
      <c r="K693">
        <v>45.661999999999999</v>
      </c>
      <c r="L693">
        <v>21.093</v>
      </c>
      <c r="M693">
        <v>45.658999999999999</v>
      </c>
      <c r="N693">
        <v>21.091999999999999</v>
      </c>
      <c r="O693" t="str">
        <f>IF(VLOOKUP($B693,Table1[],2,FALSE)=0,"",VLOOKUP($B693,Table1[],2,FALSE))</f>
        <v/>
      </c>
      <c r="P693" t="str">
        <f>IF(VLOOKUP($B693,Table1[],3,FALSE)=0,"",VLOOKUP($B693,Table1[],3,FALSE))</f>
        <v/>
      </c>
      <c r="Q693" t="str">
        <f>IF(VLOOKUP($B693,Table1[],5,FALSE)=0,"",VLOOKUP($B693,Table1[],5,FALSE))</f>
        <v/>
      </c>
    </row>
    <row r="694" spans="1:17" x14ac:dyDescent="0.25">
      <c r="A694" t="s">
        <v>115</v>
      </c>
      <c r="B694" t="s">
        <v>102</v>
      </c>
      <c r="C694">
        <v>3</v>
      </c>
      <c r="D694">
        <v>11.000999999999999</v>
      </c>
      <c r="E694">
        <v>1E-4</v>
      </c>
      <c r="F694" t="s">
        <v>24</v>
      </c>
      <c r="G694" t="s">
        <v>23</v>
      </c>
      <c r="H694">
        <v>4.4999999999999998E-2</v>
      </c>
      <c r="I694">
        <v>0.10001</v>
      </c>
      <c r="J694" t="s">
        <v>21</v>
      </c>
      <c r="K694">
        <v>2.4</v>
      </c>
      <c r="L694">
        <v>0.69</v>
      </c>
      <c r="M694">
        <v>2.3298000000000001</v>
      </c>
      <c r="N694">
        <v>0.69372999999999996</v>
      </c>
      <c r="O694" t="str">
        <f>IF(VLOOKUP($B694,Table1[],2,FALSE)=0,"",VLOOKUP($B694,Table1[],2,FALSE))</f>
        <v/>
      </c>
      <c r="P694" t="str">
        <f>IF(VLOOKUP($B694,Table1[],3,FALSE)=0,"",VLOOKUP($B694,Table1[],3,FALSE))</f>
        <v/>
      </c>
      <c r="Q694" t="str">
        <f>IF(VLOOKUP($B694,Table1[],5,FALSE)=0,"",VLOOKUP($B694,Table1[],5,FALSE))</f>
        <v/>
      </c>
    </row>
    <row r="695" spans="1:17" x14ac:dyDescent="0.25">
      <c r="A695" t="s">
        <v>115</v>
      </c>
      <c r="B695" t="s">
        <v>102</v>
      </c>
      <c r="C695">
        <v>3</v>
      </c>
      <c r="D695">
        <v>11.000999999999999</v>
      </c>
      <c r="E695">
        <v>1E-3</v>
      </c>
      <c r="F695" t="s">
        <v>24</v>
      </c>
      <c r="G695" t="s">
        <v>23</v>
      </c>
      <c r="H695">
        <v>4.4999999999999998E-2</v>
      </c>
      <c r="I695">
        <v>0.10001</v>
      </c>
      <c r="J695" t="s">
        <v>21</v>
      </c>
      <c r="K695">
        <v>2.4</v>
      </c>
      <c r="L695">
        <v>0.69</v>
      </c>
      <c r="M695">
        <v>2.3708999999999998</v>
      </c>
      <c r="N695">
        <v>0.69111999999999996</v>
      </c>
      <c r="O695" t="str">
        <f>IF(VLOOKUP($B695,Table1[],2,FALSE)=0,"",VLOOKUP($B695,Table1[],2,FALSE))</f>
        <v/>
      </c>
      <c r="P695" t="str">
        <f>IF(VLOOKUP($B695,Table1[],3,FALSE)=0,"",VLOOKUP($B695,Table1[],3,FALSE))</f>
        <v/>
      </c>
      <c r="Q695" t="str">
        <f>IF(VLOOKUP($B695,Table1[],5,FALSE)=0,"",VLOOKUP($B695,Table1[],5,FALSE))</f>
        <v/>
      </c>
    </row>
    <row r="696" spans="1:17" x14ac:dyDescent="0.25">
      <c r="A696" t="s">
        <v>115</v>
      </c>
      <c r="B696" t="s">
        <v>102</v>
      </c>
      <c r="C696">
        <v>3</v>
      </c>
      <c r="D696">
        <v>11.000999999999999</v>
      </c>
      <c r="E696">
        <v>0.01</v>
      </c>
      <c r="F696" t="s">
        <v>24</v>
      </c>
      <c r="G696" t="s">
        <v>23</v>
      </c>
      <c r="H696">
        <v>4.4999999999999998E-2</v>
      </c>
      <c r="I696">
        <v>0.10001</v>
      </c>
      <c r="J696" t="s">
        <v>21</v>
      </c>
      <c r="K696">
        <v>5.6643999999999997</v>
      </c>
      <c r="L696">
        <v>0.53041000000000005</v>
      </c>
      <c r="M696">
        <v>5.6622000000000003</v>
      </c>
      <c r="N696">
        <v>0.53025999999999995</v>
      </c>
      <c r="O696" t="str">
        <f>IF(VLOOKUP($B696,Table1[],2,FALSE)=0,"",VLOOKUP($B696,Table1[],2,FALSE))</f>
        <v/>
      </c>
      <c r="P696" t="str">
        <f>IF(VLOOKUP($B696,Table1[],3,FALSE)=0,"",VLOOKUP($B696,Table1[],3,FALSE))</f>
        <v/>
      </c>
      <c r="Q696" t="str">
        <f>IF(VLOOKUP($B696,Table1[],5,FALSE)=0,"",VLOOKUP($B696,Table1[],5,FALSE))</f>
        <v/>
      </c>
    </row>
    <row r="697" spans="1:17" x14ac:dyDescent="0.25">
      <c r="A697" t="s">
        <v>115</v>
      </c>
      <c r="B697" t="s">
        <v>102</v>
      </c>
      <c r="C697">
        <v>3</v>
      </c>
      <c r="D697">
        <v>11.000999999999999</v>
      </c>
      <c r="E697">
        <v>0.1</v>
      </c>
      <c r="F697" t="s">
        <v>24</v>
      </c>
      <c r="G697" t="s">
        <v>23</v>
      </c>
      <c r="H697">
        <v>4.4999999999999998E-2</v>
      </c>
      <c r="I697">
        <v>0.10001</v>
      </c>
      <c r="J697" t="s">
        <v>21</v>
      </c>
      <c r="K697">
        <v>57.646999999999998</v>
      </c>
      <c r="L697">
        <v>8.5551000000000002E-2</v>
      </c>
      <c r="M697">
        <v>57.646000000000001</v>
      </c>
      <c r="N697">
        <v>8.5343000000000002E-2</v>
      </c>
      <c r="O697" t="str">
        <f>IF(VLOOKUP($B697,Table1[],2,FALSE)=0,"",VLOOKUP($B697,Table1[],2,FALSE))</f>
        <v/>
      </c>
      <c r="P697" t="str">
        <f>IF(VLOOKUP($B697,Table1[],3,FALSE)=0,"",VLOOKUP($B697,Table1[],3,FALSE))</f>
        <v/>
      </c>
      <c r="Q697" t="str">
        <f>IF(VLOOKUP($B697,Table1[],5,FALSE)=0,"",VLOOKUP($B697,Table1[],5,FALSE))</f>
        <v/>
      </c>
    </row>
    <row r="698" spans="1:17" x14ac:dyDescent="0.25">
      <c r="A698" t="s">
        <v>115</v>
      </c>
      <c r="B698" t="s">
        <v>102</v>
      </c>
      <c r="C698">
        <v>3</v>
      </c>
      <c r="D698">
        <v>11.000999999999999</v>
      </c>
      <c r="E698">
        <v>1</v>
      </c>
      <c r="F698" t="s">
        <v>24</v>
      </c>
      <c r="G698" t="s">
        <v>23</v>
      </c>
      <c r="H698">
        <v>4.4999999999999998E-2</v>
      </c>
      <c r="I698">
        <v>0.10001</v>
      </c>
      <c r="J698" t="s">
        <v>21</v>
      </c>
      <c r="K698">
        <v>577.35</v>
      </c>
      <c r="L698">
        <v>8.6937999999999998E-3</v>
      </c>
      <c r="M698">
        <v>577.35</v>
      </c>
      <c r="N698">
        <v>8.6087000000000004E-3</v>
      </c>
      <c r="O698" t="str">
        <f>IF(VLOOKUP($B698,Table1[],2,FALSE)=0,"",VLOOKUP($B698,Table1[],2,FALSE))</f>
        <v/>
      </c>
      <c r="P698" t="str">
        <f>IF(VLOOKUP($B698,Table1[],3,FALSE)=0,"",VLOOKUP($B698,Table1[],3,FALSE))</f>
        <v/>
      </c>
      <c r="Q698" t="str">
        <f>IF(VLOOKUP($B698,Table1[],5,FALSE)=0,"",VLOOKUP($B698,Table1[],5,FALSE))</f>
        <v/>
      </c>
    </row>
    <row r="699" spans="1:17" x14ac:dyDescent="0.25">
      <c r="A699" t="s">
        <v>115</v>
      </c>
      <c r="B699" t="s">
        <v>102</v>
      </c>
      <c r="C699">
        <v>3</v>
      </c>
      <c r="D699">
        <v>11.000999999999999</v>
      </c>
      <c r="E699">
        <v>1E-4</v>
      </c>
      <c r="F699" t="s">
        <v>24</v>
      </c>
      <c r="G699" t="s">
        <v>23</v>
      </c>
      <c r="H699">
        <v>0.1</v>
      </c>
      <c r="I699">
        <v>1.0000100000000001</v>
      </c>
      <c r="J699" t="s">
        <v>21</v>
      </c>
      <c r="K699">
        <v>2.4</v>
      </c>
      <c r="L699">
        <v>1.2</v>
      </c>
      <c r="M699">
        <v>2.3239999999999998</v>
      </c>
      <c r="N699">
        <v>1.1553</v>
      </c>
      <c r="O699" t="str">
        <f>IF(VLOOKUP($B699,Table1[],2,FALSE)=0,"",VLOOKUP($B699,Table1[],2,FALSE))</f>
        <v/>
      </c>
      <c r="P699" t="str">
        <f>IF(VLOOKUP($B699,Table1[],3,FALSE)=0,"",VLOOKUP($B699,Table1[],3,FALSE))</f>
        <v/>
      </c>
      <c r="Q699" t="str">
        <f>IF(VLOOKUP($B699,Table1[],5,FALSE)=0,"",VLOOKUP($B699,Table1[],5,FALSE))</f>
        <v/>
      </c>
    </row>
    <row r="700" spans="1:17" x14ac:dyDescent="0.25">
      <c r="A700" t="s">
        <v>115</v>
      </c>
      <c r="B700" t="s">
        <v>102</v>
      </c>
      <c r="C700">
        <v>3</v>
      </c>
      <c r="D700">
        <v>11.000999999999999</v>
      </c>
      <c r="E700">
        <v>1E-3</v>
      </c>
      <c r="F700" t="s">
        <v>24</v>
      </c>
      <c r="G700" t="s">
        <v>23</v>
      </c>
      <c r="H700">
        <v>0.1</v>
      </c>
      <c r="I700">
        <v>1.0000100000000001</v>
      </c>
      <c r="J700" t="s">
        <v>21</v>
      </c>
      <c r="K700">
        <v>2.4</v>
      </c>
      <c r="L700">
        <v>1.2</v>
      </c>
      <c r="M700">
        <v>2.3551000000000002</v>
      </c>
      <c r="N700">
        <v>1.1531</v>
      </c>
      <c r="O700" t="str">
        <f>IF(VLOOKUP($B700,Table1[],2,FALSE)=0,"",VLOOKUP($B700,Table1[],2,FALSE))</f>
        <v/>
      </c>
      <c r="P700" t="str">
        <f>IF(VLOOKUP($B700,Table1[],3,FALSE)=0,"",VLOOKUP($B700,Table1[],3,FALSE))</f>
        <v/>
      </c>
      <c r="Q700" t="str">
        <f>IF(VLOOKUP($B700,Table1[],5,FALSE)=0,"",VLOOKUP($B700,Table1[],5,FALSE))</f>
        <v/>
      </c>
    </row>
    <row r="701" spans="1:17" x14ac:dyDescent="0.25">
      <c r="A701" t="s">
        <v>115</v>
      </c>
      <c r="B701" t="s">
        <v>102</v>
      </c>
      <c r="C701">
        <v>3</v>
      </c>
      <c r="D701">
        <v>11.000999999999999</v>
      </c>
      <c r="E701">
        <v>0.01</v>
      </c>
      <c r="F701" t="s">
        <v>24</v>
      </c>
      <c r="G701" t="s">
        <v>23</v>
      </c>
      <c r="H701">
        <v>0.1</v>
      </c>
      <c r="I701">
        <v>1.0000100000000001</v>
      </c>
      <c r="J701" t="s">
        <v>21</v>
      </c>
      <c r="K701">
        <v>5.1971999999999996</v>
      </c>
      <c r="L701">
        <v>0.99041000000000001</v>
      </c>
      <c r="M701">
        <v>5.1951000000000001</v>
      </c>
      <c r="N701">
        <v>0.99036000000000002</v>
      </c>
      <c r="O701" t="str">
        <f>IF(VLOOKUP($B701,Table1[],2,FALSE)=0,"",VLOOKUP($B701,Table1[],2,FALSE))</f>
        <v/>
      </c>
      <c r="P701" t="str">
        <f>IF(VLOOKUP($B701,Table1[],3,FALSE)=0,"",VLOOKUP($B701,Table1[],3,FALSE))</f>
        <v/>
      </c>
      <c r="Q701" t="str">
        <f>IF(VLOOKUP($B701,Table1[],5,FALSE)=0,"",VLOOKUP($B701,Table1[],5,FALSE))</f>
        <v/>
      </c>
    </row>
    <row r="702" spans="1:17" x14ac:dyDescent="0.25">
      <c r="A702" t="s">
        <v>115</v>
      </c>
      <c r="B702" t="s">
        <v>102</v>
      </c>
      <c r="C702">
        <v>3</v>
      </c>
      <c r="D702">
        <v>11.000999999999999</v>
      </c>
      <c r="E702">
        <v>0.1</v>
      </c>
      <c r="F702" t="s">
        <v>24</v>
      </c>
      <c r="G702" t="s">
        <v>23</v>
      </c>
      <c r="H702">
        <v>0.1</v>
      </c>
      <c r="I702">
        <v>1.0000100000000001</v>
      </c>
      <c r="J702" t="s">
        <v>21</v>
      </c>
      <c r="K702">
        <v>57.411999999999999</v>
      </c>
      <c r="L702">
        <v>0.20433000000000001</v>
      </c>
      <c r="M702">
        <v>57.411000000000001</v>
      </c>
      <c r="N702">
        <v>0.20413000000000001</v>
      </c>
      <c r="O702" t="str">
        <f>IF(VLOOKUP($B702,Table1[],2,FALSE)=0,"",VLOOKUP($B702,Table1[],2,FALSE))</f>
        <v/>
      </c>
      <c r="P702" t="str">
        <f>IF(VLOOKUP($B702,Table1[],3,FALSE)=0,"",VLOOKUP($B702,Table1[],3,FALSE))</f>
        <v/>
      </c>
      <c r="Q702" t="str">
        <f>IF(VLOOKUP($B702,Table1[],5,FALSE)=0,"",VLOOKUP($B702,Table1[],5,FALSE))</f>
        <v/>
      </c>
    </row>
    <row r="703" spans="1:17" x14ac:dyDescent="0.25">
      <c r="A703" t="s">
        <v>115</v>
      </c>
      <c r="B703" t="s">
        <v>102</v>
      </c>
      <c r="C703">
        <v>3</v>
      </c>
      <c r="D703">
        <v>11.000999999999999</v>
      </c>
      <c r="E703">
        <v>1</v>
      </c>
      <c r="F703" t="s">
        <v>24</v>
      </c>
      <c r="G703" t="s">
        <v>23</v>
      </c>
      <c r="H703">
        <v>0.1</v>
      </c>
      <c r="I703">
        <v>1.0000100000000001</v>
      </c>
      <c r="J703" t="s">
        <v>21</v>
      </c>
      <c r="K703">
        <v>577.32000000000005</v>
      </c>
      <c r="L703">
        <v>2.0884E-2</v>
      </c>
      <c r="M703">
        <v>577.32000000000005</v>
      </c>
      <c r="N703">
        <v>2.0799000000000002E-2</v>
      </c>
      <c r="O703" t="str">
        <f>IF(VLOOKUP($B703,Table1[],2,FALSE)=0,"",VLOOKUP($B703,Table1[],2,FALSE))</f>
        <v/>
      </c>
      <c r="P703" t="str">
        <f>IF(VLOOKUP($B703,Table1[],3,FALSE)=0,"",VLOOKUP($B703,Table1[],3,FALSE))</f>
        <v/>
      </c>
      <c r="Q703" t="str">
        <f>IF(VLOOKUP($B703,Table1[],5,FALSE)=0,"",VLOOKUP($B703,Table1[],5,FALSE))</f>
        <v/>
      </c>
    </row>
    <row r="704" spans="1:17" x14ac:dyDescent="0.25">
      <c r="A704" t="s">
        <v>115</v>
      </c>
      <c r="B704" t="s">
        <v>102</v>
      </c>
      <c r="C704">
        <v>3</v>
      </c>
      <c r="D704">
        <v>11.000999999999999</v>
      </c>
      <c r="E704">
        <v>1E-4</v>
      </c>
      <c r="F704" t="s">
        <v>24</v>
      </c>
      <c r="G704" t="s">
        <v>23</v>
      </c>
      <c r="H704">
        <v>1</v>
      </c>
      <c r="I704">
        <v>5</v>
      </c>
      <c r="J704" t="s">
        <v>21</v>
      </c>
      <c r="K704">
        <v>2.5</v>
      </c>
      <c r="L704">
        <v>35</v>
      </c>
      <c r="M704">
        <v>2.3102999999999998</v>
      </c>
      <c r="N704">
        <v>34.640999999999998</v>
      </c>
      <c r="O704" t="str">
        <f>IF(VLOOKUP($B704,Table1[],2,FALSE)=0,"",VLOOKUP($B704,Table1[],2,FALSE))</f>
        <v/>
      </c>
      <c r="P704" t="str">
        <f>IF(VLOOKUP($B704,Table1[],3,FALSE)=0,"",VLOOKUP($B704,Table1[],3,FALSE))</f>
        <v/>
      </c>
      <c r="Q704" t="str">
        <f>IF(VLOOKUP($B704,Table1[],5,FALSE)=0,"",VLOOKUP($B704,Table1[],5,FALSE))</f>
        <v/>
      </c>
    </row>
    <row r="705" spans="1:17" x14ac:dyDescent="0.25">
      <c r="A705" t="s">
        <v>115</v>
      </c>
      <c r="B705" t="s">
        <v>102</v>
      </c>
      <c r="C705">
        <v>3</v>
      </c>
      <c r="D705">
        <v>11.000999999999999</v>
      </c>
      <c r="E705">
        <v>1E-3</v>
      </c>
      <c r="F705" t="s">
        <v>24</v>
      </c>
      <c r="G705" t="s">
        <v>23</v>
      </c>
      <c r="H705">
        <v>1</v>
      </c>
      <c r="I705">
        <v>5</v>
      </c>
      <c r="J705" t="s">
        <v>21</v>
      </c>
      <c r="K705">
        <v>2.5</v>
      </c>
      <c r="L705">
        <v>35</v>
      </c>
      <c r="M705">
        <v>2.3111999999999999</v>
      </c>
      <c r="N705">
        <v>34.640999999999998</v>
      </c>
      <c r="O705" t="str">
        <f>IF(VLOOKUP($B705,Table1[],2,FALSE)=0,"",VLOOKUP($B705,Table1[],2,FALSE))</f>
        <v/>
      </c>
      <c r="P705" t="str">
        <f>IF(VLOOKUP($B705,Table1[],3,FALSE)=0,"",VLOOKUP($B705,Table1[],3,FALSE))</f>
        <v/>
      </c>
      <c r="Q705" t="str">
        <f>IF(VLOOKUP($B705,Table1[],5,FALSE)=0,"",VLOOKUP($B705,Table1[],5,FALSE))</f>
        <v/>
      </c>
    </row>
    <row r="706" spans="1:17" x14ac:dyDescent="0.25">
      <c r="A706" t="s">
        <v>115</v>
      </c>
      <c r="B706" t="s">
        <v>102</v>
      </c>
      <c r="C706">
        <v>3</v>
      </c>
      <c r="D706">
        <v>11.000999999999999</v>
      </c>
      <c r="E706">
        <v>0.01</v>
      </c>
      <c r="F706" t="s">
        <v>24</v>
      </c>
      <c r="G706" t="s">
        <v>23</v>
      </c>
      <c r="H706">
        <v>1</v>
      </c>
      <c r="I706">
        <v>5</v>
      </c>
      <c r="J706" t="s">
        <v>21</v>
      </c>
      <c r="K706">
        <v>2.5</v>
      </c>
      <c r="L706">
        <v>35</v>
      </c>
      <c r="M706">
        <v>2.5084</v>
      </c>
      <c r="N706">
        <v>34.627000000000002</v>
      </c>
      <c r="O706" t="str">
        <f>IF(VLOOKUP($B706,Table1[],2,FALSE)=0,"",VLOOKUP($B706,Table1[],2,FALSE))</f>
        <v/>
      </c>
      <c r="P706" t="str">
        <f>IF(VLOOKUP($B706,Table1[],3,FALSE)=0,"",VLOOKUP($B706,Table1[],3,FALSE))</f>
        <v/>
      </c>
      <c r="Q706" t="str">
        <f>IF(VLOOKUP($B706,Table1[],5,FALSE)=0,"",VLOOKUP($B706,Table1[],5,FALSE))</f>
        <v/>
      </c>
    </row>
    <row r="707" spans="1:17" x14ac:dyDescent="0.25">
      <c r="A707" t="s">
        <v>115</v>
      </c>
      <c r="B707" t="s">
        <v>102</v>
      </c>
      <c r="C707">
        <v>3</v>
      </c>
      <c r="D707">
        <v>11.000999999999999</v>
      </c>
      <c r="E707">
        <v>0.1</v>
      </c>
      <c r="F707" t="s">
        <v>24</v>
      </c>
      <c r="G707" t="s">
        <v>23</v>
      </c>
      <c r="H707">
        <v>1</v>
      </c>
      <c r="I707">
        <v>5</v>
      </c>
      <c r="J707" t="s">
        <v>21</v>
      </c>
      <c r="K707">
        <v>20.888000000000002</v>
      </c>
      <c r="L707">
        <v>33.345999999999997</v>
      </c>
      <c r="M707">
        <v>20.867000000000001</v>
      </c>
      <c r="N707">
        <v>33.347000000000001</v>
      </c>
      <c r="O707" t="str">
        <f>IF(VLOOKUP($B707,Table1[],2,FALSE)=0,"",VLOOKUP($B707,Table1[],2,FALSE))</f>
        <v/>
      </c>
      <c r="P707" t="str">
        <f>IF(VLOOKUP($B707,Table1[],3,FALSE)=0,"",VLOOKUP($B707,Table1[],3,FALSE))</f>
        <v/>
      </c>
      <c r="Q707" t="str">
        <f>IF(VLOOKUP($B707,Table1[],5,FALSE)=0,"",VLOOKUP($B707,Table1[],5,FALSE))</f>
        <v/>
      </c>
    </row>
    <row r="708" spans="1:17" x14ac:dyDescent="0.25">
      <c r="A708" t="s">
        <v>115</v>
      </c>
      <c r="B708" t="s">
        <v>102</v>
      </c>
      <c r="C708">
        <v>3</v>
      </c>
      <c r="D708">
        <v>11.000999999999999</v>
      </c>
      <c r="E708">
        <v>1</v>
      </c>
      <c r="F708" t="s">
        <v>24</v>
      </c>
      <c r="G708" t="s">
        <v>23</v>
      </c>
      <c r="H708">
        <v>1</v>
      </c>
      <c r="I708">
        <v>5</v>
      </c>
      <c r="J708" t="s">
        <v>21</v>
      </c>
      <c r="K708">
        <v>547.30999999999995</v>
      </c>
      <c r="L708">
        <v>13.25</v>
      </c>
      <c r="M708">
        <v>547.29999999999995</v>
      </c>
      <c r="N708">
        <v>13.249000000000001</v>
      </c>
      <c r="O708" t="str">
        <f>IF(VLOOKUP($B708,Table1[],2,FALSE)=0,"",VLOOKUP($B708,Table1[],2,FALSE))</f>
        <v/>
      </c>
      <c r="P708" t="str">
        <f>IF(VLOOKUP($B708,Table1[],3,FALSE)=0,"",VLOOKUP($B708,Table1[],3,FALSE))</f>
        <v/>
      </c>
      <c r="Q708" t="str">
        <f>IF(VLOOKUP($B708,Table1[],5,FALSE)=0,"",VLOOKUP($B708,Table1[],5,FALSE))</f>
        <v/>
      </c>
    </row>
    <row r="709" spans="1:17" x14ac:dyDescent="0.25">
      <c r="A709" t="s">
        <v>115</v>
      </c>
      <c r="B709" t="s">
        <v>102</v>
      </c>
      <c r="C709">
        <v>3</v>
      </c>
      <c r="D709">
        <v>11.000999999999999</v>
      </c>
      <c r="E709">
        <v>1E-4</v>
      </c>
      <c r="F709" t="s">
        <v>24</v>
      </c>
      <c r="G709" t="s">
        <v>23</v>
      </c>
      <c r="H709">
        <v>5</v>
      </c>
      <c r="I709">
        <v>5.01</v>
      </c>
      <c r="J709" t="s">
        <v>21</v>
      </c>
      <c r="K709">
        <v>2.5</v>
      </c>
      <c r="L709">
        <v>35</v>
      </c>
      <c r="M709">
        <v>2.3102999999999998</v>
      </c>
      <c r="N709">
        <v>34.640999999999998</v>
      </c>
      <c r="O709" t="str">
        <f>IF(VLOOKUP($B709,Table1[],2,FALSE)=0,"",VLOOKUP($B709,Table1[],2,FALSE))</f>
        <v/>
      </c>
      <c r="P709" t="str">
        <f>IF(VLOOKUP($B709,Table1[],3,FALSE)=0,"",VLOOKUP($B709,Table1[],3,FALSE))</f>
        <v/>
      </c>
      <c r="Q709" t="str">
        <f>IF(VLOOKUP($B709,Table1[],5,FALSE)=0,"",VLOOKUP($B709,Table1[],5,FALSE))</f>
        <v/>
      </c>
    </row>
    <row r="710" spans="1:17" x14ac:dyDescent="0.25">
      <c r="A710" t="s">
        <v>115</v>
      </c>
      <c r="B710" t="s">
        <v>102</v>
      </c>
      <c r="C710">
        <v>3</v>
      </c>
      <c r="D710">
        <v>11.000999999999999</v>
      </c>
      <c r="E710">
        <v>1E-3</v>
      </c>
      <c r="F710" t="s">
        <v>24</v>
      </c>
      <c r="G710" t="s">
        <v>23</v>
      </c>
      <c r="H710">
        <v>5</v>
      </c>
      <c r="I710">
        <v>5.01</v>
      </c>
      <c r="J710" t="s">
        <v>21</v>
      </c>
      <c r="K710">
        <v>2.5</v>
      </c>
      <c r="L710">
        <v>35</v>
      </c>
      <c r="M710">
        <v>2.3111999999999999</v>
      </c>
      <c r="N710">
        <v>34.640999999999998</v>
      </c>
      <c r="O710" t="str">
        <f>IF(VLOOKUP($B710,Table1[],2,FALSE)=0,"",VLOOKUP($B710,Table1[],2,FALSE))</f>
        <v/>
      </c>
      <c r="P710" t="str">
        <f>IF(VLOOKUP($B710,Table1[],3,FALSE)=0,"",VLOOKUP($B710,Table1[],3,FALSE))</f>
        <v/>
      </c>
      <c r="Q710" t="str">
        <f>IF(VLOOKUP($B710,Table1[],5,FALSE)=0,"",VLOOKUP($B710,Table1[],5,FALSE))</f>
        <v/>
      </c>
    </row>
    <row r="711" spans="1:17" x14ac:dyDescent="0.25">
      <c r="A711" t="s">
        <v>115</v>
      </c>
      <c r="B711" t="s">
        <v>102</v>
      </c>
      <c r="C711">
        <v>3</v>
      </c>
      <c r="D711">
        <v>11.000999999999999</v>
      </c>
      <c r="E711">
        <v>0.01</v>
      </c>
      <c r="F711" t="s">
        <v>24</v>
      </c>
      <c r="G711" t="s">
        <v>23</v>
      </c>
      <c r="H711">
        <v>5</v>
      </c>
      <c r="I711">
        <v>5.01</v>
      </c>
      <c r="J711" t="s">
        <v>21</v>
      </c>
      <c r="K711">
        <v>2.5</v>
      </c>
      <c r="L711">
        <v>35</v>
      </c>
      <c r="M711">
        <v>2.5084</v>
      </c>
      <c r="N711">
        <v>34.627000000000002</v>
      </c>
      <c r="O711" t="str">
        <f>IF(VLOOKUP($B711,Table1[],2,FALSE)=0,"",VLOOKUP($B711,Table1[],2,FALSE))</f>
        <v/>
      </c>
      <c r="P711" t="str">
        <f>IF(VLOOKUP($B711,Table1[],3,FALSE)=0,"",VLOOKUP($B711,Table1[],3,FALSE))</f>
        <v/>
      </c>
      <c r="Q711" t="str">
        <f>IF(VLOOKUP($B711,Table1[],5,FALSE)=0,"",VLOOKUP($B711,Table1[],5,FALSE))</f>
        <v/>
      </c>
    </row>
    <row r="712" spans="1:17" x14ac:dyDescent="0.25">
      <c r="A712" t="s">
        <v>115</v>
      </c>
      <c r="B712" t="s">
        <v>102</v>
      </c>
      <c r="C712">
        <v>3</v>
      </c>
      <c r="D712">
        <v>11.000999999999999</v>
      </c>
      <c r="E712">
        <v>0.1</v>
      </c>
      <c r="F712" t="s">
        <v>24</v>
      </c>
      <c r="G712" t="s">
        <v>23</v>
      </c>
      <c r="H712">
        <v>5</v>
      </c>
      <c r="I712">
        <v>5.01</v>
      </c>
      <c r="J712" t="s">
        <v>21</v>
      </c>
      <c r="K712">
        <v>20.888000000000002</v>
      </c>
      <c r="L712">
        <v>33.345999999999997</v>
      </c>
      <c r="M712">
        <v>20.867000000000001</v>
      </c>
      <c r="N712">
        <v>33.347000000000001</v>
      </c>
      <c r="O712" t="str">
        <f>IF(VLOOKUP($B712,Table1[],2,FALSE)=0,"",VLOOKUP($B712,Table1[],2,FALSE))</f>
        <v/>
      </c>
      <c r="P712" t="str">
        <f>IF(VLOOKUP($B712,Table1[],3,FALSE)=0,"",VLOOKUP($B712,Table1[],3,FALSE))</f>
        <v/>
      </c>
      <c r="Q712" t="str">
        <f>IF(VLOOKUP($B712,Table1[],5,FALSE)=0,"",VLOOKUP($B712,Table1[],5,FALSE))</f>
        <v/>
      </c>
    </row>
    <row r="713" spans="1:17" x14ac:dyDescent="0.25">
      <c r="A713" t="s">
        <v>115</v>
      </c>
      <c r="B713" t="s">
        <v>102</v>
      </c>
      <c r="C713">
        <v>3</v>
      </c>
      <c r="D713">
        <v>11.000999999999999</v>
      </c>
      <c r="E713">
        <v>1</v>
      </c>
      <c r="F713" t="s">
        <v>24</v>
      </c>
      <c r="G713" t="s">
        <v>23</v>
      </c>
      <c r="H713">
        <v>5</v>
      </c>
      <c r="I713">
        <v>5.01</v>
      </c>
      <c r="J713" t="s">
        <v>21</v>
      </c>
      <c r="K713">
        <v>547.30999999999995</v>
      </c>
      <c r="L713">
        <v>13.25</v>
      </c>
      <c r="M713">
        <v>547.29999999999995</v>
      </c>
      <c r="N713">
        <v>13.249000000000001</v>
      </c>
      <c r="O713" t="str">
        <f>IF(VLOOKUP($B713,Table1[],2,FALSE)=0,"",VLOOKUP($B713,Table1[],2,FALSE))</f>
        <v/>
      </c>
      <c r="P713" t="str">
        <f>IF(VLOOKUP($B713,Table1[],3,FALSE)=0,"",VLOOKUP($B713,Table1[],3,FALSE))</f>
        <v/>
      </c>
      <c r="Q713" t="str">
        <f>IF(VLOOKUP($B713,Table1[],5,FALSE)=0,"",VLOOKUP($B713,Table1[],5,FALSE))</f>
        <v/>
      </c>
    </row>
    <row r="714" spans="1:17" x14ac:dyDescent="0.25">
      <c r="A714" t="s">
        <v>115</v>
      </c>
      <c r="B714" t="s">
        <v>102</v>
      </c>
      <c r="C714">
        <v>11</v>
      </c>
      <c r="D714">
        <v>20.501000000000001</v>
      </c>
      <c r="E714">
        <v>1E-4</v>
      </c>
      <c r="F714" t="s">
        <v>24</v>
      </c>
      <c r="G714" t="s">
        <v>23</v>
      </c>
      <c r="H714">
        <v>4.4999999999999998E-2</v>
      </c>
      <c r="I714">
        <v>0.10001</v>
      </c>
      <c r="J714" t="s">
        <v>21</v>
      </c>
      <c r="K714">
        <v>5.8</v>
      </c>
      <c r="L714">
        <v>1.4</v>
      </c>
      <c r="M714">
        <v>5.7744999999999997</v>
      </c>
      <c r="N714">
        <v>1.3859999999999999</v>
      </c>
      <c r="O714" t="str">
        <f>IF(VLOOKUP($B714,Table1[],2,FALSE)=0,"",VLOOKUP($B714,Table1[],2,FALSE))</f>
        <v/>
      </c>
      <c r="P714" t="str">
        <f>IF(VLOOKUP($B714,Table1[],3,FALSE)=0,"",VLOOKUP($B714,Table1[],3,FALSE))</f>
        <v/>
      </c>
      <c r="Q714" t="str">
        <f>IF(VLOOKUP($B714,Table1[],5,FALSE)=0,"",VLOOKUP($B714,Table1[],5,FALSE))</f>
        <v/>
      </c>
    </row>
    <row r="715" spans="1:17" x14ac:dyDescent="0.25">
      <c r="A715" t="s">
        <v>115</v>
      </c>
      <c r="B715" t="s">
        <v>102</v>
      </c>
      <c r="C715">
        <v>11</v>
      </c>
      <c r="D715">
        <v>20.501000000000001</v>
      </c>
      <c r="E715">
        <v>1E-3</v>
      </c>
      <c r="F715" t="s">
        <v>24</v>
      </c>
      <c r="G715" t="s">
        <v>23</v>
      </c>
      <c r="H715">
        <v>4.4999999999999998E-2</v>
      </c>
      <c r="I715">
        <v>0.10001</v>
      </c>
      <c r="J715" t="s">
        <v>21</v>
      </c>
      <c r="K715">
        <v>5.8</v>
      </c>
      <c r="L715">
        <v>1.4</v>
      </c>
      <c r="M715">
        <v>5.7854999999999999</v>
      </c>
      <c r="N715">
        <v>1.3856999999999999</v>
      </c>
      <c r="O715" t="str">
        <f>IF(VLOOKUP($B715,Table1[],2,FALSE)=0,"",VLOOKUP($B715,Table1[],2,FALSE))</f>
        <v/>
      </c>
      <c r="P715" t="str">
        <f>IF(VLOOKUP($B715,Table1[],3,FALSE)=0,"",VLOOKUP($B715,Table1[],3,FALSE))</f>
        <v/>
      </c>
      <c r="Q715" t="str">
        <f>IF(VLOOKUP($B715,Table1[],5,FALSE)=0,"",VLOOKUP($B715,Table1[],5,FALSE))</f>
        <v/>
      </c>
    </row>
    <row r="716" spans="1:17" x14ac:dyDescent="0.25">
      <c r="A716" t="s">
        <v>115</v>
      </c>
      <c r="B716" t="s">
        <v>102</v>
      </c>
      <c r="C716">
        <v>11</v>
      </c>
      <c r="D716">
        <v>20.501000000000001</v>
      </c>
      <c r="E716">
        <v>0.01</v>
      </c>
      <c r="F716" t="s">
        <v>24</v>
      </c>
      <c r="G716" t="s">
        <v>23</v>
      </c>
      <c r="H716">
        <v>4.4999999999999998E-2</v>
      </c>
      <c r="I716">
        <v>0.10001</v>
      </c>
      <c r="J716" t="s">
        <v>21</v>
      </c>
      <c r="K716">
        <v>6.9249000000000001</v>
      </c>
      <c r="L716">
        <v>1.3567</v>
      </c>
      <c r="M716">
        <v>6.9028</v>
      </c>
      <c r="N716">
        <v>1.3548</v>
      </c>
      <c r="O716" t="str">
        <f>IF(VLOOKUP($B716,Table1[],2,FALSE)=0,"",VLOOKUP($B716,Table1[],2,FALSE))</f>
        <v/>
      </c>
      <c r="P716" t="str">
        <f>IF(VLOOKUP($B716,Table1[],3,FALSE)=0,"",VLOOKUP($B716,Table1[],3,FALSE))</f>
        <v/>
      </c>
      <c r="Q716" t="str">
        <f>IF(VLOOKUP($B716,Table1[],5,FALSE)=0,"",VLOOKUP($B716,Table1[],5,FALSE))</f>
        <v/>
      </c>
    </row>
    <row r="717" spans="1:17" x14ac:dyDescent="0.25">
      <c r="A717" t="s">
        <v>115</v>
      </c>
      <c r="B717" t="s">
        <v>102</v>
      </c>
      <c r="C717">
        <v>11</v>
      </c>
      <c r="D717">
        <v>20.501000000000001</v>
      </c>
      <c r="E717">
        <v>0.1</v>
      </c>
      <c r="F717" t="s">
        <v>24</v>
      </c>
      <c r="G717" t="s">
        <v>23</v>
      </c>
      <c r="H717">
        <v>4.4999999999999998E-2</v>
      </c>
      <c r="I717">
        <v>0.10001</v>
      </c>
      <c r="J717" t="s">
        <v>21</v>
      </c>
      <c r="K717">
        <v>55.152999999999999</v>
      </c>
      <c r="L717">
        <v>0.59996000000000005</v>
      </c>
      <c r="M717">
        <v>55.167999999999999</v>
      </c>
      <c r="N717">
        <v>0.59309999999999996</v>
      </c>
      <c r="O717" t="str">
        <f>IF(VLOOKUP($B717,Table1[],2,FALSE)=0,"",VLOOKUP($B717,Table1[],2,FALSE))</f>
        <v/>
      </c>
      <c r="P717" t="str">
        <f>IF(VLOOKUP($B717,Table1[],3,FALSE)=0,"",VLOOKUP($B717,Table1[],3,FALSE))</f>
        <v/>
      </c>
      <c r="Q717" t="str">
        <f>IF(VLOOKUP($B717,Table1[],5,FALSE)=0,"",VLOOKUP($B717,Table1[],5,FALSE))</f>
        <v/>
      </c>
    </row>
    <row r="718" spans="1:17" x14ac:dyDescent="0.25">
      <c r="A718" t="s">
        <v>115</v>
      </c>
      <c r="B718" t="s">
        <v>102</v>
      </c>
      <c r="C718">
        <v>11</v>
      </c>
      <c r="D718">
        <v>20.501000000000001</v>
      </c>
      <c r="E718">
        <v>1</v>
      </c>
      <c r="F718" t="s">
        <v>24</v>
      </c>
      <c r="G718" t="s">
        <v>23</v>
      </c>
      <c r="H718">
        <v>4.4999999999999998E-2</v>
      </c>
      <c r="I718">
        <v>0.10001</v>
      </c>
      <c r="J718" t="s">
        <v>21</v>
      </c>
      <c r="K718">
        <v>579.65</v>
      </c>
      <c r="L718">
        <v>6.9317000000000004E-2</v>
      </c>
      <c r="M718">
        <v>579.66</v>
      </c>
      <c r="N718">
        <v>6.5887000000000001E-2</v>
      </c>
      <c r="O718" t="str">
        <f>IF(VLOOKUP($B718,Table1[],2,FALSE)=0,"",VLOOKUP($B718,Table1[],2,FALSE))</f>
        <v/>
      </c>
      <c r="P718" t="str">
        <f>IF(VLOOKUP($B718,Table1[],3,FALSE)=0,"",VLOOKUP($B718,Table1[],3,FALSE))</f>
        <v/>
      </c>
      <c r="Q718" t="str">
        <f>IF(VLOOKUP($B718,Table1[],5,FALSE)=0,"",VLOOKUP($B718,Table1[],5,FALSE))</f>
        <v/>
      </c>
    </row>
    <row r="719" spans="1:17" x14ac:dyDescent="0.25">
      <c r="A719" t="s">
        <v>115</v>
      </c>
      <c r="B719" t="s">
        <v>102</v>
      </c>
      <c r="C719">
        <v>11</v>
      </c>
      <c r="D719">
        <v>20.501000000000001</v>
      </c>
      <c r="E719">
        <v>1E-4</v>
      </c>
      <c r="F719" t="s">
        <v>24</v>
      </c>
      <c r="G719" t="s">
        <v>23</v>
      </c>
      <c r="H719">
        <v>0.1</v>
      </c>
      <c r="I719">
        <v>1.0000100000000001</v>
      </c>
      <c r="J719" t="s">
        <v>21</v>
      </c>
      <c r="K719">
        <v>6.5</v>
      </c>
      <c r="L719">
        <v>1.7</v>
      </c>
      <c r="M719">
        <v>5.7754000000000003</v>
      </c>
      <c r="N719">
        <v>1.7323999999999999</v>
      </c>
      <c r="O719" t="str">
        <f>IF(VLOOKUP($B719,Table1[],2,FALSE)=0,"",VLOOKUP($B719,Table1[],2,FALSE))</f>
        <v/>
      </c>
      <c r="P719" t="str">
        <f>IF(VLOOKUP($B719,Table1[],3,FALSE)=0,"",VLOOKUP($B719,Table1[],3,FALSE))</f>
        <v/>
      </c>
      <c r="Q719" t="str">
        <f>IF(VLOOKUP($B719,Table1[],5,FALSE)=0,"",VLOOKUP($B719,Table1[],5,FALSE))</f>
        <v/>
      </c>
    </row>
    <row r="720" spans="1:17" x14ac:dyDescent="0.25">
      <c r="A720" t="s">
        <v>115</v>
      </c>
      <c r="B720" t="s">
        <v>102</v>
      </c>
      <c r="C720">
        <v>11</v>
      </c>
      <c r="D720">
        <v>20.501000000000001</v>
      </c>
      <c r="E720">
        <v>1E-3</v>
      </c>
      <c r="F720" t="s">
        <v>24</v>
      </c>
      <c r="G720" t="s">
        <v>23</v>
      </c>
      <c r="H720">
        <v>0.1</v>
      </c>
      <c r="I720">
        <v>1.0000100000000001</v>
      </c>
      <c r="J720" t="s">
        <v>21</v>
      </c>
      <c r="K720">
        <v>6.5</v>
      </c>
      <c r="L720">
        <v>1.7</v>
      </c>
      <c r="M720">
        <v>5.7851999999999997</v>
      </c>
      <c r="N720">
        <v>1.7321</v>
      </c>
      <c r="O720" t="str">
        <f>IF(VLOOKUP($B720,Table1[],2,FALSE)=0,"",VLOOKUP($B720,Table1[],2,FALSE))</f>
        <v/>
      </c>
      <c r="P720" t="str">
        <f>IF(VLOOKUP($B720,Table1[],3,FALSE)=0,"",VLOOKUP($B720,Table1[],3,FALSE))</f>
        <v/>
      </c>
      <c r="Q720" t="str">
        <f>IF(VLOOKUP($B720,Table1[],5,FALSE)=0,"",VLOOKUP($B720,Table1[],5,FALSE))</f>
        <v/>
      </c>
    </row>
    <row r="721" spans="1:17" x14ac:dyDescent="0.25">
      <c r="A721" t="s">
        <v>115</v>
      </c>
      <c r="B721" t="s">
        <v>102</v>
      </c>
      <c r="C721">
        <v>11</v>
      </c>
      <c r="D721">
        <v>20.501000000000001</v>
      </c>
      <c r="E721">
        <v>0.01</v>
      </c>
      <c r="F721" t="s">
        <v>24</v>
      </c>
      <c r="G721" t="s">
        <v>23</v>
      </c>
      <c r="H721">
        <v>0.1</v>
      </c>
      <c r="I721">
        <v>1.0000100000000001</v>
      </c>
      <c r="J721" t="s">
        <v>21</v>
      </c>
      <c r="K721">
        <v>6.7671000000000001</v>
      </c>
      <c r="L721">
        <v>1.7061999999999999</v>
      </c>
      <c r="M721">
        <v>6.7465999999999999</v>
      </c>
      <c r="N721">
        <v>1.7047000000000001</v>
      </c>
      <c r="O721" t="str">
        <f>IF(VLOOKUP($B721,Table1[],2,FALSE)=0,"",VLOOKUP($B721,Table1[],2,FALSE))</f>
        <v/>
      </c>
      <c r="P721" t="str">
        <f>IF(VLOOKUP($B721,Table1[],3,FALSE)=0,"",VLOOKUP($B721,Table1[],3,FALSE))</f>
        <v/>
      </c>
      <c r="Q721" t="str">
        <f>IF(VLOOKUP($B721,Table1[],5,FALSE)=0,"",VLOOKUP($B721,Table1[],5,FALSE))</f>
        <v/>
      </c>
    </row>
    <row r="722" spans="1:17" x14ac:dyDescent="0.25">
      <c r="A722" t="s">
        <v>115</v>
      </c>
      <c r="B722" t="s">
        <v>102</v>
      </c>
      <c r="C722">
        <v>11</v>
      </c>
      <c r="D722">
        <v>20.501000000000001</v>
      </c>
      <c r="E722">
        <v>0.1</v>
      </c>
      <c r="F722" t="s">
        <v>24</v>
      </c>
      <c r="G722" t="s">
        <v>23</v>
      </c>
      <c r="H722">
        <v>0.1</v>
      </c>
      <c r="I722">
        <v>1.0000100000000001</v>
      </c>
      <c r="J722" t="s">
        <v>21</v>
      </c>
      <c r="K722">
        <v>53.698999999999998</v>
      </c>
      <c r="L722">
        <v>0.85924999999999996</v>
      </c>
      <c r="M722">
        <v>53.709000000000003</v>
      </c>
      <c r="N722">
        <v>0.85296000000000005</v>
      </c>
      <c r="O722" t="str">
        <f>IF(VLOOKUP($B722,Table1[],2,FALSE)=0,"",VLOOKUP($B722,Table1[],2,FALSE))</f>
        <v/>
      </c>
      <c r="P722" t="str">
        <f>IF(VLOOKUP($B722,Table1[],3,FALSE)=0,"",VLOOKUP($B722,Table1[],3,FALSE))</f>
        <v/>
      </c>
      <c r="Q722" t="str">
        <f>IF(VLOOKUP($B722,Table1[],5,FALSE)=0,"",VLOOKUP($B722,Table1[],5,FALSE))</f>
        <v/>
      </c>
    </row>
    <row r="723" spans="1:17" x14ac:dyDescent="0.25">
      <c r="A723" t="s">
        <v>115</v>
      </c>
      <c r="B723" t="s">
        <v>102</v>
      </c>
      <c r="C723">
        <v>11</v>
      </c>
      <c r="D723">
        <v>20.501000000000001</v>
      </c>
      <c r="E723">
        <v>1</v>
      </c>
      <c r="F723" t="s">
        <v>24</v>
      </c>
      <c r="G723" t="s">
        <v>23</v>
      </c>
      <c r="H723">
        <v>0.1</v>
      </c>
      <c r="I723">
        <v>1.0000100000000001</v>
      </c>
      <c r="J723" t="s">
        <v>21</v>
      </c>
      <c r="K723">
        <v>579.44000000000005</v>
      </c>
      <c r="L723">
        <v>0.10199999999999999</v>
      </c>
      <c r="M723">
        <v>579.45000000000005</v>
      </c>
      <c r="N723">
        <v>9.8572000000000007E-2</v>
      </c>
      <c r="O723" t="str">
        <f>IF(VLOOKUP($B723,Table1[],2,FALSE)=0,"",VLOOKUP($B723,Table1[],2,FALSE))</f>
        <v/>
      </c>
      <c r="P723" t="str">
        <f>IF(VLOOKUP($B723,Table1[],3,FALSE)=0,"",VLOOKUP($B723,Table1[],3,FALSE))</f>
        <v/>
      </c>
      <c r="Q723" t="str">
        <f>IF(VLOOKUP($B723,Table1[],5,FALSE)=0,"",VLOOKUP($B723,Table1[],5,FALSE))</f>
        <v/>
      </c>
    </row>
    <row r="724" spans="1:17" x14ac:dyDescent="0.25">
      <c r="A724" t="s">
        <v>115</v>
      </c>
      <c r="B724" t="s">
        <v>102</v>
      </c>
      <c r="C724">
        <v>11</v>
      </c>
      <c r="D724">
        <v>20.501000000000001</v>
      </c>
      <c r="E724">
        <v>1E-4</v>
      </c>
      <c r="F724" t="s">
        <v>24</v>
      </c>
      <c r="G724" t="s">
        <v>23</v>
      </c>
      <c r="H724">
        <v>1</v>
      </c>
      <c r="I724">
        <v>5</v>
      </c>
      <c r="J724" t="s">
        <v>21</v>
      </c>
      <c r="K724">
        <v>5.9</v>
      </c>
      <c r="L724">
        <v>35</v>
      </c>
      <c r="M724">
        <v>5.7742000000000004</v>
      </c>
      <c r="N724">
        <v>34.640999999999998</v>
      </c>
      <c r="O724" t="str">
        <f>IF(VLOOKUP($B724,Table1[],2,FALSE)=0,"",VLOOKUP($B724,Table1[],2,FALSE))</f>
        <v/>
      </c>
      <c r="P724" t="str">
        <f>IF(VLOOKUP($B724,Table1[],3,FALSE)=0,"",VLOOKUP($B724,Table1[],3,FALSE))</f>
        <v/>
      </c>
      <c r="Q724" t="str">
        <f>IF(VLOOKUP($B724,Table1[],5,FALSE)=0,"",VLOOKUP($B724,Table1[],5,FALSE))</f>
        <v/>
      </c>
    </row>
    <row r="725" spans="1:17" x14ac:dyDescent="0.25">
      <c r="A725" t="s">
        <v>115</v>
      </c>
      <c r="B725" t="s">
        <v>102</v>
      </c>
      <c r="C725">
        <v>11</v>
      </c>
      <c r="D725">
        <v>20.501000000000001</v>
      </c>
      <c r="E725">
        <v>1E-3</v>
      </c>
      <c r="F725" t="s">
        <v>24</v>
      </c>
      <c r="G725" t="s">
        <v>23</v>
      </c>
      <c r="H725">
        <v>1</v>
      </c>
      <c r="I725">
        <v>5</v>
      </c>
      <c r="J725" t="s">
        <v>21</v>
      </c>
      <c r="K725">
        <v>5.9</v>
      </c>
      <c r="L725">
        <v>35</v>
      </c>
      <c r="M725">
        <v>5.7744999999999997</v>
      </c>
      <c r="N725">
        <v>34.640999999999998</v>
      </c>
      <c r="O725" t="str">
        <f>IF(VLOOKUP($B725,Table1[],2,FALSE)=0,"",VLOOKUP($B725,Table1[],2,FALSE))</f>
        <v/>
      </c>
      <c r="P725" t="str">
        <f>IF(VLOOKUP($B725,Table1[],3,FALSE)=0,"",VLOOKUP($B725,Table1[],3,FALSE))</f>
        <v/>
      </c>
      <c r="Q725" t="str">
        <f>IF(VLOOKUP($B725,Table1[],5,FALSE)=0,"",VLOOKUP($B725,Table1[],5,FALSE))</f>
        <v/>
      </c>
    </row>
    <row r="726" spans="1:17" x14ac:dyDescent="0.25">
      <c r="A726" t="s">
        <v>115</v>
      </c>
      <c r="B726" t="s">
        <v>102</v>
      </c>
      <c r="C726">
        <v>11</v>
      </c>
      <c r="D726">
        <v>20.501000000000001</v>
      </c>
      <c r="E726">
        <v>0.01</v>
      </c>
      <c r="F726" t="s">
        <v>24</v>
      </c>
      <c r="G726" t="s">
        <v>23</v>
      </c>
      <c r="H726">
        <v>1</v>
      </c>
      <c r="I726">
        <v>5</v>
      </c>
      <c r="J726" t="s">
        <v>21</v>
      </c>
      <c r="K726">
        <v>5.9</v>
      </c>
      <c r="L726">
        <v>35</v>
      </c>
      <c r="M726">
        <v>5.8395000000000001</v>
      </c>
      <c r="N726">
        <v>34.639000000000003</v>
      </c>
      <c r="O726" t="str">
        <f>IF(VLOOKUP($B726,Table1[],2,FALSE)=0,"",VLOOKUP($B726,Table1[],2,FALSE))</f>
        <v/>
      </c>
      <c r="P726" t="str">
        <f>IF(VLOOKUP($B726,Table1[],3,FALSE)=0,"",VLOOKUP($B726,Table1[],3,FALSE))</f>
        <v/>
      </c>
      <c r="Q726" t="str">
        <f>IF(VLOOKUP($B726,Table1[],5,FALSE)=0,"",VLOOKUP($B726,Table1[],5,FALSE))</f>
        <v/>
      </c>
    </row>
    <row r="727" spans="1:17" x14ac:dyDescent="0.25">
      <c r="A727" t="s">
        <v>115</v>
      </c>
      <c r="B727" t="s">
        <v>102</v>
      </c>
      <c r="C727">
        <v>11</v>
      </c>
      <c r="D727">
        <v>20.501000000000001</v>
      </c>
      <c r="E727">
        <v>0.1</v>
      </c>
      <c r="F727" t="s">
        <v>24</v>
      </c>
      <c r="G727" t="s">
        <v>23</v>
      </c>
      <c r="H727">
        <v>1</v>
      </c>
      <c r="I727">
        <v>5</v>
      </c>
      <c r="J727" t="s">
        <v>21</v>
      </c>
      <c r="K727">
        <v>6.5765000000000002</v>
      </c>
      <c r="L727">
        <v>34.962000000000003</v>
      </c>
      <c r="M727">
        <v>12.385999999999999</v>
      </c>
      <c r="N727">
        <v>34.433</v>
      </c>
      <c r="O727" t="str">
        <f>IF(VLOOKUP($B727,Table1[],2,FALSE)=0,"",VLOOKUP($B727,Table1[],2,FALSE))</f>
        <v/>
      </c>
      <c r="P727" t="str">
        <f>IF(VLOOKUP($B727,Table1[],3,FALSE)=0,"",VLOOKUP($B727,Table1[],3,FALSE))</f>
        <v/>
      </c>
      <c r="Q727" t="str">
        <f>IF(VLOOKUP($B727,Table1[],5,FALSE)=0,"",VLOOKUP($B727,Table1[],5,FALSE))</f>
        <v/>
      </c>
    </row>
    <row r="728" spans="1:17" x14ac:dyDescent="0.25">
      <c r="A728" t="s">
        <v>115</v>
      </c>
      <c r="B728" t="s">
        <v>102</v>
      </c>
      <c r="C728">
        <v>11</v>
      </c>
      <c r="D728">
        <v>20.501000000000001</v>
      </c>
      <c r="E728">
        <v>1</v>
      </c>
      <c r="F728" t="s">
        <v>24</v>
      </c>
      <c r="G728" t="s">
        <v>23</v>
      </c>
      <c r="H728">
        <v>1</v>
      </c>
      <c r="I728">
        <v>5</v>
      </c>
      <c r="J728" t="s">
        <v>21</v>
      </c>
      <c r="K728">
        <v>437.55</v>
      </c>
      <c r="L728">
        <v>23.603000000000002</v>
      </c>
      <c r="M728">
        <v>437.54</v>
      </c>
      <c r="N728">
        <v>23.602</v>
      </c>
      <c r="O728" t="str">
        <f>IF(VLOOKUP($B728,Table1[],2,FALSE)=0,"",VLOOKUP($B728,Table1[],2,FALSE))</f>
        <v/>
      </c>
      <c r="P728" t="str">
        <f>IF(VLOOKUP($B728,Table1[],3,FALSE)=0,"",VLOOKUP($B728,Table1[],3,FALSE))</f>
        <v/>
      </c>
      <c r="Q728" t="str">
        <f>IF(VLOOKUP($B728,Table1[],5,FALSE)=0,"",VLOOKUP($B728,Table1[],5,FALSE))</f>
        <v/>
      </c>
    </row>
    <row r="729" spans="1:17" x14ac:dyDescent="0.25">
      <c r="A729" t="s">
        <v>115</v>
      </c>
      <c r="B729" t="s">
        <v>102</v>
      </c>
      <c r="C729">
        <v>11</v>
      </c>
      <c r="D729">
        <v>20.501000000000001</v>
      </c>
      <c r="E729">
        <v>1E-4</v>
      </c>
      <c r="F729" t="s">
        <v>24</v>
      </c>
      <c r="G729" t="s">
        <v>23</v>
      </c>
      <c r="H729">
        <v>5</v>
      </c>
      <c r="I729">
        <v>5.01</v>
      </c>
      <c r="J729" t="s">
        <v>21</v>
      </c>
      <c r="K729">
        <v>5.9</v>
      </c>
      <c r="L729">
        <v>35</v>
      </c>
      <c r="M729">
        <v>5.7742000000000004</v>
      </c>
      <c r="N729">
        <v>34.640999999999998</v>
      </c>
      <c r="O729" t="str">
        <f>IF(VLOOKUP($B729,Table1[],2,FALSE)=0,"",VLOOKUP($B729,Table1[],2,FALSE))</f>
        <v/>
      </c>
      <c r="P729" t="str">
        <f>IF(VLOOKUP($B729,Table1[],3,FALSE)=0,"",VLOOKUP($B729,Table1[],3,FALSE))</f>
        <v/>
      </c>
      <c r="Q729" t="str">
        <f>IF(VLOOKUP($B729,Table1[],5,FALSE)=0,"",VLOOKUP($B729,Table1[],5,FALSE))</f>
        <v/>
      </c>
    </row>
    <row r="730" spans="1:17" x14ac:dyDescent="0.25">
      <c r="A730" t="s">
        <v>115</v>
      </c>
      <c r="B730" t="s">
        <v>102</v>
      </c>
      <c r="C730">
        <v>11</v>
      </c>
      <c r="D730">
        <v>20.501000000000001</v>
      </c>
      <c r="E730">
        <v>1E-3</v>
      </c>
      <c r="F730" t="s">
        <v>24</v>
      </c>
      <c r="G730" t="s">
        <v>23</v>
      </c>
      <c r="H730">
        <v>5</v>
      </c>
      <c r="I730">
        <v>5.01</v>
      </c>
      <c r="J730" t="s">
        <v>21</v>
      </c>
      <c r="K730">
        <v>5.9</v>
      </c>
      <c r="L730">
        <v>35</v>
      </c>
      <c r="M730">
        <v>5.7744999999999997</v>
      </c>
      <c r="N730">
        <v>34.640999999999998</v>
      </c>
      <c r="O730" t="str">
        <f>IF(VLOOKUP($B730,Table1[],2,FALSE)=0,"",VLOOKUP($B730,Table1[],2,FALSE))</f>
        <v/>
      </c>
      <c r="P730" t="str">
        <f>IF(VLOOKUP($B730,Table1[],3,FALSE)=0,"",VLOOKUP($B730,Table1[],3,FALSE))</f>
        <v/>
      </c>
      <c r="Q730" t="str">
        <f>IF(VLOOKUP($B730,Table1[],5,FALSE)=0,"",VLOOKUP($B730,Table1[],5,FALSE))</f>
        <v/>
      </c>
    </row>
    <row r="731" spans="1:17" x14ac:dyDescent="0.25">
      <c r="A731" t="s">
        <v>115</v>
      </c>
      <c r="B731" t="s">
        <v>102</v>
      </c>
      <c r="C731">
        <v>11</v>
      </c>
      <c r="D731">
        <v>20.501000000000001</v>
      </c>
      <c r="E731">
        <v>0.01</v>
      </c>
      <c r="F731" t="s">
        <v>24</v>
      </c>
      <c r="G731" t="s">
        <v>23</v>
      </c>
      <c r="H731">
        <v>5</v>
      </c>
      <c r="I731">
        <v>5.01</v>
      </c>
      <c r="J731" t="s">
        <v>21</v>
      </c>
      <c r="K731">
        <v>5.9</v>
      </c>
      <c r="L731">
        <v>35</v>
      </c>
      <c r="M731">
        <v>5.8395000000000001</v>
      </c>
      <c r="N731">
        <v>34.639000000000003</v>
      </c>
      <c r="O731" t="str">
        <f>IF(VLOOKUP($B731,Table1[],2,FALSE)=0,"",VLOOKUP($B731,Table1[],2,FALSE))</f>
        <v/>
      </c>
      <c r="P731" t="str">
        <f>IF(VLOOKUP($B731,Table1[],3,FALSE)=0,"",VLOOKUP($B731,Table1[],3,FALSE))</f>
        <v/>
      </c>
      <c r="Q731" t="str">
        <f>IF(VLOOKUP($B731,Table1[],5,FALSE)=0,"",VLOOKUP($B731,Table1[],5,FALSE))</f>
        <v/>
      </c>
    </row>
    <row r="732" spans="1:17" x14ac:dyDescent="0.25">
      <c r="A732" t="s">
        <v>115</v>
      </c>
      <c r="B732" t="s">
        <v>102</v>
      </c>
      <c r="C732">
        <v>11</v>
      </c>
      <c r="D732">
        <v>20.501000000000001</v>
      </c>
      <c r="E732">
        <v>0.1</v>
      </c>
      <c r="F732" t="s">
        <v>24</v>
      </c>
      <c r="G732" t="s">
        <v>23</v>
      </c>
      <c r="H732">
        <v>5</v>
      </c>
      <c r="I732">
        <v>5.01</v>
      </c>
      <c r="J732" t="s">
        <v>21</v>
      </c>
      <c r="K732">
        <v>6.5765000000000002</v>
      </c>
      <c r="L732">
        <v>34.962000000000003</v>
      </c>
      <c r="M732">
        <v>12.385999999999999</v>
      </c>
      <c r="N732">
        <v>34.433</v>
      </c>
      <c r="O732" t="str">
        <f>IF(VLOOKUP($B732,Table1[],2,FALSE)=0,"",VLOOKUP($B732,Table1[],2,FALSE))</f>
        <v/>
      </c>
      <c r="P732" t="str">
        <f>IF(VLOOKUP($B732,Table1[],3,FALSE)=0,"",VLOOKUP($B732,Table1[],3,FALSE))</f>
        <v/>
      </c>
      <c r="Q732" t="str">
        <f>IF(VLOOKUP($B732,Table1[],5,FALSE)=0,"",VLOOKUP($B732,Table1[],5,FALSE))</f>
        <v/>
      </c>
    </row>
    <row r="733" spans="1:17" x14ac:dyDescent="0.25">
      <c r="A733" t="s">
        <v>115</v>
      </c>
      <c r="B733" t="s">
        <v>102</v>
      </c>
      <c r="C733">
        <v>11</v>
      </c>
      <c r="D733">
        <v>20.501000000000001</v>
      </c>
      <c r="E733">
        <v>1</v>
      </c>
      <c r="F733" t="s">
        <v>24</v>
      </c>
      <c r="G733" t="s">
        <v>23</v>
      </c>
      <c r="H733">
        <v>5</v>
      </c>
      <c r="I733">
        <v>5.01</v>
      </c>
      <c r="J733" t="s">
        <v>21</v>
      </c>
      <c r="K733">
        <v>437.55</v>
      </c>
      <c r="L733">
        <v>23.603000000000002</v>
      </c>
      <c r="M733">
        <v>437.54</v>
      </c>
      <c r="N733">
        <v>23.602</v>
      </c>
      <c r="O733" t="str">
        <f>IF(VLOOKUP($B733,Table1[],2,FALSE)=0,"",VLOOKUP($B733,Table1[],2,FALSE))</f>
        <v/>
      </c>
      <c r="P733" t="str">
        <f>IF(VLOOKUP($B733,Table1[],3,FALSE)=0,"",VLOOKUP($B733,Table1[],3,FALSE))</f>
        <v/>
      </c>
      <c r="Q733" t="str">
        <f>IF(VLOOKUP($B733,Table1[],5,FALSE)=0,"",VLOOKUP($B733,Table1[],5,FALSE))</f>
        <v/>
      </c>
    </row>
    <row r="734" spans="1:17" x14ac:dyDescent="0.25">
      <c r="A734" t="s">
        <v>115</v>
      </c>
      <c r="B734" t="s">
        <v>139</v>
      </c>
      <c r="C734">
        <v>1</v>
      </c>
      <c r="D734">
        <v>11.000999999999999</v>
      </c>
      <c r="E734">
        <v>1E-4</v>
      </c>
      <c r="F734" t="s">
        <v>24</v>
      </c>
      <c r="G734" t="s">
        <v>23</v>
      </c>
      <c r="H734">
        <v>0.01</v>
      </c>
      <c r="I734">
        <v>4.5010000000000001E-2</v>
      </c>
      <c r="J734" t="s">
        <v>21</v>
      </c>
      <c r="K734">
        <v>3.3</v>
      </c>
      <c r="L734">
        <v>2.7</v>
      </c>
      <c r="M734">
        <v>0.97318000000000005</v>
      </c>
      <c r="N734">
        <v>2.8730000000000002</v>
      </c>
      <c r="O734" t="str">
        <f>IF(VLOOKUP($B734,Table1[],2,FALSE)=0,"",VLOOKUP($B734,Table1[],2,FALSE))</f>
        <v/>
      </c>
      <c r="P734" t="str">
        <f>IF(VLOOKUP($B734,Table1[],3,FALSE)=0,"",VLOOKUP($B734,Table1[],3,FALSE))</f>
        <v>10 turn</v>
      </c>
      <c r="Q734" t="str">
        <f>IF(VLOOKUP($B734,Table1[],5,FALSE)=0,"",VLOOKUP($B734,Table1[],5,FALSE))</f>
        <v/>
      </c>
    </row>
    <row r="735" spans="1:17" x14ac:dyDescent="0.25">
      <c r="A735" t="s">
        <v>115</v>
      </c>
      <c r="B735" t="s">
        <v>139</v>
      </c>
      <c r="C735">
        <v>1</v>
      </c>
      <c r="D735">
        <v>11.000999999999999</v>
      </c>
      <c r="E735">
        <v>1E-3</v>
      </c>
      <c r="F735" t="s">
        <v>24</v>
      </c>
      <c r="G735" t="s">
        <v>23</v>
      </c>
      <c r="H735">
        <v>0.01</v>
      </c>
      <c r="I735">
        <v>4.5010000000000001E-2</v>
      </c>
      <c r="J735" t="s">
        <v>21</v>
      </c>
      <c r="K735">
        <v>4.3265000000000002</v>
      </c>
      <c r="L735">
        <v>2.6149</v>
      </c>
      <c r="M735">
        <v>4.3204000000000002</v>
      </c>
      <c r="N735">
        <v>2.6147999999999998</v>
      </c>
      <c r="O735" t="str">
        <f>IF(VLOOKUP($B735,Table1[],2,FALSE)=0,"",VLOOKUP($B735,Table1[],2,FALSE))</f>
        <v/>
      </c>
      <c r="P735" t="str">
        <f>IF(VLOOKUP($B735,Table1[],3,FALSE)=0,"",VLOOKUP($B735,Table1[],3,FALSE))</f>
        <v>10 turn</v>
      </c>
      <c r="Q735" t="str">
        <f>IF(VLOOKUP($B735,Table1[],5,FALSE)=0,"",VLOOKUP($B735,Table1[],5,FALSE))</f>
        <v/>
      </c>
    </row>
    <row r="736" spans="1:17" x14ac:dyDescent="0.25">
      <c r="A736" t="s">
        <v>115</v>
      </c>
      <c r="B736" t="s">
        <v>139</v>
      </c>
      <c r="C736">
        <v>1</v>
      </c>
      <c r="D736">
        <v>11.000999999999999</v>
      </c>
      <c r="E736">
        <v>0.01</v>
      </c>
      <c r="F736" t="s">
        <v>24</v>
      </c>
      <c r="G736" t="s">
        <v>23</v>
      </c>
      <c r="H736">
        <v>0.01</v>
      </c>
      <c r="I736">
        <v>4.5010000000000001E-2</v>
      </c>
      <c r="J736" t="s">
        <v>21</v>
      </c>
      <c r="K736">
        <v>57.286999999999999</v>
      </c>
      <c r="L736">
        <v>0.84058999999999995</v>
      </c>
      <c r="M736">
        <v>57.284999999999997</v>
      </c>
      <c r="N736">
        <v>0.83952000000000004</v>
      </c>
      <c r="O736" t="str">
        <f>IF(VLOOKUP($B736,Table1[],2,FALSE)=0,"",VLOOKUP($B736,Table1[],2,FALSE))</f>
        <v/>
      </c>
      <c r="P736" t="str">
        <f>IF(VLOOKUP($B736,Table1[],3,FALSE)=0,"",VLOOKUP($B736,Table1[],3,FALSE))</f>
        <v>10 turn</v>
      </c>
      <c r="Q736" t="str">
        <f>IF(VLOOKUP($B736,Table1[],5,FALSE)=0,"",VLOOKUP($B736,Table1[],5,FALSE))</f>
        <v/>
      </c>
    </row>
    <row r="737" spans="1:17" x14ac:dyDescent="0.25">
      <c r="A737" t="s">
        <v>115</v>
      </c>
      <c r="B737" t="s">
        <v>139</v>
      </c>
      <c r="C737">
        <v>1</v>
      </c>
      <c r="D737">
        <v>11.000999999999999</v>
      </c>
      <c r="E737">
        <v>0.1</v>
      </c>
      <c r="F737" t="s">
        <v>24</v>
      </c>
      <c r="G737" t="s">
        <v>23</v>
      </c>
      <c r="H737">
        <v>0.01</v>
      </c>
      <c r="I737">
        <v>4.5010000000000001E-2</v>
      </c>
      <c r="J737" t="s">
        <v>21</v>
      </c>
      <c r="K737">
        <v>579.91999999999996</v>
      </c>
      <c r="L737">
        <v>9.0643000000000001E-2</v>
      </c>
      <c r="M737">
        <v>579.91999999999996</v>
      </c>
      <c r="N737">
        <v>9.0135999999999994E-2</v>
      </c>
      <c r="O737" t="str">
        <f>IF(VLOOKUP($B737,Table1[],2,FALSE)=0,"",VLOOKUP($B737,Table1[],2,FALSE))</f>
        <v/>
      </c>
      <c r="P737" t="str">
        <f>IF(VLOOKUP($B737,Table1[],3,FALSE)=0,"",VLOOKUP($B737,Table1[],3,FALSE))</f>
        <v>10 turn</v>
      </c>
      <c r="Q737" t="str">
        <f>IF(VLOOKUP($B737,Table1[],5,FALSE)=0,"",VLOOKUP($B737,Table1[],5,FALSE))</f>
        <v/>
      </c>
    </row>
    <row r="738" spans="1:17" x14ac:dyDescent="0.25">
      <c r="A738" t="s">
        <v>115</v>
      </c>
      <c r="B738" t="s">
        <v>139</v>
      </c>
      <c r="C738">
        <v>1</v>
      </c>
      <c r="D738">
        <v>11.000999999999999</v>
      </c>
      <c r="E738">
        <v>1</v>
      </c>
      <c r="F738" t="s">
        <v>24</v>
      </c>
      <c r="G738" t="s">
        <v>23</v>
      </c>
      <c r="H738">
        <v>0.01</v>
      </c>
      <c r="I738">
        <v>4.5010000000000001E-2</v>
      </c>
      <c r="J738" t="s">
        <v>21</v>
      </c>
      <c r="K738">
        <v>5800</v>
      </c>
      <c r="L738">
        <v>9.2241000000000007E-3</v>
      </c>
      <c r="M738">
        <v>5800</v>
      </c>
      <c r="N738">
        <v>9.0206999999999996E-3</v>
      </c>
      <c r="O738" t="str">
        <f>IF(VLOOKUP($B738,Table1[],2,FALSE)=0,"",VLOOKUP($B738,Table1[],2,FALSE))</f>
        <v/>
      </c>
      <c r="P738" t="str">
        <f>IF(VLOOKUP($B738,Table1[],3,FALSE)=0,"",VLOOKUP($B738,Table1[],3,FALSE))</f>
        <v>10 turn</v>
      </c>
      <c r="Q738" t="str">
        <f>IF(VLOOKUP($B738,Table1[],5,FALSE)=0,"",VLOOKUP($B738,Table1[],5,FALSE))</f>
        <v/>
      </c>
    </row>
    <row r="739" spans="1:17" x14ac:dyDescent="0.25">
      <c r="A739" t="s">
        <v>115</v>
      </c>
      <c r="B739" t="s">
        <v>139</v>
      </c>
      <c r="C739">
        <v>1</v>
      </c>
      <c r="D739">
        <v>11.000999999999999</v>
      </c>
      <c r="E739">
        <v>10</v>
      </c>
      <c r="F739" t="s">
        <v>24</v>
      </c>
      <c r="G739" t="s">
        <v>23</v>
      </c>
      <c r="H739">
        <v>0.01</v>
      </c>
      <c r="I739">
        <v>4.5010000000000001E-2</v>
      </c>
      <c r="J739" t="s">
        <v>21</v>
      </c>
      <c r="K739">
        <v>58000</v>
      </c>
      <c r="L739">
        <v>9.8346000000000002E-4</v>
      </c>
      <c r="M739">
        <v>58000</v>
      </c>
      <c r="N739">
        <v>9.0207999999999998E-4</v>
      </c>
      <c r="O739" t="str">
        <f>IF(VLOOKUP($B739,Table1[],2,FALSE)=0,"",VLOOKUP($B739,Table1[],2,FALSE))</f>
        <v/>
      </c>
      <c r="P739" t="str">
        <f>IF(VLOOKUP($B739,Table1[],3,FALSE)=0,"",VLOOKUP($B739,Table1[],3,FALSE))</f>
        <v>10 turn</v>
      </c>
      <c r="Q739" t="str">
        <f>IF(VLOOKUP($B739,Table1[],5,FALSE)=0,"",VLOOKUP($B739,Table1[],5,FALSE))</f>
        <v/>
      </c>
    </row>
    <row r="740" spans="1:17" x14ac:dyDescent="0.25">
      <c r="A740" t="s">
        <v>115</v>
      </c>
      <c r="B740" t="s">
        <v>139</v>
      </c>
      <c r="C740">
        <v>1</v>
      </c>
      <c r="D740">
        <v>11.000999999999999</v>
      </c>
      <c r="E740">
        <v>1E-3</v>
      </c>
      <c r="F740" t="s">
        <v>24</v>
      </c>
      <c r="G740" t="s">
        <v>23</v>
      </c>
      <c r="H740">
        <v>4.4999999999999998E-2</v>
      </c>
      <c r="I740">
        <v>1.0000100000000001</v>
      </c>
      <c r="J740" t="s">
        <v>21</v>
      </c>
      <c r="K740">
        <v>0.66</v>
      </c>
      <c r="L740">
        <v>2.1</v>
      </c>
      <c r="M740">
        <v>0.65508</v>
      </c>
      <c r="N740">
        <v>2.0543</v>
      </c>
      <c r="O740" t="str">
        <f>IF(VLOOKUP($B740,Table1[],2,FALSE)=0,"",VLOOKUP($B740,Table1[],2,FALSE))</f>
        <v/>
      </c>
      <c r="P740" t="str">
        <f>IF(VLOOKUP($B740,Table1[],3,FALSE)=0,"",VLOOKUP($B740,Table1[],3,FALSE))</f>
        <v>10 turn</v>
      </c>
      <c r="Q740" t="str">
        <f>IF(VLOOKUP($B740,Table1[],5,FALSE)=0,"",VLOOKUP($B740,Table1[],5,FALSE))</f>
        <v/>
      </c>
    </row>
    <row r="741" spans="1:17" x14ac:dyDescent="0.25">
      <c r="A741" t="s">
        <v>115</v>
      </c>
      <c r="B741" t="s">
        <v>139</v>
      </c>
      <c r="C741">
        <v>1</v>
      </c>
      <c r="D741">
        <v>11.000999999999999</v>
      </c>
      <c r="E741">
        <v>0.01</v>
      </c>
      <c r="F741" t="s">
        <v>24</v>
      </c>
      <c r="G741" t="s">
        <v>23</v>
      </c>
      <c r="H741">
        <v>4.4999999999999998E-2</v>
      </c>
      <c r="I741">
        <v>1.0000100000000001</v>
      </c>
      <c r="J741" t="s">
        <v>21</v>
      </c>
      <c r="K741">
        <v>4.6182999999999996</v>
      </c>
      <c r="L741">
        <v>1.7586999999999999</v>
      </c>
      <c r="M741">
        <v>4.6169000000000002</v>
      </c>
      <c r="N741">
        <v>1.7583</v>
      </c>
      <c r="O741" t="str">
        <f>IF(VLOOKUP($B741,Table1[],2,FALSE)=0,"",VLOOKUP($B741,Table1[],2,FALSE))</f>
        <v/>
      </c>
      <c r="P741" t="str">
        <f>IF(VLOOKUP($B741,Table1[],3,FALSE)=0,"",VLOOKUP($B741,Table1[],3,FALSE))</f>
        <v>10 turn</v>
      </c>
      <c r="Q741" t="str">
        <f>IF(VLOOKUP($B741,Table1[],5,FALSE)=0,"",VLOOKUP($B741,Table1[],5,FALSE))</f>
        <v/>
      </c>
    </row>
    <row r="742" spans="1:17" x14ac:dyDescent="0.25">
      <c r="A742" t="s">
        <v>115</v>
      </c>
      <c r="B742" t="s">
        <v>139</v>
      </c>
      <c r="C742">
        <v>1</v>
      </c>
      <c r="D742">
        <v>11.000999999999999</v>
      </c>
      <c r="E742">
        <v>0.1</v>
      </c>
      <c r="F742" t="s">
        <v>24</v>
      </c>
      <c r="G742" t="s">
        <v>23</v>
      </c>
      <c r="H742">
        <v>4.4999999999999998E-2</v>
      </c>
      <c r="I742">
        <v>1.0000100000000001</v>
      </c>
      <c r="J742" t="s">
        <v>21</v>
      </c>
      <c r="K742">
        <v>57.618000000000002</v>
      </c>
      <c r="L742">
        <v>0.44323000000000001</v>
      </c>
      <c r="M742">
        <v>57.618000000000002</v>
      </c>
      <c r="N742">
        <v>0.44244</v>
      </c>
      <c r="O742" t="str">
        <f>IF(VLOOKUP($B742,Table1[],2,FALSE)=0,"",VLOOKUP($B742,Table1[],2,FALSE))</f>
        <v/>
      </c>
      <c r="P742" t="str">
        <f>IF(VLOOKUP($B742,Table1[],3,FALSE)=0,"",VLOOKUP($B742,Table1[],3,FALSE))</f>
        <v>10 turn</v>
      </c>
      <c r="Q742" t="str">
        <f>IF(VLOOKUP($B742,Table1[],5,FALSE)=0,"",VLOOKUP($B742,Table1[],5,FALSE))</f>
        <v/>
      </c>
    </row>
    <row r="743" spans="1:17" x14ac:dyDescent="0.25">
      <c r="A743" t="s">
        <v>115</v>
      </c>
      <c r="B743" t="s">
        <v>139</v>
      </c>
      <c r="C743">
        <v>1</v>
      </c>
      <c r="D743">
        <v>11.000999999999999</v>
      </c>
      <c r="E743">
        <v>1</v>
      </c>
      <c r="F743" t="s">
        <v>24</v>
      </c>
      <c r="G743" t="s">
        <v>23</v>
      </c>
      <c r="H743">
        <v>4.4999999999999998E-2</v>
      </c>
      <c r="I743">
        <v>1.0000100000000001</v>
      </c>
      <c r="J743" t="s">
        <v>21</v>
      </c>
      <c r="K743">
        <v>579.96</v>
      </c>
      <c r="L743">
        <v>4.6302000000000003E-2</v>
      </c>
      <c r="M743">
        <v>579.96</v>
      </c>
      <c r="N743">
        <v>4.5959E-2</v>
      </c>
      <c r="O743" t="str">
        <f>IF(VLOOKUP($B743,Table1[],2,FALSE)=0,"",VLOOKUP($B743,Table1[],2,FALSE))</f>
        <v/>
      </c>
      <c r="P743" t="str">
        <f>IF(VLOOKUP($B743,Table1[],3,FALSE)=0,"",VLOOKUP($B743,Table1[],3,FALSE))</f>
        <v>10 turn</v>
      </c>
      <c r="Q743" t="str">
        <f>IF(VLOOKUP($B743,Table1[],5,FALSE)=0,"",VLOOKUP($B743,Table1[],5,FALSE))</f>
        <v/>
      </c>
    </row>
    <row r="744" spans="1:17" x14ac:dyDescent="0.25">
      <c r="A744" t="s">
        <v>115</v>
      </c>
      <c r="B744" t="s">
        <v>139</v>
      </c>
      <c r="C744">
        <v>1</v>
      </c>
      <c r="D744">
        <v>11.000999999999999</v>
      </c>
      <c r="E744">
        <v>10</v>
      </c>
      <c r="F744" t="s">
        <v>24</v>
      </c>
      <c r="G744" t="s">
        <v>23</v>
      </c>
      <c r="H744">
        <v>4.4999999999999998E-2</v>
      </c>
      <c r="I744">
        <v>1.0000100000000001</v>
      </c>
      <c r="J744" t="s">
        <v>21</v>
      </c>
      <c r="K744">
        <v>5800</v>
      </c>
      <c r="L744">
        <v>4.7349999999999996E-3</v>
      </c>
      <c r="M744">
        <v>5800</v>
      </c>
      <c r="N744">
        <v>4.5976999999999997E-3</v>
      </c>
      <c r="O744" t="str">
        <f>IF(VLOOKUP($B744,Table1[],2,FALSE)=0,"",VLOOKUP($B744,Table1[],2,FALSE))</f>
        <v/>
      </c>
      <c r="P744" t="str">
        <f>IF(VLOOKUP($B744,Table1[],3,FALSE)=0,"",VLOOKUP($B744,Table1[],3,FALSE))</f>
        <v>10 turn</v>
      </c>
      <c r="Q744" t="str">
        <f>IF(VLOOKUP($B744,Table1[],5,FALSE)=0,"",VLOOKUP($B744,Table1[],5,FALSE))</f>
        <v/>
      </c>
    </row>
    <row r="745" spans="1:17" x14ac:dyDescent="0.25">
      <c r="A745" t="s">
        <v>115</v>
      </c>
      <c r="B745" t="s">
        <v>139</v>
      </c>
      <c r="C745">
        <v>1</v>
      </c>
      <c r="D745">
        <v>11.000999999999999</v>
      </c>
      <c r="E745">
        <v>1E-3</v>
      </c>
      <c r="F745" t="s">
        <v>24</v>
      </c>
      <c r="G745" t="s">
        <v>23</v>
      </c>
      <c r="H745">
        <v>1</v>
      </c>
      <c r="I745">
        <v>5.01</v>
      </c>
      <c r="J745" t="s">
        <v>21</v>
      </c>
      <c r="K745">
        <v>12</v>
      </c>
      <c r="L745">
        <v>7.2</v>
      </c>
      <c r="M745">
        <v>11.404999999999999</v>
      </c>
      <c r="N745">
        <v>7.1882000000000001</v>
      </c>
      <c r="O745" t="str">
        <f>IF(VLOOKUP($B745,Table1[],2,FALSE)=0,"",VLOOKUP($B745,Table1[],2,FALSE))</f>
        <v/>
      </c>
      <c r="P745" t="str">
        <f>IF(VLOOKUP($B745,Table1[],3,FALSE)=0,"",VLOOKUP($B745,Table1[],3,FALSE))</f>
        <v>10 turn</v>
      </c>
      <c r="Q745" t="str">
        <f>IF(VLOOKUP($B745,Table1[],5,FALSE)=0,"",VLOOKUP($B745,Table1[],5,FALSE))</f>
        <v/>
      </c>
    </row>
    <row r="746" spans="1:17" x14ac:dyDescent="0.25">
      <c r="A746" t="s">
        <v>115</v>
      </c>
      <c r="B746" t="s">
        <v>139</v>
      </c>
      <c r="C746">
        <v>1</v>
      </c>
      <c r="D746">
        <v>11.000999999999999</v>
      </c>
      <c r="E746">
        <v>0.01</v>
      </c>
      <c r="F746" t="s">
        <v>24</v>
      </c>
      <c r="G746" t="s">
        <v>23</v>
      </c>
      <c r="H746">
        <v>1</v>
      </c>
      <c r="I746">
        <v>5.01</v>
      </c>
      <c r="J746" t="s">
        <v>21</v>
      </c>
      <c r="K746">
        <v>12.361000000000001</v>
      </c>
      <c r="L746">
        <v>7.1186999999999996</v>
      </c>
      <c r="M746">
        <v>12.349</v>
      </c>
      <c r="N746">
        <v>7.1191000000000004</v>
      </c>
      <c r="O746" t="str">
        <f>IF(VLOOKUP($B746,Table1[],2,FALSE)=0,"",VLOOKUP($B746,Table1[],2,FALSE))</f>
        <v/>
      </c>
      <c r="P746" t="str">
        <f>IF(VLOOKUP($B746,Table1[],3,FALSE)=0,"",VLOOKUP($B746,Table1[],3,FALSE))</f>
        <v>10 turn</v>
      </c>
      <c r="Q746" t="str">
        <f>IF(VLOOKUP($B746,Table1[],5,FALSE)=0,"",VLOOKUP($B746,Table1[],5,FALSE))</f>
        <v/>
      </c>
    </row>
    <row r="747" spans="1:17" x14ac:dyDescent="0.25">
      <c r="A747" t="s">
        <v>115</v>
      </c>
      <c r="B747" t="s">
        <v>139</v>
      </c>
      <c r="C747">
        <v>1</v>
      </c>
      <c r="D747">
        <v>11.000999999999999</v>
      </c>
      <c r="E747">
        <v>0.1</v>
      </c>
      <c r="F747" t="s">
        <v>24</v>
      </c>
      <c r="G747" t="s">
        <v>23</v>
      </c>
      <c r="H747">
        <v>1</v>
      </c>
      <c r="I747">
        <v>5.01</v>
      </c>
      <c r="J747" t="s">
        <v>21</v>
      </c>
      <c r="K747">
        <v>56.262</v>
      </c>
      <c r="L747">
        <v>4.6574</v>
      </c>
      <c r="M747">
        <v>56.247999999999998</v>
      </c>
      <c r="N747">
        <v>4.6563999999999997</v>
      </c>
      <c r="O747" t="str">
        <f>IF(VLOOKUP($B747,Table1[],2,FALSE)=0,"",VLOOKUP($B747,Table1[],2,FALSE))</f>
        <v/>
      </c>
      <c r="P747" t="str">
        <f>IF(VLOOKUP($B747,Table1[],3,FALSE)=0,"",VLOOKUP($B747,Table1[],3,FALSE))</f>
        <v>10 turn</v>
      </c>
      <c r="Q747" t="str">
        <f>IF(VLOOKUP($B747,Table1[],5,FALSE)=0,"",VLOOKUP($B747,Table1[],5,FALSE))</f>
        <v/>
      </c>
    </row>
    <row r="748" spans="1:17" x14ac:dyDescent="0.25">
      <c r="A748" t="s">
        <v>115</v>
      </c>
      <c r="B748" t="s">
        <v>139</v>
      </c>
      <c r="C748">
        <v>1</v>
      </c>
      <c r="D748">
        <v>11.000999999999999</v>
      </c>
      <c r="E748">
        <v>1</v>
      </c>
      <c r="F748" t="s">
        <v>24</v>
      </c>
      <c r="G748" t="s">
        <v>23</v>
      </c>
      <c r="H748">
        <v>1</v>
      </c>
      <c r="I748">
        <v>5.01</v>
      </c>
      <c r="J748" t="s">
        <v>21</v>
      </c>
      <c r="K748">
        <v>579.63</v>
      </c>
      <c r="L748">
        <v>0.67288000000000003</v>
      </c>
      <c r="M748">
        <v>579.63</v>
      </c>
      <c r="N748">
        <v>0.67162999999999995</v>
      </c>
      <c r="O748" t="str">
        <f>IF(VLOOKUP($B748,Table1[],2,FALSE)=0,"",VLOOKUP($B748,Table1[],2,FALSE))</f>
        <v/>
      </c>
      <c r="P748" t="str">
        <f>IF(VLOOKUP($B748,Table1[],3,FALSE)=0,"",VLOOKUP($B748,Table1[],3,FALSE))</f>
        <v>10 turn</v>
      </c>
      <c r="Q748" t="str">
        <f>IF(VLOOKUP($B748,Table1[],5,FALSE)=0,"",VLOOKUP($B748,Table1[],5,FALSE))</f>
        <v/>
      </c>
    </row>
    <row r="749" spans="1:17" x14ac:dyDescent="0.25">
      <c r="A749" t="s">
        <v>115</v>
      </c>
      <c r="B749" t="s">
        <v>139</v>
      </c>
      <c r="C749">
        <v>1</v>
      </c>
      <c r="D749">
        <v>11.000999999999999</v>
      </c>
      <c r="E749">
        <v>10</v>
      </c>
      <c r="F749" t="s">
        <v>24</v>
      </c>
      <c r="G749" t="s">
        <v>23</v>
      </c>
      <c r="H749">
        <v>1</v>
      </c>
      <c r="I749">
        <v>5.01</v>
      </c>
      <c r="J749" t="s">
        <v>21</v>
      </c>
      <c r="K749">
        <v>5800</v>
      </c>
      <c r="L749">
        <v>6.8090999999999999E-2</v>
      </c>
      <c r="M749">
        <v>5800</v>
      </c>
      <c r="N749">
        <v>6.7582000000000003E-2</v>
      </c>
      <c r="O749" t="str">
        <f>IF(VLOOKUP($B749,Table1[],2,FALSE)=0,"",VLOOKUP($B749,Table1[],2,FALSE))</f>
        <v/>
      </c>
      <c r="P749" t="str">
        <f>IF(VLOOKUP($B749,Table1[],3,FALSE)=0,"",VLOOKUP($B749,Table1[],3,FALSE))</f>
        <v>10 turn</v>
      </c>
      <c r="Q749" t="str">
        <f>IF(VLOOKUP($B749,Table1[],5,FALSE)=0,"",VLOOKUP($B749,Table1[],5,FALSE))</f>
        <v/>
      </c>
    </row>
    <row r="750" spans="1:17" x14ac:dyDescent="0.25">
      <c r="A750" t="s">
        <v>115</v>
      </c>
      <c r="B750" t="s">
        <v>139</v>
      </c>
      <c r="C750">
        <v>1</v>
      </c>
      <c r="D750">
        <v>11.000999999999999</v>
      </c>
      <c r="E750">
        <v>1E-3</v>
      </c>
      <c r="F750" t="s">
        <v>24</v>
      </c>
      <c r="G750" t="s">
        <v>23</v>
      </c>
      <c r="H750">
        <v>5</v>
      </c>
      <c r="I750">
        <v>10</v>
      </c>
      <c r="J750" t="s">
        <v>21</v>
      </c>
      <c r="K750">
        <v>58</v>
      </c>
      <c r="L750">
        <v>29</v>
      </c>
      <c r="M750">
        <v>57.703000000000003</v>
      </c>
      <c r="N750">
        <v>28.928999999999998</v>
      </c>
      <c r="O750" t="str">
        <f>IF(VLOOKUP($B750,Table1[],2,FALSE)=0,"",VLOOKUP($B750,Table1[],2,FALSE))</f>
        <v/>
      </c>
      <c r="P750" t="str">
        <f>IF(VLOOKUP($B750,Table1[],3,FALSE)=0,"",VLOOKUP($B750,Table1[],3,FALSE))</f>
        <v>10 turn</v>
      </c>
      <c r="Q750" t="str">
        <f>IF(VLOOKUP($B750,Table1[],5,FALSE)=0,"",VLOOKUP($B750,Table1[],5,FALSE))</f>
        <v/>
      </c>
    </row>
    <row r="751" spans="1:17" x14ac:dyDescent="0.25">
      <c r="A751" t="s">
        <v>115</v>
      </c>
      <c r="B751" t="s">
        <v>139</v>
      </c>
      <c r="C751">
        <v>1</v>
      </c>
      <c r="D751">
        <v>11.000999999999999</v>
      </c>
      <c r="E751">
        <v>0.01</v>
      </c>
      <c r="F751" t="s">
        <v>24</v>
      </c>
      <c r="G751" t="s">
        <v>23</v>
      </c>
      <c r="H751">
        <v>5</v>
      </c>
      <c r="I751">
        <v>10</v>
      </c>
      <c r="J751" t="s">
        <v>21</v>
      </c>
      <c r="K751">
        <v>58</v>
      </c>
      <c r="L751">
        <v>28.914000000000001</v>
      </c>
      <c r="M751">
        <v>57.905000000000001</v>
      </c>
      <c r="N751">
        <v>28.914999999999999</v>
      </c>
      <c r="O751" t="str">
        <f>IF(VLOOKUP($B751,Table1[],2,FALSE)=0,"",VLOOKUP($B751,Table1[],2,FALSE))</f>
        <v/>
      </c>
      <c r="P751" t="str">
        <f>IF(VLOOKUP($B751,Table1[],3,FALSE)=0,"",VLOOKUP($B751,Table1[],3,FALSE))</f>
        <v>10 turn</v>
      </c>
      <c r="Q751" t="str">
        <f>IF(VLOOKUP($B751,Table1[],5,FALSE)=0,"",VLOOKUP($B751,Table1[],5,FALSE))</f>
        <v/>
      </c>
    </row>
    <row r="752" spans="1:17" x14ac:dyDescent="0.25">
      <c r="A752" t="s">
        <v>115</v>
      </c>
      <c r="B752" t="s">
        <v>139</v>
      </c>
      <c r="C752">
        <v>1</v>
      </c>
      <c r="D752">
        <v>11.000999999999999</v>
      </c>
      <c r="E752">
        <v>0.1</v>
      </c>
      <c r="F752" t="s">
        <v>24</v>
      </c>
      <c r="G752" t="s">
        <v>23</v>
      </c>
      <c r="H752">
        <v>5</v>
      </c>
      <c r="I752">
        <v>10</v>
      </c>
      <c r="J752" t="s">
        <v>21</v>
      </c>
      <c r="K752">
        <v>76.668000000000006</v>
      </c>
      <c r="L752">
        <v>27.611000000000001</v>
      </c>
      <c r="M752">
        <v>76.638000000000005</v>
      </c>
      <c r="N752">
        <v>27.611999999999998</v>
      </c>
      <c r="O752" t="str">
        <f>IF(VLOOKUP($B752,Table1[],2,FALSE)=0,"",VLOOKUP($B752,Table1[],2,FALSE))</f>
        <v/>
      </c>
      <c r="P752" t="str">
        <f>IF(VLOOKUP($B752,Table1[],3,FALSE)=0,"",VLOOKUP($B752,Table1[],3,FALSE))</f>
        <v>10 turn</v>
      </c>
      <c r="Q752" t="str">
        <f>IF(VLOOKUP($B752,Table1[],5,FALSE)=0,"",VLOOKUP($B752,Table1[],5,FALSE))</f>
        <v/>
      </c>
    </row>
    <row r="753" spans="1:17" x14ac:dyDescent="0.25">
      <c r="A753" t="s">
        <v>115</v>
      </c>
      <c r="B753" t="s">
        <v>139</v>
      </c>
      <c r="C753">
        <v>1</v>
      </c>
      <c r="D753">
        <v>11.000999999999999</v>
      </c>
      <c r="E753">
        <v>1</v>
      </c>
      <c r="F753" t="s">
        <v>24</v>
      </c>
      <c r="G753" t="s">
        <v>23</v>
      </c>
      <c r="H753">
        <v>5</v>
      </c>
      <c r="I753">
        <v>10</v>
      </c>
      <c r="J753" t="s">
        <v>21</v>
      </c>
      <c r="K753">
        <v>575.98</v>
      </c>
      <c r="L753">
        <v>10.476000000000001</v>
      </c>
      <c r="M753">
        <v>575.96</v>
      </c>
      <c r="N753">
        <v>10.474</v>
      </c>
      <c r="O753" t="str">
        <f>IF(VLOOKUP($B753,Table1[],2,FALSE)=0,"",VLOOKUP($B753,Table1[],2,FALSE))</f>
        <v/>
      </c>
      <c r="P753" t="str">
        <f>IF(VLOOKUP($B753,Table1[],3,FALSE)=0,"",VLOOKUP($B753,Table1[],3,FALSE))</f>
        <v>10 turn</v>
      </c>
      <c r="Q753" t="str">
        <f>IF(VLOOKUP($B753,Table1[],5,FALSE)=0,"",VLOOKUP($B753,Table1[],5,FALSE))</f>
        <v/>
      </c>
    </row>
    <row r="754" spans="1:17" x14ac:dyDescent="0.25">
      <c r="A754" t="s">
        <v>115</v>
      </c>
      <c r="B754" t="s">
        <v>139</v>
      </c>
      <c r="C754">
        <v>1</v>
      </c>
      <c r="D754">
        <v>11.000999999999999</v>
      </c>
      <c r="E754">
        <v>10</v>
      </c>
      <c r="F754" t="s">
        <v>24</v>
      </c>
      <c r="G754" t="s">
        <v>23</v>
      </c>
      <c r="H754">
        <v>5</v>
      </c>
      <c r="I754">
        <v>10</v>
      </c>
      <c r="J754" t="s">
        <v>21</v>
      </c>
      <c r="K754">
        <v>5799.5</v>
      </c>
      <c r="L754">
        <v>1.1535</v>
      </c>
      <c r="M754">
        <v>5799.5</v>
      </c>
      <c r="N754">
        <v>1.1523000000000001</v>
      </c>
      <c r="O754" t="str">
        <f>IF(VLOOKUP($B754,Table1[],2,FALSE)=0,"",VLOOKUP($B754,Table1[],2,FALSE))</f>
        <v/>
      </c>
      <c r="P754" t="str">
        <f>IF(VLOOKUP($B754,Table1[],3,FALSE)=0,"",VLOOKUP($B754,Table1[],3,FALSE))</f>
        <v>10 turn</v>
      </c>
      <c r="Q754" t="str">
        <f>IF(VLOOKUP($B754,Table1[],5,FALSE)=0,"",VLOOKUP($B754,Table1[],5,FALSE))</f>
        <v/>
      </c>
    </row>
    <row r="755" spans="1:17" x14ac:dyDescent="0.25">
      <c r="A755" t="s">
        <v>115</v>
      </c>
      <c r="B755" t="s">
        <v>139</v>
      </c>
      <c r="C755">
        <v>1</v>
      </c>
      <c r="D755">
        <v>11.000999999999999</v>
      </c>
      <c r="E755">
        <v>1E-3</v>
      </c>
      <c r="F755" t="s">
        <v>24</v>
      </c>
      <c r="G755" t="s">
        <v>23</v>
      </c>
      <c r="H755">
        <v>10</v>
      </c>
      <c r="I755">
        <v>10.01</v>
      </c>
      <c r="J755" t="s">
        <v>21</v>
      </c>
      <c r="K755">
        <v>58</v>
      </c>
      <c r="L755">
        <v>29</v>
      </c>
      <c r="M755">
        <v>57.703000000000003</v>
      </c>
      <c r="N755">
        <v>28.928999999999998</v>
      </c>
      <c r="O755" t="str">
        <f>IF(VLOOKUP($B755,Table1[],2,FALSE)=0,"",VLOOKUP($B755,Table1[],2,FALSE))</f>
        <v/>
      </c>
      <c r="P755" t="str">
        <f>IF(VLOOKUP($B755,Table1[],3,FALSE)=0,"",VLOOKUP($B755,Table1[],3,FALSE))</f>
        <v>10 turn</v>
      </c>
      <c r="Q755" t="str">
        <f>IF(VLOOKUP($B755,Table1[],5,FALSE)=0,"",VLOOKUP($B755,Table1[],5,FALSE))</f>
        <v/>
      </c>
    </row>
    <row r="756" spans="1:17" x14ac:dyDescent="0.25">
      <c r="A756" t="s">
        <v>115</v>
      </c>
      <c r="B756" t="s">
        <v>139</v>
      </c>
      <c r="C756">
        <v>1</v>
      </c>
      <c r="D756">
        <v>11.000999999999999</v>
      </c>
      <c r="E756">
        <v>0.01</v>
      </c>
      <c r="F756" t="s">
        <v>24</v>
      </c>
      <c r="G756" t="s">
        <v>23</v>
      </c>
      <c r="H756">
        <v>10</v>
      </c>
      <c r="I756">
        <v>10.01</v>
      </c>
      <c r="J756" t="s">
        <v>21</v>
      </c>
      <c r="K756">
        <v>58</v>
      </c>
      <c r="L756">
        <v>28.914000000000001</v>
      </c>
      <c r="M756">
        <v>57.905000000000001</v>
      </c>
      <c r="N756">
        <v>28.914999999999999</v>
      </c>
      <c r="O756" t="str">
        <f>IF(VLOOKUP($B756,Table1[],2,FALSE)=0,"",VLOOKUP($B756,Table1[],2,FALSE))</f>
        <v/>
      </c>
      <c r="P756" t="str">
        <f>IF(VLOOKUP($B756,Table1[],3,FALSE)=0,"",VLOOKUP($B756,Table1[],3,FALSE))</f>
        <v>10 turn</v>
      </c>
      <c r="Q756" t="str">
        <f>IF(VLOOKUP($B756,Table1[],5,FALSE)=0,"",VLOOKUP($B756,Table1[],5,FALSE))</f>
        <v/>
      </c>
    </row>
    <row r="757" spans="1:17" x14ac:dyDescent="0.25">
      <c r="A757" t="s">
        <v>115</v>
      </c>
      <c r="B757" t="s">
        <v>139</v>
      </c>
      <c r="C757">
        <v>1</v>
      </c>
      <c r="D757">
        <v>11.000999999999999</v>
      </c>
      <c r="E757">
        <v>0.1</v>
      </c>
      <c r="F757" t="s">
        <v>24</v>
      </c>
      <c r="G757" t="s">
        <v>23</v>
      </c>
      <c r="H757">
        <v>10</v>
      </c>
      <c r="I757">
        <v>10.01</v>
      </c>
      <c r="J757" t="s">
        <v>21</v>
      </c>
      <c r="K757">
        <v>76.668000000000006</v>
      </c>
      <c r="L757">
        <v>27.611000000000001</v>
      </c>
      <c r="M757">
        <v>76.638000000000005</v>
      </c>
      <c r="N757">
        <v>27.611999999999998</v>
      </c>
      <c r="O757" t="str">
        <f>IF(VLOOKUP($B757,Table1[],2,FALSE)=0,"",VLOOKUP($B757,Table1[],2,FALSE))</f>
        <v/>
      </c>
      <c r="P757" t="str">
        <f>IF(VLOOKUP($B757,Table1[],3,FALSE)=0,"",VLOOKUP($B757,Table1[],3,FALSE))</f>
        <v>10 turn</v>
      </c>
      <c r="Q757" t="str">
        <f>IF(VLOOKUP($B757,Table1[],5,FALSE)=0,"",VLOOKUP($B757,Table1[],5,FALSE))</f>
        <v/>
      </c>
    </row>
    <row r="758" spans="1:17" x14ac:dyDescent="0.25">
      <c r="A758" t="s">
        <v>115</v>
      </c>
      <c r="B758" t="s">
        <v>139</v>
      </c>
      <c r="C758">
        <v>1</v>
      </c>
      <c r="D758">
        <v>11.000999999999999</v>
      </c>
      <c r="E758">
        <v>1</v>
      </c>
      <c r="F758" t="s">
        <v>24</v>
      </c>
      <c r="G758" t="s">
        <v>23</v>
      </c>
      <c r="H758">
        <v>10</v>
      </c>
      <c r="I758">
        <v>10.01</v>
      </c>
      <c r="J758" t="s">
        <v>21</v>
      </c>
      <c r="K758">
        <v>575.98</v>
      </c>
      <c r="L758">
        <v>10.476000000000001</v>
      </c>
      <c r="M758">
        <v>575.96</v>
      </c>
      <c r="N758">
        <v>10.474</v>
      </c>
      <c r="O758" t="str">
        <f>IF(VLOOKUP($B758,Table1[],2,FALSE)=0,"",VLOOKUP($B758,Table1[],2,FALSE))</f>
        <v/>
      </c>
      <c r="P758" t="str">
        <f>IF(VLOOKUP($B758,Table1[],3,FALSE)=0,"",VLOOKUP($B758,Table1[],3,FALSE))</f>
        <v>10 turn</v>
      </c>
      <c r="Q758" t="str">
        <f>IF(VLOOKUP($B758,Table1[],5,FALSE)=0,"",VLOOKUP($B758,Table1[],5,FALSE))</f>
        <v/>
      </c>
    </row>
    <row r="759" spans="1:17" x14ac:dyDescent="0.25">
      <c r="A759" t="s">
        <v>115</v>
      </c>
      <c r="B759" t="s">
        <v>139</v>
      </c>
      <c r="C759">
        <v>1</v>
      </c>
      <c r="D759">
        <v>11.000999999999999</v>
      </c>
      <c r="E759">
        <v>10</v>
      </c>
      <c r="F759" t="s">
        <v>24</v>
      </c>
      <c r="G759" t="s">
        <v>23</v>
      </c>
      <c r="H759">
        <v>10</v>
      </c>
      <c r="I759">
        <v>10.01</v>
      </c>
      <c r="J759" t="s">
        <v>21</v>
      </c>
      <c r="K759">
        <v>5799.5</v>
      </c>
      <c r="L759">
        <v>1.1535</v>
      </c>
      <c r="M759">
        <v>5799.5</v>
      </c>
      <c r="N759">
        <v>1.1523000000000001</v>
      </c>
      <c r="O759" t="str">
        <f>IF(VLOOKUP($B759,Table1[],2,FALSE)=0,"",VLOOKUP($B759,Table1[],2,FALSE))</f>
        <v/>
      </c>
      <c r="P759" t="str">
        <f>IF(VLOOKUP($B759,Table1[],3,FALSE)=0,"",VLOOKUP($B759,Table1[],3,FALSE))</f>
        <v>10 turn</v>
      </c>
      <c r="Q759" t="str">
        <f>IF(VLOOKUP($B759,Table1[],5,FALSE)=0,"",VLOOKUP($B759,Table1[],5,FALSE))</f>
        <v/>
      </c>
    </row>
    <row r="760" spans="1:17" x14ac:dyDescent="0.25">
      <c r="A760" t="s">
        <v>115</v>
      </c>
      <c r="B760" t="s">
        <v>139</v>
      </c>
      <c r="C760">
        <v>11</v>
      </c>
      <c r="D760">
        <v>30.001000000000001</v>
      </c>
      <c r="E760">
        <v>1E-3</v>
      </c>
      <c r="F760" t="s">
        <v>24</v>
      </c>
      <c r="G760" t="s">
        <v>23</v>
      </c>
      <c r="H760">
        <v>0.01</v>
      </c>
      <c r="I760">
        <v>4.5010000000000001E-2</v>
      </c>
      <c r="J760" t="s">
        <v>21</v>
      </c>
      <c r="K760">
        <v>0.87</v>
      </c>
      <c r="L760">
        <v>2.9</v>
      </c>
      <c r="M760">
        <v>0.85389000000000004</v>
      </c>
      <c r="N760">
        <v>2.8839000000000001</v>
      </c>
      <c r="O760" t="str">
        <f>IF(VLOOKUP($B760,Table1[],2,FALSE)=0,"",VLOOKUP($B760,Table1[],2,FALSE))</f>
        <v/>
      </c>
      <c r="P760" t="str">
        <f>IF(VLOOKUP($B760,Table1[],3,FALSE)=0,"",VLOOKUP($B760,Table1[],3,FALSE))</f>
        <v>10 turn</v>
      </c>
      <c r="Q760" t="str">
        <f>IF(VLOOKUP($B760,Table1[],5,FALSE)=0,"",VLOOKUP($B760,Table1[],5,FALSE))</f>
        <v/>
      </c>
    </row>
    <row r="761" spans="1:17" x14ac:dyDescent="0.25">
      <c r="A761" t="s">
        <v>115</v>
      </c>
      <c r="B761" t="s">
        <v>139</v>
      </c>
      <c r="C761">
        <v>11</v>
      </c>
      <c r="D761">
        <v>30.001000000000001</v>
      </c>
      <c r="E761">
        <v>0.01</v>
      </c>
      <c r="F761" t="s">
        <v>24</v>
      </c>
      <c r="G761" t="s">
        <v>23</v>
      </c>
      <c r="H761">
        <v>0.01</v>
      </c>
      <c r="I761">
        <v>4.5010000000000001E-2</v>
      </c>
      <c r="J761" t="s">
        <v>21</v>
      </c>
      <c r="K761">
        <v>1.4280999999999999</v>
      </c>
      <c r="L761">
        <v>2.8814000000000002</v>
      </c>
      <c r="M761">
        <v>1.5428999999999999</v>
      </c>
      <c r="N761">
        <v>2.8673000000000002</v>
      </c>
      <c r="O761" t="str">
        <f>IF(VLOOKUP($B761,Table1[],2,FALSE)=0,"",VLOOKUP($B761,Table1[],2,FALSE))</f>
        <v/>
      </c>
      <c r="P761" t="str">
        <f>IF(VLOOKUP($B761,Table1[],3,FALSE)=0,"",VLOOKUP($B761,Table1[],3,FALSE))</f>
        <v>10 turn</v>
      </c>
      <c r="Q761" t="str">
        <f>IF(VLOOKUP($B761,Table1[],5,FALSE)=0,"",VLOOKUP($B761,Table1[],5,FALSE))</f>
        <v/>
      </c>
    </row>
    <row r="762" spans="1:17" x14ac:dyDescent="0.25">
      <c r="A762" t="s">
        <v>115</v>
      </c>
      <c r="B762" t="s">
        <v>139</v>
      </c>
      <c r="C762">
        <v>11</v>
      </c>
      <c r="D762">
        <v>30.001000000000001</v>
      </c>
      <c r="E762">
        <v>0.1</v>
      </c>
      <c r="F762" t="s">
        <v>24</v>
      </c>
      <c r="G762" t="s">
        <v>23</v>
      </c>
      <c r="H762">
        <v>0.01</v>
      </c>
      <c r="I762">
        <v>4.5010000000000001E-2</v>
      </c>
      <c r="J762" t="s">
        <v>21</v>
      </c>
      <c r="K762">
        <v>44.393999999999998</v>
      </c>
      <c r="L762">
        <v>2.0188000000000001</v>
      </c>
      <c r="M762">
        <v>44.317</v>
      </c>
      <c r="N762">
        <v>2.0184000000000002</v>
      </c>
      <c r="O762" t="str">
        <f>IF(VLOOKUP($B762,Table1[],2,FALSE)=0,"",VLOOKUP($B762,Table1[],2,FALSE))</f>
        <v/>
      </c>
      <c r="P762" t="str">
        <f>IF(VLOOKUP($B762,Table1[],3,FALSE)=0,"",VLOOKUP($B762,Table1[],3,FALSE))</f>
        <v>10 turn</v>
      </c>
      <c r="Q762" t="str">
        <f>IF(VLOOKUP($B762,Table1[],5,FALSE)=0,"",VLOOKUP($B762,Table1[],5,FALSE))</f>
        <v/>
      </c>
    </row>
    <row r="763" spans="1:17" x14ac:dyDescent="0.25">
      <c r="A763" t="s">
        <v>115</v>
      </c>
      <c r="B763" t="s">
        <v>139</v>
      </c>
      <c r="C763">
        <v>11</v>
      </c>
      <c r="D763">
        <v>30.001000000000001</v>
      </c>
      <c r="E763">
        <v>1</v>
      </c>
      <c r="F763" t="s">
        <v>24</v>
      </c>
      <c r="G763" t="s">
        <v>23</v>
      </c>
      <c r="H763">
        <v>0.01</v>
      </c>
      <c r="I763">
        <v>4.5010000000000001E-2</v>
      </c>
      <c r="J763" t="s">
        <v>21</v>
      </c>
      <c r="K763">
        <v>577.67999999999995</v>
      </c>
      <c r="L763">
        <v>0.29774</v>
      </c>
      <c r="M763">
        <v>577.66</v>
      </c>
      <c r="N763">
        <v>0.29630000000000001</v>
      </c>
      <c r="O763" t="str">
        <f>IF(VLOOKUP($B763,Table1[],2,FALSE)=0,"",VLOOKUP($B763,Table1[],2,FALSE))</f>
        <v/>
      </c>
      <c r="P763" t="str">
        <f>IF(VLOOKUP($B763,Table1[],3,FALSE)=0,"",VLOOKUP($B763,Table1[],3,FALSE))</f>
        <v>10 turn</v>
      </c>
      <c r="Q763" t="str">
        <f>IF(VLOOKUP($B763,Table1[],5,FALSE)=0,"",VLOOKUP($B763,Table1[],5,FALSE))</f>
        <v/>
      </c>
    </row>
    <row r="764" spans="1:17" x14ac:dyDescent="0.25">
      <c r="A764" t="s">
        <v>115</v>
      </c>
      <c r="B764" t="s">
        <v>139</v>
      </c>
      <c r="C764">
        <v>11</v>
      </c>
      <c r="D764">
        <v>30.001000000000001</v>
      </c>
      <c r="E764">
        <v>10</v>
      </c>
      <c r="F764" t="s">
        <v>24</v>
      </c>
      <c r="G764" t="s">
        <v>23</v>
      </c>
      <c r="H764">
        <v>0.01</v>
      </c>
      <c r="I764">
        <v>4.5010000000000001E-2</v>
      </c>
      <c r="J764" t="s">
        <v>21</v>
      </c>
      <c r="K764">
        <v>5799.8</v>
      </c>
      <c r="L764">
        <v>3.0408000000000001E-2</v>
      </c>
      <c r="M764">
        <v>5799.8</v>
      </c>
      <c r="N764">
        <v>2.9818999999999998E-2</v>
      </c>
      <c r="O764" t="str">
        <f>IF(VLOOKUP($B764,Table1[],2,FALSE)=0,"",VLOOKUP($B764,Table1[],2,FALSE))</f>
        <v/>
      </c>
      <c r="P764" t="str">
        <f>IF(VLOOKUP($B764,Table1[],3,FALSE)=0,"",VLOOKUP($B764,Table1[],3,FALSE))</f>
        <v>10 turn</v>
      </c>
      <c r="Q764" t="str">
        <f>IF(VLOOKUP($B764,Table1[],5,FALSE)=0,"",VLOOKUP($B764,Table1[],5,FALSE))</f>
        <v/>
      </c>
    </row>
    <row r="765" spans="1:17" x14ac:dyDescent="0.25">
      <c r="A765" t="s">
        <v>115</v>
      </c>
      <c r="B765" t="s">
        <v>139</v>
      </c>
      <c r="C765">
        <v>11</v>
      </c>
      <c r="D765">
        <v>30.001000000000001</v>
      </c>
      <c r="E765">
        <v>1E-3</v>
      </c>
      <c r="F765" t="s">
        <v>24</v>
      </c>
      <c r="G765" t="s">
        <v>23</v>
      </c>
      <c r="H765">
        <v>4.4999999999999998E-2</v>
      </c>
      <c r="I765">
        <v>1.0000100000000001</v>
      </c>
      <c r="J765" t="s">
        <v>21</v>
      </c>
      <c r="K765">
        <v>0.9</v>
      </c>
      <c r="L765">
        <v>2.1</v>
      </c>
      <c r="M765">
        <v>0.42297000000000001</v>
      </c>
      <c r="N765">
        <v>2.1154999999999999</v>
      </c>
      <c r="O765" t="str">
        <f>IF(VLOOKUP($B765,Table1[],2,FALSE)=0,"",VLOOKUP($B765,Table1[],2,FALSE))</f>
        <v/>
      </c>
      <c r="P765" t="str">
        <f>IF(VLOOKUP($B765,Table1[],3,FALSE)=0,"",VLOOKUP($B765,Table1[],3,FALSE))</f>
        <v>10 turn</v>
      </c>
      <c r="Q765" t="str">
        <f>IF(VLOOKUP($B765,Table1[],5,FALSE)=0,"",VLOOKUP($B765,Table1[],5,FALSE))</f>
        <v/>
      </c>
    </row>
    <row r="766" spans="1:17" x14ac:dyDescent="0.25">
      <c r="A766" t="s">
        <v>115</v>
      </c>
      <c r="B766" t="s">
        <v>139</v>
      </c>
      <c r="C766">
        <v>11</v>
      </c>
      <c r="D766">
        <v>30.001000000000001</v>
      </c>
      <c r="E766">
        <v>0.01</v>
      </c>
      <c r="F766" t="s">
        <v>24</v>
      </c>
      <c r="G766" t="s">
        <v>23</v>
      </c>
      <c r="H766">
        <v>4.4999999999999998E-2</v>
      </c>
      <c r="I766">
        <v>1.0000100000000001</v>
      </c>
      <c r="J766" t="s">
        <v>21</v>
      </c>
      <c r="K766">
        <v>1.3908</v>
      </c>
      <c r="L766">
        <v>2.0926999999999998</v>
      </c>
      <c r="M766">
        <v>1.3648</v>
      </c>
      <c r="N766">
        <v>2.0928</v>
      </c>
      <c r="O766" t="str">
        <f>IF(VLOOKUP($B766,Table1[],2,FALSE)=0,"",VLOOKUP($B766,Table1[],2,FALSE))</f>
        <v/>
      </c>
      <c r="P766" t="str">
        <f>IF(VLOOKUP($B766,Table1[],3,FALSE)=0,"",VLOOKUP($B766,Table1[],3,FALSE))</f>
        <v>10 turn</v>
      </c>
      <c r="Q766" t="str">
        <f>IF(VLOOKUP($B766,Table1[],5,FALSE)=0,"",VLOOKUP($B766,Table1[],5,FALSE))</f>
        <v/>
      </c>
    </row>
    <row r="767" spans="1:17" x14ac:dyDescent="0.25">
      <c r="A767" t="s">
        <v>115</v>
      </c>
      <c r="B767" t="s">
        <v>139</v>
      </c>
      <c r="C767">
        <v>11</v>
      </c>
      <c r="D767">
        <v>30.001000000000001</v>
      </c>
      <c r="E767">
        <v>0.1</v>
      </c>
      <c r="F767" t="s">
        <v>24</v>
      </c>
      <c r="G767" t="s">
        <v>23</v>
      </c>
      <c r="H767">
        <v>4.4999999999999998E-2</v>
      </c>
      <c r="I767">
        <v>1.0000100000000001</v>
      </c>
      <c r="J767" t="s">
        <v>21</v>
      </c>
      <c r="K767">
        <v>48.985999999999997</v>
      </c>
      <c r="L767">
        <v>1.2457</v>
      </c>
      <c r="M767">
        <v>48.966999999999999</v>
      </c>
      <c r="N767">
        <v>1.244</v>
      </c>
      <c r="O767" t="str">
        <f>IF(VLOOKUP($B767,Table1[],2,FALSE)=0,"",VLOOKUP($B767,Table1[],2,FALSE))</f>
        <v/>
      </c>
      <c r="P767" t="str">
        <f>IF(VLOOKUP($B767,Table1[],3,FALSE)=0,"",VLOOKUP($B767,Table1[],3,FALSE))</f>
        <v>10 turn</v>
      </c>
      <c r="Q767" t="str">
        <f>IF(VLOOKUP($B767,Table1[],5,FALSE)=0,"",VLOOKUP($B767,Table1[],5,FALSE))</f>
        <v/>
      </c>
    </row>
    <row r="768" spans="1:17" x14ac:dyDescent="0.25">
      <c r="A768" t="s">
        <v>115</v>
      </c>
      <c r="B768" t="s">
        <v>139</v>
      </c>
      <c r="C768">
        <v>11</v>
      </c>
      <c r="D768">
        <v>30.001000000000001</v>
      </c>
      <c r="E768">
        <v>1</v>
      </c>
      <c r="F768" t="s">
        <v>24</v>
      </c>
      <c r="G768" t="s">
        <v>23</v>
      </c>
      <c r="H768">
        <v>4.4999999999999998E-2</v>
      </c>
      <c r="I768">
        <v>1.0000100000000001</v>
      </c>
      <c r="J768" t="s">
        <v>21</v>
      </c>
      <c r="K768">
        <v>578.74</v>
      </c>
      <c r="L768">
        <v>0.1605</v>
      </c>
      <c r="M768">
        <v>578.73</v>
      </c>
      <c r="N768">
        <v>0.15917999999999999</v>
      </c>
      <c r="O768" t="str">
        <f>IF(VLOOKUP($B768,Table1[],2,FALSE)=0,"",VLOOKUP($B768,Table1[],2,FALSE))</f>
        <v/>
      </c>
      <c r="P768" t="str">
        <f>IF(VLOOKUP($B768,Table1[],3,FALSE)=0,"",VLOOKUP($B768,Table1[],3,FALSE))</f>
        <v>10 turn</v>
      </c>
      <c r="Q768" t="str">
        <f>IF(VLOOKUP($B768,Table1[],5,FALSE)=0,"",VLOOKUP($B768,Table1[],5,FALSE))</f>
        <v/>
      </c>
    </row>
    <row r="769" spans="1:17" x14ac:dyDescent="0.25">
      <c r="A769" t="s">
        <v>115</v>
      </c>
      <c r="B769" t="s">
        <v>139</v>
      </c>
      <c r="C769">
        <v>11</v>
      </c>
      <c r="D769">
        <v>30.001000000000001</v>
      </c>
      <c r="E769">
        <v>10</v>
      </c>
      <c r="F769" t="s">
        <v>24</v>
      </c>
      <c r="G769" t="s">
        <v>23</v>
      </c>
      <c r="H769">
        <v>4.4999999999999998E-2</v>
      </c>
      <c r="I769">
        <v>1.0000100000000001</v>
      </c>
      <c r="J769" t="s">
        <v>21</v>
      </c>
      <c r="K769">
        <v>5799.9</v>
      </c>
      <c r="L769">
        <v>1.6507000000000001E-2</v>
      </c>
      <c r="M769">
        <v>5799.9</v>
      </c>
      <c r="N769">
        <v>1.5972E-2</v>
      </c>
      <c r="O769" t="str">
        <f>IF(VLOOKUP($B769,Table1[],2,FALSE)=0,"",VLOOKUP($B769,Table1[],2,FALSE))</f>
        <v/>
      </c>
      <c r="P769" t="str">
        <f>IF(VLOOKUP($B769,Table1[],3,FALSE)=0,"",VLOOKUP($B769,Table1[],3,FALSE))</f>
        <v>10 turn</v>
      </c>
      <c r="Q769" t="str">
        <f>IF(VLOOKUP($B769,Table1[],5,FALSE)=0,"",VLOOKUP($B769,Table1[],5,FALSE))</f>
        <v/>
      </c>
    </row>
    <row r="770" spans="1:17" x14ac:dyDescent="0.25">
      <c r="A770" t="s">
        <v>115</v>
      </c>
      <c r="B770" t="s">
        <v>139</v>
      </c>
      <c r="C770">
        <v>11</v>
      </c>
      <c r="D770">
        <v>30.001000000000001</v>
      </c>
      <c r="E770">
        <v>1E-3</v>
      </c>
      <c r="F770" t="s">
        <v>24</v>
      </c>
      <c r="G770" t="s">
        <v>23</v>
      </c>
      <c r="H770">
        <v>1</v>
      </c>
      <c r="I770">
        <v>5.01</v>
      </c>
      <c r="J770" t="s">
        <v>21</v>
      </c>
      <c r="K770">
        <v>12</v>
      </c>
      <c r="L770">
        <v>7.2</v>
      </c>
      <c r="M770">
        <v>11.173999999999999</v>
      </c>
      <c r="N770">
        <v>7.2092000000000001</v>
      </c>
      <c r="O770" t="str">
        <f>IF(VLOOKUP($B770,Table1[],2,FALSE)=0,"",VLOOKUP($B770,Table1[],2,FALSE))</f>
        <v/>
      </c>
      <c r="P770" t="str">
        <f>IF(VLOOKUP($B770,Table1[],3,FALSE)=0,"",VLOOKUP($B770,Table1[],3,FALSE))</f>
        <v>10 turn</v>
      </c>
      <c r="Q770" t="str">
        <f>IF(VLOOKUP($B770,Table1[],5,FALSE)=0,"",VLOOKUP($B770,Table1[],5,FALSE))</f>
        <v/>
      </c>
    </row>
    <row r="771" spans="1:17" x14ac:dyDescent="0.25">
      <c r="A771" t="s">
        <v>115</v>
      </c>
      <c r="B771" t="s">
        <v>139</v>
      </c>
      <c r="C771">
        <v>11</v>
      </c>
      <c r="D771">
        <v>30.001000000000001</v>
      </c>
      <c r="E771">
        <v>0.01</v>
      </c>
      <c r="F771" t="s">
        <v>24</v>
      </c>
      <c r="G771" t="s">
        <v>23</v>
      </c>
      <c r="H771">
        <v>1</v>
      </c>
      <c r="I771">
        <v>5.01</v>
      </c>
      <c r="J771" t="s">
        <v>21</v>
      </c>
      <c r="K771">
        <v>12</v>
      </c>
      <c r="L771">
        <v>7.2</v>
      </c>
      <c r="M771">
        <v>11.422000000000001</v>
      </c>
      <c r="N771">
        <v>7.2034000000000002</v>
      </c>
      <c r="O771" t="str">
        <f>IF(VLOOKUP($B771,Table1[],2,FALSE)=0,"",VLOOKUP($B771,Table1[],2,FALSE))</f>
        <v/>
      </c>
      <c r="P771" t="str">
        <f>IF(VLOOKUP($B771,Table1[],3,FALSE)=0,"",VLOOKUP($B771,Table1[],3,FALSE))</f>
        <v>10 turn</v>
      </c>
      <c r="Q771" t="str">
        <f>IF(VLOOKUP($B771,Table1[],5,FALSE)=0,"",VLOOKUP($B771,Table1[],5,FALSE))</f>
        <v/>
      </c>
    </row>
    <row r="772" spans="1:17" x14ac:dyDescent="0.25">
      <c r="A772" t="s">
        <v>115</v>
      </c>
      <c r="B772" t="s">
        <v>139</v>
      </c>
      <c r="C772">
        <v>11</v>
      </c>
      <c r="D772">
        <v>30.001000000000001</v>
      </c>
      <c r="E772">
        <v>0.1</v>
      </c>
      <c r="F772" t="s">
        <v>24</v>
      </c>
      <c r="G772" t="s">
        <v>23</v>
      </c>
      <c r="H772">
        <v>1</v>
      </c>
      <c r="I772">
        <v>5.01</v>
      </c>
      <c r="J772" t="s">
        <v>21</v>
      </c>
      <c r="K772">
        <v>33.826999999999998</v>
      </c>
      <c r="L772">
        <v>6.6978</v>
      </c>
      <c r="M772">
        <v>33.792000000000002</v>
      </c>
      <c r="N772">
        <v>6.6978999999999997</v>
      </c>
      <c r="O772" t="str">
        <f>IF(VLOOKUP($B772,Table1[],2,FALSE)=0,"",VLOOKUP($B772,Table1[],2,FALSE))</f>
        <v/>
      </c>
      <c r="P772" t="str">
        <f>IF(VLOOKUP($B772,Table1[],3,FALSE)=0,"",VLOOKUP($B772,Table1[],3,FALSE))</f>
        <v>10 turn</v>
      </c>
      <c r="Q772" t="str">
        <f>IF(VLOOKUP($B772,Table1[],5,FALSE)=0,"",VLOOKUP($B772,Table1[],5,FALSE))</f>
        <v/>
      </c>
    </row>
    <row r="773" spans="1:17" x14ac:dyDescent="0.25">
      <c r="A773" t="s">
        <v>115</v>
      </c>
      <c r="B773" t="s">
        <v>139</v>
      </c>
      <c r="C773">
        <v>11</v>
      </c>
      <c r="D773">
        <v>30.001000000000001</v>
      </c>
      <c r="E773">
        <v>1</v>
      </c>
      <c r="F773" t="s">
        <v>24</v>
      </c>
      <c r="G773" t="s">
        <v>23</v>
      </c>
      <c r="H773">
        <v>1</v>
      </c>
      <c r="I773">
        <v>5.01</v>
      </c>
      <c r="J773" t="s">
        <v>21</v>
      </c>
      <c r="K773">
        <v>566.19000000000005</v>
      </c>
      <c r="L773">
        <v>1.8955</v>
      </c>
      <c r="M773">
        <v>566.17999999999995</v>
      </c>
      <c r="N773">
        <v>1.8942000000000001</v>
      </c>
      <c r="O773" t="str">
        <f>IF(VLOOKUP($B773,Table1[],2,FALSE)=0,"",VLOOKUP($B773,Table1[],2,FALSE))</f>
        <v/>
      </c>
      <c r="P773" t="str">
        <f>IF(VLOOKUP($B773,Table1[],3,FALSE)=0,"",VLOOKUP($B773,Table1[],3,FALSE))</f>
        <v>10 turn</v>
      </c>
      <c r="Q773" t="str">
        <f>IF(VLOOKUP($B773,Table1[],5,FALSE)=0,"",VLOOKUP($B773,Table1[],5,FALSE))</f>
        <v/>
      </c>
    </row>
    <row r="774" spans="1:17" x14ac:dyDescent="0.25">
      <c r="A774" t="s">
        <v>115</v>
      </c>
      <c r="B774" t="s">
        <v>139</v>
      </c>
      <c r="C774">
        <v>11</v>
      </c>
      <c r="D774">
        <v>30.001000000000001</v>
      </c>
      <c r="E774">
        <v>10</v>
      </c>
      <c r="F774" t="s">
        <v>24</v>
      </c>
      <c r="G774" t="s">
        <v>23</v>
      </c>
      <c r="H774">
        <v>1</v>
      </c>
      <c r="I774">
        <v>5.01</v>
      </c>
      <c r="J774" t="s">
        <v>21</v>
      </c>
      <c r="K774">
        <v>5798.5</v>
      </c>
      <c r="L774">
        <v>0.19808000000000001</v>
      </c>
      <c r="M774">
        <v>5798.5</v>
      </c>
      <c r="N774">
        <v>0.19750000000000001</v>
      </c>
      <c r="O774" t="str">
        <f>IF(VLOOKUP($B774,Table1[],2,FALSE)=0,"",VLOOKUP($B774,Table1[],2,FALSE))</f>
        <v/>
      </c>
      <c r="P774" t="str">
        <f>IF(VLOOKUP($B774,Table1[],3,FALSE)=0,"",VLOOKUP($B774,Table1[],3,FALSE))</f>
        <v>10 turn</v>
      </c>
      <c r="Q774" t="str">
        <f>IF(VLOOKUP($B774,Table1[],5,FALSE)=0,"",VLOOKUP($B774,Table1[],5,FALSE))</f>
        <v/>
      </c>
    </row>
    <row r="775" spans="1:17" x14ac:dyDescent="0.25">
      <c r="A775" t="s">
        <v>115</v>
      </c>
      <c r="B775" t="s">
        <v>139</v>
      </c>
      <c r="C775">
        <v>11</v>
      </c>
      <c r="D775">
        <v>30.001000000000001</v>
      </c>
      <c r="E775">
        <v>1E-3</v>
      </c>
      <c r="F775" t="s">
        <v>24</v>
      </c>
      <c r="G775" t="s">
        <v>23</v>
      </c>
      <c r="H775">
        <v>5</v>
      </c>
      <c r="I775">
        <v>10</v>
      </c>
      <c r="J775" t="s">
        <v>21</v>
      </c>
      <c r="K775">
        <v>58</v>
      </c>
      <c r="L775">
        <v>29</v>
      </c>
      <c r="M775">
        <v>57.627000000000002</v>
      </c>
      <c r="N775">
        <v>28.936</v>
      </c>
      <c r="O775" t="str">
        <f>IF(VLOOKUP($B775,Table1[],2,FALSE)=0,"",VLOOKUP($B775,Table1[],2,FALSE))</f>
        <v/>
      </c>
      <c r="P775" t="str">
        <f>IF(VLOOKUP($B775,Table1[],3,FALSE)=0,"",VLOOKUP($B775,Table1[],3,FALSE))</f>
        <v>10 turn</v>
      </c>
      <c r="Q775" t="str">
        <f>IF(VLOOKUP($B775,Table1[],5,FALSE)=0,"",VLOOKUP($B775,Table1[],5,FALSE))</f>
        <v/>
      </c>
    </row>
    <row r="776" spans="1:17" x14ac:dyDescent="0.25">
      <c r="A776" t="s">
        <v>115</v>
      </c>
      <c r="B776" t="s">
        <v>139</v>
      </c>
      <c r="C776">
        <v>11</v>
      </c>
      <c r="D776">
        <v>30.001000000000001</v>
      </c>
      <c r="E776">
        <v>0.01</v>
      </c>
      <c r="F776" t="s">
        <v>24</v>
      </c>
      <c r="G776" t="s">
        <v>23</v>
      </c>
      <c r="H776">
        <v>5</v>
      </c>
      <c r="I776">
        <v>10</v>
      </c>
      <c r="J776" t="s">
        <v>21</v>
      </c>
      <c r="K776">
        <v>58</v>
      </c>
      <c r="L776">
        <v>29</v>
      </c>
      <c r="M776">
        <v>57.682000000000002</v>
      </c>
      <c r="N776">
        <v>28.934999999999999</v>
      </c>
      <c r="O776" t="str">
        <f>IF(VLOOKUP($B776,Table1[],2,FALSE)=0,"",VLOOKUP($B776,Table1[],2,FALSE))</f>
        <v/>
      </c>
      <c r="P776" t="str">
        <f>IF(VLOOKUP($B776,Table1[],3,FALSE)=0,"",VLOOKUP($B776,Table1[],3,FALSE))</f>
        <v>10 turn</v>
      </c>
      <c r="Q776" t="str">
        <f>IF(VLOOKUP($B776,Table1[],5,FALSE)=0,"",VLOOKUP($B776,Table1[],5,FALSE))</f>
        <v/>
      </c>
    </row>
    <row r="777" spans="1:17" x14ac:dyDescent="0.25">
      <c r="A777" t="s">
        <v>115</v>
      </c>
      <c r="B777" t="s">
        <v>139</v>
      </c>
      <c r="C777">
        <v>11</v>
      </c>
      <c r="D777">
        <v>30.001000000000001</v>
      </c>
      <c r="E777">
        <v>0.1</v>
      </c>
      <c r="F777" t="s">
        <v>24</v>
      </c>
      <c r="G777" t="s">
        <v>23</v>
      </c>
      <c r="H777">
        <v>5</v>
      </c>
      <c r="I777">
        <v>10</v>
      </c>
      <c r="J777" t="s">
        <v>21</v>
      </c>
      <c r="K777">
        <v>63.353000000000002</v>
      </c>
      <c r="L777">
        <v>28.821999999999999</v>
      </c>
      <c r="M777">
        <v>63.613</v>
      </c>
      <c r="N777">
        <v>28.797000000000001</v>
      </c>
      <c r="O777" t="str">
        <f>IF(VLOOKUP($B777,Table1[],2,FALSE)=0,"",VLOOKUP($B777,Table1[],2,FALSE))</f>
        <v/>
      </c>
      <c r="P777" t="str">
        <f>IF(VLOOKUP($B777,Table1[],3,FALSE)=0,"",VLOOKUP($B777,Table1[],3,FALSE))</f>
        <v>10 turn</v>
      </c>
      <c r="Q777" t="str">
        <f>IF(VLOOKUP($B777,Table1[],5,FALSE)=0,"",VLOOKUP($B777,Table1[],5,FALSE))</f>
        <v/>
      </c>
    </row>
    <row r="778" spans="1:17" x14ac:dyDescent="0.25">
      <c r="A778" t="s">
        <v>115</v>
      </c>
      <c r="B778" t="s">
        <v>139</v>
      </c>
      <c r="C778">
        <v>11</v>
      </c>
      <c r="D778">
        <v>30.001000000000001</v>
      </c>
      <c r="E778">
        <v>1</v>
      </c>
      <c r="F778" t="s">
        <v>24</v>
      </c>
      <c r="G778" t="s">
        <v>23</v>
      </c>
      <c r="H778">
        <v>5</v>
      </c>
      <c r="I778">
        <v>10</v>
      </c>
      <c r="J778" t="s">
        <v>21</v>
      </c>
      <c r="K778">
        <v>458.92</v>
      </c>
      <c r="L778">
        <v>21.117999999999999</v>
      </c>
      <c r="M778">
        <v>458.89</v>
      </c>
      <c r="N778">
        <v>21.117000000000001</v>
      </c>
      <c r="O778" t="str">
        <f>IF(VLOOKUP($B778,Table1[],2,FALSE)=0,"",VLOOKUP($B778,Table1[],2,FALSE))</f>
        <v/>
      </c>
      <c r="P778" t="str">
        <f>IF(VLOOKUP($B778,Table1[],3,FALSE)=0,"",VLOOKUP($B778,Table1[],3,FALSE))</f>
        <v>10 turn</v>
      </c>
      <c r="Q778" t="str">
        <f>IF(VLOOKUP($B778,Table1[],5,FALSE)=0,"",VLOOKUP($B778,Table1[],5,FALSE))</f>
        <v/>
      </c>
    </row>
    <row r="779" spans="1:17" x14ac:dyDescent="0.25">
      <c r="A779" t="s">
        <v>115</v>
      </c>
      <c r="B779" t="s">
        <v>139</v>
      </c>
      <c r="C779">
        <v>11</v>
      </c>
      <c r="D779">
        <v>30.001000000000001</v>
      </c>
      <c r="E779">
        <v>10</v>
      </c>
      <c r="F779" t="s">
        <v>24</v>
      </c>
      <c r="G779" t="s">
        <v>23</v>
      </c>
      <c r="H779">
        <v>5</v>
      </c>
      <c r="I779">
        <v>10</v>
      </c>
      <c r="J779" t="s">
        <v>21</v>
      </c>
      <c r="K779">
        <v>5776.7</v>
      </c>
      <c r="L779">
        <v>3.2241</v>
      </c>
      <c r="M779">
        <v>5776.7</v>
      </c>
      <c r="N779">
        <v>3.2231000000000001</v>
      </c>
      <c r="O779" t="str">
        <f>IF(VLOOKUP($B779,Table1[],2,FALSE)=0,"",VLOOKUP($B779,Table1[],2,FALSE))</f>
        <v/>
      </c>
      <c r="P779" t="str">
        <f>IF(VLOOKUP($B779,Table1[],3,FALSE)=0,"",VLOOKUP($B779,Table1[],3,FALSE))</f>
        <v>10 turn</v>
      </c>
      <c r="Q779" t="str">
        <f>IF(VLOOKUP($B779,Table1[],5,FALSE)=0,"",VLOOKUP($B779,Table1[],5,FALSE))</f>
        <v/>
      </c>
    </row>
    <row r="780" spans="1:17" x14ac:dyDescent="0.25">
      <c r="A780" t="s">
        <v>115</v>
      </c>
      <c r="B780" t="s">
        <v>139</v>
      </c>
      <c r="C780">
        <v>11</v>
      </c>
      <c r="D780">
        <v>30.001000000000001</v>
      </c>
      <c r="E780">
        <v>1E-3</v>
      </c>
      <c r="F780" t="s">
        <v>24</v>
      </c>
      <c r="G780" t="s">
        <v>23</v>
      </c>
      <c r="H780">
        <v>10</v>
      </c>
      <c r="I780">
        <v>10.01</v>
      </c>
      <c r="J780" t="s">
        <v>21</v>
      </c>
      <c r="K780">
        <v>58</v>
      </c>
      <c r="L780">
        <v>29</v>
      </c>
      <c r="M780">
        <v>57.627000000000002</v>
      </c>
      <c r="N780">
        <v>28.936</v>
      </c>
      <c r="O780" t="str">
        <f>IF(VLOOKUP($B780,Table1[],2,FALSE)=0,"",VLOOKUP($B780,Table1[],2,FALSE))</f>
        <v/>
      </c>
      <c r="P780" t="str">
        <f>IF(VLOOKUP($B780,Table1[],3,FALSE)=0,"",VLOOKUP($B780,Table1[],3,FALSE))</f>
        <v>10 turn</v>
      </c>
      <c r="Q780" t="str">
        <f>IF(VLOOKUP($B780,Table1[],5,FALSE)=0,"",VLOOKUP($B780,Table1[],5,FALSE))</f>
        <v/>
      </c>
    </row>
    <row r="781" spans="1:17" x14ac:dyDescent="0.25">
      <c r="A781" t="s">
        <v>115</v>
      </c>
      <c r="B781" t="s">
        <v>139</v>
      </c>
      <c r="C781">
        <v>11</v>
      </c>
      <c r="D781">
        <v>30.001000000000001</v>
      </c>
      <c r="E781">
        <v>0.01</v>
      </c>
      <c r="F781" t="s">
        <v>24</v>
      </c>
      <c r="G781" t="s">
        <v>23</v>
      </c>
      <c r="H781">
        <v>10</v>
      </c>
      <c r="I781">
        <v>10.01</v>
      </c>
      <c r="J781" t="s">
        <v>21</v>
      </c>
      <c r="K781">
        <v>58</v>
      </c>
      <c r="L781">
        <v>29</v>
      </c>
      <c r="M781">
        <v>57.682000000000002</v>
      </c>
      <c r="N781">
        <v>28.934999999999999</v>
      </c>
      <c r="O781" t="str">
        <f>IF(VLOOKUP($B781,Table1[],2,FALSE)=0,"",VLOOKUP($B781,Table1[],2,FALSE))</f>
        <v/>
      </c>
      <c r="P781" t="str">
        <f>IF(VLOOKUP($B781,Table1[],3,FALSE)=0,"",VLOOKUP($B781,Table1[],3,FALSE))</f>
        <v>10 turn</v>
      </c>
      <c r="Q781" t="str">
        <f>IF(VLOOKUP($B781,Table1[],5,FALSE)=0,"",VLOOKUP($B781,Table1[],5,FALSE))</f>
        <v/>
      </c>
    </row>
    <row r="782" spans="1:17" x14ac:dyDescent="0.25">
      <c r="A782" t="s">
        <v>115</v>
      </c>
      <c r="B782" t="s">
        <v>139</v>
      </c>
      <c r="C782">
        <v>11</v>
      </c>
      <c r="D782">
        <v>30.001000000000001</v>
      </c>
      <c r="E782">
        <v>0.1</v>
      </c>
      <c r="F782" t="s">
        <v>24</v>
      </c>
      <c r="G782" t="s">
        <v>23</v>
      </c>
      <c r="H782">
        <v>10</v>
      </c>
      <c r="I782">
        <v>10.01</v>
      </c>
      <c r="J782" t="s">
        <v>21</v>
      </c>
      <c r="K782">
        <v>63.353000000000002</v>
      </c>
      <c r="L782">
        <v>28.821999999999999</v>
      </c>
      <c r="M782">
        <v>63.613</v>
      </c>
      <c r="N782">
        <v>28.797000000000001</v>
      </c>
      <c r="O782" t="str">
        <f>IF(VLOOKUP($B782,Table1[],2,FALSE)=0,"",VLOOKUP($B782,Table1[],2,FALSE))</f>
        <v/>
      </c>
      <c r="P782" t="str">
        <f>IF(VLOOKUP($B782,Table1[],3,FALSE)=0,"",VLOOKUP($B782,Table1[],3,FALSE))</f>
        <v>10 turn</v>
      </c>
      <c r="Q782" t="str">
        <f>IF(VLOOKUP($B782,Table1[],5,FALSE)=0,"",VLOOKUP($B782,Table1[],5,FALSE))</f>
        <v/>
      </c>
    </row>
    <row r="783" spans="1:17" x14ac:dyDescent="0.25">
      <c r="A783" t="s">
        <v>115</v>
      </c>
      <c r="B783" t="s">
        <v>139</v>
      </c>
      <c r="C783">
        <v>11</v>
      </c>
      <c r="D783">
        <v>30.001000000000001</v>
      </c>
      <c r="E783">
        <v>1</v>
      </c>
      <c r="F783" t="s">
        <v>24</v>
      </c>
      <c r="G783" t="s">
        <v>23</v>
      </c>
      <c r="H783">
        <v>10</v>
      </c>
      <c r="I783">
        <v>10.01</v>
      </c>
      <c r="J783" t="s">
        <v>21</v>
      </c>
      <c r="K783">
        <v>458.92</v>
      </c>
      <c r="L783">
        <v>21.117999999999999</v>
      </c>
      <c r="M783">
        <v>458.89</v>
      </c>
      <c r="N783">
        <v>21.117000000000001</v>
      </c>
      <c r="O783" t="str">
        <f>IF(VLOOKUP($B783,Table1[],2,FALSE)=0,"",VLOOKUP($B783,Table1[],2,FALSE))</f>
        <v/>
      </c>
      <c r="P783" t="str">
        <f>IF(VLOOKUP($B783,Table1[],3,FALSE)=0,"",VLOOKUP($B783,Table1[],3,FALSE))</f>
        <v>10 turn</v>
      </c>
      <c r="Q783" t="str">
        <f>IF(VLOOKUP($B783,Table1[],5,FALSE)=0,"",VLOOKUP($B783,Table1[],5,FALSE))</f>
        <v/>
      </c>
    </row>
    <row r="784" spans="1:17" x14ac:dyDescent="0.25">
      <c r="A784" t="s">
        <v>115</v>
      </c>
      <c r="B784" t="s">
        <v>139</v>
      </c>
      <c r="C784">
        <v>11</v>
      </c>
      <c r="D784">
        <v>30.001000000000001</v>
      </c>
      <c r="E784">
        <v>10</v>
      </c>
      <c r="F784" t="s">
        <v>24</v>
      </c>
      <c r="G784" t="s">
        <v>23</v>
      </c>
      <c r="H784">
        <v>10</v>
      </c>
      <c r="I784">
        <v>10.01</v>
      </c>
      <c r="J784" t="s">
        <v>21</v>
      </c>
      <c r="K784">
        <v>5776.7</v>
      </c>
      <c r="L784">
        <v>3.2241</v>
      </c>
      <c r="M784">
        <v>5776.7</v>
      </c>
      <c r="N784">
        <v>3.2231000000000001</v>
      </c>
      <c r="O784" t="str">
        <f>IF(VLOOKUP($B784,Table1[],2,FALSE)=0,"",VLOOKUP($B784,Table1[],2,FALSE))</f>
        <v/>
      </c>
      <c r="P784" t="str">
        <f>IF(VLOOKUP($B784,Table1[],3,FALSE)=0,"",VLOOKUP($B784,Table1[],3,FALSE))</f>
        <v>10 turn</v>
      </c>
      <c r="Q784" t="str">
        <f>IF(VLOOKUP($B784,Table1[],5,FALSE)=0,"",VLOOKUP($B784,Table1[],5,FALSE))</f>
        <v/>
      </c>
    </row>
    <row r="785" spans="1:17" x14ac:dyDescent="0.25">
      <c r="A785" t="s">
        <v>115</v>
      </c>
      <c r="B785" t="s">
        <v>139</v>
      </c>
      <c r="C785">
        <v>30</v>
      </c>
      <c r="D785">
        <v>110.01</v>
      </c>
      <c r="E785">
        <v>0.01</v>
      </c>
      <c r="F785" t="s">
        <v>24</v>
      </c>
      <c r="G785" t="s">
        <v>23</v>
      </c>
      <c r="H785">
        <v>4.4999999999999998E-2</v>
      </c>
      <c r="I785">
        <v>0.10001</v>
      </c>
      <c r="J785" t="s">
        <v>21</v>
      </c>
      <c r="K785">
        <v>12</v>
      </c>
      <c r="L785">
        <v>2.1</v>
      </c>
      <c r="M785">
        <v>11.984</v>
      </c>
      <c r="N785">
        <v>2.0859999999999999</v>
      </c>
      <c r="O785" t="str">
        <f>IF(VLOOKUP($B785,Table1[],2,FALSE)=0,"",VLOOKUP($B785,Table1[],2,FALSE))</f>
        <v/>
      </c>
      <c r="P785" t="str">
        <f>IF(VLOOKUP($B785,Table1[],3,FALSE)=0,"",VLOOKUP($B785,Table1[],3,FALSE))</f>
        <v>10 turn</v>
      </c>
      <c r="Q785" t="str">
        <f>IF(VLOOKUP($B785,Table1[],5,FALSE)=0,"",VLOOKUP($B785,Table1[],5,FALSE))</f>
        <v/>
      </c>
    </row>
    <row r="786" spans="1:17" x14ac:dyDescent="0.25">
      <c r="A786" t="s">
        <v>115</v>
      </c>
      <c r="B786" t="s">
        <v>139</v>
      </c>
      <c r="C786">
        <v>30</v>
      </c>
      <c r="D786">
        <v>110.01</v>
      </c>
      <c r="E786">
        <v>0.1</v>
      </c>
      <c r="F786" t="s">
        <v>24</v>
      </c>
      <c r="G786" t="s">
        <v>23</v>
      </c>
      <c r="H786">
        <v>4.4999999999999998E-2</v>
      </c>
      <c r="I786">
        <v>0.10001</v>
      </c>
      <c r="J786" t="s">
        <v>21</v>
      </c>
      <c r="K786">
        <v>36.579000000000001</v>
      </c>
      <c r="L786">
        <v>1.9251</v>
      </c>
      <c r="M786">
        <v>36.551000000000002</v>
      </c>
      <c r="N786">
        <v>1.9245000000000001</v>
      </c>
      <c r="O786" t="str">
        <f>IF(VLOOKUP($B786,Table1[],2,FALSE)=0,"",VLOOKUP($B786,Table1[],2,FALSE))</f>
        <v/>
      </c>
      <c r="P786" t="str">
        <f>IF(VLOOKUP($B786,Table1[],3,FALSE)=0,"",VLOOKUP($B786,Table1[],3,FALSE))</f>
        <v>10 turn</v>
      </c>
      <c r="Q786" t="str">
        <f>IF(VLOOKUP($B786,Table1[],5,FALSE)=0,"",VLOOKUP($B786,Table1[],5,FALSE))</f>
        <v/>
      </c>
    </row>
    <row r="787" spans="1:17" x14ac:dyDescent="0.25">
      <c r="A787" t="s">
        <v>115</v>
      </c>
      <c r="B787" t="s">
        <v>139</v>
      </c>
      <c r="C787">
        <v>30</v>
      </c>
      <c r="D787">
        <v>110.01</v>
      </c>
      <c r="E787">
        <v>1</v>
      </c>
      <c r="F787" t="s">
        <v>24</v>
      </c>
      <c r="G787" t="s">
        <v>23</v>
      </c>
      <c r="H787">
        <v>4.4999999999999998E-2</v>
      </c>
      <c r="I787">
        <v>0.10001</v>
      </c>
      <c r="J787" t="s">
        <v>21</v>
      </c>
      <c r="K787">
        <v>568.42999999999995</v>
      </c>
      <c r="L787">
        <v>0.54491000000000001</v>
      </c>
      <c r="M787">
        <v>568.44000000000005</v>
      </c>
      <c r="N787">
        <v>0.54347000000000001</v>
      </c>
      <c r="O787" t="str">
        <f>IF(VLOOKUP($B787,Table1[],2,FALSE)=0,"",VLOOKUP($B787,Table1[],2,FALSE))</f>
        <v/>
      </c>
      <c r="P787" t="str">
        <f>IF(VLOOKUP($B787,Table1[],3,FALSE)=0,"",VLOOKUP($B787,Table1[],3,FALSE))</f>
        <v>10 turn</v>
      </c>
      <c r="Q787" t="str">
        <f>IF(VLOOKUP($B787,Table1[],5,FALSE)=0,"",VLOOKUP($B787,Table1[],5,FALSE))</f>
        <v/>
      </c>
    </row>
    <row r="788" spans="1:17" x14ac:dyDescent="0.25">
      <c r="A788" t="s">
        <v>115</v>
      </c>
      <c r="B788" t="s">
        <v>139</v>
      </c>
      <c r="C788">
        <v>30</v>
      </c>
      <c r="D788">
        <v>110.01</v>
      </c>
      <c r="E788">
        <v>10</v>
      </c>
      <c r="F788" t="s">
        <v>24</v>
      </c>
      <c r="G788" t="s">
        <v>23</v>
      </c>
      <c r="H788">
        <v>4.4999999999999998E-2</v>
      </c>
      <c r="I788">
        <v>0.10001</v>
      </c>
      <c r="J788" t="s">
        <v>21</v>
      </c>
      <c r="K788">
        <v>5798.8</v>
      </c>
      <c r="L788">
        <v>5.7436000000000001E-2</v>
      </c>
      <c r="M788">
        <v>5798.8</v>
      </c>
      <c r="N788">
        <v>5.6800999999999997E-2</v>
      </c>
      <c r="O788" t="str">
        <f>IF(VLOOKUP($B788,Table1[],2,FALSE)=0,"",VLOOKUP($B788,Table1[],2,FALSE))</f>
        <v/>
      </c>
      <c r="P788" t="str">
        <f>IF(VLOOKUP($B788,Table1[],3,FALSE)=0,"",VLOOKUP($B788,Table1[],3,FALSE))</f>
        <v>10 turn</v>
      </c>
      <c r="Q788" t="str">
        <f>IF(VLOOKUP($B788,Table1[],5,FALSE)=0,"",VLOOKUP($B788,Table1[],5,FALSE))</f>
        <v/>
      </c>
    </row>
    <row r="789" spans="1:17" x14ac:dyDescent="0.25">
      <c r="A789" t="s">
        <v>115</v>
      </c>
      <c r="B789" t="s">
        <v>139</v>
      </c>
      <c r="C789">
        <v>30</v>
      </c>
      <c r="D789">
        <v>110.01</v>
      </c>
      <c r="E789">
        <v>100</v>
      </c>
      <c r="F789" t="s">
        <v>24</v>
      </c>
      <c r="G789" t="s">
        <v>23</v>
      </c>
      <c r="H789">
        <v>4.4999999999999998E-2</v>
      </c>
      <c r="I789">
        <v>0.10001</v>
      </c>
      <c r="J789" t="s">
        <v>21</v>
      </c>
      <c r="K789">
        <v>58000</v>
      </c>
      <c r="L789">
        <v>5.9370999999999998E-3</v>
      </c>
      <c r="M789">
        <v>58000</v>
      </c>
      <c r="N789">
        <v>5.6828E-3</v>
      </c>
      <c r="O789" t="str">
        <f>IF(VLOOKUP($B789,Table1[],2,FALSE)=0,"",VLOOKUP($B789,Table1[],2,FALSE))</f>
        <v/>
      </c>
      <c r="P789" t="str">
        <f>IF(VLOOKUP($B789,Table1[],3,FALSE)=0,"",VLOOKUP($B789,Table1[],3,FALSE))</f>
        <v>10 turn</v>
      </c>
      <c r="Q789" t="str">
        <f>IF(VLOOKUP($B789,Table1[],5,FALSE)=0,"",VLOOKUP($B789,Table1[],5,FALSE))</f>
        <v/>
      </c>
    </row>
    <row r="790" spans="1:17" x14ac:dyDescent="0.25">
      <c r="A790" t="s">
        <v>115</v>
      </c>
      <c r="B790" t="s">
        <v>139</v>
      </c>
      <c r="C790">
        <v>30</v>
      </c>
      <c r="D790">
        <v>110.01</v>
      </c>
      <c r="E790">
        <v>0.01</v>
      </c>
      <c r="F790" t="s">
        <v>24</v>
      </c>
      <c r="G790" t="s">
        <v>23</v>
      </c>
      <c r="H790">
        <v>0.1</v>
      </c>
      <c r="I790">
        <v>1.0000100000000001</v>
      </c>
      <c r="J790" t="s">
        <v>21</v>
      </c>
      <c r="K790">
        <v>15</v>
      </c>
      <c r="L790">
        <v>2.2999999999999998</v>
      </c>
      <c r="M790">
        <v>14.872</v>
      </c>
      <c r="N790">
        <v>2.2866</v>
      </c>
      <c r="O790" t="str">
        <f>IF(VLOOKUP($B790,Table1[],2,FALSE)=0,"",VLOOKUP($B790,Table1[],2,FALSE))</f>
        <v/>
      </c>
      <c r="P790" t="str">
        <f>IF(VLOOKUP($B790,Table1[],3,FALSE)=0,"",VLOOKUP($B790,Table1[],3,FALSE))</f>
        <v>10 turn</v>
      </c>
      <c r="Q790" t="str">
        <f>IF(VLOOKUP($B790,Table1[],5,FALSE)=0,"",VLOOKUP($B790,Table1[],5,FALSE))</f>
        <v/>
      </c>
    </row>
    <row r="791" spans="1:17" x14ac:dyDescent="0.25">
      <c r="A791" t="s">
        <v>115</v>
      </c>
      <c r="B791" t="s">
        <v>139</v>
      </c>
      <c r="C791">
        <v>30</v>
      </c>
      <c r="D791">
        <v>110.01</v>
      </c>
      <c r="E791">
        <v>0.1</v>
      </c>
      <c r="F791" t="s">
        <v>24</v>
      </c>
      <c r="G791" t="s">
        <v>23</v>
      </c>
      <c r="H791">
        <v>0.1</v>
      </c>
      <c r="I791">
        <v>1.0000100000000001</v>
      </c>
      <c r="J791" t="s">
        <v>21</v>
      </c>
      <c r="K791">
        <v>37.347999999999999</v>
      </c>
      <c r="L791">
        <v>2.1392000000000002</v>
      </c>
      <c r="M791">
        <v>37.319000000000003</v>
      </c>
      <c r="N791">
        <v>2.1387</v>
      </c>
      <c r="O791" t="str">
        <f>IF(VLOOKUP($B791,Table1[],2,FALSE)=0,"",VLOOKUP($B791,Table1[],2,FALSE))</f>
        <v/>
      </c>
      <c r="P791" t="str">
        <f>IF(VLOOKUP($B791,Table1[],3,FALSE)=0,"",VLOOKUP($B791,Table1[],3,FALSE))</f>
        <v>10 turn</v>
      </c>
      <c r="Q791" t="str">
        <f>IF(VLOOKUP($B791,Table1[],5,FALSE)=0,"",VLOOKUP($B791,Table1[],5,FALSE))</f>
        <v/>
      </c>
    </row>
    <row r="792" spans="1:17" x14ac:dyDescent="0.25">
      <c r="A792" t="s">
        <v>115</v>
      </c>
      <c r="B792" t="s">
        <v>139</v>
      </c>
      <c r="C792">
        <v>30</v>
      </c>
      <c r="D792">
        <v>110.01</v>
      </c>
      <c r="E792">
        <v>1</v>
      </c>
      <c r="F792" t="s">
        <v>24</v>
      </c>
      <c r="G792" t="s">
        <v>23</v>
      </c>
      <c r="H792">
        <v>0.1</v>
      </c>
      <c r="I792">
        <v>1.0000100000000001</v>
      </c>
      <c r="J792" t="s">
        <v>21</v>
      </c>
      <c r="K792">
        <v>566.33000000000004</v>
      </c>
      <c r="L792">
        <v>0.65491999999999995</v>
      </c>
      <c r="M792">
        <v>566.34</v>
      </c>
      <c r="N792">
        <v>0.65351000000000004</v>
      </c>
      <c r="O792" t="str">
        <f>IF(VLOOKUP($B792,Table1[],2,FALSE)=0,"",VLOOKUP($B792,Table1[],2,FALSE))</f>
        <v/>
      </c>
      <c r="P792" t="str">
        <f>IF(VLOOKUP($B792,Table1[],3,FALSE)=0,"",VLOOKUP($B792,Table1[],3,FALSE))</f>
        <v>10 turn</v>
      </c>
      <c r="Q792" t="str">
        <f>IF(VLOOKUP($B792,Table1[],5,FALSE)=0,"",VLOOKUP($B792,Table1[],5,FALSE))</f>
        <v/>
      </c>
    </row>
    <row r="793" spans="1:17" x14ac:dyDescent="0.25">
      <c r="A793" t="s">
        <v>115</v>
      </c>
      <c r="B793" t="s">
        <v>139</v>
      </c>
      <c r="C793">
        <v>30</v>
      </c>
      <c r="D793">
        <v>110.01</v>
      </c>
      <c r="E793">
        <v>10</v>
      </c>
      <c r="F793" t="s">
        <v>24</v>
      </c>
      <c r="G793" t="s">
        <v>23</v>
      </c>
      <c r="H793">
        <v>0.1</v>
      </c>
      <c r="I793">
        <v>1.0000100000000001</v>
      </c>
      <c r="J793" t="s">
        <v>21</v>
      </c>
      <c r="K793">
        <v>5798.5</v>
      </c>
      <c r="L793">
        <v>6.9560999999999998E-2</v>
      </c>
      <c r="M793">
        <v>5798.5</v>
      </c>
      <c r="N793">
        <v>6.8926000000000001E-2</v>
      </c>
      <c r="O793" t="str">
        <f>IF(VLOOKUP($B793,Table1[],2,FALSE)=0,"",VLOOKUP($B793,Table1[],2,FALSE))</f>
        <v/>
      </c>
      <c r="P793" t="str">
        <f>IF(VLOOKUP($B793,Table1[],3,FALSE)=0,"",VLOOKUP($B793,Table1[],3,FALSE))</f>
        <v>10 turn</v>
      </c>
      <c r="Q793" t="str">
        <f>IF(VLOOKUP($B793,Table1[],5,FALSE)=0,"",VLOOKUP($B793,Table1[],5,FALSE))</f>
        <v/>
      </c>
    </row>
    <row r="794" spans="1:17" x14ac:dyDescent="0.25">
      <c r="A794" t="s">
        <v>115</v>
      </c>
      <c r="B794" t="s">
        <v>139</v>
      </c>
      <c r="C794">
        <v>30</v>
      </c>
      <c r="D794">
        <v>110.01</v>
      </c>
      <c r="E794">
        <v>100</v>
      </c>
      <c r="F794" t="s">
        <v>24</v>
      </c>
      <c r="G794" t="s">
        <v>23</v>
      </c>
      <c r="H794">
        <v>0.1</v>
      </c>
      <c r="I794">
        <v>1.0000100000000001</v>
      </c>
      <c r="J794" t="s">
        <v>21</v>
      </c>
      <c r="K794">
        <v>58000</v>
      </c>
      <c r="L794">
        <v>7.1509E-3</v>
      </c>
      <c r="M794">
        <v>58000</v>
      </c>
      <c r="N794">
        <v>6.8966000000000001E-3</v>
      </c>
      <c r="O794" t="str">
        <f>IF(VLOOKUP($B794,Table1[],2,FALSE)=0,"",VLOOKUP($B794,Table1[],2,FALSE))</f>
        <v/>
      </c>
      <c r="P794" t="str">
        <f>IF(VLOOKUP($B794,Table1[],3,FALSE)=0,"",VLOOKUP($B794,Table1[],3,FALSE))</f>
        <v>10 turn</v>
      </c>
      <c r="Q794" t="str">
        <f>IF(VLOOKUP($B794,Table1[],5,FALSE)=0,"",VLOOKUP($B794,Table1[],5,FALSE))</f>
        <v/>
      </c>
    </row>
    <row r="795" spans="1:17" x14ac:dyDescent="0.25">
      <c r="A795" t="s">
        <v>115</v>
      </c>
      <c r="B795" t="s">
        <v>139</v>
      </c>
      <c r="C795">
        <v>30</v>
      </c>
      <c r="D795">
        <v>110.01</v>
      </c>
      <c r="E795">
        <v>0.01</v>
      </c>
      <c r="F795" t="s">
        <v>24</v>
      </c>
      <c r="G795" t="s">
        <v>23</v>
      </c>
      <c r="H795">
        <v>1</v>
      </c>
      <c r="I795">
        <v>5</v>
      </c>
      <c r="J795" t="s">
        <v>21</v>
      </c>
      <c r="K795">
        <v>24</v>
      </c>
      <c r="L795">
        <v>35</v>
      </c>
      <c r="M795">
        <v>23.064</v>
      </c>
      <c r="N795">
        <v>34.698999999999998</v>
      </c>
      <c r="O795" t="str">
        <f>IF(VLOOKUP($B795,Table1[],2,FALSE)=0,"",VLOOKUP($B795,Table1[],2,FALSE))</f>
        <v/>
      </c>
      <c r="P795" t="str">
        <f>IF(VLOOKUP($B795,Table1[],3,FALSE)=0,"",VLOOKUP($B795,Table1[],3,FALSE))</f>
        <v>10 turn</v>
      </c>
      <c r="Q795" t="str">
        <f>IF(VLOOKUP($B795,Table1[],5,FALSE)=0,"",VLOOKUP($B795,Table1[],5,FALSE))</f>
        <v/>
      </c>
    </row>
    <row r="796" spans="1:17" x14ac:dyDescent="0.25">
      <c r="A796" t="s">
        <v>115</v>
      </c>
      <c r="B796" t="s">
        <v>139</v>
      </c>
      <c r="C796">
        <v>30</v>
      </c>
      <c r="D796">
        <v>110.01</v>
      </c>
      <c r="E796">
        <v>0.1</v>
      </c>
      <c r="F796" t="s">
        <v>24</v>
      </c>
      <c r="G796" t="s">
        <v>23</v>
      </c>
      <c r="H796">
        <v>1</v>
      </c>
      <c r="I796">
        <v>5</v>
      </c>
      <c r="J796" t="s">
        <v>21</v>
      </c>
      <c r="K796">
        <v>24</v>
      </c>
      <c r="L796">
        <v>35</v>
      </c>
      <c r="M796">
        <v>25.111999999999998</v>
      </c>
      <c r="N796">
        <v>34.683999999999997</v>
      </c>
      <c r="O796" t="str">
        <f>IF(VLOOKUP($B796,Table1[],2,FALSE)=0,"",VLOOKUP($B796,Table1[],2,FALSE))</f>
        <v/>
      </c>
      <c r="P796" t="str">
        <f>IF(VLOOKUP($B796,Table1[],3,FALSE)=0,"",VLOOKUP($B796,Table1[],3,FALSE))</f>
        <v>10 turn</v>
      </c>
      <c r="Q796" t="str">
        <f>IF(VLOOKUP($B796,Table1[],5,FALSE)=0,"",VLOOKUP($B796,Table1[],5,FALSE))</f>
        <v/>
      </c>
    </row>
    <row r="797" spans="1:17" x14ac:dyDescent="0.25">
      <c r="A797" t="s">
        <v>115</v>
      </c>
      <c r="B797" t="s">
        <v>139</v>
      </c>
      <c r="C797">
        <v>30</v>
      </c>
      <c r="D797">
        <v>110.01</v>
      </c>
      <c r="E797">
        <v>1</v>
      </c>
      <c r="F797" t="s">
        <v>24</v>
      </c>
      <c r="G797" t="s">
        <v>23</v>
      </c>
      <c r="H797">
        <v>1</v>
      </c>
      <c r="I797">
        <v>5</v>
      </c>
      <c r="J797" t="s">
        <v>21</v>
      </c>
      <c r="K797">
        <v>210.04</v>
      </c>
      <c r="L797">
        <v>33.396000000000001</v>
      </c>
      <c r="M797">
        <v>210.02</v>
      </c>
      <c r="N797">
        <v>33.395000000000003</v>
      </c>
      <c r="O797" t="str">
        <f>IF(VLOOKUP($B797,Table1[],2,FALSE)=0,"",VLOOKUP($B797,Table1[],2,FALSE))</f>
        <v/>
      </c>
      <c r="P797" t="str">
        <f>IF(VLOOKUP($B797,Table1[],3,FALSE)=0,"",VLOOKUP($B797,Table1[],3,FALSE))</f>
        <v>10 turn</v>
      </c>
      <c r="Q797" t="str">
        <f>IF(VLOOKUP($B797,Table1[],5,FALSE)=0,"",VLOOKUP($B797,Table1[],5,FALSE))</f>
        <v/>
      </c>
    </row>
    <row r="798" spans="1:17" x14ac:dyDescent="0.25">
      <c r="A798" t="s">
        <v>115</v>
      </c>
      <c r="B798" t="s">
        <v>139</v>
      </c>
      <c r="C798">
        <v>30</v>
      </c>
      <c r="D798">
        <v>110.01</v>
      </c>
      <c r="E798">
        <v>10</v>
      </c>
      <c r="F798" t="s">
        <v>24</v>
      </c>
      <c r="G798" t="s">
        <v>23</v>
      </c>
      <c r="H798">
        <v>1</v>
      </c>
      <c r="I798">
        <v>5</v>
      </c>
      <c r="J798" t="s">
        <v>21</v>
      </c>
      <c r="K798">
        <v>5499.6</v>
      </c>
      <c r="L798">
        <v>13.241</v>
      </c>
      <c r="M798">
        <v>5499.7</v>
      </c>
      <c r="N798">
        <v>13.239000000000001</v>
      </c>
      <c r="O798" t="str">
        <f>IF(VLOOKUP($B798,Table1[],2,FALSE)=0,"",VLOOKUP($B798,Table1[],2,FALSE))</f>
        <v/>
      </c>
      <c r="P798" t="str">
        <f>IF(VLOOKUP($B798,Table1[],3,FALSE)=0,"",VLOOKUP($B798,Table1[],3,FALSE))</f>
        <v>10 turn</v>
      </c>
      <c r="Q798" t="str">
        <f>IF(VLOOKUP($B798,Table1[],5,FALSE)=0,"",VLOOKUP($B798,Table1[],5,FALSE))</f>
        <v/>
      </c>
    </row>
    <row r="799" spans="1:17" x14ac:dyDescent="0.25">
      <c r="A799" t="s">
        <v>115</v>
      </c>
      <c r="B799" t="s">
        <v>139</v>
      </c>
      <c r="C799">
        <v>30</v>
      </c>
      <c r="D799">
        <v>110.01</v>
      </c>
      <c r="E799">
        <v>100</v>
      </c>
      <c r="F799" t="s">
        <v>24</v>
      </c>
      <c r="G799" t="s">
        <v>23</v>
      </c>
      <c r="H799">
        <v>1</v>
      </c>
      <c r="I799">
        <v>5</v>
      </c>
      <c r="J799" t="s">
        <v>21</v>
      </c>
      <c r="K799">
        <v>57966</v>
      </c>
      <c r="L799">
        <v>1.4661</v>
      </c>
      <c r="M799">
        <v>57966</v>
      </c>
      <c r="N799">
        <v>1.4652000000000001</v>
      </c>
      <c r="O799" t="str">
        <f>IF(VLOOKUP($B799,Table1[],2,FALSE)=0,"",VLOOKUP($B799,Table1[],2,FALSE))</f>
        <v/>
      </c>
      <c r="P799" t="str">
        <f>IF(VLOOKUP($B799,Table1[],3,FALSE)=0,"",VLOOKUP($B799,Table1[],3,FALSE))</f>
        <v>10 turn</v>
      </c>
      <c r="Q799" t="str">
        <f>IF(VLOOKUP($B799,Table1[],5,FALSE)=0,"",VLOOKUP($B799,Table1[],5,FALSE))</f>
        <v/>
      </c>
    </row>
    <row r="800" spans="1:17" x14ac:dyDescent="0.25">
      <c r="A800" t="s">
        <v>115</v>
      </c>
      <c r="B800" t="s">
        <v>139</v>
      </c>
      <c r="C800">
        <v>30</v>
      </c>
      <c r="D800">
        <v>110.01</v>
      </c>
      <c r="E800">
        <v>0.01</v>
      </c>
      <c r="F800" t="s">
        <v>24</v>
      </c>
      <c r="G800" t="s">
        <v>23</v>
      </c>
      <c r="H800">
        <v>5</v>
      </c>
      <c r="I800">
        <v>5.01</v>
      </c>
      <c r="J800" t="s">
        <v>21</v>
      </c>
      <c r="K800">
        <v>24</v>
      </c>
      <c r="L800">
        <v>35</v>
      </c>
      <c r="M800">
        <v>23.064</v>
      </c>
      <c r="N800">
        <v>34.698999999999998</v>
      </c>
      <c r="O800" t="str">
        <f>IF(VLOOKUP($B800,Table1[],2,FALSE)=0,"",VLOOKUP($B800,Table1[],2,FALSE))</f>
        <v/>
      </c>
      <c r="P800" t="str">
        <f>IF(VLOOKUP($B800,Table1[],3,FALSE)=0,"",VLOOKUP($B800,Table1[],3,FALSE))</f>
        <v>10 turn</v>
      </c>
      <c r="Q800" t="str">
        <f>IF(VLOOKUP($B800,Table1[],5,FALSE)=0,"",VLOOKUP($B800,Table1[],5,FALSE))</f>
        <v/>
      </c>
    </row>
    <row r="801" spans="1:17" x14ac:dyDescent="0.25">
      <c r="A801" t="s">
        <v>115</v>
      </c>
      <c r="B801" t="s">
        <v>139</v>
      </c>
      <c r="C801">
        <v>30</v>
      </c>
      <c r="D801">
        <v>110.01</v>
      </c>
      <c r="E801">
        <v>0.1</v>
      </c>
      <c r="F801" t="s">
        <v>24</v>
      </c>
      <c r="G801" t="s">
        <v>23</v>
      </c>
      <c r="H801">
        <v>5</v>
      </c>
      <c r="I801">
        <v>5.01</v>
      </c>
      <c r="J801" t="s">
        <v>21</v>
      </c>
      <c r="K801">
        <v>24</v>
      </c>
      <c r="L801">
        <v>35</v>
      </c>
      <c r="M801">
        <v>25.111999999999998</v>
      </c>
      <c r="N801">
        <v>34.683999999999997</v>
      </c>
      <c r="O801" t="str">
        <f>IF(VLOOKUP($B801,Table1[],2,FALSE)=0,"",VLOOKUP($B801,Table1[],2,FALSE))</f>
        <v/>
      </c>
      <c r="P801" t="str">
        <f>IF(VLOOKUP($B801,Table1[],3,FALSE)=0,"",VLOOKUP($B801,Table1[],3,FALSE))</f>
        <v>10 turn</v>
      </c>
      <c r="Q801" t="str">
        <f>IF(VLOOKUP($B801,Table1[],5,FALSE)=0,"",VLOOKUP($B801,Table1[],5,FALSE))</f>
        <v/>
      </c>
    </row>
    <row r="802" spans="1:17" x14ac:dyDescent="0.25">
      <c r="A802" t="s">
        <v>115</v>
      </c>
      <c r="B802" t="s">
        <v>139</v>
      </c>
      <c r="C802">
        <v>30</v>
      </c>
      <c r="D802">
        <v>110.01</v>
      </c>
      <c r="E802">
        <v>1</v>
      </c>
      <c r="F802" t="s">
        <v>24</v>
      </c>
      <c r="G802" t="s">
        <v>23</v>
      </c>
      <c r="H802">
        <v>5</v>
      </c>
      <c r="I802">
        <v>5.01</v>
      </c>
      <c r="J802" t="s">
        <v>21</v>
      </c>
      <c r="K802">
        <v>210.04</v>
      </c>
      <c r="L802">
        <v>33.396000000000001</v>
      </c>
      <c r="M802">
        <v>210.02</v>
      </c>
      <c r="N802">
        <v>33.395000000000003</v>
      </c>
      <c r="O802" t="str">
        <f>IF(VLOOKUP($B802,Table1[],2,FALSE)=0,"",VLOOKUP($B802,Table1[],2,FALSE))</f>
        <v/>
      </c>
      <c r="P802" t="str">
        <f>IF(VLOOKUP($B802,Table1[],3,FALSE)=0,"",VLOOKUP($B802,Table1[],3,FALSE))</f>
        <v>10 turn</v>
      </c>
      <c r="Q802" t="str">
        <f>IF(VLOOKUP($B802,Table1[],5,FALSE)=0,"",VLOOKUP($B802,Table1[],5,FALSE))</f>
        <v/>
      </c>
    </row>
    <row r="803" spans="1:17" x14ac:dyDescent="0.25">
      <c r="A803" t="s">
        <v>115</v>
      </c>
      <c r="B803" t="s">
        <v>139</v>
      </c>
      <c r="C803">
        <v>30</v>
      </c>
      <c r="D803">
        <v>110.01</v>
      </c>
      <c r="E803">
        <v>10</v>
      </c>
      <c r="F803" t="s">
        <v>24</v>
      </c>
      <c r="G803" t="s">
        <v>23</v>
      </c>
      <c r="H803">
        <v>5</v>
      </c>
      <c r="I803">
        <v>5.01</v>
      </c>
      <c r="J803" t="s">
        <v>21</v>
      </c>
      <c r="K803">
        <v>5499.6</v>
      </c>
      <c r="L803">
        <v>13.241</v>
      </c>
      <c r="M803">
        <v>5499.7</v>
      </c>
      <c r="N803">
        <v>13.239000000000001</v>
      </c>
      <c r="O803" t="str">
        <f>IF(VLOOKUP($B803,Table1[],2,FALSE)=0,"",VLOOKUP($B803,Table1[],2,FALSE))</f>
        <v/>
      </c>
      <c r="P803" t="str">
        <f>IF(VLOOKUP($B803,Table1[],3,FALSE)=0,"",VLOOKUP($B803,Table1[],3,FALSE))</f>
        <v>10 turn</v>
      </c>
      <c r="Q803" t="str">
        <f>IF(VLOOKUP($B803,Table1[],5,FALSE)=0,"",VLOOKUP($B803,Table1[],5,FALSE))</f>
        <v/>
      </c>
    </row>
    <row r="804" spans="1:17" x14ac:dyDescent="0.25">
      <c r="A804" t="s">
        <v>115</v>
      </c>
      <c r="B804" t="s">
        <v>139</v>
      </c>
      <c r="C804">
        <v>30</v>
      </c>
      <c r="D804">
        <v>110.01</v>
      </c>
      <c r="E804">
        <v>100</v>
      </c>
      <c r="F804" t="s">
        <v>24</v>
      </c>
      <c r="G804" t="s">
        <v>23</v>
      </c>
      <c r="H804">
        <v>5</v>
      </c>
      <c r="I804">
        <v>5.01</v>
      </c>
      <c r="J804" t="s">
        <v>21</v>
      </c>
      <c r="K804">
        <v>57966</v>
      </c>
      <c r="L804">
        <v>1.4661</v>
      </c>
      <c r="M804">
        <v>57966</v>
      </c>
      <c r="N804">
        <v>1.4652000000000001</v>
      </c>
      <c r="O804" t="str">
        <f>IF(VLOOKUP($B804,Table1[],2,FALSE)=0,"",VLOOKUP($B804,Table1[],2,FALSE))</f>
        <v/>
      </c>
      <c r="P804" t="str">
        <f>IF(VLOOKUP($B804,Table1[],3,FALSE)=0,"",VLOOKUP($B804,Table1[],3,FALSE))</f>
        <v>10 turn</v>
      </c>
      <c r="Q804" t="str">
        <f>IF(VLOOKUP($B804,Table1[],5,FALSE)=0,"",VLOOKUP($B804,Table1[],5,FALSE))</f>
        <v/>
      </c>
    </row>
    <row r="805" spans="1:17" x14ac:dyDescent="0.25">
      <c r="A805" t="s">
        <v>115</v>
      </c>
      <c r="B805" t="s">
        <v>139</v>
      </c>
      <c r="C805">
        <v>110</v>
      </c>
      <c r="D805">
        <v>205.01</v>
      </c>
      <c r="E805">
        <v>0.01</v>
      </c>
      <c r="F805" t="s">
        <v>24</v>
      </c>
      <c r="G805" t="s">
        <v>23</v>
      </c>
      <c r="H805">
        <v>4.4999999999999998E-2</v>
      </c>
      <c r="I805">
        <v>0.10001</v>
      </c>
      <c r="J805" t="s">
        <v>21</v>
      </c>
      <c r="K805">
        <v>42</v>
      </c>
      <c r="L805">
        <v>2.4</v>
      </c>
      <c r="M805">
        <v>38.552999999999997</v>
      </c>
      <c r="N805">
        <v>2.4159000000000002</v>
      </c>
      <c r="O805" t="str">
        <f>IF(VLOOKUP($B805,Table1[],2,FALSE)=0,"",VLOOKUP($B805,Table1[],2,FALSE))</f>
        <v/>
      </c>
      <c r="P805" t="str">
        <f>IF(VLOOKUP($B805,Table1[],3,FALSE)=0,"",VLOOKUP($B805,Table1[],3,FALSE))</f>
        <v>10 turn</v>
      </c>
      <c r="Q805" t="str">
        <f>IF(VLOOKUP($B805,Table1[],5,FALSE)=0,"",VLOOKUP($B805,Table1[],5,FALSE))</f>
        <v/>
      </c>
    </row>
    <row r="806" spans="1:17" x14ac:dyDescent="0.25">
      <c r="A806" t="s">
        <v>115</v>
      </c>
      <c r="B806" t="s">
        <v>139</v>
      </c>
      <c r="C806">
        <v>110</v>
      </c>
      <c r="D806">
        <v>205.01</v>
      </c>
      <c r="E806">
        <v>0.1</v>
      </c>
      <c r="F806" t="s">
        <v>24</v>
      </c>
      <c r="G806" t="s">
        <v>23</v>
      </c>
      <c r="H806">
        <v>4.4999999999999998E-2</v>
      </c>
      <c r="I806">
        <v>0.10001</v>
      </c>
      <c r="J806" t="s">
        <v>21</v>
      </c>
      <c r="K806">
        <v>46.786999999999999</v>
      </c>
      <c r="L806">
        <v>2.3923999999999999</v>
      </c>
      <c r="M806">
        <v>46.65</v>
      </c>
      <c r="N806">
        <v>2.3915999999999999</v>
      </c>
      <c r="O806" t="str">
        <f>IF(VLOOKUP($B806,Table1[],2,FALSE)=0,"",VLOOKUP($B806,Table1[],2,FALSE))</f>
        <v/>
      </c>
      <c r="P806" t="str">
        <f>IF(VLOOKUP($B806,Table1[],3,FALSE)=0,"",VLOOKUP($B806,Table1[],3,FALSE))</f>
        <v>10 turn</v>
      </c>
      <c r="Q806" t="str">
        <f>IF(VLOOKUP($B806,Table1[],5,FALSE)=0,"",VLOOKUP($B806,Table1[],5,FALSE))</f>
        <v/>
      </c>
    </row>
    <row r="807" spans="1:17" x14ac:dyDescent="0.25">
      <c r="A807" t="s">
        <v>115</v>
      </c>
      <c r="B807" t="s">
        <v>139</v>
      </c>
      <c r="C807">
        <v>110</v>
      </c>
      <c r="D807">
        <v>205.01</v>
      </c>
      <c r="E807">
        <v>1</v>
      </c>
      <c r="F807" t="s">
        <v>24</v>
      </c>
      <c r="G807" t="s">
        <v>23</v>
      </c>
      <c r="H807">
        <v>4.4999999999999998E-2</v>
      </c>
      <c r="I807">
        <v>0.10001</v>
      </c>
      <c r="J807" t="s">
        <v>21</v>
      </c>
      <c r="K807">
        <v>500.59</v>
      </c>
      <c r="L807">
        <v>1.4072</v>
      </c>
      <c r="M807">
        <v>500.63</v>
      </c>
      <c r="N807">
        <v>1.403</v>
      </c>
      <c r="O807" t="str">
        <f>IF(VLOOKUP($B807,Table1[],2,FALSE)=0,"",VLOOKUP($B807,Table1[],2,FALSE))</f>
        <v/>
      </c>
      <c r="P807" t="str">
        <f>IF(VLOOKUP($B807,Table1[],3,FALSE)=0,"",VLOOKUP($B807,Table1[],3,FALSE))</f>
        <v>10 turn</v>
      </c>
      <c r="Q807" t="str">
        <f>IF(VLOOKUP($B807,Table1[],5,FALSE)=0,"",VLOOKUP($B807,Table1[],5,FALSE))</f>
        <v/>
      </c>
    </row>
    <row r="808" spans="1:17" x14ac:dyDescent="0.25">
      <c r="A808" t="s">
        <v>115</v>
      </c>
      <c r="B808" t="s">
        <v>139</v>
      </c>
      <c r="C808">
        <v>110</v>
      </c>
      <c r="D808">
        <v>205.01</v>
      </c>
      <c r="E808">
        <v>10</v>
      </c>
      <c r="F808" t="s">
        <v>24</v>
      </c>
      <c r="G808" t="s">
        <v>23</v>
      </c>
      <c r="H808">
        <v>4.4999999999999998E-2</v>
      </c>
      <c r="I808">
        <v>0.10001</v>
      </c>
      <c r="J808" t="s">
        <v>21</v>
      </c>
      <c r="K808">
        <v>5788.7</v>
      </c>
      <c r="L808">
        <v>0.17673</v>
      </c>
      <c r="M808">
        <v>5788.8</v>
      </c>
      <c r="N808">
        <v>0.17407</v>
      </c>
      <c r="O808" t="str">
        <f>IF(VLOOKUP($B808,Table1[],2,FALSE)=0,"",VLOOKUP($B808,Table1[],2,FALSE))</f>
        <v/>
      </c>
      <c r="P808" t="str">
        <f>IF(VLOOKUP($B808,Table1[],3,FALSE)=0,"",VLOOKUP($B808,Table1[],3,FALSE))</f>
        <v>10 turn</v>
      </c>
      <c r="Q808" t="str">
        <f>IF(VLOOKUP($B808,Table1[],5,FALSE)=0,"",VLOOKUP($B808,Table1[],5,FALSE))</f>
        <v/>
      </c>
    </row>
    <row r="809" spans="1:17" x14ac:dyDescent="0.25">
      <c r="A809" t="s">
        <v>115</v>
      </c>
      <c r="B809" t="s">
        <v>139</v>
      </c>
      <c r="C809">
        <v>110</v>
      </c>
      <c r="D809">
        <v>205.01</v>
      </c>
      <c r="E809">
        <v>100</v>
      </c>
      <c r="F809" t="s">
        <v>24</v>
      </c>
      <c r="G809" t="s">
        <v>23</v>
      </c>
      <c r="H809">
        <v>4.4999999999999998E-2</v>
      </c>
      <c r="I809">
        <v>0.10001</v>
      </c>
      <c r="J809" t="s">
        <v>21</v>
      </c>
      <c r="K809">
        <v>57999</v>
      </c>
      <c r="L809">
        <v>1.8526000000000001E-2</v>
      </c>
      <c r="M809">
        <v>57999</v>
      </c>
      <c r="N809">
        <v>1.7454999999999998E-2</v>
      </c>
      <c r="O809" t="str">
        <f>IF(VLOOKUP($B809,Table1[],2,FALSE)=0,"",VLOOKUP($B809,Table1[],2,FALSE))</f>
        <v/>
      </c>
      <c r="P809" t="str">
        <f>IF(VLOOKUP($B809,Table1[],3,FALSE)=0,"",VLOOKUP($B809,Table1[],3,FALSE))</f>
        <v>10 turn</v>
      </c>
      <c r="Q809" t="str">
        <f>IF(VLOOKUP($B809,Table1[],5,FALSE)=0,"",VLOOKUP($B809,Table1[],5,FALSE))</f>
        <v/>
      </c>
    </row>
    <row r="810" spans="1:17" x14ac:dyDescent="0.25">
      <c r="A810" t="s">
        <v>115</v>
      </c>
      <c r="B810" t="s">
        <v>139</v>
      </c>
      <c r="C810">
        <v>110</v>
      </c>
      <c r="D810">
        <v>205.01</v>
      </c>
      <c r="E810">
        <v>0.01</v>
      </c>
      <c r="F810" t="s">
        <v>24</v>
      </c>
      <c r="G810" t="s">
        <v>23</v>
      </c>
      <c r="H810">
        <v>0.1</v>
      </c>
      <c r="I810">
        <v>1.0000100000000001</v>
      </c>
      <c r="J810" t="s">
        <v>21</v>
      </c>
      <c r="K810">
        <v>49</v>
      </c>
      <c r="L810">
        <v>2.6</v>
      </c>
      <c r="M810">
        <v>42.201999999999998</v>
      </c>
      <c r="N810">
        <v>2.6324000000000001</v>
      </c>
      <c r="O810" t="str">
        <f>IF(VLOOKUP($B810,Table1[],2,FALSE)=0,"",VLOOKUP($B810,Table1[],2,FALSE))</f>
        <v/>
      </c>
      <c r="P810" t="str">
        <f>IF(VLOOKUP($B810,Table1[],3,FALSE)=0,"",VLOOKUP($B810,Table1[],3,FALSE))</f>
        <v>10 turn</v>
      </c>
      <c r="Q810" t="str">
        <f>IF(VLOOKUP($B810,Table1[],5,FALSE)=0,"",VLOOKUP($B810,Table1[],5,FALSE))</f>
        <v/>
      </c>
    </row>
    <row r="811" spans="1:17" x14ac:dyDescent="0.25">
      <c r="A811" t="s">
        <v>115</v>
      </c>
      <c r="B811" t="s">
        <v>139</v>
      </c>
      <c r="C811">
        <v>110</v>
      </c>
      <c r="D811">
        <v>205.01</v>
      </c>
      <c r="E811">
        <v>0.1</v>
      </c>
      <c r="F811" t="s">
        <v>24</v>
      </c>
      <c r="G811" t="s">
        <v>23</v>
      </c>
      <c r="H811">
        <v>0.1</v>
      </c>
      <c r="I811">
        <v>1.0000100000000001</v>
      </c>
      <c r="J811" t="s">
        <v>21</v>
      </c>
      <c r="K811">
        <v>49.765000000000001</v>
      </c>
      <c r="L811">
        <v>2.6107999999999998</v>
      </c>
      <c r="M811">
        <v>49.649000000000001</v>
      </c>
      <c r="N811">
        <v>2.61</v>
      </c>
      <c r="O811" t="str">
        <f>IF(VLOOKUP($B811,Table1[],2,FALSE)=0,"",VLOOKUP($B811,Table1[],2,FALSE))</f>
        <v/>
      </c>
      <c r="P811" t="str">
        <f>IF(VLOOKUP($B811,Table1[],3,FALSE)=0,"",VLOOKUP($B811,Table1[],3,FALSE))</f>
        <v>10 turn</v>
      </c>
      <c r="Q811" t="str">
        <f>IF(VLOOKUP($B811,Table1[],5,FALSE)=0,"",VLOOKUP($B811,Table1[],5,FALSE))</f>
        <v/>
      </c>
    </row>
    <row r="812" spans="1:17" x14ac:dyDescent="0.25">
      <c r="A812" t="s">
        <v>115</v>
      </c>
      <c r="B812" t="s">
        <v>139</v>
      </c>
      <c r="C812">
        <v>110</v>
      </c>
      <c r="D812">
        <v>205.01</v>
      </c>
      <c r="E812">
        <v>1</v>
      </c>
      <c r="F812" t="s">
        <v>24</v>
      </c>
      <c r="G812" t="s">
        <v>23</v>
      </c>
      <c r="H812">
        <v>0.1</v>
      </c>
      <c r="I812">
        <v>1.0000100000000001</v>
      </c>
      <c r="J812" t="s">
        <v>21</v>
      </c>
      <c r="K812">
        <v>490.55</v>
      </c>
      <c r="L812">
        <v>1.6184000000000001</v>
      </c>
      <c r="M812">
        <v>490.58</v>
      </c>
      <c r="N812">
        <v>1.6144000000000001</v>
      </c>
      <c r="O812" t="str">
        <f>IF(VLOOKUP($B812,Table1[],2,FALSE)=0,"",VLOOKUP($B812,Table1[],2,FALSE))</f>
        <v/>
      </c>
      <c r="P812" t="str">
        <f>IF(VLOOKUP($B812,Table1[],3,FALSE)=0,"",VLOOKUP($B812,Table1[],3,FALSE))</f>
        <v>10 turn</v>
      </c>
      <c r="Q812" t="str">
        <f>IF(VLOOKUP($B812,Table1[],5,FALSE)=0,"",VLOOKUP($B812,Table1[],5,FALSE))</f>
        <v/>
      </c>
    </row>
    <row r="813" spans="1:17" x14ac:dyDescent="0.25">
      <c r="A813" t="s">
        <v>115</v>
      </c>
      <c r="B813" t="s">
        <v>139</v>
      </c>
      <c r="C813">
        <v>110</v>
      </c>
      <c r="D813">
        <v>205.01</v>
      </c>
      <c r="E813">
        <v>10</v>
      </c>
      <c r="F813" t="s">
        <v>24</v>
      </c>
      <c r="G813" t="s">
        <v>23</v>
      </c>
      <c r="H813">
        <v>0.1</v>
      </c>
      <c r="I813">
        <v>1.0000100000000001</v>
      </c>
      <c r="J813" t="s">
        <v>21</v>
      </c>
      <c r="K813">
        <v>5786.7</v>
      </c>
      <c r="L813">
        <v>0.20930000000000001</v>
      </c>
      <c r="M813">
        <v>5786.8</v>
      </c>
      <c r="N813">
        <v>0.20663999999999999</v>
      </c>
      <c r="O813" t="str">
        <f>IF(VLOOKUP($B813,Table1[],2,FALSE)=0,"",VLOOKUP($B813,Table1[],2,FALSE))</f>
        <v/>
      </c>
      <c r="P813" t="str">
        <f>IF(VLOOKUP($B813,Table1[],3,FALSE)=0,"",VLOOKUP($B813,Table1[],3,FALSE))</f>
        <v>10 turn</v>
      </c>
      <c r="Q813" t="str">
        <f>IF(VLOOKUP($B813,Table1[],5,FALSE)=0,"",VLOOKUP($B813,Table1[],5,FALSE))</f>
        <v/>
      </c>
    </row>
    <row r="814" spans="1:17" x14ac:dyDescent="0.25">
      <c r="A814" t="s">
        <v>115</v>
      </c>
      <c r="B814" t="s">
        <v>139</v>
      </c>
      <c r="C814">
        <v>110</v>
      </c>
      <c r="D814">
        <v>205.01</v>
      </c>
      <c r="E814">
        <v>100</v>
      </c>
      <c r="F814" t="s">
        <v>24</v>
      </c>
      <c r="G814" t="s">
        <v>23</v>
      </c>
      <c r="H814">
        <v>0.1</v>
      </c>
      <c r="I814">
        <v>1.0000100000000001</v>
      </c>
      <c r="J814" t="s">
        <v>21</v>
      </c>
      <c r="K814">
        <v>57999</v>
      </c>
      <c r="L814">
        <v>2.1802999999999999E-2</v>
      </c>
      <c r="M814">
        <v>57999</v>
      </c>
      <c r="N814">
        <v>2.0732E-2</v>
      </c>
      <c r="O814" t="str">
        <f>IF(VLOOKUP($B814,Table1[],2,FALSE)=0,"",VLOOKUP($B814,Table1[],2,FALSE))</f>
        <v/>
      </c>
      <c r="P814" t="str">
        <f>IF(VLOOKUP($B814,Table1[],3,FALSE)=0,"",VLOOKUP($B814,Table1[],3,FALSE))</f>
        <v>10 turn</v>
      </c>
      <c r="Q814" t="str">
        <f>IF(VLOOKUP($B814,Table1[],5,FALSE)=0,"",VLOOKUP($B814,Table1[],5,FALSE))</f>
        <v/>
      </c>
    </row>
    <row r="815" spans="1:17" x14ac:dyDescent="0.25">
      <c r="A815" t="s">
        <v>115</v>
      </c>
      <c r="B815" t="s">
        <v>139</v>
      </c>
      <c r="C815">
        <v>110</v>
      </c>
      <c r="D815">
        <v>205.01</v>
      </c>
      <c r="E815">
        <v>0.01</v>
      </c>
      <c r="F815" t="s">
        <v>24</v>
      </c>
      <c r="G815" t="s">
        <v>23</v>
      </c>
      <c r="H815">
        <v>1</v>
      </c>
      <c r="I815">
        <v>5</v>
      </c>
      <c r="J815" t="s">
        <v>21</v>
      </c>
      <c r="K815">
        <v>58</v>
      </c>
      <c r="L815">
        <v>35</v>
      </c>
      <c r="M815">
        <v>57.612000000000002</v>
      </c>
      <c r="N815">
        <v>34.698999999999998</v>
      </c>
      <c r="O815" t="str">
        <f>IF(VLOOKUP($B815,Table1[],2,FALSE)=0,"",VLOOKUP($B815,Table1[],2,FALSE))</f>
        <v/>
      </c>
      <c r="P815" t="str">
        <f>IF(VLOOKUP($B815,Table1[],3,FALSE)=0,"",VLOOKUP($B815,Table1[],3,FALSE))</f>
        <v>10 turn</v>
      </c>
      <c r="Q815" t="str">
        <f>IF(VLOOKUP($B815,Table1[],5,FALSE)=0,"",VLOOKUP($B815,Table1[],5,FALSE))</f>
        <v/>
      </c>
    </row>
    <row r="816" spans="1:17" x14ac:dyDescent="0.25">
      <c r="A816" t="s">
        <v>115</v>
      </c>
      <c r="B816" t="s">
        <v>139</v>
      </c>
      <c r="C816">
        <v>110</v>
      </c>
      <c r="D816">
        <v>205.01</v>
      </c>
      <c r="E816">
        <v>0.1</v>
      </c>
      <c r="F816" t="s">
        <v>24</v>
      </c>
      <c r="G816" t="s">
        <v>23</v>
      </c>
      <c r="H816">
        <v>1</v>
      </c>
      <c r="I816">
        <v>5</v>
      </c>
      <c r="J816" t="s">
        <v>21</v>
      </c>
      <c r="K816">
        <v>58</v>
      </c>
      <c r="L816">
        <v>35</v>
      </c>
      <c r="M816">
        <v>58.262</v>
      </c>
      <c r="N816">
        <v>34.697000000000003</v>
      </c>
      <c r="O816" t="str">
        <f>IF(VLOOKUP($B816,Table1[],2,FALSE)=0,"",VLOOKUP($B816,Table1[],2,FALSE))</f>
        <v/>
      </c>
      <c r="P816" t="str">
        <f>IF(VLOOKUP($B816,Table1[],3,FALSE)=0,"",VLOOKUP($B816,Table1[],3,FALSE))</f>
        <v>10 turn</v>
      </c>
      <c r="Q816" t="str">
        <f>IF(VLOOKUP($B816,Table1[],5,FALSE)=0,"",VLOOKUP($B816,Table1[],5,FALSE))</f>
        <v/>
      </c>
    </row>
    <row r="817" spans="1:17" x14ac:dyDescent="0.25">
      <c r="A817" t="s">
        <v>115</v>
      </c>
      <c r="B817" t="s">
        <v>139</v>
      </c>
      <c r="C817">
        <v>110</v>
      </c>
      <c r="D817">
        <v>205.01</v>
      </c>
      <c r="E817">
        <v>1</v>
      </c>
      <c r="F817" t="s">
        <v>24</v>
      </c>
      <c r="G817" t="s">
        <v>23</v>
      </c>
      <c r="H817">
        <v>1</v>
      </c>
      <c r="I817">
        <v>5</v>
      </c>
      <c r="J817" t="s">
        <v>21</v>
      </c>
      <c r="K817">
        <v>79.069999999999993</v>
      </c>
      <c r="L817">
        <v>34.896999999999998</v>
      </c>
      <c r="M817">
        <v>123.66</v>
      </c>
      <c r="N817">
        <v>34.491</v>
      </c>
      <c r="O817" t="str">
        <f>IF(VLOOKUP($B817,Table1[],2,FALSE)=0,"",VLOOKUP($B817,Table1[],2,FALSE))</f>
        <v/>
      </c>
      <c r="P817" t="str">
        <f>IF(VLOOKUP($B817,Table1[],3,FALSE)=0,"",VLOOKUP($B817,Table1[],3,FALSE))</f>
        <v>10 turn</v>
      </c>
      <c r="Q817" t="str">
        <f>IF(VLOOKUP($B817,Table1[],5,FALSE)=0,"",VLOOKUP($B817,Table1[],5,FALSE))</f>
        <v/>
      </c>
    </row>
    <row r="818" spans="1:17" x14ac:dyDescent="0.25">
      <c r="A818" t="s">
        <v>115</v>
      </c>
      <c r="B818" t="s">
        <v>139</v>
      </c>
      <c r="C818">
        <v>110</v>
      </c>
      <c r="D818">
        <v>205.01</v>
      </c>
      <c r="E818">
        <v>10</v>
      </c>
      <c r="F818" t="s">
        <v>24</v>
      </c>
      <c r="G818" t="s">
        <v>23</v>
      </c>
      <c r="H818">
        <v>1</v>
      </c>
      <c r="I818">
        <v>5</v>
      </c>
      <c r="J818" t="s">
        <v>21</v>
      </c>
      <c r="K818">
        <v>4372.5</v>
      </c>
      <c r="L818">
        <v>23.661999999999999</v>
      </c>
      <c r="M818">
        <v>4372.3999999999996</v>
      </c>
      <c r="N818">
        <v>23.661000000000001</v>
      </c>
      <c r="O818" t="str">
        <f>IF(VLOOKUP($B818,Table1[],2,FALSE)=0,"",VLOOKUP($B818,Table1[],2,FALSE))</f>
        <v/>
      </c>
      <c r="P818" t="str">
        <f>IF(VLOOKUP($B818,Table1[],3,FALSE)=0,"",VLOOKUP($B818,Table1[],3,FALSE))</f>
        <v>10 turn</v>
      </c>
      <c r="Q818" t="str">
        <f>IF(VLOOKUP($B818,Table1[],5,FALSE)=0,"",VLOOKUP($B818,Table1[],5,FALSE))</f>
        <v/>
      </c>
    </row>
    <row r="819" spans="1:17" x14ac:dyDescent="0.25">
      <c r="A819" t="s">
        <v>115</v>
      </c>
      <c r="B819" t="s">
        <v>139</v>
      </c>
      <c r="C819">
        <v>110</v>
      </c>
      <c r="D819">
        <v>205.01</v>
      </c>
      <c r="E819">
        <v>100</v>
      </c>
      <c r="F819" t="s">
        <v>24</v>
      </c>
      <c r="G819" t="s">
        <v>23</v>
      </c>
      <c r="H819">
        <v>1</v>
      </c>
      <c r="I819">
        <v>5</v>
      </c>
      <c r="J819" t="s">
        <v>21</v>
      </c>
      <c r="K819">
        <v>57768</v>
      </c>
      <c r="L819">
        <v>3.2888999999999999</v>
      </c>
      <c r="M819">
        <v>57768</v>
      </c>
      <c r="N819">
        <v>3.2877999999999998</v>
      </c>
      <c r="O819" t="str">
        <f>IF(VLOOKUP($B819,Table1[],2,FALSE)=0,"",VLOOKUP($B819,Table1[],2,FALSE))</f>
        <v/>
      </c>
      <c r="P819" t="str">
        <f>IF(VLOOKUP($B819,Table1[],3,FALSE)=0,"",VLOOKUP($B819,Table1[],3,FALSE))</f>
        <v>10 turn</v>
      </c>
      <c r="Q819" t="str">
        <f>IF(VLOOKUP($B819,Table1[],5,FALSE)=0,"",VLOOKUP($B819,Table1[],5,FALSE))</f>
        <v/>
      </c>
    </row>
    <row r="820" spans="1:17" x14ac:dyDescent="0.25">
      <c r="A820" t="s">
        <v>115</v>
      </c>
      <c r="B820" t="s">
        <v>139</v>
      </c>
      <c r="C820">
        <v>110</v>
      </c>
      <c r="D820">
        <v>205.01</v>
      </c>
      <c r="E820">
        <v>0.01</v>
      </c>
      <c r="F820" t="s">
        <v>24</v>
      </c>
      <c r="G820" t="s">
        <v>23</v>
      </c>
      <c r="H820">
        <v>5</v>
      </c>
      <c r="I820">
        <v>5.01</v>
      </c>
      <c r="J820" t="s">
        <v>21</v>
      </c>
      <c r="K820">
        <v>58</v>
      </c>
      <c r="L820">
        <v>35</v>
      </c>
      <c r="M820">
        <v>57.612000000000002</v>
      </c>
      <c r="N820">
        <v>34.698999999999998</v>
      </c>
      <c r="O820" t="str">
        <f>IF(VLOOKUP($B820,Table1[],2,FALSE)=0,"",VLOOKUP($B820,Table1[],2,FALSE))</f>
        <v/>
      </c>
      <c r="P820" t="str">
        <f>IF(VLOOKUP($B820,Table1[],3,FALSE)=0,"",VLOOKUP($B820,Table1[],3,FALSE))</f>
        <v>10 turn</v>
      </c>
      <c r="Q820" t="str">
        <f>IF(VLOOKUP($B820,Table1[],5,FALSE)=0,"",VLOOKUP($B820,Table1[],5,FALSE))</f>
        <v/>
      </c>
    </row>
    <row r="821" spans="1:17" x14ac:dyDescent="0.25">
      <c r="A821" t="s">
        <v>115</v>
      </c>
      <c r="B821" t="s">
        <v>139</v>
      </c>
      <c r="C821">
        <v>110</v>
      </c>
      <c r="D821">
        <v>205.01</v>
      </c>
      <c r="E821">
        <v>0.1</v>
      </c>
      <c r="F821" t="s">
        <v>24</v>
      </c>
      <c r="G821" t="s">
        <v>23</v>
      </c>
      <c r="H821">
        <v>5</v>
      </c>
      <c r="I821">
        <v>5.01</v>
      </c>
      <c r="J821" t="s">
        <v>21</v>
      </c>
      <c r="K821">
        <v>58</v>
      </c>
      <c r="L821">
        <v>35</v>
      </c>
      <c r="M821">
        <v>58.262</v>
      </c>
      <c r="N821">
        <v>34.697000000000003</v>
      </c>
      <c r="O821" t="str">
        <f>IF(VLOOKUP($B821,Table1[],2,FALSE)=0,"",VLOOKUP($B821,Table1[],2,FALSE))</f>
        <v/>
      </c>
      <c r="P821" t="str">
        <f>IF(VLOOKUP($B821,Table1[],3,FALSE)=0,"",VLOOKUP($B821,Table1[],3,FALSE))</f>
        <v>10 turn</v>
      </c>
      <c r="Q821" t="str">
        <f>IF(VLOOKUP($B821,Table1[],5,FALSE)=0,"",VLOOKUP($B821,Table1[],5,FALSE))</f>
        <v/>
      </c>
    </row>
    <row r="822" spans="1:17" x14ac:dyDescent="0.25">
      <c r="A822" t="s">
        <v>115</v>
      </c>
      <c r="B822" t="s">
        <v>139</v>
      </c>
      <c r="C822">
        <v>110</v>
      </c>
      <c r="D822">
        <v>205.01</v>
      </c>
      <c r="E822">
        <v>1</v>
      </c>
      <c r="F822" t="s">
        <v>24</v>
      </c>
      <c r="G822" t="s">
        <v>23</v>
      </c>
      <c r="H822">
        <v>5</v>
      </c>
      <c r="I822">
        <v>5.01</v>
      </c>
      <c r="J822" t="s">
        <v>21</v>
      </c>
      <c r="K822">
        <v>79.069999999999993</v>
      </c>
      <c r="L822">
        <v>34.896999999999998</v>
      </c>
      <c r="M822">
        <v>123.66</v>
      </c>
      <c r="N822">
        <v>34.491</v>
      </c>
      <c r="O822" t="str">
        <f>IF(VLOOKUP($B822,Table1[],2,FALSE)=0,"",VLOOKUP($B822,Table1[],2,FALSE))</f>
        <v/>
      </c>
      <c r="P822" t="str">
        <f>IF(VLOOKUP($B822,Table1[],3,FALSE)=0,"",VLOOKUP($B822,Table1[],3,FALSE))</f>
        <v>10 turn</v>
      </c>
      <c r="Q822" t="str">
        <f>IF(VLOOKUP($B822,Table1[],5,FALSE)=0,"",VLOOKUP($B822,Table1[],5,FALSE))</f>
        <v/>
      </c>
    </row>
    <row r="823" spans="1:17" x14ac:dyDescent="0.25">
      <c r="A823" t="s">
        <v>115</v>
      </c>
      <c r="B823" t="s">
        <v>139</v>
      </c>
      <c r="C823">
        <v>110</v>
      </c>
      <c r="D823">
        <v>205.01</v>
      </c>
      <c r="E823">
        <v>10</v>
      </c>
      <c r="F823" t="s">
        <v>24</v>
      </c>
      <c r="G823" t="s">
        <v>23</v>
      </c>
      <c r="H823">
        <v>5</v>
      </c>
      <c r="I823">
        <v>5.01</v>
      </c>
      <c r="J823" t="s">
        <v>21</v>
      </c>
      <c r="K823">
        <v>4372.5</v>
      </c>
      <c r="L823">
        <v>23.661999999999999</v>
      </c>
      <c r="M823">
        <v>4372.3999999999996</v>
      </c>
      <c r="N823">
        <v>23.661000000000001</v>
      </c>
      <c r="O823" t="str">
        <f>IF(VLOOKUP($B823,Table1[],2,FALSE)=0,"",VLOOKUP($B823,Table1[],2,FALSE))</f>
        <v/>
      </c>
      <c r="P823" t="str">
        <f>IF(VLOOKUP($B823,Table1[],3,FALSE)=0,"",VLOOKUP($B823,Table1[],3,FALSE))</f>
        <v>10 turn</v>
      </c>
      <c r="Q823" t="str">
        <f>IF(VLOOKUP($B823,Table1[],5,FALSE)=0,"",VLOOKUP($B823,Table1[],5,FALSE))</f>
        <v/>
      </c>
    </row>
    <row r="824" spans="1:17" x14ac:dyDescent="0.25">
      <c r="A824" t="s">
        <v>115</v>
      </c>
      <c r="B824" t="s">
        <v>139</v>
      </c>
      <c r="C824">
        <v>110</v>
      </c>
      <c r="D824">
        <v>205.01</v>
      </c>
      <c r="E824">
        <v>100</v>
      </c>
      <c r="F824" t="s">
        <v>24</v>
      </c>
      <c r="G824" t="s">
        <v>23</v>
      </c>
      <c r="H824">
        <v>5</v>
      </c>
      <c r="I824">
        <v>5.01</v>
      </c>
      <c r="J824" t="s">
        <v>21</v>
      </c>
      <c r="K824">
        <v>57768</v>
      </c>
      <c r="L824">
        <v>3.2888999999999999</v>
      </c>
      <c r="M824">
        <v>57768</v>
      </c>
      <c r="N824">
        <v>3.2877999999999998</v>
      </c>
      <c r="O824" t="str">
        <f>IF(VLOOKUP($B824,Table1[],2,FALSE)=0,"",VLOOKUP($B824,Table1[],2,FALSE))</f>
        <v/>
      </c>
      <c r="P824" t="str">
        <f>IF(VLOOKUP($B824,Table1[],3,FALSE)=0,"",VLOOKUP($B824,Table1[],3,FALSE))</f>
        <v>10 turn</v>
      </c>
      <c r="Q824" t="str">
        <f>IF(VLOOKUP($B824,Table1[],5,FALSE)=0,"",VLOOKUP($B824,Table1[],5,FALSE))</f>
        <v/>
      </c>
    </row>
    <row r="825" spans="1:17" x14ac:dyDescent="0.25">
      <c r="A825" t="s">
        <v>115</v>
      </c>
      <c r="B825" t="s">
        <v>140</v>
      </c>
      <c r="C825">
        <v>22</v>
      </c>
      <c r="D825">
        <v>60.000999999999998</v>
      </c>
      <c r="E825">
        <v>1E-3</v>
      </c>
      <c r="F825" t="s">
        <v>24</v>
      </c>
      <c r="G825" t="s">
        <v>23</v>
      </c>
      <c r="H825">
        <v>0.01</v>
      </c>
      <c r="I825">
        <v>4.5010000000000001E-2</v>
      </c>
      <c r="J825" t="s">
        <v>21</v>
      </c>
      <c r="K825">
        <v>-5.2</v>
      </c>
      <c r="L825">
        <v>3</v>
      </c>
      <c r="M825">
        <v>-6.3514999999999997</v>
      </c>
      <c r="N825">
        <v>3.0358000000000001</v>
      </c>
      <c r="O825" t="str">
        <f>IF(VLOOKUP($B825,Table1[],2,FALSE)=0,"",VLOOKUP($B825,Table1[],2,FALSE))</f>
        <v/>
      </c>
      <c r="P825" t="str">
        <f>IF(VLOOKUP($B825,Table1[],3,FALSE)=0,"",VLOOKUP($B825,Table1[],3,FALSE))</f>
        <v>20 turn</v>
      </c>
      <c r="Q825" t="str">
        <f>IF(VLOOKUP($B825,Table1[],5,FALSE)=0,"",VLOOKUP($B825,Table1[],5,FALSE))</f>
        <v/>
      </c>
    </row>
    <row r="826" spans="1:17" x14ac:dyDescent="0.25">
      <c r="A826" t="s">
        <v>115</v>
      </c>
      <c r="B826" t="s">
        <v>140</v>
      </c>
      <c r="C826">
        <v>22</v>
      </c>
      <c r="D826">
        <v>60.000999999999998</v>
      </c>
      <c r="E826">
        <v>0.01</v>
      </c>
      <c r="F826" t="s">
        <v>24</v>
      </c>
      <c r="G826" t="s">
        <v>23</v>
      </c>
      <c r="H826">
        <v>0.01</v>
      </c>
      <c r="I826">
        <v>4.5010000000000001E-2</v>
      </c>
      <c r="J826" t="s">
        <v>21</v>
      </c>
      <c r="K826">
        <v>-5.2</v>
      </c>
      <c r="L826">
        <v>3.0308999999999999</v>
      </c>
      <c r="M826">
        <v>-6.0166000000000004</v>
      </c>
      <c r="N826">
        <v>3.0310000000000001</v>
      </c>
      <c r="O826" t="str">
        <f>IF(VLOOKUP($B826,Table1[],2,FALSE)=0,"",VLOOKUP($B826,Table1[],2,FALSE))</f>
        <v/>
      </c>
      <c r="P826" t="str">
        <f>IF(VLOOKUP($B826,Table1[],3,FALSE)=0,"",VLOOKUP($B826,Table1[],3,FALSE))</f>
        <v>20 turn</v>
      </c>
      <c r="Q826" t="str">
        <f>IF(VLOOKUP($B826,Table1[],5,FALSE)=0,"",VLOOKUP($B826,Table1[],5,FALSE))</f>
        <v/>
      </c>
    </row>
    <row r="827" spans="1:17" x14ac:dyDescent="0.25">
      <c r="A827" t="s">
        <v>115</v>
      </c>
      <c r="B827" t="s">
        <v>140</v>
      </c>
      <c r="C827">
        <v>22</v>
      </c>
      <c r="D827">
        <v>60.000999999999998</v>
      </c>
      <c r="E827">
        <v>0.1</v>
      </c>
      <c r="F827" t="s">
        <v>24</v>
      </c>
      <c r="G827" t="s">
        <v>23</v>
      </c>
      <c r="H827">
        <v>0.01</v>
      </c>
      <c r="I827">
        <v>4.5010000000000001E-2</v>
      </c>
      <c r="J827" t="s">
        <v>21</v>
      </c>
      <c r="K827">
        <v>24.504000000000001</v>
      </c>
      <c r="L827">
        <v>2.6608999999999998</v>
      </c>
      <c r="M827">
        <v>24.465</v>
      </c>
      <c r="N827">
        <v>2.6608000000000001</v>
      </c>
      <c r="O827" t="str">
        <f>IF(VLOOKUP($B827,Table1[],2,FALSE)=0,"",VLOOKUP($B827,Table1[],2,FALSE))</f>
        <v/>
      </c>
      <c r="P827" t="str">
        <f>IF(VLOOKUP($B827,Table1[],3,FALSE)=0,"",VLOOKUP($B827,Table1[],3,FALSE))</f>
        <v>20 turn</v>
      </c>
      <c r="Q827" t="str">
        <f>IF(VLOOKUP($B827,Table1[],5,FALSE)=0,"",VLOOKUP($B827,Table1[],5,FALSE))</f>
        <v/>
      </c>
    </row>
    <row r="828" spans="1:17" x14ac:dyDescent="0.25">
      <c r="A828" t="s">
        <v>115</v>
      </c>
      <c r="B828" t="s">
        <v>140</v>
      </c>
      <c r="C828">
        <v>22</v>
      </c>
      <c r="D828">
        <v>60.000999999999998</v>
      </c>
      <c r="E828">
        <v>1</v>
      </c>
      <c r="F828" t="s">
        <v>24</v>
      </c>
      <c r="G828" t="s">
        <v>23</v>
      </c>
      <c r="H828">
        <v>0.01</v>
      </c>
      <c r="I828">
        <v>4.5010000000000001E-2</v>
      </c>
      <c r="J828" t="s">
        <v>21</v>
      </c>
      <c r="K828">
        <v>569.88</v>
      </c>
      <c r="L828">
        <v>0.59872000000000003</v>
      </c>
      <c r="M828">
        <v>569.88</v>
      </c>
      <c r="N828">
        <v>0.59787000000000001</v>
      </c>
      <c r="O828" t="str">
        <f>IF(VLOOKUP($B828,Table1[],2,FALSE)=0,"",VLOOKUP($B828,Table1[],2,FALSE))</f>
        <v/>
      </c>
      <c r="P828" t="str">
        <f>IF(VLOOKUP($B828,Table1[],3,FALSE)=0,"",VLOOKUP($B828,Table1[],3,FALSE))</f>
        <v>20 turn</v>
      </c>
      <c r="Q828" t="str">
        <f>IF(VLOOKUP($B828,Table1[],5,FALSE)=0,"",VLOOKUP($B828,Table1[],5,FALSE))</f>
        <v/>
      </c>
    </row>
    <row r="829" spans="1:17" x14ac:dyDescent="0.25">
      <c r="A829" t="s">
        <v>115</v>
      </c>
      <c r="B829" t="s">
        <v>140</v>
      </c>
      <c r="C829">
        <v>22</v>
      </c>
      <c r="D829">
        <v>60.000999999999998</v>
      </c>
      <c r="E829">
        <v>10</v>
      </c>
      <c r="F829" t="s">
        <v>24</v>
      </c>
      <c r="G829" t="s">
        <v>23</v>
      </c>
      <c r="H829">
        <v>0.01</v>
      </c>
      <c r="I829">
        <v>4.5010000000000001E-2</v>
      </c>
      <c r="J829" t="s">
        <v>21</v>
      </c>
      <c r="K829">
        <v>5799</v>
      </c>
      <c r="L829">
        <v>6.1619E-2</v>
      </c>
      <c r="M829">
        <v>5799</v>
      </c>
      <c r="N829">
        <v>6.1254999999999997E-2</v>
      </c>
      <c r="O829" t="str">
        <f>IF(VLOOKUP($B829,Table1[],2,FALSE)=0,"",VLOOKUP($B829,Table1[],2,FALSE))</f>
        <v/>
      </c>
      <c r="P829" t="str">
        <f>IF(VLOOKUP($B829,Table1[],3,FALSE)=0,"",VLOOKUP($B829,Table1[],3,FALSE))</f>
        <v>20 turn</v>
      </c>
      <c r="Q829" t="str">
        <f>IF(VLOOKUP($B829,Table1[],5,FALSE)=0,"",VLOOKUP($B829,Table1[],5,FALSE))</f>
        <v/>
      </c>
    </row>
    <row r="830" spans="1:17" x14ac:dyDescent="0.25">
      <c r="A830" t="s">
        <v>115</v>
      </c>
      <c r="B830" t="s">
        <v>140</v>
      </c>
      <c r="C830">
        <v>22</v>
      </c>
      <c r="D830">
        <v>60.000999999999998</v>
      </c>
      <c r="E830">
        <v>1E-3</v>
      </c>
      <c r="F830" t="s">
        <v>24</v>
      </c>
      <c r="G830" t="s">
        <v>23</v>
      </c>
      <c r="H830">
        <v>4.4999999999999998E-2</v>
      </c>
      <c r="I830">
        <v>1.0000100000000001</v>
      </c>
      <c r="J830" t="s">
        <v>21</v>
      </c>
      <c r="K830">
        <v>15</v>
      </c>
      <c r="L830">
        <v>2.2999999999999998</v>
      </c>
      <c r="M830">
        <v>-5.0780000000000003</v>
      </c>
      <c r="N830">
        <v>2.2269999999999999</v>
      </c>
      <c r="O830" t="str">
        <f>IF(VLOOKUP($B830,Table1[],2,FALSE)=0,"",VLOOKUP($B830,Table1[],2,FALSE))</f>
        <v/>
      </c>
      <c r="P830" t="str">
        <f>IF(VLOOKUP($B830,Table1[],3,FALSE)=0,"",VLOOKUP($B830,Table1[],3,FALSE))</f>
        <v>20 turn</v>
      </c>
      <c r="Q830" t="str">
        <f>IF(VLOOKUP($B830,Table1[],5,FALSE)=0,"",VLOOKUP($B830,Table1[],5,FALSE))</f>
        <v/>
      </c>
    </row>
    <row r="831" spans="1:17" x14ac:dyDescent="0.25">
      <c r="A831" t="s">
        <v>115</v>
      </c>
      <c r="B831" t="s">
        <v>140</v>
      </c>
      <c r="C831">
        <v>22</v>
      </c>
      <c r="D831">
        <v>60.000999999999998</v>
      </c>
      <c r="E831">
        <v>0.01</v>
      </c>
      <c r="F831" t="s">
        <v>24</v>
      </c>
      <c r="G831" t="s">
        <v>23</v>
      </c>
      <c r="H831">
        <v>4.4999999999999998E-2</v>
      </c>
      <c r="I831">
        <v>1.0000100000000001</v>
      </c>
      <c r="J831" t="s">
        <v>21</v>
      </c>
      <c r="K831">
        <v>15</v>
      </c>
      <c r="L831">
        <v>2.2999999999999998</v>
      </c>
      <c r="M831">
        <v>-4.6150000000000002</v>
      </c>
      <c r="N831">
        <v>2.2202999999999999</v>
      </c>
      <c r="O831" t="str">
        <f>IF(VLOOKUP($B831,Table1[],2,FALSE)=0,"",VLOOKUP($B831,Table1[],2,FALSE))</f>
        <v/>
      </c>
      <c r="P831" t="str">
        <f>IF(VLOOKUP($B831,Table1[],3,FALSE)=0,"",VLOOKUP($B831,Table1[],3,FALSE))</f>
        <v>20 turn</v>
      </c>
      <c r="Q831" t="str">
        <f>IF(VLOOKUP($B831,Table1[],5,FALSE)=0,"",VLOOKUP($B831,Table1[],5,FALSE))</f>
        <v/>
      </c>
    </row>
    <row r="832" spans="1:17" x14ac:dyDescent="0.25">
      <c r="A832" t="s">
        <v>115</v>
      </c>
      <c r="B832" t="s">
        <v>140</v>
      </c>
      <c r="C832">
        <v>22</v>
      </c>
      <c r="D832">
        <v>60.000999999999998</v>
      </c>
      <c r="E832">
        <v>0.1</v>
      </c>
      <c r="F832" t="s">
        <v>24</v>
      </c>
      <c r="G832" t="s">
        <v>23</v>
      </c>
      <c r="H832">
        <v>4.4999999999999998E-2</v>
      </c>
      <c r="I832">
        <v>1.0000100000000001</v>
      </c>
      <c r="J832" t="s">
        <v>21</v>
      </c>
      <c r="K832">
        <v>25.632000000000001</v>
      </c>
      <c r="L832">
        <v>2.1227999999999998</v>
      </c>
      <c r="M832">
        <v>32.901000000000003</v>
      </c>
      <c r="N832">
        <v>1.7903</v>
      </c>
      <c r="O832" t="str">
        <f>IF(VLOOKUP($B832,Table1[],2,FALSE)=0,"",VLOOKUP($B832,Table1[],2,FALSE))</f>
        <v/>
      </c>
      <c r="P832" t="str">
        <f>IF(VLOOKUP($B832,Table1[],3,FALSE)=0,"",VLOOKUP($B832,Table1[],3,FALSE))</f>
        <v>20 turn</v>
      </c>
      <c r="Q832" t="str">
        <f>IF(VLOOKUP($B832,Table1[],5,FALSE)=0,"",VLOOKUP($B832,Table1[],5,FALSE))</f>
        <v/>
      </c>
    </row>
    <row r="833" spans="1:17" x14ac:dyDescent="0.25">
      <c r="A833" t="s">
        <v>115</v>
      </c>
      <c r="B833" t="s">
        <v>140</v>
      </c>
      <c r="C833">
        <v>22</v>
      </c>
      <c r="D833">
        <v>60.000999999999998</v>
      </c>
      <c r="E833">
        <v>1</v>
      </c>
      <c r="F833" t="s">
        <v>24</v>
      </c>
      <c r="G833" t="s">
        <v>23</v>
      </c>
      <c r="H833">
        <v>4.4999999999999998E-2</v>
      </c>
      <c r="I833">
        <v>1.0000100000000001</v>
      </c>
      <c r="J833" t="s">
        <v>21</v>
      </c>
      <c r="K833">
        <v>574.48</v>
      </c>
      <c r="L833">
        <v>0.32468000000000002</v>
      </c>
      <c r="M833">
        <v>574.48</v>
      </c>
      <c r="N833">
        <v>0.32379999999999998</v>
      </c>
      <c r="O833" t="str">
        <f>IF(VLOOKUP($B833,Table1[],2,FALSE)=0,"",VLOOKUP($B833,Table1[],2,FALSE))</f>
        <v/>
      </c>
      <c r="P833" t="str">
        <f>IF(VLOOKUP($B833,Table1[],3,FALSE)=0,"",VLOOKUP($B833,Table1[],3,FALSE))</f>
        <v>20 turn</v>
      </c>
      <c r="Q833" t="str">
        <f>IF(VLOOKUP($B833,Table1[],5,FALSE)=0,"",VLOOKUP($B833,Table1[],5,FALSE))</f>
        <v/>
      </c>
    </row>
    <row r="834" spans="1:17" x14ac:dyDescent="0.25">
      <c r="A834" t="s">
        <v>115</v>
      </c>
      <c r="B834" t="s">
        <v>140</v>
      </c>
      <c r="C834">
        <v>22</v>
      </c>
      <c r="D834">
        <v>60.000999999999998</v>
      </c>
      <c r="E834">
        <v>10</v>
      </c>
      <c r="F834" t="s">
        <v>24</v>
      </c>
      <c r="G834" t="s">
        <v>23</v>
      </c>
      <c r="H834">
        <v>4.4999999999999998E-2</v>
      </c>
      <c r="I834">
        <v>1.0000100000000001</v>
      </c>
      <c r="J834" t="s">
        <v>21</v>
      </c>
      <c r="K834">
        <v>5799.4</v>
      </c>
      <c r="L834">
        <v>3.3173000000000001E-2</v>
      </c>
      <c r="M834">
        <v>5799.4</v>
      </c>
      <c r="N834">
        <v>3.2808999999999998E-2</v>
      </c>
      <c r="O834" t="str">
        <f>IF(VLOOKUP($B834,Table1[],2,FALSE)=0,"",VLOOKUP($B834,Table1[],2,FALSE))</f>
        <v/>
      </c>
      <c r="P834" t="str">
        <f>IF(VLOOKUP($B834,Table1[],3,FALSE)=0,"",VLOOKUP($B834,Table1[],3,FALSE))</f>
        <v>20 turn</v>
      </c>
      <c r="Q834" t="str">
        <f>IF(VLOOKUP($B834,Table1[],5,FALSE)=0,"",VLOOKUP($B834,Table1[],5,FALSE))</f>
        <v/>
      </c>
    </row>
    <row r="835" spans="1:17" x14ac:dyDescent="0.25">
      <c r="A835" t="s">
        <v>115</v>
      </c>
      <c r="B835" t="s">
        <v>140</v>
      </c>
      <c r="C835">
        <v>22</v>
      </c>
      <c r="D835">
        <v>60.000999999999998</v>
      </c>
      <c r="E835">
        <v>1E-3</v>
      </c>
      <c r="F835" t="s">
        <v>24</v>
      </c>
      <c r="G835" t="s">
        <v>23</v>
      </c>
      <c r="H835">
        <v>1</v>
      </c>
      <c r="I835">
        <v>5.01</v>
      </c>
      <c r="J835" t="s">
        <v>21</v>
      </c>
      <c r="K835">
        <v>2.2999999999999998</v>
      </c>
      <c r="L835">
        <v>7.6</v>
      </c>
      <c r="M835">
        <v>2.2214999999999998</v>
      </c>
      <c r="N835">
        <v>7.5885999999999996</v>
      </c>
      <c r="O835" t="str">
        <f>IF(VLOOKUP($B835,Table1[],2,FALSE)=0,"",VLOOKUP($B835,Table1[],2,FALSE))</f>
        <v/>
      </c>
      <c r="P835" t="str">
        <f>IF(VLOOKUP($B835,Table1[],3,FALSE)=0,"",VLOOKUP($B835,Table1[],3,FALSE))</f>
        <v>20 turn</v>
      </c>
      <c r="Q835" t="str">
        <f>IF(VLOOKUP($B835,Table1[],5,FALSE)=0,"",VLOOKUP($B835,Table1[],5,FALSE))</f>
        <v/>
      </c>
    </row>
    <row r="836" spans="1:17" x14ac:dyDescent="0.25">
      <c r="A836" t="s">
        <v>115</v>
      </c>
      <c r="B836" t="s">
        <v>140</v>
      </c>
      <c r="C836">
        <v>22</v>
      </c>
      <c r="D836">
        <v>60.000999999999998</v>
      </c>
      <c r="E836">
        <v>0.01</v>
      </c>
      <c r="F836" t="s">
        <v>24</v>
      </c>
      <c r="G836" t="s">
        <v>23</v>
      </c>
      <c r="H836">
        <v>1</v>
      </c>
      <c r="I836">
        <v>5.01</v>
      </c>
      <c r="J836" t="s">
        <v>21</v>
      </c>
      <c r="K836">
        <v>2.3481999999999998</v>
      </c>
      <c r="L836">
        <v>7.5869</v>
      </c>
      <c r="M836">
        <v>2.3433000000000002</v>
      </c>
      <c r="N836">
        <v>7.5869</v>
      </c>
      <c r="O836" t="str">
        <f>IF(VLOOKUP($B836,Table1[],2,FALSE)=0,"",VLOOKUP($B836,Table1[],2,FALSE))</f>
        <v/>
      </c>
      <c r="P836" t="str">
        <f>IF(VLOOKUP($B836,Table1[],3,FALSE)=0,"",VLOOKUP($B836,Table1[],3,FALSE))</f>
        <v>20 turn</v>
      </c>
      <c r="Q836" t="str">
        <f>IF(VLOOKUP($B836,Table1[],5,FALSE)=0,"",VLOOKUP($B836,Table1[],5,FALSE))</f>
        <v/>
      </c>
    </row>
    <row r="837" spans="1:17" x14ac:dyDescent="0.25">
      <c r="A837" t="s">
        <v>115</v>
      </c>
      <c r="B837" t="s">
        <v>140</v>
      </c>
      <c r="C837">
        <v>22</v>
      </c>
      <c r="D837">
        <v>60.000999999999998</v>
      </c>
      <c r="E837">
        <v>0.1</v>
      </c>
      <c r="F837" t="s">
        <v>24</v>
      </c>
      <c r="G837" t="s">
        <v>23</v>
      </c>
      <c r="H837">
        <v>1</v>
      </c>
      <c r="I837">
        <v>5.01</v>
      </c>
      <c r="J837" t="s">
        <v>21</v>
      </c>
      <c r="K837">
        <v>14.11</v>
      </c>
      <c r="L837">
        <v>7.4272999999999998</v>
      </c>
      <c r="M837">
        <v>14.090999999999999</v>
      </c>
      <c r="N837">
        <v>7.4272999999999998</v>
      </c>
      <c r="O837" t="str">
        <f>IF(VLOOKUP($B837,Table1[],2,FALSE)=0,"",VLOOKUP($B837,Table1[],2,FALSE))</f>
        <v/>
      </c>
      <c r="P837" t="str">
        <f>IF(VLOOKUP($B837,Table1[],3,FALSE)=0,"",VLOOKUP($B837,Table1[],3,FALSE))</f>
        <v>20 turn</v>
      </c>
      <c r="Q837" t="str">
        <f>IF(VLOOKUP($B837,Table1[],5,FALSE)=0,"",VLOOKUP($B837,Table1[],5,FALSE))</f>
        <v/>
      </c>
    </row>
    <row r="838" spans="1:17" x14ac:dyDescent="0.25">
      <c r="A838" t="s">
        <v>115</v>
      </c>
      <c r="B838" t="s">
        <v>140</v>
      </c>
      <c r="C838">
        <v>22</v>
      </c>
      <c r="D838">
        <v>60.000999999999998</v>
      </c>
      <c r="E838">
        <v>1</v>
      </c>
      <c r="F838" t="s">
        <v>24</v>
      </c>
      <c r="G838" t="s">
        <v>23</v>
      </c>
      <c r="H838">
        <v>1</v>
      </c>
      <c r="I838">
        <v>5.01</v>
      </c>
      <c r="J838" t="s">
        <v>21</v>
      </c>
      <c r="K838">
        <v>526.04999999999995</v>
      </c>
      <c r="L838">
        <v>3.5184000000000002</v>
      </c>
      <c r="M838">
        <v>526.04999999999995</v>
      </c>
      <c r="N838">
        <v>3.5177999999999998</v>
      </c>
      <c r="O838" t="str">
        <f>IF(VLOOKUP($B838,Table1[],2,FALSE)=0,"",VLOOKUP($B838,Table1[],2,FALSE))</f>
        <v/>
      </c>
      <c r="P838" t="str">
        <f>IF(VLOOKUP($B838,Table1[],3,FALSE)=0,"",VLOOKUP($B838,Table1[],3,FALSE))</f>
        <v>20 turn</v>
      </c>
      <c r="Q838" t="str">
        <f>IF(VLOOKUP($B838,Table1[],5,FALSE)=0,"",VLOOKUP($B838,Table1[],5,FALSE))</f>
        <v/>
      </c>
    </row>
    <row r="839" spans="1:17" x14ac:dyDescent="0.25">
      <c r="A839" t="s">
        <v>115</v>
      </c>
      <c r="B839" t="s">
        <v>140</v>
      </c>
      <c r="C839">
        <v>22</v>
      </c>
      <c r="D839">
        <v>60.000999999999998</v>
      </c>
      <c r="E839">
        <v>10</v>
      </c>
      <c r="F839" t="s">
        <v>24</v>
      </c>
      <c r="G839" t="s">
        <v>23</v>
      </c>
      <c r="H839">
        <v>1</v>
      </c>
      <c r="I839">
        <v>5.01</v>
      </c>
      <c r="J839" t="s">
        <v>21</v>
      </c>
      <c r="K839">
        <v>5793.5</v>
      </c>
      <c r="L839">
        <v>0.40619</v>
      </c>
      <c r="M839">
        <v>5793.5</v>
      </c>
      <c r="N839">
        <v>0.40583000000000002</v>
      </c>
      <c r="O839" t="str">
        <f>IF(VLOOKUP($B839,Table1[],2,FALSE)=0,"",VLOOKUP($B839,Table1[],2,FALSE))</f>
        <v/>
      </c>
      <c r="P839" t="str">
        <f>IF(VLOOKUP($B839,Table1[],3,FALSE)=0,"",VLOOKUP($B839,Table1[],3,FALSE))</f>
        <v>20 turn</v>
      </c>
      <c r="Q839" t="str">
        <f>IF(VLOOKUP($B839,Table1[],5,FALSE)=0,"",VLOOKUP($B839,Table1[],5,FALSE))</f>
        <v/>
      </c>
    </row>
    <row r="840" spans="1:17" x14ac:dyDescent="0.25">
      <c r="A840" t="s">
        <v>115</v>
      </c>
      <c r="B840" t="s">
        <v>140</v>
      </c>
      <c r="C840">
        <v>22</v>
      </c>
      <c r="D840">
        <v>60.000999999999998</v>
      </c>
      <c r="E840">
        <v>1E-3</v>
      </c>
      <c r="F840" t="s">
        <v>24</v>
      </c>
      <c r="G840" t="s">
        <v>23</v>
      </c>
      <c r="H840">
        <v>5</v>
      </c>
      <c r="I840">
        <v>10</v>
      </c>
      <c r="J840" t="s">
        <v>21</v>
      </c>
      <c r="K840">
        <v>52</v>
      </c>
      <c r="L840">
        <v>30</v>
      </c>
      <c r="M840">
        <v>34.529000000000003</v>
      </c>
      <c r="N840">
        <v>30.459</v>
      </c>
      <c r="O840" t="str">
        <f>IF(VLOOKUP($B840,Table1[],2,FALSE)=0,"",VLOOKUP($B840,Table1[],2,FALSE))</f>
        <v/>
      </c>
      <c r="P840" t="str">
        <f>IF(VLOOKUP($B840,Table1[],3,FALSE)=0,"",VLOOKUP($B840,Table1[],3,FALSE))</f>
        <v>20 turn</v>
      </c>
      <c r="Q840" t="str">
        <f>IF(VLOOKUP($B840,Table1[],5,FALSE)=0,"",VLOOKUP($B840,Table1[],5,FALSE))</f>
        <v/>
      </c>
    </row>
    <row r="841" spans="1:17" x14ac:dyDescent="0.25">
      <c r="A841" t="s">
        <v>115</v>
      </c>
      <c r="B841" t="s">
        <v>140</v>
      </c>
      <c r="C841">
        <v>22</v>
      </c>
      <c r="D841">
        <v>60.000999999999998</v>
      </c>
      <c r="E841">
        <v>0.01</v>
      </c>
      <c r="F841" t="s">
        <v>24</v>
      </c>
      <c r="G841" t="s">
        <v>23</v>
      </c>
      <c r="H841">
        <v>5</v>
      </c>
      <c r="I841">
        <v>10</v>
      </c>
      <c r="J841" t="s">
        <v>21</v>
      </c>
      <c r="K841">
        <v>52</v>
      </c>
      <c r="L841">
        <v>30.457999999999998</v>
      </c>
      <c r="M841">
        <v>34.545000000000002</v>
      </c>
      <c r="N841">
        <v>30.459</v>
      </c>
      <c r="O841" t="str">
        <f>IF(VLOOKUP($B841,Table1[],2,FALSE)=0,"",VLOOKUP($B841,Table1[],2,FALSE))</f>
        <v/>
      </c>
      <c r="P841" t="str">
        <f>IF(VLOOKUP($B841,Table1[],3,FALSE)=0,"",VLOOKUP($B841,Table1[],3,FALSE))</f>
        <v>20 turn</v>
      </c>
      <c r="Q841" t="str">
        <f>IF(VLOOKUP($B841,Table1[],5,FALSE)=0,"",VLOOKUP($B841,Table1[],5,FALSE))</f>
        <v/>
      </c>
    </row>
    <row r="842" spans="1:17" x14ac:dyDescent="0.25">
      <c r="A842" t="s">
        <v>115</v>
      </c>
      <c r="B842" t="s">
        <v>140</v>
      </c>
      <c r="C842">
        <v>22</v>
      </c>
      <c r="D842">
        <v>60.000999999999998</v>
      </c>
      <c r="E842">
        <v>0.1</v>
      </c>
      <c r="F842" t="s">
        <v>24</v>
      </c>
      <c r="G842" t="s">
        <v>23</v>
      </c>
      <c r="H842">
        <v>5</v>
      </c>
      <c r="I842">
        <v>10</v>
      </c>
      <c r="J842" t="s">
        <v>21</v>
      </c>
      <c r="K842">
        <v>52</v>
      </c>
      <c r="L842">
        <v>30.419</v>
      </c>
      <c r="M842">
        <v>37.46</v>
      </c>
      <c r="N842">
        <v>30.419</v>
      </c>
      <c r="O842" t="str">
        <f>IF(VLOOKUP($B842,Table1[],2,FALSE)=0,"",VLOOKUP($B842,Table1[],2,FALSE))</f>
        <v/>
      </c>
      <c r="P842" t="str">
        <f>IF(VLOOKUP($B842,Table1[],3,FALSE)=0,"",VLOOKUP($B842,Table1[],3,FALSE))</f>
        <v>20 turn</v>
      </c>
      <c r="Q842" t="str">
        <f>IF(VLOOKUP($B842,Table1[],5,FALSE)=0,"",VLOOKUP($B842,Table1[],5,FALSE))</f>
        <v/>
      </c>
    </row>
    <row r="843" spans="1:17" x14ac:dyDescent="0.25">
      <c r="A843" t="s">
        <v>115</v>
      </c>
      <c r="B843" t="s">
        <v>140</v>
      </c>
      <c r="C843">
        <v>22</v>
      </c>
      <c r="D843">
        <v>60.000999999999998</v>
      </c>
      <c r="E843">
        <v>1</v>
      </c>
      <c r="F843" t="s">
        <v>24</v>
      </c>
      <c r="G843" t="s">
        <v>23</v>
      </c>
      <c r="H843">
        <v>5</v>
      </c>
      <c r="I843">
        <v>10</v>
      </c>
      <c r="J843" t="s">
        <v>21</v>
      </c>
      <c r="K843">
        <v>304.91000000000003</v>
      </c>
      <c r="L843">
        <v>27.254999999999999</v>
      </c>
      <c r="M843">
        <v>304.83999999999997</v>
      </c>
      <c r="N843">
        <v>27.254999999999999</v>
      </c>
      <c r="O843" t="str">
        <f>IF(VLOOKUP($B843,Table1[],2,FALSE)=0,"",VLOOKUP($B843,Table1[],2,FALSE))</f>
        <v/>
      </c>
      <c r="P843" t="str">
        <f>IF(VLOOKUP($B843,Table1[],3,FALSE)=0,"",VLOOKUP($B843,Table1[],3,FALSE))</f>
        <v>20 turn</v>
      </c>
      <c r="Q843" t="str">
        <f>IF(VLOOKUP($B843,Table1[],5,FALSE)=0,"",VLOOKUP($B843,Table1[],5,FALSE))</f>
        <v/>
      </c>
    </row>
    <row r="844" spans="1:17" x14ac:dyDescent="0.25">
      <c r="A844" t="s">
        <v>115</v>
      </c>
      <c r="B844" t="s">
        <v>140</v>
      </c>
      <c r="C844">
        <v>22</v>
      </c>
      <c r="D844">
        <v>60.000999999999998</v>
      </c>
      <c r="E844">
        <v>10</v>
      </c>
      <c r="F844" t="s">
        <v>24</v>
      </c>
      <c r="G844" t="s">
        <v>23</v>
      </c>
      <c r="H844">
        <v>5</v>
      </c>
      <c r="I844">
        <v>10</v>
      </c>
      <c r="J844" t="s">
        <v>21</v>
      </c>
      <c r="K844">
        <v>5698.4</v>
      </c>
      <c r="L844">
        <v>6.4999000000000002</v>
      </c>
      <c r="M844">
        <v>5698.4</v>
      </c>
      <c r="N844">
        <v>6.4988999999999999</v>
      </c>
      <c r="O844" t="str">
        <f>IF(VLOOKUP($B844,Table1[],2,FALSE)=0,"",VLOOKUP($B844,Table1[],2,FALSE))</f>
        <v/>
      </c>
      <c r="P844" t="str">
        <f>IF(VLOOKUP($B844,Table1[],3,FALSE)=0,"",VLOOKUP($B844,Table1[],3,FALSE))</f>
        <v>20 turn</v>
      </c>
      <c r="Q844" t="str">
        <f>IF(VLOOKUP($B844,Table1[],5,FALSE)=0,"",VLOOKUP($B844,Table1[],5,FALSE))</f>
        <v/>
      </c>
    </row>
    <row r="845" spans="1:17" x14ac:dyDescent="0.25">
      <c r="A845" t="s">
        <v>115</v>
      </c>
      <c r="B845" t="s">
        <v>140</v>
      </c>
      <c r="C845">
        <v>22</v>
      </c>
      <c r="D845">
        <v>60.000999999999998</v>
      </c>
      <c r="E845">
        <v>1E-3</v>
      </c>
      <c r="F845" t="s">
        <v>24</v>
      </c>
      <c r="G845" t="s">
        <v>23</v>
      </c>
      <c r="H845">
        <v>10</v>
      </c>
      <c r="I845">
        <v>10.01</v>
      </c>
      <c r="J845" t="s">
        <v>21</v>
      </c>
      <c r="K845">
        <v>52</v>
      </c>
      <c r="L845">
        <v>30</v>
      </c>
      <c r="M845">
        <v>34.529000000000003</v>
      </c>
      <c r="N845">
        <v>30.459</v>
      </c>
      <c r="O845" t="str">
        <f>IF(VLOOKUP($B845,Table1[],2,FALSE)=0,"",VLOOKUP($B845,Table1[],2,FALSE))</f>
        <v/>
      </c>
      <c r="P845" t="str">
        <f>IF(VLOOKUP($B845,Table1[],3,FALSE)=0,"",VLOOKUP($B845,Table1[],3,FALSE))</f>
        <v>20 turn</v>
      </c>
      <c r="Q845" t="str">
        <f>IF(VLOOKUP($B845,Table1[],5,FALSE)=0,"",VLOOKUP($B845,Table1[],5,FALSE))</f>
        <v/>
      </c>
    </row>
    <row r="846" spans="1:17" x14ac:dyDescent="0.25">
      <c r="A846" t="s">
        <v>115</v>
      </c>
      <c r="B846" t="s">
        <v>140</v>
      </c>
      <c r="C846">
        <v>22</v>
      </c>
      <c r="D846">
        <v>60.000999999999998</v>
      </c>
      <c r="E846">
        <v>0.01</v>
      </c>
      <c r="F846" t="s">
        <v>24</v>
      </c>
      <c r="G846" t="s">
        <v>23</v>
      </c>
      <c r="H846">
        <v>10</v>
      </c>
      <c r="I846">
        <v>10.01</v>
      </c>
      <c r="J846" t="s">
        <v>21</v>
      </c>
      <c r="K846">
        <v>52</v>
      </c>
      <c r="L846">
        <v>30.457999999999998</v>
      </c>
      <c r="M846">
        <v>34.545000000000002</v>
      </c>
      <c r="N846">
        <v>30.459</v>
      </c>
      <c r="O846" t="str">
        <f>IF(VLOOKUP($B846,Table1[],2,FALSE)=0,"",VLOOKUP($B846,Table1[],2,FALSE))</f>
        <v/>
      </c>
      <c r="P846" t="str">
        <f>IF(VLOOKUP($B846,Table1[],3,FALSE)=0,"",VLOOKUP($B846,Table1[],3,FALSE))</f>
        <v>20 turn</v>
      </c>
      <c r="Q846" t="str">
        <f>IF(VLOOKUP($B846,Table1[],5,FALSE)=0,"",VLOOKUP($B846,Table1[],5,FALSE))</f>
        <v/>
      </c>
    </row>
    <row r="847" spans="1:17" x14ac:dyDescent="0.25">
      <c r="A847" t="s">
        <v>115</v>
      </c>
      <c r="B847" t="s">
        <v>140</v>
      </c>
      <c r="C847">
        <v>22</v>
      </c>
      <c r="D847">
        <v>60.000999999999998</v>
      </c>
      <c r="E847">
        <v>0.1</v>
      </c>
      <c r="F847" t="s">
        <v>24</v>
      </c>
      <c r="G847" t="s">
        <v>23</v>
      </c>
      <c r="H847">
        <v>10</v>
      </c>
      <c r="I847">
        <v>10.01</v>
      </c>
      <c r="J847" t="s">
        <v>21</v>
      </c>
      <c r="K847">
        <v>52</v>
      </c>
      <c r="L847">
        <v>30.419</v>
      </c>
      <c r="M847">
        <v>37.46</v>
      </c>
      <c r="N847">
        <v>30.419</v>
      </c>
      <c r="O847" t="str">
        <f>IF(VLOOKUP($B847,Table1[],2,FALSE)=0,"",VLOOKUP($B847,Table1[],2,FALSE))</f>
        <v/>
      </c>
      <c r="P847" t="str">
        <f>IF(VLOOKUP($B847,Table1[],3,FALSE)=0,"",VLOOKUP($B847,Table1[],3,FALSE))</f>
        <v>20 turn</v>
      </c>
      <c r="Q847" t="str">
        <f>IF(VLOOKUP($B847,Table1[],5,FALSE)=0,"",VLOOKUP($B847,Table1[],5,FALSE))</f>
        <v/>
      </c>
    </row>
    <row r="848" spans="1:17" x14ac:dyDescent="0.25">
      <c r="A848" t="s">
        <v>115</v>
      </c>
      <c r="B848" t="s">
        <v>140</v>
      </c>
      <c r="C848">
        <v>22</v>
      </c>
      <c r="D848">
        <v>60.000999999999998</v>
      </c>
      <c r="E848">
        <v>1</v>
      </c>
      <c r="F848" t="s">
        <v>24</v>
      </c>
      <c r="G848" t="s">
        <v>23</v>
      </c>
      <c r="H848">
        <v>10</v>
      </c>
      <c r="I848">
        <v>10.01</v>
      </c>
      <c r="J848" t="s">
        <v>21</v>
      </c>
      <c r="K848">
        <v>304.91000000000003</v>
      </c>
      <c r="L848">
        <v>27.254999999999999</v>
      </c>
      <c r="M848">
        <v>304.83999999999997</v>
      </c>
      <c r="N848">
        <v>27.254999999999999</v>
      </c>
      <c r="O848" t="str">
        <f>IF(VLOOKUP($B848,Table1[],2,FALSE)=0,"",VLOOKUP($B848,Table1[],2,FALSE))</f>
        <v/>
      </c>
      <c r="P848" t="str">
        <f>IF(VLOOKUP($B848,Table1[],3,FALSE)=0,"",VLOOKUP($B848,Table1[],3,FALSE))</f>
        <v>20 turn</v>
      </c>
      <c r="Q848" t="str">
        <f>IF(VLOOKUP($B848,Table1[],5,FALSE)=0,"",VLOOKUP($B848,Table1[],5,FALSE))</f>
        <v/>
      </c>
    </row>
    <row r="849" spans="1:17" x14ac:dyDescent="0.25">
      <c r="A849" t="s">
        <v>115</v>
      </c>
      <c r="B849" t="s">
        <v>140</v>
      </c>
      <c r="C849">
        <v>22</v>
      </c>
      <c r="D849">
        <v>60.000999999999998</v>
      </c>
      <c r="E849">
        <v>10</v>
      </c>
      <c r="F849" t="s">
        <v>24</v>
      </c>
      <c r="G849" t="s">
        <v>23</v>
      </c>
      <c r="H849">
        <v>10</v>
      </c>
      <c r="I849">
        <v>10.01</v>
      </c>
      <c r="J849" t="s">
        <v>21</v>
      </c>
      <c r="K849">
        <v>5698.4</v>
      </c>
      <c r="L849">
        <v>6.4999000000000002</v>
      </c>
      <c r="M849">
        <v>5698.4</v>
      </c>
      <c r="N849">
        <v>6.4988999999999999</v>
      </c>
      <c r="O849" t="str">
        <f>IF(VLOOKUP($B849,Table1[],2,FALSE)=0,"",VLOOKUP($B849,Table1[],2,FALSE))</f>
        <v/>
      </c>
      <c r="P849" t="str">
        <f>IF(VLOOKUP($B849,Table1[],3,FALSE)=0,"",VLOOKUP($B849,Table1[],3,FALSE))</f>
        <v>20 turn</v>
      </c>
      <c r="Q849" t="str">
        <f>IF(VLOOKUP($B849,Table1[],5,FALSE)=0,"",VLOOKUP($B849,Table1[],5,FALSE))</f>
        <v/>
      </c>
    </row>
    <row r="850" spans="1:17" x14ac:dyDescent="0.25">
      <c r="A850" t="s">
        <v>115</v>
      </c>
      <c r="B850" t="s">
        <v>140</v>
      </c>
      <c r="C850">
        <v>60</v>
      </c>
      <c r="D850">
        <v>220.01</v>
      </c>
      <c r="E850">
        <v>0.01</v>
      </c>
      <c r="F850" t="s">
        <v>24</v>
      </c>
      <c r="G850" t="s">
        <v>23</v>
      </c>
      <c r="H850">
        <v>4.4999999999999998E-2</v>
      </c>
      <c r="I850">
        <v>0.10001</v>
      </c>
      <c r="J850" t="s">
        <v>21</v>
      </c>
      <c r="K850">
        <v>24</v>
      </c>
      <c r="L850">
        <v>2.1</v>
      </c>
      <c r="M850">
        <v>23.533999999999999</v>
      </c>
      <c r="N850">
        <v>2.0874999999999999</v>
      </c>
      <c r="O850" t="str">
        <f>IF(VLOOKUP($B850,Table1[],2,FALSE)=0,"",VLOOKUP($B850,Table1[],2,FALSE))</f>
        <v/>
      </c>
      <c r="P850" t="str">
        <f>IF(VLOOKUP($B850,Table1[],3,FALSE)=0,"",VLOOKUP($B850,Table1[],3,FALSE))</f>
        <v>20 turn</v>
      </c>
      <c r="Q850" t="str">
        <f>IF(VLOOKUP($B850,Table1[],5,FALSE)=0,"",VLOOKUP($B850,Table1[],5,FALSE))</f>
        <v/>
      </c>
    </row>
    <row r="851" spans="1:17" x14ac:dyDescent="0.25">
      <c r="A851" t="s">
        <v>115</v>
      </c>
      <c r="B851" t="s">
        <v>140</v>
      </c>
      <c r="C851">
        <v>60</v>
      </c>
      <c r="D851">
        <v>220.01</v>
      </c>
      <c r="E851">
        <v>0.1</v>
      </c>
      <c r="F851" t="s">
        <v>24</v>
      </c>
      <c r="G851" t="s">
        <v>23</v>
      </c>
      <c r="H851">
        <v>4.4999999999999998E-2</v>
      </c>
      <c r="I851">
        <v>0.10001</v>
      </c>
      <c r="J851" t="s">
        <v>21</v>
      </c>
      <c r="K851">
        <v>37.146000000000001</v>
      </c>
      <c r="L851">
        <v>2.0415000000000001</v>
      </c>
      <c r="M851">
        <v>37.093000000000004</v>
      </c>
      <c r="N851">
        <v>2.0415000000000001</v>
      </c>
      <c r="O851" t="str">
        <f>IF(VLOOKUP($B851,Table1[],2,FALSE)=0,"",VLOOKUP($B851,Table1[],2,FALSE))</f>
        <v/>
      </c>
      <c r="P851" t="str">
        <f>IF(VLOOKUP($B851,Table1[],3,FALSE)=0,"",VLOOKUP($B851,Table1[],3,FALSE))</f>
        <v>20 turn</v>
      </c>
      <c r="Q851" t="str">
        <f>IF(VLOOKUP($B851,Table1[],5,FALSE)=0,"",VLOOKUP($B851,Table1[],5,FALSE))</f>
        <v/>
      </c>
    </row>
    <row r="852" spans="1:17" x14ac:dyDescent="0.25">
      <c r="A852" t="s">
        <v>115</v>
      </c>
      <c r="B852" t="s">
        <v>140</v>
      </c>
      <c r="C852">
        <v>60</v>
      </c>
      <c r="D852">
        <v>220.01</v>
      </c>
      <c r="E852">
        <v>1</v>
      </c>
      <c r="F852" t="s">
        <v>24</v>
      </c>
      <c r="G852" t="s">
        <v>23</v>
      </c>
      <c r="H852">
        <v>4.4999999999999998E-2</v>
      </c>
      <c r="I852">
        <v>0.10001</v>
      </c>
      <c r="J852" t="s">
        <v>21</v>
      </c>
      <c r="K852">
        <v>540.32000000000005</v>
      </c>
      <c r="L852">
        <v>0.97470999999999997</v>
      </c>
      <c r="M852">
        <v>540.29999999999995</v>
      </c>
      <c r="N852">
        <v>0.97416999999999998</v>
      </c>
      <c r="O852" t="str">
        <f>IF(VLOOKUP($B852,Table1[],2,FALSE)=0,"",VLOOKUP($B852,Table1[],2,FALSE))</f>
        <v/>
      </c>
      <c r="P852" t="str">
        <f>IF(VLOOKUP($B852,Table1[],3,FALSE)=0,"",VLOOKUP($B852,Table1[],3,FALSE))</f>
        <v>20 turn</v>
      </c>
      <c r="Q852" t="str">
        <f>IF(VLOOKUP($B852,Table1[],5,FALSE)=0,"",VLOOKUP($B852,Table1[],5,FALSE))</f>
        <v/>
      </c>
    </row>
    <row r="853" spans="1:17" x14ac:dyDescent="0.25">
      <c r="A853" t="s">
        <v>115</v>
      </c>
      <c r="B853" t="s">
        <v>140</v>
      </c>
      <c r="C853">
        <v>60</v>
      </c>
      <c r="D853">
        <v>220.01</v>
      </c>
      <c r="E853">
        <v>10</v>
      </c>
      <c r="F853" t="s">
        <v>24</v>
      </c>
      <c r="G853" t="s">
        <v>23</v>
      </c>
      <c r="H853">
        <v>4.4999999999999998E-2</v>
      </c>
      <c r="I853">
        <v>0.10001</v>
      </c>
      <c r="J853" t="s">
        <v>21</v>
      </c>
      <c r="K853">
        <v>5795.1</v>
      </c>
      <c r="L853">
        <v>0.11376</v>
      </c>
      <c r="M853">
        <v>5795.1</v>
      </c>
      <c r="N853">
        <v>0.11344</v>
      </c>
      <c r="O853" t="str">
        <f>IF(VLOOKUP($B853,Table1[],2,FALSE)=0,"",VLOOKUP($B853,Table1[],2,FALSE))</f>
        <v/>
      </c>
      <c r="P853" t="str">
        <f>IF(VLOOKUP($B853,Table1[],3,FALSE)=0,"",VLOOKUP($B853,Table1[],3,FALSE))</f>
        <v>20 turn</v>
      </c>
      <c r="Q853" t="str">
        <f>IF(VLOOKUP($B853,Table1[],5,FALSE)=0,"",VLOOKUP($B853,Table1[],5,FALSE))</f>
        <v/>
      </c>
    </row>
    <row r="854" spans="1:17" x14ac:dyDescent="0.25">
      <c r="A854" t="s">
        <v>115</v>
      </c>
      <c r="B854" t="s">
        <v>140</v>
      </c>
      <c r="C854">
        <v>60</v>
      </c>
      <c r="D854">
        <v>220.01</v>
      </c>
      <c r="E854">
        <v>100</v>
      </c>
      <c r="F854" t="s">
        <v>24</v>
      </c>
      <c r="G854" t="s">
        <v>23</v>
      </c>
      <c r="H854">
        <v>4.4999999999999998E-2</v>
      </c>
      <c r="I854">
        <v>0.10001</v>
      </c>
      <c r="J854" t="s">
        <v>21</v>
      </c>
      <c r="K854">
        <v>58000</v>
      </c>
      <c r="L854">
        <v>1.1493E-2</v>
      </c>
      <c r="M854">
        <v>58000</v>
      </c>
      <c r="N854">
        <v>1.1365E-2</v>
      </c>
      <c r="O854" t="str">
        <f>IF(VLOOKUP($B854,Table1[],2,FALSE)=0,"",VLOOKUP($B854,Table1[],2,FALSE))</f>
        <v/>
      </c>
      <c r="P854" t="str">
        <f>IF(VLOOKUP($B854,Table1[],3,FALSE)=0,"",VLOOKUP($B854,Table1[],3,FALSE))</f>
        <v>20 turn</v>
      </c>
      <c r="Q854" t="str">
        <f>IF(VLOOKUP($B854,Table1[],5,FALSE)=0,"",VLOOKUP($B854,Table1[],5,FALSE))</f>
        <v/>
      </c>
    </row>
    <row r="855" spans="1:17" x14ac:dyDescent="0.25">
      <c r="A855" t="s">
        <v>115</v>
      </c>
      <c r="B855" t="s">
        <v>140</v>
      </c>
      <c r="C855">
        <v>60</v>
      </c>
      <c r="D855">
        <v>220.01</v>
      </c>
      <c r="E855">
        <v>0.01</v>
      </c>
      <c r="F855" t="s">
        <v>24</v>
      </c>
      <c r="G855" t="s">
        <v>23</v>
      </c>
      <c r="H855">
        <v>0.1</v>
      </c>
      <c r="I855">
        <v>1.0000100000000001</v>
      </c>
      <c r="J855" t="s">
        <v>21</v>
      </c>
      <c r="K855">
        <v>30</v>
      </c>
      <c r="L855">
        <v>2.2999999999999998</v>
      </c>
      <c r="M855">
        <v>29.364000000000001</v>
      </c>
      <c r="N855">
        <v>2.2879</v>
      </c>
      <c r="O855" t="str">
        <f>IF(VLOOKUP($B855,Table1[],2,FALSE)=0,"",VLOOKUP($B855,Table1[],2,FALSE))</f>
        <v/>
      </c>
      <c r="P855" t="str">
        <f>IF(VLOOKUP($B855,Table1[],3,FALSE)=0,"",VLOOKUP($B855,Table1[],3,FALSE))</f>
        <v>20 turn</v>
      </c>
      <c r="Q855" t="str">
        <f>IF(VLOOKUP($B855,Table1[],5,FALSE)=0,"",VLOOKUP($B855,Table1[],5,FALSE))</f>
        <v/>
      </c>
    </row>
    <row r="856" spans="1:17" x14ac:dyDescent="0.25">
      <c r="A856" t="s">
        <v>115</v>
      </c>
      <c r="B856" t="s">
        <v>140</v>
      </c>
      <c r="C856">
        <v>60</v>
      </c>
      <c r="D856">
        <v>220.01</v>
      </c>
      <c r="E856">
        <v>0.1</v>
      </c>
      <c r="F856" t="s">
        <v>24</v>
      </c>
      <c r="G856" t="s">
        <v>23</v>
      </c>
      <c r="H856">
        <v>0.1</v>
      </c>
      <c r="I856">
        <v>1.0000100000000001</v>
      </c>
      <c r="J856" t="s">
        <v>21</v>
      </c>
      <c r="K856">
        <v>41.543999999999997</v>
      </c>
      <c r="L856">
        <v>2.2475000000000001</v>
      </c>
      <c r="M856">
        <v>41.546999999999997</v>
      </c>
      <c r="N856">
        <v>2.2467000000000001</v>
      </c>
      <c r="O856" t="str">
        <f>IF(VLOOKUP($B856,Table1[],2,FALSE)=0,"",VLOOKUP($B856,Table1[],2,FALSE))</f>
        <v/>
      </c>
      <c r="P856" t="str">
        <f>IF(VLOOKUP($B856,Table1[],3,FALSE)=0,"",VLOOKUP($B856,Table1[],3,FALSE))</f>
        <v>20 turn</v>
      </c>
      <c r="Q856" t="str">
        <f>IF(VLOOKUP($B856,Table1[],5,FALSE)=0,"",VLOOKUP($B856,Table1[],5,FALSE))</f>
        <v/>
      </c>
    </row>
    <row r="857" spans="1:17" x14ac:dyDescent="0.25">
      <c r="A857" t="s">
        <v>115</v>
      </c>
      <c r="B857" t="s">
        <v>140</v>
      </c>
      <c r="C857">
        <v>60</v>
      </c>
      <c r="D857">
        <v>220.01</v>
      </c>
      <c r="E857">
        <v>1</v>
      </c>
      <c r="F857" t="s">
        <v>24</v>
      </c>
      <c r="G857" t="s">
        <v>23</v>
      </c>
      <c r="H857">
        <v>0.1</v>
      </c>
      <c r="I857">
        <v>1.0000100000000001</v>
      </c>
      <c r="J857" t="s">
        <v>21</v>
      </c>
      <c r="K857">
        <v>534.45000000000005</v>
      </c>
      <c r="L857">
        <v>1.1508</v>
      </c>
      <c r="M857">
        <v>534.41999999999996</v>
      </c>
      <c r="N857">
        <v>1.1503000000000001</v>
      </c>
      <c r="O857" t="str">
        <f>IF(VLOOKUP($B857,Table1[],2,FALSE)=0,"",VLOOKUP($B857,Table1[],2,FALSE))</f>
        <v/>
      </c>
      <c r="P857" t="str">
        <f>IF(VLOOKUP($B857,Table1[],3,FALSE)=0,"",VLOOKUP($B857,Table1[],3,FALSE))</f>
        <v>20 turn</v>
      </c>
      <c r="Q857" t="str">
        <f>IF(VLOOKUP($B857,Table1[],5,FALSE)=0,"",VLOOKUP($B857,Table1[],5,FALSE))</f>
        <v/>
      </c>
    </row>
    <row r="858" spans="1:17" x14ac:dyDescent="0.25">
      <c r="A858" t="s">
        <v>115</v>
      </c>
      <c r="B858" t="s">
        <v>140</v>
      </c>
      <c r="C858">
        <v>60</v>
      </c>
      <c r="D858">
        <v>220.01</v>
      </c>
      <c r="E858">
        <v>10</v>
      </c>
      <c r="F858" t="s">
        <v>24</v>
      </c>
      <c r="G858" t="s">
        <v>23</v>
      </c>
      <c r="H858">
        <v>0.1</v>
      </c>
      <c r="I858">
        <v>1.0000100000000001</v>
      </c>
      <c r="J858" t="s">
        <v>21</v>
      </c>
      <c r="K858">
        <v>5794.1</v>
      </c>
      <c r="L858">
        <v>0.13793</v>
      </c>
      <c r="M858">
        <v>5794.1</v>
      </c>
      <c r="N858">
        <v>0.13761000000000001</v>
      </c>
      <c r="O858" t="str">
        <f>IF(VLOOKUP($B858,Table1[],2,FALSE)=0,"",VLOOKUP($B858,Table1[],2,FALSE))</f>
        <v/>
      </c>
      <c r="P858" t="str">
        <f>IF(VLOOKUP($B858,Table1[],3,FALSE)=0,"",VLOOKUP($B858,Table1[],3,FALSE))</f>
        <v>20 turn</v>
      </c>
      <c r="Q858" t="str">
        <f>IF(VLOOKUP($B858,Table1[],5,FALSE)=0,"",VLOOKUP($B858,Table1[],5,FALSE))</f>
        <v/>
      </c>
    </row>
    <row r="859" spans="1:17" x14ac:dyDescent="0.25">
      <c r="A859" t="s">
        <v>115</v>
      </c>
      <c r="B859" t="s">
        <v>140</v>
      </c>
      <c r="C859">
        <v>60</v>
      </c>
      <c r="D859">
        <v>220.01</v>
      </c>
      <c r="E859">
        <v>100</v>
      </c>
      <c r="F859" t="s">
        <v>24</v>
      </c>
      <c r="G859" t="s">
        <v>23</v>
      </c>
      <c r="H859">
        <v>0.1</v>
      </c>
      <c r="I859">
        <v>1.0000100000000001</v>
      </c>
      <c r="J859" t="s">
        <v>21</v>
      </c>
      <c r="K859">
        <v>58000</v>
      </c>
      <c r="L859">
        <v>1.392E-2</v>
      </c>
      <c r="M859">
        <v>58000</v>
      </c>
      <c r="N859">
        <v>1.3793E-2</v>
      </c>
      <c r="O859" t="str">
        <f>IF(VLOOKUP($B859,Table1[],2,FALSE)=0,"",VLOOKUP($B859,Table1[],2,FALSE))</f>
        <v/>
      </c>
      <c r="P859" t="str">
        <f>IF(VLOOKUP($B859,Table1[],3,FALSE)=0,"",VLOOKUP($B859,Table1[],3,FALSE))</f>
        <v>20 turn</v>
      </c>
      <c r="Q859" t="str">
        <f>IF(VLOOKUP($B859,Table1[],5,FALSE)=0,"",VLOOKUP($B859,Table1[],5,FALSE))</f>
        <v/>
      </c>
    </row>
    <row r="860" spans="1:17" x14ac:dyDescent="0.25">
      <c r="A860" t="s">
        <v>115</v>
      </c>
      <c r="B860" t="s">
        <v>140</v>
      </c>
      <c r="C860">
        <v>60</v>
      </c>
      <c r="D860">
        <v>220.01</v>
      </c>
      <c r="E860">
        <v>0.01</v>
      </c>
      <c r="F860" t="s">
        <v>24</v>
      </c>
      <c r="G860" t="s">
        <v>23</v>
      </c>
      <c r="H860">
        <v>1</v>
      </c>
      <c r="I860">
        <v>5</v>
      </c>
      <c r="J860" t="s">
        <v>21</v>
      </c>
      <c r="K860">
        <v>47</v>
      </c>
      <c r="L860">
        <v>35</v>
      </c>
      <c r="M860">
        <v>46.103000000000002</v>
      </c>
      <c r="N860">
        <v>34.698999999999998</v>
      </c>
      <c r="O860" t="str">
        <f>IF(VLOOKUP($B860,Table1[],2,FALSE)=0,"",VLOOKUP($B860,Table1[],2,FALSE))</f>
        <v/>
      </c>
      <c r="P860" t="str">
        <f>IF(VLOOKUP($B860,Table1[],3,FALSE)=0,"",VLOOKUP($B860,Table1[],3,FALSE))</f>
        <v>20 turn</v>
      </c>
      <c r="Q860" t="str">
        <f>IF(VLOOKUP($B860,Table1[],5,FALSE)=0,"",VLOOKUP($B860,Table1[],5,FALSE))</f>
        <v/>
      </c>
    </row>
    <row r="861" spans="1:17" x14ac:dyDescent="0.25">
      <c r="A861" t="s">
        <v>115</v>
      </c>
      <c r="B861" t="s">
        <v>140</v>
      </c>
      <c r="C861">
        <v>60</v>
      </c>
      <c r="D861">
        <v>220.01</v>
      </c>
      <c r="E861">
        <v>0.1</v>
      </c>
      <c r="F861" t="s">
        <v>24</v>
      </c>
      <c r="G861" t="s">
        <v>23</v>
      </c>
      <c r="H861">
        <v>1</v>
      </c>
      <c r="I861">
        <v>5</v>
      </c>
      <c r="J861" t="s">
        <v>21</v>
      </c>
      <c r="K861">
        <v>47</v>
      </c>
      <c r="L861">
        <v>35</v>
      </c>
      <c r="M861">
        <v>47.146000000000001</v>
      </c>
      <c r="N861">
        <v>34.695</v>
      </c>
      <c r="O861" t="str">
        <f>IF(VLOOKUP($B861,Table1[],2,FALSE)=0,"",VLOOKUP($B861,Table1[],2,FALSE))</f>
        <v/>
      </c>
      <c r="P861" t="str">
        <f>IF(VLOOKUP($B861,Table1[],3,FALSE)=0,"",VLOOKUP($B861,Table1[],3,FALSE))</f>
        <v>20 turn</v>
      </c>
      <c r="Q861" t="str">
        <f>IF(VLOOKUP($B861,Table1[],5,FALSE)=0,"",VLOOKUP($B861,Table1[],5,FALSE))</f>
        <v/>
      </c>
    </row>
    <row r="862" spans="1:17" x14ac:dyDescent="0.25">
      <c r="A862" t="s">
        <v>115</v>
      </c>
      <c r="B862" t="s">
        <v>140</v>
      </c>
      <c r="C862">
        <v>60</v>
      </c>
      <c r="D862">
        <v>220.01</v>
      </c>
      <c r="E862">
        <v>1</v>
      </c>
      <c r="F862" t="s">
        <v>24</v>
      </c>
      <c r="G862" t="s">
        <v>23</v>
      </c>
      <c r="H862">
        <v>1</v>
      </c>
      <c r="I862">
        <v>5</v>
      </c>
      <c r="J862" t="s">
        <v>21</v>
      </c>
      <c r="K862">
        <v>127.73</v>
      </c>
      <c r="L862">
        <v>34.633000000000003</v>
      </c>
      <c r="M862">
        <v>144.69999999999999</v>
      </c>
      <c r="N862">
        <v>34.35</v>
      </c>
      <c r="O862" t="str">
        <f>IF(VLOOKUP($B862,Table1[],2,FALSE)=0,"",VLOOKUP($B862,Table1[],2,FALSE))</f>
        <v/>
      </c>
      <c r="P862" t="str">
        <f>IF(VLOOKUP($B862,Table1[],3,FALSE)=0,"",VLOOKUP($B862,Table1[],3,FALSE))</f>
        <v>20 turn</v>
      </c>
      <c r="Q862" t="str">
        <f>IF(VLOOKUP($B862,Table1[],5,FALSE)=0,"",VLOOKUP($B862,Table1[],5,FALSE))</f>
        <v/>
      </c>
    </row>
    <row r="863" spans="1:17" x14ac:dyDescent="0.25">
      <c r="A863" t="s">
        <v>115</v>
      </c>
      <c r="B863" t="s">
        <v>140</v>
      </c>
      <c r="C863">
        <v>60</v>
      </c>
      <c r="D863">
        <v>220.01</v>
      </c>
      <c r="E863">
        <v>10</v>
      </c>
      <c r="F863" t="s">
        <v>24</v>
      </c>
      <c r="G863" t="s">
        <v>23</v>
      </c>
      <c r="H863">
        <v>1</v>
      </c>
      <c r="I863">
        <v>5</v>
      </c>
      <c r="J863" t="s">
        <v>21</v>
      </c>
      <c r="K863">
        <v>4885.8999999999996</v>
      </c>
      <c r="L863">
        <v>21.536999999999999</v>
      </c>
      <c r="M863">
        <v>4885.8999999999996</v>
      </c>
      <c r="N863">
        <v>21.536999999999999</v>
      </c>
      <c r="O863" t="str">
        <f>IF(VLOOKUP($B863,Table1[],2,FALSE)=0,"",VLOOKUP($B863,Table1[],2,FALSE))</f>
        <v/>
      </c>
      <c r="P863" t="str">
        <f>IF(VLOOKUP($B863,Table1[],3,FALSE)=0,"",VLOOKUP($B863,Table1[],3,FALSE))</f>
        <v>20 turn</v>
      </c>
      <c r="Q863" t="str">
        <f>IF(VLOOKUP($B863,Table1[],5,FALSE)=0,"",VLOOKUP($B863,Table1[],5,FALSE))</f>
        <v/>
      </c>
    </row>
    <row r="864" spans="1:17" x14ac:dyDescent="0.25">
      <c r="A864" t="s">
        <v>115</v>
      </c>
      <c r="B864" t="s">
        <v>140</v>
      </c>
      <c r="C864">
        <v>60</v>
      </c>
      <c r="D864">
        <v>220.01</v>
      </c>
      <c r="E864">
        <v>100</v>
      </c>
      <c r="F864" t="s">
        <v>24</v>
      </c>
      <c r="G864" t="s">
        <v>23</v>
      </c>
      <c r="H864">
        <v>1</v>
      </c>
      <c r="I864">
        <v>5</v>
      </c>
      <c r="J864" t="s">
        <v>21</v>
      </c>
      <c r="K864">
        <v>57864</v>
      </c>
      <c r="L864">
        <v>2.9205000000000001</v>
      </c>
      <c r="M864">
        <v>57864</v>
      </c>
      <c r="N864">
        <v>2.9201000000000001</v>
      </c>
      <c r="O864" t="str">
        <f>IF(VLOOKUP($B864,Table1[],2,FALSE)=0,"",VLOOKUP($B864,Table1[],2,FALSE))</f>
        <v/>
      </c>
      <c r="P864" t="str">
        <f>IF(VLOOKUP($B864,Table1[],3,FALSE)=0,"",VLOOKUP($B864,Table1[],3,FALSE))</f>
        <v>20 turn</v>
      </c>
      <c r="Q864" t="str">
        <f>IF(VLOOKUP($B864,Table1[],5,FALSE)=0,"",VLOOKUP($B864,Table1[],5,FALSE))</f>
        <v/>
      </c>
    </row>
    <row r="865" spans="1:17" x14ac:dyDescent="0.25">
      <c r="A865" t="s">
        <v>115</v>
      </c>
      <c r="B865" t="s">
        <v>140</v>
      </c>
      <c r="C865">
        <v>60</v>
      </c>
      <c r="D865">
        <v>220.01</v>
      </c>
      <c r="E865">
        <v>0.01</v>
      </c>
      <c r="F865" t="s">
        <v>24</v>
      </c>
      <c r="G865" t="s">
        <v>23</v>
      </c>
      <c r="H865">
        <v>5</v>
      </c>
      <c r="I865">
        <v>5.01</v>
      </c>
      <c r="J865" t="s">
        <v>21</v>
      </c>
      <c r="K865">
        <v>47</v>
      </c>
      <c r="L865">
        <v>35</v>
      </c>
      <c r="M865">
        <v>46.103000000000002</v>
      </c>
      <c r="N865">
        <v>34.698999999999998</v>
      </c>
      <c r="O865" t="str">
        <f>IF(VLOOKUP($B865,Table1[],2,FALSE)=0,"",VLOOKUP($B865,Table1[],2,FALSE))</f>
        <v/>
      </c>
      <c r="P865" t="str">
        <f>IF(VLOOKUP($B865,Table1[],3,FALSE)=0,"",VLOOKUP($B865,Table1[],3,FALSE))</f>
        <v>20 turn</v>
      </c>
      <c r="Q865" t="str">
        <f>IF(VLOOKUP($B865,Table1[],5,FALSE)=0,"",VLOOKUP($B865,Table1[],5,FALSE))</f>
        <v/>
      </c>
    </row>
    <row r="866" spans="1:17" x14ac:dyDescent="0.25">
      <c r="A866" t="s">
        <v>115</v>
      </c>
      <c r="B866" t="s">
        <v>140</v>
      </c>
      <c r="C866">
        <v>60</v>
      </c>
      <c r="D866">
        <v>220.01</v>
      </c>
      <c r="E866">
        <v>0.1</v>
      </c>
      <c r="F866" t="s">
        <v>24</v>
      </c>
      <c r="G866" t="s">
        <v>23</v>
      </c>
      <c r="H866">
        <v>5</v>
      </c>
      <c r="I866">
        <v>5.01</v>
      </c>
      <c r="J866" t="s">
        <v>21</v>
      </c>
      <c r="K866">
        <v>47</v>
      </c>
      <c r="L866">
        <v>35</v>
      </c>
      <c r="M866">
        <v>47.146000000000001</v>
      </c>
      <c r="N866">
        <v>34.695</v>
      </c>
      <c r="O866" t="str">
        <f>IF(VLOOKUP($B866,Table1[],2,FALSE)=0,"",VLOOKUP($B866,Table1[],2,FALSE))</f>
        <v/>
      </c>
      <c r="P866" t="str">
        <f>IF(VLOOKUP($B866,Table1[],3,FALSE)=0,"",VLOOKUP($B866,Table1[],3,FALSE))</f>
        <v>20 turn</v>
      </c>
      <c r="Q866" t="str">
        <f>IF(VLOOKUP($B866,Table1[],5,FALSE)=0,"",VLOOKUP($B866,Table1[],5,FALSE))</f>
        <v/>
      </c>
    </row>
    <row r="867" spans="1:17" x14ac:dyDescent="0.25">
      <c r="A867" t="s">
        <v>115</v>
      </c>
      <c r="B867" t="s">
        <v>140</v>
      </c>
      <c r="C867">
        <v>60</v>
      </c>
      <c r="D867">
        <v>220.01</v>
      </c>
      <c r="E867">
        <v>1</v>
      </c>
      <c r="F867" t="s">
        <v>24</v>
      </c>
      <c r="G867" t="s">
        <v>23</v>
      </c>
      <c r="H867">
        <v>5</v>
      </c>
      <c r="I867">
        <v>5.01</v>
      </c>
      <c r="J867" t="s">
        <v>21</v>
      </c>
      <c r="K867">
        <v>127.73</v>
      </c>
      <c r="L867">
        <v>34.633000000000003</v>
      </c>
      <c r="M867">
        <v>144.69999999999999</v>
      </c>
      <c r="N867">
        <v>34.35</v>
      </c>
      <c r="O867" t="str">
        <f>IF(VLOOKUP($B867,Table1[],2,FALSE)=0,"",VLOOKUP($B867,Table1[],2,FALSE))</f>
        <v/>
      </c>
      <c r="P867" t="str">
        <f>IF(VLOOKUP($B867,Table1[],3,FALSE)=0,"",VLOOKUP($B867,Table1[],3,FALSE))</f>
        <v>20 turn</v>
      </c>
      <c r="Q867" t="str">
        <f>IF(VLOOKUP($B867,Table1[],5,FALSE)=0,"",VLOOKUP($B867,Table1[],5,FALSE))</f>
        <v/>
      </c>
    </row>
    <row r="868" spans="1:17" x14ac:dyDescent="0.25">
      <c r="A868" t="s">
        <v>115</v>
      </c>
      <c r="B868" t="s">
        <v>140</v>
      </c>
      <c r="C868">
        <v>60</v>
      </c>
      <c r="D868">
        <v>220.01</v>
      </c>
      <c r="E868">
        <v>10</v>
      </c>
      <c r="F868" t="s">
        <v>24</v>
      </c>
      <c r="G868" t="s">
        <v>23</v>
      </c>
      <c r="H868">
        <v>5</v>
      </c>
      <c r="I868">
        <v>5.01</v>
      </c>
      <c r="J868" t="s">
        <v>21</v>
      </c>
      <c r="K868">
        <v>4885.8999999999996</v>
      </c>
      <c r="L868">
        <v>21.536999999999999</v>
      </c>
      <c r="M868">
        <v>4885.8999999999996</v>
      </c>
      <c r="N868">
        <v>21.536999999999999</v>
      </c>
      <c r="O868" t="str">
        <f>IF(VLOOKUP($B868,Table1[],2,FALSE)=0,"",VLOOKUP($B868,Table1[],2,FALSE))</f>
        <v/>
      </c>
      <c r="P868" t="str">
        <f>IF(VLOOKUP($B868,Table1[],3,FALSE)=0,"",VLOOKUP($B868,Table1[],3,FALSE))</f>
        <v>20 turn</v>
      </c>
      <c r="Q868" t="str">
        <f>IF(VLOOKUP($B868,Table1[],5,FALSE)=0,"",VLOOKUP($B868,Table1[],5,FALSE))</f>
        <v/>
      </c>
    </row>
    <row r="869" spans="1:17" x14ac:dyDescent="0.25">
      <c r="A869" t="s">
        <v>115</v>
      </c>
      <c r="B869" t="s">
        <v>140</v>
      </c>
      <c r="C869">
        <v>60</v>
      </c>
      <c r="D869">
        <v>220.01</v>
      </c>
      <c r="E869">
        <v>100</v>
      </c>
      <c r="F869" t="s">
        <v>24</v>
      </c>
      <c r="G869" t="s">
        <v>23</v>
      </c>
      <c r="H869">
        <v>5</v>
      </c>
      <c r="I869">
        <v>5.01</v>
      </c>
      <c r="J869" t="s">
        <v>21</v>
      </c>
      <c r="K869">
        <v>57864</v>
      </c>
      <c r="L869">
        <v>2.9205000000000001</v>
      </c>
      <c r="M869">
        <v>57864</v>
      </c>
      <c r="N869">
        <v>2.9201000000000001</v>
      </c>
      <c r="O869" t="str">
        <f>IF(VLOOKUP($B869,Table1[],2,FALSE)=0,"",VLOOKUP($B869,Table1[],2,FALSE))</f>
        <v/>
      </c>
      <c r="P869" t="str">
        <f>IF(VLOOKUP($B869,Table1[],3,FALSE)=0,"",VLOOKUP($B869,Table1[],3,FALSE))</f>
        <v>20 turn</v>
      </c>
      <c r="Q869" t="str">
        <f>IF(VLOOKUP($B869,Table1[],5,FALSE)=0,"",VLOOKUP($B869,Table1[],5,FALSE))</f>
        <v/>
      </c>
    </row>
    <row r="870" spans="1:17" x14ac:dyDescent="0.25">
      <c r="A870" t="s">
        <v>115</v>
      </c>
      <c r="B870" t="s">
        <v>140</v>
      </c>
      <c r="C870">
        <v>220</v>
      </c>
      <c r="D870">
        <v>410.01</v>
      </c>
      <c r="E870">
        <v>0.01</v>
      </c>
      <c r="F870" t="s">
        <v>24</v>
      </c>
      <c r="G870" t="s">
        <v>23</v>
      </c>
      <c r="H870">
        <v>4.4999999999999998E-2</v>
      </c>
      <c r="I870">
        <v>0.10001</v>
      </c>
      <c r="J870" t="s">
        <v>21</v>
      </c>
      <c r="K870">
        <v>84</v>
      </c>
      <c r="L870">
        <v>2.4</v>
      </c>
      <c r="M870">
        <v>76.977999999999994</v>
      </c>
      <c r="N870">
        <v>2.4161000000000001</v>
      </c>
      <c r="O870" t="str">
        <f>IF(VLOOKUP($B870,Table1[],2,FALSE)=0,"",VLOOKUP($B870,Table1[],2,FALSE))</f>
        <v/>
      </c>
      <c r="P870" t="str">
        <f>IF(VLOOKUP($B870,Table1[],3,FALSE)=0,"",VLOOKUP($B870,Table1[],3,FALSE))</f>
        <v>20 turn</v>
      </c>
      <c r="Q870" t="str">
        <f>IF(VLOOKUP($B870,Table1[],5,FALSE)=0,"",VLOOKUP($B870,Table1[],5,FALSE))</f>
        <v/>
      </c>
    </row>
    <row r="871" spans="1:17" x14ac:dyDescent="0.25">
      <c r="A871" t="s">
        <v>115</v>
      </c>
      <c r="B871" t="s">
        <v>140</v>
      </c>
      <c r="C871">
        <v>220</v>
      </c>
      <c r="D871">
        <v>410.01</v>
      </c>
      <c r="E871">
        <v>0.1</v>
      </c>
      <c r="F871" t="s">
        <v>24</v>
      </c>
      <c r="G871" t="s">
        <v>23</v>
      </c>
      <c r="H871">
        <v>4.4999999999999998E-2</v>
      </c>
      <c r="I871">
        <v>0.10001</v>
      </c>
      <c r="J871" t="s">
        <v>21</v>
      </c>
      <c r="K871">
        <v>84</v>
      </c>
      <c r="L871">
        <v>2.4068999999999998</v>
      </c>
      <c r="M871">
        <v>81.076999999999998</v>
      </c>
      <c r="N871">
        <v>2.4098999999999999</v>
      </c>
      <c r="O871" t="str">
        <f>IF(VLOOKUP($B871,Table1[],2,FALSE)=0,"",VLOOKUP($B871,Table1[],2,FALSE))</f>
        <v/>
      </c>
      <c r="P871" t="str">
        <f>IF(VLOOKUP($B871,Table1[],3,FALSE)=0,"",VLOOKUP($B871,Table1[],3,FALSE))</f>
        <v>20 turn</v>
      </c>
      <c r="Q871" t="str">
        <f>IF(VLOOKUP($B871,Table1[],5,FALSE)=0,"",VLOOKUP($B871,Table1[],5,FALSE))</f>
        <v/>
      </c>
    </row>
    <row r="872" spans="1:17" x14ac:dyDescent="0.25">
      <c r="A872" t="s">
        <v>115</v>
      </c>
      <c r="B872" t="s">
        <v>140</v>
      </c>
      <c r="C872">
        <v>220</v>
      </c>
      <c r="D872">
        <v>410.01</v>
      </c>
      <c r="E872">
        <v>1</v>
      </c>
      <c r="F872" t="s">
        <v>24</v>
      </c>
      <c r="G872" t="s">
        <v>23</v>
      </c>
      <c r="H872">
        <v>4.4999999999999998E-2</v>
      </c>
      <c r="I872">
        <v>0.10001</v>
      </c>
      <c r="J872" t="s">
        <v>21</v>
      </c>
      <c r="K872">
        <v>407.38</v>
      </c>
      <c r="L872">
        <v>1.9712000000000001</v>
      </c>
      <c r="M872">
        <v>407.21</v>
      </c>
      <c r="N872">
        <v>1.9701</v>
      </c>
      <c r="O872" t="str">
        <f>IF(VLOOKUP($B872,Table1[],2,FALSE)=0,"",VLOOKUP($B872,Table1[],2,FALSE))</f>
        <v/>
      </c>
      <c r="P872" t="str">
        <f>IF(VLOOKUP($B872,Table1[],3,FALSE)=0,"",VLOOKUP($B872,Table1[],3,FALSE))</f>
        <v>20 turn</v>
      </c>
      <c r="Q872" t="str">
        <f>IF(VLOOKUP($B872,Table1[],5,FALSE)=0,"",VLOOKUP($B872,Table1[],5,FALSE))</f>
        <v/>
      </c>
    </row>
    <row r="873" spans="1:17" x14ac:dyDescent="0.25">
      <c r="A873" t="s">
        <v>115</v>
      </c>
      <c r="B873" t="s">
        <v>140</v>
      </c>
      <c r="C873">
        <v>220</v>
      </c>
      <c r="D873">
        <v>410.01</v>
      </c>
      <c r="E873">
        <v>10</v>
      </c>
      <c r="F873" t="s">
        <v>24</v>
      </c>
      <c r="G873" t="s">
        <v>23</v>
      </c>
      <c r="H873">
        <v>4.4999999999999998E-2</v>
      </c>
      <c r="I873">
        <v>0.10001</v>
      </c>
      <c r="J873" t="s">
        <v>21</v>
      </c>
      <c r="K873">
        <v>5755.8</v>
      </c>
      <c r="L873">
        <v>0.34672999999999998</v>
      </c>
      <c r="M873">
        <v>5755.9</v>
      </c>
      <c r="N873">
        <v>0.34526000000000001</v>
      </c>
      <c r="O873" t="str">
        <f>IF(VLOOKUP($B873,Table1[],2,FALSE)=0,"",VLOOKUP($B873,Table1[],2,FALSE))</f>
        <v/>
      </c>
      <c r="P873" t="str">
        <f>IF(VLOOKUP($B873,Table1[],3,FALSE)=0,"",VLOOKUP($B873,Table1[],3,FALSE))</f>
        <v>20 turn</v>
      </c>
      <c r="Q873" t="str">
        <f>IF(VLOOKUP($B873,Table1[],5,FALSE)=0,"",VLOOKUP($B873,Table1[],5,FALSE))</f>
        <v/>
      </c>
    </row>
    <row r="874" spans="1:17" x14ac:dyDescent="0.25">
      <c r="A874" t="s">
        <v>115</v>
      </c>
      <c r="B874" t="s">
        <v>140</v>
      </c>
      <c r="C874">
        <v>220</v>
      </c>
      <c r="D874">
        <v>410.01</v>
      </c>
      <c r="E874">
        <v>100</v>
      </c>
      <c r="F874" t="s">
        <v>24</v>
      </c>
      <c r="G874" t="s">
        <v>23</v>
      </c>
      <c r="H874">
        <v>4.4999999999999998E-2</v>
      </c>
      <c r="I874">
        <v>0.10001</v>
      </c>
      <c r="J874" t="s">
        <v>21</v>
      </c>
      <c r="K874">
        <v>57996</v>
      </c>
      <c r="L874">
        <v>3.551E-2</v>
      </c>
      <c r="M874">
        <v>57996</v>
      </c>
      <c r="N874">
        <v>3.4907000000000001E-2</v>
      </c>
      <c r="O874" t="str">
        <f>IF(VLOOKUP($B874,Table1[],2,FALSE)=0,"",VLOOKUP($B874,Table1[],2,FALSE))</f>
        <v/>
      </c>
      <c r="P874" t="str">
        <f>IF(VLOOKUP($B874,Table1[],3,FALSE)=0,"",VLOOKUP($B874,Table1[],3,FALSE))</f>
        <v>20 turn</v>
      </c>
      <c r="Q874" t="str">
        <f>IF(VLOOKUP($B874,Table1[],5,FALSE)=0,"",VLOOKUP($B874,Table1[],5,FALSE))</f>
        <v/>
      </c>
    </row>
    <row r="875" spans="1:17" x14ac:dyDescent="0.25">
      <c r="A875" t="s">
        <v>115</v>
      </c>
      <c r="B875" t="s">
        <v>140</v>
      </c>
      <c r="C875">
        <v>220</v>
      </c>
      <c r="D875">
        <v>410.01</v>
      </c>
      <c r="E875">
        <v>0.01</v>
      </c>
      <c r="F875" t="s">
        <v>24</v>
      </c>
      <c r="G875" t="s">
        <v>23</v>
      </c>
      <c r="H875">
        <v>0.1</v>
      </c>
      <c r="I875">
        <v>1.0000100000000001</v>
      </c>
      <c r="J875" t="s">
        <v>21</v>
      </c>
      <c r="K875">
        <v>98</v>
      </c>
      <c r="L875">
        <v>2.6</v>
      </c>
      <c r="M875">
        <v>84.28</v>
      </c>
      <c r="N875">
        <v>2.6326000000000001</v>
      </c>
      <c r="O875" t="str">
        <f>IF(VLOOKUP($B875,Table1[],2,FALSE)=0,"",VLOOKUP($B875,Table1[],2,FALSE))</f>
        <v/>
      </c>
      <c r="P875" t="str">
        <f>IF(VLOOKUP($B875,Table1[],3,FALSE)=0,"",VLOOKUP($B875,Table1[],3,FALSE))</f>
        <v>20 turn</v>
      </c>
      <c r="Q875" t="str">
        <f>IF(VLOOKUP($B875,Table1[],5,FALSE)=0,"",VLOOKUP($B875,Table1[],5,FALSE))</f>
        <v/>
      </c>
    </row>
    <row r="876" spans="1:17" x14ac:dyDescent="0.25">
      <c r="A876" t="s">
        <v>115</v>
      </c>
      <c r="B876" t="s">
        <v>140</v>
      </c>
      <c r="C876">
        <v>220</v>
      </c>
      <c r="D876">
        <v>410.01</v>
      </c>
      <c r="E876">
        <v>0.1</v>
      </c>
      <c r="F876" t="s">
        <v>24</v>
      </c>
      <c r="G876" t="s">
        <v>23</v>
      </c>
      <c r="H876">
        <v>0.1</v>
      </c>
      <c r="I876">
        <v>1.0000100000000001</v>
      </c>
      <c r="J876" t="s">
        <v>21</v>
      </c>
      <c r="K876">
        <v>98</v>
      </c>
      <c r="L876">
        <v>2.6065</v>
      </c>
      <c r="M876">
        <v>88.046000000000006</v>
      </c>
      <c r="N876">
        <v>2.6269</v>
      </c>
      <c r="O876" t="str">
        <f>IF(VLOOKUP($B876,Table1[],2,FALSE)=0,"",VLOOKUP($B876,Table1[],2,FALSE))</f>
        <v/>
      </c>
      <c r="P876" t="str">
        <f>IF(VLOOKUP($B876,Table1[],3,FALSE)=0,"",VLOOKUP($B876,Table1[],3,FALSE))</f>
        <v>20 turn</v>
      </c>
      <c r="Q876" t="str">
        <f>IF(VLOOKUP($B876,Table1[],5,FALSE)=0,"",VLOOKUP($B876,Table1[],5,FALSE))</f>
        <v/>
      </c>
    </row>
    <row r="877" spans="1:17" x14ac:dyDescent="0.25">
      <c r="A877" t="s">
        <v>115</v>
      </c>
      <c r="B877" t="s">
        <v>140</v>
      </c>
      <c r="C877">
        <v>220</v>
      </c>
      <c r="D877">
        <v>410.01</v>
      </c>
      <c r="E877">
        <v>1</v>
      </c>
      <c r="F877" t="s">
        <v>24</v>
      </c>
      <c r="G877" t="s">
        <v>23</v>
      </c>
      <c r="H877">
        <v>0.1</v>
      </c>
      <c r="I877">
        <v>1.0000100000000001</v>
      </c>
      <c r="J877" t="s">
        <v>21</v>
      </c>
      <c r="K877">
        <v>396.27</v>
      </c>
      <c r="L877">
        <v>2.2061000000000002</v>
      </c>
      <c r="M877">
        <v>396.12</v>
      </c>
      <c r="N877">
        <v>2.2050000000000001</v>
      </c>
      <c r="O877" t="str">
        <f>IF(VLOOKUP($B877,Table1[],2,FALSE)=0,"",VLOOKUP($B877,Table1[],2,FALSE))</f>
        <v/>
      </c>
      <c r="P877" t="str">
        <f>IF(VLOOKUP($B877,Table1[],3,FALSE)=0,"",VLOOKUP($B877,Table1[],3,FALSE))</f>
        <v>20 turn</v>
      </c>
      <c r="Q877" t="str">
        <f>IF(VLOOKUP($B877,Table1[],5,FALSE)=0,"",VLOOKUP($B877,Table1[],5,FALSE))</f>
        <v/>
      </c>
    </row>
    <row r="878" spans="1:17" x14ac:dyDescent="0.25">
      <c r="A878" t="s">
        <v>115</v>
      </c>
      <c r="B878" t="s">
        <v>140</v>
      </c>
      <c r="C878">
        <v>220</v>
      </c>
      <c r="D878">
        <v>410.01</v>
      </c>
      <c r="E878">
        <v>10</v>
      </c>
      <c r="F878" t="s">
        <v>24</v>
      </c>
      <c r="G878" t="s">
        <v>23</v>
      </c>
      <c r="H878">
        <v>0.1</v>
      </c>
      <c r="I878">
        <v>1.0000100000000001</v>
      </c>
      <c r="J878" t="s">
        <v>21</v>
      </c>
      <c r="K878">
        <v>5747.7</v>
      </c>
      <c r="L878">
        <v>0.41071000000000002</v>
      </c>
      <c r="M878">
        <v>5747.8</v>
      </c>
      <c r="N878">
        <v>0.40925</v>
      </c>
      <c r="O878" t="str">
        <f>IF(VLOOKUP($B878,Table1[],2,FALSE)=0,"",VLOOKUP($B878,Table1[],2,FALSE))</f>
        <v/>
      </c>
      <c r="P878" t="str">
        <f>IF(VLOOKUP($B878,Table1[],3,FALSE)=0,"",VLOOKUP($B878,Table1[],3,FALSE))</f>
        <v>20 turn</v>
      </c>
      <c r="Q878" t="str">
        <f>IF(VLOOKUP($B878,Table1[],5,FALSE)=0,"",VLOOKUP($B878,Table1[],5,FALSE))</f>
        <v/>
      </c>
    </row>
    <row r="879" spans="1:17" x14ac:dyDescent="0.25">
      <c r="A879" t="s">
        <v>115</v>
      </c>
      <c r="B879" t="s">
        <v>140</v>
      </c>
      <c r="C879">
        <v>220</v>
      </c>
      <c r="D879">
        <v>410.01</v>
      </c>
      <c r="E879">
        <v>100</v>
      </c>
      <c r="F879" t="s">
        <v>24</v>
      </c>
      <c r="G879" t="s">
        <v>23</v>
      </c>
      <c r="H879">
        <v>0.1</v>
      </c>
      <c r="I879">
        <v>1.0000100000000001</v>
      </c>
      <c r="J879" t="s">
        <v>21</v>
      </c>
      <c r="K879">
        <v>57995</v>
      </c>
      <c r="L879">
        <v>4.2063000000000003E-2</v>
      </c>
      <c r="M879">
        <v>57995</v>
      </c>
      <c r="N879">
        <v>4.1459999999999997E-2</v>
      </c>
      <c r="O879" t="str">
        <f>IF(VLOOKUP($B879,Table1[],2,FALSE)=0,"",VLOOKUP($B879,Table1[],2,FALSE))</f>
        <v/>
      </c>
      <c r="P879" t="str">
        <f>IF(VLOOKUP($B879,Table1[],3,FALSE)=0,"",VLOOKUP($B879,Table1[],3,FALSE))</f>
        <v>20 turn</v>
      </c>
      <c r="Q879" t="str">
        <f>IF(VLOOKUP($B879,Table1[],5,FALSE)=0,"",VLOOKUP($B879,Table1[],5,FALSE))</f>
        <v/>
      </c>
    </row>
    <row r="880" spans="1:17" x14ac:dyDescent="0.25">
      <c r="A880" t="s">
        <v>115</v>
      </c>
      <c r="B880" t="s">
        <v>140</v>
      </c>
      <c r="C880">
        <v>220</v>
      </c>
      <c r="D880">
        <v>410.01</v>
      </c>
      <c r="E880">
        <v>0.01</v>
      </c>
      <c r="F880" t="s">
        <v>24</v>
      </c>
      <c r="G880" t="s">
        <v>23</v>
      </c>
      <c r="H880">
        <v>1</v>
      </c>
      <c r="I880">
        <v>5</v>
      </c>
      <c r="J880" t="s">
        <v>21</v>
      </c>
      <c r="K880">
        <v>120</v>
      </c>
      <c r="L880">
        <v>35</v>
      </c>
      <c r="M880">
        <v>115.22</v>
      </c>
      <c r="N880">
        <v>34.698999999999998</v>
      </c>
      <c r="O880" t="str">
        <f>IF(VLOOKUP($B880,Table1[],2,FALSE)=0,"",VLOOKUP($B880,Table1[],2,FALSE))</f>
        <v/>
      </c>
      <c r="P880" t="str">
        <f>IF(VLOOKUP($B880,Table1[],3,FALSE)=0,"",VLOOKUP($B880,Table1[],3,FALSE))</f>
        <v>20 turn</v>
      </c>
      <c r="Q880" t="str">
        <f>IF(VLOOKUP($B880,Table1[],5,FALSE)=0,"",VLOOKUP($B880,Table1[],5,FALSE))</f>
        <v/>
      </c>
    </row>
    <row r="881" spans="1:17" x14ac:dyDescent="0.25">
      <c r="A881" t="s">
        <v>115</v>
      </c>
      <c r="B881" t="s">
        <v>140</v>
      </c>
      <c r="C881">
        <v>220</v>
      </c>
      <c r="D881">
        <v>410.01</v>
      </c>
      <c r="E881">
        <v>0.1</v>
      </c>
      <c r="F881" t="s">
        <v>24</v>
      </c>
      <c r="G881" t="s">
        <v>23</v>
      </c>
      <c r="H881">
        <v>1</v>
      </c>
      <c r="I881">
        <v>5</v>
      </c>
      <c r="J881" t="s">
        <v>21</v>
      </c>
      <c r="K881">
        <v>120</v>
      </c>
      <c r="L881">
        <v>35</v>
      </c>
      <c r="M881">
        <v>115.69</v>
      </c>
      <c r="N881">
        <v>34.698</v>
      </c>
      <c r="O881" t="str">
        <f>IF(VLOOKUP($B881,Table1[],2,FALSE)=0,"",VLOOKUP($B881,Table1[],2,FALSE))</f>
        <v/>
      </c>
      <c r="P881" t="str">
        <f>IF(VLOOKUP($B881,Table1[],3,FALSE)=0,"",VLOOKUP($B881,Table1[],3,FALSE))</f>
        <v>20 turn</v>
      </c>
      <c r="Q881" t="str">
        <f>IF(VLOOKUP($B881,Table1[],5,FALSE)=0,"",VLOOKUP($B881,Table1[],5,FALSE))</f>
        <v/>
      </c>
    </row>
    <row r="882" spans="1:17" x14ac:dyDescent="0.25">
      <c r="A882" t="s">
        <v>115</v>
      </c>
      <c r="B882" t="s">
        <v>140</v>
      </c>
      <c r="C882">
        <v>220</v>
      </c>
      <c r="D882">
        <v>410.01</v>
      </c>
      <c r="E882">
        <v>1</v>
      </c>
      <c r="F882" t="s">
        <v>24</v>
      </c>
      <c r="G882" t="s">
        <v>23</v>
      </c>
      <c r="H882">
        <v>1</v>
      </c>
      <c r="I882">
        <v>5</v>
      </c>
      <c r="J882" t="s">
        <v>21</v>
      </c>
      <c r="K882">
        <v>120</v>
      </c>
      <c r="L882">
        <v>35</v>
      </c>
      <c r="M882">
        <v>148.62</v>
      </c>
      <c r="N882">
        <v>34.646000000000001</v>
      </c>
      <c r="O882" t="str">
        <f>IF(VLOOKUP($B882,Table1[],2,FALSE)=0,"",VLOOKUP($B882,Table1[],2,FALSE))</f>
        <v/>
      </c>
      <c r="P882" t="str">
        <f>IF(VLOOKUP($B882,Table1[],3,FALSE)=0,"",VLOOKUP($B882,Table1[],3,FALSE))</f>
        <v>20 turn</v>
      </c>
      <c r="Q882" t="str">
        <f>IF(VLOOKUP($B882,Table1[],5,FALSE)=0,"",VLOOKUP($B882,Table1[],5,FALSE))</f>
        <v/>
      </c>
    </row>
    <row r="883" spans="1:17" x14ac:dyDescent="0.25">
      <c r="A883" t="s">
        <v>115</v>
      </c>
      <c r="B883" t="s">
        <v>140</v>
      </c>
      <c r="C883">
        <v>220</v>
      </c>
      <c r="D883">
        <v>410.01</v>
      </c>
      <c r="E883">
        <v>10</v>
      </c>
      <c r="F883" t="s">
        <v>24</v>
      </c>
      <c r="G883" t="s">
        <v>23</v>
      </c>
      <c r="H883">
        <v>1</v>
      </c>
      <c r="I883">
        <v>5</v>
      </c>
      <c r="J883" t="s">
        <v>21</v>
      </c>
      <c r="K883">
        <v>2974.4</v>
      </c>
      <c r="L883">
        <v>30.478999999999999</v>
      </c>
      <c r="M883">
        <v>2973.8</v>
      </c>
      <c r="N883">
        <v>30.478999999999999</v>
      </c>
      <c r="O883" t="str">
        <f>IF(VLOOKUP($B883,Table1[],2,FALSE)=0,"",VLOOKUP($B883,Table1[],2,FALSE))</f>
        <v/>
      </c>
      <c r="P883" t="str">
        <f>IF(VLOOKUP($B883,Table1[],3,FALSE)=0,"",VLOOKUP($B883,Table1[],3,FALSE))</f>
        <v>20 turn</v>
      </c>
      <c r="Q883" t="str">
        <f>IF(VLOOKUP($B883,Table1[],5,FALSE)=0,"",VLOOKUP($B883,Table1[],5,FALSE))</f>
        <v/>
      </c>
    </row>
    <row r="884" spans="1:17" x14ac:dyDescent="0.25">
      <c r="A884" t="s">
        <v>115</v>
      </c>
      <c r="B884" t="s">
        <v>140</v>
      </c>
      <c r="C884">
        <v>220</v>
      </c>
      <c r="D884">
        <v>410.01</v>
      </c>
      <c r="E884">
        <v>100</v>
      </c>
      <c r="F884" t="s">
        <v>24</v>
      </c>
      <c r="G884" t="s">
        <v>23</v>
      </c>
      <c r="H884">
        <v>1</v>
      </c>
      <c r="I884">
        <v>5</v>
      </c>
      <c r="J884" t="s">
        <v>21</v>
      </c>
      <c r="K884">
        <v>57090</v>
      </c>
      <c r="L884">
        <v>6.4831000000000003</v>
      </c>
      <c r="M884">
        <v>57090</v>
      </c>
      <c r="N884">
        <v>6.4816000000000003</v>
      </c>
      <c r="O884" t="str">
        <f>IF(VLOOKUP($B884,Table1[],2,FALSE)=0,"",VLOOKUP($B884,Table1[],2,FALSE))</f>
        <v/>
      </c>
      <c r="P884" t="str">
        <f>IF(VLOOKUP($B884,Table1[],3,FALSE)=0,"",VLOOKUP($B884,Table1[],3,FALSE))</f>
        <v>20 turn</v>
      </c>
      <c r="Q884" t="str">
        <f>IF(VLOOKUP($B884,Table1[],5,FALSE)=0,"",VLOOKUP($B884,Table1[],5,FALSE))</f>
        <v/>
      </c>
    </row>
    <row r="885" spans="1:17" x14ac:dyDescent="0.25">
      <c r="A885" t="s">
        <v>115</v>
      </c>
      <c r="B885" t="s">
        <v>140</v>
      </c>
      <c r="C885">
        <v>220</v>
      </c>
      <c r="D885">
        <v>410.01</v>
      </c>
      <c r="E885">
        <v>0.01</v>
      </c>
      <c r="F885" t="s">
        <v>24</v>
      </c>
      <c r="G885" t="s">
        <v>23</v>
      </c>
      <c r="H885">
        <v>5</v>
      </c>
      <c r="I885">
        <v>5.01</v>
      </c>
      <c r="J885" t="s">
        <v>21</v>
      </c>
      <c r="K885">
        <v>120</v>
      </c>
      <c r="L885">
        <v>35</v>
      </c>
      <c r="M885">
        <v>115.22</v>
      </c>
      <c r="N885">
        <v>34.698999999999998</v>
      </c>
      <c r="O885" t="str">
        <f>IF(VLOOKUP($B885,Table1[],2,FALSE)=0,"",VLOOKUP($B885,Table1[],2,FALSE))</f>
        <v/>
      </c>
      <c r="P885" t="str">
        <f>IF(VLOOKUP($B885,Table1[],3,FALSE)=0,"",VLOOKUP($B885,Table1[],3,FALSE))</f>
        <v>20 turn</v>
      </c>
      <c r="Q885" t="str">
        <f>IF(VLOOKUP($B885,Table1[],5,FALSE)=0,"",VLOOKUP($B885,Table1[],5,FALSE))</f>
        <v/>
      </c>
    </row>
    <row r="886" spans="1:17" x14ac:dyDescent="0.25">
      <c r="A886" t="s">
        <v>115</v>
      </c>
      <c r="B886" t="s">
        <v>140</v>
      </c>
      <c r="C886">
        <v>220</v>
      </c>
      <c r="D886">
        <v>410.01</v>
      </c>
      <c r="E886">
        <v>0.1</v>
      </c>
      <c r="F886" t="s">
        <v>24</v>
      </c>
      <c r="G886" t="s">
        <v>23</v>
      </c>
      <c r="H886">
        <v>5</v>
      </c>
      <c r="I886">
        <v>5.01</v>
      </c>
      <c r="J886" t="s">
        <v>21</v>
      </c>
      <c r="K886">
        <v>120</v>
      </c>
      <c r="L886">
        <v>35</v>
      </c>
      <c r="M886">
        <v>115.69</v>
      </c>
      <c r="N886">
        <v>34.698</v>
      </c>
      <c r="O886" t="str">
        <f>IF(VLOOKUP($B886,Table1[],2,FALSE)=0,"",VLOOKUP($B886,Table1[],2,FALSE))</f>
        <v/>
      </c>
      <c r="P886" t="str">
        <f>IF(VLOOKUP($B886,Table1[],3,FALSE)=0,"",VLOOKUP($B886,Table1[],3,FALSE))</f>
        <v>20 turn</v>
      </c>
      <c r="Q886" t="str">
        <f>IF(VLOOKUP($B886,Table1[],5,FALSE)=0,"",VLOOKUP($B886,Table1[],5,FALSE))</f>
        <v/>
      </c>
    </row>
    <row r="887" spans="1:17" x14ac:dyDescent="0.25">
      <c r="A887" t="s">
        <v>115</v>
      </c>
      <c r="B887" t="s">
        <v>140</v>
      </c>
      <c r="C887">
        <v>220</v>
      </c>
      <c r="D887">
        <v>410.01</v>
      </c>
      <c r="E887">
        <v>1</v>
      </c>
      <c r="F887" t="s">
        <v>24</v>
      </c>
      <c r="G887" t="s">
        <v>23</v>
      </c>
      <c r="H887">
        <v>5</v>
      </c>
      <c r="I887">
        <v>5.01</v>
      </c>
      <c r="J887" t="s">
        <v>21</v>
      </c>
      <c r="K887">
        <v>120</v>
      </c>
      <c r="L887">
        <v>35</v>
      </c>
      <c r="M887">
        <v>148.62</v>
      </c>
      <c r="N887">
        <v>34.646000000000001</v>
      </c>
      <c r="O887" t="str">
        <f>IF(VLOOKUP($B887,Table1[],2,FALSE)=0,"",VLOOKUP($B887,Table1[],2,FALSE))</f>
        <v/>
      </c>
      <c r="P887" t="str">
        <f>IF(VLOOKUP($B887,Table1[],3,FALSE)=0,"",VLOOKUP($B887,Table1[],3,FALSE))</f>
        <v>20 turn</v>
      </c>
      <c r="Q887" t="str">
        <f>IF(VLOOKUP($B887,Table1[],5,FALSE)=0,"",VLOOKUP($B887,Table1[],5,FALSE))</f>
        <v/>
      </c>
    </row>
    <row r="888" spans="1:17" x14ac:dyDescent="0.25">
      <c r="A888" t="s">
        <v>115</v>
      </c>
      <c r="B888" t="s">
        <v>140</v>
      </c>
      <c r="C888">
        <v>220</v>
      </c>
      <c r="D888">
        <v>410.01</v>
      </c>
      <c r="E888">
        <v>10</v>
      </c>
      <c r="F888" t="s">
        <v>24</v>
      </c>
      <c r="G888" t="s">
        <v>23</v>
      </c>
      <c r="H888">
        <v>5</v>
      </c>
      <c r="I888">
        <v>5.01</v>
      </c>
      <c r="J888" t="s">
        <v>21</v>
      </c>
      <c r="K888">
        <v>2974.4</v>
      </c>
      <c r="L888">
        <v>30.478999999999999</v>
      </c>
      <c r="M888">
        <v>2973.8</v>
      </c>
      <c r="N888">
        <v>30.478999999999999</v>
      </c>
      <c r="O888" t="str">
        <f>IF(VLOOKUP($B888,Table1[],2,FALSE)=0,"",VLOOKUP($B888,Table1[],2,FALSE))</f>
        <v/>
      </c>
      <c r="P888" t="str">
        <f>IF(VLOOKUP($B888,Table1[],3,FALSE)=0,"",VLOOKUP($B888,Table1[],3,FALSE))</f>
        <v>20 turn</v>
      </c>
      <c r="Q888" t="str">
        <f>IF(VLOOKUP($B888,Table1[],5,FALSE)=0,"",VLOOKUP($B888,Table1[],5,FALSE))</f>
        <v/>
      </c>
    </row>
    <row r="889" spans="1:17" x14ac:dyDescent="0.25">
      <c r="A889" t="s">
        <v>115</v>
      </c>
      <c r="B889" t="s">
        <v>140</v>
      </c>
      <c r="C889">
        <v>220</v>
      </c>
      <c r="D889">
        <v>410.01</v>
      </c>
      <c r="E889">
        <v>100</v>
      </c>
      <c r="F889" t="s">
        <v>24</v>
      </c>
      <c r="G889" t="s">
        <v>23</v>
      </c>
      <c r="H889">
        <v>5</v>
      </c>
      <c r="I889">
        <v>5.01</v>
      </c>
      <c r="J889" t="s">
        <v>21</v>
      </c>
      <c r="K889">
        <v>57090</v>
      </c>
      <c r="L889">
        <v>6.4831000000000003</v>
      </c>
      <c r="M889">
        <v>57090</v>
      </c>
      <c r="N889">
        <v>6.4816000000000003</v>
      </c>
      <c r="O889" t="str">
        <f>IF(VLOOKUP($B889,Table1[],2,FALSE)=0,"",VLOOKUP($B889,Table1[],2,FALSE))</f>
        <v/>
      </c>
      <c r="P889" t="str">
        <f>IF(VLOOKUP($B889,Table1[],3,FALSE)=0,"",VLOOKUP($B889,Table1[],3,FALSE))</f>
        <v>20 turn</v>
      </c>
      <c r="Q889" t="str">
        <f>IF(VLOOKUP($B889,Table1[],5,FALSE)=0,"",VLOOKUP($B889,Table1[],5,FALSE))</f>
        <v/>
      </c>
    </row>
    <row r="890" spans="1:17" x14ac:dyDescent="0.25">
      <c r="A890" t="s">
        <v>115</v>
      </c>
      <c r="B890" t="s">
        <v>141</v>
      </c>
      <c r="C890">
        <v>55</v>
      </c>
      <c r="D890">
        <v>150.01</v>
      </c>
      <c r="E890">
        <v>1E-3</v>
      </c>
      <c r="F890" t="s">
        <v>24</v>
      </c>
      <c r="G890" t="s">
        <v>23</v>
      </c>
      <c r="H890">
        <v>0.01</v>
      </c>
      <c r="I890">
        <v>4.4999999999999998E-2</v>
      </c>
      <c r="J890" t="s">
        <v>21</v>
      </c>
      <c r="K890">
        <v>22</v>
      </c>
      <c r="L890">
        <v>2.8</v>
      </c>
      <c r="M890">
        <v>4.2301000000000002</v>
      </c>
      <c r="N890">
        <v>2.8841000000000001</v>
      </c>
      <c r="O890" t="str">
        <f>IF(VLOOKUP($B890,Table1[],2,FALSE)=0,"",VLOOKUP($B890,Table1[],2,FALSE))</f>
        <v/>
      </c>
      <c r="P890" t="str">
        <f>IF(VLOOKUP($B890,Table1[],3,FALSE)=0,"",VLOOKUP($B890,Table1[],3,FALSE))</f>
        <v>50 turn</v>
      </c>
      <c r="Q890" t="str">
        <f>IF(VLOOKUP($B890,Table1[],5,FALSE)=0,"",VLOOKUP($B890,Table1[],5,FALSE))</f>
        <v/>
      </c>
    </row>
    <row r="891" spans="1:17" x14ac:dyDescent="0.25">
      <c r="A891" t="s">
        <v>115</v>
      </c>
      <c r="B891" t="s">
        <v>141</v>
      </c>
      <c r="C891">
        <v>55</v>
      </c>
      <c r="D891">
        <v>150.01</v>
      </c>
      <c r="E891">
        <v>0.01</v>
      </c>
      <c r="F891" t="s">
        <v>24</v>
      </c>
      <c r="G891" t="s">
        <v>23</v>
      </c>
      <c r="H891">
        <v>0.01</v>
      </c>
      <c r="I891">
        <v>4.4999999999999998E-2</v>
      </c>
      <c r="J891" t="s">
        <v>21</v>
      </c>
      <c r="K891">
        <v>22</v>
      </c>
      <c r="L891">
        <v>2.7673000000000001</v>
      </c>
      <c r="M891">
        <v>4.3733000000000004</v>
      </c>
      <c r="N891">
        <v>2.8834</v>
      </c>
      <c r="O891" t="str">
        <f>IF(VLOOKUP($B891,Table1[],2,FALSE)=0,"",VLOOKUP($B891,Table1[],2,FALSE))</f>
        <v/>
      </c>
      <c r="P891" t="str">
        <f>IF(VLOOKUP($B891,Table1[],3,FALSE)=0,"",VLOOKUP($B891,Table1[],3,FALSE))</f>
        <v>50 turn</v>
      </c>
      <c r="Q891" t="str">
        <f>IF(VLOOKUP($B891,Table1[],5,FALSE)=0,"",VLOOKUP($B891,Table1[],5,FALSE))</f>
        <v/>
      </c>
    </row>
    <row r="892" spans="1:17" x14ac:dyDescent="0.25">
      <c r="A892" t="s">
        <v>115</v>
      </c>
      <c r="B892" t="s">
        <v>141</v>
      </c>
      <c r="C892">
        <v>55</v>
      </c>
      <c r="D892">
        <v>150.01</v>
      </c>
      <c r="E892">
        <v>0.1</v>
      </c>
      <c r="F892" t="s">
        <v>24</v>
      </c>
      <c r="G892" t="s">
        <v>23</v>
      </c>
      <c r="H892">
        <v>0.01</v>
      </c>
      <c r="I892">
        <v>4.4999999999999998E-2</v>
      </c>
      <c r="J892" t="s">
        <v>21</v>
      </c>
      <c r="K892">
        <v>22</v>
      </c>
      <c r="L892">
        <v>2.8075999999999999</v>
      </c>
      <c r="M892">
        <v>17.829000000000001</v>
      </c>
      <c r="N892">
        <v>2.819</v>
      </c>
      <c r="O892" t="str">
        <f>IF(VLOOKUP($B892,Table1[],2,FALSE)=0,"",VLOOKUP($B892,Table1[],2,FALSE))</f>
        <v/>
      </c>
      <c r="P892" t="str">
        <f>IF(VLOOKUP($B892,Table1[],3,FALSE)=0,"",VLOOKUP($B892,Table1[],3,FALSE))</f>
        <v>50 turn</v>
      </c>
      <c r="Q892" t="str">
        <f>IF(VLOOKUP($B892,Table1[],5,FALSE)=0,"",VLOOKUP($B892,Table1[],5,FALSE))</f>
        <v/>
      </c>
    </row>
    <row r="893" spans="1:17" x14ac:dyDescent="0.25">
      <c r="A893" t="s">
        <v>115</v>
      </c>
      <c r="B893" t="s">
        <v>141</v>
      </c>
      <c r="C893">
        <v>55</v>
      </c>
      <c r="D893">
        <v>150.01</v>
      </c>
      <c r="E893">
        <v>1</v>
      </c>
      <c r="F893" t="s">
        <v>24</v>
      </c>
      <c r="G893" t="s">
        <v>23</v>
      </c>
      <c r="H893">
        <v>0.01</v>
      </c>
      <c r="I893">
        <v>4.4999999999999998E-2</v>
      </c>
      <c r="J893" t="s">
        <v>21</v>
      </c>
      <c r="K893">
        <v>530.85</v>
      </c>
      <c r="L893">
        <v>1.3025</v>
      </c>
      <c r="M893">
        <v>530.83000000000004</v>
      </c>
      <c r="N893">
        <v>1.3019000000000001</v>
      </c>
      <c r="O893" t="str">
        <f>IF(VLOOKUP($B893,Table1[],2,FALSE)=0,"",VLOOKUP($B893,Table1[],2,FALSE))</f>
        <v/>
      </c>
      <c r="P893" t="str">
        <f>IF(VLOOKUP($B893,Table1[],3,FALSE)=0,"",VLOOKUP($B893,Table1[],3,FALSE))</f>
        <v>50 turn</v>
      </c>
      <c r="Q893" t="str">
        <f>IF(VLOOKUP($B893,Table1[],5,FALSE)=0,"",VLOOKUP($B893,Table1[],5,FALSE))</f>
        <v/>
      </c>
    </row>
    <row r="894" spans="1:17" x14ac:dyDescent="0.25">
      <c r="A894" t="s">
        <v>115</v>
      </c>
      <c r="B894" t="s">
        <v>141</v>
      </c>
      <c r="C894">
        <v>55</v>
      </c>
      <c r="D894">
        <v>150.01</v>
      </c>
      <c r="E894">
        <v>10</v>
      </c>
      <c r="F894" t="s">
        <v>24</v>
      </c>
      <c r="G894" t="s">
        <v>23</v>
      </c>
      <c r="H894">
        <v>0.01</v>
      </c>
      <c r="I894">
        <v>4.4999999999999998E-2</v>
      </c>
      <c r="J894" t="s">
        <v>21</v>
      </c>
      <c r="K894">
        <v>5794.1</v>
      </c>
      <c r="L894">
        <v>0.14924000000000001</v>
      </c>
      <c r="M894">
        <v>5794.1</v>
      </c>
      <c r="N894">
        <v>0.14885999999999999</v>
      </c>
      <c r="O894" t="str">
        <f>IF(VLOOKUP($B894,Table1[],2,FALSE)=0,"",VLOOKUP($B894,Table1[],2,FALSE))</f>
        <v/>
      </c>
      <c r="P894" t="str">
        <f>IF(VLOOKUP($B894,Table1[],3,FALSE)=0,"",VLOOKUP($B894,Table1[],3,FALSE))</f>
        <v>50 turn</v>
      </c>
      <c r="Q894" t="str">
        <f>IF(VLOOKUP($B894,Table1[],5,FALSE)=0,"",VLOOKUP($B894,Table1[],5,FALSE))</f>
        <v/>
      </c>
    </row>
    <row r="895" spans="1:17" x14ac:dyDescent="0.25">
      <c r="A895" t="s">
        <v>115</v>
      </c>
      <c r="B895" t="s">
        <v>141</v>
      </c>
      <c r="C895">
        <v>55</v>
      </c>
      <c r="D895">
        <v>150.01</v>
      </c>
      <c r="E895">
        <v>100</v>
      </c>
      <c r="F895" t="s">
        <v>24</v>
      </c>
      <c r="G895" t="s">
        <v>23</v>
      </c>
      <c r="H895">
        <v>0.01</v>
      </c>
      <c r="I895">
        <v>4.4999999999999998E-2</v>
      </c>
      <c r="J895" t="s">
        <v>21</v>
      </c>
      <c r="K895">
        <v>58000</v>
      </c>
      <c r="L895">
        <v>1.506E-2</v>
      </c>
      <c r="M895">
        <v>57992</v>
      </c>
      <c r="N895">
        <v>1.491E-2</v>
      </c>
      <c r="O895" t="str">
        <f>IF(VLOOKUP($B895,Table1[],2,FALSE)=0,"",VLOOKUP($B895,Table1[],2,FALSE))</f>
        <v/>
      </c>
      <c r="P895" t="str">
        <f>IF(VLOOKUP($B895,Table1[],3,FALSE)=0,"",VLOOKUP($B895,Table1[],3,FALSE))</f>
        <v>50 turn</v>
      </c>
      <c r="Q895" t="str">
        <f>IF(VLOOKUP($B895,Table1[],5,FALSE)=0,"",VLOOKUP($B895,Table1[],5,FALSE))</f>
        <v/>
      </c>
    </row>
    <row r="896" spans="1:17" x14ac:dyDescent="0.25">
      <c r="A896" t="s">
        <v>115</v>
      </c>
      <c r="B896" t="s">
        <v>141</v>
      </c>
      <c r="C896">
        <v>55</v>
      </c>
      <c r="D896">
        <v>150.01</v>
      </c>
      <c r="E896">
        <v>1E-3</v>
      </c>
      <c r="F896" t="s">
        <v>24</v>
      </c>
      <c r="G896" t="s">
        <v>23</v>
      </c>
      <c r="H896">
        <v>4.4999999999999998E-2</v>
      </c>
      <c r="I896">
        <v>0.1</v>
      </c>
      <c r="J896" t="s">
        <v>21</v>
      </c>
      <c r="K896">
        <v>49</v>
      </c>
      <c r="L896">
        <v>2.6</v>
      </c>
      <c r="M896">
        <v>2.0611000000000002</v>
      </c>
      <c r="N896">
        <v>2.1158000000000001</v>
      </c>
      <c r="O896" t="str">
        <f>IF(VLOOKUP($B896,Table1[],2,FALSE)=0,"",VLOOKUP($B896,Table1[],2,FALSE))</f>
        <v/>
      </c>
      <c r="P896" t="str">
        <f>IF(VLOOKUP($B896,Table1[],3,FALSE)=0,"",VLOOKUP($B896,Table1[],3,FALSE))</f>
        <v>50 turn</v>
      </c>
      <c r="Q896" t="str">
        <f>IF(VLOOKUP($B896,Table1[],5,FALSE)=0,"",VLOOKUP($B896,Table1[],5,FALSE))</f>
        <v/>
      </c>
    </row>
    <row r="897" spans="1:17" x14ac:dyDescent="0.25">
      <c r="A897" t="s">
        <v>115</v>
      </c>
      <c r="B897" t="s">
        <v>141</v>
      </c>
      <c r="C897">
        <v>55</v>
      </c>
      <c r="D897">
        <v>150.01</v>
      </c>
      <c r="E897">
        <v>0.01</v>
      </c>
      <c r="F897" t="s">
        <v>24</v>
      </c>
      <c r="G897" t="s">
        <v>23</v>
      </c>
      <c r="H897">
        <v>4.4999999999999998E-2</v>
      </c>
      <c r="I897">
        <v>0.1</v>
      </c>
      <c r="J897" t="s">
        <v>21</v>
      </c>
      <c r="K897">
        <v>49</v>
      </c>
      <c r="L897">
        <v>2.6</v>
      </c>
      <c r="M897">
        <v>2.2593000000000001</v>
      </c>
      <c r="N897">
        <v>2.1147999999999998</v>
      </c>
      <c r="O897" t="str">
        <f>IF(VLOOKUP($B897,Table1[],2,FALSE)=0,"",VLOOKUP($B897,Table1[],2,FALSE))</f>
        <v/>
      </c>
      <c r="P897" t="str">
        <f>IF(VLOOKUP($B897,Table1[],3,FALSE)=0,"",VLOOKUP($B897,Table1[],3,FALSE))</f>
        <v>50 turn</v>
      </c>
      <c r="Q897" t="str">
        <f>IF(VLOOKUP($B897,Table1[],5,FALSE)=0,"",VLOOKUP($B897,Table1[],5,FALSE))</f>
        <v/>
      </c>
    </row>
    <row r="898" spans="1:17" x14ac:dyDescent="0.25">
      <c r="A898" t="s">
        <v>115</v>
      </c>
      <c r="B898" t="s">
        <v>141</v>
      </c>
      <c r="C898">
        <v>55</v>
      </c>
      <c r="D898">
        <v>150.01</v>
      </c>
      <c r="E898">
        <v>0.1</v>
      </c>
      <c r="F898" t="s">
        <v>24</v>
      </c>
      <c r="G898" t="s">
        <v>23</v>
      </c>
      <c r="H898">
        <v>4.4999999999999998E-2</v>
      </c>
      <c r="I898">
        <v>0.1</v>
      </c>
      <c r="J898" t="s">
        <v>21</v>
      </c>
      <c r="K898">
        <v>49</v>
      </c>
      <c r="L898">
        <v>2.6</v>
      </c>
      <c r="M898">
        <v>20.257000000000001</v>
      </c>
      <c r="N898">
        <v>2.0293000000000001</v>
      </c>
      <c r="O898" t="str">
        <f>IF(VLOOKUP($B898,Table1[],2,FALSE)=0,"",VLOOKUP($B898,Table1[],2,FALSE))</f>
        <v/>
      </c>
      <c r="P898" t="str">
        <f>IF(VLOOKUP($B898,Table1[],3,FALSE)=0,"",VLOOKUP($B898,Table1[],3,FALSE))</f>
        <v>50 turn</v>
      </c>
      <c r="Q898" t="str">
        <f>IF(VLOOKUP($B898,Table1[],5,FALSE)=0,"",VLOOKUP($B898,Table1[],5,FALSE))</f>
        <v/>
      </c>
    </row>
    <row r="899" spans="1:17" x14ac:dyDescent="0.25">
      <c r="A899" t="s">
        <v>115</v>
      </c>
      <c r="B899" t="s">
        <v>141</v>
      </c>
      <c r="C899">
        <v>55</v>
      </c>
      <c r="D899">
        <v>150.01</v>
      </c>
      <c r="E899">
        <v>1</v>
      </c>
      <c r="F899" t="s">
        <v>24</v>
      </c>
      <c r="G899" t="s">
        <v>23</v>
      </c>
      <c r="H899">
        <v>4.4999999999999998E-2</v>
      </c>
      <c r="I899">
        <v>0.1</v>
      </c>
      <c r="J899" t="s">
        <v>21</v>
      </c>
      <c r="K899">
        <v>551.36</v>
      </c>
      <c r="L899">
        <v>0.73945000000000005</v>
      </c>
      <c r="M899">
        <v>551.34</v>
      </c>
      <c r="N899">
        <v>0.73870000000000002</v>
      </c>
      <c r="O899" t="str">
        <f>IF(VLOOKUP($B899,Table1[],2,FALSE)=0,"",VLOOKUP($B899,Table1[],2,FALSE))</f>
        <v/>
      </c>
      <c r="P899" t="str">
        <f>IF(VLOOKUP($B899,Table1[],3,FALSE)=0,"",VLOOKUP($B899,Table1[],3,FALSE))</f>
        <v>50 turn</v>
      </c>
      <c r="Q899" t="str">
        <f>IF(VLOOKUP($B899,Table1[],5,FALSE)=0,"",VLOOKUP($B899,Table1[],5,FALSE))</f>
        <v/>
      </c>
    </row>
    <row r="900" spans="1:17" x14ac:dyDescent="0.25">
      <c r="A900" t="s">
        <v>115</v>
      </c>
      <c r="B900" t="s">
        <v>141</v>
      </c>
      <c r="C900">
        <v>55</v>
      </c>
      <c r="D900">
        <v>150.01</v>
      </c>
      <c r="E900">
        <v>10</v>
      </c>
      <c r="F900" t="s">
        <v>24</v>
      </c>
      <c r="G900" t="s">
        <v>23</v>
      </c>
      <c r="H900">
        <v>4.4999999999999998E-2</v>
      </c>
      <c r="I900">
        <v>0.1</v>
      </c>
      <c r="J900" t="s">
        <v>21</v>
      </c>
      <c r="K900">
        <v>5796.8</v>
      </c>
      <c r="L900">
        <v>8.0168000000000003E-2</v>
      </c>
      <c r="M900">
        <v>5796.8</v>
      </c>
      <c r="N900">
        <v>7.9794000000000004E-2</v>
      </c>
      <c r="O900" t="str">
        <f>IF(VLOOKUP($B900,Table1[],2,FALSE)=0,"",VLOOKUP($B900,Table1[],2,FALSE))</f>
        <v/>
      </c>
      <c r="P900" t="str">
        <f>IF(VLOOKUP($B900,Table1[],3,FALSE)=0,"",VLOOKUP($B900,Table1[],3,FALSE))</f>
        <v>50 turn</v>
      </c>
      <c r="Q900" t="str">
        <f>IF(VLOOKUP($B900,Table1[],5,FALSE)=0,"",VLOOKUP($B900,Table1[],5,FALSE))</f>
        <v/>
      </c>
    </row>
    <row r="901" spans="1:17" x14ac:dyDescent="0.25">
      <c r="A901" t="s">
        <v>115</v>
      </c>
      <c r="B901" t="s">
        <v>141</v>
      </c>
      <c r="C901">
        <v>55</v>
      </c>
      <c r="D901">
        <v>150.01</v>
      </c>
      <c r="E901">
        <v>100</v>
      </c>
      <c r="F901" t="s">
        <v>24</v>
      </c>
      <c r="G901" t="s">
        <v>23</v>
      </c>
      <c r="H901">
        <v>4.4999999999999998E-2</v>
      </c>
      <c r="I901">
        <v>0.1</v>
      </c>
      <c r="J901" t="s">
        <v>21</v>
      </c>
      <c r="K901">
        <v>58000</v>
      </c>
      <c r="L901">
        <v>8.1364000000000002E-3</v>
      </c>
      <c r="M901">
        <v>57996</v>
      </c>
      <c r="N901">
        <v>7.9862000000000006E-3</v>
      </c>
      <c r="O901" t="str">
        <f>IF(VLOOKUP($B901,Table1[],2,FALSE)=0,"",VLOOKUP($B901,Table1[],2,FALSE))</f>
        <v/>
      </c>
      <c r="P901" t="str">
        <f>IF(VLOOKUP($B901,Table1[],3,FALSE)=0,"",VLOOKUP($B901,Table1[],3,FALSE))</f>
        <v>50 turn</v>
      </c>
      <c r="Q901" t="str">
        <f>IF(VLOOKUP($B901,Table1[],5,FALSE)=0,"",VLOOKUP($B901,Table1[],5,FALSE))</f>
        <v/>
      </c>
    </row>
    <row r="902" spans="1:17" x14ac:dyDescent="0.25">
      <c r="A902" t="s">
        <v>115</v>
      </c>
      <c r="B902" t="s">
        <v>141</v>
      </c>
      <c r="C902">
        <v>55</v>
      </c>
      <c r="D902">
        <v>150.01</v>
      </c>
      <c r="E902">
        <v>1E-3</v>
      </c>
      <c r="F902" t="s">
        <v>24</v>
      </c>
      <c r="G902" t="s">
        <v>23</v>
      </c>
      <c r="H902">
        <v>0.1</v>
      </c>
      <c r="I902">
        <v>1</v>
      </c>
      <c r="J902" t="s">
        <v>21</v>
      </c>
      <c r="K902">
        <v>49</v>
      </c>
      <c r="L902">
        <v>2.6</v>
      </c>
      <c r="M902">
        <v>2.0611000000000002</v>
      </c>
      <c r="N902">
        <v>2.1158000000000001</v>
      </c>
      <c r="O902" t="str">
        <f>IF(VLOOKUP($B902,Table1[],2,FALSE)=0,"",VLOOKUP($B902,Table1[],2,FALSE))</f>
        <v/>
      </c>
      <c r="P902" t="str">
        <f>IF(VLOOKUP($B902,Table1[],3,FALSE)=0,"",VLOOKUP($B902,Table1[],3,FALSE))</f>
        <v>50 turn</v>
      </c>
      <c r="Q902" t="str">
        <f>IF(VLOOKUP($B902,Table1[],5,FALSE)=0,"",VLOOKUP($B902,Table1[],5,FALSE))</f>
        <v/>
      </c>
    </row>
    <row r="903" spans="1:17" x14ac:dyDescent="0.25">
      <c r="A903" t="s">
        <v>115</v>
      </c>
      <c r="B903" t="s">
        <v>141</v>
      </c>
      <c r="C903">
        <v>55</v>
      </c>
      <c r="D903">
        <v>150.01</v>
      </c>
      <c r="E903">
        <v>0.01</v>
      </c>
      <c r="F903" t="s">
        <v>24</v>
      </c>
      <c r="G903" t="s">
        <v>23</v>
      </c>
      <c r="H903">
        <v>0.1</v>
      </c>
      <c r="I903">
        <v>1</v>
      </c>
      <c r="J903" t="s">
        <v>21</v>
      </c>
      <c r="K903">
        <v>49</v>
      </c>
      <c r="L903">
        <v>2.6</v>
      </c>
      <c r="M903">
        <v>2.2593000000000001</v>
      </c>
      <c r="N903">
        <v>2.1147999999999998</v>
      </c>
      <c r="O903" t="str">
        <f>IF(VLOOKUP($B903,Table1[],2,FALSE)=0,"",VLOOKUP($B903,Table1[],2,FALSE))</f>
        <v/>
      </c>
      <c r="P903" t="str">
        <f>IF(VLOOKUP($B903,Table1[],3,FALSE)=0,"",VLOOKUP($B903,Table1[],3,FALSE))</f>
        <v>50 turn</v>
      </c>
      <c r="Q903" t="str">
        <f>IF(VLOOKUP($B903,Table1[],5,FALSE)=0,"",VLOOKUP($B903,Table1[],5,FALSE))</f>
        <v/>
      </c>
    </row>
    <row r="904" spans="1:17" x14ac:dyDescent="0.25">
      <c r="A904" t="s">
        <v>115</v>
      </c>
      <c r="B904" t="s">
        <v>141</v>
      </c>
      <c r="C904">
        <v>55</v>
      </c>
      <c r="D904">
        <v>150.01</v>
      </c>
      <c r="E904">
        <v>0.1</v>
      </c>
      <c r="F904" t="s">
        <v>24</v>
      </c>
      <c r="G904" t="s">
        <v>23</v>
      </c>
      <c r="H904">
        <v>0.1</v>
      </c>
      <c r="I904">
        <v>1</v>
      </c>
      <c r="J904" t="s">
        <v>21</v>
      </c>
      <c r="K904">
        <v>49</v>
      </c>
      <c r="L904">
        <v>2.6</v>
      </c>
      <c r="M904">
        <v>20.257000000000001</v>
      </c>
      <c r="N904">
        <v>2.0293000000000001</v>
      </c>
      <c r="O904" t="str">
        <f>IF(VLOOKUP($B904,Table1[],2,FALSE)=0,"",VLOOKUP($B904,Table1[],2,FALSE))</f>
        <v/>
      </c>
      <c r="P904" t="str">
        <f>IF(VLOOKUP($B904,Table1[],3,FALSE)=0,"",VLOOKUP($B904,Table1[],3,FALSE))</f>
        <v>50 turn</v>
      </c>
      <c r="Q904" t="str">
        <f>IF(VLOOKUP($B904,Table1[],5,FALSE)=0,"",VLOOKUP($B904,Table1[],5,FALSE))</f>
        <v/>
      </c>
    </row>
    <row r="905" spans="1:17" x14ac:dyDescent="0.25">
      <c r="A905" t="s">
        <v>115</v>
      </c>
      <c r="B905" t="s">
        <v>141</v>
      </c>
      <c r="C905">
        <v>55</v>
      </c>
      <c r="D905">
        <v>150.01</v>
      </c>
      <c r="E905">
        <v>1</v>
      </c>
      <c r="F905" t="s">
        <v>24</v>
      </c>
      <c r="G905" t="s">
        <v>23</v>
      </c>
      <c r="H905">
        <v>0.1</v>
      </c>
      <c r="I905">
        <v>1</v>
      </c>
      <c r="J905" t="s">
        <v>21</v>
      </c>
      <c r="K905">
        <v>551.36</v>
      </c>
      <c r="L905">
        <v>0.73945000000000005</v>
      </c>
      <c r="M905">
        <v>551.34</v>
      </c>
      <c r="N905">
        <v>0.73870000000000002</v>
      </c>
      <c r="O905" t="str">
        <f>IF(VLOOKUP($B905,Table1[],2,FALSE)=0,"",VLOOKUP($B905,Table1[],2,FALSE))</f>
        <v/>
      </c>
      <c r="P905" t="str">
        <f>IF(VLOOKUP($B905,Table1[],3,FALSE)=0,"",VLOOKUP($B905,Table1[],3,FALSE))</f>
        <v>50 turn</v>
      </c>
      <c r="Q905" t="str">
        <f>IF(VLOOKUP($B905,Table1[],5,FALSE)=0,"",VLOOKUP($B905,Table1[],5,FALSE))</f>
        <v/>
      </c>
    </row>
    <row r="906" spans="1:17" x14ac:dyDescent="0.25">
      <c r="A906" t="s">
        <v>115</v>
      </c>
      <c r="B906" t="s">
        <v>141</v>
      </c>
      <c r="C906">
        <v>55</v>
      </c>
      <c r="D906">
        <v>150.01</v>
      </c>
      <c r="E906">
        <v>10</v>
      </c>
      <c r="F906" t="s">
        <v>24</v>
      </c>
      <c r="G906" t="s">
        <v>23</v>
      </c>
      <c r="H906">
        <v>0.1</v>
      </c>
      <c r="I906">
        <v>1</v>
      </c>
      <c r="J906" t="s">
        <v>21</v>
      </c>
      <c r="K906">
        <v>5796.8</v>
      </c>
      <c r="L906">
        <v>8.0168000000000003E-2</v>
      </c>
      <c r="M906">
        <v>5796.8</v>
      </c>
      <c r="N906">
        <v>7.9794000000000004E-2</v>
      </c>
      <c r="O906" t="str">
        <f>IF(VLOOKUP($B906,Table1[],2,FALSE)=0,"",VLOOKUP($B906,Table1[],2,FALSE))</f>
        <v/>
      </c>
      <c r="P906" t="str">
        <f>IF(VLOOKUP($B906,Table1[],3,FALSE)=0,"",VLOOKUP($B906,Table1[],3,FALSE))</f>
        <v>50 turn</v>
      </c>
      <c r="Q906" t="str">
        <f>IF(VLOOKUP($B906,Table1[],5,FALSE)=0,"",VLOOKUP($B906,Table1[],5,FALSE))</f>
        <v/>
      </c>
    </row>
    <row r="907" spans="1:17" x14ac:dyDescent="0.25">
      <c r="A907" t="s">
        <v>115</v>
      </c>
      <c r="B907" t="s">
        <v>141</v>
      </c>
      <c r="C907">
        <v>55</v>
      </c>
      <c r="D907">
        <v>150.01</v>
      </c>
      <c r="E907">
        <v>100</v>
      </c>
      <c r="F907" t="s">
        <v>24</v>
      </c>
      <c r="G907" t="s">
        <v>23</v>
      </c>
      <c r="H907">
        <v>0.1</v>
      </c>
      <c r="I907">
        <v>1</v>
      </c>
      <c r="J907" t="s">
        <v>21</v>
      </c>
      <c r="K907">
        <v>58000</v>
      </c>
      <c r="L907">
        <v>8.1364000000000002E-3</v>
      </c>
      <c r="M907">
        <v>57996</v>
      </c>
      <c r="N907">
        <v>7.9862000000000006E-3</v>
      </c>
      <c r="O907" t="str">
        <f>IF(VLOOKUP($B907,Table1[],2,FALSE)=0,"",VLOOKUP($B907,Table1[],2,FALSE))</f>
        <v/>
      </c>
      <c r="P907" t="str">
        <f>IF(VLOOKUP($B907,Table1[],3,FALSE)=0,"",VLOOKUP($B907,Table1[],3,FALSE))</f>
        <v>50 turn</v>
      </c>
      <c r="Q907" t="str">
        <f>IF(VLOOKUP($B907,Table1[],5,FALSE)=0,"",VLOOKUP($B907,Table1[],5,FALSE))</f>
        <v/>
      </c>
    </row>
    <row r="908" spans="1:17" x14ac:dyDescent="0.25">
      <c r="A908" t="s">
        <v>115</v>
      </c>
      <c r="B908" t="s">
        <v>141</v>
      </c>
      <c r="C908">
        <v>55</v>
      </c>
      <c r="D908">
        <v>150.01</v>
      </c>
      <c r="E908">
        <v>1E-3</v>
      </c>
      <c r="F908" t="s">
        <v>24</v>
      </c>
      <c r="G908" t="s">
        <v>23</v>
      </c>
      <c r="H908">
        <v>1</v>
      </c>
      <c r="I908">
        <v>5.01</v>
      </c>
      <c r="J908" t="s">
        <v>21</v>
      </c>
      <c r="K908">
        <v>58</v>
      </c>
      <c r="L908">
        <v>7.2</v>
      </c>
      <c r="M908">
        <v>55.853000000000002</v>
      </c>
      <c r="N908">
        <v>7.2092999999999998</v>
      </c>
      <c r="O908" t="str">
        <f>IF(VLOOKUP($B908,Table1[],2,FALSE)=0,"",VLOOKUP($B908,Table1[],2,FALSE))</f>
        <v/>
      </c>
      <c r="P908" t="str">
        <f>IF(VLOOKUP($B908,Table1[],3,FALSE)=0,"",VLOOKUP($B908,Table1[],3,FALSE))</f>
        <v>50 turn</v>
      </c>
      <c r="Q908" t="str">
        <f>IF(VLOOKUP($B908,Table1[],5,FALSE)=0,"",VLOOKUP($B908,Table1[],5,FALSE))</f>
        <v/>
      </c>
    </row>
    <row r="909" spans="1:17" x14ac:dyDescent="0.25">
      <c r="A909" t="s">
        <v>115</v>
      </c>
      <c r="B909" t="s">
        <v>141</v>
      </c>
      <c r="C909">
        <v>55</v>
      </c>
      <c r="D909">
        <v>150.01</v>
      </c>
      <c r="E909">
        <v>0.01</v>
      </c>
      <c r="F909" t="s">
        <v>24</v>
      </c>
      <c r="G909" t="s">
        <v>23</v>
      </c>
      <c r="H909">
        <v>1</v>
      </c>
      <c r="I909">
        <v>5.01</v>
      </c>
      <c r="J909" t="s">
        <v>21</v>
      </c>
      <c r="K909">
        <v>58</v>
      </c>
      <c r="L909">
        <v>7.2089999999999996</v>
      </c>
      <c r="M909">
        <v>55.901000000000003</v>
      </c>
      <c r="N909">
        <v>7.2091000000000003</v>
      </c>
      <c r="O909" t="str">
        <f>IF(VLOOKUP($B909,Table1[],2,FALSE)=0,"",VLOOKUP($B909,Table1[],2,FALSE))</f>
        <v/>
      </c>
      <c r="P909" t="str">
        <f>IF(VLOOKUP($B909,Table1[],3,FALSE)=0,"",VLOOKUP($B909,Table1[],3,FALSE))</f>
        <v>50 turn</v>
      </c>
      <c r="Q909" t="str">
        <f>IF(VLOOKUP($B909,Table1[],5,FALSE)=0,"",VLOOKUP($B909,Table1[],5,FALSE))</f>
        <v/>
      </c>
    </row>
    <row r="910" spans="1:17" x14ac:dyDescent="0.25">
      <c r="A910" t="s">
        <v>115</v>
      </c>
      <c r="B910" t="s">
        <v>141</v>
      </c>
      <c r="C910">
        <v>55</v>
      </c>
      <c r="D910">
        <v>150.01</v>
      </c>
      <c r="E910">
        <v>0.1</v>
      </c>
      <c r="F910" t="s">
        <v>24</v>
      </c>
      <c r="G910" t="s">
        <v>23</v>
      </c>
      <c r="H910">
        <v>1</v>
      </c>
      <c r="I910">
        <v>5.01</v>
      </c>
      <c r="J910" t="s">
        <v>21</v>
      </c>
      <c r="K910">
        <v>60.896000000000001</v>
      </c>
      <c r="L910">
        <v>7.1858000000000004</v>
      </c>
      <c r="M910">
        <v>60.843000000000004</v>
      </c>
      <c r="N910">
        <v>7.1859000000000002</v>
      </c>
      <c r="O910" t="str">
        <f>IF(VLOOKUP($B910,Table1[],2,FALSE)=0,"",VLOOKUP($B910,Table1[],2,FALSE))</f>
        <v/>
      </c>
      <c r="P910" t="str">
        <f>IF(VLOOKUP($B910,Table1[],3,FALSE)=0,"",VLOOKUP($B910,Table1[],3,FALSE))</f>
        <v>50 turn</v>
      </c>
      <c r="Q910" t="str">
        <f>IF(VLOOKUP($B910,Table1[],5,FALSE)=0,"",VLOOKUP($B910,Table1[],5,FALSE))</f>
        <v/>
      </c>
    </row>
    <row r="911" spans="1:17" x14ac:dyDescent="0.25">
      <c r="A911" t="s">
        <v>115</v>
      </c>
      <c r="B911" t="s">
        <v>141</v>
      </c>
      <c r="C911">
        <v>55</v>
      </c>
      <c r="D911">
        <v>150.01</v>
      </c>
      <c r="E911">
        <v>1</v>
      </c>
      <c r="F911" t="s">
        <v>24</v>
      </c>
      <c r="G911" t="s">
        <v>23</v>
      </c>
      <c r="H911">
        <v>1</v>
      </c>
      <c r="I911">
        <v>5.01</v>
      </c>
      <c r="J911" t="s">
        <v>21</v>
      </c>
      <c r="K911">
        <v>422.41</v>
      </c>
      <c r="L911">
        <v>5.6955999999999998</v>
      </c>
      <c r="M911">
        <v>422.3</v>
      </c>
      <c r="N911">
        <v>5.6954000000000002</v>
      </c>
      <c r="O911" t="str">
        <f>IF(VLOOKUP($B911,Table1[],2,FALSE)=0,"",VLOOKUP($B911,Table1[],2,FALSE))</f>
        <v/>
      </c>
      <c r="P911" t="str">
        <f>IF(VLOOKUP($B911,Table1[],3,FALSE)=0,"",VLOOKUP($B911,Table1[],3,FALSE))</f>
        <v>50 turn</v>
      </c>
      <c r="Q911" t="str">
        <f>IF(VLOOKUP($B911,Table1[],5,FALSE)=0,"",VLOOKUP($B911,Table1[],5,FALSE))</f>
        <v/>
      </c>
    </row>
    <row r="912" spans="1:17" x14ac:dyDescent="0.25">
      <c r="A912" t="s">
        <v>115</v>
      </c>
      <c r="B912" t="s">
        <v>141</v>
      </c>
      <c r="C912">
        <v>55</v>
      </c>
      <c r="D912">
        <v>150.01</v>
      </c>
      <c r="E912">
        <v>10</v>
      </c>
      <c r="F912" t="s">
        <v>24</v>
      </c>
      <c r="G912" t="s">
        <v>23</v>
      </c>
      <c r="H912">
        <v>1</v>
      </c>
      <c r="I912">
        <v>5.01</v>
      </c>
      <c r="J912" t="s">
        <v>21</v>
      </c>
      <c r="K912">
        <v>5763.9</v>
      </c>
      <c r="L912">
        <v>0.97779000000000005</v>
      </c>
      <c r="M912">
        <v>5763.9</v>
      </c>
      <c r="N912">
        <v>0.97714999999999996</v>
      </c>
      <c r="O912" t="str">
        <f>IF(VLOOKUP($B912,Table1[],2,FALSE)=0,"",VLOOKUP($B912,Table1[],2,FALSE))</f>
        <v/>
      </c>
      <c r="P912" t="str">
        <f>IF(VLOOKUP($B912,Table1[],3,FALSE)=0,"",VLOOKUP($B912,Table1[],3,FALSE))</f>
        <v>50 turn</v>
      </c>
      <c r="Q912" t="str">
        <f>IF(VLOOKUP($B912,Table1[],5,FALSE)=0,"",VLOOKUP($B912,Table1[],5,FALSE))</f>
        <v/>
      </c>
    </row>
    <row r="913" spans="1:17" x14ac:dyDescent="0.25">
      <c r="A913" t="s">
        <v>115</v>
      </c>
      <c r="B913" t="s">
        <v>141</v>
      </c>
      <c r="C913">
        <v>55</v>
      </c>
      <c r="D913">
        <v>150.01</v>
      </c>
      <c r="E913">
        <v>100</v>
      </c>
      <c r="F913" t="s">
        <v>24</v>
      </c>
      <c r="G913" t="s">
        <v>23</v>
      </c>
      <c r="H913">
        <v>1</v>
      </c>
      <c r="I913">
        <v>5.01</v>
      </c>
      <c r="J913" t="s">
        <v>21</v>
      </c>
      <c r="K913">
        <v>57996</v>
      </c>
      <c r="L913">
        <v>9.9046999999999996E-2</v>
      </c>
      <c r="M913">
        <v>57948</v>
      </c>
      <c r="N913">
        <v>9.8782999999999996E-2</v>
      </c>
      <c r="O913" t="str">
        <f>IF(VLOOKUP($B913,Table1[],2,FALSE)=0,"",VLOOKUP($B913,Table1[],2,FALSE))</f>
        <v/>
      </c>
      <c r="P913" t="str">
        <f>IF(VLOOKUP($B913,Table1[],3,FALSE)=0,"",VLOOKUP($B913,Table1[],3,FALSE))</f>
        <v>50 turn</v>
      </c>
      <c r="Q913" t="str">
        <f>IF(VLOOKUP($B913,Table1[],5,FALSE)=0,"",VLOOKUP($B913,Table1[],5,FALSE))</f>
        <v/>
      </c>
    </row>
    <row r="914" spans="1:17" x14ac:dyDescent="0.25">
      <c r="A914" t="s">
        <v>115</v>
      </c>
      <c r="B914" t="s">
        <v>141</v>
      </c>
      <c r="C914">
        <v>55</v>
      </c>
      <c r="D914">
        <v>150.01</v>
      </c>
      <c r="E914">
        <v>1E-3</v>
      </c>
      <c r="F914" t="s">
        <v>24</v>
      </c>
      <c r="G914" t="s">
        <v>23</v>
      </c>
      <c r="H914">
        <v>5</v>
      </c>
      <c r="I914">
        <v>10</v>
      </c>
      <c r="J914" t="s">
        <v>21</v>
      </c>
      <c r="K914">
        <v>290</v>
      </c>
      <c r="L914">
        <v>29</v>
      </c>
      <c r="M914">
        <v>288.13</v>
      </c>
      <c r="N914">
        <v>28.936</v>
      </c>
      <c r="O914" t="str">
        <f>IF(VLOOKUP($B914,Table1[],2,FALSE)=0,"",VLOOKUP($B914,Table1[],2,FALSE))</f>
        <v/>
      </c>
      <c r="P914" t="str">
        <f>IF(VLOOKUP($B914,Table1[],3,FALSE)=0,"",VLOOKUP($B914,Table1[],3,FALSE))</f>
        <v>50 turn</v>
      </c>
      <c r="Q914" t="str">
        <f>IF(VLOOKUP($B914,Table1[],5,FALSE)=0,"",VLOOKUP($B914,Table1[],5,FALSE))</f>
        <v/>
      </c>
    </row>
    <row r="915" spans="1:17" x14ac:dyDescent="0.25">
      <c r="A915" t="s">
        <v>115</v>
      </c>
      <c r="B915" t="s">
        <v>141</v>
      </c>
      <c r="C915">
        <v>55</v>
      </c>
      <c r="D915">
        <v>150.01</v>
      </c>
      <c r="E915">
        <v>0.01</v>
      </c>
      <c r="F915" t="s">
        <v>24</v>
      </c>
      <c r="G915" t="s">
        <v>23</v>
      </c>
      <c r="H915">
        <v>5</v>
      </c>
      <c r="I915">
        <v>10</v>
      </c>
      <c r="J915" t="s">
        <v>21</v>
      </c>
      <c r="K915">
        <v>290</v>
      </c>
      <c r="L915">
        <v>28.936</v>
      </c>
      <c r="M915">
        <v>288.14</v>
      </c>
      <c r="N915">
        <v>28.936</v>
      </c>
      <c r="O915" t="str">
        <f>IF(VLOOKUP($B915,Table1[],2,FALSE)=0,"",VLOOKUP($B915,Table1[],2,FALSE))</f>
        <v/>
      </c>
      <c r="P915" t="str">
        <f>IF(VLOOKUP($B915,Table1[],3,FALSE)=0,"",VLOOKUP($B915,Table1[],3,FALSE))</f>
        <v>50 turn</v>
      </c>
      <c r="Q915" t="str">
        <f>IF(VLOOKUP($B915,Table1[],5,FALSE)=0,"",VLOOKUP($B915,Table1[],5,FALSE))</f>
        <v/>
      </c>
    </row>
    <row r="916" spans="1:17" x14ac:dyDescent="0.25">
      <c r="A916" t="s">
        <v>115</v>
      </c>
      <c r="B916" t="s">
        <v>141</v>
      </c>
      <c r="C916">
        <v>55</v>
      </c>
      <c r="D916">
        <v>150.01</v>
      </c>
      <c r="E916">
        <v>0.1</v>
      </c>
      <c r="F916" t="s">
        <v>24</v>
      </c>
      <c r="G916" t="s">
        <v>23</v>
      </c>
      <c r="H916">
        <v>5</v>
      </c>
      <c r="I916">
        <v>10</v>
      </c>
      <c r="J916" t="s">
        <v>21</v>
      </c>
      <c r="K916">
        <v>290</v>
      </c>
      <c r="L916">
        <v>28.931000000000001</v>
      </c>
      <c r="M916">
        <v>289.39999999999998</v>
      </c>
      <c r="N916">
        <v>28.93</v>
      </c>
      <c r="O916" t="str">
        <f>IF(VLOOKUP($B916,Table1[],2,FALSE)=0,"",VLOOKUP($B916,Table1[],2,FALSE))</f>
        <v/>
      </c>
      <c r="P916" t="str">
        <f>IF(VLOOKUP($B916,Table1[],3,FALSE)=0,"",VLOOKUP($B916,Table1[],3,FALSE))</f>
        <v>50 turn</v>
      </c>
      <c r="Q916" t="str">
        <f>IF(VLOOKUP($B916,Table1[],5,FALSE)=0,"",VLOOKUP($B916,Table1[],5,FALSE))</f>
        <v/>
      </c>
    </row>
    <row r="917" spans="1:17" x14ac:dyDescent="0.25">
      <c r="A917" t="s">
        <v>115</v>
      </c>
      <c r="B917" t="s">
        <v>141</v>
      </c>
      <c r="C917">
        <v>55</v>
      </c>
      <c r="D917">
        <v>150.01</v>
      </c>
      <c r="E917">
        <v>1</v>
      </c>
      <c r="F917" t="s">
        <v>24</v>
      </c>
      <c r="G917" t="s">
        <v>23</v>
      </c>
      <c r="H917">
        <v>5</v>
      </c>
      <c r="I917">
        <v>10</v>
      </c>
      <c r="J917" t="s">
        <v>21</v>
      </c>
      <c r="K917">
        <v>405.34</v>
      </c>
      <c r="L917">
        <v>28.398</v>
      </c>
      <c r="M917">
        <v>405.23</v>
      </c>
      <c r="N917">
        <v>28.396999999999998</v>
      </c>
      <c r="O917" t="str">
        <f>IF(VLOOKUP($B917,Table1[],2,FALSE)=0,"",VLOOKUP($B917,Table1[],2,FALSE))</f>
        <v/>
      </c>
      <c r="P917" t="str">
        <f>IF(VLOOKUP($B917,Table1[],3,FALSE)=0,"",VLOOKUP($B917,Table1[],3,FALSE))</f>
        <v>50 turn</v>
      </c>
      <c r="Q917" t="str">
        <f>IF(VLOOKUP($B917,Table1[],5,FALSE)=0,"",VLOOKUP($B917,Table1[],5,FALSE))</f>
        <v/>
      </c>
    </row>
    <row r="918" spans="1:17" x14ac:dyDescent="0.25">
      <c r="A918" t="s">
        <v>115</v>
      </c>
      <c r="B918" t="s">
        <v>141</v>
      </c>
      <c r="C918">
        <v>55</v>
      </c>
      <c r="D918">
        <v>150.01</v>
      </c>
      <c r="E918">
        <v>10</v>
      </c>
      <c r="F918" t="s">
        <v>24</v>
      </c>
      <c r="G918" t="s">
        <v>23</v>
      </c>
      <c r="H918">
        <v>5</v>
      </c>
      <c r="I918">
        <v>10</v>
      </c>
      <c r="J918" t="s">
        <v>21</v>
      </c>
      <c r="K918">
        <v>5330.6</v>
      </c>
      <c r="L918">
        <v>13.938000000000001</v>
      </c>
      <c r="M918">
        <v>5330.7</v>
      </c>
      <c r="N918">
        <v>13.932</v>
      </c>
      <c r="O918" t="str">
        <f>IF(VLOOKUP($B918,Table1[],2,FALSE)=0,"",VLOOKUP($B918,Table1[],2,FALSE))</f>
        <v/>
      </c>
      <c r="P918" t="str">
        <f>IF(VLOOKUP($B918,Table1[],3,FALSE)=0,"",VLOOKUP($B918,Table1[],3,FALSE))</f>
        <v>50 turn</v>
      </c>
      <c r="Q918" t="str">
        <f>IF(VLOOKUP($B918,Table1[],5,FALSE)=0,"",VLOOKUP($B918,Table1[],5,FALSE))</f>
        <v/>
      </c>
    </row>
    <row r="919" spans="1:17" x14ac:dyDescent="0.25">
      <c r="A919" t="s">
        <v>115</v>
      </c>
      <c r="B919" t="s">
        <v>141</v>
      </c>
      <c r="C919">
        <v>55</v>
      </c>
      <c r="D919">
        <v>150.01</v>
      </c>
      <c r="E919">
        <v>100</v>
      </c>
      <c r="F919" t="s">
        <v>24</v>
      </c>
      <c r="G919" t="s">
        <v>23</v>
      </c>
      <c r="H919">
        <v>5</v>
      </c>
      <c r="I919">
        <v>10</v>
      </c>
      <c r="J919" t="s">
        <v>21</v>
      </c>
      <c r="K919">
        <v>57941</v>
      </c>
      <c r="L919">
        <v>1.6236999999999999</v>
      </c>
      <c r="M919">
        <v>57264</v>
      </c>
      <c r="N919">
        <v>1.6205000000000001</v>
      </c>
      <c r="O919" t="str">
        <f>IF(VLOOKUP($B919,Table1[],2,FALSE)=0,"",VLOOKUP($B919,Table1[],2,FALSE))</f>
        <v/>
      </c>
      <c r="P919" t="str">
        <f>IF(VLOOKUP($B919,Table1[],3,FALSE)=0,"",VLOOKUP($B919,Table1[],3,FALSE))</f>
        <v>50 turn</v>
      </c>
      <c r="Q919" t="str">
        <f>IF(VLOOKUP($B919,Table1[],5,FALSE)=0,"",VLOOKUP($B919,Table1[],5,FALSE))</f>
        <v/>
      </c>
    </row>
    <row r="920" spans="1:17" x14ac:dyDescent="0.25">
      <c r="A920" t="s">
        <v>115</v>
      </c>
      <c r="B920" t="s">
        <v>141</v>
      </c>
      <c r="C920">
        <v>55</v>
      </c>
      <c r="D920">
        <v>150.01</v>
      </c>
      <c r="E920">
        <v>1E-3</v>
      </c>
      <c r="F920" t="s">
        <v>24</v>
      </c>
      <c r="G920" t="s">
        <v>23</v>
      </c>
      <c r="H920">
        <v>10</v>
      </c>
      <c r="I920">
        <v>10.01</v>
      </c>
      <c r="J920" t="s">
        <v>21</v>
      </c>
      <c r="K920">
        <v>290</v>
      </c>
      <c r="L920">
        <v>29</v>
      </c>
      <c r="M920">
        <v>288.13</v>
      </c>
      <c r="N920">
        <v>28.936</v>
      </c>
      <c r="O920" t="str">
        <f>IF(VLOOKUP($B920,Table1[],2,FALSE)=0,"",VLOOKUP($B920,Table1[],2,FALSE))</f>
        <v/>
      </c>
      <c r="P920" t="str">
        <f>IF(VLOOKUP($B920,Table1[],3,FALSE)=0,"",VLOOKUP($B920,Table1[],3,FALSE))</f>
        <v>50 turn</v>
      </c>
      <c r="Q920" t="str">
        <f>IF(VLOOKUP($B920,Table1[],5,FALSE)=0,"",VLOOKUP($B920,Table1[],5,FALSE))</f>
        <v/>
      </c>
    </row>
    <row r="921" spans="1:17" x14ac:dyDescent="0.25">
      <c r="A921" t="s">
        <v>115</v>
      </c>
      <c r="B921" t="s">
        <v>141</v>
      </c>
      <c r="C921">
        <v>55</v>
      </c>
      <c r="D921">
        <v>150.01</v>
      </c>
      <c r="E921">
        <v>0.01</v>
      </c>
      <c r="F921" t="s">
        <v>24</v>
      </c>
      <c r="G921" t="s">
        <v>23</v>
      </c>
      <c r="H921">
        <v>10</v>
      </c>
      <c r="I921">
        <v>10.01</v>
      </c>
      <c r="J921" t="s">
        <v>21</v>
      </c>
      <c r="K921">
        <v>290</v>
      </c>
      <c r="L921">
        <v>28.936</v>
      </c>
      <c r="M921">
        <v>288.14</v>
      </c>
      <c r="N921">
        <v>28.936</v>
      </c>
      <c r="O921" t="str">
        <f>IF(VLOOKUP($B921,Table1[],2,FALSE)=0,"",VLOOKUP($B921,Table1[],2,FALSE))</f>
        <v/>
      </c>
      <c r="P921" t="str">
        <f>IF(VLOOKUP($B921,Table1[],3,FALSE)=0,"",VLOOKUP($B921,Table1[],3,FALSE))</f>
        <v>50 turn</v>
      </c>
      <c r="Q921" t="str">
        <f>IF(VLOOKUP($B921,Table1[],5,FALSE)=0,"",VLOOKUP($B921,Table1[],5,FALSE))</f>
        <v/>
      </c>
    </row>
    <row r="922" spans="1:17" x14ac:dyDescent="0.25">
      <c r="A922" t="s">
        <v>115</v>
      </c>
      <c r="B922" t="s">
        <v>141</v>
      </c>
      <c r="C922">
        <v>55</v>
      </c>
      <c r="D922">
        <v>150.01</v>
      </c>
      <c r="E922">
        <v>0.1</v>
      </c>
      <c r="F922" t="s">
        <v>24</v>
      </c>
      <c r="G922" t="s">
        <v>23</v>
      </c>
      <c r="H922">
        <v>10</v>
      </c>
      <c r="I922">
        <v>10.01</v>
      </c>
      <c r="J922" t="s">
        <v>21</v>
      </c>
      <c r="K922">
        <v>290</v>
      </c>
      <c r="L922">
        <v>28.931000000000001</v>
      </c>
      <c r="M922">
        <v>289.39999999999998</v>
      </c>
      <c r="N922">
        <v>28.93</v>
      </c>
      <c r="O922" t="str">
        <f>IF(VLOOKUP($B922,Table1[],2,FALSE)=0,"",VLOOKUP($B922,Table1[],2,FALSE))</f>
        <v/>
      </c>
      <c r="P922" t="str">
        <f>IF(VLOOKUP($B922,Table1[],3,FALSE)=0,"",VLOOKUP($B922,Table1[],3,FALSE))</f>
        <v>50 turn</v>
      </c>
      <c r="Q922" t="str">
        <f>IF(VLOOKUP($B922,Table1[],5,FALSE)=0,"",VLOOKUP($B922,Table1[],5,FALSE))</f>
        <v/>
      </c>
    </row>
    <row r="923" spans="1:17" x14ac:dyDescent="0.25">
      <c r="A923" t="s">
        <v>115</v>
      </c>
      <c r="B923" t="s">
        <v>141</v>
      </c>
      <c r="C923">
        <v>55</v>
      </c>
      <c r="D923">
        <v>150.01</v>
      </c>
      <c r="E923">
        <v>1</v>
      </c>
      <c r="F923" t="s">
        <v>24</v>
      </c>
      <c r="G923" t="s">
        <v>23</v>
      </c>
      <c r="H923">
        <v>10</v>
      </c>
      <c r="I923">
        <v>10.01</v>
      </c>
      <c r="J923" t="s">
        <v>21</v>
      </c>
      <c r="K923">
        <v>405.34</v>
      </c>
      <c r="L923">
        <v>28.398</v>
      </c>
      <c r="M923">
        <v>405.23</v>
      </c>
      <c r="N923">
        <v>28.396999999999998</v>
      </c>
      <c r="O923" t="str">
        <f>IF(VLOOKUP($B923,Table1[],2,FALSE)=0,"",VLOOKUP($B923,Table1[],2,FALSE))</f>
        <v/>
      </c>
      <c r="P923" t="str">
        <f>IF(VLOOKUP($B923,Table1[],3,FALSE)=0,"",VLOOKUP($B923,Table1[],3,FALSE))</f>
        <v>50 turn</v>
      </c>
      <c r="Q923" t="str">
        <f>IF(VLOOKUP($B923,Table1[],5,FALSE)=0,"",VLOOKUP($B923,Table1[],5,FALSE))</f>
        <v/>
      </c>
    </row>
    <row r="924" spans="1:17" x14ac:dyDescent="0.25">
      <c r="A924" t="s">
        <v>115</v>
      </c>
      <c r="B924" t="s">
        <v>141</v>
      </c>
      <c r="C924">
        <v>55</v>
      </c>
      <c r="D924">
        <v>150.01</v>
      </c>
      <c r="E924">
        <v>10</v>
      </c>
      <c r="F924" t="s">
        <v>24</v>
      </c>
      <c r="G924" t="s">
        <v>23</v>
      </c>
      <c r="H924">
        <v>10</v>
      </c>
      <c r="I924">
        <v>10.01</v>
      </c>
      <c r="J924" t="s">
        <v>21</v>
      </c>
      <c r="K924">
        <v>5330.6</v>
      </c>
      <c r="L924">
        <v>13.938000000000001</v>
      </c>
      <c r="M924">
        <v>5330.7</v>
      </c>
      <c r="N924">
        <v>13.932</v>
      </c>
      <c r="O924" t="str">
        <f>IF(VLOOKUP($B924,Table1[],2,FALSE)=0,"",VLOOKUP($B924,Table1[],2,FALSE))</f>
        <v/>
      </c>
      <c r="P924" t="str">
        <f>IF(VLOOKUP($B924,Table1[],3,FALSE)=0,"",VLOOKUP($B924,Table1[],3,FALSE))</f>
        <v>50 turn</v>
      </c>
      <c r="Q924" t="str">
        <f>IF(VLOOKUP($B924,Table1[],5,FALSE)=0,"",VLOOKUP($B924,Table1[],5,FALSE))</f>
        <v/>
      </c>
    </row>
    <row r="925" spans="1:17" x14ac:dyDescent="0.25">
      <c r="A925" t="s">
        <v>115</v>
      </c>
      <c r="B925" t="s">
        <v>141</v>
      </c>
      <c r="C925">
        <v>55</v>
      </c>
      <c r="D925">
        <v>150.01</v>
      </c>
      <c r="E925">
        <v>100</v>
      </c>
      <c r="F925" t="s">
        <v>24</v>
      </c>
      <c r="G925" t="s">
        <v>23</v>
      </c>
      <c r="H925">
        <v>10</v>
      </c>
      <c r="I925">
        <v>10.01</v>
      </c>
      <c r="J925" t="s">
        <v>21</v>
      </c>
      <c r="K925">
        <v>57941</v>
      </c>
      <c r="L925">
        <v>1.6236999999999999</v>
      </c>
      <c r="M925">
        <v>57264</v>
      </c>
      <c r="N925">
        <v>1.6205000000000001</v>
      </c>
      <c r="O925" t="str">
        <f>IF(VLOOKUP($B925,Table1[],2,FALSE)=0,"",VLOOKUP($B925,Table1[],2,FALSE))</f>
        <v/>
      </c>
      <c r="P925" t="str">
        <f>IF(VLOOKUP($B925,Table1[],3,FALSE)=0,"",VLOOKUP($B925,Table1[],3,FALSE))</f>
        <v>50 turn</v>
      </c>
      <c r="Q925" t="str">
        <f>IF(VLOOKUP($B925,Table1[],5,FALSE)=0,"",VLOOKUP($B925,Table1[],5,FALSE))</f>
        <v/>
      </c>
    </row>
    <row r="926" spans="1:17" x14ac:dyDescent="0.25">
      <c r="A926" t="s">
        <v>115</v>
      </c>
      <c r="B926" t="s">
        <v>141</v>
      </c>
      <c r="C926">
        <v>150</v>
      </c>
      <c r="D926">
        <v>550.01</v>
      </c>
      <c r="E926">
        <v>0.01</v>
      </c>
      <c r="F926" t="s">
        <v>24</v>
      </c>
      <c r="G926" t="s">
        <v>23</v>
      </c>
      <c r="H926">
        <v>4.4999999999999998E-2</v>
      </c>
      <c r="I926">
        <v>0.10001</v>
      </c>
      <c r="J926" t="s">
        <v>21</v>
      </c>
      <c r="K926">
        <v>59</v>
      </c>
      <c r="L926">
        <v>2.1</v>
      </c>
      <c r="M926">
        <v>58.542000000000002</v>
      </c>
      <c r="N926">
        <v>2.0878999999999999</v>
      </c>
      <c r="O926" t="str">
        <f>IF(VLOOKUP($B926,Table1[],2,FALSE)=0,"",VLOOKUP($B926,Table1[],2,FALSE))</f>
        <v/>
      </c>
      <c r="P926" t="str">
        <f>IF(VLOOKUP($B926,Table1[],3,FALSE)=0,"",VLOOKUP($B926,Table1[],3,FALSE))</f>
        <v>50 turn</v>
      </c>
      <c r="Q926" t="str">
        <f>IF(VLOOKUP($B926,Table1[],5,FALSE)=0,"",VLOOKUP($B926,Table1[],5,FALSE))</f>
        <v/>
      </c>
    </row>
    <row r="927" spans="1:17" x14ac:dyDescent="0.25">
      <c r="A927" t="s">
        <v>115</v>
      </c>
      <c r="B927" t="s">
        <v>141</v>
      </c>
      <c r="C927">
        <v>150</v>
      </c>
      <c r="D927">
        <v>550.01</v>
      </c>
      <c r="E927">
        <v>0.1</v>
      </c>
      <c r="F927" t="s">
        <v>24</v>
      </c>
      <c r="G927" t="s">
        <v>23</v>
      </c>
      <c r="H927">
        <v>4.4999999999999998E-2</v>
      </c>
      <c r="I927">
        <v>0.10001</v>
      </c>
      <c r="J927" t="s">
        <v>21</v>
      </c>
      <c r="K927">
        <v>62.204999999999998</v>
      </c>
      <c r="L927">
        <v>2.0941999999999998</v>
      </c>
      <c r="M927">
        <v>64.156000000000006</v>
      </c>
      <c r="N927">
        <v>2.0802</v>
      </c>
      <c r="O927" t="str">
        <f>IF(VLOOKUP($B927,Table1[],2,FALSE)=0,"",VLOOKUP($B927,Table1[],2,FALSE))</f>
        <v/>
      </c>
      <c r="P927" t="str">
        <f>IF(VLOOKUP($B927,Table1[],3,FALSE)=0,"",VLOOKUP($B927,Table1[],3,FALSE))</f>
        <v>50 turn</v>
      </c>
      <c r="Q927" t="str">
        <f>IF(VLOOKUP($B927,Table1[],5,FALSE)=0,"",VLOOKUP($B927,Table1[],5,FALSE))</f>
        <v/>
      </c>
    </row>
    <row r="928" spans="1:17" x14ac:dyDescent="0.25">
      <c r="A928" t="s">
        <v>115</v>
      </c>
      <c r="B928" t="s">
        <v>141</v>
      </c>
      <c r="C928">
        <v>150</v>
      </c>
      <c r="D928">
        <v>550.01</v>
      </c>
      <c r="E928">
        <v>1</v>
      </c>
      <c r="F928" t="s">
        <v>24</v>
      </c>
      <c r="G928" t="s">
        <v>23</v>
      </c>
      <c r="H928">
        <v>4.4999999999999998E-2</v>
      </c>
      <c r="I928">
        <v>0.10001</v>
      </c>
      <c r="J928" t="s">
        <v>21</v>
      </c>
      <c r="K928">
        <v>445.36</v>
      </c>
      <c r="L928">
        <v>1.6256999999999999</v>
      </c>
      <c r="M928">
        <v>445.1</v>
      </c>
      <c r="N928">
        <v>1.6253</v>
      </c>
      <c r="O928" t="str">
        <f>IF(VLOOKUP($B928,Table1[],2,FALSE)=0,"",VLOOKUP($B928,Table1[],2,FALSE))</f>
        <v/>
      </c>
      <c r="P928" t="str">
        <f>IF(VLOOKUP($B928,Table1[],3,FALSE)=0,"",VLOOKUP($B928,Table1[],3,FALSE))</f>
        <v>50 turn</v>
      </c>
      <c r="Q928" t="str">
        <f>IF(VLOOKUP($B928,Table1[],5,FALSE)=0,"",VLOOKUP($B928,Table1[],5,FALSE))</f>
        <v/>
      </c>
    </row>
    <row r="929" spans="1:17" x14ac:dyDescent="0.25">
      <c r="A929" t="s">
        <v>115</v>
      </c>
      <c r="B929" t="s">
        <v>141</v>
      </c>
      <c r="C929">
        <v>150</v>
      </c>
      <c r="D929">
        <v>550.01</v>
      </c>
      <c r="E929">
        <v>10</v>
      </c>
      <c r="F929" t="s">
        <v>24</v>
      </c>
      <c r="G929" t="s">
        <v>23</v>
      </c>
      <c r="H929">
        <v>4.4999999999999998E-2</v>
      </c>
      <c r="I929">
        <v>0.10001</v>
      </c>
      <c r="J929" t="s">
        <v>21</v>
      </c>
      <c r="K929">
        <v>5769.8</v>
      </c>
      <c r="L929">
        <v>0.28151999999999999</v>
      </c>
      <c r="M929">
        <v>5769.8</v>
      </c>
      <c r="N929">
        <v>0.28083999999999998</v>
      </c>
      <c r="O929" t="str">
        <f>IF(VLOOKUP($B929,Table1[],2,FALSE)=0,"",VLOOKUP($B929,Table1[],2,FALSE))</f>
        <v/>
      </c>
      <c r="P929" t="str">
        <f>IF(VLOOKUP($B929,Table1[],3,FALSE)=0,"",VLOOKUP($B929,Table1[],3,FALSE))</f>
        <v>50 turn</v>
      </c>
      <c r="Q929" t="str">
        <f>IF(VLOOKUP($B929,Table1[],5,FALSE)=0,"",VLOOKUP($B929,Table1[],5,FALSE))</f>
        <v/>
      </c>
    </row>
    <row r="930" spans="1:17" x14ac:dyDescent="0.25">
      <c r="A930" t="s">
        <v>115</v>
      </c>
      <c r="B930" t="s">
        <v>141</v>
      </c>
      <c r="C930">
        <v>150</v>
      </c>
      <c r="D930">
        <v>550.01</v>
      </c>
      <c r="E930">
        <v>100</v>
      </c>
      <c r="F930" t="s">
        <v>24</v>
      </c>
      <c r="G930" t="s">
        <v>23</v>
      </c>
      <c r="H930">
        <v>4.4999999999999998E-2</v>
      </c>
      <c r="I930">
        <v>0.10001</v>
      </c>
      <c r="J930" t="s">
        <v>21</v>
      </c>
      <c r="K930">
        <v>57997</v>
      </c>
      <c r="L930">
        <v>2.869E-2</v>
      </c>
      <c r="M930">
        <v>57997</v>
      </c>
      <c r="N930">
        <v>2.8410999999999999E-2</v>
      </c>
      <c r="O930" t="str">
        <f>IF(VLOOKUP($B930,Table1[],2,FALSE)=0,"",VLOOKUP($B930,Table1[],2,FALSE))</f>
        <v/>
      </c>
      <c r="P930" t="str">
        <f>IF(VLOOKUP($B930,Table1[],3,FALSE)=0,"",VLOOKUP($B930,Table1[],3,FALSE))</f>
        <v>50 turn</v>
      </c>
      <c r="Q930" t="str">
        <f>IF(VLOOKUP($B930,Table1[],5,FALSE)=0,"",VLOOKUP($B930,Table1[],5,FALSE))</f>
        <v/>
      </c>
    </row>
    <row r="931" spans="1:17" x14ac:dyDescent="0.25">
      <c r="A931" t="s">
        <v>115</v>
      </c>
      <c r="B931" t="s">
        <v>141</v>
      </c>
      <c r="C931">
        <v>150</v>
      </c>
      <c r="D931">
        <v>550.01</v>
      </c>
      <c r="E931">
        <v>0.01</v>
      </c>
      <c r="F931" t="s">
        <v>24</v>
      </c>
      <c r="G931" t="s">
        <v>23</v>
      </c>
      <c r="H931">
        <v>0.1</v>
      </c>
      <c r="I931">
        <v>1.0000100000000001</v>
      </c>
      <c r="J931" t="s">
        <v>21</v>
      </c>
      <c r="K931">
        <v>74</v>
      </c>
      <c r="L931">
        <v>2.2999999999999998</v>
      </c>
      <c r="M931">
        <v>73.171000000000006</v>
      </c>
      <c r="N931">
        <v>2.2881999999999998</v>
      </c>
      <c r="O931" t="str">
        <f>IF(VLOOKUP($B931,Table1[],2,FALSE)=0,"",VLOOKUP($B931,Table1[],2,FALSE))</f>
        <v/>
      </c>
      <c r="P931" t="str">
        <f>IF(VLOOKUP($B931,Table1[],3,FALSE)=0,"",VLOOKUP($B931,Table1[],3,FALSE))</f>
        <v>50 turn</v>
      </c>
      <c r="Q931" t="str">
        <f>IF(VLOOKUP($B931,Table1[],5,FALSE)=0,"",VLOOKUP($B931,Table1[],5,FALSE))</f>
        <v/>
      </c>
    </row>
    <row r="932" spans="1:17" x14ac:dyDescent="0.25">
      <c r="A932" t="s">
        <v>115</v>
      </c>
      <c r="B932" t="s">
        <v>141</v>
      </c>
      <c r="C932">
        <v>150</v>
      </c>
      <c r="D932">
        <v>550.01</v>
      </c>
      <c r="E932">
        <v>0.1</v>
      </c>
      <c r="F932" t="s">
        <v>24</v>
      </c>
      <c r="G932" t="s">
        <v>23</v>
      </c>
      <c r="H932">
        <v>0.1</v>
      </c>
      <c r="I932">
        <v>1.0000100000000001</v>
      </c>
      <c r="J932" t="s">
        <v>21</v>
      </c>
      <c r="K932">
        <v>76.075999999999993</v>
      </c>
      <c r="L932">
        <v>2.2961999999999998</v>
      </c>
      <c r="M932">
        <v>78.162000000000006</v>
      </c>
      <c r="N932">
        <v>2.2814000000000001</v>
      </c>
      <c r="O932" t="str">
        <f>IF(VLOOKUP($B932,Table1[],2,FALSE)=0,"",VLOOKUP($B932,Table1[],2,FALSE))</f>
        <v/>
      </c>
      <c r="P932" t="str">
        <f>IF(VLOOKUP($B932,Table1[],3,FALSE)=0,"",VLOOKUP($B932,Table1[],3,FALSE))</f>
        <v>50 turn</v>
      </c>
      <c r="Q932" t="str">
        <f>IF(VLOOKUP($B932,Table1[],5,FALSE)=0,"",VLOOKUP($B932,Table1[],5,FALSE))</f>
        <v/>
      </c>
    </row>
    <row r="933" spans="1:17" x14ac:dyDescent="0.25">
      <c r="A933" t="s">
        <v>115</v>
      </c>
      <c r="B933" t="s">
        <v>141</v>
      </c>
      <c r="C933">
        <v>150</v>
      </c>
      <c r="D933">
        <v>550.01</v>
      </c>
      <c r="E933">
        <v>1</v>
      </c>
      <c r="F933" t="s">
        <v>24</v>
      </c>
      <c r="G933" t="s">
        <v>23</v>
      </c>
      <c r="H933">
        <v>0.1</v>
      </c>
      <c r="I933">
        <v>1.0000100000000001</v>
      </c>
      <c r="J933" t="s">
        <v>21</v>
      </c>
      <c r="K933">
        <v>437.31</v>
      </c>
      <c r="L933">
        <v>1.8466</v>
      </c>
      <c r="M933">
        <v>437.03</v>
      </c>
      <c r="N933">
        <v>1.8463000000000001</v>
      </c>
      <c r="O933" t="str">
        <f>IF(VLOOKUP($B933,Table1[],2,FALSE)=0,"",VLOOKUP($B933,Table1[],2,FALSE))</f>
        <v/>
      </c>
      <c r="P933" t="str">
        <f>IF(VLOOKUP($B933,Table1[],3,FALSE)=0,"",VLOOKUP($B933,Table1[],3,FALSE))</f>
        <v>50 turn</v>
      </c>
      <c r="Q933" t="str">
        <f>IF(VLOOKUP($B933,Table1[],5,FALSE)=0,"",VLOOKUP($B933,Table1[],5,FALSE))</f>
        <v/>
      </c>
    </row>
    <row r="934" spans="1:17" x14ac:dyDescent="0.25">
      <c r="A934" t="s">
        <v>115</v>
      </c>
      <c r="B934" t="s">
        <v>141</v>
      </c>
      <c r="C934">
        <v>150</v>
      </c>
      <c r="D934">
        <v>550.01</v>
      </c>
      <c r="E934">
        <v>10</v>
      </c>
      <c r="F934" t="s">
        <v>24</v>
      </c>
      <c r="G934" t="s">
        <v>23</v>
      </c>
      <c r="H934">
        <v>0.1</v>
      </c>
      <c r="I934">
        <v>1.0000100000000001</v>
      </c>
      <c r="J934" t="s">
        <v>21</v>
      </c>
      <c r="K934">
        <v>5764</v>
      </c>
      <c r="L934">
        <v>0.34064</v>
      </c>
      <c r="M934">
        <v>5763.9</v>
      </c>
      <c r="N934">
        <v>0.33996999999999999</v>
      </c>
      <c r="O934" t="str">
        <f>IF(VLOOKUP($B934,Table1[],2,FALSE)=0,"",VLOOKUP($B934,Table1[],2,FALSE))</f>
        <v/>
      </c>
      <c r="P934" t="str">
        <f>IF(VLOOKUP($B934,Table1[],3,FALSE)=0,"",VLOOKUP($B934,Table1[],3,FALSE))</f>
        <v>50 turn</v>
      </c>
      <c r="Q934" t="str">
        <f>IF(VLOOKUP($B934,Table1[],5,FALSE)=0,"",VLOOKUP($B934,Table1[],5,FALSE))</f>
        <v/>
      </c>
    </row>
    <row r="935" spans="1:17" x14ac:dyDescent="0.25">
      <c r="A935" t="s">
        <v>115</v>
      </c>
      <c r="B935" t="s">
        <v>141</v>
      </c>
      <c r="C935">
        <v>150</v>
      </c>
      <c r="D935">
        <v>550.01</v>
      </c>
      <c r="E935">
        <v>100</v>
      </c>
      <c r="F935" t="s">
        <v>24</v>
      </c>
      <c r="G935" t="s">
        <v>23</v>
      </c>
      <c r="H935">
        <v>0.1</v>
      </c>
      <c r="I935">
        <v>1.0000100000000001</v>
      </c>
      <c r="J935" t="s">
        <v>21</v>
      </c>
      <c r="K935">
        <v>57996</v>
      </c>
      <c r="L935">
        <v>3.4757999999999997E-2</v>
      </c>
      <c r="M935">
        <v>57996</v>
      </c>
      <c r="N935">
        <v>3.4478000000000002E-2</v>
      </c>
      <c r="O935" t="str">
        <f>IF(VLOOKUP($B935,Table1[],2,FALSE)=0,"",VLOOKUP($B935,Table1[],2,FALSE))</f>
        <v/>
      </c>
      <c r="P935" t="str">
        <f>IF(VLOOKUP($B935,Table1[],3,FALSE)=0,"",VLOOKUP($B935,Table1[],3,FALSE))</f>
        <v>50 turn</v>
      </c>
      <c r="Q935" t="str">
        <f>IF(VLOOKUP($B935,Table1[],5,FALSE)=0,"",VLOOKUP($B935,Table1[],5,FALSE))</f>
        <v/>
      </c>
    </row>
    <row r="936" spans="1:17" x14ac:dyDescent="0.25">
      <c r="A936" t="s">
        <v>115</v>
      </c>
      <c r="B936" t="s">
        <v>141</v>
      </c>
      <c r="C936">
        <v>150</v>
      </c>
      <c r="D936">
        <v>550.01</v>
      </c>
      <c r="E936">
        <v>0.01</v>
      </c>
      <c r="F936" t="s">
        <v>24</v>
      </c>
      <c r="G936" t="s">
        <v>23</v>
      </c>
      <c r="H936">
        <v>1</v>
      </c>
      <c r="I936">
        <v>5</v>
      </c>
      <c r="J936" t="s">
        <v>21</v>
      </c>
      <c r="K936">
        <v>120</v>
      </c>
      <c r="L936">
        <v>35</v>
      </c>
      <c r="M936">
        <v>115.24</v>
      </c>
      <c r="N936">
        <v>34.698999999999998</v>
      </c>
      <c r="O936" t="str">
        <f>IF(VLOOKUP($B936,Table1[],2,FALSE)=0,"",VLOOKUP($B936,Table1[],2,FALSE))</f>
        <v/>
      </c>
      <c r="P936" t="str">
        <f>IF(VLOOKUP($B936,Table1[],3,FALSE)=0,"",VLOOKUP($B936,Table1[],3,FALSE))</f>
        <v>50 turn</v>
      </c>
      <c r="Q936" t="str">
        <f>IF(VLOOKUP($B936,Table1[],5,FALSE)=0,"",VLOOKUP($B936,Table1[],5,FALSE))</f>
        <v/>
      </c>
    </row>
    <row r="937" spans="1:17" x14ac:dyDescent="0.25">
      <c r="A937" t="s">
        <v>115</v>
      </c>
      <c r="B937" t="s">
        <v>141</v>
      </c>
      <c r="C937">
        <v>150</v>
      </c>
      <c r="D937">
        <v>550.01</v>
      </c>
      <c r="E937">
        <v>0.1</v>
      </c>
      <c r="F937" t="s">
        <v>24</v>
      </c>
      <c r="G937" t="s">
        <v>23</v>
      </c>
      <c r="H937">
        <v>1</v>
      </c>
      <c r="I937">
        <v>5</v>
      </c>
      <c r="J937" t="s">
        <v>21</v>
      </c>
      <c r="K937">
        <v>120</v>
      </c>
      <c r="L937">
        <v>35</v>
      </c>
      <c r="M937">
        <v>115.76</v>
      </c>
      <c r="N937">
        <v>34.698</v>
      </c>
      <c r="O937" t="str">
        <f>IF(VLOOKUP($B937,Table1[],2,FALSE)=0,"",VLOOKUP($B937,Table1[],2,FALSE))</f>
        <v/>
      </c>
      <c r="P937" t="str">
        <f>IF(VLOOKUP($B937,Table1[],3,FALSE)=0,"",VLOOKUP($B937,Table1[],3,FALSE))</f>
        <v>50 turn</v>
      </c>
      <c r="Q937" t="str">
        <f>IF(VLOOKUP($B937,Table1[],5,FALSE)=0,"",VLOOKUP($B937,Table1[],5,FALSE))</f>
        <v/>
      </c>
    </row>
    <row r="938" spans="1:17" x14ac:dyDescent="0.25">
      <c r="A938" t="s">
        <v>115</v>
      </c>
      <c r="B938" t="s">
        <v>141</v>
      </c>
      <c r="C938">
        <v>150</v>
      </c>
      <c r="D938">
        <v>550.01</v>
      </c>
      <c r="E938">
        <v>1</v>
      </c>
      <c r="F938" t="s">
        <v>24</v>
      </c>
      <c r="G938" t="s">
        <v>23</v>
      </c>
      <c r="H938">
        <v>1</v>
      </c>
      <c r="I938">
        <v>5</v>
      </c>
      <c r="J938" t="s">
        <v>21</v>
      </c>
      <c r="K938">
        <v>120</v>
      </c>
      <c r="L938">
        <v>35</v>
      </c>
      <c r="M938">
        <v>155.32</v>
      </c>
      <c r="N938">
        <v>34.642000000000003</v>
      </c>
      <c r="O938" t="str">
        <f>IF(VLOOKUP($B938,Table1[],2,FALSE)=0,"",VLOOKUP($B938,Table1[],2,FALSE))</f>
        <v/>
      </c>
      <c r="P938" t="str">
        <f>IF(VLOOKUP($B938,Table1[],3,FALSE)=0,"",VLOOKUP($B938,Table1[],3,FALSE))</f>
        <v>50 turn</v>
      </c>
      <c r="Q938" t="str">
        <f>IF(VLOOKUP($B938,Table1[],5,FALSE)=0,"",VLOOKUP($B938,Table1[],5,FALSE))</f>
        <v/>
      </c>
    </row>
    <row r="939" spans="1:17" x14ac:dyDescent="0.25">
      <c r="A939" t="s">
        <v>115</v>
      </c>
      <c r="B939" t="s">
        <v>141</v>
      </c>
      <c r="C939">
        <v>150</v>
      </c>
      <c r="D939">
        <v>550.01</v>
      </c>
      <c r="E939">
        <v>10</v>
      </c>
      <c r="F939" t="s">
        <v>24</v>
      </c>
      <c r="G939" t="s">
        <v>23</v>
      </c>
      <c r="H939">
        <v>1</v>
      </c>
      <c r="I939">
        <v>5</v>
      </c>
      <c r="J939" t="s">
        <v>21</v>
      </c>
      <c r="K939">
        <v>3301.1</v>
      </c>
      <c r="L939">
        <v>30.465</v>
      </c>
      <c r="M939">
        <v>3300.8</v>
      </c>
      <c r="N939">
        <v>30.465</v>
      </c>
      <c r="O939" t="str">
        <f>IF(VLOOKUP($B939,Table1[],2,FALSE)=0,"",VLOOKUP($B939,Table1[],2,FALSE))</f>
        <v/>
      </c>
      <c r="P939" t="str">
        <f>IF(VLOOKUP($B939,Table1[],3,FALSE)=0,"",VLOOKUP($B939,Table1[],3,FALSE))</f>
        <v>50 turn</v>
      </c>
      <c r="Q939" t="str">
        <f>IF(VLOOKUP($B939,Table1[],5,FALSE)=0,"",VLOOKUP($B939,Table1[],5,FALSE))</f>
        <v/>
      </c>
    </row>
    <row r="940" spans="1:17" x14ac:dyDescent="0.25">
      <c r="A940" t="s">
        <v>115</v>
      </c>
      <c r="B940" t="s">
        <v>141</v>
      </c>
      <c r="C940">
        <v>150</v>
      </c>
      <c r="D940">
        <v>550.01</v>
      </c>
      <c r="E940">
        <v>100</v>
      </c>
      <c r="F940" t="s">
        <v>24</v>
      </c>
      <c r="G940" t="s">
        <v>23</v>
      </c>
      <c r="H940">
        <v>1</v>
      </c>
      <c r="I940">
        <v>5</v>
      </c>
      <c r="J940" t="s">
        <v>21</v>
      </c>
      <c r="K940">
        <v>57174</v>
      </c>
      <c r="L940">
        <v>7.1298000000000004</v>
      </c>
      <c r="M940">
        <v>57174</v>
      </c>
      <c r="N940">
        <v>7.1292999999999997</v>
      </c>
      <c r="O940" t="str">
        <f>IF(VLOOKUP($B940,Table1[],2,FALSE)=0,"",VLOOKUP($B940,Table1[],2,FALSE))</f>
        <v/>
      </c>
      <c r="P940" t="str">
        <f>IF(VLOOKUP($B940,Table1[],3,FALSE)=0,"",VLOOKUP($B940,Table1[],3,FALSE))</f>
        <v>50 turn</v>
      </c>
      <c r="Q940" t="str">
        <f>IF(VLOOKUP($B940,Table1[],5,FALSE)=0,"",VLOOKUP($B940,Table1[],5,FALSE))</f>
        <v/>
      </c>
    </row>
    <row r="941" spans="1:17" x14ac:dyDescent="0.25">
      <c r="A941" t="s">
        <v>115</v>
      </c>
      <c r="B941" t="s">
        <v>141</v>
      </c>
      <c r="C941">
        <v>150</v>
      </c>
      <c r="D941">
        <v>550.01</v>
      </c>
      <c r="E941">
        <v>0.01</v>
      </c>
      <c r="F941" t="s">
        <v>24</v>
      </c>
      <c r="G941" t="s">
        <v>23</v>
      </c>
      <c r="H941">
        <v>5</v>
      </c>
      <c r="I941">
        <v>5.01</v>
      </c>
      <c r="J941" t="s">
        <v>21</v>
      </c>
      <c r="K941">
        <v>120</v>
      </c>
      <c r="L941">
        <v>35</v>
      </c>
      <c r="M941">
        <v>115.24</v>
      </c>
      <c r="N941">
        <v>34.698999999999998</v>
      </c>
      <c r="O941" t="str">
        <f>IF(VLOOKUP($B941,Table1[],2,FALSE)=0,"",VLOOKUP($B941,Table1[],2,FALSE))</f>
        <v/>
      </c>
      <c r="P941" t="str">
        <f>IF(VLOOKUP($B941,Table1[],3,FALSE)=0,"",VLOOKUP($B941,Table1[],3,FALSE))</f>
        <v>50 turn</v>
      </c>
      <c r="Q941" t="str">
        <f>IF(VLOOKUP($B941,Table1[],5,FALSE)=0,"",VLOOKUP($B941,Table1[],5,FALSE))</f>
        <v/>
      </c>
    </row>
    <row r="942" spans="1:17" x14ac:dyDescent="0.25">
      <c r="A942" t="s">
        <v>115</v>
      </c>
      <c r="B942" t="s">
        <v>141</v>
      </c>
      <c r="C942">
        <v>150</v>
      </c>
      <c r="D942">
        <v>550.01</v>
      </c>
      <c r="E942">
        <v>0.1</v>
      </c>
      <c r="F942" t="s">
        <v>24</v>
      </c>
      <c r="G942" t="s">
        <v>23</v>
      </c>
      <c r="H942">
        <v>5</v>
      </c>
      <c r="I942">
        <v>5.01</v>
      </c>
      <c r="J942" t="s">
        <v>21</v>
      </c>
      <c r="K942">
        <v>120</v>
      </c>
      <c r="L942">
        <v>35</v>
      </c>
      <c r="M942">
        <v>115.76</v>
      </c>
      <c r="N942">
        <v>34.698</v>
      </c>
      <c r="O942" t="str">
        <f>IF(VLOOKUP($B942,Table1[],2,FALSE)=0,"",VLOOKUP($B942,Table1[],2,FALSE))</f>
        <v/>
      </c>
      <c r="P942" t="str">
        <f>IF(VLOOKUP($B942,Table1[],3,FALSE)=0,"",VLOOKUP($B942,Table1[],3,FALSE))</f>
        <v>50 turn</v>
      </c>
      <c r="Q942" t="str">
        <f>IF(VLOOKUP($B942,Table1[],5,FALSE)=0,"",VLOOKUP($B942,Table1[],5,FALSE))</f>
        <v/>
      </c>
    </row>
    <row r="943" spans="1:17" x14ac:dyDescent="0.25">
      <c r="A943" t="s">
        <v>115</v>
      </c>
      <c r="B943" t="s">
        <v>141</v>
      </c>
      <c r="C943">
        <v>150</v>
      </c>
      <c r="D943">
        <v>550.01</v>
      </c>
      <c r="E943">
        <v>1</v>
      </c>
      <c r="F943" t="s">
        <v>24</v>
      </c>
      <c r="G943" t="s">
        <v>23</v>
      </c>
      <c r="H943">
        <v>5</v>
      </c>
      <c r="I943">
        <v>5.01</v>
      </c>
      <c r="J943" t="s">
        <v>21</v>
      </c>
      <c r="K943">
        <v>120</v>
      </c>
      <c r="L943">
        <v>35</v>
      </c>
      <c r="M943">
        <v>155.32</v>
      </c>
      <c r="N943">
        <v>34.642000000000003</v>
      </c>
      <c r="O943" t="str">
        <f>IF(VLOOKUP($B943,Table1[],2,FALSE)=0,"",VLOOKUP($B943,Table1[],2,FALSE))</f>
        <v/>
      </c>
      <c r="P943" t="str">
        <f>IF(VLOOKUP($B943,Table1[],3,FALSE)=0,"",VLOOKUP($B943,Table1[],3,FALSE))</f>
        <v>50 turn</v>
      </c>
      <c r="Q943" t="str">
        <f>IF(VLOOKUP($B943,Table1[],5,FALSE)=0,"",VLOOKUP($B943,Table1[],5,FALSE))</f>
        <v/>
      </c>
    </row>
    <row r="944" spans="1:17" x14ac:dyDescent="0.25">
      <c r="A944" t="s">
        <v>115</v>
      </c>
      <c r="B944" t="s">
        <v>141</v>
      </c>
      <c r="C944">
        <v>150</v>
      </c>
      <c r="D944">
        <v>550.01</v>
      </c>
      <c r="E944">
        <v>10</v>
      </c>
      <c r="F944" t="s">
        <v>24</v>
      </c>
      <c r="G944" t="s">
        <v>23</v>
      </c>
      <c r="H944">
        <v>5</v>
      </c>
      <c r="I944">
        <v>5.01</v>
      </c>
      <c r="J944" t="s">
        <v>21</v>
      </c>
      <c r="K944">
        <v>3301.1</v>
      </c>
      <c r="L944">
        <v>30.465</v>
      </c>
      <c r="M944">
        <v>3300.8</v>
      </c>
      <c r="N944">
        <v>30.465</v>
      </c>
      <c r="O944" t="str">
        <f>IF(VLOOKUP($B944,Table1[],2,FALSE)=0,"",VLOOKUP($B944,Table1[],2,FALSE))</f>
        <v/>
      </c>
      <c r="P944" t="str">
        <f>IF(VLOOKUP($B944,Table1[],3,FALSE)=0,"",VLOOKUP($B944,Table1[],3,FALSE))</f>
        <v>50 turn</v>
      </c>
      <c r="Q944" t="str">
        <f>IF(VLOOKUP($B944,Table1[],5,FALSE)=0,"",VLOOKUP($B944,Table1[],5,FALSE))</f>
        <v/>
      </c>
    </row>
    <row r="945" spans="1:17" x14ac:dyDescent="0.25">
      <c r="A945" t="s">
        <v>115</v>
      </c>
      <c r="B945" t="s">
        <v>141</v>
      </c>
      <c r="C945">
        <v>150</v>
      </c>
      <c r="D945">
        <v>550.01</v>
      </c>
      <c r="E945">
        <v>100</v>
      </c>
      <c r="F945" t="s">
        <v>24</v>
      </c>
      <c r="G945" t="s">
        <v>23</v>
      </c>
      <c r="H945">
        <v>5</v>
      </c>
      <c r="I945">
        <v>5.01</v>
      </c>
      <c r="J945" t="s">
        <v>21</v>
      </c>
      <c r="K945">
        <v>57174</v>
      </c>
      <c r="L945">
        <v>7.1298000000000004</v>
      </c>
      <c r="M945">
        <v>57174</v>
      </c>
      <c r="N945">
        <v>7.1292999999999997</v>
      </c>
      <c r="O945" t="str">
        <f>IF(VLOOKUP($B945,Table1[],2,FALSE)=0,"",VLOOKUP($B945,Table1[],2,FALSE))</f>
        <v/>
      </c>
      <c r="P945" t="str">
        <f>IF(VLOOKUP($B945,Table1[],3,FALSE)=0,"",VLOOKUP($B945,Table1[],3,FALSE))</f>
        <v>50 turn</v>
      </c>
      <c r="Q945" t="str">
        <f>IF(VLOOKUP($B945,Table1[],5,FALSE)=0,"",VLOOKUP($B945,Table1[],5,FALSE))</f>
        <v/>
      </c>
    </row>
    <row r="946" spans="1:17" x14ac:dyDescent="0.25">
      <c r="A946" t="s">
        <v>115</v>
      </c>
      <c r="B946" t="s">
        <v>141</v>
      </c>
      <c r="C946">
        <v>550</v>
      </c>
      <c r="D946">
        <v>1025.01</v>
      </c>
      <c r="E946">
        <v>0.01</v>
      </c>
      <c r="F946" t="s">
        <v>24</v>
      </c>
      <c r="G946" t="s">
        <v>23</v>
      </c>
      <c r="H946">
        <v>4.4999999999999998E-2</v>
      </c>
      <c r="I946">
        <v>0.10001</v>
      </c>
      <c r="J946" t="s">
        <v>21</v>
      </c>
      <c r="K946">
        <v>210</v>
      </c>
      <c r="L946">
        <v>2.4</v>
      </c>
      <c r="M946">
        <v>192.41</v>
      </c>
      <c r="N946">
        <v>2.4161000000000001</v>
      </c>
      <c r="O946" t="str">
        <f>IF(VLOOKUP($B946,Table1[],2,FALSE)=0,"",VLOOKUP($B946,Table1[],2,FALSE))</f>
        <v/>
      </c>
      <c r="P946" t="str">
        <f>IF(VLOOKUP($B946,Table1[],3,FALSE)=0,"",VLOOKUP($B946,Table1[],3,FALSE))</f>
        <v>50 turn</v>
      </c>
      <c r="Q946" t="str">
        <f>IF(VLOOKUP($B946,Table1[],5,FALSE)=0,"",VLOOKUP($B946,Table1[],5,FALSE))</f>
        <v/>
      </c>
    </row>
    <row r="947" spans="1:17" x14ac:dyDescent="0.25">
      <c r="A947" t="s">
        <v>115</v>
      </c>
      <c r="B947" t="s">
        <v>141</v>
      </c>
      <c r="C947">
        <v>550</v>
      </c>
      <c r="D947">
        <v>1025.01</v>
      </c>
      <c r="E947">
        <v>0.1</v>
      </c>
      <c r="F947" t="s">
        <v>24</v>
      </c>
      <c r="G947" t="s">
        <v>23</v>
      </c>
      <c r="H947">
        <v>4.4999999999999998E-2</v>
      </c>
      <c r="I947">
        <v>0.10001</v>
      </c>
      <c r="J947" t="s">
        <v>21</v>
      </c>
      <c r="K947">
        <v>210</v>
      </c>
      <c r="L947">
        <v>2.4</v>
      </c>
      <c r="M947">
        <v>193.98</v>
      </c>
      <c r="N947">
        <v>2.4152</v>
      </c>
      <c r="O947" t="str">
        <f>IF(VLOOKUP($B947,Table1[],2,FALSE)=0,"",VLOOKUP($B947,Table1[],2,FALSE))</f>
        <v/>
      </c>
      <c r="P947" t="str">
        <f>IF(VLOOKUP($B947,Table1[],3,FALSE)=0,"",VLOOKUP($B947,Table1[],3,FALSE))</f>
        <v>50 turn</v>
      </c>
      <c r="Q947" t="str">
        <f>IF(VLOOKUP($B947,Table1[],5,FALSE)=0,"",VLOOKUP($B947,Table1[],5,FALSE))</f>
        <v/>
      </c>
    </row>
    <row r="948" spans="1:17" x14ac:dyDescent="0.25">
      <c r="A948" t="s">
        <v>115</v>
      </c>
      <c r="B948" t="s">
        <v>141</v>
      </c>
      <c r="C948">
        <v>550</v>
      </c>
      <c r="D948">
        <v>1025.01</v>
      </c>
      <c r="E948">
        <v>1</v>
      </c>
      <c r="F948" t="s">
        <v>24</v>
      </c>
      <c r="G948" t="s">
        <v>23</v>
      </c>
      <c r="H948">
        <v>4.4999999999999998E-2</v>
      </c>
      <c r="I948">
        <v>0.10001</v>
      </c>
      <c r="J948" t="s">
        <v>21</v>
      </c>
      <c r="K948">
        <v>350.89</v>
      </c>
      <c r="L948">
        <v>2.3235999999999999</v>
      </c>
      <c r="M948">
        <v>350.74</v>
      </c>
      <c r="N948">
        <v>2.3224</v>
      </c>
      <c r="O948" t="str">
        <f>IF(VLOOKUP($B948,Table1[],2,FALSE)=0,"",VLOOKUP($B948,Table1[],2,FALSE))</f>
        <v/>
      </c>
      <c r="P948" t="str">
        <f>IF(VLOOKUP($B948,Table1[],3,FALSE)=0,"",VLOOKUP($B948,Table1[],3,FALSE))</f>
        <v>50 turn</v>
      </c>
      <c r="Q948" t="str">
        <f>IF(VLOOKUP($B948,Table1[],5,FALSE)=0,"",VLOOKUP($B948,Table1[],5,FALSE))</f>
        <v/>
      </c>
    </row>
    <row r="949" spans="1:17" x14ac:dyDescent="0.25">
      <c r="A949" t="s">
        <v>115</v>
      </c>
      <c r="B949" t="s">
        <v>141</v>
      </c>
      <c r="C949">
        <v>550</v>
      </c>
      <c r="D949">
        <v>1025.01</v>
      </c>
      <c r="E949">
        <v>10</v>
      </c>
      <c r="F949" t="s">
        <v>24</v>
      </c>
      <c r="G949" t="s">
        <v>23</v>
      </c>
      <c r="H949">
        <v>4.4999999999999998E-2</v>
      </c>
      <c r="I949">
        <v>0.10001</v>
      </c>
      <c r="J949" t="s">
        <v>21</v>
      </c>
      <c r="K949">
        <v>5545.6</v>
      </c>
      <c r="L949">
        <v>0.82077999999999995</v>
      </c>
      <c r="M949">
        <v>5546.4</v>
      </c>
      <c r="N949">
        <v>0.81772</v>
      </c>
      <c r="O949" t="str">
        <f>IF(VLOOKUP($B949,Table1[],2,FALSE)=0,"",VLOOKUP($B949,Table1[],2,FALSE))</f>
        <v/>
      </c>
      <c r="P949" t="str">
        <f>IF(VLOOKUP($B949,Table1[],3,FALSE)=0,"",VLOOKUP($B949,Table1[],3,FALSE))</f>
        <v>50 turn</v>
      </c>
      <c r="Q949" t="str">
        <f>IF(VLOOKUP($B949,Table1[],5,FALSE)=0,"",VLOOKUP($B949,Table1[],5,FALSE))</f>
        <v/>
      </c>
    </row>
    <row r="950" spans="1:17" x14ac:dyDescent="0.25">
      <c r="A950" t="s">
        <v>115</v>
      </c>
      <c r="B950" t="s">
        <v>141</v>
      </c>
      <c r="C950">
        <v>550</v>
      </c>
      <c r="D950">
        <v>1025.01</v>
      </c>
      <c r="E950">
        <v>100</v>
      </c>
      <c r="F950" t="s">
        <v>24</v>
      </c>
      <c r="G950" t="s">
        <v>23</v>
      </c>
      <c r="H950">
        <v>4.4999999999999998E-2</v>
      </c>
      <c r="I950">
        <v>0.10001</v>
      </c>
      <c r="J950" t="s">
        <v>21</v>
      </c>
      <c r="K950">
        <v>57972</v>
      </c>
      <c r="L950">
        <v>8.8607000000000005E-2</v>
      </c>
      <c r="M950">
        <v>57972</v>
      </c>
      <c r="N950">
        <v>8.7215000000000001E-2</v>
      </c>
      <c r="O950" t="str">
        <f>IF(VLOOKUP($B950,Table1[],2,FALSE)=0,"",VLOOKUP($B950,Table1[],2,FALSE))</f>
        <v/>
      </c>
      <c r="P950" t="str">
        <f>IF(VLOOKUP($B950,Table1[],3,FALSE)=0,"",VLOOKUP($B950,Table1[],3,FALSE))</f>
        <v>50 turn</v>
      </c>
      <c r="Q950" t="str">
        <f>IF(VLOOKUP($B950,Table1[],5,FALSE)=0,"",VLOOKUP($B950,Table1[],5,FALSE))</f>
        <v/>
      </c>
    </row>
    <row r="951" spans="1:17" x14ac:dyDescent="0.25">
      <c r="A951" t="s">
        <v>115</v>
      </c>
      <c r="B951" t="s">
        <v>141</v>
      </c>
      <c r="C951">
        <v>550</v>
      </c>
      <c r="D951">
        <v>1025.01</v>
      </c>
      <c r="E951">
        <v>0.01</v>
      </c>
      <c r="F951" t="s">
        <v>24</v>
      </c>
      <c r="G951" t="s">
        <v>23</v>
      </c>
      <c r="H951">
        <v>0.1</v>
      </c>
      <c r="I951">
        <v>1</v>
      </c>
      <c r="J951" t="s">
        <v>21</v>
      </c>
      <c r="K951">
        <v>250</v>
      </c>
      <c r="L951">
        <v>2.6</v>
      </c>
      <c r="M951">
        <v>210.67</v>
      </c>
      <c r="N951">
        <v>2.6326000000000001</v>
      </c>
      <c r="O951" t="str">
        <f>IF(VLOOKUP($B951,Table1[],2,FALSE)=0,"",VLOOKUP($B951,Table1[],2,FALSE))</f>
        <v/>
      </c>
      <c r="P951" t="str">
        <f>IF(VLOOKUP($B951,Table1[],3,FALSE)=0,"",VLOOKUP($B951,Table1[],3,FALSE))</f>
        <v>50 turn</v>
      </c>
      <c r="Q951" t="str">
        <f>IF(VLOOKUP($B951,Table1[],5,FALSE)=0,"",VLOOKUP($B951,Table1[],5,FALSE))</f>
        <v/>
      </c>
    </row>
    <row r="952" spans="1:17" x14ac:dyDescent="0.25">
      <c r="A952" t="s">
        <v>115</v>
      </c>
      <c r="B952" t="s">
        <v>141</v>
      </c>
      <c r="C952">
        <v>550</v>
      </c>
      <c r="D952">
        <v>1025.01</v>
      </c>
      <c r="E952">
        <v>0.1</v>
      </c>
      <c r="F952" t="s">
        <v>24</v>
      </c>
      <c r="G952" t="s">
        <v>23</v>
      </c>
      <c r="H952">
        <v>0.1</v>
      </c>
      <c r="I952">
        <v>1</v>
      </c>
      <c r="J952" t="s">
        <v>21</v>
      </c>
      <c r="K952">
        <v>250</v>
      </c>
      <c r="L952">
        <v>2.6</v>
      </c>
      <c r="M952">
        <v>212.17</v>
      </c>
      <c r="N952">
        <v>2.6316999999999999</v>
      </c>
      <c r="O952" t="str">
        <f>IF(VLOOKUP($B952,Table1[],2,FALSE)=0,"",VLOOKUP($B952,Table1[],2,FALSE))</f>
        <v/>
      </c>
      <c r="P952" t="str">
        <f>IF(VLOOKUP($B952,Table1[],3,FALSE)=0,"",VLOOKUP($B952,Table1[],3,FALSE))</f>
        <v>50 turn</v>
      </c>
      <c r="Q952" t="str">
        <f>IF(VLOOKUP($B952,Table1[],5,FALSE)=0,"",VLOOKUP($B952,Table1[],5,FALSE))</f>
        <v/>
      </c>
    </row>
    <row r="953" spans="1:17" x14ac:dyDescent="0.25">
      <c r="A953" t="s">
        <v>115</v>
      </c>
      <c r="B953" t="s">
        <v>141</v>
      </c>
      <c r="C953">
        <v>550</v>
      </c>
      <c r="D953">
        <v>1025.01</v>
      </c>
      <c r="E953">
        <v>1</v>
      </c>
      <c r="F953" t="s">
        <v>24</v>
      </c>
      <c r="G953" t="s">
        <v>23</v>
      </c>
      <c r="H953">
        <v>0.1</v>
      </c>
      <c r="I953">
        <v>1</v>
      </c>
      <c r="J953" t="s">
        <v>21</v>
      </c>
      <c r="K953">
        <v>357.02</v>
      </c>
      <c r="L953">
        <v>2.5468999999999999</v>
      </c>
      <c r="M953">
        <v>356.89</v>
      </c>
      <c r="N953">
        <v>2.5457999999999998</v>
      </c>
      <c r="O953" t="str">
        <f>IF(VLOOKUP($B953,Table1[],2,FALSE)=0,"",VLOOKUP($B953,Table1[],2,FALSE))</f>
        <v/>
      </c>
      <c r="P953" t="str">
        <f>IF(VLOOKUP($B953,Table1[],3,FALSE)=0,"",VLOOKUP($B953,Table1[],3,FALSE))</f>
        <v>50 turn</v>
      </c>
      <c r="Q953" t="str">
        <f>IF(VLOOKUP($B953,Table1[],5,FALSE)=0,"",VLOOKUP($B953,Table1[],5,FALSE))</f>
        <v/>
      </c>
    </row>
    <row r="954" spans="1:17" x14ac:dyDescent="0.25">
      <c r="A954" t="s">
        <v>115</v>
      </c>
      <c r="B954" t="s">
        <v>141</v>
      </c>
      <c r="C954">
        <v>550</v>
      </c>
      <c r="D954">
        <v>1025.01</v>
      </c>
      <c r="E954">
        <v>10</v>
      </c>
      <c r="F954" t="s">
        <v>24</v>
      </c>
      <c r="G954" t="s">
        <v>23</v>
      </c>
      <c r="H954">
        <v>0.1</v>
      </c>
      <c r="I954">
        <v>1</v>
      </c>
      <c r="J954" t="s">
        <v>21</v>
      </c>
      <c r="K954">
        <v>5503.5</v>
      </c>
      <c r="L954">
        <v>0.96336999999999995</v>
      </c>
      <c r="M954">
        <v>5504.3</v>
      </c>
      <c r="N954">
        <v>0.96038000000000001</v>
      </c>
      <c r="O954" t="str">
        <f>IF(VLOOKUP($B954,Table1[],2,FALSE)=0,"",VLOOKUP($B954,Table1[],2,FALSE))</f>
        <v/>
      </c>
      <c r="P954" t="str">
        <f>IF(VLOOKUP($B954,Table1[],3,FALSE)=0,"",VLOOKUP($B954,Table1[],3,FALSE))</f>
        <v>50 turn</v>
      </c>
      <c r="Q954" t="str">
        <f>IF(VLOOKUP($B954,Table1[],5,FALSE)=0,"",VLOOKUP($B954,Table1[],5,FALSE))</f>
        <v/>
      </c>
    </row>
    <row r="955" spans="1:17" x14ac:dyDescent="0.25">
      <c r="A955" t="s">
        <v>115</v>
      </c>
      <c r="B955" t="s">
        <v>141</v>
      </c>
      <c r="C955">
        <v>550</v>
      </c>
      <c r="D955">
        <v>1025.01</v>
      </c>
      <c r="E955">
        <v>0.01</v>
      </c>
      <c r="F955" t="s">
        <v>24</v>
      </c>
      <c r="G955" t="s">
        <v>23</v>
      </c>
      <c r="H955">
        <v>1</v>
      </c>
      <c r="I955">
        <v>1.0000100000000001</v>
      </c>
      <c r="J955" t="s">
        <v>21</v>
      </c>
      <c r="K955">
        <v>250</v>
      </c>
      <c r="L955">
        <v>2.6</v>
      </c>
      <c r="M955">
        <v>210.67</v>
      </c>
      <c r="N955">
        <v>2.6326000000000001</v>
      </c>
      <c r="O955" t="str">
        <f>IF(VLOOKUP($B955,Table1[],2,FALSE)=0,"",VLOOKUP($B955,Table1[],2,FALSE))</f>
        <v/>
      </c>
      <c r="P955" t="str">
        <f>IF(VLOOKUP($B955,Table1[],3,FALSE)=0,"",VLOOKUP($B955,Table1[],3,FALSE))</f>
        <v>50 turn</v>
      </c>
      <c r="Q955" t="str">
        <f>IF(VLOOKUP($B955,Table1[],5,FALSE)=0,"",VLOOKUP($B955,Table1[],5,FALSE))</f>
        <v/>
      </c>
    </row>
    <row r="956" spans="1:17" x14ac:dyDescent="0.25">
      <c r="A956" t="s">
        <v>115</v>
      </c>
      <c r="B956" t="s">
        <v>141</v>
      </c>
      <c r="C956">
        <v>550</v>
      </c>
      <c r="D956">
        <v>1025.01</v>
      </c>
      <c r="E956">
        <v>0.1</v>
      </c>
      <c r="F956" t="s">
        <v>24</v>
      </c>
      <c r="G956" t="s">
        <v>23</v>
      </c>
      <c r="H956">
        <v>1</v>
      </c>
      <c r="I956">
        <v>1.0000100000000001</v>
      </c>
      <c r="J956" t="s">
        <v>21</v>
      </c>
      <c r="K956">
        <v>250</v>
      </c>
      <c r="L956">
        <v>2.6</v>
      </c>
      <c r="M956">
        <v>212.17</v>
      </c>
      <c r="N956">
        <v>2.6316999999999999</v>
      </c>
      <c r="O956" t="str">
        <f>IF(VLOOKUP($B956,Table1[],2,FALSE)=0,"",VLOOKUP($B956,Table1[],2,FALSE))</f>
        <v/>
      </c>
      <c r="P956" t="str">
        <f>IF(VLOOKUP($B956,Table1[],3,FALSE)=0,"",VLOOKUP($B956,Table1[],3,FALSE))</f>
        <v>50 turn</v>
      </c>
      <c r="Q956" t="str">
        <f>IF(VLOOKUP($B956,Table1[],5,FALSE)=0,"",VLOOKUP($B956,Table1[],5,FALSE))</f>
        <v/>
      </c>
    </row>
    <row r="957" spans="1:17" x14ac:dyDescent="0.25">
      <c r="A957" t="s">
        <v>115</v>
      </c>
      <c r="B957" t="s">
        <v>141</v>
      </c>
      <c r="C957">
        <v>550</v>
      </c>
      <c r="D957">
        <v>1025.01</v>
      </c>
      <c r="E957">
        <v>1</v>
      </c>
      <c r="F957" t="s">
        <v>24</v>
      </c>
      <c r="G957" t="s">
        <v>23</v>
      </c>
      <c r="H957">
        <v>1</v>
      </c>
      <c r="I957">
        <v>1.0000100000000001</v>
      </c>
      <c r="J957" t="s">
        <v>21</v>
      </c>
      <c r="K957">
        <v>357.02</v>
      </c>
      <c r="L957">
        <v>2.5468999999999999</v>
      </c>
      <c r="M957">
        <v>356.89</v>
      </c>
      <c r="N957">
        <v>2.5457999999999998</v>
      </c>
      <c r="O957" t="str">
        <f>IF(VLOOKUP($B957,Table1[],2,FALSE)=0,"",VLOOKUP($B957,Table1[],2,FALSE))</f>
        <v/>
      </c>
      <c r="P957" t="str">
        <f>IF(VLOOKUP($B957,Table1[],3,FALSE)=0,"",VLOOKUP($B957,Table1[],3,FALSE))</f>
        <v>50 turn</v>
      </c>
      <c r="Q957" t="str">
        <f>IF(VLOOKUP($B957,Table1[],5,FALSE)=0,"",VLOOKUP($B957,Table1[],5,FALSE))</f>
        <v/>
      </c>
    </row>
    <row r="958" spans="1:17" x14ac:dyDescent="0.25">
      <c r="A958" t="s">
        <v>115</v>
      </c>
      <c r="B958" t="s">
        <v>141</v>
      </c>
      <c r="C958">
        <v>550</v>
      </c>
      <c r="D958">
        <v>1025.01</v>
      </c>
      <c r="E958">
        <v>10</v>
      </c>
      <c r="F958" t="s">
        <v>24</v>
      </c>
      <c r="G958" t="s">
        <v>23</v>
      </c>
      <c r="H958">
        <v>1</v>
      </c>
      <c r="I958">
        <v>1.0000100000000001</v>
      </c>
      <c r="J958" t="s">
        <v>21</v>
      </c>
      <c r="K958">
        <v>5503.5</v>
      </c>
      <c r="L958">
        <v>0.96336999999999995</v>
      </c>
      <c r="M958">
        <v>5504.3</v>
      </c>
      <c r="N958">
        <v>0.96038000000000001</v>
      </c>
      <c r="O958" t="str">
        <f>IF(VLOOKUP($B958,Table1[],2,FALSE)=0,"",VLOOKUP($B958,Table1[],2,FALSE))</f>
        <v/>
      </c>
      <c r="P958" t="str">
        <f>IF(VLOOKUP($B958,Table1[],3,FALSE)=0,"",VLOOKUP($B958,Table1[],3,FALSE))</f>
        <v>50 turn</v>
      </c>
      <c r="Q958" t="str">
        <f>IF(VLOOKUP($B958,Table1[],5,FALSE)=0,"",VLOOKUP($B958,Table1[],5,FALSE))</f>
        <v/>
      </c>
    </row>
    <row r="959" spans="1:17" x14ac:dyDescent="0.25">
      <c r="A959" t="s">
        <v>115</v>
      </c>
      <c r="B959" t="s">
        <v>25</v>
      </c>
      <c r="C959">
        <v>2.2000000000000001E-7</v>
      </c>
      <c r="D959" s="168">
        <v>3.3001E-6</v>
      </c>
      <c r="E959" s="168">
        <v>1E-10</v>
      </c>
      <c r="F959" t="s">
        <v>28</v>
      </c>
      <c r="G959" t="s">
        <v>26</v>
      </c>
      <c r="K959">
        <v>1.2E-2</v>
      </c>
      <c r="L959">
        <v>5800</v>
      </c>
      <c r="M959">
        <v>1.155E-2</v>
      </c>
      <c r="N959">
        <v>5775.2</v>
      </c>
      <c r="O959" t="str">
        <f>IF(VLOOKUP($B959,Table1[],2,FALSE)=0,"",VLOOKUP($B959,Table1[],2,FALSE))</f>
        <v/>
      </c>
      <c r="P959" t="str">
        <f>IF(VLOOKUP($B959,Table1[],3,FALSE)=0,"",VLOOKUP($B959,Table1[],3,FALSE))</f>
        <v/>
      </c>
      <c r="Q959" t="str">
        <f>IF(VLOOKUP($B959,Table1[],5,FALSE)=0,"",VLOOKUP($B959,Table1[],5,FALSE))</f>
        <v/>
      </c>
    </row>
    <row r="960" spans="1:17" x14ac:dyDescent="0.25">
      <c r="A960" t="s">
        <v>115</v>
      </c>
      <c r="B960" t="s">
        <v>25</v>
      </c>
      <c r="C960">
        <v>2.2000000000000001E-7</v>
      </c>
      <c r="D960" s="168">
        <v>3.3001E-6</v>
      </c>
      <c r="E960">
        <v>1.0000000000000001E-9</v>
      </c>
      <c r="F960" t="s">
        <v>28</v>
      </c>
      <c r="G960" t="s">
        <v>26</v>
      </c>
      <c r="K960">
        <v>1.2E-2</v>
      </c>
      <c r="L960">
        <v>5800</v>
      </c>
      <c r="M960">
        <v>1.1563E-2</v>
      </c>
      <c r="N960">
        <v>5772.8</v>
      </c>
      <c r="O960" t="str">
        <f>IF(VLOOKUP($B960,Table1[],2,FALSE)=0,"",VLOOKUP($B960,Table1[],2,FALSE))</f>
        <v/>
      </c>
      <c r="P960" t="str">
        <f>IF(VLOOKUP($B960,Table1[],3,FALSE)=0,"",VLOOKUP($B960,Table1[],3,FALSE))</f>
        <v/>
      </c>
      <c r="Q960" t="str">
        <f>IF(VLOOKUP($B960,Table1[],5,FALSE)=0,"",VLOOKUP($B960,Table1[],5,FALSE))</f>
        <v/>
      </c>
    </row>
    <row r="961" spans="1:17" x14ac:dyDescent="0.25">
      <c r="A961" t="s">
        <v>115</v>
      </c>
      <c r="B961" t="s">
        <v>25</v>
      </c>
      <c r="C961">
        <v>2.2000000000000001E-7</v>
      </c>
      <c r="D961" s="168">
        <v>3.3001E-6</v>
      </c>
      <c r="E961">
        <v>1E-8</v>
      </c>
      <c r="F961" t="s">
        <v>28</v>
      </c>
      <c r="G961" t="s">
        <v>26</v>
      </c>
      <c r="K961">
        <v>1.2845000000000001E-2</v>
      </c>
      <c r="L961">
        <v>5547.8</v>
      </c>
      <c r="M961">
        <v>1.2838E-2</v>
      </c>
      <c r="N961">
        <v>5547.8</v>
      </c>
      <c r="O961" t="str">
        <f>IF(VLOOKUP($B961,Table1[],2,FALSE)=0,"",VLOOKUP($B961,Table1[],2,FALSE))</f>
        <v/>
      </c>
      <c r="P961" t="str">
        <f>IF(VLOOKUP($B961,Table1[],3,FALSE)=0,"",VLOOKUP($B961,Table1[],3,FALSE))</f>
        <v/>
      </c>
      <c r="Q961" t="str">
        <f>IF(VLOOKUP($B961,Table1[],5,FALSE)=0,"",VLOOKUP($B961,Table1[],5,FALSE))</f>
        <v/>
      </c>
    </row>
    <row r="962" spans="1:17" x14ac:dyDescent="0.25">
      <c r="A962" t="s">
        <v>115</v>
      </c>
      <c r="B962" t="s">
        <v>25</v>
      </c>
      <c r="C962">
        <v>2.2000000000000001E-7</v>
      </c>
      <c r="D962" s="168">
        <v>3.3001E-6</v>
      </c>
      <c r="E962">
        <v>9.9999999999999995E-8</v>
      </c>
      <c r="F962" t="s">
        <v>28</v>
      </c>
      <c r="G962" t="s">
        <v>26</v>
      </c>
      <c r="K962">
        <v>5.8705E-2</v>
      </c>
      <c r="L962">
        <v>2016.9</v>
      </c>
      <c r="M962">
        <v>5.8698E-2</v>
      </c>
      <c r="N962">
        <v>2014.5</v>
      </c>
      <c r="O962" t="str">
        <f>IF(VLOOKUP($B962,Table1[],2,FALSE)=0,"",VLOOKUP($B962,Table1[],2,FALSE))</f>
        <v/>
      </c>
      <c r="P962" t="str">
        <f>IF(VLOOKUP($B962,Table1[],3,FALSE)=0,"",VLOOKUP($B962,Table1[],3,FALSE))</f>
        <v/>
      </c>
      <c r="Q962" t="str">
        <f>IF(VLOOKUP($B962,Table1[],5,FALSE)=0,"",VLOOKUP($B962,Table1[],5,FALSE))</f>
        <v/>
      </c>
    </row>
    <row r="963" spans="1:17" x14ac:dyDescent="0.25">
      <c r="A963" t="s">
        <v>115</v>
      </c>
      <c r="B963" t="s">
        <v>25</v>
      </c>
      <c r="C963">
        <v>2.2000000000000001E-7</v>
      </c>
      <c r="D963" s="168">
        <v>3.3001E-6</v>
      </c>
      <c r="E963">
        <v>9.9999999999999995E-7</v>
      </c>
      <c r="F963" t="s">
        <v>28</v>
      </c>
      <c r="G963" t="s">
        <v>26</v>
      </c>
      <c r="K963">
        <v>0.57745000000000002</v>
      </c>
      <c r="L963">
        <v>218.19</v>
      </c>
      <c r="M963">
        <v>0.57745000000000002</v>
      </c>
      <c r="N963">
        <v>217</v>
      </c>
      <c r="O963" t="str">
        <f>IF(VLOOKUP($B963,Table1[],2,FALSE)=0,"",VLOOKUP($B963,Table1[],2,FALSE))</f>
        <v/>
      </c>
      <c r="P963" t="str">
        <f>IF(VLOOKUP($B963,Table1[],3,FALSE)=0,"",VLOOKUP($B963,Table1[],3,FALSE))</f>
        <v/>
      </c>
      <c r="Q963" t="str">
        <f>IF(VLOOKUP($B963,Table1[],5,FALSE)=0,"",VLOOKUP($B963,Table1[],5,FALSE))</f>
        <v/>
      </c>
    </row>
    <row r="964" spans="1:17" x14ac:dyDescent="0.25">
      <c r="A964" t="s">
        <v>115</v>
      </c>
      <c r="B964" t="s">
        <v>25</v>
      </c>
      <c r="C964">
        <v>3.3000000000000002E-6</v>
      </c>
      <c r="D964">
        <v>1.1001E-5</v>
      </c>
      <c r="E964">
        <v>1.0000000000000001E-9</v>
      </c>
      <c r="F964" t="s">
        <v>28</v>
      </c>
      <c r="G964" t="s">
        <v>26</v>
      </c>
      <c r="K964">
        <v>1.2E-2</v>
      </c>
      <c r="L964">
        <v>2900</v>
      </c>
      <c r="M964">
        <v>1.1575999999999999E-2</v>
      </c>
      <c r="N964">
        <v>2885.2</v>
      </c>
      <c r="O964" t="str">
        <f>IF(VLOOKUP($B964,Table1[],2,FALSE)=0,"",VLOOKUP($B964,Table1[],2,FALSE))</f>
        <v/>
      </c>
      <c r="P964" t="str">
        <f>IF(VLOOKUP($B964,Table1[],3,FALSE)=0,"",VLOOKUP($B964,Table1[],3,FALSE))</f>
        <v/>
      </c>
      <c r="Q964" t="str">
        <f>IF(VLOOKUP($B964,Table1[],5,FALSE)=0,"",VLOOKUP($B964,Table1[],5,FALSE))</f>
        <v/>
      </c>
    </row>
    <row r="965" spans="1:17" x14ac:dyDescent="0.25">
      <c r="A965" t="s">
        <v>115</v>
      </c>
      <c r="B965" t="s">
        <v>25</v>
      </c>
      <c r="C965">
        <v>3.3000000000000002E-6</v>
      </c>
      <c r="D965">
        <v>1.1001E-5</v>
      </c>
      <c r="E965">
        <v>1E-8</v>
      </c>
      <c r="F965" t="s">
        <v>28</v>
      </c>
      <c r="G965" t="s">
        <v>26</v>
      </c>
      <c r="K965">
        <v>1.2482E-2</v>
      </c>
      <c r="L965">
        <v>2856.2</v>
      </c>
      <c r="M965">
        <v>1.2511E-2</v>
      </c>
      <c r="N965">
        <v>2834.7</v>
      </c>
      <c r="O965" t="str">
        <f>IF(VLOOKUP($B965,Table1[],2,FALSE)=0,"",VLOOKUP($B965,Table1[],2,FALSE))</f>
        <v/>
      </c>
      <c r="P965" t="str">
        <f>IF(VLOOKUP($B965,Table1[],3,FALSE)=0,"",VLOOKUP($B965,Table1[],3,FALSE))</f>
        <v/>
      </c>
      <c r="Q965" t="str">
        <f>IF(VLOOKUP($B965,Table1[],5,FALSE)=0,"",VLOOKUP($B965,Table1[],5,FALSE))</f>
        <v/>
      </c>
    </row>
    <row r="966" spans="1:17" x14ac:dyDescent="0.25">
      <c r="A966" t="s">
        <v>115</v>
      </c>
      <c r="B966" t="s">
        <v>25</v>
      </c>
      <c r="C966">
        <v>3.3000000000000002E-6</v>
      </c>
      <c r="D966">
        <v>1.1001E-5</v>
      </c>
      <c r="E966">
        <v>9.9999999999999995E-8</v>
      </c>
      <c r="F966" t="s">
        <v>28</v>
      </c>
      <c r="G966" t="s">
        <v>26</v>
      </c>
      <c r="K966">
        <v>5.6911000000000003E-2</v>
      </c>
      <c r="L966">
        <v>1398.7</v>
      </c>
      <c r="M966">
        <v>5.6877999999999998E-2</v>
      </c>
      <c r="N966">
        <v>1390.6</v>
      </c>
      <c r="O966" t="str">
        <f>IF(VLOOKUP($B966,Table1[],2,FALSE)=0,"",VLOOKUP($B966,Table1[],2,FALSE))</f>
        <v/>
      </c>
      <c r="P966" t="str">
        <f>IF(VLOOKUP($B966,Table1[],3,FALSE)=0,"",VLOOKUP($B966,Table1[],3,FALSE))</f>
        <v/>
      </c>
      <c r="Q966" t="str">
        <f>IF(VLOOKUP($B966,Table1[],5,FALSE)=0,"",VLOOKUP($B966,Table1[],5,FALSE))</f>
        <v/>
      </c>
    </row>
    <row r="967" spans="1:17" x14ac:dyDescent="0.25">
      <c r="A967" t="s">
        <v>115</v>
      </c>
      <c r="B967" t="s">
        <v>25</v>
      </c>
      <c r="C967">
        <v>3.3000000000000002E-6</v>
      </c>
      <c r="D967">
        <v>1.1001E-5</v>
      </c>
      <c r="E967">
        <v>9.9999999999999995E-7</v>
      </c>
      <c r="F967" t="s">
        <v>28</v>
      </c>
      <c r="G967" t="s">
        <v>26</v>
      </c>
      <c r="K967">
        <v>0.57721999999999996</v>
      </c>
      <c r="L967">
        <v>165.28</v>
      </c>
      <c r="M967">
        <v>0.57721</v>
      </c>
      <c r="N967">
        <v>160.66</v>
      </c>
      <c r="O967" t="str">
        <f>IF(VLOOKUP($B967,Table1[],2,FALSE)=0,"",VLOOKUP($B967,Table1[],2,FALSE))</f>
        <v/>
      </c>
      <c r="P967" t="str">
        <f>IF(VLOOKUP($B967,Table1[],3,FALSE)=0,"",VLOOKUP($B967,Table1[],3,FALSE))</f>
        <v/>
      </c>
      <c r="Q967" t="str">
        <f>IF(VLOOKUP($B967,Table1[],5,FALSE)=0,"",VLOOKUP($B967,Table1[],5,FALSE))</f>
        <v/>
      </c>
    </row>
    <row r="968" spans="1:17" x14ac:dyDescent="0.25">
      <c r="A968" t="s">
        <v>115</v>
      </c>
      <c r="B968" t="s">
        <v>25</v>
      </c>
      <c r="C968">
        <v>1.1E-5</v>
      </c>
      <c r="D968">
        <v>3.3000999999999998E-5</v>
      </c>
      <c r="E968">
        <v>1.0000000000000001E-9</v>
      </c>
      <c r="F968" t="s">
        <v>28</v>
      </c>
      <c r="G968" t="s">
        <v>26</v>
      </c>
      <c r="K968">
        <v>0.12</v>
      </c>
      <c r="L968">
        <v>2900</v>
      </c>
      <c r="M968">
        <v>0.11547</v>
      </c>
      <c r="N968">
        <v>2886.7</v>
      </c>
      <c r="O968" t="str">
        <f>IF(VLOOKUP($B968,Table1[],2,FALSE)=0,"",VLOOKUP($B968,Table1[],2,FALSE))</f>
        <v/>
      </c>
      <c r="P968" t="str">
        <f>IF(VLOOKUP($B968,Table1[],3,FALSE)=0,"",VLOOKUP($B968,Table1[],3,FALSE))</f>
        <v/>
      </c>
      <c r="Q968" t="str">
        <f>IF(VLOOKUP($B968,Table1[],5,FALSE)=0,"",VLOOKUP($B968,Table1[],5,FALSE))</f>
        <v/>
      </c>
    </row>
    <row r="969" spans="1:17" x14ac:dyDescent="0.25">
      <c r="A969" t="s">
        <v>115</v>
      </c>
      <c r="B969" t="s">
        <v>25</v>
      </c>
      <c r="C969">
        <v>1.1E-5</v>
      </c>
      <c r="D969">
        <v>3.3000999999999998E-5</v>
      </c>
      <c r="E969">
        <v>1E-8</v>
      </c>
      <c r="F969" t="s">
        <v>28</v>
      </c>
      <c r="G969" t="s">
        <v>26</v>
      </c>
      <c r="K969">
        <v>0.12</v>
      </c>
      <c r="L969">
        <v>2900</v>
      </c>
      <c r="M969">
        <v>0.11561</v>
      </c>
      <c r="N969">
        <v>2885.2</v>
      </c>
      <c r="O969" t="str">
        <f>IF(VLOOKUP($B969,Table1[],2,FALSE)=0,"",VLOOKUP($B969,Table1[],2,FALSE))</f>
        <v/>
      </c>
      <c r="P969" t="str">
        <f>IF(VLOOKUP($B969,Table1[],3,FALSE)=0,"",VLOOKUP($B969,Table1[],3,FALSE))</f>
        <v/>
      </c>
      <c r="Q969" t="str">
        <f>IF(VLOOKUP($B969,Table1[],5,FALSE)=0,"",VLOOKUP($B969,Table1[],5,FALSE))</f>
        <v/>
      </c>
    </row>
    <row r="970" spans="1:17" x14ac:dyDescent="0.25">
      <c r="A970" t="s">
        <v>115</v>
      </c>
      <c r="B970" t="s">
        <v>25</v>
      </c>
      <c r="C970">
        <v>1.1E-5</v>
      </c>
      <c r="D970">
        <v>3.3000999999999998E-5</v>
      </c>
      <c r="E970">
        <v>9.9999999999999995E-8</v>
      </c>
      <c r="F970" t="s">
        <v>28</v>
      </c>
      <c r="G970" t="s">
        <v>26</v>
      </c>
      <c r="K970">
        <v>0.12801000000000001</v>
      </c>
      <c r="L970">
        <v>2745.1</v>
      </c>
      <c r="M970">
        <v>0.12797</v>
      </c>
      <c r="N970">
        <v>2743.5</v>
      </c>
      <c r="O970" t="str">
        <f>IF(VLOOKUP($B970,Table1[],2,FALSE)=0,"",VLOOKUP($B970,Table1[],2,FALSE))</f>
        <v/>
      </c>
      <c r="P970" t="str">
        <f>IF(VLOOKUP($B970,Table1[],3,FALSE)=0,"",VLOOKUP($B970,Table1[],3,FALSE))</f>
        <v/>
      </c>
      <c r="Q970" t="str">
        <f>IF(VLOOKUP($B970,Table1[],5,FALSE)=0,"",VLOOKUP($B970,Table1[],5,FALSE))</f>
        <v/>
      </c>
    </row>
    <row r="971" spans="1:17" x14ac:dyDescent="0.25">
      <c r="A971" t="s">
        <v>115</v>
      </c>
      <c r="B971" t="s">
        <v>25</v>
      </c>
      <c r="C971">
        <v>1.1E-5</v>
      </c>
      <c r="D971">
        <v>3.3000999999999998E-5</v>
      </c>
      <c r="E971">
        <v>9.9999999999999995E-7</v>
      </c>
      <c r="F971" t="s">
        <v>28</v>
      </c>
      <c r="G971" t="s">
        <v>26</v>
      </c>
      <c r="K971">
        <v>0.58647000000000005</v>
      </c>
      <c r="L971">
        <v>856.77</v>
      </c>
      <c r="M971">
        <v>0.58643999999999996</v>
      </c>
      <c r="N971">
        <v>853.69</v>
      </c>
      <c r="O971" t="str">
        <f>IF(VLOOKUP($B971,Table1[],2,FALSE)=0,"",VLOOKUP($B971,Table1[],2,FALSE))</f>
        <v/>
      </c>
      <c r="P971" t="str">
        <f>IF(VLOOKUP($B971,Table1[],3,FALSE)=0,"",VLOOKUP($B971,Table1[],3,FALSE))</f>
        <v/>
      </c>
      <c r="Q971" t="str">
        <f>IF(VLOOKUP($B971,Table1[],5,FALSE)=0,"",VLOOKUP($B971,Table1[],5,FALSE))</f>
        <v/>
      </c>
    </row>
    <row r="972" spans="1:17" x14ac:dyDescent="0.25">
      <c r="A972" t="s">
        <v>115</v>
      </c>
      <c r="B972" t="s">
        <v>25</v>
      </c>
      <c r="C972">
        <v>1.1E-5</v>
      </c>
      <c r="D972">
        <v>3.3000999999999998E-5</v>
      </c>
      <c r="E972">
        <v>1.0000000000000001E-5</v>
      </c>
      <c r="F972" t="s">
        <v>28</v>
      </c>
      <c r="G972" t="s">
        <v>26</v>
      </c>
      <c r="K972">
        <v>5.7744999999999997</v>
      </c>
      <c r="L972">
        <v>853.27</v>
      </c>
      <c r="M972">
        <v>5.7744</v>
      </c>
      <c r="N972">
        <v>89.444999999999993</v>
      </c>
      <c r="O972" t="str">
        <f>IF(VLOOKUP($B972,Table1[],2,FALSE)=0,"",VLOOKUP($B972,Table1[],2,FALSE))</f>
        <v/>
      </c>
      <c r="P972" t="str">
        <f>IF(VLOOKUP($B972,Table1[],3,FALSE)=0,"",VLOOKUP($B972,Table1[],3,FALSE))</f>
        <v/>
      </c>
      <c r="Q972" t="str">
        <f>IF(VLOOKUP($B972,Table1[],5,FALSE)=0,"",VLOOKUP($B972,Table1[],5,FALSE))</f>
        <v/>
      </c>
    </row>
    <row r="973" spans="1:17" x14ac:dyDescent="0.25">
      <c r="A973" t="s">
        <v>115</v>
      </c>
      <c r="B973" t="s">
        <v>25</v>
      </c>
      <c r="C973">
        <v>3.3000000000000003E-5</v>
      </c>
      <c r="D973">
        <v>1.1001E-4</v>
      </c>
      <c r="E973">
        <v>1E-8</v>
      </c>
      <c r="F973" t="s">
        <v>28</v>
      </c>
      <c r="G973" t="s">
        <v>26</v>
      </c>
      <c r="K973">
        <v>0.12</v>
      </c>
      <c r="L973">
        <v>2900</v>
      </c>
      <c r="M973">
        <v>0.11565</v>
      </c>
      <c r="N973">
        <v>2886.2</v>
      </c>
      <c r="O973" t="str">
        <f>IF(VLOOKUP($B973,Table1[],2,FALSE)=0,"",VLOOKUP($B973,Table1[],2,FALSE))</f>
        <v/>
      </c>
      <c r="P973" t="str">
        <f>IF(VLOOKUP($B973,Table1[],3,FALSE)=0,"",VLOOKUP($B973,Table1[],3,FALSE))</f>
        <v/>
      </c>
      <c r="Q973" t="str">
        <f>IF(VLOOKUP($B973,Table1[],5,FALSE)=0,"",VLOOKUP($B973,Table1[],5,FALSE))</f>
        <v/>
      </c>
    </row>
    <row r="974" spans="1:17" x14ac:dyDescent="0.25">
      <c r="A974" t="s">
        <v>115</v>
      </c>
      <c r="B974" t="s">
        <v>25</v>
      </c>
      <c r="C974">
        <v>3.3000000000000003E-5</v>
      </c>
      <c r="D974">
        <v>1.1001E-4</v>
      </c>
      <c r="E974">
        <v>9.9999999999999995E-8</v>
      </c>
      <c r="F974" t="s">
        <v>28</v>
      </c>
      <c r="G974" t="s">
        <v>26</v>
      </c>
      <c r="K974">
        <v>0.12459000000000001</v>
      </c>
      <c r="L974">
        <v>2858.3</v>
      </c>
      <c r="M974">
        <v>0.125</v>
      </c>
      <c r="N974">
        <v>2835.7</v>
      </c>
      <c r="O974" t="str">
        <f>IF(VLOOKUP($B974,Table1[],2,FALSE)=0,"",VLOOKUP($B974,Table1[],2,FALSE))</f>
        <v/>
      </c>
      <c r="P974" t="str">
        <f>IF(VLOOKUP($B974,Table1[],3,FALSE)=0,"",VLOOKUP($B974,Table1[],3,FALSE))</f>
        <v/>
      </c>
      <c r="Q974" t="str">
        <f>IF(VLOOKUP($B974,Table1[],5,FALSE)=0,"",VLOOKUP($B974,Table1[],5,FALSE))</f>
        <v/>
      </c>
    </row>
    <row r="975" spans="1:17" x14ac:dyDescent="0.25">
      <c r="A975" t="s">
        <v>115</v>
      </c>
      <c r="B975" t="s">
        <v>25</v>
      </c>
      <c r="C975">
        <v>3.3000000000000003E-5</v>
      </c>
      <c r="D975">
        <v>1.1001E-4</v>
      </c>
      <c r="E975">
        <v>9.9999999999999995E-7</v>
      </c>
      <c r="F975" t="s">
        <v>28</v>
      </c>
      <c r="G975" t="s">
        <v>26</v>
      </c>
      <c r="K975">
        <v>0.56898000000000004</v>
      </c>
      <c r="L975">
        <v>1398</v>
      </c>
      <c r="M975">
        <v>0.56874000000000002</v>
      </c>
      <c r="N975">
        <v>1390.9</v>
      </c>
      <c r="O975" t="str">
        <f>IF(VLOOKUP($B975,Table1[],2,FALSE)=0,"",VLOOKUP($B975,Table1[],2,FALSE))</f>
        <v/>
      </c>
      <c r="P975" t="str">
        <f>IF(VLOOKUP($B975,Table1[],3,FALSE)=0,"",VLOOKUP($B975,Table1[],3,FALSE))</f>
        <v/>
      </c>
      <c r="Q975" t="str">
        <f>IF(VLOOKUP($B975,Table1[],5,FALSE)=0,"",VLOOKUP($B975,Table1[],5,FALSE))</f>
        <v/>
      </c>
    </row>
    <row r="976" spans="1:17" x14ac:dyDescent="0.25">
      <c r="A976" t="s">
        <v>115</v>
      </c>
      <c r="B976" t="s">
        <v>25</v>
      </c>
      <c r="C976">
        <v>3.3000000000000003E-5</v>
      </c>
      <c r="D976">
        <v>1.1001E-4</v>
      </c>
      <c r="E976">
        <v>1.0000000000000001E-5</v>
      </c>
      <c r="F976" t="s">
        <v>28</v>
      </c>
      <c r="G976" t="s">
        <v>26</v>
      </c>
      <c r="K976">
        <v>5.7721999999999998</v>
      </c>
      <c r="L976">
        <v>164.7</v>
      </c>
      <c r="M976">
        <v>5.7721</v>
      </c>
      <c r="N976">
        <v>160.69</v>
      </c>
      <c r="O976" t="str">
        <f>IF(VLOOKUP($B976,Table1[],2,FALSE)=0,"",VLOOKUP($B976,Table1[],2,FALSE))</f>
        <v/>
      </c>
      <c r="P976" t="str">
        <f>IF(VLOOKUP($B976,Table1[],3,FALSE)=0,"",VLOOKUP($B976,Table1[],3,FALSE))</f>
        <v/>
      </c>
      <c r="Q976" t="str">
        <f>IF(VLOOKUP($B976,Table1[],5,FALSE)=0,"",VLOOKUP($B976,Table1[],5,FALSE))</f>
        <v/>
      </c>
    </row>
    <row r="977" spans="1:17" x14ac:dyDescent="0.25">
      <c r="A977" t="s">
        <v>115</v>
      </c>
      <c r="B977" t="s">
        <v>25</v>
      </c>
      <c r="C977">
        <v>1.1E-4</v>
      </c>
      <c r="D977">
        <v>3.3000999999999999E-4</v>
      </c>
      <c r="E977">
        <v>1E-8</v>
      </c>
      <c r="F977" t="s">
        <v>28</v>
      </c>
      <c r="G977" t="s">
        <v>26</v>
      </c>
      <c r="K977">
        <v>0.35</v>
      </c>
      <c r="L977">
        <v>2900</v>
      </c>
      <c r="M977">
        <v>0.34649000000000002</v>
      </c>
      <c r="N977">
        <v>2886.7</v>
      </c>
      <c r="O977" t="str">
        <f>IF(VLOOKUP($B977,Table1[],2,FALSE)=0,"",VLOOKUP($B977,Table1[],2,FALSE))</f>
        <v/>
      </c>
      <c r="P977" t="str">
        <f>IF(VLOOKUP($B977,Table1[],3,FALSE)=0,"",VLOOKUP($B977,Table1[],3,FALSE))</f>
        <v/>
      </c>
      <c r="Q977" t="str">
        <f>IF(VLOOKUP($B977,Table1[],5,FALSE)=0,"",VLOOKUP($B977,Table1[],5,FALSE))</f>
        <v/>
      </c>
    </row>
    <row r="978" spans="1:17" x14ac:dyDescent="0.25">
      <c r="A978" t="s">
        <v>115</v>
      </c>
      <c r="B978" t="s">
        <v>25</v>
      </c>
      <c r="C978">
        <v>1.1E-4</v>
      </c>
      <c r="D978">
        <v>3.3000999999999999E-4</v>
      </c>
      <c r="E978">
        <v>9.9999999999999995E-8</v>
      </c>
      <c r="F978" t="s">
        <v>28</v>
      </c>
      <c r="G978" t="s">
        <v>26</v>
      </c>
      <c r="K978">
        <v>0.35</v>
      </c>
      <c r="L978">
        <v>2900</v>
      </c>
      <c r="M978">
        <v>0.34958</v>
      </c>
      <c r="N978">
        <v>2881.2</v>
      </c>
      <c r="O978" t="str">
        <f>IF(VLOOKUP($B978,Table1[],2,FALSE)=0,"",VLOOKUP($B978,Table1[],2,FALSE))</f>
        <v/>
      </c>
      <c r="P978" t="str">
        <f>IF(VLOOKUP($B978,Table1[],3,FALSE)=0,"",VLOOKUP($B978,Table1[],3,FALSE))</f>
        <v/>
      </c>
      <c r="Q978" t="str">
        <f>IF(VLOOKUP($B978,Table1[],5,FALSE)=0,"",VLOOKUP($B978,Table1[],5,FALSE))</f>
        <v/>
      </c>
    </row>
    <row r="979" spans="1:17" x14ac:dyDescent="0.25">
      <c r="A979" t="s">
        <v>115</v>
      </c>
      <c r="B979" t="s">
        <v>25</v>
      </c>
      <c r="C979">
        <v>1.1E-4</v>
      </c>
      <c r="D979">
        <v>3.3000999999999999E-4</v>
      </c>
      <c r="E979">
        <v>9.9999999999999995E-7</v>
      </c>
      <c r="F979" t="s">
        <v>28</v>
      </c>
      <c r="G979" t="s">
        <v>26</v>
      </c>
      <c r="K979">
        <v>0.60931000000000002</v>
      </c>
      <c r="L979">
        <v>2463.1</v>
      </c>
      <c r="M979">
        <v>0.60906000000000005</v>
      </c>
      <c r="N979">
        <v>2462.3000000000002</v>
      </c>
      <c r="O979" t="str">
        <f>IF(VLOOKUP($B979,Table1[],2,FALSE)=0,"",VLOOKUP($B979,Table1[],2,FALSE))</f>
        <v/>
      </c>
      <c r="P979" t="str">
        <f>IF(VLOOKUP($B979,Table1[],3,FALSE)=0,"",VLOOKUP($B979,Table1[],3,FALSE))</f>
        <v/>
      </c>
      <c r="Q979" t="str">
        <f>IF(VLOOKUP($B979,Table1[],5,FALSE)=0,"",VLOOKUP($B979,Table1[],5,FALSE))</f>
        <v/>
      </c>
    </row>
    <row r="980" spans="1:17" x14ac:dyDescent="0.25">
      <c r="A980" t="s">
        <v>115</v>
      </c>
      <c r="B980" t="s">
        <v>25</v>
      </c>
      <c r="C980">
        <v>1.1E-4</v>
      </c>
      <c r="D980">
        <v>3.3000999999999999E-4</v>
      </c>
      <c r="E980">
        <v>1.0000000000000001E-5</v>
      </c>
      <c r="F980" t="s">
        <v>28</v>
      </c>
      <c r="G980" t="s">
        <v>26</v>
      </c>
      <c r="K980">
        <v>5.7584999999999997</v>
      </c>
      <c r="L980">
        <v>484.5</v>
      </c>
      <c r="M980">
        <v>5.7584999999999997</v>
      </c>
      <c r="N980">
        <v>483.14</v>
      </c>
      <c r="O980" t="str">
        <f>IF(VLOOKUP($B980,Table1[],2,FALSE)=0,"",VLOOKUP($B980,Table1[],2,FALSE))</f>
        <v/>
      </c>
      <c r="P980" t="str">
        <f>IF(VLOOKUP($B980,Table1[],3,FALSE)=0,"",VLOOKUP($B980,Table1[],3,FALSE))</f>
        <v/>
      </c>
      <c r="Q980" t="str">
        <f>IF(VLOOKUP($B980,Table1[],5,FALSE)=0,"",VLOOKUP($B980,Table1[],5,FALSE))</f>
        <v/>
      </c>
    </row>
    <row r="981" spans="1:17" x14ac:dyDescent="0.25">
      <c r="A981" t="s">
        <v>115</v>
      </c>
      <c r="B981" t="s">
        <v>25</v>
      </c>
      <c r="C981">
        <v>3.3E-4</v>
      </c>
      <c r="D981">
        <v>1.1000999999999999E-3</v>
      </c>
      <c r="E981">
        <v>9.9999999999999995E-8</v>
      </c>
      <c r="F981" t="s">
        <v>28</v>
      </c>
      <c r="G981" t="s">
        <v>26</v>
      </c>
      <c r="K981">
        <v>1.2</v>
      </c>
      <c r="L981">
        <v>2900</v>
      </c>
      <c r="M981">
        <v>1.1566000000000001</v>
      </c>
      <c r="N981">
        <v>2886.2</v>
      </c>
      <c r="O981" t="str">
        <f>IF(VLOOKUP($B981,Table1[],2,FALSE)=0,"",VLOOKUP($B981,Table1[],2,FALSE))</f>
        <v/>
      </c>
      <c r="P981" t="str">
        <f>IF(VLOOKUP($B981,Table1[],3,FALSE)=0,"",VLOOKUP($B981,Table1[],3,FALSE))</f>
        <v/>
      </c>
      <c r="Q981" t="str">
        <f>IF(VLOOKUP($B981,Table1[],5,FALSE)=0,"",VLOOKUP($B981,Table1[],5,FALSE))</f>
        <v/>
      </c>
    </row>
    <row r="982" spans="1:17" x14ac:dyDescent="0.25">
      <c r="A982" t="s">
        <v>115</v>
      </c>
      <c r="B982" t="s">
        <v>25</v>
      </c>
      <c r="C982">
        <v>3.3E-4</v>
      </c>
      <c r="D982">
        <v>1.1000999999999999E-3</v>
      </c>
      <c r="E982">
        <v>9.9999999999999995E-7</v>
      </c>
      <c r="F982" t="s">
        <v>28</v>
      </c>
      <c r="G982" t="s">
        <v>26</v>
      </c>
      <c r="K982">
        <v>1.2438</v>
      </c>
      <c r="L982">
        <v>2860.2</v>
      </c>
      <c r="M982">
        <v>1.2501</v>
      </c>
      <c r="N982">
        <v>2835.6</v>
      </c>
      <c r="O982" t="str">
        <f>IF(VLOOKUP($B982,Table1[],2,FALSE)=0,"",VLOOKUP($B982,Table1[],2,FALSE))</f>
        <v/>
      </c>
      <c r="P982" t="str">
        <f>IF(VLOOKUP($B982,Table1[],3,FALSE)=0,"",VLOOKUP($B982,Table1[],3,FALSE))</f>
        <v/>
      </c>
      <c r="Q982" t="str">
        <f>IF(VLOOKUP($B982,Table1[],5,FALSE)=0,"",VLOOKUP($B982,Table1[],5,FALSE))</f>
        <v/>
      </c>
    </row>
    <row r="983" spans="1:17" x14ac:dyDescent="0.25">
      <c r="A983" t="s">
        <v>115</v>
      </c>
      <c r="B983" t="s">
        <v>25</v>
      </c>
      <c r="C983">
        <v>3.3E-4</v>
      </c>
      <c r="D983">
        <v>1.1000999999999999E-3</v>
      </c>
      <c r="E983">
        <v>1.0000000000000001E-5</v>
      </c>
      <c r="F983" t="s">
        <v>28</v>
      </c>
      <c r="G983" t="s">
        <v>26</v>
      </c>
      <c r="K983">
        <v>5.6890999999999998</v>
      </c>
      <c r="L983">
        <v>1394</v>
      </c>
      <c r="M983">
        <v>5.6874000000000002</v>
      </c>
      <c r="N983">
        <v>1390.9</v>
      </c>
      <c r="O983" t="str">
        <f>IF(VLOOKUP($B983,Table1[],2,FALSE)=0,"",VLOOKUP($B983,Table1[],2,FALSE))</f>
        <v/>
      </c>
      <c r="P983" t="str">
        <f>IF(VLOOKUP($B983,Table1[],3,FALSE)=0,"",VLOOKUP($B983,Table1[],3,FALSE))</f>
        <v/>
      </c>
      <c r="Q983" t="str">
        <f>IF(VLOOKUP($B983,Table1[],5,FALSE)=0,"",VLOOKUP($B983,Table1[],5,FALSE))</f>
        <v/>
      </c>
    </row>
    <row r="984" spans="1:17" x14ac:dyDescent="0.25">
      <c r="A984" t="s">
        <v>115</v>
      </c>
      <c r="B984" t="s">
        <v>25</v>
      </c>
      <c r="C984">
        <v>3.3E-4</v>
      </c>
      <c r="D984">
        <v>1.1000999999999999E-3</v>
      </c>
      <c r="E984">
        <v>1E-4</v>
      </c>
      <c r="F984" t="s">
        <v>28</v>
      </c>
      <c r="G984" t="s">
        <v>26</v>
      </c>
      <c r="K984">
        <v>57.722000000000001</v>
      </c>
      <c r="L984">
        <v>162.47999999999999</v>
      </c>
      <c r="M984">
        <v>57.720999999999997</v>
      </c>
      <c r="N984">
        <v>160.69</v>
      </c>
      <c r="O984" t="str">
        <f>IF(VLOOKUP($B984,Table1[],2,FALSE)=0,"",VLOOKUP($B984,Table1[],2,FALSE))</f>
        <v/>
      </c>
      <c r="P984" t="str">
        <f>IF(VLOOKUP($B984,Table1[],3,FALSE)=0,"",VLOOKUP($B984,Table1[],3,FALSE))</f>
        <v/>
      </c>
      <c r="Q984" t="str">
        <f>IF(VLOOKUP($B984,Table1[],5,FALSE)=0,"",VLOOKUP($B984,Table1[],5,FALSE))</f>
        <v/>
      </c>
    </row>
    <row r="985" spans="1:17" x14ac:dyDescent="0.25">
      <c r="A985" t="s">
        <v>115</v>
      </c>
      <c r="B985" t="s">
        <v>25</v>
      </c>
      <c r="C985">
        <v>1.1000000000000001E-3</v>
      </c>
      <c r="D985">
        <v>3.3000999999999998E-3</v>
      </c>
      <c r="E985">
        <v>9.9999999999999995E-8</v>
      </c>
      <c r="F985" t="s">
        <v>28</v>
      </c>
      <c r="G985" t="s">
        <v>26</v>
      </c>
      <c r="K985">
        <v>3.5</v>
      </c>
      <c r="L985">
        <v>2900</v>
      </c>
      <c r="M985">
        <v>3.4649000000000001</v>
      </c>
      <c r="N985">
        <v>2886.7</v>
      </c>
      <c r="O985" t="str">
        <f>IF(VLOOKUP($B985,Table1[],2,FALSE)=0,"",VLOOKUP($B985,Table1[],2,FALSE))</f>
        <v/>
      </c>
      <c r="P985" t="str">
        <f>IF(VLOOKUP($B985,Table1[],3,FALSE)=0,"",VLOOKUP($B985,Table1[],3,FALSE))</f>
        <v/>
      </c>
      <c r="Q985" t="str">
        <f>IF(VLOOKUP($B985,Table1[],5,FALSE)=0,"",VLOOKUP($B985,Table1[],5,FALSE))</f>
        <v/>
      </c>
    </row>
    <row r="986" spans="1:17" x14ac:dyDescent="0.25">
      <c r="A986" t="s">
        <v>115</v>
      </c>
      <c r="B986" t="s">
        <v>25</v>
      </c>
      <c r="C986">
        <v>1.1000000000000001E-3</v>
      </c>
      <c r="D986">
        <v>3.3000999999999998E-3</v>
      </c>
      <c r="E986">
        <v>9.9999999999999995E-7</v>
      </c>
      <c r="F986" t="s">
        <v>28</v>
      </c>
      <c r="G986" t="s">
        <v>26</v>
      </c>
      <c r="K986">
        <v>3.5</v>
      </c>
      <c r="L986">
        <v>2900</v>
      </c>
      <c r="M986">
        <v>3.4958</v>
      </c>
      <c r="N986">
        <v>2881.2</v>
      </c>
      <c r="O986" t="str">
        <f>IF(VLOOKUP($B986,Table1[],2,FALSE)=0,"",VLOOKUP($B986,Table1[],2,FALSE))</f>
        <v/>
      </c>
      <c r="P986" t="str">
        <f>IF(VLOOKUP($B986,Table1[],3,FALSE)=0,"",VLOOKUP($B986,Table1[],3,FALSE))</f>
        <v/>
      </c>
      <c r="Q986" t="str">
        <f>IF(VLOOKUP($B986,Table1[],5,FALSE)=0,"",VLOOKUP($B986,Table1[],5,FALSE))</f>
        <v/>
      </c>
    </row>
    <row r="987" spans="1:17" x14ac:dyDescent="0.25">
      <c r="A987" t="s">
        <v>115</v>
      </c>
      <c r="B987" t="s">
        <v>25</v>
      </c>
      <c r="C987">
        <v>1.1000000000000001E-3</v>
      </c>
      <c r="D987">
        <v>3.3000999999999998E-3</v>
      </c>
      <c r="E987">
        <v>1.0000000000000001E-5</v>
      </c>
      <c r="F987" t="s">
        <v>28</v>
      </c>
      <c r="G987" t="s">
        <v>26</v>
      </c>
      <c r="K987">
        <v>6.0937000000000001</v>
      </c>
      <c r="L987">
        <v>2463.1999999999998</v>
      </c>
      <c r="M987">
        <v>6.0906000000000002</v>
      </c>
      <c r="N987">
        <v>2462.3000000000002</v>
      </c>
      <c r="O987" t="str">
        <f>IF(VLOOKUP($B987,Table1[],2,FALSE)=0,"",VLOOKUP($B987,Table1[],2,FALSE))</f>
        <v/>
      </c>
      <c r="P987" t="str">
        <f>IF(VLOOKUP($B987,Table1[],3,FALSE)=0,"",VLOOKUP($B987,Table1[],3,FALSE))</f>
        <v/>
      </c>
      <c r="Q987" t="str">
        <f>IF(VLOOKUP($B987,Table1[],5,FALSE)=0,"",VLOOKUP($B987,Table1[],5,FALSE))</f>
        <v/>
      </c>
    </row>
    <row r="988" spans="1:17" x14ac:dyDescent="0.25">
      <c r="A988" t="s">
        <v>115</v>
      </c>
      <c r="B988" t="s">
        <v>25</v>
      </c>
      <c r="C988">
        <v>1.1000000000000001E-3</v>
      </c>
      <c r="D988">
        <v>3.3000999999999998E-3</v>
      </c>
      <c r="E988">
        <v>1E-4</v>
      </c>
      <c r="F988" t="s">
        <v>28</v>
      </c>
      <c r="G988" t="s">
        <v>26</v>
      </c>
      <c r="K988">
        <v>57.585000000000001</v>
      </c>
      <c r="L988">
        <v>484.68</v>
      </c>
      <c r="M988">
        <v>57.585000000000001</v>
      </c>
      <c r="N988">
        <v>483.14</v>
      </c>
      <c r="O988" t="str">
        <f>IF(VLOOKUP($B988,Table1[],2,FALSE)=0,"",VLOOKUP($B988,Table1[],2,FALSE))</f>
        <v/>
      </c>
      <c r="P988" t="str">
        <f>IF(VLOOKUP($B988,Table1[],3,FALSE)=0,"",VLOOKUP($B988,Table1[],3,FALSE))</f>
        <v/>
      </c>
      <c r="Q988" t="str">
        <f>IF(VLOOKUP($B988,Table1[],5,FALSE)=0,"",VLOOKUP($B988,Table1[],5,FALSE))</f>
        <v/>
      </c>
    </row>
    <row r="989" spans="1:17" x14ac:dyDescent="0.25">
      <c r="A989" t="s">
        <v>115</v>
      </c>
      <c r="B989" t="s">
        <v>25</v>
      </c>
      <c r="C989">
        <v>3.3E-3</v>
      </c>
      <c r="D989">
        <v>1.1001E-2</v>
      </c>
      <c r="E989">
        <v>9.9999999999999995E-7</v>
      </c>
      <c r="F989" t="s">
        <v>28</v>
      </c>
      <c r="G989" t="s">
        <v>26</v>
      </c>
      <c r="K989">
        <v>12</v>
      </c>
      <c r="L989">
        <v>2900</v>
      </c>
      <c r="M989">
        <v>11.566000000000001</v>
      </c>
      <c r="N989">
        <v>2886.2</v>
      </c>
      <c r="O989" t="str">
        <f>IF(VLOOKUP($B989,Table1[],2,FALSE)=0,"",VLOOKUP($B989,Table1[],2,FALSE))</f>
        <v/>
      </c>
      <c r="P989" t="str">
        <f>IF(VLOOKUP($B989,Table1[],3,FALSE)=0,"",VLOOKUP($B989,Table1[],3,FALSE))</f>
        <v/>
      </c>
      <c r="Q989" t="str">
        <f>IF(VLOOKUP($B989,Table1[],5,FALSE)=0,"",VLOOKUP($B989,Table1[],5,FALSE))</f>
        <v/>
      </c>
    </row>
    <row r="990" spans="1:17" x14ac:dyDescent="0.25">
      <c r="A990" t="s">
        <v>115</v>
      </c>
      <c r="B990" t="s">
        <v>25</v>
      </c>
      <c r="C990">
        <v>3.3E-3</v>
      </c>
      <c r="D990">
        <v>1.1001E-2</v>
      </c>
      <c r="E990">
        <v>1.0000000000000001E-5</v>
      </c>
      <c r="F990" t="s">
        <v>28</v>
      </c>
      <c r="G990" t="s">
        <v>26</v>
      </c>
      <c r="K990">
        <v>12.429</v>
      </c>
      <c r="L990">
        <v>2861.1</v>
      </c>
      <c r="M990">
        <v>12.500999999999999</v>
      </c>
      <c r="N990">
        <v>2835.6</v>
      </c>
      <c r="O990" t="str">
        <f>IF(VLOOKUP($B990,Table1[],2,FALSE)=0,"",VLOOKUP($B990,Table1[],2,FALSE))</f>
        <v/>
      </c>
      <c r="P990" t="str">
        <f>IF(VLOOKUP($B990,Table1[],3,FALSE)=0,"",VLOOKUP($B990,Table1[],3,FALSE))</f>
        <v/>
      </c>
      <c r="Q990" t="str">
        <f>IF(VLOOKUP($B990,Table1[],5,FALSE)=0,"",VLOOKUP($B990,Table1[],5,FALSE))</f>
        <v/>
      </c>
    </row>
    <row r="991" spans="1:17" x14ac:dyDescent="0.25">
      <c r="A991" t="s">
        <v>115</v>
      </c>
      <c r="B991" t="s">
        <v>25</v>
      </c>
      <c r="C991">
        <v>3.3E-3</v>
      </c>
      <c r="D991">
        <v>1.1001E-2</v>
      </c>
      <c r="E991">
        <v>1E-4</v>
      </c>
      <c r="F991" t="s">
        <v>28</v>
      </c>
      <c r="G991" t="s">
        <v>26</v>
      </c>
      <c r="K991">
        <v>56.88</v>
      </c>
      <c r="L991">
        <v>1394.3</v>
      </c>
      <c r="M991">
        <v>56.874000000000002</v>
      </c>
      <c r="N991">
        <v>1390.9</v>
      </c>
      <c r="O991" t="str">
        <f>IF(VLOOKUP($B991,Table1[],2,FALSE)=0,"",VLOOKUP($B991,Table1[],2,FALSE))</f>
        <v/>
      </c>
      <c r="P991" t="str">
        <f>IF(VLOOKUP($B991,Table1[],3,FALSE)=0,"",VLOOKUP($B991,Table1[],3,FALSE))</f>
        <v/>
      </c>
      <c r="Q991" t="str">
        <f>IF(VLOOKUP($B991,Table1[],5,FALSE)=0,"",VLOOKUP($B991,Table1[],5,FALSE))</f>
        <v/>
      </c>
    </row>
    <row r="992" spans="1:17" x14ac:dyDescent="0.25">
      <c r="A992" t="s">
        <v>115</v>
      </c>
      <c r="B992" t="s">
        <v>25</v>
      </c>
      <c r="C992">
        <v>3.3E-3</v>
      </c>
      <c r="D992">
        <v>1.1001E-2</v>
      </c>
      <c r="E992">
        <v>1E-3</v>
      </c>
      <c r="F992" t="s">
        <v>28</v>
      </c>
      <c r="G992" t="s">
        <v>26</v>
      </c>
      <c r="K992">
        <v>577.21</v>
      </c>
      <c r="L992">
        <v>162.54</v>
      </c>
      <c r="M992">
        <v>577.21</v>
      </c>
      <c r="N992">
        <v>160.69</v>
      </c>
      <c r="O992" t="str">
        <f>IF(VLOOKUP($B992,Table1[],2,FALSE)=0,"",VLOOKUP($B992,Table1[],2,FALSE))</f>
        <v/>
      </c>
      <c r="P992" t="str">
        <f>IF(VLOOKUP($B992,Table1[],3,FALSE)=0,"",VLOOKUP($B992,Table1[],3,FALSE))</f>
        <v/>
      </c>
      <c r="Q992" t="str">
        <f>IF(VLOOKUP($B992,Table1[],5,FALSE)=0,"",VLOOKUP($B992,Table1[],5,FALSE))</f>
        <v/>
      </c>
    </row>
    <row r="993" spans="1:17" x14ac:dyDescent="0.25">
      <c r="A993" t="s">
        <v>115</v>
      </c>
      <c r="B993" t="s">
        <v>25</v>
      </c>
      <c r="C993">
        <v>1.0999999999999999E-2</v>
      </c>
      <c r="D993">
        <v>3.3001000000000003E-2</v>
      </c>
      <c r="E993">
        <v>9.9999999999999995E-7</v>
      </c>
      <c r="F993" t="s">
        <v>28</v>
      </c>
      <c r="G993" t="s">
        <v>26</v>
      </c>
      <c r="K993">
        <v>36</v>
      </c>
      <c r="L993">
        <v>4600</v>
      </c>
      <c r="M993">
        <v>34.648000000000003</v>
      </c>
      <c r="N993">
        <v>4618.7</v>
      </c>
      <c r="O993" t="str">
        <f>IF(VLOOKUP($B993,Table1[],2,FALSE)=0,"",VLOOKUP($B993,Table1[],2,FALSE))</f>
        <v/>
      </c>
      <c r="P993" t="str">
        <f>IF(VLOOKUP($B993,Table1[],3,FALSE)=0,"",VLOOKUP($B993,Table1[],3,FALSE))</f>
        <v/>
      </c>
      <c r="Q993" t="str">
        <f>IF(VLOOKUP($B993,Table1[],5,FALSE)=0,"",VLOOKUP($B993,Table1[],5,FALSE))</f>
        <v/>
      </c>
    </row>
    <row r="994" spans="1:17" x14ac:dyDescent="0.25">
      <c r="A994" t="s">
        <v>115</v>
      </c>
      <c r="B994" t="s">
        <v>25</v>
      </c>
      <c r="C994">
        <v>1.0999999999999999E-2</v>
      </c>
      <c r="D994">
        <v>3.3001000000000003E-2</v>
      </c>
      <c r="E994">
        <v>1.0000000000000001E-5</v>
      </c>
      <c r="F994" t="s">
        <v>28</v>
      </c>
      <c r="G994" t="s">
        <v>26</v>
      </c>
      <c r="K994">
        <v>36</v>
      </c>
      <c r="L994">
        <v>4600</v>
      </c>
      <c r="M994">
        <v>34.893999999999998</v>
      </c>
      <c r="N994">
        <v>4613.8999999999996</v>
      </c>
      <c r="O994" t="str">
        <f>IF(VLOOKUP($B994,Table1[],2,FALSE)=0,"",VLOOKUP($B994,Table1[],2,FALSE))</f>
        <v/>
      </c>
      <c r="P994" t="str">
        <f>IF(VLOOKUP($B994,Table1[],3,FALSE)=0,"",VLOOKUP($B994,Table1[],3,FALSE))</f>
        <v/>
      </c>
      <c r="Q994" t="str">
        <f>IF(VLOOKUP($B994,Table1[],5,FALSE)=0,"",VLOOKUP($B994,Table1[],5,FALSE))</f>
        <v/>
      </c>
    </row>
    <row r="995" spans="1:17" x14ac:dyDescent="0.25">
      <c r="A995" t="s">
        <v>115</v>
      </c>
      <c r="B995" t="s">
        <v>25</v>
      </c>
      <c r="C995">
        <v>1.0999999999999999E-2</v>
      </c>
      <c r="D995">
        <v>3.3001000000000003E-2</v>
      </c>
      <c r="E995">
        <v>1E-4</v>
      </c>
      <c r="F995" t="s">
        <v>28</v>
      </c>
      <c r="G995" t="s">
        <v>26</v>
      </c>
      <c r="K995">
        <v>56.814</v>
      </c>
      <c r="L995">
        <v>4211.3</v>
      </c>
      <c r="M995">
        <v>56.808</v>
      </c>
      <c r="N995">
        <v>4211</v>
      </c>
      <c r="O995" t="str">
        <f>IF(VLOOKUP($B995,Table1[],2,FALSE)=0,"",VLOOKUP($B995,Table1[],2,FALSE))</f>
        <v/>
      </c>
      <c r="P995" t="str">
        <f>IF(VLOOKUP($B995,Table1[],3,FALSE)=0,"",VLOOKUP($B995,Table1[],3,FALSE))</f>
        <v/>
      </c>
      <c r="Q995" t="str">
        <f>IF(VLOOKUP($B995,Table1[],5,FALSE)=0,"",VLOOKUP($B995,Table1[],5,FALSE))</f>
        <v/>
      </c>
    </row>
    <row r="996" spans="1:17" x14ac:dyDescent="0.25">
      <c r="A996" t="s">
        <v>115</v>
      </c>
      <c r="B996" t="s">
        <v>25</v>
      </c>
      <c r="C996">
        <v>1.0999999999999999E-2</v>
      </c>
      <c r="D996">
        <v>3.3001000000000003E-2</v>
      </c>
      <c r="E996">
        <v>1E-3</v>
      </c>
      <c r="F996" t="s">
        <v>28</v>
      </c>
      <c r="G996" t="s">
        <v>26</v>
      </c>
      <c r="K996">
        <v>572.02</v>
      </c>
      <c r="L996">
        <v>1057.8</v>
      </c>
      <c r="M996">
        <v>572.02</v>
      </c>
      <c r="N996">
        <v>1057.2</v>
      </c>
      <c r="O996" t="str">
        <f>IF(VLOOKUP($B996,Table1[],2,FALSE)=0,"",VLOOKUP($B996,Table1[],2,FALSE))</f>
        <v/>
      </c>
      <c r="P996" t="str">
        <f>IF(VLOOKUP($B996,Table1[],3,FALSE)=0,"",VLOOKUP($B996,Table1[],3,FALSE))</f>
        <v/>
      </c>
      <c r="Q996" t="str">
        <f>IF(VLOOKUP($B996,Table1[],5,FALSE)=0,"",VLOOKUP($B996,Table1[],5,FALSE))</f>
        <v/>
      </c>
    </row>
    <row r="997" spans="1:17" x14ac:dyDescent="0.25">
      <c r="A997" t="s">
        <v>115</v>
      </c>
      <c r="B997" t="s">
        <v>25</v>
      </c>
      <c r="C997">
        <v>3.3000000000000002E-2</v>
      </c>
      <c r="D997">
        <v>0.11001</v>
      </c>
      <c r="E997">
        <v>1.0000000000000001E-5</v>
      </c>
      <c r="F997" t="s">
        <v>28</v>
      </c>
      <c r="G997" t="s">
        <v>26</v>
      </c>
      <c r="K997">
        <v>120</v>
      </c>
      <c r="L997">
        <v>5200</v>
      </c>
      <c r="M997">
        <v>115.61</v>
      </c>
      <c r="N997">
        <v>5195.6000000000004</v>
      </c>
      <c r="O997" t="str">
        <f>IF(VLOOKUP($B997,Table1[],2,FALSE)=0,"",VLOOKUP($B997,Table1[],2,FALSE))</f>
        <v/>
      </c>
      <c r="P997" t="str">
        <f>IF(VLOOKUP($B997,Table1[],3,FALSE)=0,"",VLOOKUP($B997,Table1[],3,FALSE))</f>
        <v/>
      </c>
      <c r="Q997" t="str">
        <f>IF(VLOOKUP($B997,Table1[],5,FALSE)=0,"",VLOOKUP($B997,Table1[],5,FALSE))</f>
        <v/>
      </c>
    </row>
    <row r="998" spans="1:17" x14ac:dyDescent="0.25">
      <c r="A998" t="s">
        <v>115</v>
      </c>
      <c r="B998" t="s">
        <v>25</v>
      </c>
      <c r="C998">
        <v>3.3000000000000002E-2</v>
      </c>
      <c r="D998">
        <v>0.11001</v>
      </c>
      <c r="E998">
        <v>1E-4</v>
      </c>
      <c r="F998" t="s">
        <v>28</v>
      </c>
      <c r="G998" t="s">
        <v>26</v>
      </c>
      <c r="K998">
        <v>121.85</v>
      </c>
      <c r="L998">
        <v>5183.2</v>
      </c>
      <c r="M998">
        <v>122.72</v>
      </c>
      <c r="N998">
        <v>5152.8</v>
      </c>
      <c r="O998" t="str">
        <f>IF(VLOOKUP($B998,Table1[],2,FALSE)=0,"",VLOOKUP($B998,Table1[],2,FALSE))</f>
        <v/>
      </c>
      <c r="P998" t="str">
        <f>IF(VLOOKUP($B998,Table1[],3,FALSE)=0,"",VLOOKUP($B998,Table1[],3,FALSE))</f>
        <v/>
      </c>
      <c r="Q998" t="str">
        <f>IF(VLOOKUP($B998,Table1[],5,FALSE)=0,"",VLOOKUP($B998,Table1[],5,FALSE))</f>
        <v/>
      </c>
    </row>
    <row r="999" spans="1:17" x14ac:dyDescent="0.25">
      <c r="A999" t="s">
        <v>115</v>
      </c>
      <c r="B999" t="s">
        <v>25</v>
      </c>
      <c r="C999">
        <v>3.3000000000000002E-2</v>
      </c>
      <c r="D999">
        <v>0.11001</v>
      </c>
      <c r="E999">
        <v>1E-3</v>
      </c>
      <c r="F999" t="s">
        <v>28</v>
      </c>
      <c r="G999" t="s">
        <v>26</v>
      </c>
      <c r="K999">
        <v>536.63</v>
      </c>
      <c r="L999">
        <v>3284.2</v>
      </c>
      <c r="M999">
        <v>536.45000000000005</v>
      </c>
      <c r="N999">
        <v>3282</v>
      </c>
      <c r="O999" t="str">
        <f>IF(VLOOKUP($B999,Table1[],2,FALSE)=0,"",VLOOKUP($B999,Table1[],2,FALSE))</f>
        <v/>
      </c>
      <c r="P999" t="str">
        <f>IF(VLOOKUP($B999,Table1[],3,FALSE)=0,"",VLOOKUP($B999,Table1[],3,FALSE))</f>
        <v/>
      </c>
      <c r="Q999" t="str">
        <f>IF(VLOOKUP($B999,Table1[],5,FALSE)=0,"",VLOOKUP($B999,Table1[],5,FALSE))</f>
        <v/>
      </c>
    </row>
    <row r="1000" spans="1:17" x14ac:dyDescent="0.25">
      <c r="A1000" t="s">
        <v>115</v>
      </c>
      <c r="B1000" t="s">
        <v>25</v>
      </c>
      <c r="C1000">
        <v>3.3000000000000002E-2</v>
      </c>
      <c r="D1000">
        <v>0.11001</v>
      </c>
      <c r="E1000">
        <v>0.01</v>
      </c>
      <c r="F1000" t="s">
        <v>28</v>
      </c>
      <c r="G1000" t="s">
        <v>26</v>
      </c>
      <c r="K1000">
        <v>5766.3</v>
      </c>
      <c r="L1000">
        <v>438.5</v>
      </c>
      <c r="M1000">
        <v>5766.3</v>
      </c>
      <c r="N1000">
        <v>436.53</v>
      </c>
      <c r="O1000" t="str">
        <f>IF(VLOOKUP($B1000,Table1[],2,FALSE)=0,"",VLOOKUP($B1000,Table1[],2,FALSE))</f>
        <v/>
      </c>
      <c r="P1000" t="str">
        <f>IF(VLOOKUP($B1000,Table1[],3,FALSE)=0,"",VLOOKUP($B1000,Table1[],3,FALSE))</f>
        <v/>
      </c>
      <c r="Q1000" t="str">
        <f>IF(VLOOKUP($B1000,Table1[],5,FALSE)=0,"",VLOOKUP($B1000,Table1[],5,FALSE))</f>
        <v/>
      </c>
    </row>
    <row r="1001" spans="1:17" x14ac:dyDescent="0.25">
      <c r="A1001" t="s">
        <v>115</v>
      </c>
      <c r="B1001" t="s">
        <v>25</v>
      </c>
      <c r="C1001">
        <v>0.11</v>
      </c>
      <c r="D1001">
        <v>0.33001000000000003</v>
      </c>
      <c r="E1001">
        <v>1.0000000000000001E-5</v>
      </c>
      <c r="F1001" t="s">
        <v>28</v>
      </c>
      <c r="G1001" t="s">
        <v>27</v>
      </c>
      <c r="K1001">
        <v>0.35</v>
      </c>
      <c r="L1001">
        <v>5.2</v>
      </c>
      <c r="M1001">
        <v>0.34612999999999999</v>
      </c>
      <c r="N1001">
        <v>5.1997999999999998</v>
      </c>
      <c r="O1001" t="str">
        <f>IF(VLOOKUP($B1001,Table1[],2,FALSE)=0,"",VLOOKUP($B1001,Table1[],2,FALSE))</f>
        <v/>
      </c>
      <c r="P1001" t="str">
        <f>IF(VLOOKUP($B1001,Table1[],3,FALSE)=0,"",VLOOKUP($B1001,Table1[],3,FALSE))</f>
        <v/>
      </c>
      <c r="Q1001" t="str">
        <f>IF(VLOOKUP($B1001,Table1[],5,FALSE)=0,"",VLOOKUP($B1001,Table1[],5,FALSE))</f>
        <v/>
      </c>
    </row>
    <row r="1002" spans="1:17" x14ac:dyDescent="0.25">
      <c r="A1002" t="s">
        <v>115</v>
      </c>
      <c r="B1002" t="s">
        <v>25</v>
      </c>
      <c r="C1002">
        <v>0.11</v>
      </c>
      <c r="D1002">
        <v>0.33001000000000003</v>
      </c>
      <c r="E1002">
        <v>1E-4</v>
      </c>
      <c r="F1002" t="s">
        <v>28</v>
      </c>
      <c r="G1002" t="s">
        <v>27</v>
      </c>
      <c r="K1002">
        <v>0.35</v>
      </c>
      <c r="L1002">
        <v>5.2</v>
      </c>
      <c r="M1002">
        <v>0.34836</v>
      </c>
      <c r="N1002">
        <v>5.1952999999999996</v>
      </c>
      <c r="O1002" t="str">
        <f>IF(VLOOKUP($B1002,Table1[],2,FALSE)=0,"",VLOOKUP($B1002,Table1[],2,FALSE))</f>
        <v/>
      </c>
      <c r="P1002" t="str">
        <f>IF(VLOOKUP($B1002,Table1[],3,FALSE)=0,"",VLOOKUP($B1002,Table1[],3,FALSE))</f>
        <v/>
      </c>
      <c r="Q1002" t="str">
        <f>IF(VLOOKUP($B1002,Table1[],5,FALSE)=0,"",VLOOKUP($B1002,Table1[],5,FALSE))</f>
        <v/>
      </c>
    </row>
    <row r="1003" spans="1:17" x14ac:dyDescent="0.25">
      <c r="A1003" t="s">
        <v>115</v>
      </c>
      <c r="B1003" t="s">
        <v>25</v>
      </c>
      <c r="C1003">
        <v>0.11</v>
      </c>
      <c r="D1003">
        <v>0.33001000000000003</v>
      </c>
      <c r="E1003">
        <v>1E-3</v>
      </c>
      <c r="F1003" t="s">
        <v>28</v>
      </c>
      <c r="G1003" t="s">
        <v>27</v>
      </c>
      <c r="K1003">
        <v>0.55623</v>
      </c>
      <c r="L1003">
        <v>4.8037999999999998</v>
      </c>
      <c r="M1003">
        <v>0.55608000000000002</v>
      </c>
      <c r="N1003">
        <v>4.8037000000000001</v>
      </c>
      <c r="O1003" t="str">
        <f>IF(VLOOKUP($B1003,Table1[],2,FALSE)=0,"",VLOOKUP($B1003,Table1[],2,FALSE))</f>
        <v/>
      </c>
      <c r="P1003" t="str">
        <f>IF(VLOOKUP($B1003,Table1[],3,FALSE)=0,"",VLOOKUP($B1003,Table1[],3,FALSE))</f>
        <v/>
      </c>
      <c r="Q1003" t="str">
        <f>IF(VLOOKUP($B1003,Table1[],5,FALSE)=0,"",VLOOKUP($B1003,Table1[],5,FALSE))</f>
        <v/>
      </c>
    </row>
    <row r="1004" spans="1:17" x14ac:dyDescent="0.25">
      <c r="A1004" t="s">
        <v>115</v>
      </c>
      <c r="B1004" t="s">
        <v>25</v>
      </c>
      <c r="C1004">
        <v>0.11</v>
      </c>
      <c r="D1004">
        <v>0.33001000000000003</v>
      </c>
      <c r="E1004">
        <v>0.01</v>
      </c>
      <c r="F1004" t="s">
        <v>28</v>
      </c>
      <c r="G1004" t="s">
        <v>27</v>
      </c>
      <c r="K1004">
        <v>5.7038000000000002</v>
      </c>
      <c r="L1004">
        <v>1.2944</v>
      </c>
      <c r="M1004">
        <v>5.7038000000000002</v>
      </c>
      <c r="N1004">
        <v>1.2938000000000001</v>
      </c>
      <c r="O1004" t="str">
        <f>IF(VLOOKUP($B1004,Table1[],2,FALSE)=0,"",VLOOKUP($B1004,Table1[],2,FALSE))</f>
        <v/>
      </c>
      <c r="P1004" t="str">
        <f>IF(VLOOKUP($B1004,Table1[],3,FALSE)=0,"",VLOOKUP($B1004,Table1[],3,FALSE))</f>
        <v/>
      </c>
      <c r="Q1004" t="str">
        <f>IF(VLOOKUP($B1004,Table1[],5,FALSE)=0,"",VLOOKUP($B1004,Table1[],5,FALSE))</f>
        <v/>
      </c>
    </row>
    <row r="1005" spans="1:17" x14ac:dyDescent="0.25">
      <c r="A1005" t="s">
        <v>115</v>
      </c>
      <c r="B1005" t="s">
        <v>25</v>
      </c>
      <c r="C1005">
        <v>0.33</v>
      </c>
      <c r="D1005">
        <v>1.1001000000000001</v>
      </c>
      <c r="E1005">
        <v>1E-4</v>
      </c>
      <c r="F1005" t="s">
        <v>28</v>
      </c>
      <c r="G1005" t="s">
        <v>27</v>
      </c>
      <c r="K1005">
        <v>1.2</v>
      </c>
      <c r="L1005">
        <v>5.2</v>
      </c>
      <c r="M1005">
        <v>1.1557999999999999</v>
      </c>
      <c r="N1005">
        <v>5.1982999999999997</v>
      </c>
      <c r="O1005" t="str">
        <f>IF(VLOOKUP($B1005,Table1[],2,FALSE)=0,"",VLOOKUP($B1005,Table1[],2,FALSE))</f>
        <v/>
      </c>
      <c r="P1005" t="str">
        <f>IF(VLOOKUP($B1005,Table1[],3,FALSE)=0,"",VLOOKUP($B1005,Table1[],3,FALSE))</f>
        <v/>
      </c>
      <c r="Q1005" t="str">
        <f>IF(VLOOKUP($B1005,Table1[],5,FALSE)=0,"",VLOOKUP($B1005,Table1[],5,FALSE))</f>
        <v/>
      </c>
    </row>
    <row r="1006" spans="1:17" x14ac:dyDescent="0.25">
      <c r="A1006" t="s">
        <v>115</v>
      </c>
      <c r="B1006" t="s">
        <v>25</v>
      </c>
      <c r="C1006">
        <v>0.33</v>
      </c>
      <c r="D1006">
        <v>1.1001000000000001</v>
      </c>
      <c r="E1006">
        <v>1E-3</v>
      </c>
      <c r="F1006" t="s">
        <v>28</v>
      </c>
      <c r="G1006" t="s">
        <v>27</v>
      </c>
      <c r="K1006">
        <v>1.2193000000000001</v>
      </c>
      <c r="L1006">
        <v>5.1825000000000001</v>
      </c>
      <c r="M1006">
        <v>1.2267999999999999</v>
      </c>
      <c r="N1006">
        <v>5.1555</v>
      </c>
      <c r="O1006" t="str">
        <f>IF(VLOOKUP($B1006,Table1[],2,FALSE)=0,"",VLOOKUP($B1006,Table1[],2,FALSE))</f>
        <v/>
      </c>
      <c r="P1006" t="str">
        <f>IF(VLOOKUP($B1006,Table1[],3,FALSE)=0,"",VLOOKUP($B1006,Table1[],3,FALSE))</f>
        <v/>
      </c>
      <c r="Q1006" t="str">
        <f>IF(VLOOKUP($B1006,Table1[],5,FALSE)=0,"",VLOOKUP($B1006,Table1[],5,FALSE))</f>
        <v/>
      </c>
    </row>
    <row r="1007" spans="1:17" x14ac:dyDescent="0.25">
      <c r="A1007" t="s">
        <v>115</v>
      </c>
      <c r="B1007" t="s">
        <v>25</v>
      </c>
      <c r="C1007">
        <v>0.33</v>
      </c>
      <c r="D1007">
        <v>1.1001000000000001</v>
      </c>
      <c r="E1007">
        <v>0.01</v>
      </c>
      <c r="F1007" t="s">
        <v>28</v>
      </c>
      <c r="G1007" t="s">
        <v>27</v>
      </c>
      <c r="K1007">
        <v>5.3658000000000001</v>
      </c>
      <c r="L1007">
        <v>3.2865000000000002</v>
      </c>
      <c r="M1007">
        <v>5.3640999999999996</v>
      </c>
      <c r="N1007">
        <v>3.2841999999999998</v>
      </c>
      <c r="O1007" t="str">
        <f>IF(VLOOKUP($B1007,Table1[],2,FALSE)=0,"",VLOOKUP($B1007,Table1[],2,FALSE))</f>
        <v/>
      </c>
      <c r="P1007" t="str">
        <f>IF(VLOOKUP($B1007,Table1[],3,FALSE)=0,"",VLOOKUP($B1007,Table1[],3,FALSE))</f>
        <v/>
      </c>
      <c r="Q1007" t="str">
        <f>IF(VLOOKUP($B1007,Table1[],5,FALSE)=0,"",VLOOKUP($B1007,Table1[],5,FALSE))</f>
        <v/>
      </c>
    </row>
    <row r="1008" spans="1:17" x14ac:dyDescent="0.25">
      <c r="A1008" t="s">
        <v>115</v>
      </c>
      <c r="B1008" t="s">
        <v>25</v>
      </c>
      <c r="C1008">
        <v>0.33</v>
      </c>
      <c r="D1008">
        <v>1.1001000000000001</v>
      </c>
      <c r="E1008">
        <v>0.1</v>
      </c>
      <c r="F1008" t="s">
        <v>28</v>
      </c>
      <c r="G1008" t="s">
        <v>27</v>
      </c>
      <c r="K1008">
        <v>57.662999999999997</v>
      </c>
      <c r="L1008">
        <v>0.43885999999999997</v>
      </c>
      <c r="M1008">
        <v>57.662999999999997</v>
      </c>
      <c r="N1008">
        <v>0.43689</v>
      </c>
      <c r="O1008" t="str">
        <f>IF(VLOOKUP($B1008,Table1[],2,FALSE)=0,"",VLOOKUP($B1008,Table1[],2,FALSE))</f>
        <v/>
      </c>
      <c r="P1008" t="str">
        <f>IF(VLOOKUP($B1008,Table1[],3,FALSE)=0,"",VLOOKUP($B1008,Table1[],3,FALSE))</f>
        <v/>
      </c>
      <c r="Q1008" t="str">
        <f>IF(VLOOKUP($B1008,Table1[],5,FALSE)=0,"",VLOOKUP($B1008,Table1[],5,FALSE))</f>
        <v/>
      </c>
    </row>
    <row r="1009" spans="1:17" x14ac:dyDescent="0.25">
      <c r="A1009" t="s">
        <v>115</v>
      </c>
      <c r="B1009" t="s">
        <v>25</v>
      </c>
      <c r="C1009">
        <v>1.1000000000000001</v>
      </c>
      <c r="D1009">
        <v>3.3001</v>
      </c>
      <c r="E1009">
        <v>1E-4</v>
      </c>
      <c r="F1009" t="s">
        <v>28</v>
      </c>
      <c r="G1009" t="s">
        <v>27</v>
      </c>
      <c r="K1009">
        <v>3.5</v>
      </c>
      <c r="L1009">
        <v>5.2</v>
      </c>
      <c r="M1009">
        <v>3.4636</v>
      </c>
      <c r="N1009">
        <v>5.1989000000000001</v>
      </c>
      <c r="O1009" t="str">
        <f>IF(VLOOKUP($B1009,Table1[],2,FALSE)=0,"",VLOOKUP($B1009,Table1[],2,FALSE))</f>
        <v/>
      </c>
      <c r="P1009" t="str">
        <f>IF(VLOOKUP($B1009,Table1[],3,FALSE)=0,"",VLOOKUP($B1009,Table1[],3,FALSE))</f>
        <v/>
      </c>
      <c r="Q1009" t="str">
        <f>IF(VLOOKUP($B1009,Table1[],5,FALSE)=0,"",VLOOKUP($B1009,Table1[],5,FALSE))</f>
        <v/>
      </c>
    </row>
    <row r="1010" spans="1:17" x14ac:dyDescent="0.25">
      <c r="A1010" t="s">
        <v>115</v>
      </c>
      <c r="B1010" t="s">
        <v>25</v>
      </c>
      <c r="C1010">
        <v>1.1000000000000001</v>
      </c>
      <c r="D1010">
        <v>3.3001</v>
      </c>
      <c r="E1010">
        <v>1E-3</v>
      </c>
      <c r="F1010" t="s">
        <v>28</v>
      </c>
      <c r="G1010" t="s">
        <v>27</v>
      </c>
      <c r="K1010">
        <v>3.5</v>
      </c>
      <c r="L1010">
        <v>5.2</v>
      </c>
      <c r="M1010">
        <v>3.4866000000000001</v>
      </c>
      <c r="N1010">
        <v>5.1943999999999999</v>
      </c>
      <c r="O1010" t="str">
        <f>IF(VLOOKUP($B1010,Table1[],2,FALSE)=0,"",VLOOKUP($B1010,Table1[],2,FALSE))</f>
        <v/>
      </c>
      <c r="P1010" t="str">
        <f>IF(VLOOKUP($B1010,Table1[],3,FALSE)=0,"",VLOOKUP($B1010,Table1[],3,FALSE))</f>
        <v/>
      </c>
      <c r="Q1010" t="str">
        <f>IF(VLOOKUP($B1010,Table1[],5,FALSE)=0,"",VLOOKUP($B1010,Table1[],5,FALSE))</f>
        <v/>
      </c>
    </row>
    <row r="1011" spans="1:17" x14ac:dyDescent="0.25">
      <c r="A1011" t="s">
        <v>115</v>
      </c>
      <c r="B1011" t="s">
        <v>25</v>
      </c>
      <c r="C1011">
        <v>1.1000000000000001</v>
      </c>
      <c r="D1011">
        <v>3.3001</v>
      </c>
      <c r="E1011">
        <v>0.01</v>
      </c>
      <c r="F1011" t="s">
        <v>28</v>
      </c>
      <c r="G1011" t="s">
        <v>27</v>
      </c>
      <c r="K1011">
        <v>5.5761000000000003</v>
      </c>
      <c r="L1011">
        <v>4.8038999999999996</v>
      </c>
      <c r="M1011">
        <v>5.5633999999999997</v>
      </c>
      <c r="N1011">
        <v>4.8029000000000002</v>
      </c>
      <c r="O1011" t="str">
        <f>IF(VLOOKUP($B1011,Table1[],2,FALSE)=0,"",VLOOKUP($B1011,Table1[],2,FALSE))</f>
        <v/>
      </c>
      <c r="P1011" t="str">
        <f>IF(VLOOKUP($B1011,Table1[],3,FALSE)=0,"",VLOOKUP($B1011,Table1[],3,FALSE))</f>
        <v/>
      </c>
      <c r="Q1011" t="str">
        <f>IF(VLOOKUP($B1011,Table1[],5,FALSE)=0,"",VLOOKUP($B1011,Table1[],5,FALSE))</f>
        <v/>
      </c>
    </row>
    <row r="1012" spans="1:17" x14ac:dyDescent="0.25">
      <c r="A1012" t="s">
        <v>115</v>
      </c>
      <c r="B1012" t="s">
        <v>25</v>
      </c>
      <c r="C1012">
        <v>1.1000000000000001</v>
      </c>
      <c r="D1012">
        <v>3.3001</v>
      </c>
      <c r="E1012">
        <v>0.1</v>
      </c>
      <c r="F1012" t="s">
        <v>28</v>
      </c>
      <c r="G1012" t="s">
        <v>27</v>
      </c>
      <c r="K1012">
        <v>57.042999999999999</v>
      </c>
      <c r="L1012">
        <v>1.2990999999999999</v>
      </c>
      <c r="M1012">
        <v>57.037999999999997</v>
      </c>
      <c r="N1012">
        <v>1.2937000000000001</v>
      </c>
      <c r="O1012" t="str">
        <f>IF(VLOOKUP($B1012,Table1[],2,FALSE)=0,"",VLOOKUP($B1012,Table1[],2,FALSE))</f>
        <v/>
      </c>
      <c r="P1012" t="str">
        <f>IF(VLOOKUP($B1012,Table1[],3,FALSE)=0,"",VLOOKUP($B1012,Table1[],3,FALSE))</f>
        <v/>
      </c>
      <c r="Q1012" t="str">
        <f>IF(VLOOKUP($B1012,Table1[],5,FALSE)=0,"",VLOOKUP($B1012,Table1[],5,FALSE))</f>
        <v/>
      </c>
    </row>
    <row r="1013" spans="1:17" x14ac:dyDescent="0.25">
      <c r="A1013" t="s">
        <v>115</v>
      </c>
      <c r="B1013" t="s">
        <v>25</v>
      </c>
      <c r="C1013">
        <v>3.3</v>
      </c>
      <c r="D1013">
        <v>11.000999999999999</v>
      </c>
      <c r="E1013">
        <v>1E-3</v>
      </c>
      <c r="F1013" t="s">
        <v>28</v>
      </c>
      <c r="G1013" t="s">
        <v>27</v>
      </c>
      <c r="K1013">
        <v>13</v>
      </c>
      <c r="L1013">
        <v>5.2</v>
      </c>
      <c r="M1013">
        <v>12.076000000000001</v>
      </c>
      <c r="N1013">
        <v>5.1982999999999997</v>
      </c>
      <c r="O1013" t="str">
        <f>IF(VLOOKUP($B1013,Table1[],2,FALSE)=0,"",VLOOKUP($B1013,Table1[],2,FALSE))</f>
        <v/>
      </c>
      <c r="P1013" t="str">
        <f>IF(VLOOKUP($B1013,Table1[],3,FALSE)=0,"",VLOOKUP($B1013,Table1[],3,FALSE))</f>
        <v/>
      </c>
      <c r="Q1013" t="str">
        <f>IF(VLOOKUP($B1013,Table1[],5,FALSE)=0,"",VLOOKUP($B1013,Table1[],5,FALSE))</f>
        <v/>
      </c>
    </row>
    <row r="1014" spans="1:17" x14ac:dyDescent="0.25">
      <c r="A1014" t="s">
        <v>115</v>
      </c>
      <c r="B1014" t="s">
        <v>25</v>
      </c>
      <c r="C1014">
        <v>3.3</v>
      </c>
      <c r="D1014">
        <v>11.000999999999999</v>
      </c>
      <c r="E1014">
        <v>0.01</v>
      </c>
      <c r="F1014" t="s">
        <v>28</v>
      </c>
      <c r="G1014" t="s">
        <v>27</v>
      </c>
      <c r="K1014">
        <v>13</v>
      </c>
      <c r="L1014">
        <v>5.2</v>
      </c>
      <c r="M1014">
        <v>12.712999999999999</v>
      </c>
      <c r="N1014">
        <v>5.1555999999999997</v>
      </c>
      <c r="O1014" t="str">
        <f>IF(VLOOKUP($B1014,Table1[],2,FALSE)=0,"",VLOOKUP($B1014,Table1[],2,FALSE))</f>
        <v/>
      </c>
      <c r="P1014" t="str">
        <f>IF(VLOOKUP($B1014,Table1[],3,FALSE)=0,"",VLOOKUP($B1014,Table1[],3,FALSE))</f>
        <v/>
      </c>
      <c r="Q1014" t="str">
        <f>IF(VLOOKUP($B1014,Table1[],5,FALSE)=0,"",VLOOKUP($B1014,Table1[],5,FALSE))</f>
        <v/>
      </c>
    </row>
    <row r="1015" spans="1:17" x14ac:dyDescent="0.25">
      <c r="A1015" t="s">
        <v>115</v>
      </c>
      <c r="B1015" t="s">
        <v>25</v>
      </c>
      <c r="C1015">
        <v>3.3</v>
      </c>
      <c r="D1015">
        <v>11.000999999999999</v>
      </c>
      <c r="E1015">
        <v>0.1</v>
      </c>
      <c r="F1015" t="s">
        <v>28</v>
      </c>
      <c r="G1015" t="s">
        <v>27</v>
      </c>
      <c r="K1015">
        <v>53.665999999999997</v>
      </c>
      <c r="L1015">
        <v>3.2879</v>
      </c>
      <c r="M1015">
        <v>53.64</v>
      </c>
      <c r="N1015">
        <v>3.2843</v>
      </c>
      <c r="O1015" t="str">
        <f>IF(VLOOKUP($B1015,Table1[],2,FALSE)=0,"",VLOOKUP($B1015,Table1[],2,FALSE))</f>
        <v/>
      </c>
      <c r="P1015" t="str">
        <f>IF(VLOOKUP($B1015,Table1[],3,FALSE)=0,"",VLOOKUP($B1015,Table1[],3,FALSE))</f>
        <v/>
      </c>
      <c r="Q1015" t="str">
        <f>IF(VLOOKUP($B1015,Table1[],5,FALSE)=0,"",VLOOKUP($B1015,Table1[],5,FALSE))</f>
        <v/>
      </c>
    </row>
    <row r="1016" spans="1:17" x14ac:dyDescent="0.25">
      <c r="A1016" t="s">
        <v>115</v>
      </c>
      <c r="B1016" t="s">
        <v>25</v>
      </c>
      <c r="C1016">
        <v>3.3</v>
      </c>
      <c r="D1016">
        <v>11.000999999999999</v>
      </c>
      <c r="E1016">
        <v>1</v>
      </c>
      <c r="F1016" t="s">
        <v>28</v>
      </c>
      <c r="G1016" t="s">
        <v>27</v>
      </c>
      <c r="K1016">
        <v>576.63</v>
      </c>
      <c r="L1016">
        <v>0.43998999999999999</v>
      </c>
      <c r="M1016">
        <v>576.63</v>
      </c>
      <c r="N1016">
        <v>0.43690000000000001</v>
      </c>
      <c r="O1016" t="str">
        <f>IF(VLOOKUP($B1016,Table1[],2,FALSE)=0,"",VLOOKUP($B1016,Table1[],2,FALSE))</f>
        <v/>
      </c>
      <c r="P1016" t="str">
        <f>IF(VLOOKUP($B1016,Table1[],3,FALSE)=0,"",VLOOKUP($B1016,Table1[],3,FALSE))</f>
        <v/>
      </c>
      <c r="Q1016" t="str">
        <f>IF(VLOOKUP($B1016,Table1[],5,FALSE)=0,"",VLOOKUP($B1016,Table1[],5,FALSE))</f>
        <v/>
      </c>
    </row>
    <row r="1017" spans="1:17" x14ac:dyDescent="0.25">
      <c r="A1017" t="s">
        <v>115</v>
      </c>
      <c r="B1017" t="s">
        <v>25</v>
      </c>
      <c r="C1017">
        <v>11</v>
      </c>
      <c r="D1017">
        <v>33.000999999999998</v>
      </c>
      <c r="E1017">
        <v>1E-3</v>
      </c>
      <c r="F1017" t="s">
        <v>28</v>
      </c>
      <c r="G1017" t="s">
        <v>27</v>
      </c>
      <c r="K1017">
        <v>35</v>
      </c>
      <c r="L1017">
        <v>8.6999999999999993</v>
      </c>
      <c r="M1017">
        <v>34.642000000000003</v>
      </c>
      <c r="N1017">
        <v>8.6618999999999993</v>
      </c>
      <c r="O1017" t="str">
        <f>IF(VLOOKUP($B1017,Table1[],2,FALSE)=0,"",VLOOKUP($B1017,Table1[],2,FALSE))</f>
        <v/>
      </c>
      <c r="P1017" t="str">
        <f>IF(VLOOKUP($B1017,Table1[],3,FALSE)=0,"",VLOOKUP($B1017,Table1[],3,FALSE))</f>
        <v/>
      </c>
      <c r="Q1017" t="str">
        <f>IF(VLOOKUP($B1017,Table1[],5,FALSE)=0,"",VLOOKUP($B1017,Table1[],5,FALSE))</f>
        <v/>
      </c>
    </row>
    <row r="1018" spans="1:17" x14ac:dyDescent="0.25">
      <c r="A1018" t="s">
        <v>115</v>
      </c>
      <c r="B1018" t="s">
        <v>25</v>
      </c>
      <c r="C1018">
        <v>11</v>
      </c>
      <c r="D1018">
        <v>33.000999999999998</v>
      </c>
      <c r="E1018">
        <v>0.01</v>
      </c>
      <c r="F1018" t="s">
        <v>28</v>
      </c>
      <c r="G1018" t="s">
        <v>27</v>
      </c>
      <c r="K1018">
        <v>35</v>
      </c>
      <c r="L1018">
        <v>8.6999999999999993</v>
      </c>
      <c r="M1018">
        <v>34.805999999999997</v>
      </c>
      <c r="N1018">
        <v>8.6585000000000001</v>
      </c>
      <c r="O1018" t="str">
        <f>IF(VLOOKUP($B1018,Table1[],2,FALSE)=0,"",VLOOKUP($B1018,Table1[],2,FALSE))</f>
        <v/>
      </c>
      <c r="P1018" t="str">
        <f>IF(VLOOKUP($B1018,Table1[],3,FALSE)=0,"",VLOOKUP($B1018,Table1[],3,FALSE))</f>
        <v/>
      </c>
      <c r="Q1018" t="str">
        <f>IF(VLOOKUP($B1018,Table1[],5,FALSE)=0,"",VLOOKUP($B1018,Table1[],5,FALSE))</f>
        <v/>
      </c>
    </row>
    <row r="1019" spans="1:17" x14ac:dyDescent="0.25">
      <c r="A1019" t="s">
        <v>115</v>
      </c>
      <c r="B1019" t="s">
        <v>25</v>
      </c>
      <c r="C1019">
        <v>11</v>
      </c>
      <c r="D1019">
        <v>33.000999999999998</v>
      </c>
      <c r="E1019">
        <v>0.1</v>
      </c>
      <c r="F1019" t="s">
        <v>28</v>
      </c>
      <c r="G1019" t="s">
        <v>27</v>
      </c>
      <c r="K1019">
        <v>50.508000000000003</v>
      </c>
      <c r="L1019">
        <v>8.3397000000000006</v>
      </c>
      <c r="M1019">
        <v>50.436999999999998</v>
      </c>
      <c r="N1019">
        <v>8.3396000000000008</v>
      </c>
      <c r="O1019" t="str">
        <f>IF(VLOOKUP($B1019,Table1[],2,FALSE)=0,"",VLOOKUP($B1019,Table1[],2,FALSE))</f>
        <v/>
      </c>
      <c r="P1019" t="str">
        <f>IF(VLOOKUP($B1019,Table1[],3,FALSE)=0,"",VLOOKUP($B1019,Table1[],3,FALSE))</f>
        <v/>
      </c>
      <c r="Q1019" t="str">
        <f>IF(VLOOKUP($B1019,Table1[],5,FALSE)=0,"",VLOOKUP($B1019,Table1[],5,FALSE))</f>
        <v/>
      </c>
    </row>
    <row r="1020" spans="1:17" x14ac:dyDescent="0.25">
      <c r="A1020" t="s">
        <v>115</v>
      </c>
      <c r="B1020" t="s">
        <v>25</v>
      </c>
      <c r="C1020">
        <v>11</v>
      </c>
      <c r="D1020">
        <v>33.000999999999998</v>
      </c>
      <c r="E1020">
        <v>1</v>
      </c>
      <c r="F1020" t="s">
        <v>28</v>
      </c>
      <c r="G1020" t="s">
        <v>27</v>
      </c>
      <c r="K1020">
        <v>557.54999999999995</v>
      </c>
      <c r="L1020">
        <v>3.1193</v>
      </c>
      <c r="M1020">
        <v>557.52</v>
      </c>
      <c r="N1020">
        <v>3.1158000000000001</v>
      </c>
      <c r="O1020" t="str">
        <f>IF(VLOOKUP($B1020,Table1[],2,FALSE)=0,"",VLOOKUP($B1020,Table1[],2,FALSE))</f>
        <v/>
      </c>
      <c r="P1020" t="str">
        <f>IF(VLOOKUP($B1020,Table1[],3,FALSE)=0,"",VLOOKUP($B1020,Table1[],3,FALSE))</f>
        <v/>
      </c>
      <c r="Q1020" t="str">
        <f>IF(VLOOKUP($B1020,Table1[],5,FALSE)=0,"",VLOOKUP($B1020,Table1[],5,FALSE))</f>
        <v/>
      </c>
    </row>
    <row r="1021" spans="1:17" x14ac:dyDescent="0.25">
      <c r="A1021" t="s">
        <v>115</v>
      </c>
      <c r="B1021" t="s">
        <v>25</v>
      </c>
      <c r="C1021">
        <v>33</v>
      </c>
      <c r="D1021">
        <v>110.01</v>
      </c>
      <c r="E1021">
        <v>0.01</v>
      </c>
      <c r="F1021" t="s">
        <v>28</v>
      </c>
      <c r="G1021" t="s">
        <v>142</v>
      </c>
      <c r="K1021">
        <v>120</v>
      </c>
      <c r="L1021">
        <v>13</v>
      </c>
      <c r="M1021">
        <v>115.63</v>
      </c>
      <c r="N1021">
        <v>12.701000000000001</v>
      </c>
      <c r="O1021" t="str">
        <f>IF(VLOOKUP($B1021,Table1[],2,FALSE)=0,"",VLOOKUP($B1021,Table1[],2,FALSE))</f>
        <v/>
      </c>
      <c r="P1021" t="str">
        <f>IF(VLOOKUP($B1021,Table1[],3,FALSE)=0,"",VLOOKUP($B1021,Table1[],3,FALSE))</f>
        <v/>
      </c>
      <c r="Q1021" t="str">
        <f>IF(VLOOKUP($B1021,Table1[],5,FALSE)=0,"",VLOOKUP($B1021,Table1[],5,FALSE))</f>
        <v/>
      </c>
    </row>
    <row r="1022" spans="1:17" x14ac:dyDescent="0.25">
      <c r="A1022" t="s">
        <v>115</v>
      </c>
      <c r="B1022" t="s">
        <v>25</v>
      </c>
      <c r="C1022">
        <v>33</v>
      </c>
      <c r="D1022">
        <v>110.01</v>
      </c>
      <c r="E1022">
        <v>0.1</v>
      </c>
      <c r="F1022" t="s">
        <v>28</v>
      </c>
      <c r="G1022" t="s">
        <v>142</v>
      </c>
      <c r="K1022">
        <v>120</v>
      </c>
      <c r="L1022">
        <v>13</v>
      </c>
      <c r="M1022">
        <v>119.5</v>
      </c>
      <c r="N1022">
        <v>12.676</v>
      </c>
      <c r="O1022" t="str">
        <f>IF(VLOOKUP($B1022,Table1[],2,FALSE)=0,"",VLOOKUP($B1022,Table1[],2,FALSE))</f>
        <v/>
      </c>
      <c r="P1022" t="str">
        <f>IF(VLOOKUP($B1022,Table1[],3,FALSE)=0,"",VLOOKUP($B1022,Table1[],3,FALSE))</f>
        <v/>
      </c>
      <c r="Q1022" t="str">
        <f>IF(VLOOKUP($B1022,Table1[],5,FALSE)=0,"",VLOOKUP($B1022,Table1[],5,FALSE))</f>
        <v/>
      </c>
    </row>
    <row r="1023" spans="1:17" x14ac:dyDescent="0.25">
      <c r="A1023" t="s">
        <v>115</v>
      </c>
      <c r="B1023" t="s">
        <v>25</v>
      </c>
      <c r="C1023">
        <v>33</v>
      </c>
      <c r="D1023">
        <v>110.01</v>
      </c>
      <c r="E1023">
        <v>1</v>
      </c>
      <c r="F1023" t="s">
        <v>28</v>
      </c>
      <c r="G1023" t="s">
        <v>142</v>
      </c>
      <c r="K1023">
        <v>430.99</v>
      </c>
      <c r="L1023">
        <v>10.808999999999999</v>
      </c>
      <c r="M1023">
        <v>430.28</v>
      </c>
      <c r="N1023">
        <v>10.808</v>
      </c>
      <c r="O1023" t="str">
        <f>IF(VLOOKUP($B1023,Table1[],2,FALSE)=0,"",VLOOKUP($B1023,Table1[],2,FALSE))</f>
        <v/>
      </c>
      <c r="P1023" t="str">
        <f>IF(VLOOKUP($B1023,Table1[],3,FALSE)=0,"",VLOOKUP($B1023,Table1[],3,FALSE))</f>
        <v/>
      </c>
      <c r="Q1023" t="str">
        <f>IF(VLOOKUP($B1023,Table1[],5,FALSE)=0,"",VLOOKUP($B1023,Table1[],5,FALSE))</f>
        <v/>
      </c>
    </row>
    <row r="1024" spans="1:17" x14ac:dyDescent="0.25">
      <c r="A1024" t="s">
        <v>115</v>
      </c>
      <c r="B1024" t="s">
        <v>25</v>
      </c>
      <c r="C1024">
        <v>33</v>
      </c>
      <c r="D1024">
        <v>110.01</v>
      </c>
      <c r="E1024">
        <v>10</v>
      </c>
      <c r="F1024" t="s">
        <v>28</v>
      </c>
      <c r="G1024" t="s">
        <v>142</v>
      </c>
      <c r="K1024">
        <v>5725.6</v>
      </c>
      <c r="L1024">
        <v>2.2155999999999998</v>
      </c>
      <c r="M1024">
        <v>5725.3</v>
      </c>
      <c r="N1024">
        <v>2.2101000000000002</v>
      </c>
      <c r="O1024" t="str">
        <f>IF(VLOOKUP($B1024,Table1[],2,FALSE)=0,"",VLOOKUP($B1024,Table1[],2,FALSE))</f>
        <v/>
      </c>
      <c r="P1024" t="str">
        <f>IF(VLOOKUP($B1024,Table1[],3,FALSE)=0,"",VLOOKUP($B1024,Table1[],3,FALSE))</f>
        <v/>
      </c>
      <c r="Q1024" t="str">
        <f>IF(VLOOKUP($B1024,Table1[],5,FALSE)=0,"",VLOOKUP($B1024,Table1[],5,FALSE))</f>
        <v/>
      </c>
    </row>
    <row r="1025" spans="1:17" x14ac:dyDescent="0.25">
      <c r="A1025" t="s">
        <v>115</v>
      </c>
      <c r="B1025" t="s">
        <v>25</v>
      </c>
      <c r="C1025">
        <v>110</v>
      </c>
      <c r="D1025">
        <v>110.1</v>
      </c>
      <c r="E1025">
        <v>0.01</v>
      </c>
      <c r="F1025" t="s">
        <v>28</v>
      </c>
      <c r="G1025" t="s">
        <v>27</v>
      </c>
      <c r="K1025">
        <v>120</v>
      </c>
      <c r="L1025">
        <v>13</v>
      </c>
      <c r="M1025">
        <v>115.63</v>
      </c>
      <c r="N1025">
        <v>12.701000000000001</v>
      </c>
      <c r="O1025" t="str">
        <f>IF(VLOOKUP($B1025,Table1[],2,FALSE)=0,"",VLOOKUP($B1025,Table1[],2,FALSE))</f>
        <v/>
      </c>
      <c r="P1025" t="str">
        <f>IF(VLOOKUP($B1025,Table1[],3,FALSE)=0,"",VLOOKUP($B1025,Table1[],3,FALSE))</f>
        <v/>
      </c>
      <c r="Q1025" t="str">
        <f>IF(VLOOKUP($B1025,Table1[],5,FALSE)=0,"",VLOOKUP($B1025,Table1[],5,FALSE))</f>
        <v/>
      </c>
    </row>
    <row r="1026" spans="1:17" x14ac:dyDescent="0.25">
      <c r="A1026" t="s">
        <v>115</v>
      </c>
      <c r="B1026" t="s">
        <v>25</v>
      </c>
      <c r="C1026">
        <v>110</v>
      </c>
      <c r="D1026">
        <v>110.1</v>
      </c>
      <c r="E1026">
        <v>0.1</v>
      </c>
      <c r="F1026" t="s">
        <v>28</v>
      </c>
      <c r="G1026" t="s">
        <v>27</v>
      </c>
      <c r="K1026">
        <v>120</v>
      </c>
      <c r="L1026">
        <v>13</v>
      </c>
      <c r="M1026">
        <v>119.5</v>
      </c>
      <c r="N1026">
        <v>12.676</v>
      </c>
      <c r="O1026" t="str">
        <f>IF(VLOOKUP($B1026,Table1[],2,FALSE)=0,"",VLOOKUP($B1026,Table1[],2,FALSE))</f>
        <v/>
      </c>
      <c r="P1026" t="str">
        <f>IF(VLOOKUP($B1026,Table1[],3,FALSE)=0,"",VLOOKUP($B1026,Table1[],3,FALSE))</f>
        <v/>
      </c>
      <c r="Q1026" t="str">
        <f>IF(VLOOKUP($B1026,Table1[],5,FALSE)=0,"",VLOOKUP($B1026,Table1[],5,FALSE))</f>
        <v/>
      </c>
    </row>
    <row r="1027" spans="1:17" x14ac:dyDescent="0.25">
      <c r="A1027" t="s">
        <v>115</v>
      </c>
      <c r="B1027" t="s">
        <v>25</v>
      </c>
      <c r="C1027">
        <v>110</v>
      </c>
      <c r="D1027">
        <v>110.1</v>
      </c>
      <c r="E1027">
        <v>1</v>
      </c>
      <c r="F1027" t="s">
        <v>28</v>
      </c>
      <c r="G1027" t="s">
        <v>27</v>
      </c>
      <c r="K1027">
        <v>430.99</v>
      </c>
      <c r="L1027">
        <v>10.808999999999999</v>
      </c>
      <c r="M1027">
        <v>430.28</v>
      </c>
      <c r="N1027">
        <v>10.808</v>
      </c>
      <c r="O1027" t="str">
        <f>IF(VLOOKUP($B1027,Table1[],2,FALSE)=0,"",VLOOKUP($B1027,Table1[],2,FALSE))</f>
        <v/>
      </c>
      <c r="P1027" t="str">
        <f>IF(VLOOKUP($B1027,Table1[],3,FALSE)=0,"",VLOOKUP($B1027,Table1[],3,FALSE))</f>
        <v/>
      </c>
      <c r="Q1027" t="str">
        <f>IF(VLOOKUP($B1027,Table1[],5,FALSE)=0,"",VLOOKUP($B1027,Table1[],5,FALSE))</f>
        <v/>
      </c>
    </row>
    <row r="1028" spans="1:17" x14ac:dyDescent="0.25">
      <c r="A1028" t="s">
        <v>115</v>
      </c>
      <c r="B1028" t="s">
        <v>25</v>
      </c>
      <c r="C1028">
        <v>110</v>
      </c>
      <c r="D1028">
        <v>110.1</v>
      </c>
      <c r="E1028">
        <v>10</v>
      </c>
      <c r="F1028" t="s">
        <v>28</v>
      </c>
      <c r="G1028" t="s">
        <v>27</v>
      </c>
      <c r="K1028">
        <v>5725.6</v>
      </c>
      <c r="L1028">
        <v>2.2155999999999998</v>
      </c>
      <c r="M1028">
        <v>5725.3</v>
      </c>
      <c r="N1028">
        <v>2.2101000000000002</v>
      </c>
      <c r="O1028" t="str">
        <f>IF(VLOOKUP($B1028,Table1[],2,FALSE)=0,"",VLOOKUP($B1028,Table1[],2,FALSE))</f>
        <v/>
      </c>
      <c r="P1028" t="str">
        <f>IF(VLOOKUP($B1028,Table1[],3,FALSE)=0,"",VLOOKUP($B1028,Table1[],3,FALSE))</f>
        <v/>
      </c>
      <c r="Q1028" t="str">
        <f>IF(VLOOKUP($B1028,Table1[],5,FALSE)=0,"",VLOOKUP($B1028,Table1[],5,FALSE))</f>
        <v/>
      </c>
    </row>
    <row r="1029" spans="1:17" x14ac:dyDescent="0.25">
      <c r="A1029" t="s">
        <v>115</v>
      </c>
      <c r="B1029" t="s">
        <v>1818</v>
      </c>
      <c r="C1029">
        <v>-250</v>
      </c>
      <c r="D1029">
        <v>-99.9</v>
      </c>
      <c r="E1029">
        <v>0.1</v>
      </c>
      <c r="F1029" t="s">
        <v>66</v>
      </c>
      <c r="G1029" t="s">
        <v>66</v>
      </c>
      <c r="K1029">
        <v>0.58422842399999997</v>
      </c>
      <c r="L1029">
        <v>0</v>
      </c>
      <c r="M1029">
        <v>0.58257756299999996</v>
      </c>
      <c r="N1029">
        <v>0</v>
      </c>
      <c r="O1029" t="str">
        <f>IF(VLOOKUP($B1029,Table1[],2,FALSE)=0,"",VLOOKUP($B1029,Table1[],2,FALSE))</f>
        <v/>
      </c>
      <c r="P1029" t="str">
        <f>IF(VLOOKUP($B1029,Table1[],3,FALSE)=0,"",VLOOKUP($B1029,Table1[],3,FALSE))</f>
        <v/>
      </c>
      <c r="Q1029" t="str">
        <f>IF(VLOOKUP($B1029,Table1[],5,FALSE)=0,"",VLOOKUP($B1029,Table1[],5,FALSE))</f>
        <v>E</v>
      </c>
    </row>
    <row r="1030" spans="1:17" x14ac:dyDescent="0.25">
      <c r="A1030" t="s">
        <v>115</v>
      </c>
      <c r="B1030" t="s">
        <v>1818</v>
      </c>
      <c r="C1030">
        <v>-100</v>
      </c>
      <c r="D1030">
        <v>-24.9</v>
      </c>
      <c r="E1030">
        <v>0.1</v>
      </c>
      <c r="F1030" t="s">
        <v>66</v>
      </c>
      <c r="G1030" t="s">
        <v>66</v>
      </c>
      <c r="K1030">
        <v>0.198592928</v>
      </c>
      <c r="L1030">
        <v>0</v>
      </c>
      <c r="M1030">
        <v>0.19764767999999999</v>
      </c>
      <c r="N1030">
        <v>0</v>
      </c>
      <c r="O1030" t="str">
        <f>IF(VLOOKUP($B1030,Table1[],2,FALSE)=0,"",VLOOKUP($B1030,Table1[],2,FALSE))</f>
        <v/>
      </c>
      <c r="P1030" t="str">
        <f>IF(VLOOKUP($B1030,Table1[],3,FALSE)=0,"",VLOOKUP($B1030,Table1[],3,FALSE))</f>
        <v/>
      </c>
      <c r="Q1030" t="str">
        <f>IF(VLOOKUP($B1030,Table1[],5,FALSE)=0,"",VLOOKUP($B1030,Table1[],5,FALSE))</f>
        <v>E</v>
      </c>
    </row>
    <row r="1031" spans="1:17" x14ac:dyDescent="0.25">
      <c r="A1031" t="s">
        <v>115</v>
      </c>
      <c r="B1031" t="s">
        <v>1818</v>
      </c>
      <c r="C1031">
        <v>-25</v>
      </c>
      <c r="D1031">
        <v>350.1</v>
      </c>
      <c r="E1031">
        <v>0.1</v>
      </c>
      <c r="F1031" t="s">
        <v>66</v>
      </c>
      <c r="G1031" t="s">
        <v>66</v>
      </c>
      <c r="K1031">
        <v>0.17588372099999999</v>
      </c>
      <c r="L1031">
        <v>0</v>
      </c>
      <c r="M1031">
        <v>0.17481572500000001</v>
      </c>
      <c r="N1031">
        <v>0</v>
      </c>
      <c r="O1031" t="str">
        <f>IF(VLOOKUP($B1031,Table1[],2,FALSE)=0,"",VLOOKUP($B1031,Table1[],2,FALSE))</f>
        <v/>
      </c>
      <c r="P1031" t="str">
        <f>IF(VLOOKUP($B1031,Table1[],3,FALSE)=0,"",VLOOKUP($B1031,Table1[],3,FALSE))</f>
        <v/>
      </c>
      <c r="Q1031" t="str">
        <f>IF(VLOOKUP($B1031,Table1[],5,FALSE)=0,"",VLOOKUP($B1031,Table1[],5,FALSE))</f>
        <v>E</v>
      </c>
    </row>
    <row r="1032" spans="1:17" x14ac:dyDescent="0.25">
      <c r="A1032" t="s">
        <v>115</v>
      </c>
      <c r="B1032" t="s">
        <v>1818</v>
      </c>
      <c r="C1032">
        <v>350</v>
      </c>
      <c r="D1032">
        <v>650.1</v>
      </c>
      <c r="E1032">
        <v>0.1</v>
      </c>
      <c r="F1032" t="s">
        <v>66</v>
      </c>
      <c r="G1032" t="s">
        <v>66</v>
      </c>
      <c r="K1032">
        <v>0.19682908399999999</v>
      </c>
      <c r="L1032">
        <v>0</v>
      </c>
      <c r="M1032">
        <v>0.19628464600000001</v>
      </c>
      <c r="N1032">
        <v>0</v>
      </c>
      <c r="O1032" t="str">
        <f>IF(VLOOKUP($B1032,Table1[],2,FALSE)=0,"",VLOOKUP($B1032,Table1[],2,FALSE))</f>
        <v/>
      </c>
      <c r="P1032" t="str">
        <f>IF(VLOOKUP($B1032,Table1[],3,FALSE)=0,"",VLOOKUP($B1032,Table1[],3,FALSE))</f>
        <v/>
      </c>
      <c r="Q1032" t="str">
        <f>IF(VLOOKUP($B1032,Table1[],5,FALSE)=0,"",VLOOKUP($B1032,Table1[],5,FALSE))</f>
        <v>E</v>
      </c>
    </row>
    <row r="1033" spans="1:17" x14ac:dyDescent="0.25">
      <c r="A1033" t="s">
        <v>115</v>
      </c>
      <c r="B1033" t="s">
        <v>1818</v>
      </c>
      <c r="C1033">
        <v>650</v>
      </c>
      <c r="D1033">
        <v>1000</v>
      </c>
      <c r="E1033">
        <v>0.1</v>
      </c>
      <c r="F1033" t="s">
        <v>66</v>
      </c>
      <c r="G1033" t="s">
        <v>66</v>
      </c>
      <c r="K1033">
        <v>0.25181161499999999</v>
      </c>
      <c r="L1033">
        <v>0</v>
      </c>
      <c r="M1033">
        <v>0.25138628299999999</v>
      </c>
      <c r="N1033">
        <v>0</v>
      </c>
      <c r="O1033" t="str">
        <f>IF(VLOOKUP($B1033,Table1[],2,FALSE)=0,"",VLOOKUP($B1033,Table1[],2,FALSE))</f>
        <v/>
      </c>
      <c r="P1033" t="str">
        <f>IF(VLOOKUP($B1033,Table1[],3,FALSE)=0,"",VLOOKUP($B1033,Table1[],3,FALSE))</f>
        <v/>
      </c>
      <c r="Q1033" t="str">
        <f>IF(VLOOKUP($B1033,Table1[],5,FALSE)=0,"",VLOOKUP($B1033,Table1[],5,FALSE))</f>
        <v>E</v>
      </c>
    </row>
    <row r="1034" spans="1:17" x14ac:dyDescent="0.25">
      <c r="A1034" t="s">
        <v>115</v>
      </c>
      <c r="B1034" t="s">
        <v>1818</v>
      </c>
      <c r="C1034">
        <v>1000</v>
      </c>
      <c r="D1034">
        <v>1000.1</v>
      </c>
      <c r="E1034">
        <v>0.1</v>
      </c>
      <c r="F1034" t="s">
        <v>66</v>
      </c>
      <c r="G1034" t="s">
        <v>66</v>
      </c>
      <c r="K1034">
        <v>0.25181161499999999</v>
      </c>
      <c r="L1034">
        <v>0</v>
      </c>
      <c r="M1034">
        <v>0.25138628299999999</v>
      </c>
      <c r="N1034">
        <v>0</v>
      </c>
      <c r="O1034" t="str">
        <f>IF(VLOOKUP($B1034,Table1[],2,FALSE)=0,"",VLOOKUP($B1034,Table1[],2,FALSE))</f>
        <v/>
      </c>
      <c r="P1034" t="str">
        <f>IF(VLOOKUP($B1034,Table1[],3,FALSE)=0,"",VLOOKUP($B1034,Table1[],3,FALSE))</f>
        <v/>
      </c>
      <c r="Q1034" t="str">
        <f>IF(VLOOKUP($B1034,Table1[],5,FALSE)=0,"",VLOOKUP($B1034,Table1[],5,FALSE))</f>
        <v>E</v>
      </c>
    </row>
    <row r="1035" spans="1:17" x14ac:dyDescent="0.25">
      <c r="A1035" t="s">
        <v>115</v>
      </c>
      <c r="B1035" t="s">
        <v>1818</v>
      </c>
      <c r="C1035">
        <v>-250</v>
      </c>
      <c r="D1035">
        <v>-99.9</v>
      </c>
      <c r="E1035">
        <v>1</v>
      </c>
      <c r="F1035" t="s">
        <v>66</v>
      </c>
      <c r="G1035" t="s">
        <v>66</v>
      </c>
      <c r="K1035">
        <v>0.82286180799999997</v>
      </c>
      <c r="L1035">
        <v>0</v>
      </c>
      <c r="M1035">
        <v>0.81816661899999998</v>
      </c>
      <c r="N1035">
        <v>0</v>
      </c>
      <c r="O1035" t="str">
        <f>IF(VLOOKUP($B1035,Table1[],2,FALSE)=0,"",VLOOKUP($B1035,Table1[],2,FALSE))</f>
        <v/>
      </c>
      <c r="P1035" t="str">
        <f>IF(VLOOKUP($B1035,Table1[],3,FALSE)=0,"",VLOOKUP($B1035,Table1[],3,FALSE))</f>
        <v/>
      </c>
      <c r="Q1035" t="str">
        <f>IF(VLOOKUP($B1035,Table1[],5,FALSE)=0,"",VLOOKUP($B1035,Table1[],5,FALSE))</f>
        <v>E</v>
      </c>
    </row>
    <row r="1036" spans="1:17" x14ac:dyDescent="0.25">
      <c r="A1036" t="s">
        <v>115</v>
      </c>
      <c r="B1036" t="s">
        <v>1818</v>
      </c>
      <c r="C1036">
        <v>-100</v>
      </c>
      <c r="D1036">
        <v>-24.9</v>
      </c>
      <c r="E1036">
        <v>1</v>
      </c>
      <c r="F1036" t="s">
        <v>66</v>
      </c>
      <c r="G1036" t="s">
        <v>66</v>
      </c>
      <c r="K1036">
        <v>0.60873868600000003</v>
      </c>
      <c r="L1036">
        <v>0</v>
      </c>
      <c r="M1036">
        <v>0.60750687699999995</v>
      </c>
      <c r="N1036">
        <v>0</v>
      </c>
      <c r="O1036" t="str">
        <f>IF(VLOOKUP($B1036,Table1[],2,FALSE)=0,"",VLOOKUP($B1036,Table1[],2,FALSE))</f>
        <v/>
      </c>
      <c r="P1036" t="str">
        <f>IF(VLOOKUP($B1036,Table1[],3,FALSE)=0,"",VLOOKUP($B1036,Table1[],3,FALSE))</f>
        <v/>
      </c>
      <c r="Q1036" t="str">
        <f>IF(VLOOKUP($B1036,Table1[],5,FALSE)=0,"",VLOOKUP($B1036,Table1[],5,FALSE))</f>
        <v>E</v>
      </c>
    </row>
    <row r="1037" spans="1:17" x14ac:dyDescent="0.25">
      <c r="A1037" t="s">
        <v>115</v>
      </c>
      <c r="B1037" t="s">
        <v>1818</v>
      </c>
      <c r="C1037">
        <v>-25</v>
      </c>
      <c r="D1037">
        <v>350.1</v>
      </c>
      <c r="E1037">
        <v>1</v>
      </c>
      <c r="F1037" t="s">
        <v>66</v>
      </c>
      <c r="G1037" t="s">
        <v>66</v>
      </c>
      <c r="K1037">
        <v>0.60171315400000003</v>
      </c>
      <c r="L1037">
        <v>0</v>
      </c>
      <c r="M1037">
        <v>0.60046693299999998</v>
      </c>
      <c r="N1037">
        <v>0</v>
      </c>
      <c r="O1037" t="str">
        <f>IF(VLOOKUP($B1037,Table1[],2,FALSE)=0,"",VLOOKUP($B1037,Table1[],2,FALSE))</f>
        <v/>
      </c>
      <c r="P1037" t="str">
        <f>IF(VLOOKUP($B1037,Table1[],3,FALSE)=0,"",VLOOKUP($B1037,Table1[],3,FALSE))</f>
        <v/>
      </c>
      <c r="Q1037" t="str">
        <f>IF(VLOOKUP($B1037,Table1[],5,FALSE)=0,"",VLOOKUP($B1037,Table1[],5,FALSE))</f>
        <v>E</v>
      </c>
    </row>
    <row r="1038" spans="1:17" x14ac:dyDescent="0.25">
      <c r="A1038" t="s">
        <v>115</v>
      </c>
      <c r="B1038" t="s">
        <v>1818</v>
      </c>
      <c r="C1038">
        <v>350</v>
      </c>
      <c r="D1038">
        <v>650.1</v>
      </c>
      <c r="E1038">
        <v>1</v>
      </c>
      <c r="F1038" t="s">
        <v>66</v>
      </c>
      <c r="G1038" t="s">
        <v>66</v>
      </c>
      <c r="K1038">
        <v>0.60776950100000005</v>
      </c>
      <c r="L1038">
        <v>0</v>
      </c>
      <c r="M1038">
        <v>0.60706479199999996</v>
      </c>
      <c r="N1038">
        <v>0</v>
      </c>
      <c r="O1038" t="str">
        <f>IF(VLOOKUP($B1038,Table1[],2,FALSE)=0,"",VLOOKUP($B1038,Table1[],2,FALSE))</f>
        <v/>
      </c>
      <c r="P1038" t="str">
        <f>IF(VLOOKUP($B1038,Table1[],3,FALSE)=0,"",VLOOKUP($B1038,Table1[],3,FALSE))</f>
        <v/>
      </c>
      <c r="Q1038" t="str">
        <f>IF(VLOOKUP($B1038,Table1[],5,FALSE)=0,"",VLOOKUP($B1038,Table1[],5,FALSE))</f>
        <v>E</v>
      </c>
    </row>
    <row r="1039" spans="1:17" x14ac:dyDescent="0.25">
      <c r="A1039" t="s">
        <v>115</v>
      </c>
      <c r="B1039" t="s">
        <v>1818</v>
      </c>
      <c r="C1039">
        <v>650</v>
      </c>
      <c r="D1039">
        <v>1000</v>
      </c>
      <c r="E1039">
        <v>1</v>
      </c>
      <c r="F1039" t="s">
        <v>66</v>
      </c>
      <c r="G1039" t="s">
        <v>66</v>
      </c>
      <c r="K1039">
        <v>0.62773495000000001</v>
      </c>
      <c r="L1039">
        <v>0</v>
      </c>
      <c r="M1039">
        <v>0.62705268000000003</v>
      </c>
      <c r="N1039">
        <v>0</v>
      </c>
      <c r="O1039" t="str">
        <f>IF(VLOOKUP($B1039,Table1[],2,FALSE)=0,"",VLOOKUP($B1039,Table1[],2,FALSE))</f>
        <v/>
      </c>
      <c r="P1039" t="str">
        <f>IF(VLOOKUP($B1039,Table1[],3,FALSE)=0,"",VLOOKUP($B1039,Table1[],3,FALSE))</f>
        <v/>
      </c>
      <c r="Q1039" t="str">
        <f>IF(VLOOKUP($B1039,Table1[],5,FALSE)=0,"",VLOOKUP($B1039,Table1[],5,FALSE))</f>
        <v>E</v>
      </c>
    </row>
    <row r="1040" spans="1:17" x14ac:dyDescent="0.25">
      <c r="A1040" t="s">
        <v>115</v>
      </c>
      <c r="B1040" t="s">
        <v>1818</v>
      </c>
      <c r="C1040">
        <v>1000</v>
      </c>
      <c r="D1040">
        <v>1000.1</v>
      </c>
      <c r="E1040">
        <v>1</v>
      </c>
      <c r="F1040" t="s">
        <v>66</v>
      </c>
      <c r="G1040" t="s">
        <v>66</v>
      </c>
      <c r="K1040">
        <v>0.62773495000000001</v>
      </c>
      <c r="L1040">
        <v>0</v>
      </c>
      <c r="M1040">
        <v>0.62705268000000003</v>
      </c>
      <c r="N1040">
        <v>0</v>
      </c>
      <c r="O1040" t="str">
        <f>IF(VLOOKUP($B1040,Table1[],2,FALSE)=0,"",VLOOKUP($B1040,Table1[],2,FALSE))</f>
        <v/>
      </c>
      <c r="P1040" t="str">
        <f>IF(VLOOKUP($B1040,Table1[],3,FALSE)=0,"",VLOOKUP($B1040,Table1[],3,FALSE))</f>
        <v/>
      </c>
      <c r="Q1040" t="str">
        <f>IF(VLOOKUP($B1040,Table1[],5,FALSE)=0,"",VLOOKUP($B1040,Table1[],5,FALSE))</f>
        <v>E</v>
      </c>
    </row>
    <row r="1041" spans="1:17" x14ac:dyDescent="0.25">
      <c r="A1041" t="s">
        <v>115</v>
      </c>
      <c r="B1041" t="s">
        <v>1816</v>
      </c>
      <c r="C1041">
        <v>-210</v>
      </c>
      <c r="D1041">
        <v>-99.9</v>
      </c>
      <c r="E1041">
        <v>0.1</v>
      </c>
      <c r="F1041" t="s">
        <v>66</v>
      </c>
      <c r="G1041" t="s">
        <v>66</v>
      </c>
      <c r="K1041">
        <v>0.32482492800000001</v>
      </c>
      <c r="L1041">
        <v>0</v>
      </c>
      <c r="M1041">
        <v>0.31951027599999998</v>
      </c>
      <c r="N1041">
        <v>0</v>
      </c>
      <c r="O1041" t="str">
        <f>IF(VLOOKUP($B1041,Table1[],2,FALSE)=0,"",VLOOKUP($B1041,Table1[],2,FALSE))</f>
        <v/>
      </c>
      <c r="P1041" t="str">
        <f>IF(VLOOKUP($B1041,Table1[],3,FALSE)=0,"",VLOOKUP($B1041,Table1[],3,FALSE))</f>
        <v/>
      </c>
      <c r="Q1041" t="str">
        <f>IF(VLOOKUP($B1041,Table1[],5,FALSE)=0,"",VLOOKUP($B1041,Table1[],5,FALSE))</f>
        <v>J</v>
      </c>
    </row>
    <row r="1042" spans="1:17" x14ac:dyDescent="0.25">
      <c r="A1042" t="s">
        <v>115</v>
      </c>
      <c r="B1042" t="s">
        <v>1816</v>
      </c>
      <c r="C1042">
        <v>-100</v>
      </c>
      <c r="D1042">
        <v>-29.9</v>
      </c>
      <c r="E1042">
        <v>0.1</v>
      </c>
      <c r="F1042" t="s">
        <v>66</v>
      </c>
      <c r="G1042" t="s">
        <v>66</v>
      </c>
      <c r="K1042">
        <v>0.20265709500000001</v>
      </c>
      <c r="L1042">
        <v>0</v>
      </c>
      <c r="M1042">
        <v>0.19649070799999999</v>
      </c>
      <c r="N1042">
        <v>0</v>
      </c>
      <c r="O1042" t="str">
        <f>IF(VLOOKUP($B1042,Table1[],2,FALSE)=0,"",VLOOKUP($B1042,Table1[],2,FALSE))</f>
        <v/>
      </c>
      <c r="P1042" t="str">
        <f>IF(VLOOKUP($B1042,Table1[],3,FALSE)=0,"",VLOOKUP($B1042,Table1[],3,FALSE))</f>
        <v/>
      </c>
      <c r="Q1042" t="str">
        <f>IF(VLOOKUP($B1042,Table1[],5,FALSE)=0,"",VLOOKUP($B1042,Table1[],5,FALSE))</f>
        <v>J</v>
      </c>
    </row>
    <row r="1043" spans="1:17" x14ac:dyDescent="0.25">
      <c r="A1043" t="s">
        <v>115</v>
      </c>
      <c r="B1043" t="s">
        <v>1816</v>
      </c>
      <c r="C1043">
        <v>-30</v>
      </c>
      <c r="D1043">
        <v>150.1</v>
      </c>
      <c r="E1043">
        <v>0.1</v>
      </c>
      <c r="F1043" t="s">
        <v>66</v>
      </c>
      <c r="G1043" t="s">
        <v>66</v>
      </c>
      <c r="K1043">
        <v>0.18177460600000001</v>
      </c>
      <c r="L1043">
        <v>0</v>
      </c>
      <c r="M1043">
        <v>0.17487340400000001</v>
      </c>
      <c r="N1043">
        <v>0</v>
      </c>
      <c r="O1043" t="str">
        <f>IF(VLOOKUP($B1043,Table1[],2,FALSE)=0,"",VLOOKUP($B1043,Table1[],2,FALSE))</f>
        <v/>
      </c>
      <c r="P1043" t="str">
        <f>IF(VLOOKUP($B1043,Table1[],3,FALSE)=0,"",VLOOKUP($B1043,Table1[],3,FALSE))</f>
        <v/>
      </c>
      <c r="Q1043" t="str">
        <f>IF(VLOOKUP($B1043,Table1[],5,FALSE)=0,"",VLOOKUP($B1043,Table1[],5,FALSE))</f>
        <v>J</v>
      </c>
    </row>
    <row r="1044" spans="1:17" x14ac:dyDescent="0.25">
      <c r="A1044" t="s">
        <v>115</v>
      </c>
      <c r="B1044" t="s">
        <v>1816</v>
      </c>
      <c r="C1044">
        <v>150</v>
      </c>
      <c r="D1044">
        <v>760.1</v>
      </c>
      <c r="E1044">
        <v>0.1</v>
      </c>
      <c r="F1044" t="s">
        <v>66</v>
      </c>
      <c r="G1044" t="s">
        <v>66</v>
      </c>
      <c r="K1044">
        <v>0.208895572</v>
      </c>
      <c r="L1044">
        <v>0</v>
      </c>
      <c r="M1044">
        <v>0.20722397400000001</v>
      </c>
      <c r="N1044">
        <v>0</v>
      </c>
      <c r="O1044" t="str">
        <f>IF(VLOOKUP($B1044,Table1[],2,FALSE)=0,"",VLOOKUP($B1044,Table1[],2,FALSE))</f>
        <v/>
      </c>
      <c r="P1044" t="str">
        <f>IF(VLOOKUP($B1044,Table1[],3,FALSE)=0,"",VLOOKUP($B1044,Table1[],3,FALSE))</f>
        <v/>
      </c>
      <c r="Q1044" t="str">
        <f>IF(VLOOKUP($B1044,Table1[],5,FALSE)=0,"",VLOOKUP($B1044,Table1[],5,FALSE))</f>
        <v>J</v>
      </c>
    </row>
    <row r="1045" spans="1:17" x14ac:dyDescent="0.25">
      <c r="A1045" t="s">
        <v>115</v>
      </c>
      <c r="B1045" t="s">
        <v>1816</v>
      </c>
      <c r="C1045">
        <v>760</v>
      </c>
      <c r="D1045">
        <v>1200</v>
      </c>
      <c r="E1045">
        <v>0.1</v>
      </c>
      <c r="F1045" t="s">
        <v>66</v>
      </c>
      <c r="G1045" t="s">
        <v>66</v>
      </c>
      <c r="K1045">
        <v>0.27502981300000001</v>
      </c>
      <c r="L1045">
        <v>0</v>
      </c>
      <c r="M1045">
        <v>0.27376233</v>
      </c>
      <c r="N1045">
        <v>0</v>
      </c>
      <c r="O1045" t="str">
        <f>IF(VLOOKUP($B1045,Table1[],2,FALSE)=0,"",VLOOKUP($B1045,Table1[],2,FALSE))</f>
        <v/>
      </c>
      <c r="P1045" t="str">
        <f>IF(VLOOKUP($B1045,Table1[],3,FALSE)=0,"",VLOOKUP($B1045,Table1[],3,FALSE))</f>
        <v/>
      </c>
      <c r="Q1045" t="str">
        <f>IF(VLOOKUP($B1045,Table1[],5,FALSE)=0,"",VLOOKUP($B1045,Table1[],5,FALSE))</f>
        <v>J</v>
      </c>
    </row>
    <row r="1046" spans="1:17" x14ac:dyDescent="0.25">
      <c r="A1046" t="s">
        <v>115</v>
      </c>
      <c r="B1046" t="s">
        <v>1816</v>
      </c>
      <c r="C1046">
        <v>1200</v>
      </c>
      <c r="D1046">
        <v>1200.0999999999999</v>
      </c>
      <c r="E1046">
        <v>0.1</v>
      </c>
      <c r="F1046" t="s">
        <v>66</v>
      </c>
      <c r="G1046" t="s">
        <v>66</v>
      </c>
      <c r="K1046">
        <v>0.27502981300000001</v>
      </c>
      <c r="L1046">
        <v>0</v>
      </c>
      <c r="M1046">
        <v>0.27376233</v>
      </c>
      <c r="N1046">
        <v>0</v>
      </c>
      <c r="O1046" t="str">
        <f>IF(VLOOKUP($B1046,Table1[],2,FALSE)=0,"",VLOOKUP($B1046,Table1[],2,FALSE))</f>
        <v/>
      </c>
      <c r="P1046" t="str">
        <f>IF(VLOOKUP($B1046,Table1[],3,FALSE)=0,"",VLOOKUP($B1046,Table1[],3,FALSE))</f>
        <v/>
      </c>
      <c r="Q1046" t="str">
        <f>IF(VLOOKUP($B1046,Table1[],5,FALSE)=0,"",VLOOKUP($B1046,Table1[],5,FALSE))</f>
        <v>J</v>
      </c>
    </row>
    <row r="1047" spans="1:17" x14ac:dyDescent="0.25">
      <c r="A1047" t="s">
        <v>115</v>
      </c>
      <c r="B1047" t="s">
        <v>1816</v>
      </c>
      <c r="C1047">
        <v>-210</v>
      </c>
      <c r="D1047">
        <v>-99.9</v>
      </c>
      <c r="E1047">
        <v>1</v>
      </c>
      <c r="F1047" t="s">
        <v>66</v>
      </c>
      <c r="G1047" t="s">
        <v>66</v>
      </c>
      <c r="K1047">
        <v>0.66767094000000005</v>
      </c>
      <c r="L1047">
        <v>0</v>
      </c>
      <c r="M1047">
        <v>0.65733310899999997</v>
      </c>
      <c r="N1047">
        <v>0</v>
      </c>
      <c r="O1047" t="str">
        <f>IF(VLOOKUP($B1047,Table1[],2,FALSE)=0,"",VLOOKUP($B1047,Table1[],2,FALSE))</f>
        <v/>
      </c>
      <c r="P1047" t="str">
        <f>IF(VLOOKUP($B1047,Table1[],3,FALSE)=0,"",VLOOKUP($B1047,Table1[],3,FALSE))</f>
        <v/>
      </c>
      <c r="Q1047" t="str">
        <f>IF(VLOOKUP($B1047,Table1[],5,FALSE)=0,"",VLOOKUP($B1047,Table1[],5,FALSE))</f>
        <v>J</v>
      </c>
    </row>
    <row r="1048" spans="1:17" x14ac:dyDescent="0.25">
      <c r="A1048" t="s">
        <v>115</v>
      </c>
      <c r="B1048" t="s">
        <v>1816</v>
      </c>
      <c r="C1048">
        <v>-100</v>
      </c>
      <c r="D1048">
        <v>-29.9</v>
      </c>
      <c r="E1048">
        <v>1</v>
      </c>
      <c r="F1048" t="s">
        <v>66</v>
      </c>
      <c r="G1048" t="s">
        <v>66</v>
      </c>
      <c r="K1048">
        <v>0.61518598599999996</v>
      </c>
      <c r="L1048">
        <v>0</v>
      </c>
      <c r="M1048">
        <v>0.60713145099999999</v>
      </c>
      <c r="N1048">
        <v>0</v>
      </c>
      <c r="O1048" t="str">
        <f>IF(VLOOKUP($B1048,Table1[],2,FALSE)=0,"",VLOOKUP($B1048,Table1[],2,FALSE))</f>
        <v/>
      </c>
      <c r="P1048" t="str">
        <f>IF(VLOOKUP($B1048,Table1[],3,FALSE)=0,"",VLOOKUP($B1048,Table1[],3,FALSE))</f>
        <v/>
      </c>
      <c r="Q1048" t="str">
        <f>IF(VLOOKUP($B1048,Table1[],5,FALSE)=0,"",VLOOKUP($B1048,Table1[],5,FALSE))</f>
        <v>J</v>
      </c>
    </row>
    <row r="1049" spans="1:17" x14ac:dyDescent="0.25">
      <c r="A1049" t="s">
        <v>115</v>
      </c>
      <c r="B1049" t="s">
        <v>1816</v>
      </c>
      <c r="C1049">
        <v>-30</v>
      </c>
      <c r="D1049">
        <v>150.1</v>
      </c>
      <c r="E1049">
        <v>1</v>
      </c>
      <c r="F1049" t="s">
        <v>66</v>
      </c>
      <c r="G1049" t="s">
        <v>66</v>
      </c>
      <c r="K1049">
        <v>0.60862624499999995</v>
      </c>
      <c r="L1049">
        <v>0</v>
      </c>
      <c r="M1049">
        <v>0.60048372800000005</v>
      </c>
      <c r="N1049">
        <v>0</v>
      </c>
      <c r="O1049" t="str">
        <f>IF(VLOOKUP($B1049,Table1[],2,FALSE)=0,"",VLOOKUP($B1049,Table1[],2,FALSE))</f>
        <v/>
      </c>
      <c r="P1049" t="str">
        <f>IF(VLOOKUP($B1049,Table1[],3,FALSE)=0,"",VLOOKUP($B1049,Table1[],3,FALSE))</f>
        <v/>
      </c>
      <c r="Q1049" t="str">
        <f>IF(VLOOKUP($B1049,Table1[],5,FALSE)=0,"",VLOOKUP($B1049,Table1[],5,FALSE))</f>
        <v>J</v>
      </c>
    </row>
    <row r="1050" spans="1:17" x14ac:dyDescent="0.25">
      <c r="A1050" t="s">
        <v>115</v>
      </c>
      <c r="B1050" t="s">
        <v>1816</v>
      </c>
      <c r="C1050">
        <v>150</v>
      </c>
      <c r="D1050">
        <v>760.1</v>
      </c>
      <c r="E1050">
        <v>1</v>
      </c>
      <c r="F1050" t="s">
        <v>66</v>
      </c>
      <c r="G1050" t="s">
        <v>66</v>
      </c>
      <c r="K1050">
        <v>0.61296338699999997</v>
      </c>
      <c r="L1050">
        <v>0</v>
      </c>
      <c r="M1050">
        <v>0.61068959</v>
      </c>
      <c r="N1050">
        <v>0</v>
      </c>
      <c r="O1050" t="str">
        <f>IF(VLOOKUP($B1050,Table1[],2,FALSE)=0,"",VLOOKUP($B1050,Table1[],2,FALSE))</f>
        <v/>
      </c>
      <c r="P1050" t="str">
        <f>IF(VLOOKUP($B1050,Table1[],3,FALSE)=0,"",VLOOKUP($B1050,Table1[],3,FALSE))</f>
        <v/>
      </c>
      <c r="Q1050" t="str">
        <f>IF(VLOOKUP($B1050,Table1[],5,FALSE)=0,"",VLOOKUP($B1050,Table1[],5,FALSE))</f>
        <v>J</v>
      </c>
    </row>
    <row r="1051" spans="1:17" x14ac:dyDescent="0.25">
      <c r="A1051" t="s">
        <v>115</v>
      </c>
      <c r="B1051" t="s">
        <v>1816</v>
      </c>
      <c r="C1051">
        <v>760</v>
      </c>
      <c r="D1051">
        <v>1200</v>
      </c>
      <c r="E1051">
        <v>1</v>
      </c>
      <c r="F1051" t="s">
        <v>66</v>
      </c>
      <c r="G1051" t="s">
        <v>66</v>
      </c>
      <c r="K1051">
        <v>0.63853594400000002</v>
      </c>
      <c r="L1051">
        <v>0</v>
      </c>
      <c r="M1051">
        <v>0.636353528</v>
      </c>
      <c r="N1051">
        <v>0</v>
      </c>
      <c r="O1051" t="str">
        <f>IF(VLOOKUP($B1051,Table1[],2,FALSE)=0,"",VLOOKUP($B1051,Table1[],2,FALSE))</f>
        <v/>
      </c>
      <c r="P1051" t="str">
        <f>IF(VLOOKUP($B1051,Table1[],3,FALSE)=0,"",VLOOKUP($B1051,Table1[],3,FALSE))</f>
        <v/>
      </c>
      <c r="Q1051" t="str">
        <f>IF(VLOOKUP($B1051,Table1[],5,FALSE)=0,"",VLOOKUP($B1051,Table1[],5,FALSE))</f>
        <v>J</v>
      </c>
    </row>
    <row r="1052" spans="1:17" x14ac:dyDescent="0.25">
      <c r="A1052" t="s">
        <v>115</v>
      </c>
      <c r="B1052" t="s">
        <v>1816</v>
      </c>
      <c r="C1052">
        <v>1200</v>
      </c>
      <c r="D1052">
        <v>1200.0999999999999</v>
      </c>
      <c r="E1052">
        <v>1</v>
      </c>
      <c r="F1052" t="s">
        <v>66</v>
      </c>
      <c r="G1052" t="s">
        <v>66</v>
      </c>
      <c r="K1052">
        <v>0.63853594400000002</v>
      </c>
      <c r="L1052">
        <v>0</v>
      </c>
      <c r="M1052">
        <v>0.636353528</v>
      </c>
      <c r="N1052">
        <v>0</v>
      </c>
      <c r="O1052" t="str">
        <f>IF(VLOOKUP($B1052,Table1[],2,FALSE)=0,"",VLOOKUP($B1052,Table1[],2,FALSE))</f>
        <v/>
      </c>
      <c r="P1052" t="str">
        <f>IF(VLOOKUP($B1052,Table1[],3,FALSE)=0,"",VLOOKUP($B1052,Table1[],3,FALSE))</f>
        <v/>
      </c>
      <c r="Q1052" t="str">
        <f>IF(VLOOKUP($B1052,Table1[],5,FALSE)=0,"",VLOOKUP($B1052,Table1[],5,FALSE))</f>
        <v>J</v>
      </c>
    </row>
    <row r="1053" spans="1:17" x14ac:dyDescent="0.25">
      <c r="A1053" t="s">
        <v>115</v>
      </c>
      <c r="B1053" t="s">
        <v>1815</v>
      </c>
      <c r="C1053">
        <v>-200</v>
      </c>
      <c r="D1053">
        <v>-99.9</v>
      </c>
      <c r="E1053">
        <v>0.1</v>
      </c>
      <c r="F1053" t="s">
        <v>66</v>
      </c>
      <c r="G1053" t="s">
        <v>66</v>
      </c>
      <c r="K1053">
        <v>0.39349449399999997</v>
      </c>
      <c r="L1053">
        <v>0</v>
      </c>
      <c r="M1053">
        <v>0.38767236500000002</v>
      </c>
      <c r="N1053">
        <v>0</v>
      </c>
      <c r="O1053" t="str">
        <f>IF(VLOOKUP($B1053,Table1[],2,FALSE)=0,"",VLOOKUP($B1053,Table1[],2,FALSE))</f>
        <v/>
      </c>
      <c r="P1053" t="str">
        <f>IF(VLOOKUP($B1053,Table1[],3,FALSE)=0,"",VLOOKUP($B1053,Table1[],3,FALSE))</f>
        <v/>
      </c>
      <c r="Q1053" t="str">
        <f>IF(VLOOKUP($B1053,Table1[],5,FALSE)=0,"",VLOOKUP($B1053,Table1[],5,FALSE))</f>
        <v>K</v>
      </c>
    </row>
    <row r="1054" spans="1:17" x14ac:dyDescent="0.25">
      <c r="A1054" t="s">
        <v>115</v>
      </c>
      <c r="B1054" t="s">
        <v>1815</v>
      </c>
      <c r="C1054">
        <v>-100</v>
      </c>
      <c r="D1054">
        <v>-24.9</v>
      </c>
      <c r="E1054">
        <v>0.1</v>
      </c>
      <c r="F1054" t="s">
        <v>66</v>
      </c>
      <c r="G1054" t="s">
        <v>66</v>
      </c>
      <c r="K1054">
        <v>0.22869477099999999</v>
      </c>
      <c r="L1054">
        <v>0</v>
      </c>
      <c r="M1054">
        <v>0.218525158</v>
      </c>
      <c r="N1054">
        <v>0</v>
      </c>
      <c r="O1054" t="str">
        <f>IF(VLOOKUP($B1054,Table1[],2,FALSE)=0,"",VLOOKUP($B1054,Table1[],2,FALSE))</f>
        <v/>
      </c>
      <c r="P1054" t="str">
        <f>IF(VLOOKUP($B1054,Table1[],3,FALSE)=0,"",VLOOKUP($B1054,Table1[],3,FALSE))</f>
        <v/>
      </c>
      <c r="Q1054" t="str">
        <f>IF(VLOOKUP($B1054,Table1[],5,FALSE)=0,"",VLOOKUP($B1054,Table1[],5,FALSE))</f>
        <v>K</v>
      </c>
    </row>
    <row r="1055" spans="1:17" x14ac:dyDescent="0.25">
      <c r="A1055" t="s">
        <v>115</v>
      </c>
      <c r="B1055" t="s">
        <v>1815</v>
      </c>
      <c r="C1055">
        <v>-25</v>
      </c>
      <c r="D1055">
        <v>120.1</v>
      </c>
      <c r="E1055">
        <v>0.1</v>
      </c>
      <c r="F1055" t="s">
        <v>66</v>
      </c>
      <c r="G1055" t="s">
        <v>66</v>
      </c>
      <c r="K1055">
        <v>0.204276027</v>
      </c>
      <c r="L1055">
        <v>0</v>
      </c>
      <c r="M1055">
        <v>0.19653324699999999</v>
      </c>
      <c r="N1055">
        <v>0</v>
      </c>
      <c r="O1055" t="str">
        <f>IF(VLOOKUP($B1055,Table1[],2,FALSE)=0,"",VLOOKUP($B1055,Table1[],2,FALSE))</f>
        <v/>
      </c>
      <c r="P1055" t="str">
        <f>IF(VLOOKUP($B1055,Table1[],3,FALSE)=0,"",VLOOKUP($B1055,Table1[],3,FALSE))</f>
        <v/>
      </c>
      <c r="Q1055" t="str">
        <f>IF(VLOOKUP($B1055,Table1[],5,FALSE)=0,"",VLOOKUP($B1055,Table1[],5,FALSE))</f>
        <v>K</v>
      </c>
    </row>
    <row r="1056" spans="1:17" x14ac:dyDescent="0.25">
      <c r="A1056" t="s">
        <v>115</v>
      </c>
      <c r="B1056" t="s">
        <v>1815</v>
      </c>
      <c r="C1056">
        <v>120</v>
      </c>
      <c r="D1056">
        <v>1000.1</v>
      </c>
      <c r="E1056">
        <v>0.1</v>
      </c>
      <c r="F1056" t="s">
        <v>66</v>
      </c>
      <c r="G1056" t="s">
        <v>66</v>
      </c>
      <c r="K1056">
        <v>0.31026319299999999</v>
      </c>
      <c r="L1056">
        <v>0</v>
      </c>
      <c r="M1056">
        <v>0.30757852099999999</v>
      </c>
      <c r="N1056">
        <v>0</v>
      </c>
      <c r="O1056" t="str">
        <f>IF(VLOOKUP($B1056,Table1[],2,FALSE)=0,"",VLOOKUP($B1056,Table1[],2,FALSE))</f>
        <v/>
      </c>
      <c r="P1056" t="str">
        <f>IF(VLOOKUP($B1056,Table1[],3,FALSE)=0,"",VLOOKUP($B1056,Table1[],3,FALSE))</f>
        <v/>
      </c>
      <c r="Q1056" t="str">
        <f>IF(VLOOKUP($B1056,Table1[],5,FALSE)=0,"",VLOOKUP($B1056,Table1[],5,FALSE))</f>
        <v>K</v>
      </c>
    </row>
    <row r="1057" spans="1:17" x14ac:dyDescent="0.25">
      <c r="A1057" t="s">
        <v>115</v>
      </c>
      <c r="B1057" t="s">
        <v>1815</v>
      </c>
      <c r="C1057">
        <v>1000</v>
      </c>
      <c r="D1057">
        <v>1372</v>
      </c>
      <c r="E1057">
        <v>0.1</v>
      </c>
      <c r="F1057" t="s">
        <v>66</v>
      </c>
      <c r="G1057" t="s">
        <v>66</v>
      </c>
      <c r="K1057">
        <v>0.46917668400000001</v>
      </c>
      <c r="L1057">
        <v>0</v>
      </c>
      <c r="M1057">
        <v>0.466718309</v>
      </c>
      <c r="N1057">
        <v>0</v>
      </c>
      <c r="O1057" t="str">
        <f>IF(VLOOKUP($B1057,Table1[],2,FALSE)=0,"",VLOOKUP($B1057,Table1[],2,FALSE))</f>
        <v/>
      </c>
      <c r="P1057" t="str">
        <f>IF(VLOOKUP($B1057,Table1[],3,FALSE)=0,"",VLOOKUP($B1057,Table1[],3,FALSE))</f>
        <v/>
      </c>
      <c r="Q1057" t="str">
        <f>IF(VLOOKUP($B1057,Table1[],5,FALSE)=0,"",VLOOKUP($B1057,Table1[],5,FALSE))</f>
        <v>K</v>
      </c>
    </row>
    <row r="1058" spans="1:17" x14ac:dyDescent="0.25">
      <c r="A1058" t="s">
        <v>115</v>
      </c>
      <c r="B1058" t="s">
        <v>1815</v>
      </c>
      <c r="C1058">
        <v>1372</v>
      </c>
      <c r="D1058">
        <v>1372.1</v>
      </c>
      <c r="E1058">
        <v>0.1</v>
      </c>
      <c r="F1058" t="s">
        <v>66</v>
      </c>
      <c r="G1058" t="s">
        <v>66</v>
      </c>
      <c r="K1058">
        <v>0.46917668400000001</v>
      </c>
      <c r="L1058">
        <v>0</v>
      </c>
      <c r="M1058">
        <v>0.466718309</v>
      </c>
      <c r="N1058">
        <v>0</v>
      </c>
      <c r="O1058" t="str">
        <f>IF(VLOOKUP($B1058,Table1[],2,FALSE)=0,"",VLOOKUP($B1058,Table1[],2,FALSE))</f>
        <v/>
      </c>
      <c r="P1058" t="str">
        <f>IF(VLOOKUP($B1058,Table1[],3,FALSE)=0,"",VLOOKUP($B1058,Table1[],3,FALSE))</f>
        <v/>
      </c>
      <c r="Q1058" t="str">
        <f>IF(VLOOKUP($B1058,Table1[],5,FALSE)=0,"",VLOOKUP($B1058,Table1[],5,FALSE))</f>
        <v>K</v>
      </c>
    </row>
    <row r="1059" spans="1:17" x14ac:dyDescent="0.25">
      <c r="A1059" t="s">
        <v>115</v>
      </c>
      <c r="B1059" t="s">
        <v>1815</v>
      </c>
      <c r="C1059">
        <v>-200</v>
      </c>
      <c r="D1059">
        <v>-99.9</v>
      </c>
      <c r="E1059">
        <v>1</v>
      </c>
      <c r="F1059" t="s">
        <v>66</v>
      </c>
      <c r="G1059" t="s">
        <v>66</v>
      </c>
      <c r="K1059">
        <v>0.70603263199999999</v>
      </c>
      <c r="L1059">
        <v>0</v>
      </c>
      <c r="M1059">
        <v>0.69302948200000003</v>
      </c>
      <c r="N1059">
        <v>0</v>
      </c>
      <c r="O1059" t="str">
        <f>IF(VLOOKUP($B1059,Table1[],2,FALSE)=0,"",VLOOKUP($B1059,Table1[],2,FALSE))</f>
        <v/>
      </c>
      <c r="P1059" t="str">
        <f>IF(VLOOKUP($B1059,Table1[],3,FALSE)=0,"",VLOOKUP($B1059,Table1[],3,FALSE))</f>
        <v/>
      </c>
      <c r="Q1059" t="str">
        <f>IF(VLOOKUP($B1059,Table1[],5,FALSE)=0,"",VLOOKUP($B1059,Table1[],5,FALSE))</f>
        <v>K</v>
      </c>
    </row>
    <row r="1060" spans="1:17" x14ac:dyDescent="0.25">
      <c r="A1060" t="s">
        <v>115</v>
      </c>
      <c r="B1060" t="s">
        <v>1815</v>
      </c>
      <c r="C1060">
        <v>-100</v>
      </c>
      <c r="D1060">
        <v>-24.9</v>
      </c>
      <c r="E1060">
        <v>1</v>
      </c>
      <c r="F1060" t="s">
        <v>66</v>
      </c>
      <c r="G1060" t="s">
        <v>66</v>
      </c>
      <c r="K1060">
        <v>0.62924197199999998</v>
      </c>
      <c r="L1060">
        <v>0</v>
      </c>
      <c r="M1060">
        <v>0.61461633900000001</v>
      </c>
      <c r="N1060">
        <v>0</v>
      </c>
      <c r="O1060" t="str">
        <f>IF(VLOOKUP($B1060,Table1[],2,FALSE)=0,"",VLOOKUP($B1060,Table1[],2,FALSE))</f>
        <v/>
      </c>
      <c r="P1060" t="str">
        <f>IF(VLOOKUP($B1060,Table1[],3,FALSE)=0,"",VLOOKUP($B1060,Table1[],3,FALSE))</f>
        <v/>
      </c>
      <c r="Q1060" t="str">
        <f>IF(VLOOKUP($B1060,Table1[],5,FALSE)=0,"",VLOOKUP($B1060,Table1[],5,FALSE))</f>
        <v>K</v>
      </c>
    </row>
    <row r="1061" spans="1:17" x14ac:dyDescent="0.25">
      <c r="A1061" t="s">
        <v>115</v>
      </c>
      <c r="B1061" t="s">
        <v>1815</v>
      </c>
      <c r="C1061">
        <v>-25</v>
      </c>
      <c r="D1061">
        <v>120.1</v>
      </c>
      <c r="E1061">
        <v>1</v>
      </c>
      <c r="F1061" t="s">
        <v>66</v>
      </c>
      <c r="G1061" t="s">
        <v>66</v>
      </c>
      <c r="K1061">
        <v>0.61728342700000005</v>
      </c>
      <c r="L1061">
        <v>0</v>
      </c>
      <c r="M1061">
        <v>0.60714521899999996</v>
      </c>
      <c r="N1061">
        <v>0</v>
      </c>
      <c r="O1061" t="str">
        <f>IF(VLOOKUP($B1061,Table1[],2,FALSE)=0,"",VLOOKUP($B1061,Table1[],2,FALSE))</f>
        <v/>
      </c>
      <c r="P1061" t="str">
        <f>IF(VLOOKUP($B1061,Table1[],3,FALSE)=0,"",VLOOKUP($B1061,Table1[],3,FALSE))</f>
        <v/>
      </c>
      <c r="Q1061" t="str">
        <f>IF(VLOOKUP($B1061,Table1[],5,FALSE)=0,"",VLOOKUP($B1061,Table1[],5,FALSE))</f>
        <v>K</v>
      </c>
    </row>
    <row r="1062" spans="1:17" x14ac:dyDescent="0.25">
      <c r="A1062" t="s">
        <v>115</v>
      </c>
      <c r="B1062" t="s">
        <v>1815</v>
      </c>
      <c r="C1062">
        <v>120</v>
      </c>
      <c r="D1062">
        <v>1000.1</v>
      </c>
      <c r="E1062">
        <v>1</v>
      </c>
      <c r="F1062" t="s">
        <v>66</v>
      </c>
      <c r="G1062" t="s">
        <v>66</v>
      </c>
      <c r="K1062">
        <v>0.65668817199999996</v>
      </c>
      <c r="L1062">
        <v>0</v>
      </c>
      <c r="M1062">
        <v>0.65161687099999999</v>
      </c>
      <c r="N1062">
        <v>0</v>
      </c>
      <c r="O1062" t="str">
        <f>IF(VLOOKUP($B1062,Table1[],2,FALSE)=0,"",VLOOKUP($B1062,Table1[],2,FALSE))</f>
        <v/>
      </c>
      <c r="P1062" t="str">
        <f>IF(VLOOKUP($B1062,Table1[],3,FALSE)=0,"",VLOOKUP($B1062,Table1[],3,FALSE))</f>
        <v/>
      </c>
      <c r="Q1062" t="str">
        <f>IF(VLOOKUP($B1062,Table1[],5,FALSE)=0,"",VLOOKUP($B1062,Table1[],5,FALSE))</f>
        <v>K</v>
      </c>
    </row>
    <row r="1063" spans="1:17" x14ac:dyDescent="0.25">
      <c r="A1063" t="s">
        <v>115</v>
      </c>
      <c r="B1063" t="s">
        <v>1815</v>
      </c>
      <c r="C1063">
        <v>1000</v>
      </c>
      <c r="D1063">
        <v>1372</v>
      </c>
      <c r="E1063">
        <v>1</v>
      </c>
      <c r="F1063" t="s">
        <v>66</v>
      </c>
      <c r="G1063" t="s">
        <v>66</v>
      </c>
      <c r="K1063">
        <v>0.74634382200000005</v>
      </c>
      <c r="L1063">
        <v>0</v>
      </c>
      <c r="M1063">
        <v>0.74015267399999995</v>
      </c>
      <c r="N1063">
        <v>0</v>
      </c>
      <c r="O1063" t="str">
        <f>IF(VLOOKUP($B1063,Table1[],2,FALSE)=0,"",VLOOKUP($B1063,Table1[],2,FALSE))</f>
        <v/>
      </c>
      <c r="P1063" t="str">
        <f>IF(VLOOKUP($B1063,Table1[],3,FALSE)=0,"",VLOOKUP($B1063,Table1[],3,FALSE))</f>
        <v/>
      </c>
      <c r="Q1063" t="str">
        <f>IF(VLOOKUP($B1063,Table1[],5,FALSE)=0,"",VLOOKUP($B1063,Table1[],5,FALSE))</f>
        <v>K</v>
      </c>
    </row>
    <row r="1064" spans="1:17" x14ac:dyDescent="0.25">
      <c r="A1064" t="s">
        <v>115</v>
      </c>
      <c r="B1064" t="s">
        <v>1815</v>
      </c>
      <c r="C1064">
        <v>1372</v>
      </c>
      <c r="D1064">
        <v>1372.1</v>
      </c>
      <c r="E1064">
        <v>1</v>
      </c>
      <c r="F1064" t="s">
        <v>66</v>
      </c>
      <c r="G1064" t="s">
        <v>66</v>
      </c>
      <c r="K1064">
        <v>0.74634382200000005</v>
      </c>
      <c r="L1064">
        <v>0</v>
      </c>
      <c r="M1064">
        <v>0.74015267399999995</v>
      </c>
      <c r="N1064">
        <v>0</v>
      </c>
      <c r="O1064" t="str">
        <f>IF(VLOOKUP($B1064,Table1[],2,FALSE)=0,"",VLOOKUP($B1064,Table1[],2,FALSE))</f>
        <v/>
      </c>
      <c r="P1064" t="str">
        <f>IF(VLOOKUP($B1064,Table1[],3,FALSE)=0,"",VLOOKUP($B1064,Table1[],3,FALSE))</f>
        <v/>
      </c>
      <c r="Q1064" t="str">
        <f>IF(VLOOKUP($B1064,Table1[],5,FALSE)=0,"",VLOOKUP($B1064,Table1[],5,FALSE))</f>
        <v>K</v>
      </c>
    </row>
    <row r="1065" spans="1:17" x14ac:dyDescent="0.25">
      <c r="A1065" t="s">
        <v>115</v>
      </c>
      <c r="B1065" t="s">
        <v>1849</v>
      </c>
      <c r="C1065">
        <v>-200</v>
      </c>
      <c r="D1065">
        <v>-99.9</v>
      </c>
      <c r="E1065">
        <v>0.1</v>
      </c>
      <c r="F1065" t="s">
        <v>66</v>
      </c>
      <c r="G1065" t="s">
        <v>66</v>
      </c>
      <c r="K1065">
        <v>0.47200850999999999</v>
      </c>
      <c r="L1065">
        <v>0</v>
      </c>
      <c r="M1065">
        <v>0.46682217199999998</v>
      </c>
      <c r="N1065">
        <v>0</v>
      </c>
      <c r="O1065" t="str">
        <f>IF(VLOOKUP($B1065,Table1[],2,FALSE)=0,"",VLOOKUP($B1065,Table1[],2,FALSE))</f>
        <v/>
      </c>
      <c r="P1065" t="str">
        <f>IF(VLOOKUP($B1065,Table1[],3,FALSE)=0,"",VLOOKUP($B1065,Table1[],3,FALSE))</f>
        <v/>
      </c>
      <c r="Q1065" t="str">
        <f>IF(VLOOKUP($B1065,Table1[],5,FALSE)=0,"",VLOOKUP($B1065,Table1[],5,FALSE))</f>
        <v>N</v>
      </c>
    </row>
    <row r="1066" spans="1:17" x14ac:dyDescent="0.25">
      <c r="A1066" t="s">
        <v>115</v>
      </c>
      <c r="B1066" t="s">
        <v>1849</v>
      </c>
      <c r="C1066">
        <v>-100</v>
      </c>
      <c r="D1066">
        <v>-24.9</v>
      </c>
      <c r="E1066">
        <v>0.1</v>
      </c>
      <c r="F1066" t="s">
        <v>66</v>
      </c>
      <c r="G1066" t="s">
        <v>66</v>
      </c>
      <c r="K1066">
        <v>0.26967921099999997</v>
      </c>
      <c r="L1066">
        <v>0</v>
      </c>
      <c r="M1066">
        <v>0.26325360399999997</v>
      </c>
      <c r="N1066">
        <v>0</v>
      </c>
      <c r="O1066" t="str">
        <f>IF(VLOOKUP($B1066,Table1[],2,FALSE)=0,"",VLOOKUP($B1066,Table1[],2,FALSE))</f>
        <v/>
      </c>
      <c r="P1066" t="str">
        <f>IF(VLOOKUP($B1066,Table1[],3,FALSE)=0,"",VLOOKUP($B1066,Table1[],3,FALSE))</f>
        <v/>
      </c>
      <c r="Q1066" t="str">
        <f>IF(VLOOKUP($B1066,Table1[],5,FALSE)=0,"",VLOOKUP($B1066,Table1[],5,FALSE))</f>
        <v>N</v>
      </c>
    </row>
    <row r="1067" spans="1:17" x14ac:dyDescent="0.25">
      <c r="A1067" t="s">
        <v>115</v>
      </c>
      <c r="B1067" t="s">
        <v>1849</v>
      </c>
      <c r="C1067">
        <v>-25</v>
      </c>
      <c r="D1067">
        <v>120.1</v>
      </c>
      <c r="E1067">
        <v>0.1</v>
      </c>
      <c r="F1067" t="s">
        <v>66</v>
      </c>
      <c r="G1067" t="s">
        <v>66</v>
      </c>
      <c r="K1067">
        <v>0.23706429000000001</v>
      </c>
      <c r="L1067">
        <v>0</v>
      </c>
      <c r="M1067">
        <v>0.229728232</v>
      </c>
      <c r="N1067">
        <v>0</v>
      </c>
      <c r="O1067" t="str">
        <f>IF(VLOOKUP($B1067,Table1[],2,FALSE)=0,"",VLOOKUP($B1067,Table1[],2,FALSE))</f>
        <v/>
      </c>
      <c r="P1067" t="str">
        <f>IF(VLOOKUP($B1067,Table1[],3,FALSE)=0,"",VLOOKUP($B1067,Table1[],3,FALSE))</f>
        <v/>
      </c>
      <c r="Q1067" t="str">
        <f>IF(VLOOKUP($B1067,Table1[],5,FALSE)=0,"",VLOOKUP($B1067,Table1[],5,FALSE))</f>
        <v>N</v>
      </c>
    </row>
    <row r="1068" spans="1:17" x14ac:dyDescent="0.25">
      <c r="A1068" t="s">
        <v>115</v>
      </c>
      <c r="B1068" t="s">
        <v>1849</v>
      </c>
      <c r="C1068">
        <v>120</v>
      </c>
      <c r="D1068">
        <v>410.1</v>
      </c>
      <c r="E1068">
        <v>0.1</v>
      </c>
      <c r="F1068" t="s">
        <v>66</v>
      </c>
      <c r="G1068" t="s">
        <v>66</v>
      </c>
      <c r="K1068">
        <v>0.22303414499999999</v>
      </c>
      <c r="L1068">
        <v>0</v>
      </c>
      <c r="M1068">
        <v>0.218550883</v>
      </c>
      <c r="N1068">
        <v>0</v>
      </c>
      <c r="O1068" t="str">
        <f>IF(VLOOKUP($B1068,Table1[],2,FALSE)=0,"",VLOOKUP($B1068,Table1[],2,FALSE))</f>
        <v/>
      </c>
      <c r="P1068" t="str">
        <f>IF(VLOOKUP($B1068,Table1[],3,FALSE)=0,"",VLOOKUP($B1068,Table1[],3,FALSE))</f>
        <v/>
      </c>
      <c r="Q1068" t="str">
        <f>IF(VLOOKUP($B1068,Table1[],5,FALSE)=0,"",VLOOKUP($B1068,Table1[],5,FALSE))</f>
        <v>N</v>
      </c>
    </row>
    <row r="1069" spans="1:17" x14ac:dyDescent="0.25">
      <c r="A1069" t="s">
        <v>115</v>
      </c>
      <c r="B1069" t="s">
        <v>1849</v>
      </c>
      <c r="C1069">
        <v>410</v>
      </c>
      <c r="D1069">
        <v>1300</v>
      </c>
      <c r="E1069">
        <v>0.1</v>
      </c>
      <c r="F1069" t="s">
        <v>66</v>
      </c>
      <c r="G1069" t="s">
        <v>66</v>
      </c>
      <c r="K1069">
        <v>0.321968492</v>
      </c>
      <c r="L1069">
        <v>0</v>
      </c>
      <c r="M1069">
        <v>0.31887923899999998</v>
      </c>
      <c r="N1069">
        <v>0</v>
      </c>
      <c r="O1069" t="str">
        <f>IF(VLOOKUP($B1069,Table1[],2,FALSE)=0,"",VLOOKUP($B1069,Table1[],2,FALSE))</f>
        <v/>
      </c>
      <c r="P1069" t="str">
        <f>IF(VLOOKUP($B1069,Table1[],3,FALSE)=0,"",VLOOKUP($B1069,Table1[],3,FALSE))</f>
        <v/>
      </c>
      <c r="Q1069" t="str">
        <f>IF(VLOOKUP($B1069,Table1[],5,FALSE)=0,"",VLOOKUP($B1069,Table1[],5,FALSE))</f>
        <v>N</v>
      </c>
    </row>
    <row r="1070" spans="1:17" x14ac:dyDescent="0.25">
      <c r="A1070" t="s">
        <v>115</v>
      </c>
      <c r="B1070" t="s">
        <v>1849</v>
      </c>
      <c r="C1070">
        <v>1300</v>
      </c>
      <c r="D1070">
        <v>1300.0999999999999</v>
      </c>
      <c r="E1070">
        <v>0.1</v>
      </c>
      <c r="F1070" t="s">
        <v>66</v>
      </c>
      <c r="G1070" t="s">
        <v>66</v>
      </c>
      <c r="K1070">
        <v>0.321968492</v>
      </c>
      <c r="L1070">
        <v>0</v>
      </c>
      <c r="M1070">
        <v>0.31887923899999998</v>
      </c>
      <c r="N1070">
        <v>0</v>
      </c>
      <c r="O1070" t="str">
        <f>IF(VLOOKUP($B1070,Table1[],2,FALSE)=0,"",VLOOKUP($B1070,Table1[],2,FALSE))</f>
        <v/>
      </c>
      <c r="P1070" t="str">
        <f>IF(VLOOKUP($B1070,Table1[],3,FALSE)=0,"",VLOOKUP($B1070,Table1[],3,FALSE))</f>
        <v/>
      </c>
      <c r="Q1070" t="str">
        <f>IF(VLOOKUP($B1070,Table1[],5,FALSE)=0,"",VLOOKUP($B1070,Table1[],5,FALSE))</f>
        <v>N</v>
      </c>
    </row>
    <row r="1071" spans="1:17" x14ac:dyDescent="0.25">
      <c r="A1071" t="s">
        <v>115</v>
      </c>
      <c r="B1071" t="s">
        <v>1849</v>
      </c>
      <c r="C1071">
        <v>-200</v>
      </c>
      <c r="D1071">
        <v>-99.9</v>
      </c>
      <c r="E1071">
        <v>1</v>
      </c>
      <c r="F1071" t="s">
        <v>66</v>
      </c>
      <c r="G1071" t="s">
        <v>66</v>
      </c>
      <c r="K1071">
        <v>0.75325912699999997</v>
      </c>
      <c r="L1071">
        <v>0</v>
      </c>
      <c r="M1071">
        <v>0.74021817099999998</v>
      </c>
      <c r="N1071">
        <v>0</v>
      </c>
      <c r="O1071" t="str">
        <f>IF(VLOOKUP($B1071,Table1[],2,FALSE)=0,"",VLOOKUP($B1071,Table1[],2,FALSE))</f>
        <v/>
      </c>
      <c r="P1071" t="str">
        <f>IF(VLOOKUP($B1071,Table1[],3,FALSE)=0,"",VLOOKUP($B1071,Table1[],3,FALSE))</f>
        <v/>
      </c>
      <c r="Q1071" t="str">
        <f>IF(VLOOKUP($B1071,Table1[],5,FALSE)=0,"",VLOOKUP($B1071,Table1[],5,FALSE))</f>
        <v>N</v>
      </c>
    </row>
    <row r="1072" spans="1:17" x14ac:dyDescent="0.25">
      <c r="A1072" t="s">
        <v>115</v>
      </c>
      <c r="B1072" t="s">
        <v>1849</v>
      </c>
      <c r="C1072">
        <v>-100</v>
      </c>
      <c r="D1072">
        <v>-24.9</v>
      </c>
      <c r="E1072">
        <v>1</v>
      </c>
      <c r="F1072" t="s">
        <v>66</v>
      </c>
      <c r="G1072" t="s">
        <v>66</v>
      </c>
      <c r="K1072">
        <v>0.64265086000000005</v>
      </c>
      <c r="L1072">
        <v>0</v>
      </c>
      <c r="M1072">
        <v>0.63190383800000005</v>
      </c>
      <c r="N1072">
        <v>0</v>
      </c>
      <c r="O1072" t="str">
        <f>IF(VLOOKUP($B1072,Table1[],2,FALSE)=0,"",VLOOKUP($B1072,Table1[],2,FALSE))</f>
        <v/>
      </c>
      <c r="P1072" t="str">
        <f>IF(VLOOKUP($B1072,Table1[],3,FALSE)=0,"",VLOOKUP($B1072,Table1[],3,FALSE))</f>
        <v/>
      </c>
      <c r="Q1072" t="str">
        <f>IF(VLOOKUP($B1072,Table1[],5,FALSE)=0,"",VLOOKUP($B1072,Table1[],5,FALSE))</f>
        <v>N</v>
      </c>
    </row>
    <row r="1073" spans="1:17" x14ac:dyDescent="0.25">
      <c r="A1073" t="s">
        <v>115</v>
      </c>
      <c r="B1073" t="s">
        <v>1849</v>
      </c>
      <c r="C1073">
        <v>-25</v>
      </c>
      <c r="D1073">
        <v>120.1</v>
      </c>
      <c r="E1073">
        <v>1</v>
      </c>
      <c r="F1073" t="s">
        <v>66</v>
      </c>
      <c r="G1073" t="s">
        <v>66</v>
      </c>
      <c r="K1073">
        <v>0.62966080400000002</v>
      </c>
      <c r="L1073">
        <v>0</v>
      </c>
      <c r="M1073">
        <v>0.61868817700000001</v>
      </c>
      <c r="N1073">
        <v>0</v>
      </c>
      <c r="O1073" t="str">
        <f>IF(VLOOKUP($B1073,Table1[],2,FALSE)=0,"",VLOOKUP($B1073,Table1[],2,FALSE))</f>
        <v/>
      </c>
      <c r="P1073" t="str">
        <f>IF(VLOOKUP($B1073,Table1[],3,FALSE)=0,"",VLOOKUP($B1073,Table1[],3,FALSE))</f>
        <v/>
      </c>
      <c r="Q1073" t="str">
        <f>IF(VLOOKUP($B1073,Table1[],5,FALSE)=0,"",VLOOKUP($B1073,Table1[],5,FALSE))</f>
        <v>N</v>
      </c>
    </row>
    <row r="1074" spans="1:17" x14ac:dyDescent="0.25">
      <c r="A1074" t="s">
        <v>115</v>
      </c>
      <c r="B1074" t="s">
        <v>1849</v>
      </c>
      <c r="C1074">
        <v>120</v>
      </c>
      <c r="D1074">
        <v>410.1</v>
      </c>
      <c r="E1074">
        <v>1</v>
      </c>
      <c r="F1074" t="s">
        <v>66</v>
      </c>
      <c r="G1074" t="s">
        <v>66</v>
      </c>
      <c r="K1074">
        <v>0.62103417999999999</v>
      </c>
      <c r="L1074">
        <v>0</v>
      </c>
      <c r="M1074">
        <v>0.614625486</v>
      </c>
      <c r="N1074">
        <v>0</v>
      </c>
      <c r="O1074" t="str">
        <f>IF(VLOOKUP($B1074,Table1[],2,FALSE)=0,"",VLOOKUP($B1074,Table1[],2,FALSE))</f>
        <v/>
      </c>
      <c r="P1074" t="str">
        <f>IF(VLOOKUP($B1074,Table1[],3,FALSE)=0,"",VLOOKUP($B1074,Table1[],3,FALSE))</f>
        <v/>
      </c>
      <c r="Q1074" t="str">
        <f>IF(VLOOKUP($B1074,Table1[],5,FALSE)=0,"",VLOOKUP($B1074,Table1[],5,FALSE))</f>
        <v>N</v>
      </c>
    </row>
    <row r="1075" spans="1:17" x14ac:dyDescent="0.25">
      <c r="A1075" t="s">
        <v>115</v>
      </c>
      <c r="B1075" t="s">
        <v>1849</v>
      </c>
      <c r="C1075">
        <v>410</v>
      </c>
      <c r="D1075">
        <v>1300</v>
      </c>
      <c r="E1075">
        <v>1</v>
      </c>
      <c r="F1075" t="s">
        <v>66</v>
      </c>
      <c r="G1075" t="s">
        <v>66</v>
      </c>
      <c r="K1075">
        <v>0.66302559000000005</v>
      </c>
      <c r="L1075">
        <v>0</v>
      </c>
      <c r="M1075">
        <v>0.65702661200000001</v>
      </c>
      <c r="N1075">
        <v>0</v>
      </c>
      <c r="O1075" t="str">
        <f>IF(VLOOKUP($B1075,Table1[],2,FALSE)=0,"",VLOOKUP($B1075,Table1[],2,FALSE))</f>
        <v/>
      </c>
      <c r="P1075" t="str">
        <f>IF(VLOOKUP($B1075,Table1[],3,FALSE)=0,"",VLOOKUP($B1075,Table1[],3,FALSE))</f>
        <v/>
      </c>
      <c r="Q1075" t="str">
        <f>IF(VLOOKUP($B1075,Table1[],5,FALSE)=0,"",VLOOKUP($B1075,Table1[],5,FALSE))</f>
        <v>N</v>
      </c>
    </row>
    <row r="1076" spans="1:17" x14ac:dyDescent="0.25">
      <c r="A1076" t="s">
        <v>115</v>
      </c>
      <c r="B1076" t="s">
        <v>1849</v>
      </c>
      <c r="C1076">
        <v>1300</v>
      </c>
      <c r="D1076">
        <v>1300.0999999999999</v>
      </c>
      <c r="E1076">
        <v>1</v>
      </c>
      <c r="F1076" t="s">
        <v>66</v>
      </c>
      <c r="G1076" t="s">
        <v>66</v>
      </c>
      <c r="K1076">
        <v>0.66302559000000005</v>
      </c>
      <c r="L1076">
        <v>0</v>
      </c>
      <c r="M1076">
        <v>0.65702661200000001</v>
      </c>
      <c r="N1076">
        <v>0</v>
      </c>
      <c r="O1076" t="str">
        <f>IF(VLOOKUP($B1076,Table1[],2,FALSE)=0,"",VLOOKUP($B1076,Table1[],2,FALSE))</f>
        <v/>
      </c>
      <c r="P1076" t="str">
        <f>IF(VLOOKUP($B1076,Table1[],3,FALSE)=0,"",VLOOKUP($B1076,Table1[],3,FALSE))</f>
        <v/>
      </c>
      <c r="Q1076" t="str">
        <f>IF(VLOOKUP($B1076,Table1[],5,FALSE)=0,"",VLOOKUP($B1076,Table1[],5,FALSE))</f>
        <v>N</v>
      </c>
    </row>
    <row r="1077" spans="1:17" x14ac:dyDescent="0.25">
      <c r="A1077" t="s">
        <v>115</v>
      </c>
      <c r="B1077" t="s">
        <v>1860</v>
      </c>
      <c r="C1077">
        <v>0</v>
      </c>
      <c r="D1077">
        <v>250.1</v>
      </c>
      <c r="E1077">
        <v>0.1</v>
      </c>
      <c r="F1077" t="s">
        <v>66</v>
      </c>
      <c r="G1077" t="s">
        <v>66</v>
      </c>
      <c r="K1077">
        <v>0.66952654300000003</v>
      </c>
      <c r="L1077">
        <v>0</v>
      </c>
      <c r="M1077">
        <v>0.66592057000000004</v>
      </c>
      <c r="N1077">
        <v>0</v>
      </c>
      <c r="O1077" t="str">
        <f>IF(VLOOKUP($B1077,Table1[],2,FALSE)=0,"",VLOOKUP($B1077,Table1[],2,FALSE))</f>
        <v/>
      </c>
      <c r="P1077" t="str">
        <f>IF(VLOOKUP($B1077,Table1[],3,FALSE)=0,"",VLOOKUP($B1077,Table1[],3,FALSE))</f>
        <v/>
      </c>
      <c r="Q1077" t="str">
        <f>IF(VLOOKUP($B1077,Table1[],5,FALSE)=0,"",VLOOKUP($B1077,Table1[],5,FALSE))</f>
        <v>R</v>
      </c>
    </row>
    <row r="1078" spans="1:17" x14ac:dyDescent="0.25">
      <c r="A1078" t="s">
        <v>115</v>
      </c>
      <c r="B1078" t="s">
        <v>1860</v>
      </c>
      <c r="C1078">
        <v>250</v>
      </c>
      <c r="D1078">
        <v>400.1</v>
      </c>
      <c r="E1078">
        <v>0.1</v>
      </c>
      <c r="F1078" t="s">
        <v>66</v>
      </c>
      <c r="G1078" t="s">
        <v>66</v>
      </c>
      <c r="K1078">
        <v>0.41654469300000002</v>
      </c>
      <c r="L1078">
        <v>0</v>
      </c>
      <c r="M1078">
        <v>0.41163453</v>
      </c>
      <c r="N1078">
        <v>0</v>
      </c>
      <c r="O1078" t="str">
        <f>IF(VLOOKUP($B1078,Table1[],2,FALSE)=0,"",VLOOKUP($B1078,Table1[],2,FALSE))</f>
        <v/>
      </c>
      <c r="P1078" t="str">
        <f>IF(VLOOKUP($B1078,Table1[],3,FALSE)=0,"",VLOOKUP($B1078,Table1[],3,FALSE))</f>
        <v/>
      </c>
      <c r="Q1078" t="str">
        <f>IF(VLOOKUP($B1078,Table1[],5,FALSE)=0,"",VLOOKUP($B1078,Table1[],5,FALSE))</f>
        <v>R</v>
      </c>
    </row>
    <row r="1079" spans="1:17" x14ac:dyDescent="0.25">
      <c r="A1079" t="s">
        <v>115</v>
      </c>
      <c r="B1079" t="s">
        <v>1860</v>
      </c>
      <c r="C1079">
        <v>400</v>
      </c>
      <c r="D1079">
        <v>1000.1</v>
      </c>
      <c r="E1079">
        <v>0.1</v>
      </c>
      <c r="F1079" t="s">
        <v>66</v>
      </c>
      <c r="G1079" t="s">
        <v>66</v>
      </c>
      <c r="K1079">
        <v>0.39416654600000001</v>
      </c>
      <c r="L1079">
        <v>0</v>
      </c>
      <c r="M1079">
        <v>0.38897399700000002</v>
      </c>
      <c r="N1079">
        <v>0</v>
      </c>
      <c r="O1079" t="str">
        <f>IF(VLOOKUP($B1079,Table1[],2,FALSE)=0,"",VLOOKUP($B1079,Table1[],2,FALSE))</f>
        <v/>
      </c>
      <c r="P1079" t="str">
        <f>IF(VLOOKUP($B1079,Table1[],3,FALSE)=0,"",VLOOKUP($B1079,Table1[],3,FALSE))</f>
        <v/>
      </c>
      <c r="Q1079" t="str">
        <f>IF(VLOOKUP($B1079,Table1[],5,FALSE)=0,"",VLOOKUP($B1079,Table1[],5,FALSE))</f>
        <v>R</v>
      </c>
    </row>
    <row r="1080" spans="1:17" x14ac:dyDescent="0.25">
      <c r="A1080" t="s">
        <v>115</v>
      </c>
      <c r="B1080" t="s">
        <v>1860</v>
      </c>
      <c r="C1080">
        <v>1000</v>
      </c>
      <c r="D1080">
        <v>1767</v>
      </c>
      <c r="E1080">
        <v>0.1</v>
      </c>
      <c r="F1080" t="s">
        <v>66</v>
      </c>
      <c r="G1080" t="s">
        <v>66</v>
      </c>
      <c r="K1080">
        <v>0.53997687599999999</v>
      </c>
      <c r="L1080">
        <v>0</v>
      </c>
      <c r="M1080">
        <v>0.53619821999999995</v>
      </c>
      <c r="N1080">
        <v>0</v>
      </c>
      <c r="O1080" t="str">
        <f>IF(VLOOKUP($B1080,Table1[],2,FALSE)=0,"",VLOOKUP($B1080,Table1[],2,FALSE))</f>
        <v/>
      </c>
      <c r="P1080" t="str">
        <f>IF(VLOOKUP($B1080,Table1[],3,FALSE)=0,"",VLOOKUP($B1080,Table1[],3,FALSE))</f>
        <v/>
      </c>
      <c r="Q1080" t="str">
        <f>IF(VLOOKUP($B1080,Table1[],5,FALSE)=0,"",VLOOKUP($B1080,Table1[],5,FALSE))</f>
        <v>R</v>
      </c>
    </row>
    <row r="1081" spans="1:17" x14ac:dyDescent="0.25">
      <c r="A1081" t="s">
        <v>115</v>
      </c>
      <c r="B1081" t="s">
        <v>1860</v>
      </c>
      <c r="C1081">
        <v>1767</v>
      </c>
      <c r="D1081">
        <v>1767.1</v>
      </c>
      <c r="E1081">
        <v>0.1</v>
      </c>
      <c r="F1081" t="s">
        <v>66</v>
      </c>
      <c r="G1081" t="s">
        <v>66</v>
      </c>
      <c r="K1081">
        <v>0.53997687599999999</v>
      </c>
      <c r="L1081">
        <v>0</v>
      </c>
      <c r="M1081">
        <v>0.53619821999999995</v>
      </c>
      <c r="N1081">
        <v>0</v>
      </c>
      <c r="O1081" t="str">
        <f>IF(VLOOKUP($B1081,Table1[],2,FALSE)=0,"",VLOOKUP($B1081,Table1[],2,FALSE))</f>
        <v/>
      </c>
      <c r="P1081" t="str">
        <f>IF(VLOOKUP($B1081,Table1[],3,FALSE)=0,"",VLOOKUP($B1081,Table1[],3,FALSE))</f>
        <v/>
      </c>
      <c r="Q1081" t="str">
        <f>IF(VLOOKUP($B1081,Table1[],5,FALSE)=0,"",VLOOKUP($B1081,Table1[],5,FALSE))</f>
        <v>R</v>
      </c>
    </row>
    <row r="1082" spans="1:17" x14ac:dyDescent="0.25">
      <c r="A1082" t="s">
        <v>115</v>
      </c>
      <c r="B1082" t="s">
        <v>1860</v>
      </c>
      <c r="C1082">
        <v>0</v>
      </c>
      <c r="D1082">
        <v>250.1</v>
      </c>
      <c r="E1082">
        <v>1</v>
      </c>
      <c r="F1082" t="s">
        <v>66</v>
      </c>
      <c r="G1082" t="s">
        <v>66</v>
      </c>
      <c r="K1082">
        <v>0.89034406399999999</v>
      </c>
      <c r="L1082">
        <v>0</v>
      </c>
      <c r="M1082">
        <v>0.87946017899999995</v>
      </c>
      <c r="N1082">
        <v>0</v>
      </c>
      <c r="O1082" t="str">
        <f>IF(VLOOKUP($B1082,Table1[],2,FALSE)=0,"",VLOOKUP($B1082,Table1[],2,FALSE))</f>
        <v/>
      </c>
      <c r="P1082" t="str">
        <f>IF(VLOOKUP($B1082,Table1[],3,FALSE)=0,"",VLOOKUP($B1082,Table1[],3,FALSE))</f>
        <v/>
      </c>
      <c r="Q1082" t="str">
        <f>IF(VLOOKUP($B1082,Table1[],5,FALSE)=0,"",VLOOKUP($B1082,Table1[],5,FALSE))</f>
        <v>R</v>
      </c>
    </row>
    <row r="1083" spans="1:17" x14ac:dyDescent="0.25">
      <c r="A1083" t="s">
        <v>115</v>
      </c>
      <c r="B1083" t="s">
        <v>1860</v>
      </c>
      <c r="C1083">
        <v>250</v>
      </c>
      <c r="D1083">
        <v>400.1</v>
      </c>
      <c r="E1083">
        <v>1</v>
      </c>
      <c r="F1083" t="s">
        <v>66</v>
      </c>
      <c r="G1083" t="s">
        <v>66</v>
      </c>
      <c r="K1083">
        <v>0.71812879500000004</v>
      </c>
      <c r="L1083">
        <v>0</v>
      </c>
      <c r="M1083">
        <v>0.70671280299999995</v>
      </c>
      <c r="N1083">
        <v>0</v>
      </c>
      <c r="O1083" t="str">
        <f>IF(VLOOKUP($B1083,Table1[],2,FALSE)=0,"",VLOOKUP($B1083,Table1[],2,FALSE))</f>
        <v/>
      </c>
      <c r="P1083" t="str">
        <f>IF(VLOOKUP($B1083,Table1[],3,FALSE)=0,"",VLOOKUP($B1083,Table1[],3,FALSE))</f>
        <v/>
      </c>
      <c r="Q1083" t="str">
        <f>IF(VLOOKUP($B1083,Table1[],5,FALSE)=0,"",VLOOKUP($B1083,Table1[],5,FALSE))</f>
        <v>R</v>
      </c>
    </row>
    <row r="1084" spans="1:17" x14ac:dyDescent="0.25">
      <c r="A1084" t="s">
        <v>115</v>
      </c>
      <c r="B1084" t="s">
        <v>1860</v>
      </c>
      <c r="C1084">
        <v>400</v>
      </c>
      <c r="D1084">
        <v>1000.1</v>
      </c>
      <c r="E1084">
        <v>1</v>
      </c>
      <c r="F1084" t="s">
        <v>66</v>
      </c>
      <c r="G1084" t="s">
        <v>66</v>
      </c>
      <c r="K1084">
        <v>0.70538411599999995</v>
      </c>
      <c r="L1084">
        <v>0</v>
      </c>
      <c r="M1084">
        <v>0.69375843800000003</v>
      </c>
      <c r="N1084">
        <v>0</v>
      </c>
      <c r="O1084" t="str">
        <f>IF(VLOOKUP($B1084,Table1[],2,FALSE)=0,"",VLOOKUP($B1084,Table1[],2,FALSE))</f>
        <v/>
      </c>
      <c r="P1084" t="str">
        <f>IF(VLOOKUP($B1084,Table1[],3,FALSE)=0,"",VLOOKUP($B1084,Table1[],3,FALSE))</f>
        <v/>
      </c>
      <c r="Q1084" t="str">
        <f>IF(VLOOKUP($B1084,Table1[],5,FALSE)=0,"",VLOOKUP($B1084,Table1[],5,FALSE))</f>
        <v>R</v>
      </c>
    </row>
    <row r="1085" spans="1:17" x14ac:dyDescent="0.25">
      <c r="A1085" t="s">
        <v>115</v>
      </c>
      <c r="B1085" t="s">
        <v>1860</v>
      </c>
      <c r="C1085">
        <v>1000</v>
      </c>
      <c r="D1085">
        <v>1767</v>
      </c>
      <c r="E1085">
        <v>1</v>
      </c>
      <c r="F1085" t="s">
        <v>66</v>
      </c>
      <c r="G1085" t="s">
        <v>66</v>
      </c>
      <c r="K1085">
        <v>0.79609956199999998</v>
      </c>
      <c r="L1085">
        <v>0</v>
      </c>
      <c r="M1085">
        <v>0.78581710999999999</v>
      </c>
      <c r="N1085">
        <v>0</v>
      </c>
      <c r="O1085" t="str">
        <f>IF(VLOOKUP($B1085,Table1[],2,FALSE)=0,"",VLOOKUP($B1085,Table1[],2,FALSE))</f>
        <v/>
      </c>
      <c r="P1085" t="str">
        <f>IF(VLOOKUP($B1085,Table1[],3,FALSE)=0,"",VLOOKUP($B1085,Table1[],3,FALSE))</f>
        <v/>
      </c>
      <c r="Q1085" t="str">
        <f>IF(VLOOKUP($B1085,Table1[],5,FALSE)=0,"",VLOOKUP($B1085,Table1[],5,FALSE))</f>
        <v>R</v>
      </c>
    </row>
    <row r="1086" spans="1:17" x14ac:dyDescent="0.25">
      <c r="A1086" t="s">
        <v>115</v>
      </c>
      <c r="B1086" t="s">
        <v>1860</v>
      </c>
      <c r="C1086">
        <v>1767</v>
      </c>
      <c r="D1086">
        <v>1767.1</v>
      </c>
      <c r="E1086">
        <v>1</v>
      </c>
      <c r="F1086" t="s">
        <v>66</v>
      </c>
      <c r="G1086" t="s">
        <v>66</v>
      </c>
      <c r="K1086">
        <v>0.79609956199999998</v>
      </c>
      <c r="L1086">
        <v>0</v>
      </c>
      <c r="M1086">
        <v>0.78581710999999999</v>
      </c>
      <c r="N1086">
        <v>0</v>
      </c>
      <c r="O1086" t="str">
        <f>IF(VLOOKUP($B1086,Table1[],2,FALSE)=0,"",VLOOKUP($B1086,Table1[],2,FALSE))</f>
        <v/>
      </c>
      <c r="P1086" t="str">
        <f>IF(VLOOKUP($B1086,Table1[],3,FALSE)=0,"",VLOOKUP($B1086,Table1[],3,FALSE))</f>
        <v/>
      </c>
      <c r="Q1086" t="str">
        <f>IF(VLOOKUP($B1086,Table1[],5,FALSE)=0,"",VLOOKUP($B1086,Table1[],5,FALSE))</f>
        <v>R</v>
      </c>
    </row>
    <row r="1087" spans="1:17" x14ac:dyDescent="0.25">
      <c r="A1087" t="s">
        <v>115</v>
      </c>
      <c r="B1087" t="s">
        <v>1869</v>
      </c>
      <c r="C1087">
        <v>0</v>
      </c>
      <c r="D1087">
        <v>250.1</v>
      </c>
      <c r="E1087">
        <v>0.1</v>
      </c>
      <c r="F1087" t="s">
        <v>66</v>
      </c>
      <c r="G1087" t="s">
        <v>66</v>
      </c>
      <c r="K1087">
        <v>0.55632015300000004</v>
      </c>
      <c r="L1087">
        <v>0</v>
      </c>
      <c r="M1087">
        <v>0.55207204200000004</v>
      </c>
      <c r="N1087">
        <v>0</v>
      </c>
      <c r="O1087" t="str">
        <f>IF(VLOOKUP($B1087,Table1[],2,FALSE)=0,"",VLOOKUP($B1087,Table1[],2,FALSE))</f>
        <v/>
      </c>
      <c r="P1087" t="str">
        <f>IF(VLOOKUP($B1087,Table1[],3,FALSE)=0,"",VLOOKUP($B1087,Table1[],3,FALSE))</f>
        <v/>
      </c>
      <c r="Q1087" t="str">
        <f>IF(VLOOKUP($B1087,Table1[],5,FALSE)=0,"",VLOOKUP($B1087,Table1[],5,FALSE))</f>
        <v>S</v>
      </c>
    </row>
    <row r="1088" spans="1:17" x14ac:dyDescent="0.25">
      <c r="A1088" t="s">
        <v>115</v>
      </c>
      <c r="B1088" t="s">
        <v>1869</v>
      </c>
      <c r="C1088">
        <v>250</v>
      </c>
      <c r="D1088">
        <v>1000.1</v>
      </c>
      <c r="E1088">
        <v>0.1</v>
      </c>
      <c r="F1088" t="s">
        <v>66</v>
      </c>
      <c r="G1088" t="s">
        <v>66</v>
      </c>
      <c r="K1088">
        <v>0.42875922700000002</v>
      </c>
      <c r="L1088">
        <v>0</v>
      </c>
      <c r="M1088">
        <v>0.42399054200000003</v>
      </c>
      <c r="N1088">
        <v>0</v>
      </c>
      <c r="O1088" t="str">
        <f>IF(VLOOKUP($B1088,Table1[],2,FALSE)=0,"",VLOOKUP($B1088,Table1[],2,FALSE))</f>
        <v/>
      </c>
      <c r="P1088" t="str">
        <f>IF(VLOOKUP($B1088,Table1[],3,FALSE)=0,"",VLOOKUP($B1088,Table1[],3,FALSE))</f>
        <v/>
      </c>
      <c r="Q1088" t="str">
        <f>IF(VLOOKUP($B1088,Table1[],5,FALSE)=0,"",VLOOKUP($B1088,Table1[],5,FALSE))</f>
        <v>S</v>
      </c>
    </row>
    <row r="1089" spans="1:17" x14ac:dyDescent="0.25">
      <c r="A1089" t="s">
        <v>115</v>
      </c>
      <c r="B1089" t="s">
        <v>1869</v>
      </c>
      <c r="C1089">
        <v>1000</v>
      </c>
      <c r="D1089">
        <v>1400.1</v>
      </c>
      <c r="E1089">
        <v>0.1</v>
      </c>
      <c r="F1089" t="s">
        <v>66</v>
      </c>
      <c r="G1089" t="s">
        <v>66</v>
      </c>
      <c r="K1089">
        <v>0.438600078</v>
      </c>
      <c r="L1089">
        <v>0</v>
      </c>
      <c r="M1089">
        <v>0.43393955000000001</v>
      </c>
      <c r="N1089">
        <v>0</v>
      </c>
      <c r="O1089" t="str">
        <f>IF(VLOOKUP($B1089,Table1[],2,FALSE)=0,"",VLOOKUP($B1089,Table1[],2,FALSE))</f>
        <v/>
      </c>
      <c r="P1089" t="str">
        <f>IF(VLOOKUP($B1089,Table1[],3,FALSE)=0,"",VLOOKUP($B1089,Table1[],3,FALSE))</f>
        <v/>
      </c>
      <c r="Q1089" t="str">
        <f>IF(VLOOKUP($B1089,Table1[],5,FALSE)=0,"",VLOOKUP($B1089,Table1[],5,FALSE))</f>
        <v>S</v>
      </c>
    </row>
    <row r="1090" spans="1:17" x14ac:dyDescent="0.25">
      <c r="A1090" t="s">
        <v>115</v>
      </c>
      <c r="B1090" t="s">
        <v>1869</v>
      </c>
      <c r="C1090">
        <v>1400</v>
      </c>
      <c r="D1090">
        <v>1767</v>
      </c>
      <c r="E1090">
        <v>0.1</v>
      </c>
      <c r="F1090" t="s">
        <v>66</v>
      </c>
      <c r="G1090" t="s">
        <v>66</v>
      </c>
      <c r="K1090">
        <v>0.54056503099999997</v>
      </c>
      <c r="L1090">
        <v>0</v>
      </c>
      <c r="M1090">
        <v>0.53679051499999997</v>
      </c>
      <c r="N1090">
        <v>0</v>
      </c>
      <c r="O1090" t="str">
        <f>IF(VLOOKUP($B1090,Table1[],2,FALSE)=0,"",VLOOKUP($B1090,Table1[],2,FALSE))</f>
        <v/>
      </c>
      <c r="P1090" t="str">
        <f>IF(VLOOKUP($B1090,Table1[],3,FALSE)=0,"",VLOOKUP($B1090,Table1[],3,FALSE))</f>
        <v/>
      </c>
      <c r="Q1090" t="str">
        <f>IF(VLOOKUP($B1090,Table1[],5,FALSE)=0,"",VLOOKUP($B1090,Table1[],5,FALSE))</f>
        <v>S</v>
      </c>
    </row>
    <row r="1091" spans="1:17" x14ac:dyDescent="0.25">
      <c r="A1091" t="s">
        <v>115</v>
      </c>
      <c r="B1091" t="s">
        <v>1869</v>
      </c>
      <c r="C1091">
        <v>1767</v>
      </c>
      <c r="D1091">
        <v>1767.1</v>
      </c>
      <c r="E1091">
        <v>0.1</v>
      </c>
      <c r="F1091" t="s">
        <v>66</v>
      </c>
      <c r="G1091" t="s">
        <v>66</v>
      </c>
      <c r="K1091">
        <v>0.54056503099999997</v>
      </c>
      <c r="L1091">
        <v>0</v>
      </c>
      <c r="M1091">
        <v>0.53679051499999997</v>
      </c>
      <c r="N1091">
        <v>0</v>
      </c>
      <c r="O1091" t="str">
        <f>IF(VLOOKUP($B1091,Table1[],2,FALSE)=0,"",VLOOKUP($B1091,Table1[],2,FALSE))</f>
        <v/>
      </c>
      <c r="P1091" t="str">
        <f>IF(VLOOKUP($B1091,Table1[],3,FALSE)=0,"",VLOOKUP($B1091,Table1[],3,FALSE))</f>
        <v/>
      </c>
      <c r="Q1091" t="str">
        <f>IF(VLOOKUP($B1091,Table1[],5,FALSE)=0,"",VLOOKUP($B1091,Table1[],5,FALSE))</f>
        <v>S</v>
      </c>
    </row>
    <row r="1092" spans="1:17" x14ac:dyDescent="0.25">
      <c r="A1092" t="s">
        <v>115</v>
      </c>
      <c r="B1092" t="s">
        <v>1869</v>
      </c>
      <c r="C1092">
        <v>0</v>
      </c>
      <c r="D1092">
        <v>250.1</v>
      </c>
      <c r="E1092">
        <v>1</v>
      </c>
      <c r="F1092" t="s">
        <v>66</v>
      </c>
      <c r="G1092" t="s">
        <v>66</v>
      </c>
      <c r="K1092">
        <v>0.808466346</v>
      </c>
      <c r="L1092">
        <v>0</v>
      </c>
      <c r="M1092">
        <v>0.79673304099999998</v>
      </c>
      <c r="N1092">
        <v>0</v>
      </c>
      <c r="O1092" t="str">
        <f>IF(VLOOKUP($B1092,Table1[],2,FALSE)=0,"",VLOOKUP($B1092,Table1[],2,FALSE))</f>
        <v/>
      </c>
      <c r="P1092" t="str">
        <f>IF(VLOOKUP($B1092,Table1[],3,FALSE)=0,"",VLOOKUP($B1092,Table1[],3,FALSE))</f>
        <v/>
      </c>
      <c r="Q1092" t="str">
        <f>IF(VLOOKUP($B1092,Table1[],5,FALSE)=0,"",VLOOKUP($B1092,Table1[],5,FALSE))</f>
        <v>S</v>
      </c>
    </row>
    <row r="1093" spans="1:17" x14ac:dyDescent="0.25">
      <c r="A1093" t="s">
        <v>115</v>
      </c>
      <c r="B1093" t="s">
        <v>1869</v>
      </c>
      <c r="C1093">
        <v>250</v>
      </c>
      <c r="D1093">
        <v>1000.1</v>
      </c>
      <c r="E1093">
        <v>1</v>
      </c>
      <c r="F1093" t="s">
        <v>66</v>
      </c>
      <c r="G1093" t="s">
        <v>66</v>
      </c>
      <c r="K1093">
        <v>0.72528198700000002</v>
      </c>
      <c r="L1093">
        <v>0</v>
      </c>
      <c r="M1093">
        <v>0.71398037800000003</v>
      </c>
      <c r="N1093">
        <v>0</v>
      </c>
      <c r="O1093" t="str">
        <f>IF(VLOOKUP($B1093,Table1[],2,FALSE)=0,"",VLOOKUP($B1093,Table1[],2,FALSE))</f>
        <v/>
      </c>
      <c r="P1093" t="str">
        <f>IF(VLOOKUP($B1093,Table1[],3,FALSE)=0,"",VLOOKUP($B1093,Table1[],3,FALSE))</f>
        <v/>
      </c>
      <c r="Q1093" t="str">
        <f>IF(VLOOKUP($B1093,Table1[],5,FALSE)=0,"",VLOOKUP($B1093,Table1[],5,FALSE))</f>
        <v>S</v>
      </c>
    </row>
    <row r="1094" spans="1:17" x14ac:dyDescent="0.25">
      <c r="A1094" t="s">
        <v>115</v>
      </c>
      <c r="B1094" t="s">
        <v>1869</v>
      </c>
      <c r="C1094">
        <v>1000</v>
      </c>
      <c r="D1094">
        <v>1400.1</v>
      </c>
      <c r="E1094">
        <v>1</v>
      </c>
      <c r="F1094" t="s">
        <v>66</v>
      </c>
      <c r="G1094" t="s">
        <v>66</v>
      </c>
      <c r="K1094">
        <v>0.73114260799999997</v>
      </c>
      <c r="L1094">
        <v>0</v>
      </c>
      <c r="M1094">
        <v>0.71993300599999999</v>
      </c>
      <c r="N1094">
        <v>0</v>
      </c>
      <c r="O1094" t="str">
        <f>IF(VLOOKUP($B1094,Table1[],2,FALSE)=0,"",VLOOKUP($B1094,Table1[],2,FALSE))</f>
        <v/>
      </c>
      <c r="P1094" t="str">
        <f>IF(VLOOKUP($B1094,Table1[],3,FALSE)=0,"",VLOOKUP($B1094,Table1[],3,FALSE))</f>
        <v/>
      </c>
      <c r="Q1094" t="str">
        <f>IF(VLOOKUP($B1094,Table1[],5,FALSE)=0,"",VLOOKUP($B1094,Table1[],5,FALSE))</f>
        <v>S</v>
      </c>
    </row>
    <row r="1095" spans="1:17" x14ac:dyDescent="0.25">
      <c r="A1095" t="s">
        <v>115</v>
      </c>
      <c r="B1095" t="s">
        <v>1869</v>
      </c>
      <c r="C1095">
        <v>1400</v>
      </c>
      <c r="D1095">
        <v>1767</v>
      </c>
      <c r="E1095">
        <v>1</v>
      </c>
      <c r="F1095" t="s">
        <v>66</v>
      </c>
      <c r="G1095" t="s">
        <v>66</v>
      </c>
      <c r="K1095">
        <v>0.79649861099999997</v>
      </c>
      <c r="L1095">
        <v>0</v>
      </c>
      <c r="M1095">
        <v>0.786221379</v>
      </c>
      <c r="N1095">
        <v>0</v>
      </c>
      <c r="O1095" t="str">
        <f>IF(VLOOKUP($B1095,Table1[],2,FALSE)=0,"",VLOOKUP($B1095,Table1[],2,FALSE))</f>
        <v/>
      </c>
      <c r="P1095" t="str">
        <f>IF(VLOOKUP($B1095,Table1[],3,FALSE)=0,"",VLOOKUP($B1095,Table1[],3,FALSE))</f>
        <v/>
      </c>
      <c r="Q1095" t="str">
        <f>IF(VLOOKUP($B1095,Table1[],5,FALSE)=0,"",VLOOKUP($B1095,Table1[],5,FALSE))</f>
        <v>S</v>
      </c>
    </row>
    <row r="1096" spans="1:17" x14ac:dyDescent="0.25">
      <c r="A1096" t="s">
        <v>115</v>
      </c>
      <c r="B1096" t="s">
        <v>1869</v>
      </c>
      <c r="C1096">
        <v>1767</v>
      </c>
      <c r="D1096">
        <v>1767.1</v>
      </c>
      <c r="E1096">
        <v>1</v>
      </c>
      <c r="F1096" t="s">
        <v>66</v>
      </c>
      <c r="G1096" t="s">
        <v>66</v>
      </c>
      <c r="K1096">
        <v>0.79649861099999997</v>
      </c>
      <c r="L1096">
        <v>0</v>
      </c>
      <c r="M1096">
        <v>0.786221379</v>
      </c>
      <c r="N1096">
        <v>0</v>
      </c>
      <c r="O1096" t="str">
        <f>IF(VLOOKUP($B1096,Table1[],2,FALSE)=0,"",VLOOKUP($B1096,Table1[],2,FALSE))</f>
        <v/>
      </c>
      <c r="P1096" t="str">
        <f>IF(VLOOKUP($B1096,Table1[],3,FALSE)=0,"",VLOOKUP($B1096,Table1[],3,FALSE))</f>
        <v/>
      </c>
      <c r="Q1096" t="str">
        <f>IF(VLOOKUP($B1096,Table1[],5,FALSE)=0,"",VLOOKUP($B1096,Table1[],5,FALSE))</f>
        <v>S</v>
      </c>
    </row>
    <row r="1097" spans="1:17" x14ac:dyDescent="0.25">
      <c r="A1097" t="s">
        <v>115</v>
      </c>
      <c r="B1097" t="s">
        <v>1878</v>
      </c>
      <c r="C1097">
        <v>-250</v>
      </c>
      <c r="D1097">
        <v>-149.9</v>
      </c>
      <c r="E1097">
        <v>0.1</v>
      </c>
      <c r="F1097" t="s">
        <v>66</v>
      </c>
      <c r="G1097" t="s">
        <v>66</v>
      </c>
      <c r="K1097">
        <v>0.55536480200000005</v>
      </c>
      <c r="L1097">
        <v>0</v>
      </c>
      <c r="M1097">
        <v>0.55057507900000002</v>
      </c>
      <c r="N1097">
        <v>0</v>
      </c>
      <c r="O1097" t="str">
        <f>IF(VLOOKUP($B1097,Table1[],2,FALSE)=0,"",VLOOKUP($B1097,Table1[],2,FALSE))</f>
        <v/>
      </c>
      <c r="P1097" t="str">
        <f>IF(VLOOKUP($B1097,Table1[],3,FALSE)=0,"",VLOOKUP($B1097,Table1[],3,FALSE))</f>
        <v/>
      </c>
      <c r="Q1097" t="str">
        <f>IF(VLOOKUP($B1097,Table1[],5,FALSE)=0,"",VLOOKUP($B1097,Table1[],5,FALSE))</f>
        <v>T</v>
      </c>
    </row>
    <row r="1098" spans="1:17" x14ac:dyDescent="0.25">
      <c r="A1098" t="s">
        <v>115</v>
      </c>
      <c r="B1098" t="s">
        <v>1878</v>
      </c>
      <c r="C1098">
        <v>-150</v>
      </c>
      <c r="D1098">
        <v>0.1</v>
      </c>
      <c r="E1098">
        <v>0.1</v>
      </c>
      <c r="F1098" t="s">
        <v>66</v>
      </c>
      <c r="G1098" t="s">
        <v>66</v>
      </c>
      <c r="K1098">
        <v>0.29307530900000001</v>
      </c>
      <c r="L1098">
        <v>0</v>
      </c>
      <c r="M1098">
        <v>0.28549186100000001</v>
      </c>
      <c r="N1098">
        <v>0</v>
      </c>
      <c r="O1098" t="str">
        <f>IF(VLOOKUP($B1098,Table1[],2,FALSE)=0,"",VLOOKUP($B1098,Table1[],2,FALSE))</f>
        <v/>
      </c>
      <c r="P1098" t="str">
        <f>IF(VLOOKUP($B1098,Table1[],3,FALSE)=0,"",VLOOKUP($B1098,Table1[],3,FALSE))</f>
        <v/>
      </c>
      <c r="Q1098" t="str">
        <f>IF(VLOOKUP($B1098,Table1[],5,FALSE)=0,"",VLOOKUP($B1098,Table1[],5,FALSE))</f>
        <v>T</v>
      </c>
    </row>
    <row r="1099" spans="1:17" x14ac:dyDescent="0.25">
      <c r="A1099" t="s">
        <v>115</v>
      </c>
      <c r="B1099" t="s">
        <v>1878</v>
      </c>
      <c r="C1099">
        <v>0</v>
      </c>
      <c r="D1099">
        <v>120.1</v>
      </c>
      <c r="E1099">
        <v>0.1</v>
      </c>
      <c r="F1099" t="s">
        <v>66</v>
      </c>
      <c r="G1099" t="s">
        <v>66</v>
      </c>
      <c r="K1099">
        <v>0.20014928100000001</v>
      </c>
      <c r="L1099">
        <v>0</v>
      </c>
      <c r="M1099">
        <v>0.19650714699999999</v>
      </c>
      <c r="N1099">
        <v>0</v>
      </c>
      <c r="O1099" t="str">
        <f>IF(VLOOKUP($B1099,Table1[],2,FALSE)=0,"",VLOOKUP($B1099,Table1[],2,FALSE))</f>
        <v/>
      </c>
      <c r="P1099" t="str">
        <f>IF(VLOOKUP($B1099,Table1[],3,FALSE)=0,"",VLOOKUP($B1099,Table1[],3,FALSE))</f>
        <v/>
      </c>
      <c r="Q1099" t="str">
        <f>IF(VLOOKUP($B1099,Table1[],5,FALSE)=0,"",VLOOKUP($B1099,Table1[],5,FALSE))</f>
        <v>T</v>
      </c>
    </row>
    <row r="1100" spans="1:17" x14ac:dyDescent="0.25">
      <c r="A1100" t="s">
        <v>115</v>
      </c>
      <c r="B1100" t="s">
        <v>1878</v>
      </c>
      <c r="C1100">
        <v>120</v>
      </c>
      <c r="D1100">
        <v>400</v>
      </c>
      <c r="E1100">
        <v>0.1</v>
      </c>
      <c r="F1100" t="s">
        <v>66</v>
      </c>
      <c r="G1100" t="s">
        <v>66</v>
      </c>
      <c r="K1100">
        <v>0.17895368</v>
      </c>
      <c r="L1100">
        <v>0</v>
      </c>
      <c r="M1100">
        <v>0.17487064799999999</v>
      </c>
      <c r="N1100">
        <v>0</v>
      </c>
      <c r="O1100" t="str">
        <f>IF(VLOOKUP($B1100,Table1[],2,FALSE)=0,"",VLOOKUP($B1100,Table1[],2,FALSE))</f>
        <v/>
      </c>
      <c r="P1100" t="str">
        <f>IF(VLOOKUP($B1100,Table1[],3,FALSE)=0,"",VLOOKUP($B1100,Table1[],3,FALSE))</f>
        <v/>
      </c>
      <c r="Q1100" t="str">
        <f>IF(VLOOKUP($B1100,Table1[],5,FALSE)=0,"",VLOOKUP($B1100,Table1[],5,FALSE))</f>
        <v>T</v>
      </c>
    </row>
    <row r="1101" spans="1:17" x14ac:dyDescent="0.25">
      <c r="A1101" t="s">
        <v>115</v>
      </c>
      <c r="B1101" t="s">
        <v>1878</v>
      </c>
      <c r="C1101">
        <v>400</v>
      </c>
      <c r="D1101">
        <v>400.1</v>
      </c>
      <c r="E1101">
        <v>0.1</v>
      </c>
      <c r="F1101" t="s">
        <v>66</v>
      </c>
      <c r="G1101" t="s">
        <v>66</v>
      </c>
      <c r="K1101">
        <v>0.17895368</v>
      </c>
      <c r="L1101">
        <v>0</v>
      </c>
      <c r="M1101">
        <v>0.17487064799999999</v>
      </c>
      <c r="N1101">
        <v>0</v>
      </c>
      <c r="O1101" t="str">
        <f>IF(VLOOKUP($B1101,Table1[],2,FALSE)=0,"",VLOOKUP($B1101,Table1[],2,FALSE))</f>
        <v/>
      </c>
      <c r="P1101" t="str">
        <f>IF(VLOOKUP($B1101,Table1[],3,FALSE)=0,"",VLOOKUP($B1101,Table1[],3,FALSE))</f>
        <v/>
      </c>
      <c r="Q1101" t="str">
        <f>IF(VLOOKUP($B1101,Table1[],5,FALSE)=0,"",VLOOKUP($B1101,Table1[],5,FALSE))</f>
        <v>T</v>
      </c>
    </row>
    <row r="1102" spans="1:17" x14ac:dyDescent="0.25">
      <c r="A1102" t="s">
        <v>115</v>
      </c>
      <c r="B1102" t="s">
        <v>1878</v>
      </c>
      <c r="C1102">
        <v>-250</v>
      </c>
      <c r="D1102">
        <v>-149.9</v>
      </c>
      <c r="E1102">
        <v>1</v>
      </c>
      <c r="F1102" t="s">
        <v>66</v>
      </c>
      <c r="G1102" t="s">
        <v>66</v>
      </c>
      <c r="K1102">
        <v>0.80890141400000004</v>
      </c>
      <c r="L1102">
        <v>0</v>
      </c>
      <c r="M1102">
        <v>0.79569649899999995</v>
      </c>
      <c r="N1102">
        <v>0</v>
      </c>
      <c r="O1102" t="str">
        <f>IF(VLOOKUP($B1102,Table1[],2,FALSE)=0,"",VLOOKUP($B1102,Table1[],2,FALSE))</f>
        <v/>
      </c>
      <c r="P1102" t="str">
        <f>IF(VLOOKUP($B1102,Table1[],3,FALSE)=0,"",VLOOKUP($B1102,Table1[],3,FALSE))</f>
        <v/>
      </c>
      <c r="Q1102" t="str">
        <f>IF(VLOOKUP($B1102,Table1[],5,FALSE)=0,"",VLOOKUP($B1102,Table1[],5,FALSE))</f>
        <v>T</v>
      </c>
    </row>
    <row r="1103" spans="1:17" x14ac:dyDescent="0.25">
      <c r="A1103" t="s">
        <v>115</v>
      </c>
      <c r="B1103" t="s">
        <v>1878</v>
      </c>
      <c r="C1103">
        <v>-150</v>
      </c>
      <c r="D1103">
        <v>0.1</v>
      </c>
      <c r="E1103">
        <v>1</v>
      </c>
      <c r="F1103" t="s">
        <v>66</v>
      </c>
      <c r="G1103" t="s">
        <v>66</v>
      </c>
      <c r="K1103">
        <v>0.65502346499999997</v>
      </c>
      <c r="L1103">
        <v>0</v>
      </c>
      <c r="M1103">
        <v>0.64148702499999999</v>
      </c>
      <c r="N1103">
        <v>0</v>
      </c>
      <c r="O1103" t="str">
        <f>IF(VLOOKUP($B1103,Table1[],2,FALSE)=0,"",VLOOKUP($B1103,Table1[],2,FALSE))</f>
        <v/>
      </c>
      <c r="P1103" t="str">
        <f>IF(VLOOKUP($B1103,Table1[],3,FALSE)=0,"",VLOOKUP($B1103,Table1[],3,FALSE))</f>
        <v/>
      </c>
      <c r="Q1103" t="str">
        <f>IF(VLOOKUP($B1103,Table1[],5,FALSE)=0,"",VLOOKUP($B1103,Table1[],5,FALSE))</f>
        <v>T</v>
      </c>
    </row>
    <row r="1104" spans="1:17" x14ac:dyDescent="0.25">
      <c r="A1104" t="s">
        <v>115</v>
      </c>
      <c r="B1104" t="s">
        <v>1878</v>
      </c>
      <c r="C1104">
        <v>0</v>
      </c>
      <c r="D1104">
        <v>120.1</v>
      </c>
      <c r="E1104">
        <v>1</v>
      </c>
      <c r="F1104" t="s">
        <v>66</v>
      </c>
      <c r="G1104" t="s">
        <v>66</v>
      </c>
      <c r="K1104">
        <v>0.61187724499999996</v>
      </c>
      <c r="L1104">
        <v>0</v>
      </c>
      <c r="M1104">
        <v>0.60713677099999996</v>
      </c>
      <c r="N1104">
        <v>0</v>
      </c>
      <c r="O1104" t="str">
        <f>IF(VLOOKUP($B1104,Table1[],2,FALSE)=0,"",VLOOKUP($B1104,Table1[],2,FALSE))</f>
        <v/>
      </c>
      <c r="P1104" t="str">
        <f>IF(VLOOKUP($B1104,Table1[],3,FALSE)=0,"",VLOOKUP($B1104,Table1[],3,FALSE))</f>
        <v/>
      </c>
      <c r="Q1104" t="str">
        <f>IF(VLOOKUP($B1104,Table1[],5,FALSE)=0,"",VLOOKUP($B1104,Table1[],5,FALSE))</f>
        <v>T</v>
      </c>
    </row>
    <row r="1105" spans="1:17" x14ac:dyDescent="0.25">
      <c r="A1105" t="s">
        <v>115</v>
      </c>
      <c r="B1105" t="s">
        <v>1878</v>
      </c>
      <c r="C1105">
        <v>120</v>
      </c>
      <c r="D1105">
        <v>400</v>
      </c>
      <c r="E1105">
        <v>1</v>
      </c>
      <c r="F1105" t="s">
        <v>66</v>
      </c>
      <c r="G1105" t="s">
        <v>66</v>
      </c>
      <c r="K1105">
        <v>0.60527551300000004</v>
      </c>
      <c r="L1105">
        <v>0</v>
      </c>
      <c r="M1105">
        <v>0.600482925</v>
      </c>
      <c r="N1105">
        <v>0</v>
      </c>
      <c r="O1105" t="str">
        <f>IF(VLOOKUP($B1105,Table1[],2,FALSE)=0,"",VLOOKUP($B1105,Table1[],2,FALSE))</f>
        <v/>
      </c>
      <c r="P1105" t="str">
        <f>IF(VLOOKUP($B1105,Table1[],3,FALSE)=0,"",VLOOKUP($B1105,Table1[],3,FALSE))</f>
        <v/>
      </c>
      <c r="Q1105" t="str">
        <f>IF(VLOOKUP($B1105,Table1[],5,FALSE)=0,"",VLOOKUP($B1105,Table1[],5,FALSE))</f>
        <v>T</v>
      </c>
    </row>
    <row r="1106" spans="1:17" x14ac:dyDescent="0.25">
      <c r="A1106" t="s">
        <v>115</v>
      </c>
      <c r="B1106" t="s">
        <v>1878</v>
      </c>
      <c r="C1106">
        <v>400</v>
      </c>
      <c r="D1106">
        <v>400.1</v>
      </c>
      <c r="E1106">
        <v>1</v>
      </c>
      <c r="F1106" t="s">
        <v>66</v>
      </c>
      <c r="G1106" t="s">
        <v>66</v>
      </c>
      <c r="K1106">
        <v>0.60527551300000004</v>
      </c>
      <c r="L1106">
        <v>0</v>
      </c>
      <c r="M1106">
        <v>0.600482925</v>
      </c>
      <c r="N1106">
        <v>0</v>
      </c>
      <c r="O1106" t="str">
        <f>IF(VLOOKUP($B1106,Table1[],2,FALSE)=0,"",VLOOKUP($B1106,Table1[],2,FALSE))</f>
        <v/>
      </c>
      <c r="P1106" t="str">
        <f>IF(VLOOKUP($B1106,Table1[],3,FALSE)=0,"",VLOOKUP($B1106,Table1[],3,FALSE))</f>
        <v/>
      </c>
      <c r="Q1106" t="str">
        <f>IF(VLOOKUP($B1106,Table1[],5,FALSE)=0,"",VLOOKUP($B1106,Table1[],5,FALSE))</f>
        <v>T</v>
      </c>
    </row>
    <row r="1107" spans="1:17" x14ac:dyDescent="0.25">
      <c r="A1107" t="s">
        <v>115</v>
      </c>
      <c r="B1107" t="s">
        <v>1887</v>
      </c>
      <c r="C1107">
        <v>-200</v>
      </c>
      <c r="D1107">
        <v>0.1</v>
      </c>
      <c r="E1107">
        <v>0.1</v>
      </c>
      <c r="F1107" t="s">
        <v>66</v>
      </c>
      <c r="G1107" t="s">
        <v>66</v>
      </c>
      <c r="K1107">
        <v>0.13102279</v>
      </c>
      <c r="L1107">
        <v>0</v>
      </c>
      <c r="M1107">
        <v>0.116270806</v>
      </c>
      <c r="N1107">
        <v>0</v>
      </c>
      <c r="O1107" t="str">
        <f>IF(VLOOKUP($B1107,Table1[],2,FALSE)=0,"",VLOOKUP($B1107,Table1[],2,FALSE))</f>
        <v/>
      </c>
      <c r="P1107" t="str">
        <f>IF(VLOOKUP($B1107,Table1[],3,FALSE)=0,"",VLOOKUP($B1107,Table1[],3,FALSE))</f>
        <v/>
      </c>
      <c r="Q1107" t="str">
        <f>IF(VLOOKUP($B1107,Table1[],5,FALSE)=0,"",VLOOKUP($B1107,Table1[],5,FALSE))</f>
        <v>PT100</v>
      </c>
    </row>
    <row r="1108" spans="1:17" x14ac:dyDescent="0.25">
      <c r="A1108" t="s">
        <v>115</v>
      </c>
      <c r="B1108" t="s">
        <v>1887</v>
      </c>
      <c r="C1108">
        <v>0</v>
      </c>
      <c r="D1108">
        <v>100.1</v>
      </c>
      <c r="E1108">
        <v>0.1</v>
      </c>
      <c r="F1108" t="s">
        <v>66</v>
      </c>
      <c r="G1108" t="s">
        <v>66</v>
      </c>
      <c r="K1108">
        <v>0.165710737</v>
      </c>
      <c r="L1108">
        <v>0</v>
      </c>
      <c r="M1108">
        <v>0.15431129900000001</v>
      </c>
      <c r="N1108">
        <v>0</v>
      </c>
      <c r="O1108" t="str">
        <f>IF(VLOOKUP($B1108,Table1[],2,FALSE)=0,"",VLOOKUP($B1108,Table1[],2,FALSE))</f>
        <v/>
      </c>
      <c r="P1108" t="str">
        <f>IF(VLOOKUP($B1108,Table1[],3,FALSE)=0,"",VLOOKUP($B1108,Table1[],3,FALSE))</f>
        <v/>
      </c>
      <c r="Q1108" t="str">
        <f>IF(VLOOKUP($B1108,Table1[],5,FALSE)=0,"",VLOOKUP($B1108,Table1[],5,FALSE))</f>
        <v>PT100</v>
      </c>
    </row>
    <row r="1109" spans="1:17" x14ac:dyDescent="0.25">
      <c r="A1109" t="s">
        <v>115</v>
      </c>
      <c r="B1109" t="s">
        <v>1887</v>
      </c>
      <c r="C1109">
        <v>100</v>
      </c>
      <c r="D1109">
        <v>300.10000000000002</v>
      </c>
      <c r="E1109">
        <v>0.1</v>
      </c>
      <c r="F1109" t="s">
        <v>66</v>
      </c>
      <c r="G1109" t="s">
        <v>66</v>
      </c>
      <c r="K1109">
        <v>0.165710737</v>
      </c>
      <c r="L1109">
        <v>0</v>
      </c>
      <c r="M1109">
        <v>0.15431129900000001</v>
      </c>
      <c r="N1109">
        <v>0</v>
      </c>
      <c r="O1109" t="str">
        <f>IF(VLOOKUP($B1109,Table1[],2,FALSE)=0,"",VLOOKUP($B1109,Table1[],2,FALSE))</f>
        <v/>
      </c>
      <c r="P1109" t="str">
        <f>IF(VLOOKUP($B1109,Table1[],3,FALSE)=0,"",VLOOKUP($B1109,Table1[],3,FALSE))</f>
        <v/>
      </c>
      <c r="Q1109" t="str">
        <f>IF(VLOOKUP($B1109,Table1[],5,FALSE)=0,"",VLOOKUP($B1109,Table1[],5,FALSE))</f>
        <v>PT100</v>
      </c>
    </row>
    <row r="1110" spans="1:17" x14ac:dyDescent="0.25">
      <c r="A1110" t="s">
        <v>115</v>
      </c>
      <c r="B1110" t="s">
        <v>1887</v>
      </c>
      <c r="C1110">
        <v>300</v>
      </c>
      <c r="D1110">
        <v>400.1</v>
      </c>
      <c r="E1110">
        <v>0.1</v>
      </c>
      <c r="F1110" t="s">
        <v>66</v>
      </c>
      <c r="G1110" t="s">
        <v>66</v>
      </c>
      <c r="K1110">
        <v>0.22203263600000001</v>
      </c>
      <c r="L1110">
        <v>0</v>
      </c>
      <c r="M1110">
        <v>0.21365959000000001</v>
      </c>
      <c r="N1110">
        <v>0</v>
      </c>
      <c r="O1110" t="str">
        <f>IF(VLOOKUP($B1110,Table1[],2,FALSE)=0,"",VLOOKUP($B1110,Table1[],2,FALSE))</f>
        <v/>
      </c>
      <c r="P1110" t="str">
        <f>IF(VLOOKUP($B1110,Table1[],3,FALSE)=0,"",VLOOKUP($B1110,Table1[],3,FALSE))</f>
        <v/>
      </c>
      <c r="Q1110" t="str">
        <f>IF(VLOOKUP($B1110,Table1[],5,FALSE)=0,"",VLOOKUP($B1110,Table1[],5,FALSE))</f>
        <v>PT100</v>
      </c>
    </row>
    <row r="1111" spans="1:17" x14ac:dyDescent="0.25">
      <c r="A1111" t="s">
        <v>115</v>
      </c>
      <c r="B1111" t="s">
        <v>1887</v>
      </c>
      <c r="C1111">
        <v>400</v>
      </c>
      <c r="D1111">
        <v>630.1</v>
      </c>
      <c r="E1111">
        <v>0.1</v>
      </c>
      <c r="F1111" t="s">
        <v>66</v>
      </c>
      <c r="G1111" t="s">
        <v>66</v>
      </c>
      <c r="K1111">
        <v>0.259995115</v>
      </c>
      <c r="L1111">
        <v>0</v>
      </c>
      <c r="M1111">
        <v>0.25288216299999999</v>
      </c>
      <c r="N1111">
        <v>0</v>
      </c>
      <c r="O1111" t="str">
        <f>IF(VLOOKUP($B1111,Table1[],2,FALSE)=0,"",VLOOKUP($B1111,Table1[],2,FALSE))</f>
        <v/>
      </c>
      <c r="P1111" t="str">
        <f>IF(VLOOKUP($B1111,Table1[],3,FALSE)=0,"",VLOOKUP($B1111,Table1[],3,FALSE))</f>
        <v/>
      </c>
      <c r="Q1111" t="str">
        <f>IF(VLOOKUP($B1111,Table1[],5,FALSE)=0,"",VLOOKUP($B1111,Table1[],5,FALSE))</f>
        <v>PT100</v>
      </c>
    </row>
    <row r="1112" spans="1:17" x14ac:dyDescent="0.25">
      <c r="A1112" t="s">
        <v>115</v>
      </c>
      <c r="B1112" t="s">
        <v>1887</v>
      </c>
      <c r="C1112">
        <v>630</v>
      </c>
      <c r="D1112">
        <v>800</v>
      </c>
      <c r="E1112">
        <v>0.1</v>
      </c>
      <c r="F1112" t="s">
        <v>66</v>
      </c>
      <c r="G1112" t="s">
        <v>66</v>
      </c>
      <c r="K1112">
        <v>0.43496643800000001</v>
      </c>
      <c r="L1112">
        <v>0</v>
      </c>
      <c r="M1112">
        <v>0.43075251799999997</v>
      </c>
      <c r="N1112">
        <v>0</v>
      </c>
      <c r="O1112" t="str">
        <f>IF(VLOOKUP($B1112,Table1[],2,FALSE)=0,"",VLOOKUP($B1112,Table1[],2,FALSE))</f>
        <v/>
      </c>
      <c r="P1112" t="str">
        <f>IF(VLOOKUP($B1112,Table1[],3,FALSE)=0,"",VLOOKUP($B1112,Table1[],3,FALSE))</f>
        <v/>
      </c>
      <c r="Q1112" t="str">
        <f>IF(VLOOKUP($B1112,Table1[],5,FALSE)=0,"",VLOOKUP($B1112,Table1[],5,FALSE))</f>
        <v>PT100</v>
      </c>
    </row>
    <row r="1113" spans="1:17" x14ac:dyDescent="0.25">
      <c r="A1113" t="s">
        <v>115</v>
      </c>
      <c r="B1113" t="s">
        <v>1887</v>
      </c>
      <c r="C1113">
        <v>800</v>
      </c>
      <c r="D1113">
        <v>800.1</v>
      </c>
      <c r="E1113">
        <v>0.1</v>
      </c>
      <c r="F1113" t="s">
        <v>66</v>
      </c>
      <c r="G1113" t="s">
        <v>66</v>
      </c>
      <c r="K1113">
        <v>0.43496643800000001</v>
      </c>
      <c r="L1113">
        <v>0</v>
      </c>
      <c r="M1113">
        <v>0.43075251799999997</v>
      </c>
      <c r="N1113">
        <v>0</v>
      </c>
      <c r="O1113" t="str">
        <f>IF(VLOOKUP($B1113,Table1[],2,FALSE)=0,"",VLOOKUP($B1113,Table1[],2,FALSE))</f>
        <v/>
      </c>
      <c r="P1113" t="str">
        <f>IF(VLOOKUP($B1113,Table1[],3,FALSE)=0,"",VLOOKUP($B1113,Table1[],3,FALSE))</f>
        <v/>
      </c>
      <c r="Q1113" t="str">
        <f>IF(VLOOKUP($B1113,Table1[],5,FALSE)=0,"",VLOOKUP($B1113,Table1[],5,FALSE))</f>
        <v>PT100</v>
      </c>
    </row>
    <row r="1114" spans="1:17" x14ac:dyDescent="0.25">
      <c r="A1114" t="s">
        <v>115</v>
      </c>
      <c r="B1114" t="s">
        <v>1887</v>
      </c>
      <c r="C1114">
        <v>-200</v>
      </c>
      <c r="D1114">
        <v>0.1</v>
      </c>
      <c r="E1114">
        <v>1</v>
      </c>
      <c r="F1114" t="s">
        <v>66</v>
      </c>
      <c r="G1114" t="s">
        <v>66</v>
      </c>
      <c r="K1114">
        <v>0.60095134800000005</v>
      </c>
      <c r="L1114">
        <v>0</v>
      </c>
      <c r="M1114">
        <v>0.588685177</v>
      </c>
      <c r="N1114">
        <v>0</v>
      </c>
      <c r="O1114" t="str">
        <f>IF(VLOOKUP($B1114,Table1[],2,FALSE)=0,"",VLOOKUP($B1114,Table1[],2,FALSE))</f>
        <v/>
      </c>
      <c r="P1114" t="str">
        <f>IF(VLOOKUP($B1114,Table1[],3,FALSE)=0,"",VLOOKUP($B1114,Table1[],3,FALSE))</f>
        <v/>
      </c>
      <c r="Q1114" t="str">
        <f>IF(VLOOKUP($B1114,Table1[],5,FALSE)=0,"",VLOOKUP($B1114,Table1[],5,FALSE))</f>
        <v>PT100</v>
      </c>
    </row>
    <row r="1115" spans="1:17" x14ac:dyDescent="0.25">
      <c r="A1115" t="s">
        <v>115</v>
      </c>
      <c r="B1115" t="s">
        <v>1887</v>
      </c>
      <c r="C1115">
        <v>0</v>
      </c>
      <c r="D1115">
        <v>100.1</v>
      </c>
      <c r="E1115">
        <v>1</v>
      </c>
      <c r="F1115" t="s">
        <v>66</v>
      </c>
      <c r="G1115" t="s">
        <v>66</v>
      </c>
      <c r="K1115">
        <v>0.60945516600000005</v>
      </c>
      <c r="L1115">
        <v>0</v>
      </c>
      <c r="M1115">
        <v>0.59736363699999995</v>
      </c>
      <c r="N1115">
        <v>0</v>
      </c>
      <c r="O1115" t="str">
        <f>IF(VLOOKUP($B1115,Table1[],2,FALSE)=0,"",VLOOKUP($B1115,Table1[],2,FALSE))</f>
        <v/>
      </c>
      <c r="P1115" t="str">
        <f>IF(VLOOKUP($B1115,Table1[],3,FALSE)=0,"",VLOOKUP($B1115,Table1[],3,FALSE))</f>
        <v/>
      </c>
      <c r="Q1115" t="str">
        <f>IF(VLOOKUP($B1115,Table1[],5,FALSE)=0,"",VLOOKUP($B1115,Table1[],5,FALSE))</f>
        <v>PT100</v>
      </c>
    </row>
    <row r="1116" spans="1:17" x14ac:dyDescent="0.25">
      <c r="A1116" t="s">
        <v>115</v>
      </c>
      <c r="B1116" t="s">
        <v>1887</v>
      </c>
      <c r="C1116">
        <v>100</v>
      </c>
      <c r="D1116">
        <v>300.10000000000002</v>
      </c>
      <c r="E1116">
        <v>1</v>
      </c>
      <c r="F1116" t="s">
        <v>66</v>
      </c>
      <c r="G1116" t="s">
        <v>66</v>
      </c>
      <c r="K1116">
        <v>0.60945516600000005</v>
      </c>
      <c r="L1116">
        <v>0</v>
      </c>
      <c r="M1116">
        <v>0.59736363699999995</v>
      </c>
      <c r="N1116">
        <v>0</v>
      </c>
      <c r="O1116" t="str">
        <f>IF(VLOOKUP($B1116,Table1[],2,FALSE)=0,"",VLOOKUP($B1116,Table1[],2,FALSE))</f>
        <v/>
      </c>
      <c r="P1116" t="str">
        <f>IF(VLOOKUP($B1116,Table1[],3,FALSE)=0,"",VLOOKUP($B1116,Table1[],3,FALSE))</f>
        <v/>
      </c>
      <c r="Q1116" t="str">
        <f>IF(VLOOKUP($B1116,Table1[],5,FALSE)=0,"",VLOOKUP($B1116,Table1[],5,FALSE))</f>
        <v>PT100</v>
      </c>
    </row>
    <row r="1117" spans="1:17" x14ac:dyDescent="0.25">
      <c r="A1117" t="s">
        <v>115</v>
      </c>
      <c r="B1117" t="s">
        <v>1887</v>
      </c>
      <c r="C1117">
        <v>300</v>
      </c>
      <c r="D1117">
        <v>400.1</v>
      </c>
      <c r="E1117">
        <v>1</v>
      </c>
      <c r="F1117" t="s">
        <v>66</v>
      </c>
      <c r="G1117" t="s">
        <v>66</v>
      </c>
      <c r="K1117">
        <v>0.62711565300000005</v>
      </c>
      <c r="L1117">
        <v>0</v>
      </c>
      <c r="M1117">
        <v>0.61537123599999999</v>
      </c>
      <c r="N1117">
        <v>0</v>
      </c>
      <c r="O1117" t="str">
        <f>IF(VLOOKUP($B1117,Table1[],2,FALSE)=0,"",VLOOKUP($B1117,Table1[],2,FALSE))</f>
        <v/>
      </c>
      <c r="P1117" t="str">
        <f>IF(VLOOKUP($B1117,Table1[],3,FALSE)=0,"",VLOOKUP($B1117,Table1[],3,FALSE))</f>
        <v/>
      </c>
      <c r="Q1117" t="str">
        <f>IF(VLOOKUP($B1117,Table1[],5,FALSE)=0,"",VLOOKUP($B1117,Table1[],5,FALSE))</f>
        <v>PT100</v>
      </c>
    </row>
    <row r="1118" spans="1:17" x14ac:dyDescent="0.25">
      <c r="A1118" t="s">
        <v>115</v>
      </c>
      <c r="B1118" t="s">
        <v>1887</v>
      </c>
      <c r="C1118">
        <v>400</v>
      </c>
      <c r="D1118">
        <v>630.1</v>
      </c>
      <c r="E1118">
        <v>1</v>
      </c>
      <c r="F1118" t="s">
        <v>66</v>
      </c>
      <c r="G1118" t="s">
        <v>66</v>
      </c>
      <c r="K1118">
        <v>0.64153956300000003</v>
      </c>
      <c r="L1118">
        <v>0</v>
      </c>
      <c r="M1118">
        <v>0.63006406500000001</v>
      </c>
      <c r="N1118">
        <v>0</v>
      </c>
      <c r="O1118" t="str">
        <f>IF(VLOOKUP($B1118,Table1[],2,FALSE)=0,"",VLOOKUP($B1118,Table1[],2,FALSE))</f>
        <v/>
      </c>
      <c r="P1118" t="str">
        <f>IF(VLOOKUP($B1118,Table1[],3,FALSE)=0,"",VLOOKUP($B1118,Table1[],3,FALSE))</f>
        <v/>
      </c>
      <c r="Q1118" t="str">
        <f>IF(VLOOKUP($B1118,Table1[],5,FALSE)=0,"",VLOOKUP($B1118,Table1[],5,FALSE))</f>
        <v>PT100</v>
      </c>
    </row>
    <row r="1119" spans="1:17" x14ac:dyDescent="0.25">
      <c r="A1119" t="s">
        <v>115</v>
      </c>
      <c r="B1119" t="s">
        <v>1887</v>
      </c>
      <c r="C1119">
        <v>630</v>
      </c>
      <c r="D1119">
        <v>800</v>
      </c>
      <c r="E1119">
        <v>1</v>
      </c>
      <c r="F1119" t="s">
        <v>66</v>
      </c>
      <c r="G1119" t="s">
        <v>66</v>
      </c>
      <c r="K1119">
        <v>0.73018583500000001</v>
      </c>
      <c r="L1119">
        <v>0</v>
      </c>
      <c r="M1119">
        <v>0.72012434299999994</v>
      </c>
      <c r="N1119">
        <v>0</v>
      </c>
      <c r="O1119" t="str">
        <f>IF(VLOOKUP($B1119,Table1[],2,FALSE)=0,"",VLOOKUP($B1119,Table1[],2,FALSE))</f>
        <v/>
      </c>
      <c r="P1119" t="str">
        <f>IF(VLOOKUP($B1119,Table1[],3,FALSE)=0,"",VLOOKUP($B1119,Table1[],3,FALSE))</f>
        <v/>
      </c>
      <c r="Q1119" t="str">
        <f>IF(VLOOKUP($B1119,Table1[],5,FALSE)=0,"",VLOOKUP($B1119,Table1[],5,FALSE))</f>
        <v>PT100</v>
      </c>
    </row>
    <row r="1120" spans="1:17" x14ac:dyDescent="0.25">
      <c r="A1120" t="s">
        <v>115</v>
      </c>
      <c r="B1120" t="s">
        <v>1887</v>
      </c>
      <c r="C1120">
        <v>800</v>
      </c>
      <c r="D1120">
        <v>800.1</v>
      </c>
      <c r="E1120">
        <v>1</v>
      </c>
      <c r="F1120" t="s">
        <v>66</v>
      </c>
      <c r="G1120" t="s">
        <v>66</v>
      </c>
      <c r="K1120">
        <v>0.73018583500000001</v>
      </c>
      <c r="L1120">
        <v>0</v>
      </c>
      <c r="M1120">
        <v>0.72012434299999994</v>
      </c>
      <c r="N1120">
        <v>0</v>
      </c>
      <c r="O1120" t="str">
        <f>IF(VLOOKUP($B1120,Table1[],2,FALSE)=0,"",VLOOKUP($B1120,Table1[],2,FALSE))</f>
        <v/>
      </c>
      <c r="P1120" t="str">
        <f>IF(VLOOKUP($B1120,Table1[],3,FALSE)=0,"",VLOOKUP($B1120,Table1[],3,FALSE))</f>
        <v/>
      </c>
      <c r="Q1120" t="str">
        <f>IF(VLOOKUP($B1120,Table1[],5,FALSE)=0,"",VLOOKUP($B1120,Table1[],5,FALSE))</f>
        <v>PT100</v>
      </c>
    </row>
    <row r="1121" spans="1:17" x14ac:dyDescent="0.25">
      <c r="A1121" t="s">
        <v>115</v>
      </c>
      <c r="B1121" t="s">
        <v>1900</v>
      </c>
      <c r="C1121">
        <v>-200</v>
      </c>
      <c r="D1121">
        <v>0.1</v>
      </c>
      <c r="E1121">
        <v>0.1</v>
      </c>
      <c r="F1121" t="s">
        <v>66</v>
      </c>
      <c r="G1121" t="s">
        <v>66</v>
      </c>
      <c r="K1121">
        <v>0.103093619</v>
      </c>
      <c r="L1121">
        <v>0</v>
      </c>
      <c r="M1121">
        <v>8.3547729000000001E-2</v>
      </c>
      <c r="N1121">
        <v>0</v>
      </c>
      <c r="O1121" t="str">
        <f>IF(VLOOKUP($B1121,Table1[],2,FALSE)=0,"",VLOOKUP($B1121,Table1[],2,FALSE))</f>
        <v/>
      </c>
      <c r="P1121" t="str">
        <f>IF(VLOOKUP($B1121,Table1[],3,FALSE)=0,"",VLOOKUP($B1121,Table1[],3,FALSE))</f>
        <v/>
      </c>
      <c r="Q1121" t="str">
        <f>IF(VLOOKUP($B1121,Table1[],5,FALSE)=0,"",VLOOKUP($B1121,Table1[],5,FALSE))</f>
        <v>PT1000</v>
      </c>
    </row>
    <row r="1122" spans="1:17" x14ac:dyDescent="0.25">
      <c r="A1122" t="s">
        <v>115</v>
      </c>
      <c r="B1122" t="s">
        <v>1900</v>
      </c>
      <c r="C1122">
        <v>0</v>
      </c>
      <c r="D1122">
        <v>100.1</v>
      </c>
      <c r="E1122">
        <v>0.1</v>
      </c>
      <c r="F1122" t="s">
        <v>66</v>
      </c>
      <c r="G1122" t="s">
        <v>66</v>
      </c>
      <c r="K1122">
        <v>0.117069308</v>
      </c>
      <c r="L1122">
        <v>0</v>
      </c>
      <c r="M1122">
        <v>0.10028535099999999</v>
      </c>
      <c r="N1122">
        <v>0</v>
      </c>
      <c r="O1122" t="str">
        <f>IF(VLOOKUP($B1122,Table1[],2,FALSE)=0,"",VLOOKUP($B1122,Table1[],2,FALSE))</f>
        <v/>
      </c>
      <c r="P1122" t="str">
        <f>IF(VLOOKUP($B1122,Table1[],3,FALSE)=0,"",VLOOKUP($B1122,Table1[],3,FALSE))</f>
        <v/>
      </c>
      <c r="Q1122" t="str">
        <f>IF(VLOOKUP($B1122,Table1[],5,FALSE)=0,"",VLOOKUP($B1122,Table1[],5,FALSE))</f>
        <v>PT1000</v>
      </c>
    </row>
    <row r="1123" spans="1:17" x14ac:dyDescent="0.25">
      <c r="A1123" t="s">
        <v>115</v>
      </c>
      <c r="B1123" t="s">
        <v>1900</v>
      </c>
      <c r="C1123">
        <v>100</v>
      </c>
      <c r="D1123">
        <v>260.10000000000002</v>
      </c>
      <c r="E1123">
        <v>0.1</v>
      </c>
      <c r="F1123" t="s">
        <v>66</v>
      </c>
      <c r="G1123" t="s">
        <v>66</v>
      </c>
      <c r="K1123">
        <v>0.117069308</v>
      </c>
      <c r="L1123">
        <v>0</v>
      </c>
      <c r="M1123">
        <v>0.10028535099999999</v>
      </c>
      <c r="N1123">
        <v>0</v>
      </c>
      <c r="O1123" t="str">
        <f>IF(VLOOKUP($B1123,Table1[],2,FALSE)=0,"",VLOOKUP($B1123,Table1[],2,FALSE))</f>
        <v/>
      </c>
      <c r="P1123" t="str">
        <f>IF(VLOOKUP($B1123,Table1[],3,FALSE)=0,"",VLOOKUP($B1123,Table1[],3,FALSE))</f>
        <v/>
      </c>
      <c r="Q1123" t="str">
        <f>IF(VLOOKUP($B1123,Table1[],5,FALSE)=0,"",VLOOKUP($B1123,Table1[],5,FALSE))</f>
        <v>PT1000</v>
      </c>
    </row>
    <row r="1124" spans="1:17" x14ac:dyDescent="0.25">
      <c r="A1124" t="s">
        <v>115</v>
      </c>
      <c r="B1124" t="s">
        <v>1900</v>
      </c>
      <c r="C1124">
        <v>260</v>
      </c>
      <c r="D1124">
        <v>300.10000000000002</v>
      </c>
      <c r="E1124">
        <v>0.1</v>
      </c>
      <c r="F1124" t="s">
        <v>66</v>
      </c>
      <c r="G1124" t="s">
        <v>66</v>
      </c>
      <c r="K1124">
        <v>0.15328217499999999</v>
      </c>
      <c r="L1124">
        <v>0</v>
      </c>
      <c r="M1124">
        <v>0.140880637</v>
      </c>
      <c r="N1124">
        <v>0</v>
      </c>
      <c r="O1124" t="str">
        <f>IF(VLOOKUP($B1124,Table1[],2,FALSE)=0,"",VLOOKUP($B1124,Table1[],2,FALSE))</f>
        <v/>
      </c>
      <c r="P1124" t="str">
        <f>IF(VLOOKUP($B1124,Table1[],3,FALSE)=0,"",VLOOKUP($B1124,Table1[],3,FALSE))</f>
        <v/>
      </c>
      <c r="Q1124" t="str">
        <f>IF(VLOOKUP($B1124,Table1[],5,FALSE)=0,"",VLOOKUP($B1124,Table1[],5,FALSE))</f>
        <v>PT1000</v>
      </c>
    </row>
    <row r="1125" spans="1:17" x14ac:dyDescent="0.25">
      <c r="A1125" t="s">
        <v>115</v>
      </c>
      <c r="B1125" t="s">
        <v>1900</v>
      </c>
      <c r="C1125">
        <v>300</v>
      </c>
      <c r="D1125">
        <v>400.1</v>
      </c>
      <c r="E1125">
        <v>0.1</v>
      </c>
      <c r="F1125" t="s">
        <v>66</v>
      </c>
      <c r="G1125" t="s">
        <v>66</v>
      </c>
      <c r="K1125">
        <v>0.16999556299999999</v>
      </c>
      <c r="L1125">
        <v>0</v>
      </c>
      <c r="M1125">
        <v>0.15890380900000001</v>
      </c>
      <c r="N1125">
        <v>0</v>
      </c>
      <c r="O1125" t="str">
        <f>IF(VLOOKUP($B1125,Table1[],2,FALSE)=0,"",VLOOKUP($B1125,Table1[],2,FALSE))</f>
        <v/>
      </c>
      <c r="P1125" t="str">
        <f>IF(VLOOKUP($B1125,Table1[],3,FALSE)=0,"",VLOOKUP($B1125,Table1[],3,FALSE))</f>
        <v/>
      </c>
      <c r="Q1125" t="str">
        <f>IF(VLOOKUP($B1125,Table1[],5,FALSE)=0,"",VLOOKUP($B1125,Table1[],5,FALSE))</f>
        <v>PT1000</v>
      </c>
    </row>
    <row r="1126" spans="1:17" x14ac:dyDescent="0.25">
      <c r="A1126" t="s">
        <v>115</v>
      </c>
      <c r="B1126" t="s">
        <v>1900</v>
      </c>
      <c r="C1126">
        <v>400</v>
      </c>
      <c r="D1126">
        <v>600.1</v>
      </c>
      <c r="E1126">
        <v>0.1</v>
      </c>
      <c r="F1126" t="s">
        <v>66</v>
      </c>
      <c r="G1126" t="s">
        <v>66</v>
      </c>
      <c r="K1126">
        <v>0.17203912299999999</v>
      </c>
      <c r="L1126">
        <v>0</v>
      </c>
      <c r="M1126">
        <v>0.16108813899999999</v>
      </c>
      <c r="N1126">
        <v>0</v>
      </c>
      <c r="O1126" t="str">
        <f>IF(VLOOKUP($B1126,Table1[],2,FALSE)=0,"",VLOOKUP($B1126,Table1[],2,FALSE))</f>
        <v/>
      </c>
      <c r="P1126" t="str">
        <f>IF(VLOOKUP($B1126,Table1[],3,FALSE)=0,"",VLOOKUP($B1126,Table1[],3,FALSE))</f>
        <v/>
      </c>
      <c r="Q1126" t="str">
        <f>IF(VLOOKUP($B1126,Table1[],5,FALSE)=0,"",VLOOKUP($B1126,Table1[],5,FALSE))</f>
        <v>PT1000</v>
      </c>
    </row>
    <row r="1127" spans="1:17" x14ac:dyDescent="0.25">
      <c r="A1127" t="s">
        <v>115</v>
      </c>
      <c r="B1127" t="s">
        <v>1900</v>
      </c>
      <c r="C1127">
        <v>600</v>
      </c>
      <c r="D1127">
        <v>630</v>
      </c>
      <c r="E1127">
        <v>0.1</v>
      </c>
      <c r="F1127" t="s">
        <v>66</v>
      </c>
      <c r="G1127" t="s">
        <v>66</v>
      </c>
      <c r="K1127">
        <v>0.47301427699999998</v>
      </c>
      <c r="L1127">
        <v>0</v>
      </c>
      <c r="M1127">
        <v>0.46914223399999999</v>
      </c>
      <c r="N1127">
        <v>0</v>
      </c>
      <c r="O1127" t="str">
        <f>IF(VLOOKUP($B1127,Table1[],2,FALSE)=0,"",VLOOKUP($B1127,Table1[],2,FALSE))</f>
        <v/>
      </c>
      <c r="P1127" t="str">
        <f>IF(VLOOKUP($B1127,Table1[],3,FALSE)=0,"",VLOOKUP($B1127,Table1[],3,FALSE))</f>
        <v/>
      </c>
      <c r="Q1127" t="str">
        <f>IF(VLOOKUP($B1127,Table1[],5,FALSE)=0,"",VLOOKUP($B1127,Table1[],5,FALSE))</f>
        <v>PT1000</v>
      </c>
    </row>
    <row r="1128" spans="1:17" x14ac:dyDescent="0.25">
      <c r="A1128" t="s">
        <v>115</v>
      </c>
      <c r="B1128" t="s">
        <v>1900</v>
      </c>
      <c r="C1128">
        <v>630</v>
      </c>
      <c r="D1128">
        <v>630.1</v>
      </c>
      <c r="E1128">
        <v>0.1</v>
      </c>
      <c r="F1128" t="s">
        <v>66</v>
      </c>
      <c r="G1128" t="s">
        <v>66</v>
      </c>
      <c r="K1128">
        <v>0.47301427699999998</v>
      </c>
      <c r="L1128">
        <v>0</v>
      </c>
      <c r="M1128">
        <v>0.46914223399999999</v>
      </c>
      <c r="N1128">
        <v>0</v>
      </c>
      <c r="O1128" t="str">
        <f>IF(VLOOKUP($B1128,Table1[],2,FALSE)=0,"",VLOOKUP($B1128,Table1[],2,FALSE))</f>
        <v/>
      </c>
      <c r="P1128" t="str">
        <f>IF(VLOOKUP($B1128,Table1[],3,FALSE)=0,"",VLOOKUP($B1128,Table1[],3,FALSE))</f>
        <v/>
      </c>
      <c r="Q1128" t="str">
        <f>IF(VLOOKUP($B1128,Table1[],5,FALSE)=0,"",VLOOKUP($B1128,Table1[],5,FALSE))</f>
        <v>PT1000</v>
      </c>
    </row>
    <row r="1129" spans="1:17" x14ac:dyDescent="0.25">
      <c r="A1129" t="s">
        <v>115</v>
      </c>
      <c r="B1129" t="s">
        <v>1900</v>
      </c>
      <c r="C1129">
        <v>-200</v>
      </c>
      <c r="D1129">
        <v>0.1</v>
      </c>
      <c r="E1129">
        <v>1</v>
      </c>
      <c r="F1129" t="s">
        <v>66</v>
      </c>
      <c r="G1129" t="s">
        <v>66</v>
      </c>
      <c r="K1129">
        <v>0.59548622600000001</v>
      </c>
      <c r="L1129">
        <v>0</v>
      </c>
      <c r="M1129">
        <v>0.58310510299999996</v>
      </c>
      <c r="N1129">
        <v>0</v>
      </c>
      <c r="O1129" t="str">
        <f>IF(VLOOKUP($B1129,Table1[],2,FALSE)=0,"",VLOOKUP($B1129,Table1[],2,FALSE))</f>
        <v/>
      </c>
      <c r="P1129" t="str">
        <f>IF(VLOOKUP($B1129,Table1[],3,FALSE)=0,"",VLOOKUP($B1129,Table1[],3,FALSE))</f>
        <v/>
      </c>
      <c r="Q1129" t="str">
        <f>IF(VLOOKUP($B1129,Table1[],5,FALSE)=0,"",VLOOKUP($B1129,Table1[],5,FALSE))</f>
        <v>PT1000</v>
      </c>
    </row>
    <row r="1130" spans="1:17" x14ac:dyDescent="0.25">
      <c r="A1130" t="s">
        <v>115</v>
      </c>
      <c r="B1130" t="s">
        <v>1900</v>
      </c>
      <c r="C1130">
        <v>0</v>
      </c>
      <c r="D1130">
        <v>100.1</v>
      </c>
      <c r="E1130">
        <v>1</v>
      </c>
      <c r="F1130" t="s">
        <v>66</v>
      </c>
      <c r="G1130" t="s">
        <v>66</v>
      </c>
      <c r="K1130">
        <v>0.59806418900000002</v>
      </c>
      <c r="L1130">
        <v>0</v>
      </c>
      <c r="M1130">
        <v>0.58573755999999999</v>
      </c>
      <c r="N1130">
        <v>0</v>
      </c>
      <c r="O1130" t="str">
        <f>IF(VLOOKUP($B1130,Table1[],2,FALSE)=0,"",VLOOKUP($B1130,Table1[],2,FALSE))</f>
        <v/>
      </c>
      <c r="P1130" t="str">
        <f>IF(VLOOKUP($B1130,Table1[],3,FALSE)=0,"",VLOOKUP($B1130,Table1[],3,FALSE))</f>
        <v/>
      </c>
      <c r="Q1130" t="str">
        <f>IF(VLOOKUP($B1130,Table1[],5,FALSE)=0,"",VLOOKUP($B1130,Table1[],5,FALSE))</f>
        <v>PT1000</v>
      </c>
    </row>
    <row r="1131" spans="1:17" x14ac:dyDescent="0.25">
      <c r="A1131" t="s">
        <v>115</v>
      </c>
      <c r="B1131" t="s">
        <v>1900</v>
      </c>
      <c r="C1131">
        <v>100</v>
      </c>
      <c r="D1131">
        <v>260.10000000000002</v>
      </c>
      <c r="E1131">
        <v>1</v>
      </c>
      <c r="F1131" t="s">
        <v>66</v>
      </c>
      <c r="G1131" t="s">
        <v>66</v>
      </c>
      <c r="K1131">
        <v>0.59806418900000002</v>
      </c>
      <c r="L1131">
        <v>0</v>
      </c>
      <c r="M1131">
        <v>0.58573755999999999</v>
      </c>
      <c r="N1131">
        <v>0</v>
      </c>
      <c r="O1131" t="str">
        <f>IF(VLOOKUP($B1131,Table1[],2,FALSE)=0,"",VLOOKUP($B1131,Table1[],2,FALSE))</f>
        <v/>
      </c>
      <c r="P1131" t="str">
        <f>IF(VLOOKUP($B1131,Table1[],3,FALSE)=0,"",VLOOKUP($B1131,Table1[],3,FALSE))</f>
        <v/>
      </c>
      <c r="Q1131" t="str">
        <f>IF(VLOOKUP($B1131,Table1[],5,FALSE)=0,"",VLOOKUP($B1131,Table1[],5,FALSE))</f>
        <v>PT1000</v>
      </c>
    </row>
    <row r="1132" spans="1:17" x14ac:dyDescent="0.25">
      <c r="A1132" t="s">
        <v>115</v>
      </c>
      <c r="B1132" t="s">
        <v>1900</v>
      </c>
      <c r="C1132">
        <v>260</v>
      </c>
      <c r="D1132">
        <v>300.10000000000002</v>
      </c>
      <c r="E1132">
        <v>1</v>
      </c>
      <c r="F1132" t="s">
        <v>66</v>
      </c>
      <c r="G1132" t="s">
        <v>66</v>
      </c>
      <c r="K1132">
        <v>0.60619384399999998</v>
      </c>
      <c r="L1132">
        <v>0</v>
      </c>
      <c r="M1132">
        <v>0.59403593399999999</v>
      </c>
      <c r="N1132">
        <v>0</v>
      </c>
      <c r="O1132" t="str">
        <f>IF(VLOOKUP($B1132,Table1[],2,FALSE)=0,"",VLOOKUP($B1132,Table1[],2,FALSE))</f>
        <v/>
      </c>
      <c r="P1132" t="str">
        <f>IF(VLOOKUP($B1132,Table1[],3,FALSE)=0,"",VLOOKUP($B1132,Table1[],3,FALSE))</f>
        <v/>
      </c>
      <c r="Q1132" t="str">
        <f>IF(VLOOKUP($B1132,Table1[],5,FALSE)=0,"",VLOOKUP($B1132,Table1[],5,FALSE))</f>
        <v>PT1000</v>
      </c>
    </row>
    <row r="1133" spans="1:17" x14ac:dyDescent="0.25">
      <c r="A1133" t="s">
        <v>115</v>
      </c>
      <c r="B1133" t="s">
        <v>1900</v>
      </c>
      <c r="C1133">
        <v>300</v>
      </c>
      <c r="D1133">
        <v>400.1</v>
      </c>
      <c r="E1133">
        <v>1</v>
      </c>
      <c r="F1133" t="s">
        <v>66</v>
      </c>
      <c r="G1133" t="s">
        <v>66</v>
      </c>
      <c r="K1133">
        <v>0.61063413099999997</v>
      </c>
      <c r="L1133">
        <v>0</v>
      </c>
      <c r="M1133">
        <v>0.59856641899999996</v>
      </c>
      <c r="N1133">
        <v>0</v>
      </c>
      <c r="O1133" t="str">
        <f>IF(VLOOKUP($B1133,Table1[],2,FALSE)=0,"",VLOOKUP($B1133,Table1[],2,FALSE))</f>
        <v/>
      </c>
      <c r="P1133" t="str">
        <f>IF(VLOOKUP($B1133,Table1[],3,FALSE)=0,"",VLOOKUP($B1133,Table1[],3,FALSE))</f>
        <v/>
      </c>
      <c r="Q1133" t="str">
        <f>IF(VLOOKUP($B1133,Table1[],5,FALSE)=0,"",VLOOKUP($B1133,Table1[],5,FALSE))</f>
        <v>PT1000</v>
      </c>
    </row>
    <row r="1134" spans="1:17" x14ac:dyDescent="0.25">
      <c r="A1134" t="s">
        <v>115</v>
      </c>
      <c r="B1134" t="s">
        <v>1900</v>
      </c>
      <c r="C1134">
        <v>400</v>
      </c>
      <c r="D1134">
        <v>600.1</v>
      </c>
      <c r="E1134">
        <v>1</v>
      </c>
      <c r="F1134" t="s">
        <v>66</v>
      </c>
      <c r="G1134" t="s">
        <v>66</v>
      </c>
      <c r="K1134">
        <v>0.61120619300000001</v>
      </c>
      <c r="L1134">
        <v>0</v>
      </c>
      <c r="M1134">
        <v>0.59915000299999999</v>
      </c>
      <c r="N1134">
        <v>0</v>
      </c>
      <c r="O1134" t="str">
        <f>IF(VLOOKUP($B1134,Table1[],2,FALSE)=0,"",VLOOKUP($B1134,Table1[],2,FALSE))</f>
        <v/>
      </c>
      <c r="P1134" t="str">
        <f>IF(VLOOKUP($B1134,Table1[],3,FALSE)=0,"",VLOOKUP($B1134,Table1[],3,FALSE))</f>
        <v/>
      </c>
      <c r="Q1134" t="str">
        <f>IF(VLOOKUP($B1134,Table1[],5,FALSE)=0,"",VLOOKUP($B1134,Table1[],5,FALSE))</f>
        <v>PT1000</v>
      </c>
    </row>
    <row r="1135" spans="1:17" x14ac:dyDescent="0.25">
      <c r="A1135" t="s">
        <v>115</v>
      </c>
      <c r="B1135" t="s">
        <v>1900</v>
      </c>
      <c r="C1135">
        <v>600</v>
      </c>
      <c r="D1135">
        <v>630</v>
      </c>
      <c r="E1135">
        <v>1</v>
      </c>
      <c r="F1135" t="s">
        <v>66</v>
      </c>
      <c r="G1135" t="s">
        <v>66</v>
      </c>
      <c r="K1135">
        <v>0.75347067499999998</v>
      </c>
      <c r="L1135">
        <v>0</v>
      </c>
      <c r="M1135">
        <v>0.74372425900000005</v>
      </c>
      <c r="N1135">
        <v>0</v>
      </c>
      <c r="O1135" t="str">
        <f>IF(VLOOKUP($B1135,Table1[],2,FALSE)=0,"",VLOOKUP($B1135,Table1[],2,FALSE))</f>
        <v/>
      </c>
      <c r="P1135" t="str">
        <f>IF(VLOOKUP($B1135,Table1[],3,FALSE)=0,"",VLOOKUP($B1135,Table1[],3,FALSE))</f>
        <v/>
      </c>
      <c r="Q1135" t="str">
        <f>IF(VLOOKUP($B1135,Table1[],5,FALSE)=0,"",VLOOKUP($B1135,Table1[],5,FALSE))</f>
        <v>PT1000</v>
      </c>
    </row>
    <row r="1136" spans="1:17" x14ac:dyDescent="0.25">
      <c r="A1136" t="s">
        <v>115</v>
      </c>
      <c r="B1136" t="s">
        <v>1900</v>
      </c>
      <c r="C1136">
        <v>630</v>
      </c>
      <c r="D1136">
        <v>630.1</v>
      </c>
      <c r="E1136">
        <v>1</v>
      </c>
      <c r="F1136" t="s">
        <v>66</v>
      </c>
      <c r="G1136" t="s">
        <v>66</v>
      </c>
      <c r="K1136">
        <v>0.75347067499999998</v>
      </c>
      <c r="L1136">
        <v>0</v>
      </c>
      <c r="M1136">
        <v>0.74372425900000005</v>
      </c>
      <c r="N1136">
        <v>0</v>
      </c>
      <c r="O1136" t="str">
        <f>IF(VLOOKUP($B1136,Table1[],2,FALSE)=0,"",VLOOKUP($B1136,Table1[],2,FALSE))</f>
        <v/>
      </c>
      <c r="P1136" t="str">
        <f>IF(VLOOKUP($B1136,Table1[],3,FALSE)=0,"",VLOOKUP($B1136,Table1[],3,FALSE))</f>
        <v/>
      </c>
      <c r="Q1136" t="str">
        <f>IF(VLOOKUP($B1136,Table1[],5,FALSE)=0,"",VLOOKUP($B1136,Table1[],5,FALSE))</f>
        <v>PT1000</v>
      </c>
    </row>
    <row r="1137" spans="1:17" x14ac:dyDescent="0.25">
      <c r="A1137" t="s">
        <v>115</v>
      </c>
      <c r="B1137" t="s">
        <v>1718</v>
      </c>
      <c r="C1137">
        <v>-418</v>
      </c>
      <c r="D1137">
        <v>-147.9</v>
      </c>
      <c r="E1137">
        <v>0.1</v>
      </c>
      <c r="F1137" t="s">
        <v>69</v>
      </c>
      <c r="G1137" t="s">
        <v>69</v>
      </c>
      <c r="K1137">
        <v>1.046246556</v>
      </c>
      <c r="L1137">
        <v>0</v>
      </c>
      <c r="M1137">
        <v>1.0432597260000001</v>
      </c>
      <c r="N1137">
        <v>0</v>
      </c>
      <c r="O1137" t="str">
        <f>IF(VLOOKUP($B1137,Table1[],2,FALSE)=0,"",VLOOKUP($B1137,Table1[],2,FALSE))</f>
        <v/>
      </c>
      <c r="P1137" t="str">
        <f>IF(VLOOKUP($B1137,Table1[],3,FALSE)=0,"",VLOOKUP($B1137,Table1[],3,FALSE))</f>
        <v/>
      </c>
      <c r="Q1137" t="str">
        <f>IF(VLOOKUP($B1137,Table1[],5,FALSE)=0,"",VLOOKUP($B1137,Table1[],5,FALSE))</f>
        <v>E</v>
      </c>
    </row>
    <row r="1138" spans="1:17" x14ac:dyDescent="0.25">
      <c r="A1138" t="s">
        <v>115</v>
      </c>
      <c r="B1138" t="s">
        <v>1718</v>
      </c>
      <c r="C1138">
        <v>-148</v>
      </c>
      <c r="D1138">
        <v>-12.9</v>
      </c>
      <c r="E1138">
        <v>0.1</v>
      </c>
      <c r="F1138" t="s">
        <v>69</v>
      </c>
      <c r="G1138" t="s">
        <v>69</v>
      </c>
      <c r="K1138">
        <v>0.34659772799999999</v>
      </c>
      <c r="L1138">
        <v>0</v>
      </c>
      <c r="M1138">
        <v>0.34484265600000003</v>
      </c>
      <c r="N1138">
        <v>0</v>
      </c>
      <c r="O1138" t="str">
        <f>IF(VLOOKUP($B1138,Table1[],2,FALSE)=0,"",VLOOKUP($B1138,Table1[],2,FALSE))</f>
        <v/>
      </c>
      <c r="P1138" t="str">
        <f>IF(VLOOKUP($B1138,Table1[],3,FALSE)=0,"",VLOOKUP($B1138,Table1[],3,FALSE))</f>
        <v/>
      </c>
      <c r="Q1138" t="str">
        <f>IF(VLOOKUP($B1138,Table1[],5,FALSE)=0,"",VLOOKUP($B1138,Table1[],5,FALSE))</f>
        <v>E</v>
      </c>
    </row>
    <row r="1139" spans="1:17" x14ac:dyDescent="0.25">
      <c r="A1139" t="s">
        <v>115</v>
      </c>
      <c r="B1139" t="s">
        <v>1718</v>
      </c>
      <c r="C1139">
        <v>-13</v>
      </c>
      <c r="D1139">
        <v>662.1</v>
      </c>
      <c r="E1139">
        <v>0.1</v>
      </c>
      <c r="F1139" t="s">
        <v>69</v>
      </c>
      <c r="G1139" t="s">
        <v>69</v>
      </c>
      <c r="K1139">
        <v>0.30436869799999999</v>
      </c>
      <c r="L1139">
        <v>0</v>
      </c>
      <c r="M1139">
        <v>0.30236860999999998</v>
      </c>
      <c r="N1139">
        <v>0</v>
      </c>
      <c r="O1139" t="str">
        <f>IF(VLOOKUP($B1139,Table1[],2,FALSE)=0,"",VLOOKUP($B1139,Table1[],2,FALSE))</f>
        <v/>
      </c>
      <c r="P1139" t="str">
        <f>IF(VLOOKUP($B1139,Table1[],3,FALSE)=0,"",VLOOKUP($B1139,Table1[],3,FALSE))</f>
        <v/>
      </c>
      <c r="Q1139" t="str">
        <f>IF(VLOOKUP($B1139,Table1[],5,FALSE)=0,"",VLOOKUP($B1139,Table1[],5,FALSE))</f>
        <v>E</v>
      </c>
    </row>
    <row r="1140" spans="1:17" x14ac:dyDescent="0.25">
      <c r="A1140" t="s">
        <v>115</v>
      </c>
      <c r="B1140" t="s">
        <v>1718</v>
      </c>
      <c r="C1140">
        <v>662</v>
      </c>
      <c r="D1140">
        <v>1202.0999999999999</v>
      </c>
      <c r="E1140">
        <v>0.1</v>
      </c>
      <c r="F1140" t="s">
        <v>69</v>
      </c>
      <c r="G1140" t="s">
        <v>69</v>
      </c>
      <c r="K1140">
        <v>0.34352197200000001</v>
      </c>
      <c r="L1140">
        <v>0</v>
      </c>
      <c r="M1140">
        <v>0.342511169</v>
      </c>
      <c r="N1140">
        <v>0</v>
      </c>
      <c r="O1140" t="str">
        <f>IF(VLOOKUP($B1140,Table1[],2,FALSE)=0,"",VLOOKUP($B1140,Table1[],2,FALSE))</f>
        <v/>
      </c>
      <c r="P1140" t="str">
        <f>IF(VLOOKUP($B1140,Table1[],3,FALSE)=0,"",VLOOKUP($B1140,Table1[],3,FALSE))</f>
        <v/>
      </c>
      <c r="Q1140" t="str">
        <f>IF(VLOOKUP($B1140,Table1[],5,FALSE)=0,"",VLOOKUP($B1140,Table1[],5,FALSE))</f>
        <v>E</v>
      </c>
    </row>
    <row r="1141" spans="1:17" x14ac:dyDescent="0.25">
      <c r="A1141" t="s">
        <v>115</v>
      </c>
      <c r="B1141" t="s">
        <v>1718</v>
      </c>
      <c r="C1141">
        <v>1202</v>
      </c>
      <c r="D1141">
        <v>1832</v>
      </c>
      <c r="E1141">
        <v>0.1</v>
      </c>
      <c r="F1141" t="s">
        <v>69</v>
      </c>
      <c r="G1141" t="s">
        <v>69</v>
      </c>
      <c r="K1141">
        <v>0.44489108799999999</v>
      </c>
      <c r="L1141">
        <v>0</v>
      </c>
      <c r="M1141">
        <v>0.444111062</v>
      </c>
      <c r="N1141">
        <v>0</v>
      </c>
      <c r="O1141" t="str">
        <f>IF(VLOOKUP($B1141,Table1[],2,FALSE)=0,"",VLOOKUP($B1141,Table1[],2,FALSE))</f>
        <v/>
      </c>
      <c r="P1141" t="str">
        <f>IF(VLOOKUP($B1141,Table1[],3,FALSE)=0,"",VLOOKUP($B1141,Table1[],3,FALSE))</f>
        <v/>
      </c>
      <c r="Q1141" t="str">
        <f>IF(VLOOKUP($B1141,Table1[],5,FALSE)=0,"",VLOOKUP($B1141,Table1[],5,FALSE))</f>
        <v>E</v>
      </c>
    </row>
    <row r="1142" spans="1:17" x14ac:dyDescent="0.25">
      <c r="A1142" t="s">
        <v>115</v>
      </c>
      <c r="B1142" t="s">
        <v>1718</v>
      </c>
      <c r="C1142">
        <v>1832</v>
      </c>
      <c r="D1142">
        <v>1832.1</v>
      </c>
      <c r="E1142">
        <v>0.1</v>
      </c>
      <c r="F1142" t="s">
        <v>69</v>
      </c>
      <c r="G1142" t="s">
        <v>69</v>
      </c>
      <c r="K1142">
        <v>0.44489108799999999</v>
      </c>
      <c r="L1142">
        <v>0</v>
      </c>
      <c r="M1142">
        <v>0.444111062</v>
      </c>
      <c r="N1142">
        <v>0</v>
      </c>
      <c r="O1142" t="str">
        <f>IF(VLOOKUP($B1142,Table1[],2,FALSE)=0,"",VLOOKUP($B1142,Table1[],2,FALSE))</f>
        <v/>
      </c>
      <c r="P1142" t="str">
        <f>IF(VLOOKUP($B1142,Table1[],3,FALSE)=0,"",VLOOKUP($B1142,Table1[],3,FALSE))</f>
        <v/>
      </c>
      <c r="Q1142" t="str">
        <f>IF(VLOOKUP($B1142,Table1[],5,FALSE)=0,"",VLOOKUP($B1142,Table1[],5,FALSE))</f>
        <v>E</v>
      </c>
    </row>
    <row r="1143" spans="1:17" x14ac:dyDescent="0.25">
      <c r="A1143" t="s">
        <v>115</v>
      </c>
      <c r="B1143" t="s">
        <v>1718</v>
      </c>
      <c r="C1143">
        <v>-418</v>
      </c>
      <c r="D1143">
        <v>-147.9</v>
      </c>
      <c r="E1143">
        <v>1</v>
      </c>
      <c r="F1143" t="s">
        <v>69</v>
      </c>
      <c r="G1143" t="s">
        <v>69</v>
      </c>
      <c r="K1143">
        <v>1.2013970430000001</v>
      </c>
      <c r="L1143">
        <v>0</v>
      </c>
      <c r="M1143">
        <v>1.190962155</v>
      </c>
      <c r="N1143">
        <v>0</v>
      </c>
      <c r="O1143" t="str">
        <f>IF(VLOOKUP($B1143,Table1[],2,FALSE)=0,"",VLOOKUP($B1143,Table1[],2,FALSE))</f>
        <v/>
      </c>
      <c r="P1143" t="str">
        <f>IF(VLOOKUP($B1143,Table1[],3,FALSE)=0,"",VLOOKUP($B1143,Table1[],3,FALSE))</f>
        <v/>
      </c>
      <c r="Q1143" t="str">
        <f>IF(VLOOKUP($B1143,Table1[],5,FALSE)=0,"",VLOOKUP($B1143,Table1[],5,FALSE))</f>
        <v>E</v>
      </c>
    </row>
    <row r="1144" spans="1:17" x14ac:dyDescent="0.25">
      <c r="A1144" t="s">
        <v>115</v>
      </c>
      <c r="B1144" t="s">
        <v>1718</v>
      </c>
      <c r="C1144">
        <v>-148</v>
      </c>
      <c r="D1144">
        <v>-12.9</v>
      </c>
      <c r="E1144">
        <v>1</v>
      </c>
      <c r="F1144" t="s">
        <v>69</v>
      </c>
      <c r="G1144" t="s">
        <v>69</v>
      </c>
      <c r="K1144">
        <v>1.2013970430000001</v>
      </c>
      <c r="L1144">
        <v>0</v>
      </c>
      <c r="M1144">
        <v>1.190962155</v>
      </c>
      <c r="N1144">
        <v>0</v>
      </c>
      <c r="O1144" t="str">
        <f>IF(VLOOKUP($B1144,Table1[],2,FALSE)=0,"",VLOOKUP($B1144,Table1[],2,FALSE))</f>
        <v/>
      </c>
      <c r="P1144" t="str">
        <f>IF(VLOOKUP($B1144,Table1[],3,FALSE)=0,"",VLOOKUP($B1144,Table1[],3,FALSE))</f>
        <v/>
      </c>
      <c r="Q1144" t="str">
        <f>IF(VLOOKUP($B1144,Table1[],5,FALSE)=0,"",VLOOKUP($B1144,Table1[],5,FALSE))</f>
        <v>E</v>
      </c>
    </row>
    <row r="1145" spans="1:17" x14ac:dyDescent="0.25">
      <c r="A1145" t="s">
        <v>115</v>
      </c>
      <c r="B1145" t="s">
        <v>1718</v>
      </c>
      <c r="C1145">
        <v>-13</v>
      </c>
      <c r="D1145">
        <v>662.1</v>
      </c>
      <c r="E1145">
        <v>1</v>
      </c>
      <c r="F1145" t="s">
        <v>69</v>
      </c>
      <c r="G1145" t="s">
        <v>69</v>
      </c>
      <c r="K1145">
        <v>0.65290189700000001</v>
      </c>
      <c r="L1145">
        <v>0</v>
      </c>
      <c r="M1145">
        <v>0.64917391800000002</v>
      </c>
      <c r="N1145">
        <v>0</v>
      </c>
      <c r="O1145" t="str">
        <f>IF(VLOOKUP($B1145,Table1[],2,FALSE)=0,"",VLOOKUP($B1145,Table1[],2,FALSE))</f>
        <v/>
      </c>
      <c r="P1145" t="str">
        <f>IF(VLOOKUP($B1145,Table1[],3,FALSE)=0,"",VLOOKUP($B1145,Table1[],3,FALSE))</f>
        <v/>
      </c>
      <c r="Q1145" t="str">
        <f>IF(VLOOKUP($B1145,Table1[],5,FALSE)=0,"",VLOOKUP($B1145,Table1[],5,FALSE))</f>
        <v>E</v>
      </c>
    </row>
    <row r="1146" spans="1:17" x14ac:dyDescent="0.25">
      <c r="A1146" t="s">
        <v>115</v>
      </c>
      <c r="B1146" t="s">
        <v>1718</v>
      </c>
      <c r="C1146">
        <v>662</v>
      </c>
      <c r="D1146">
        <v>1202.0999999999999</v>
      </c>
      <c r="E1146">
        <v>1</v>
      </c>
      <c r="F1146" t="s">
        <v>69</v>
      </c>
      <c r="G1146" t="s">
        <v>69</v>
      </c>
      <c r="K1146">
        <v>0.67088574199999995</v>
      </c>
      <c r="L1146">
        <v>0</v>
      </c>
      <c r="M1146">
        <v>0.668815296</v>
      </c>
      <c r="N1146">
        <v>0</v>
      </c>
      <c r="O1146" t="str">
        <f>IF(VLOOKUP($B1146,Table1[],2,FALSE)=0,"",VLOOKUP($B1146,Table1[],2,FALSE))</f>
        <v/>
      </c>
      <c r="P1146" t="str">
        <f>IF(VLOOKUP($B1146,Table1[],3,FALSE)=0,"",VLOOKUP($B1146,Table1[],3,FALSE))</f>
        <v/>
      </c>
      <c r="Q1146" t="str">
        <f>IF(VLOOKUP($B1146,Table1[],5,FALSE)=0,"",VLOOKUP($B1146,Table1[],5,FALSE))</f>
        <v>E</v>
      </c>
    </row>
    <row r="1147" spans="1:17" x14ac:dyDescent="0.25">
      <c r="A1147" t="s">
        <v>115</v>
      </c>
      <c r="B1147" t="s">
        <v>1718</v>
      </c>
      <c r="C1147">
        <v>1202</v>
      </c>
      <c r="D1147">
        <v>1832</v>
      </c>
      <c r="E1147">
        <v>1</v>
      </c>
      <c r="F1147" t="s">
        <v>69</v>
      </c>
      <c r="G1147" t="s">
        <v>69</v>
      </c>
      <c r="K1147">
        <v>0.72801676699999995</v>
      </c>
      <c r="L1147">
        <v>0</v>
      </c>
      <c r="M1147">
        <v>0.72610924499999996</v>
      </c>
      <c r="N1147">
        <v>0</v>
      </c>
      <c r="O1147" t="str">
        <f>IF(VLOOKUP($B1147,Table1[],2,FALSE)=0,"",VLOOKUP($B1147,Table1[],2,FALSE))</f>
        <v/>
      </c>
      <c r="P1147" t="str">
        <f>IF(VLOOKUP($B1147,Table1[],3,FALSE)=0,"",VLOOKUP($B1147,Table1[],3,FALSE))</f>
        <v/>
      </c>
      <c r="Q1147" t="str">
        <f>IF(VLOOKUP($B1147,Table1[],5,FALSE)=0,"",VLOOKUP($B1147,Table1[],5,FALSE))</f>
        <v>E</v>
      </c>
    </row>
    <row r="1148" spans="1:17" x14ac:dyDescent="0.25">
      <c r="A1148" t="s">
        <v>115</v>
      </c>
      <c r="B1148" t="s">
        <v>1718</v>
      </c>
      <c r="C1148">
        <v>1832</v>
      </c>
      <c r="D1148">
        <v>1832.1</v>
      </c>
      <c r="E1148">
        <v>1</v>
      </c>
      <c r="F1148" t="s">
        <v>69</v>
      </c>
      <c r="G1148" t="s">
        <v>69</v>
      </c>
      <c r="K1148">
        <v>0.72801676699999995</v>
      </c>
      <c r="L1148">
        <v>0</v>
      </c>
      <c r="M1148">
        <v>0.72610924499999996</v>
      </c>
      <c r="N1148">
        <v>0</v>
      </c>
      <c r="O1148" t="str">
        <f>IF(VLOOKUP($B1148,Table1[],2,FALSE)=0,"",VLOOKUP($B1148,Table1[],2,FALSE))</f>
        <v/>
      </c>
      <c r="P1148" t="str">
        <f>IF(VLOOKUP($B1148,Table1[],3,FALSE)=0,"",VLOOKUP($B1148,Table1[],3,FALSE))</f>
        <v/>
      </c>
      <c r="Q1148" t="str">
        <f>IF(VLOOKUP($B1148,Table1[],5,FALSE)=0,"",VLOOKUP($B1148,Table1[],5,FALSE))</f>
        <v>E</v>
      </c>
    </row>
    <row r="1149" spans="1:17" x14ac:dyDescent="0.25">
      <c r="A1149" t="s">
        <v>115</v>
      </c>
      <c r="B1149" t="s">
        <v>1729</v>
      </c>
      <c r="C1149">
        <v>-346</v>
      </c>
      <c r="D1149">
        <v>-147.9</v>
      </c>
      <c r="E1149">
        <v>0.1</v>
      </c>
      <c r="F1149" t="s">
        <v>69</v>
      </c>
      <c r="G1149" t="s">
        <v>69</v>
      </c>
      <c r="K1149">
        <v>0.57726726900000003</v>
      </c>
      <c r="L1149">
        <v>0</v>
      </c>
      <c r="M1149">
        <v>0.56757588800000003</v>
      </c>
      <c r="N1149">
        <v>0</v>
      </c>
      <c r="O1149" t="str">
        <f>IF(VLOOKUP($B1149,Table1[],2,FALSE)=0,"",VLOOKUP($B1149,Table1[],2,FALSE))</f>
        <v/>
      </c>
      <c r="P1149" t="str">
        <f>IF(VLOOKUP($B1149,Table1[],3,FALSE)=0,"",VLOOKUP($B1149,Table1[],3,FALSE))</f>
        <v/>
      </c>
      <c r="Q1149" t="str">
        <f>IF(VLOOKUP($B1149,Table1[],5,FALSE)=0,"",VLOOKUP($B1149,Table1[],5,FALSE))</f>
        <v>J</v>
      </c>
    </row>
    <row r="1150" spans="1:17" x14ac:dyDescent="0.25">
      <c r="A1150" t="s">
        <v>115</v>
      </c>
      <c r="B1150" t="s">
        <v>1729</v>
      </c>
      <c r="C1150">
        <v>-148</v>
      </c>
      <c r="D1150">
        <v>-21.9</v>
      </c>
      <c r="E1150">
        <v>0.1</v>
      </c>
      <c r="F1150" t="s">
        <v>69</v>
      </c>
      <c r="G1150" t="s">
        <v>69</v>
      </c>
      <c r="K1150">
        <v>0.354075484</v>
      </c>
      <c r="L1150">
        <v>0</v>
      </c>
      <c r="M1150">
        <v>0.34262930000000003</v>
      </c>
      <c r="N1150">
        <v>0</v>
      </c>
      <c r="O1150" t="str">
        <f>IF(VLOOKUP($B1150,Table1[],2,FALSE)=0,"",VLOOKUP($B1150,Table1[],2,FALSE))</f>
        <v/>
      </c>
      <c r="P1150" t="str">
        <f>IF(VLOOKUP($B1150,Table1[],3,FALSE)=0,"",VLOOKUP($B1150,Table1[],3,FALSE))</f>
        <v/>
      </c>
      <c r="Q1150" t="str">
        <f>IF(VLOOKUP($B1150,Table1[],5,FALSE)=0,"",VLOOKUP($B1150,Table1[],5,FALSE))</f>
        <v>J</v>
      </c>
    </row>
    <row r="1151" spans="1:17" x14ac:dyDescent="0.25">
      <c r="A1151" t="s">
        <v>115</v>
      </c>
      <c r="B1151" t="s">
        <v>1729</v>
      </c>
      <c r="C1151">
        <v>-22</v>
      </c>
      <c r="D1151">
        <v>302.10000000000002</v>
      </c>
      <c r="E1151">
        <v>0.1</v>
      </c>
      <c r="F1151" t="s">
        <v>69</v>
      </c>
      <c r="G1151" t="s">
        <v>69</v>
      </c>
      <c r="K1151">
        <v>0.31531184099999998</v>
      </c>
      <c r="L1151">
        <v>0</v>
      </c>
      <c r="M1151">
        <v>0.302401961</v>
      </c>
      <c r="N1151">
        <v>0</v>
      </c>
      <c r="O1151" t="str">
        <f>IF(VLOOKUP($B1151,Table1[],2,FALSE)=0,"",VLOOKUP($B1151,Table1[],2,FALSE))</f>
        <v/>
      </c>
      <c r="P1151" t="str">
        <f>IF(VLOOKUP($B1151,Table1[],3,FALSE)=0,"",VLOOKUP($B1151,Table1[],3,FALSE))</f>
        <v/>
      </c>
      <c r="Q1151" t="str">
        <f>IF(VLOOKUP($B1151,Table1[],5,FALSE)=0,"",VLOOKUP($B1151,Table1[],5,FALSE))</f>
        <v>J</v>
      </c>
    </row>
    <row r="1152" spans="1:17" x14ac:dyDescent="0.25">
      <c r="A1152" t="s">
        <v>115</v>
      </c>
      <c r="B1152" t="s">
        <v>1729</v>
      </c>
      <c r="C1152">
        <v>302</v>
      </c>
      <c r="D1152">
        <v>1400.1</v>
      </c>
      <c r="E1152">
        <v>0.1</v>
      </c>
      <c r="F1152" t="s">
        <v>69</v>
      </c>
      <c r="G1152" t="s">
        <v>69</v>
      </c>
      <c r="K1152">
        <v>0.36583836400000003</v>
      </c>
      <c r="L1152">
        <v>0</v>
      </c>
      <c r="M1152">
        <v>0.36274510900000001</v>
      </c>
      <c r="N1152">
        <v>0</v>
      </c>
      <c r="O1152" t="str">
        <f>IF(VLOOKUP($B1152,Table1[],2,FALSE)=0,"",VLOOKUP($B1152,Table1[],2,FALSE))</f>
        <v/>
      </c>
      <c r="P1152" t="str">
        <f>IF(VLOOKUP($B1152,Table1[],3,FALSE)=0,"",VLOOKUP($B1152,Table1[],3,FALSE))</f>
        <v/>
      </c>
      <c r="Q1152" t="str">
        <f>IF(VLOOKUP($B1152,Table1[],5,FALSE)=0,"",VLOOKUP($B1152,Table1[],5,FALSE))</f>
        <v>J</v>
      </c>
    </row>
    <row r="1153" spans="1:17" x14ac:dyDescent="0.25">
      <c r="A1153" t="s">
        <v>115</v>
      </c>
      <c r="B1153" t="s">
        <v>1729</v>
      </c>
      <c r="C1153">
        <v>1400</v>
      </c>
      <c r="D1153">
        <v>2192</v>
      </c>
      <c r="E1153">
        <v>0.1</v>
      </c>
      <c r="F1153" t="s">
        <v>69</v>
      </c>
      <c r="G1153" t="s">
        <v>69</v>
      </c>
      <c r="K1153">
        <v>0.487362028</v>
      </c>
      <c r="L1153">
        <v>0</v>
      </c>
      <c r="M1153">
        <v>0.48504438100000002</v>
      </c>
      <c r="N1153">
        <v>0</v>
      </c>
      <c r="O1153" t="str">
        <f>IF(VLOOKUP($B1153,Table1[],2,FALSE)=0,"",VLOOKUP($B1153,Table1[],2,FALSE))</f>
        <v/>
      </c>
      <c r="P1153" t="str">
        <f>IF(VLOOKUP($B1153,Table1[],3,FALSE)=0,"",VLOOKUP($B1153,Table1[],3,FALSE))</f>
        <v/>
      </c>
      <c r="Q1153" t="str">
        <f>IF(VLOOKUP($B1153,Table1[],5,FALSE)=0,"",VLOOKUP($B1153,Table1[],5,FALSE))</f>
        <v>J</v>
      </c>
    </row>
    <row r="1154" spans="1:17" x14ac:dyDescent="0.25">
      <c r="A1154" t="s">
        <v>115</v>
      </c>
      <c r="B1154" t="s">
        <v>1729</v>
      </c>
      <c r="C1154">
        <v>2192</v>
      </c>
      <c r="D1154">
        <v>2192.1</v>
      </c>
      <c r="E1154">
        <v>0.1</v>
      </c>
      <c r="F1154" t="s">
        <v>69</v>
      </c>
      <c r="G1154" t="s">
        <v>69</v>
      </c>
      <c r="K1154">
        <v>0.487362028</v>
      </c>
      <c r="L1154">
        <v>0</v>
      </c>
      <c r="M1154">
        <v>0.48504438100000002</v>
      </c>
      <c r="N1154">
        <v>0</v>
      </c>
      <c r="O1154" t="str">
        <f>IF(VLOOKUP($B1154,Table1[],2,FALSE)=0,"",VLOOKUP($B1154,Table1[],2,FALSE))</f>
        <v/>
      </c>
      <c r="P1154" t="str">
        <f>IF(VLOOKUP($B1154,Table1[],3,FALSE)=0,"",VLOOKUP($B1154,Table1[],3,FALSE))</f>
        <v/>
      </c>
      <c r="Q1154" t="str">
        <f>IF(VLOOKUP($B1154,Table1[],5,FALSE)=0,"",VLOOKUP($B1154,Table1[],5,FALSE))</f>
        <v>J</v>
      </c>
    </row>
    <row r="1155" spans="1:17" x14ac:dyDescent="0.25">
      <c r="A1155" t="s">
        <v>115</v>
      </c>
      <c r="B1155" t="s">
        <v>1729</v>
      </c>
      <c r="C1155">
        <v>-346</v>
      </c>
      <c r="D1155">
        <v>-147.9</v>
      </c>
      <c r="E1155">
        <v>1</v>
      </c>
      <c r="F1155" t="s">
        <v>69</v>
      </c>
      <c r="G1155" t="s">
        <v>69</v>
      </c>
      <c r="K1155">
        <v>0.83457943499999998</v>
      </c>
      <c r="L1155">
        <v>0</v>
      </c>
      <c r="M1155">
        <v>0.80755333500000004</v>
      </c>
      <c r="N1155">
        <v>0</v>
      </c>
      <c r="O1155" t="str">
        <f>IF(VLOOKUP($B1155,Table1[],2,FALSE)=0,"",VLOOKUP($B1155,Table1[],2,FALSE))</f>
        <v/>
      </c>
      <c r="P1155" t="str">
        <f>IF(VLOOKUP($B1155,Table1[],3,FALSE)=0,"",VLOOKUP($B1155,Table1[],3,FALSE))</f>
        <v/>
      </c>
      <c r="Q1155" t="str">
        <f>IF(VLOOKUP($B1155,Table1[],5,FALSE)=0,"",VLOOKUP($B1155,Table1[],5,FALSE))</f>
        <v>J</v>
      </c>
    </row>
    <row r="1156" spans="1:17" x14ac:dyDescent="0.25">
      <c r="A1156" t="s">
        <v>115</v>
      </c>
      <c r="B1156" t="s">
        <v>1729</v>
      </c>
      <c r="C1156">
        <v>-148</v>
      </c>
      <c r="D1156">
        <v>-21.9</v>
      </c>
      <c r="E1156">
        <v>1</v>
      </c>
      <c r="F1156" t="s">
        <v>69</v>
      </c>
      <c r="G1156" t="s">
        <v>69</v>
      </c>
      <c r="K1156">
        <v>0.69231010500000001</v>
      </c>
      <c r="L1156">
        <v>0</v>
      </c>
      <c r="M1156">
        <v>0.66887580099999999</v>
      </c>
      <c r="N1156">
        <v>0</v>
      </c>
      <c r="O1156" t="str">
        <f>IF(VLOOKUP($B1156,Table1[],2,FALSE)=0,"",VLOOKUP($B1156,Table1[],2,FALSE))</f>
        <v/>
      </c>
      <c r="P1156" t="str">
        <f>IF(VLOOKUP($B1156,Table1[],3,FALSE)=0,"",VLOOKUP($B1156,Table1[],3,FALSE))</f>
        <v/>
      </c>
      <c r="Q1156" t="str">
        <f>IF(VLOOKUP($B1156,Table1[],5,FALSE)=0,"",VLOOKUP($B1156,Table1[],5,FALSE))</f>
        <v>J</v>
      </c>
    </row>
    <row r="1157" spans="1:17" x14ac:dyDescent="0.25">
      <c r="A1157" t="s">
        <v>115</v>
      </c>
      <c r="B1157" t="s">
        <v>1729</v>
      </c>
      <c r="C1157">
        <v>-22</v>
      </c>
      <c r="D1157">
        <v>302.10000000000002</v>
      </c>
      <c r="E1157">
        <v>1</v>
      </c>
      <c r="F1157" t="s">
        <v>69</v>
      </c>
      <c r="G1157" t="s">
        <v>69</v>
      </c>
      <c r="K1157">
        <v>0.67330928300000004</v>
      </c>
      <c r="L1157">
        <v>0</v>
      </c>
      <c r="M1157">
        <v>0.64918945299999997</v>
      </c>
      <c r="N1157">
        <v>0</v>
      </c>
      <c r="O1157" t="str">
        <f>IF(VLOOKUP($B1157,Table1[],2,FALSE)=0,"",VLOOKUP($B1157,Table1[],2,FALSE))</f>
        <v/>
      </c>
      <c r="P1157" t="str">
        <f>IF(VLOOKUP($B1157,Table1[],3,FALSE)=0,"",VLOOKUP($B1157,Table1[],3,FALSE))</f>
        <v/>
      </c>
      <c r="Q1157" t="str">
        <f>IF(VLOOKUP($B1157,Table1[],5,FALSE)=0,"",VLOOKUP($B1157,Table1[],5,FALSE))</f>
        <v>J</v>
      </c>
    </row>
    <row r="1158" spans="1:17" x14ac:dyDescent="0.25">
      <c r="A1158" t="s">
        <v>115</v>
      </c>
      <c r="B1158" t="s">
        <v>1729</v>
      </c>
      <c r="C1158">
        <v>302</v>
      </c>
      <c r="D1158">
        <v>1400.1</v>
      </c>
      <c r="E1158">
        <v>1</v>
      </c>
      <c r="F1158" t="s">
        <v>69</v>
      </c>
      <c r="G1158" t="s">
        <v>69</v>
      </c>
      <c r="K1158">
        <v>0.68600203500000001</v>
      </c>
      <c r="L1158">
        <v>0</v>
      </c>
      <c r="M1158">
        <v>0.679399745</v>
      </c>
      <c r="N1158">
        <v>0</v>
      </c>
      <c r="O1158" t="str">
        <f>IF(VLOOKUP($B1158,Table1[],2,FALSE)=0,"",VLOOKUP($B1158,Table1[],2,FALSE))</f>
        <v/>
      </c>
      <c r="P1158" t="str">
        <f>IF(VLOOKUP($B1158,Table1[],3,FALSE)=0,"",VLOOKUP($B1158,Table1[],3,FALSE))</f>
        <v/>
      </c>
      <c r="Q1158" t="str">
        <f>IF(VLOOKUP($B1158,Table1[],5,FALSE)=0,"",VLOOKUP($B1158,Table1[],5,FALSE))</f>
        <v>J</v>
      </c>
    </row>
    <row r="1159" spans="1:17" x14ac:dyDescent="0.25">
      <c r="A1159" t="s">
        <v>115</v>
      </c>
      <c r="B1159" t="s">
        <v>1729</v>
      </c>
      <c r="C1159">
        <v>1400</v>
      </c>
      <c r="D1159">
        <v>2192</v>
      </c>
      <c r="E1159">
        <v>1</v>
      </c>
      <c r="F1159" t="s">
        <v>69</v>
      </c>
      <c r="G1159" t="s">
        <v>69</v>
      </c>
      <c r="K1159">
        <v>0.75781450900000003</v>
      </c>
      <c r="L1159">
        <v>0</v>
      </c>
      <c r="M1159">
        <v>0.75184310300000001</v>
      </c>
      <c r="N1159">
        <v>0</v>
      </c>
      <c r="O1159" t="str">
        <f>IF(VLOOKUP($B1159,Table1[],2,FALSE)=0,"",VLOOKUP($B1159,Table1[],2,FALSE))</f>
        <v/>
      </c>
      <c r="P1159" t="str">
        <f>IF(VLOOKUP($B1159,Table1[],3,FALSE)=0,"",VLOOKUP($B1159,Table1[],3,FALSE))</f>
        <v/>
      </c>
      <c r="Q1159" t="str">
        <f>IF(VLOOKUP($B1159,Table1[],5,FALSE)=0,"",VLOOKUP($B1159,Table1[],5,FALSE))</f>
        <v>J</v>
      </c>
    </row>
    <row r="1160" spans="1:17" x14ac:dyDescent="0.25">
      <c r="A1160" t="s">
        <v>115</v>
      </c>
      <c r="B1160" t="s">
        <v>1729</v>
      </c>
      <c r="C1160">
        <v>2192</v>
      </c>
      <c r="D1160">
        <v>2192.1</v>
      </c>
      <c r="E1160">
        <v>1</v>
      </c>
      <c r="F1160" t="s">
        <v>69</v>
      </c>
      <c r="G1160" t="s">
        <v>69</v>
      </c>
      <c r="K1160">
        <v>0.75781450900000003</v>
      </c>
      <c r="L1160">
        <v>0</v>
      </c>
      <c r="M1160">
        <v>0.75184310300000001</v>
      </c>
      <c r="N1160">
        <v>0</v>
      </c>
      <c r="O1160" t="str">
        <f>IF(VLOOKUP($B1160,Table1[],2,FALSE)=0,"",VLOOKUP($B1160,Table1[],2,FALSE))</f>
        <v/>
      </c>
      <c r="P1160" t="str">
        <f>IF(VLOOKUP($B1160,Table1[],3,FALSE)=0,"",VLOOKUP($B1160,Table1[],3,FALSE))</f>
        <v/>
      </c>
      <c r="Q1160" t="str">
        <f>IF(VLOOKUP($B1160,Table1[],5,FALSE)=0,"",VLOOKUP($B1160,Table1[],5,FALSE))</f>
        <v>J</v>
      </c>
    </row>
    <row r="1161" spans="1:17" x14ac:dyDescent="0.25">
      <c r="A1161" t="s">
        <v>115</v>
      </c>
      <c r="B1161" t="s">
        <v>1740</v>
      </c>
      <c r="C1161">
        <v>-328</v>
      </c>
      <c r="D1161">
        <v>-147.9</v>
      </c>
      <c r="E1161">
        <v>0.1</v>
      </c>
      <c r="F1161" t="s">
        <v>69</v>
      </c>
      <c r="G1161" t="s">
        <v>69</v>
      </c>
      <c r="K1161">
        <v>0.70185549000000003</v>
      </c>
      <c r="L1161">
        <v>0</v>
      </c>
      <c r="M1161">
        <v>0.69127811699999997</v>
      </c>
      <c r="N1161">
        <v>0</v>
      </c>
      <c r="O1161" t="str">
        <f>IF(VLOOKUP($B1161,Table1[],2,FALSE)=0,"",VLOOKUP($B1161,Table1[],2,FALSE))</f>
        <v/>
      </c>
      <c r="P1161" t="str">
        <f>IF(VLOOKUP($B1161,Table1[],3,FALSE)=0,"",VLOOKUP($B1161,Table1[],3,FALSE))</f>
        <v/>
      </c>
      <c r="Q1161" t="str">
        <f>IF(VLOOKUP($B1161,Table1[],5,FALSE)=0,"",VLOOKUP($B1161,Table1[],5,FALSE))</f>
        <v>K</v>
      </c>
    </row>
    <row r="1162" spans="1:17" x14ac:dyDescent="0.25">
      <c r="A1162" t="s">
        <v>115</v>
      </c>
      <c r="B1162" t="s">
        <v>1740</v>
      </c>
      <c r="C1162">
        <v>-148</v>
      </c>
      <c r="D1162">
        <v>-12.9</v>
      </c>
      <c r="E1162">
        <v>0.1</v>
      </c>
      <c r="F1162" t="s">
        <v>69</v>
      </c>
      <c r="G1162" t="s">
        <v>69</v>
      </c>
      <c r="K1162">
        <v>0.40197575899999999</v>
      </c>
      <c r="L1162">
        <v>0</v>
      </c>
      <c r="M1162">
        <v>0.38320858099999999</v>
      </c>
      <c r="N1162">
        <v>0</v>
      </c>
      <c r="O1162" t="str">
        <f>IF(VLOOKUP($B1162,Table1[],2,FALSE)=0,"",VLOOKUP($B1162,Table1[],2,FALSE))</f>
        <v/>
      </c>
      <c r="P1162" t="str">
        <f>IF(VLOOKUP($B1162,Table1[],3,FALSE)=0,"",VLOOKUP($B1162,Table1[],3,FALSE))</f>
        <v/>
      </c>
      <c r="Q1162" t="str">
        <f>IF(VLOOKUP($B1162,Table1[],5,FALSE)=0,"",VLOOKUP($B1162,Table1[],5,FALSE))</f>
        <v>K</v>
      </c>
    </row>
    <row r="1163" spans="1:17" x14ac:dyDescent="0.25">
      <c r="A1163" t="s">
        <v>115</v>
      </c>
      <c r="B1163" t="s">
        <v>1740</v>
      </c>
      <c r="C1163">
        <v>-13</v>
      </c>
      <c r="D1163">
        <v>248.1</v>
      </c>
      <c r="E1163">
        <v>0.1</v>
      </c>
      <c r="F1163" t="s">
        <v>69</v>
      </c>
      <c r="G1163" t="s">
        <v>69</v>
      </c>
      <c r="K1163">
        <v>0.35702451000000002</v>
      </c>
      <c r="L1163">
        <v>0</v>
      </c>
      <c r="M1163">
        <v>0.34265369699999998</v>
      </c>
      <c r="N1163">
        <v>0</v>
      </c>
      <c r="O1163" t="str">
        <f>IF(VLOOKUP($B1163,Table1[],2,FALSE)=0,"",VLOOKUP($B1163,Table1[],2,FALSE))</f>
        <v/>
      </c>
      <c r="P1163" t="str">
        <f>IF(VLOOKUP($B1163,Table1[],3,FALSE)=0,"",VLOOKUP($B1163,Table1[],3,FALSE))</f>
        <v/>
      </c>
      <c r="Q1163" t="str">
        <f>IF(VLOOKUP($B1163,Table1[],5,FALSE)=0,"",VLOOKUP($B1163,Table1[],5,FALSE))</f>
        <v>K</v>
      </c>
    </row>
    <row r="1164" spans="1:17" x14ac:dyDescent="0.25">
      <c r="A1164" t="s">
        <v>115</v>
      </c>
      <c r="B1164" t="s">
        <v>1740</v>
      </c>
      <c r="C1164">
        <v>248</v>
      </c>
      <c r="D1164">
        <v>1832.1</v>
      </c>
      <c r="E1164">
        <v>0.1</v>
      </c>
      <c r="F1164" t="s">
        <v>69</v>
      </c>
      <c r="G1164" t="s">
        <v>69</v>
      </c>
      <c r="K1164">
        <v>0.55154780400000003</v>
      </c>
      <c r="L1164">
        <v>0</v>
      </c>
      <c r="M1164">
        <v>0.54665417400000005</v>
      </c>
      <c r="N1164">
        <v>0</v>
      </c>
      <c r="O1164" t="str">
        <f>IF(VLOOKUP($B1164,Table1[],2,FALSE)=0,"",VLOOKUP($B1164,Table1[],2,FALSE))</f>
        <v/>
      </c>
      <c r="P1164" t="str">
        <f>IF(VLOOKUP($B1164,Table1[],3,FALSE)=0,"",VLOOKUP($B1164,Table1[],3,FALSE))</f>
        <v/>
      </c>
      <c r="Q1164" t="str">
        <f>IF(VLOOKUP($B1164,Table1[],5,FALSE)=0,"",VLOOKUP($B1164,Table1[],5,FALSE))</f>
        <v>K</v>
      </c>
    </row>
    <row r="1165" spans="1:17" x14ac:dyDescent="0.25">
      <c r="A1165" t="s">
        <v>115</v>
      </c>
      <c r="B1165" t="s">
        <v>1740</v>
      </c>
      <c r="C1165">
        <v>1832</v>
      </c>
      <c r="D1165">
        <v>2500</v>
      </c>
      <c r="E1165">
        <v>0.1</v>
      </c>
      <c r="F1165" t="s">
        <v>69</v>
      </c>
      <c r="G1165" t="s">
        <v>69</v>
      </c>
      <c r="K1165">
        <v>0.83992544099999999</v>
      </c>
      <c r="L1165">
        <v>0</v>
      </c>
      <c r="M1165">
        <v>0.835476043</v>
      </c>
      <c r="N1165">
        <v>0</v>
      </c>
      <c r="O1165" t="str">
        <f>IF(VLOOKUP($B1165,Table1[],2,FALSE)=0,"",VLOOKUP($B1165,Table1[],2,FALSE))</f>
        <v/>
      </c>
      <c r="P1165" t="str">
        <f>IF(VLOOKUP($B1165,Table1[],3,FALSE)=0,"",VLOOKUP($B1165,Table1[],3,FALSE))</f>
        <v/>
      </c>
      <c r="Q1165" t="str">
        <f>IF(VLOOKUP($B1165,Table1[],5,FALSE)=0,"",VLOOKUP($B1165,Table1[],5,FALSE))</f>
        <v>K</v>
      </c>
    </row>
    <row r="1166" spans="1:17" x14ac:dyDescent="0.25">
      <c r="A1166" t="s">
        <v>115</v>
      </c>
      <c r="B1166" t="s">
        <v>1740</v>
      </c>
      <c r="C1166">
        <v>2500</v>
      </c>
      <c r="D1166">
        <v>2500.1</v>
      </c>
      <c r="E1166">
        <v>0.1</v>
      </c>
      <c r="F1166" t="s">
        <v>69</v>
      </c>
      <c r="G1166" t="s">
        <v>69</v>
      </c>
      <c r="K1166">
        <v>0.83992544099999999</v>
      </c>
      <c r="L1166">
        <v>0</v>
      </c>
      <c r="M1166">
        <v>0.835476043</v>
      </c>
      <c r="N1166">
        <v>0</v>
      </c>
      <c r="O1166" t="str">
        <f>IF(VLOOKUP($B1166,Table1[],2,FALSE)=0,"",VLOOKUP($B1166,Table1[],2,FALSE))</f>
        <v/>
      </c>
      <c r="P1166" t="str">
        <f>IF(VLOOKUP($B1166,Table1[],3,FALSE)=0,"",VLOOKUP($B1166,Table1[],3,FALSE))</f>
        <v/>
      </c>
      <c r="Q1166" t="str">
        <f>IF(VLOOKUP($B1166,Table1[],5,FALSE)=0,"",VLOOKUP($B1166,Table1[],5,FALSE))</f>
        <v>K</v>
      </c>
    </row>
    <row r="1167" spans="1:17" x14ac:dyDescent="0.25">
      <c r="A1167" t="s">
        <v>115</v>
      </c>
      <c r="B1167" t="s">
        <v>1740</v>
      </c>
      <c r="C1167">
        <v>-328</v>
      </c>
      <c r="D1167">
        <v>-147.9</v>
      </c>
      <c r="E1167">
        <v>1</v>
      </c>
      <c r="F1167" t="s">
        <v>69</v>
      </c>
      <c r="G1167" t="s">
        <v>69</v>
      </c>
      <c r="K1167">
        <v>0.93102535500000005</v>
      </c>
      <c r="L1167">
        <v>0</v>
      </c>
      <c r="M1167">
        <v>0.89881334800000001</v>
      </c>
      <c r="N1167">
        <v>0</v>
      </c>
      <c r="O1167" t="str">
        <f>IF(VLOOKUP($B1167,Table1[],2,FALSE)=0,"",VLOOKUP($B1167,Table1[],2,FALSE))</f>
        <v/>
      </c>
      <c r="P1167" t="str">
        <f>IF(VLOOKUP($B1167,Table1[],3,FALSE)=0,"",VLOOKUP($B1167,Table1[],3,FALSE))</f>
        <v/>
      </c>
      <c r="Q1167" t="str">
        <f>IF(VLOOKUP($B1167,Table1[],5,FALSE)=0,"",VLOOKUP($B1167,Table1[],5,FALSE))</f>
        <v>K</v>
      </c>
    </row>
    <row r="1168" spans="1:17" x14ac:dyDescent="0.25">
      <c r="A1168" t="s">
        <v>115</v>
      </c>
      <c r="B1168" t="s">
        <v>1740</v>
      </c>
      <c r="C1168">
        <v>-148</v>
      </c>
      <c r="D1168">
        <v>-12.9</v>
      </c>
      <c r="E1168">
        <v>1</v>
      </c>
      <c r="F1168" t="s">
        <v>69</v>
      </c>
      <c r="G1168" t="s">
        <v>69</v>
      </c>
      <c r="K1168">
        <v>0.73197786499999995</v>
      </c>
      <c r="L1168">
        <v>0</v>
      </c>
      <c r="M1168">
        <v>0.690542408</v>
      </c>
      <c r="N1168">
        <v>0</v>
      </c>
      <c r="O1168" t="str">
        <f>IF(VLOOKUP($B1168,Table1[],2,FALSE)=0,"",VLOOKUP($B1168,Table1[],2,FALSE))</f>
        <v/>
      </c>
      <c r="P1168" t="str">
        <f>IF(VLOOKUP($B1168,Table1[],3,FALSE)=0,"",VLOOKUP($B1168,Table1[],3,FALSE))</f>
        <v/>
      </c>
      <c r="Q1168" t="str">
        <f>IF(VLOOKUP($B1168,Table1[],5,FALSE)=0,"",VLOOKUP($B1168,Table1[],5,FALSE))</f>
        <v>K</v>
      </c>
    </row>
    <row r="1169" spans="1:17" x14ac:dyDescent="0.25">
      <c r="A1169" t="s">
        <v>115</v>
      </c>
      <c r="B1169" t="s">
        <v>1740</v>
      </c>
      <c r="C1169">
        <v>-13</v>
      </c>
      <c r="D1169">
        <v>248.1</v>
      </c>
      <c r="E1169">
        <v>1</v>
      </c>
      <c r="F1169" t="s">
        <v>69</v>
      </c>
      <c r="G1169" t="s">
        <v>69</v>
      </c>
      <c r="K1169">
        <v>0.69830604600000001</v>
      </c>
      <c r="L1169">
        <v>0</v>
      </c>
      <c r="M1169">
        <v>0.66888829900000002</v>
      </c>
      <c r="N1169">
        <v>0</v>
      </c>
      <c r="O1169" t="str">
        <f>IF(VLOOKUP($B1169,Table1[],2,FALSE)=0,"",VLOOKUP($B1169,Table1[],2,FALSE))</f>
        <v/>
      </c>
      <c r="P1169" t="str">
        <f>IF(VLOOKUP($B1169,Table1[],3,FALSE)=0,"",VLOOKUP($B1169,Table1[],3,FALSE))</f>
        <v/>
      </c>
      <c r="Q1169" t="str">
        <f>IF(VLOOKUP($B1169,Table1[],5,FALSE)=0,"",VLOOKUP($B1169,Table1[],5,FALSE))</f>
        <v>K</v>
      </c>
    </row>
    <row r="1170" spans="1:17" x14ac:dyDescent="0.25">
      <c r="A1170" t="s">
        <v>115</v>
      </c>
      <c r="B1170" t="s">
        <v>1740</v>
      </c>
      <c r="C1170">
        <v>248</v>
      </c>
      <c r="D1170">
        <v>1832.1</v>
      </c>
      <c r="E1170">
        <v>1</v>
      </c>
      <c r="F1170" t="s">
        <v>69</v>
      </c>
      <c r="G1170" t="s">
        <v>69</v>
      </c>
      <c r="K1170">
        <v>0.80642889500000003</v>
      </c>
      <c r="L1170">
        <v>0</v>
      </c>
      <c r="M1170">
        <v>0.792988515</v>
      </c>
      <c r="N1170">
        <v>0</v>
      </c>
      <c r="O1170" t="str">
        <f>IF(VLOOKUP($B1170,Table1[],2,FALSE)=0,"",VLOOKUP($B1170,Table1[],2,FALSE))</f>
        <v/>
      </c>
      <c r="P1170" t="str">
        <f>IF(VLOOKUP($B1170,Table1[],3,FALSE)=0,"",VLOOKUP($B1170,Table1[],3,FALSE))</f>
        <v/>
      </c>
      <c r="Q1170" t="str">
        <f>IF(VLOOKUP($B1170,Table1[],5,FALSE)=0,"",VLOOKUP($B1170,Table1[],5,FALSE))</f>
        <v>K</v>
      </c>
    </row>
    <row r="1171" spans="1:17" x14ac:dyDescent="0.25">
      <c r="A1171" t="s">
        <v>115</v>
      </c>
      <c r="B1171" t="s">
        <v>1740</v>
      </c>
      <c r="C1171">
        <v>1832</v>
      </c>
      <c r="D1171">
        <v>2500</v>
      </c>
      <c r="E1171">
        <v>1</v>
      </c>
      <c r="F1171" t="s">
        <v>69</v>
      </c>
      <c r="G1171" t="s">
        <v>69</v>
      </c>
      <c r="K1171">
        <v>1.0285126790000001</v>
      </c>
      <c r="L1171">
        <v>0</v>
      </c>
      <c r="M1171">
        <v>1.013913319</v>
      </c>
      <c r="N1171">
        <v>0</v>
      </c>
      <c r="O1171" t="str">
        <f>IF(VLOOKUP($B1171,Table1[],2,FALSE)=0,"",VLOOKUP($B1171,Table1[],2,FALSE))</f>
        <v/>
      </c>
      <c r="P1171" t="str">
        <f>IF(VLOOKUP($B1171,Table1[],3,FALSE)=0,"",VLOOKUP($B1171,Table1[],3,FALSE))</f>
        <v/>
      </c>
      <c r="Q1171" t="str">
        <f>IF(VLOOKUP($B1171,Table1[],5,FALSE)=0,"",VLOOKUP($B1171,Table1[],5,FALSE))</f>
        <v>K</v>
      </c>
    </row>
    <row r="1172" spans="1:17" x14ac:dyDescent="0.25">
      <c r="A1172" t="s">
        <v>115</v>
      </c>
      <c r="B1172" t="s">
        <v>1740</v>
      </c>
      <c r="C1172">
        <v>2500</v>
      </c>
      <c r="D1172">
        <v>2500.1</v>
      </c>
      <c r="E1172">
        <v>1</v>
      </c>
      <c r="F1172" t="s">
        <v>69</v>
      </c>
      <c r="G1172" t="s">
        <v>69</v>
      </c>
      <c r="K1172">
        <v>1.0285126790000001</v>
      </c>
      <c r="L1172">
        <v>0</v>
      </c>
      <c r="M1172">
        <v>1.013913319</v>
      </c>
      <c r="N1172">
        <v>0</v>
      </c>
      <c r="O1172" t="str">
        <f>IF(VLOOKUP($B1172,Table1[],2,FALSE)=0,"",VLOOKUP($B1172,Table1[],2,FALSE))</f>
        <v/>
      </c>
      <c r="P1172" t="str">
        <f>IF(VLOOKUP($B1172,Table1[],3,FALSE)=0,"",VLOOKUP($B1172,Table1[],3,FALSE))</f>
        <v/>
      </c>
      <c r="Q1172" t="str">
        <f>IF(VLOOKUP($B1172,Table1[],5,FALSE)=0,"",VLOOKUP($B1172,Table1[],5,FALSE))</f>
        <v>K</v>
      </c>
    </row>
    <row r="1173" spans="1:17" x14ac:dyDescent="0.25">
      <c r="A1173" t="s">
        <v>115</v>
      </c>
      <c r="B1173" t="s">
        <v>1751</v>
      </c>
      <c r="C1173">
        <v>-328</v>
      </c>
      <c r="D1173">
        <v>-147.9</v>
      </c>
      <c r="E1173">
        <v>0.1</v>
      </c>
      <c r="F1173" t="s">
        <v>69</v>
      </c>
      <c r="G1173" t="s">
        <v>69</v>
      </c>
      <c r="K1173">
        <v>0.84492191400000005</v>
      </c>
      <c r="L1173">
        <v>0</v>
      </c>
      <c r="M1173">
        <v>0.83553406799999996</v>
      </c>
      <c r="N1173">
        <v>0</v>
      </c>
      <c r="O1173" t="str">
        <f>IF(VLOOKUP($B1173,Table1[],2,FALSE)=0,"",VLOOKUP($B1173,Table1[],2,FALSE))</f>
        <v/>
      </c>
      <c r="P1173" t="str">
        <f>IF(VLOOKUP($B1173,Table1[],3,FALSE)=0,"",VLOOKUP($B1173,Table1[],3,FALSE))</f>
        <v/>
      </c>
      <c r="Q1173" t="str">
        <f>IF(VLOOKUP($B1173,Table1[],5,FALSE)=0,"",VLOOKUP($B1173,Table1[],5,FALSE))</f>
        <v>N</v>
      </c>
    </row>
    <row r="1174" spans="1:17" x14ac:dyDescent="0.25">
      <c r="A1174" t="s">
        <v>115</v>
      </c>
      <c r="B1174" t="s">
        <v>1751</v>
      </c>
      <c r="C1174">
        <v>-148</v>
      </c>
      <c r="D1174">
        <v>-12.9</v>
      </c>
      <c r="E1174">
        <v>0.1</v>
      </c>
      <c r="F1174" t="s">
        <v>69</v>
      </c>
      <c r="G1174" t="s">
        <v>69</v>
      </c>
      <c r="K1174">
        <v>0.47673872299999998</v>
      </c>
      <c r="L1174">
        <v>0</v>
      </c>
      <c r="M1174">
        <v>0.46495666299999999</v>
      </c>
      <c r="N1174">
        <v>0</v>
      </c>
      <c r="O1174" t="str">
        <f>IF(VLOOKUP($B1174,Table1[],2,FALSE)=0,"",VLOOKUP($B1174,Table1[],2,FALSE))</f>
        <v/>
      </c>
      <c r="P1174" t="str">
        <f>IF(VLOOKUP($B1174,Table1[],3,FALSE)=0,"",VLOOKUP($B1174,Table1[],3,FALSE))</f>
        <v/>
      </c>
      <c r="Q1174" t="str">
        <f>IF(VLOOKUP($B1174,Table1[],5,FALSE)=0,"",VLOOKUP($B1174,Table1[],5,FALSE))</f>
        <v>N</v>
      </c>
    </row>
    <row r="1175" spans="1:17" x14ac:dyDescent="0.25">
      <c r="A1175" t="s">
        <v>115</v>
      </c>
      <c r="B1175" t="s">
        <v>1751</v>
      </c>
      <c r="C1175">
        <v>-13</v>
      </c>
      <c r="D1175">
        <v>248.1</v>
      </c>
      <c r="E1175">
        <v>0.1</v>
      </c>
      <c r="F1175" t="s">
        <v>69</v>
      </c>
      <c r="G1175" t="s">
        <v>69</v>
      </c>
      <c r="K1175">
        <v>0.41715274200000002</v>
      </c>
      <c r="L1175">
        <v>0</v>
      </c>
      <c r="M1175">
        <v>0.40363510699999999</v>
      </c>
      <c r="N1175">
        <v>0</v>
      </c>
      <c r="O1175" t="str">
        <f>IF(VLOOKUP($B1175,Table1[],2,FALSE)=0,"",VLOOKUP($B1175,Table1[],2,FALSE))</f>
        <v/>
      </c>
      <c r="P1175" t="str">
        <f>IF(VLOOKUP($B1175,Table1[],3,FALSE)=0,"",VLOOKUP($B1175,Table1[],3,FALSE))</f>
        <v/>
      </c>
      <c r="Q1175" t="str">
        <f>IF(VLOOKUP($B1175,Table1[],5,FALSE)=0,"",VLOOKUP($B1175,Table1[],5,FALSE))</f>
        <v>N</v>
      </c>
    </row>
    <row r="1176" spans="1:17" x14ac:dyDescent="0.25">
      <c r="A1176" t="s">
        <v>115</v>
      </c>
      <c r="B1176" t="s">
        <v>1751</v>
      </c>
      <c r="C1176">
        <v>248</v>
      </c>
      <c r="D1176">
        <v>770.1</v>
      </c>
      <c r="E1176">
        <v>0.1</v>
      </c>
      <c r="F1176" t="s">
        <v>69</v>
      </c>
      <c r="G1176" t="s">
        <v>69</v>
      </c>
      <c r="K1176">
        <v>0.391502774</v>
      </c>
      <c r="L1176">
        <v>0</v>
      </c>
      <c r="M1176">
        <v>0.38322325200000001</v>
      </c>
      <c r="N1176">
        <v>0</v>
      </c>
      <c r="O1176" t="str">
        <f>IF(VLOOKUP($B1176,Table1[],2,FALSE)=0,"",VLOOKUP($B1176,Table1[],2,FALSE))</f>
        <v/>
      </c>
      <c r="P1176" t="str">
        <f>IF(VLOOKUP($B1176,Table1[],3,FALSE)=0,"",VLOOKUP($B1176,Table1[],3,FALSE))</f>
        <v/>
      </c>
      <c r="Q1176" t="str">
        <f>IF(VLOOKUP($B1176,Table1[],5,FALSE)=0,"",VLOOKUP($B1176,Table1[],5,FALSE))</f>
        <v>N</v>
      </c>
    </row>
    <row r="1177" spans="1:17" x14ac:dyDescent="0.25">
      <c r="A1177" t="s">
        <v>115</v>
      </c>
      <c r="B1177" t="s">
        <v>1751</v>
      </c>
      <c r="C1177">
        <v>770</v>
      </c>
      <c r="D1177">
        <v>2372</v>
      </c>
      <c r="E1177">
        <v>0.1</v>
      </c>
      <c r="F1177" t="s">
        <v>69</v>
      </c>
      <c r="G1177" t="s">
        <v>69</v>
      </c>
      <c r="K1177">
        <v>0.57284718899999998</v>
      </c>
      <c r="L1177">
        <v>0</v>
      </c>
      <c r="M1177">
        <v>0.567220893</v>
      </c>
      <c r="N1177">
        <v>0</v>
      </c>
      <c r="O1177" t="str">
        <f>IF(VLOOKUP($B1177,Table1[],2,FALSE)=0,"",VLOOKUP($B1177,Table1[],2,FALSE))</f>
        <v/>
      </c>
      <c r="P1177" t="str">
        <f>IF(VLOOKUP($B1177,Table1[],3,FALSE)=0,"",VLOOKUP($B1177,Table1[],3,FALSE))</f>
        <v/>
      </c>
      <c r="Q1177" t="str">
        <f>IF(VLOOKUP($B1177,Table1[],5,FALSE)=0,"",VLOOKUP($B1177,Table1[],5,FALSE))</f>
        <v>N</v>
      </c>
    </row>
    <row r="1178" spans="1:17" x14ac:dyDescent="0.25">
      <c r="A1178" t="s">
        <v>115</v>
      </c>
      <c r="B1178" t="s">
        <v>1751</v>
      </c>
      <c r="C1178">
        <v>2372</v>
      </c>
      <c r="D1178">
        <v>2372.1</v>
      </c>
      <c r="E1178">
        <v>0.1</v>
      </c>
      <c r="F1178" t="s">
        <v>69</v>
      </c>
      <c r="G1178" t="s">
        <v>69</v>
      </c>
      <c r="K1178">
        <v>0.57284718899999998</v>
      </c>
      <c r="L1178">
        <v>0</v>
      </c>
      <c r="M1178">
        <v>0.567220893</v>
      </c>
      <c r="N1178">
        <v>0</v>
      </c>
      <c r="O1178" t="str">
        <f>IF(VLOOKUP($B1178,Table1[],2,FALSE)=0,"",VLOOKUP($B1178,Table1[],2,FALSE))</f>
        <v/>
      </c>
      <c r="P1178" t="str">
        <f>IF(VLOOKUP($B1178,Table1[],3,FALSE)=0,"",VLOOKUP($B1178,Table1[],3,FALSE))</f>
        <v/>
      </c>
      <c r="Q1178" t="str">
        <f>IF(VLOOKUP($B1178,Table1[],5,FALSE)=0,"",VLOOKUP($B1178,Table1[],5,FALSE))</f>
        <v>N</v>
      </c>
    </row>
    <row r="1179" spans="1:17" x14ac:dyDescent="0.25">
      <c r="A1179" t="s">
        <v>115</v>
      </c>
      <c r="B1179" t="s">
        <v>1751</v>
      </c>
      <c r="C1179">
        <v>-328</v>
      </c>
      <c r="D1179">
        <v>-147.9</v>
      </c>
      <c r="E1179">
        <v>1</v>
      </c>
      <c r="F1179" t="s">
        <v>69</v>
      </c>
      <c r="G1179" t="s">
        <v>69</v>
      </c>
      <c r="K1179">
        <v>1.0446150599999999</v>
      </c>
      <c r="L1179">
        <v>0</v>
      </c>
      <c r="M1179">
        <v>1.013961133</v>
      </c>
      <c r="N1179">
        <v>0</v>
      </c>
      <c r="O1179" t="str">
        <f>IF(VLOOKUP($B1179,Table1[],2,FALSE)=0,"",VLOOKUP($B1179,Table1[],2,FALSE))</f>
        <v/>
      </c>
      <c r="P1179" t="str">
        <f>IF(VLOOKUP($B1179,Table1[],3,FALSE)=0,"",VLOOKUP($B1179,Table1[],3,FALSE))</f>
        <v/>
      </c>
      <c r="Q1179" t="str">
        <f>IF(VLOOKUP($B1179,Table1[],5,FALSE)=0,"",VLOOKUP($B1179,Table1[],5,FALSE))</f>
        <v>N</v>
      </c>
    </row>
    <row r="1180" spans="1:17" x14ac:dyDescent="0.25">
      <c r="A1180" t="s">
        <v>115</v>
      </c>
      <c r="B1180" t="s">
        <v>1751</v>
      </c>
      <c r="C1180">
        <v>-148</v>
      </c>
      <c r="D1180">
        <v>-12.9</v>
      </c>
      <c r="E1180">
        <v>1</v>
      </c>
      <c r="F1180" t="s">
        <v>69</v>
      </c>
      <c r="G1180" t="s">
        <v>69</v>
      </c>
      <c r="K1180">
        <v>0.76848236400000003</v>
      </c>
      <c r="L1180">
        <v>0</v>
      </c>
      <c r="M1180">
        <v>0.73904309700000004</v>
      </c>
      <c r="N1180">
        <v>0</v>
      </c>
      <c r="O1180" t="str">
        <f>IF(VLOOKUP($B1180,Table1[],2,FALSE)=0,"",VLOOKUP($B1180,Table1[],2,FALSE))</f>
        <v/>
      </c>
      <c r="P1180" t="str">
        <f>IF(VLOOKUP($B1180,Table1[],3,FALSE)=0,"",VLOOKUP($B1180,Table1[],3,FALSE))</f>
        <v/>
      </c>
      <c r="Q1180" t="str">
        <f>IF(VLOOKUP($B1180,Table1[],5,FALSE)=0,"",VLOOKUP($B1180,Table1[],5,FALSE))</f>
        <v>N</v>
      </c>
    </row>
    <row r="1181" spans="1:17" x14ac:dyDescent="0.25">
      <c r="A1181" t="s">
        <v>115</v>
      </c>
      <c r="B1181" t="s">
        <v>1751</v>
      </c>
      <c r="C1181">
        <v>-13</v>
      </c>
      <c r="D1181">
        <v>248.1</v>
      </c>
      <c r="E1181">
        <v>1</v>
      </c>
      <c r="F1181" t="s">
        <v>69</v>
      </c>
      <c r="G1181" t="s">
        <v>69</v>
      </c>
      <c r="K1181">
        <v>0.73300869300000004</v>
      </c>
      <c r="L1181">
        <v>0</v>
      </c>
      <c r="M1181">
        <v>0.70208354100000003</v>
      </c>
      <c r="N1181">
        <v>0</v>
      </c>
      <c r="O1181" t="str">
        <f>IF(VLOOKUP($B1181,Table1[],2,FALSE)=0,"",VLOOKUP($B1181,Table1[],2,FALSE))</f>
        <v/>
      </c>
      <c r="P1181" t="str">
        <f>IF(VLOOKUP($B1181,Table1[],3,FALSE)=0,"",VLOOKUP($B1181,Table1[],3,FALSE))</f>
        <v/>
      </c>
      <c r="Q1181" t="str">
        <f>IF(VLOOKUP($B1181,Table1[],5,FALSE)=0,"",VLOOKUP($B1181,Table1[],5,FALSE))</f>
        <v>N</v>
      </c>
    </row>
    <row r="1182" spans="1:17" x14ac:dyDescent="0.25">
      <c r="A1182" t="s">
        <v>115</v>
      </c>
      <c r="B1182" t="s">
        <v>1751</v>
      </c>
      <c r="C1182">
        <v>248</v>
      </c>
      <c r="D1182">
        <v>770.1</v>
      </c>
      <c r="E1182">
        <v>1</v>
      </c>
      <c r="F1182" t="s">
        <v>69</v>
      </c>
      <c r="G1182" t="s">
        <v>69</v>
      </c>
      <c r="K1182">
        <v>0.70888469099999996</v>
      </c>
      <c r="L1182">
        <v>0</v>
      </c>
      <c r="M1182">
        <v>0.69055054900000001</v>
      </c>
      <c r="N1182">
        <v>0</v>
      </c>
      <c r="O1182" t="str">
        <f>IF(VLOOKUP($B1182,Table1[],2,FALSE)=0,"",VLOOKUP($B1182,Table1[],2,FALSE))</f>
        <v/>
      </c>
      <c r="P1182" t="str">
        <f>IF(VLOOKUP($B1182,Table1[],3,FALSE)=0,"",VLOOKUP($B1182,Table1[],3,FALSE))</f>
        <v/>
      </c>
      <c r="Q1182" t="str">
        <f>IF(VLOOKUP($B1182,Table1[],5,FALSE)=0,"",VLOOKUP($B1182,Table1[],5,FALSE))</f>
        <v>N</v>
      </c>
    </row>
    <row r="1183" spans="1:17" x14ac:dyDescent="0.25">
      <c r="A1183" t="s">
        <v>115</v>
      </c>
      <c r="B1183" t="s">
        <v>1751</v>
      </c>
      <c r="C1183">
        <v>770</v>
      </c>
      <c r="D1183">
        <v>2372</v>
      </c>
      <c r="E1183">
        <v>1</v>
      </c>
      <c r="F1183" t="s">
        <v>69</v>
      </c>
      <c r="G1183" t="s">
        <v>69</v>
      </c>
      <c r="K1183">
        <v>0.82304130200000003</v>
      </c>
      <c r="L1183">
        <v>0</v>
      </c>
      <c r="M1183">
        <v>0.80730387100000001</v>
      </c>
      <c r="N1183">
        <v>0</v>
      </c>
      <c r="O1183" t="str">
        <f>IF(VLOOKUP($B1183,Table1[],2,FALSE)=0,"",VLOOKUP($B1183,Table1[],2,FALSE))</f>
        <v/>
      </c>
      <c r="P1183" t="str">
        <f>IF(VLOOKUP($B1183,Table1[],3,FALSE)=0,"",VLOOKUP($B1183,Table1[],3,FALSE))</f>
        <v/>
      </c>
      <c r="Q1183" t="str">
        <f>IF(VLOOKUP($B1183,Table1[],5,FALSE)=0,"",VLOOKUP($B1183,Table1[],5,FALSE))</f>
        <v>N</v>
      </c>
    </row>
    <row r="1184" spans="1:17" x14ac:dyDescent="0.25">
      <c r="A1184" t="s">
        <v>115</v>
      </c>
      <c r="B1184" t="s">
        <v>1751</v>
      </c>
      <c r="C1184">
        <v>2372</v>
      </c>
      <c r="D1184">
        <v>2372.1</v>
      </c>
      <c r="E1184">
        <v>1</v>
      </c>
      <c r="F1184" t="s">
        <v>69</v>
      </c>
      <c r="G1184" t="s">
        <v>69</v>
      </c>
      <c r="K1184">
        <v>0.82304130200000003</v>
      </c>
      <c r="L1184">
        <v>0</v>
      </c>
      <c r="M1184">
        <v>0.80730387100000001</v>
      </c>
      <c r="N1184">
        <v>0</v>
      </c>
      <c r="O1184" t="str">
        <f>IF(VLOOKUP($B1184,Table1[],2,FALSE)=0,"",VLOOKUP($B1184,Table1[],2,FALSE))</f>
        <v/>
      </c>
      <c r="P1184" t="str">
        <f>IF(VLOOKUP($B1184,Table1[],3,FALSE)=0,"",VLOOKUP($B1184,Table1[],3,FALSE))</f>
        <v/>
      </c>
      <c r="Q1184" t="str">
        <f>IF(VLOOKUP($B1184,Table1[],5,FALSE)=0,"",VLOOKUP($B1184,Table1[],5,FALSE))</f>
        <v>N</v>
      </c>
    </row>
    <row r="1185" spans="1:17" x14ac:dyDescent="0.25">
      <c r="A1185" t="s">
        <v>115</v>
      </c>
      <c r="B1185" t="s">
        <v>1762</v>
      </c>
      <c r="C1185">
        <v>32</v>
      </c>
      <c r="D1185">
        <v>482.1</v>
      </c>
      <c r="E1185">
        <v>0.1</v>
      </c>
      <c r="F1185" t="s">
        <v>69</v>
      </c>
      <c r="G1185" t="s">
        <v>69</v>
      </c>
      <c r="K1185">
        <v>1.196556843</v>
      </c>
      <c r="L1185">
        <v>0</v>
      </c>
      <c r="M1185">
        <v>1.190019234</v>
      </c>
      <c r="N1185">
        <v>0</v>
      </c>
      <c r="O1185" t="str">
        <f>IF(VLOOKUP($B1185,Table1[],2,FALSE)=0,"",VLOOKUP($B1185,Table1[],2,FALSE))</f>
        <v/>
      </c>
      <c r="P1185" t="str">
        <f>IF(VLOOKUP($B1185,Table1[],3,FALSE)=0,"",VLOOKUP($B1185,Table1[],3,FALSE))</f>
        <v/>
      </c>
      <c r="Q1185" t="str">
        <f>IF(VLOOKUP($B1185,Table1[],5,FALSE)=0,"",VLOOKUP($B1185,Table1[],5,FALSE))</f>
        <v>R</v>
      </c>
    </row>
    <row r="1186" spans="1:17" x14ac:dyDescent="0.25">
      <c r="A1186" t="s">
        <v>115</v>
      </c>
      <c r="B1186" t="s">
        <v>1762</v>
      </c>
      <c r="C1186">
        <v>482</v>
      </c>
      <c r="D1186">
        <v>752.1</v>
      </c>
      <c r="E1186">
        <v>0.1</v>
      </c>
      <c r="F1186" t="s">
        <v>69</v>
      </c>
      <c r="G1186" t="s">
        <v>69</v>
      </c>
      <c r="K1186">
        <v>0.74216754799999995</v>
      </c>
      <c r="L1186">
        <v>0</v>
      </c>
      <c r="M1186">
        <v>0.73323749500000002</v>
      </c>
      <c r="N1186">
        <v>0</v>
      </c>
      <c r="O1186" t="str">
        <f>IF(VLOOKUP($B1186,Table1[],2,FALSE)=0,"",VLOOKUP($B1186,Table1[],2,FALSE))</f>
        <v/>
      </c>
      <c r="P1186" t="str">
        <f>IF(VLOOKUP($B1186,Table1[],3,FALSE)=0,"",VLOOKUP($B1186,Table1[],3,FALSE))</f>
        <v/>
      </c>
      <c r="Q1186" t="str">
        <f>IF(VLOOKUP($B1186,Table1[],5,FALSE)=0,"",VLOOKUP($B1186,Table1[],5,FALSE))</f>
        <v>R</v>
      </c>
    </row>
    <row r="1187" spans="1:17" x14ac:dyDescent="0.25">
      <c r="A1187" t="s">
        <v>115</v>
      </c>
      <c r="B1187" t="s">
        <v>1762</v>
      </c>
      <c r="C1187">
        <v>752</v>
      </c>
      <c r="D1187">
        <v>1832.1</v>
      </c>
      <c r="E1187">
        <v>0.1</v>
      </c>
      <c r="F1187" t="s">
        <v>69</v>
      </c>
      <c r="G1187" t="s">
        <v>69</v>
      </c>
      <c r="K1187">
        <v>0.70146403099999999</v>
      </c>
      <c r="L1187">
        <v>0</v>
      </c>
      <c r="M1187">
        <v>0.69200891799999997</v>
      </c>
      <c r="N1187">
        <v>0</v>
      </c>
      <c r="O1187" t="str">
        <f>IF(VLOOKUP($B1187,Table1[],2,FALSE)=0,"",VLOOKUP($B1187,Table1[],2,FALSE))</f>
        <v/>
      </c>
      <c r="P1187" t="str">
        <f>IF(VLOOKUP($B1187,Table1[],3,FALSE)=0,"",VLOOKUP($B1187,Table1[],3,FALSE))</f>
        <v/>
      </c>
      <c r="Q1187" t="str">
        <f>IF(VLOOKUP($B1187,Table1[],5,FALSE)=0,"",VLOOKUP($B1187,Table1[],5,FALSE))</f>
        <v>R</v>
      </c>
    </row>
    <row r="1188" spans="1:17" x14ac:dyDescent="0.25">
      <c r="A1188" t="s">
        <v>115</v>
      </c>
      <c r="B1188" t="s">
        <v>1762</v>
      </c>
      <c r="C1188">
        <v>1832</v>
      </c>
      <c r="D1188">
        <v>3213</v>
      </c>
      <c r="E1188">
        <v>0.1</v>
      </c>
      <c r="F1188" t="s">
        <v>69</v>
      </c>
      <c r="G1188" t="s">
        <v>69</v>
      </c>
      <c r="K1188">
        <v>0.96694891999999999</v>
      </c>
      <c r="L1188">
        <v>0</v>
      </c>
      <c r="M1188">
        <v>0.96011185300000002</v>
      </c>
      <c r="N1188">
        <v>0</v>
      </c>
      <c r="O1188" t="str">
        <f>IF(VLOOKUP($B1188,Table1[],2,FALSE)=0,"",VLOOKUP($B1188,Table1[],2,FALSE))</f>
        <v/>
      </c>
      <c r="P1188" t="str">
        <f>IF(VLOOKUP($B1188,Table1[],3,FALSE)=0,"",VLOOKUP($B1188,Table1[],3,FALSE))</f>
        <v/>
      </c>
      <c r="Q1188" t="str">
        <f>IF(VLOOKUP($B1188,Table1[],5,FALSE)=0,"",VLOOKUP($B1188,Table1[],5,FALSE))</f>
        <v>R</v>
      </c>
    </row>
    <row r="1189" spans="1:17" x14ac:dyDescent="0.25">
      <c r="A1189" t="s">
        <v>115</v>
      </c>
      <c r="B1189" t="s">
        <v>1762</v>
      </c>
      <c r="C1189">
        <v>3213</v>
      </c>
      <c r="D1189">
        <v>3213.1</v>
      </c>
      <c r="E1189">
        <v>0.1</v>
      </c>
      <c r="F1189" t="s">
        <v>69</v>
      </c>
      <c r="G1189" t="s">
        <v>69</v>
      </c>
      <c r="K1189">
        <v>0.96694891999999999</v>
      </c>
      <c r="L1189">
        <v>0</v>
      </c>
      <c r="M1189">
        <v>0.96011185300000002</v>
      </c>
      <c r="N1189">
        <v>0</v>
      </c>
      <c r="O1189" t="str">
        <f>IF(VLOOKUP($B1189,Table1[],2,FALSE)=0,"",VLOOKUP($B1189,Table1[],2,FALSE))</f>
        <v/>
      </c>
      <c r="P1189" t="str">
        <f>IF(VLOOKUP($B1189,Table1[],3,FALSE)=0,"",VLOOKUP($B1189,Table1[],3,FALSE))</f>
        <v/>
      </c>
      <c r="Q1189" t="str">
        <f>IF(VLOOKUP($B1189,Table1[],5,FALSE)=0,"",VLOOKUP($B1189,Table1[],5,FALSE))</f>
        <v>R</v>
      </c>
    </row>
    <row r="1190" spans="1:17" x14ac:dyDescent="0.25">
      <c r="A1190" t="s">
        <v>115</v>
      </c>
      <c r="B1190" t="s">
        <v>1762</v>
      </c>
      <c r="C1190">
        <v>32</v>
      </c>
      <c r="D1190">
        <v>482.1</v>
      </c>
      <c r="E1190">
        <v>1</v>
      </c>
      <c r="F1190" t="s">
        <v>69</v>
      </c>
      <c r="G1190" t="s">
        <v>69</v>
      </c>
      <c r="K1190">
        <v>1.3448255570000001</v>
      </c>
      <c r="L1190">
        <v>0</v>
      </c>
      <c r="M1190">
        <v>1.3214180929999999</v>
      </c>
      <c r="N1190">
        <v>0</v>
      </c>
      <c r="O1190" t="str">
        <f>IF(VLOOKUP($B1190,Table1[],2,FALSE)=0,"",VLOOKUP($B1190,Table1[],2,FALSE))</f>
        <v/>
      </c>
      <c r="P1190" t="str">
        <f>IF(VLOOKUP($B1190,Table1[],3,FALSE)=0,"",VLOOKUP($B1190,Table1[],3,FALSE))</f>
        <v/>
      </c>
      <c r="Q1190" t="str">
        <f>IF(VLOOKUP($B1190,Table1[],5,FALSE)=0,"",VLOOKUP($B1190,Table1[],5,FALSE))</f>
        <v>R</v>
      </c>
    </row>
    <row r="1191" spans="1:17" x14ac:dyDescent="0.25">
      <c r="A1191" t="s">
        <v>115</v>
      </c>
      <c r="B1191" t="s">
        <v>1762</v>
      </c>
      <c r="C1191">
        <v>482</v>
      </c>
      <c r="D1191">
        <v>752.1</v>
      </c>
      <c r="E1191">
        <v>1</v>
      </c>
      <c r="F1191" t="s">
        <v>69</v>
      </c>
      <c r="G1191" t="s">
        <v>69</v>
      </c>
      <c r="K1191">
        <v>0.959343006</v>
      </c>
      <c r="L1191">
        <v>0</v>
      </c>
      <c r="M1191">
        <v>0.931470464</v>
      </c>
      <c r="N1191">
        <v>0</v>
      </c>
      <c r="O1191" t="str">
        <f>IF(VLOOKUP($B1191,Table1[],2,FALSE)=0,"",VLOOKUP($B1191,Table1[],2,FALSE))</f>
        <v/>
      </c>
      <c r="P1191" t="str">
        <f>IF(VLOOKUP($B1191,Table1[],3,FALSE)=0,"",VLOOKUP($B1191,Table1[],3,FALSE))</f>
        <v/>
      </c>
      <c r="Q1191" t="str">
        <f>IF(VLOOKUP($B1191,Table1[],5,FALSE)=0,"",VLOOKUP($B1191,Table1[],5,FALSE))</f>
        <v>R</v>
      </c>
    </row>
    <row r="1192" spans="1:17" x14ac:dyDescent="0.25">
      <c r="A1192" t="s">
        <v>115</v>
      </c>
      <c r="B1192" t="s">
        <v>1762</v>
      </c>
      <c r="C1192">
        <v>752</v>
      </c>
      <c r="D1192">
        <v>1832.1</v>
      </c>
      <c r="E1192">
        <v>1</v>
      </c>
      <c r="F1192" t="s">
        <v>69</v>
      </c>
      <c r="G1192" t="s">
        <v>69</v>
      </c>
      <c r="K1192">
        <v>0.92821232499999995</v>
      </c>
      <c r="L1192">
        <v>0</v>
      </c>
      <c r="M1192">
        <v>0.89937552899999995</v>
      </c>
      <c r="N1192">
        <v>0</v>
      </c>
      <c r="O1192" t="str">
        <f>IF(VLOOKUP($B1192,Table1[],2,FALSE)=0,"",VLOOKUP($B1192,Table1[],2,FALSE))</f>
        <v/>
      </c>
      <c r="P1192" t="str">
        <f>IF(VLOOKUP($B1192,Table1[],3,FALSE)=0,"",VLOOKUP($B1192,Table1[],3,FALSE))</f>
        <v/>
      </c>
      <c r="Q1192" t="str">
        <f>IF(VLOOKUP($B1192,Table1[],5,FALSE)=0,"",VLOOKUP($B1192,Table1[],5,FALSE))</f>
        <v>R</v>
      </c>
    </row>
    <row r="1193" spans="1:17" x14ac:dyDescent="0.25">
      <c r="A1193" t="s">
        <v>115</v>
      </c>
      <c r="B1193" t="s">
        <v>1762</v>
      </c>
      <c r="C1193">
        <v>1832</v>
      </c>
      <c r="D1193">
        <v>3213</v>
      </c>
      <c r="E1193">
        <v>1</v>
      </c>
      <c r="F1193" t="s">
        <v>69</v>
      </c>
      <c r="G1193" t="s">
        <v>69</v>
      </c>
      <c r="K1193">
        <v>1.142154345</v>
      </c>
      <c r="L1193">
        <v>0</v>
      </c>
      <c r="M1193">
        <v>1.1188452840000001</v>
      </c>
      <c r="N1193">
        <v>0</v>
      </c>
      <c r="O1193" t="str">
        <f>IF(VLOOKUP($B1193,Table1[],2,FALSE)=0,"",VLOOKUP($B1193,Table1[],2,FALSE))</f>
        <v/>
      </c>
      <c r="P1193" t="str">
        <f>IF(VLOOKUP($B1193,Table1[],3,FALSE)=0,"",VLOOKUP($B1193,Table1[],3,FALSE))</f>
        <v/>
      </c>
      <c r="Q1193" t="str">
        <f>IF(VLOOKUP($B1193,Table1[],5,FALSE)=0,"",VLOOKUP($B1193,Table1[],5,FALSE))</f>
        <v>R</v>
      </c>
    </row>
    <row r="1194" spans="1:17" x14ac:dyDescent="0.25">
      <c r="A1194" t="s">
        <v>115</v>
      </c>
      <c r="B1194" t="s">
        <v>1762</v>
      </c>
      <c r="C1194">
        <v>3213</v>
      </c>
      <c r="D1194">
        <v>3213.1</v>
      </c>
      <c r="E1194">
        <v>1</v>
      </c>
      <c r="F1194" t="s">
        <v>69</v>
      </c>
      <c r="G1194" t="s">
        <v>69</v>
      </c>
      <c r="K1194">
        <v>1.142154345</v>
      </c>
      <c r="L1194">
        <v>0</v>
      </c>
      <c r="M1194">
        <v>1.1188452840000001</v>
      </c>
      <c r="N1194">
        <v>0</v>
      </c>
      <c r="O1194" t="str">
        <f>IF(VLOOKUP($B1194,Table1[],2,FALSE)=0,"",VLOOKUP($B1194,Table1[],2,FALSE))</f>
        <v/>
      </c>
      <c r="P1194" t="str">
        <f>IF(VLOOKUP($B1194,Table1[],3,FALSE)=0,"",VLOOKUP($B1194,Table1[],3,FALSE))</f>
        <v/>
      </c>
      <c r="Q1194" t="str">
        <f>IF(VLOOKUP($B1194,Table1[],5,FALSE)=0,"",VLOOKUP($B1194,Table1[],5,FALSE))</f>
        <v>R</v>
      </c>
    </row>
    <row r="1195" spans="1:17" x14ac:dyDescent="0.25">
      <c r="A1195" t="s">
        <v>115</v>
      </c>
      <c r="B1195" t="s">
        <v>1771</v>
      </c>
      <c r="C1195">
        <v>32</v>
      </c>
      <c r="D1195">
        <v>482.1</v>
      </c>
      <c r="E1195">
        <v>0.1</v>
      </c>
      <c r="F1195" t="s">
        <v>69</v>
      </c>
      <c r="G1195" t="s">
        <v>69</v>
      </c>
      <c r="K1195">
        <v>0.99102046200000005</v>
      </c>
      <c r="L1195">
        <v>0</v>
      </c>
      <c r="M1195">
        <v>0.98329333299999999</v>
      </c>
      <c r="N1195">
        <v>0</v>
      </c>
      <c r="O1195" t="str">
        <f>IF(VLOOKUP($B1195,Table1[],2,FALSE)=0,"",VLOOKUP($B1195,Table1[],2,FALSE))</f>
        <v/>
      </c>
      <c r="P1195" t="str">
        <f>IF(VLOOKUP($B1195,Table1[],3,FALSE)=0,"",VLOOKUP($B1195,Table1[],3,FALSE))</f>
        <v/>
      </c>
      <c r="Q1195" t="str">
        <f>IF(VLOOKUP($B1195,Table1[],5,FALSE)=0,"",VLOOKUP($B1195,Table1[],5,FALSE))</f>
        <v>S</v>
      </c>
    </row>
    <row r="1196" spans="1:17" x14ac:dyDescent="0.25">
      <c r="A1196" t="s">
        <v>115</v>
      </c>
      <c r="B1196" t="s">
        <v>1771</v>
      </c>
      <c r="C1196">
        <v>482</v>
      </c>
      <c r="D1196">
        <v>1832.1</v>
      </c>
      <c r="E1196">
        <v>0.1</v>
      </c>
      <c r="F1196" t="s">
        <v>69</v>
      </c>
      <c r="G1196" t="s">
        <v>69</v>
      </c>
      <c r="K1196">
        <v>0.76311401300000004</v>
      </c>
      <c r="L1196">
        <v>0</v>
      </c>
      <c r="M1196">
        <v>0.75443194000000002</v>
      </c>
      <c r="N1196">
        <v>0</v>
      </c>
      <c r="O1196" t="str">
        <f>IF(VLOOKUP($B1196,Table1[],2,FALSE)=0,"",VLOOKUP($B1196,Table1[],2,FALSE))</f>
        <v/>
      </c>
      <c r="P1196" t="str">
        <f>IF(VLOOKUP($B1196,Table1[],3,FALSE)=0,"",VLOOKUP($B1196,Table1[],3,FALSE))</f>
        <v/>
      </c>
      <c r="Q1196" t="str">
        <f>IF(VLOOKUP($B1196,Table1[],5,FALSE)=0,"",VLOOKUP($B1196,Table1[],5,FALSE))</f>
        <v>S</v>
      </c>
    </row>
    <row r="1197" spans="1:17" x14ac:dyDescent="0.25">
      <c r="A1197" t="s">
        <v>115</v>
      </c>
      <c r="B1197" t="s">
        <v>1771</v>
      </c>
      <c r="C1197">
        <v>1832</v>
      </c>
      <c r="D1197">
        <v>2552.1</v>
      </c>
      <c r="E1197">
        <v>0.1</v>
      </c>
      <c r="F1197" t="s">
        <v>69</v>
      </c>
      <c r="G1197" t="s">
        <v>69</v>
      </c>
      <c r="K1197">
        <v>0.78273955799999995</v>
      </c>
      <c r="L1197">
        <v>0</v>
      </c>
      <c r="M1197">
        <v>0.77427758000000002</v>
      </c>
      <c r="N1197">
        <v>0</v>
      </c>
      <c r="O1197" t="str">
        <f>IF(VLOOKUP($B1197,Table1[],2,FALSE)=0,"",VLOOKUP($B1197,Table1[],2,FALSE))</f>
        <v/>
      </c>
      <c r="P1197" t="str">
        <f>IF(VLOOKUP($B1197,Table1[],3,FALSE)=0,"",VLOOKUP($B1197,Table1[],3,FALSE))</f>
        <v/>
      </c>
      <c r="Q1197" t="str">
        <f>IF(VLOOKUP($B1197,Table1[],5,FALSE)=0,"",VLOOKUP($B1197,Table1[],5,FALSE))</f>
        <v>S</v>
      </c>
    </row>
    <row r="1198" spans="1:17" x14ac:dyDescent="0.25">
      <c r="A1198" t="s">
        <v>115</v>
      </c>
      <c r="B1198" t="s">
        <v>1771</v>
      </c>
      <c r="C1198">
        <v>2552</v>
      </c>
      <c r="D1198">
        <v>3213</v>
      </c>
      <c r="E1198">
        <v>0.1</v>
      </c>
      <c r="F1198" t="s">
        <v>69</v>
      </c>
      <c r="G1198" t="s">
        <v>69</v>
      </c>
      <c r="K1198">
        <v>0.96727748899999999</v>
      </c>
      <c r="L1198">
        <v>0</v>
      </c>
      <c r="M1198">
        <v>0.96044275999999995</v>
      </c>
      <c r="N1198">
        <v>0</v>
      </c>
      <c r="O1198" t="str">
        <f>IF(VLOOKUP($B1198,Table1[],2,FALSE)=0,"",VLOOKUP($B1198,Table1[],2,FALSE))</f>
        <v/>
      </c>
      <c r="P1198" t="str">
        <f>IF(VLOOKUP($B1198,Table1[],3,FALSE)=0,"",VLOOKUP($B1198,Table1[],3,FALSE))</f>
        <v/>
      </c>
      <c r="Q1198" t="str">
        <f>IF(VLOOKUP($B1198,Table1[],5,FALSE)=0,"",VLOOKUP($B1198,Table1[],5,FALSE))</f>
        <v>S</v>
      </c>
    </row>
    <row r="1199" spans="1:17" x14ac:dyDescent="0.25">
      <c r="A1199" t="s">
        <v>115</v>
      </c>
      <c r="B1199" t="s">
        <v>1771</v>
      </c>
      <c r="C1199">
        <v>3213</v>
      </c>
      <c r="D1199">
        <v>3213.1</v>
      </c>
      <c r="E1199">
        <v>0.1</v>
      </c>
      <c r="F1199" t="s">
        <v>69</v>
      </c>
      <c r="G1199" t="s">
        <v>69</v>
      </c>
      <c r="K1199">
        <v>0.96727748899999999</v>
      </c>
      <c r="L1199">
        <v>0</v>
      </c>
      <c r="M1199">
        <v>0.96044275999999995</v>
      </c>
      <c r="N1199">
        <v>0</v>
      </c>
      <c r="O1199" t="str">
        <f>IF(VLOOKUP($B1199,Table1[],2,FALSE)=0,"",VLOOKUP($B1199,Table1[],2,FALSE))</f>
        <v/>
      </c>
      <c r="P1199" t="str">
        <f>IF(VLOOKUP($B1199,Table1[],3,FALSE)=0,"",VLOOKUP($B1199,Table1[],3,FALSE))</f>
        <v/>
      </c>
      <c r="Q1199" t="str">
        <f>IF(VLOOKUP($B1199,Table1[],5,FALSE)=0,"",VLOOKUP($B1199,Table1[],5,FALSE))</f>
        <v>S</v>
      </c>
    </row>
    <row r="1200" spans="1:17" x14ac:dyDescent="0.25">
      <c r="A1200" t="s">
        <v>115</v>
      </c>
      <c r="B1200" t="s">
        <v>1771</v>
      </c>
      <c r="C1200">
        <v>32</v>
      </c>
      <c r="D1200">
        <v>482.1</v>
      </c>
      <c r="E1200">
        <v>1</v>
      </c>
      <c r="F1200" t="s">
        <v>69</v>
      </c>
      <c r="G1200" t="s">
        <v>69</v>
      </c>
      <c r="K1200">
        <v>1.165284896</v>
      </c>
      <c r="L1200">
        <v>0</v>
      </c>
      <c r="M1200">
        <v>1.1388001480000001</v>
      </c>
      <c r="N1200">
        <v>0</v>
      </c>
      <c r="O1200" t="str">
        <f>IF(VLOOKUP($B1200,Table1[],2,FALSE)=0,"",VLOOKUP($B1200,Table1[],2,FALSE))</f>
        <v/>
      </c>
      <c r="P1200" t="str">
        <f>IF(VLOOKUP($B1200,Table1[],3,FALSE)=0,"",VLOOKUP($B1200,Table1[],3,FALSE))</f>
        <v/>
      </c>
      <c r="Q1200" t="str">
        <f>IF(VLOOKUP($B1200,Table1[],5,FALSE)=0,"",VLOOKUP($B1200,Table1[],5,FALSE))</f>
        <v>S</v>
      </c>
    </row>
    <row r="1201" spans="1:17" x14ac:dyDescent="0.25">
      <c r="A1201" t="s">
        <v>115</v>
      </c>
      <c r="B1201" t="s">
        <v>1771</v>
      </c>
      <c r="C1201">
        <v>482</v>
      </c>
      <c r="D1201">
        <v>1832.1</v>
      </c>
      <c r="E1201">
        <v>1</v>
      </c>
      <c r="F1201" t="s">
        <v>69</v>
      </c>
      <c r="G1201" t="s">
        <v>69</v>
      </c>
      <c r="K1201">
        <v>0.97705967599999999</v>
      </c>
      <c r="L1201">
        <v>0</v>
      </c>
      <c r="M1201">
        <v>0.94824445800000001</v>
      </c>
      <c r="N1201">
        <v>0</v>
      </c>
      <c r="O1201" t="str">
        <f>IF(VLOOKUP($B1201,Table1[],2,FALSE)=0,"",VLOOKUP($B1201,Table1[],2,FALSE))</f>
        <v/>
      </c>
      <c r="P1201" t="str">
        <f>IF(VLOOKUP($B1201,Table1[],3,FALSE)=0,"",VLOOKUP($B1201,Table1[],3,FALSE))</f>
        <v/>
      </c>
      <c r="Q1201" t="str">
        <f>IF(VLOOKUP($B1201,Table1[],5,FALSE)=0,"",VLOOKUP($B1201,Table1[],5,FALSE))</f>
        <v>S</v>
      </c>
    </row>
    <row r="1202" spans="1:17" x14ac:dyDescent="0.25">
      <c r="A1202" t="s">
        <v>115</v>
      </c>
      <c r="B1202" t="s">
        <v>1771</v>
      </c>
      <c r="C1202">
        <v>1832</v>
      </c>
      <c r="D1202">
        <v>2552.1</v>
      </c>
      <c r="E1202">
        <v>1</v>
      </c>
      <c r="F1202" t="s">
        <v>69</v>
      </c>
      <c r="G1202" t="s">
        <v>69</v>
      </c>
      <c r="K1202">
        <v>0.99106384700000005</v>
      </c>
      <c r="L1202">
        <v>0</v>
      </c>
      <c r="M1202">
        <v>0.96410879699999996</v>
      </c>
      <c r="N1202">
        <v>0</v>
      </c>
      <c r="O1202" t="str">
        <f>IF(VLOOKUP($B1202,Table1[],2,FALSE)=0,"",VLOOKUP($B1202,Table1[],2,FALSE))</f>
        <v/>
      </c>
      <c r="P1202" t="str">
        <f>IF(VLOOKUP($B1202,Table1[],3,FALSE)=0,"",VLOOKUP($B1202,Table1[],3,FALSE))</f>
        <v/>
      </c>
      <c r="Q1202" t="str">
        <f>IF(VLOOKUP($B1202,Table1[],5,FALSE)=0,"",VLOOKUP($B1202,Table1[],5,FALSE))</f>
        <v>S</v>
      </c>
    </row>
    <row r="1203" spans="1:17" x14ac:dyDescent="0.25">
      <c r="A1203" t="s">
        <v>115</v>
      </c>
      <c r="B1203" t="s">
        <v>1771</v>
      </c>
      <c r="C1203">
        <v>2552</v>
      </c>
      <c r="D1203">
        <v>3213</v>
      </c>
      <c r="E1203">
        <v>1</v>
      </c>
      <c r="F1203" t="s">
        <v>69</v>
      </c>
      <c r="G1203" t="s">
        <v>69</v>
      </c>
      <c r="K1203">
        <v>1.142432525</v>
      </c>
      <c r="L1203">
        <v>0</v>
      </c>
      <c r="M1203">
        <v>1.1191292580000001</v>
      </c>
      <c r="N1203">
        <v>0</v>
      </c>
      <c r="O1203" t="str">
        <f>IF(VLOOKUP($B1203,Table1[],2,FALSE)=0,"",VLOOKUP($B1203,Table1[],2,FALSE))</f>
        <v/>
      </c>
      <c r="P1203" t="str">
        <f>IF(VLOOKUP($B1203,Table1[],3,FALSE)=0,"",VLOOKUP($B1203,Table1[],3,FALSE))</f>
        <v/>
      </c>
      <c r="Q1203" t="str">
        <f>IF(VLOOKUP($B1203,Table1[],5,FALSE)=0,"",VLOOKUP($B1203,Table1[],5,FALSE))</f>
        <v>S</v>
      </c>
    </row>
    <row r="1204" spans="1:17" x14ac:dyDescent="0.25">
      <c r="A1204" t="s">
        <v>115</v>
      </c>
      <c r="B1204" t="s">
        <v>1771</v>
      </c>
      <c r="C1204">
        <v>3213</v>
      </c>
      <c r="D1204">
        <v>3213.1</v>
      </c>
      <c r="E1204">
        <v>1</v>
      </c>
      <c r="F1204" t="s">
        <v>69</v>
      </c>
      <c r="G1204" t="s">
        <v>69</v>
      </c>
      <c r="K1204">
        <v>1.142432525</v>
      </c>
      <c r="L1204">
        <v>0</v>
      </c>
      <c r="M1204">
        <v>1.1191292580000001</v>
      </c>
      <c r="N1204">
        <v>0</v>
      </c>
      <c r="O1204" t="str">
        <f>IF(VLOOKUP($B1204,Table1[],2,FALSE)=0,"",VLOOKUP($B1204,Table1[],2,FALSE))</f>
        <v/>
      </c>
      <c r="P1204" t="str">
        <f>IF(VLOOKUP($B1204,Table1[],3,FALSE)=0,"",VLOOKUP($B1204,Table1[],3,FALSE))</f>
        <v/>
      </c>
      <c r="Q1204" t="str">
        <f>IF(VLOOKUP($B1204,Table1[],5,FALSE)=0,"",VLOOKUP($B1204,Table1[],5,FALSE))</f>
        <v>S</v>
      </c>
    </row>
    <row r="1205" spans="1:17" x14ac:dyDescent="0.25">
      <c r="A1205" t="s">
        <v>115</v>
      </c>
      <c r="B1205" t="s">
        <v>1780</v>
      </c>
      <c r="C1205">
        <v>-418</v>
      </c>
      <c r="D1205">
        <v>-237.9</v>
      </c>
      <c r="E1205">
        <v>0.1</v>
      </c>
      <c r="F1205" t="s">
        <v>69</v>
      </c>
      <c r="G1205" t="s">
        <v>69</v>
      </c>
      <c r="K1205">
        <v>0.55536480200000005</v>
      </c>
      <c r="L1205">
        <v>0</v>
      </c>
      <c r="M1205">
        <v>0.55057507900000002</v>
      </c>
      <c r="N1205">
        <v>0</v>
      </c>
      <c r="O1205" t="str">
        <f>IF(VLOOKUP($B1205,Table1[],2,FALSE)=0,"",VLOOKUP($B1205,Table1[],2,FALSE))</f>
        <v/>
      </c>
      <c r="P1205" t="str">
        <f>IF(VLOOKUP($B1205,Table1[],3,FALSE)=0,"",VLOOKUP($B1205,Table1[],3,FALSE))</f>
        <v/>
      </c>
      <c r="Q1205" t="str">
        <f>IF(VLOOKUP($B1205,Table1[],5,FALSE)=0,"",VLOOKUP($B1205,Table1[],5,FALSE))</f>
        <v>T</v>
      </c>
    </row>
    <row r="1206" spans="1:17" x14ac:dyDescent="0.25">
      <c r="A1206" t="s">
        <v>115</v>
      </c>
      <c r="B1206" t="s">
        <v>1780</v>
      </c>
      <c r="C1206">
        <v>-238</v>
      </c>
      <c r="D1206">
        <v>32.1</v>
      </c>
      <c r="E1206">
        <v>0.1</v>
      </c>
      <c r="F1206" t="s">
        <v>69</v>
      </c>
      <c r="G1206" t="s">
        <v>69</v>
      </c>
      <c r="K1206">
        <v>0.29307530900000001</v>
      </c>
      <c r="L1206">
        <v>0</v>
      </c>
      <c r="M1206">
        <v>0.28549186100000001</v>
      </c>
      <c r="N1206">
        <v>0</v>
      </c>
      <c r="O1206" t="str">
        <f>IF(VLOOKUP($B1206,Table1[],2,FALSE)=0,"",VLOOKUP($B1206,Table1[],2,FALSE))</f>
        <v/>
      </c>
      <c r="P1206" t="str">
        <f>IF(VLOOKUP($B1206,Table1[],3,FALSE)=0,"",VLOOKUP($B1206,Table1[],3,FALSE))</f>
        <v/>
      </c>
      <c r="Q1206" t="str">
        <f>IF(VLOOKUP($B1206,Table1[],5,FALSE)=0,"",VLOOKUP($B1206,Table1[],5,FALSE))</f>
        <v>T</v>
      </c>
    </row>
    <row r="1207" spans="1:17" x14ac:dyDescent="0.25">
      <c r="A1207" t="s">
        <v>115</v>
      </c>
      <c r="B1207" t="s">
        <v>1780</v>
      </c>
      <c r="C1207">
        <v>32</v>
      </c>
      <c r="D1207">
        <v>248.1</v>
      </c>
      <c r="E1207">
        <v>0.1</v>
      </c>
      <c r="F1207" t="s">
        <v>69</v>
      </c>
      <c r="G1207" t="s">
        <v>69</v>
      </c>
      <c r="K1207">
        <v>0.20014928100000001</v>
      </c>
      <c r="L1207">
        <v>0</v>
      </c>
      <c r="M1207">
        <v>0.19650714699999999</v>
      </c>
      <c r="N1207">
        <v>0</v>
      </c>
      <c r="O1207" t="str">
        <f>IF(VLOOKUP($B1207,Table1[],2,FALSE)=0,"",VLOOKUP($B1207,Table1[],2,FALSE))</f>
        <v/>
      </c>
      <c r="P1207" t="str">
        <f>IF(VLOOKUP($B1207,Table1[],3,FALSE)=0,"",VLOOKUP($B1207,Table1[],3,FALSE))</f>
        <v/>
      </c>
      <c r="Q1207" t="str">
        <f>IF(VLOOKUP($B1207,Table1[],5,FALSE)=0,"",VLOOKUP($B1207,Table1[],5,FALSE))</f>
        <v>T</v>
      </c>
    </row>
    <row r="1208" spans="1:17" x14ac:dyDescent="0.25">
      <c r="A1208" t="s">
        <v>115</v>
      </c>
      <c r="B1208" t="s">
        <v>1780</v>
      </c>
      <c r="C1208">
        <v>248</v>
      </c>
      <c r="D1208">
        <v>752</v>
      </c>
      <c r="E1208">
        <v>0.1</v>
      </c>
      <c r="F1208" t="s">
        <v>69</v>
      </c>
      <c r="G1208" t="s">
        <v>69</v>
      </c>
      <c r="K1208">
        <v>0.17895368</v>
      </c>
      <c r="L1208">
        <v>0</v>
      </c>
      <c r="M1208">
        <v>0.17487064799999999</v>
      </c>
      <c r="N1208">
        <v>0</v>
      </c>
      <c r="O1208" t="str">
        <f>IF(VLOOKUP($B1208,Table1[],2,FALSE)=0,"",VLOOKUP($B1208,Table1[],2,FALSE))</f>
        <v/>
      </c>
      <c r="P1208" t="str">
        <f>IF(VLOOKUP($B1208,Table1[],3,FALSE)=0,"",VLOOKUP($B1208,Table1[],3,FALSE))</f>
        <v/>
      </c>
      <c r="Q1208" t="str">
        <f>IF(VLOOKUP($B1208,Table1[],5,FALSE)=0,"",VLOOKUP($B1208,Table1[],5,FALSE))</f>
        <v>T</v>
      </c>
    </row>
    <row r="1209" spans="1:17" x14ac:dyDescent="0.25">
      <c r="A1209" t="s">
        <v>115</v>
      </c>
      <c r="B1209" t="s">
        <v>1780</v>
      </c>
      <c r="C1209">
        <v>752</v>
      </c>
      <c r="D1209">
        <v>752.1</v>
      </c>
      <c r="E1209">
        <v>0.1</v>
      </c>
      <c r="F1209" t="s">
        <v>69</v>
      </c>
      <c r="G1209" t="s">
        <v>69</v>
      </c>
      <c r="K1209">
        <v>0.17895368</v>
      </c>
      <c r="L1209">
        <v>0</v>
      </c>
      <c r="M1209">
        <v>0.17487064799999999</v>
      </c>
      <c r="N1209">
        <v>0</v>
      </c>
      <c r="O1209" t="str">
        <f>IF(VLOOKUP($B1209,Table1[],2,FALSE)=0,"",VLOOKUP($B1209,Table1[],2,FALSE))</f>
        <v/>
      </c>
      <c r="P1209" t="str">
        <f>IF(VLOOKUP($B1209,Table1[],3,FALSE)=0,"",VLOOKUP($B1209,Table1[],3,FALSE))</f>
        <v/>
      </c>
      <c r="Q1209" t="str">
        <f>IF(VLOOKUP($B1209,Table1[],5,FALSE)=0,"",VLOOKUP($B1209,Table1[],5,FALSE))</f>
        <v>T</v>
      </c>
    </row>
    <row r="1210" spans="1:17" x14ac:dyDescent="0.25">
      <c r="A1210" t="s">
        <v>115</v>
      </c>
      <c r="B1210" t="s">
        <v>1780</v>
      </c>
      <c r="C1210">
        <v>-418</v>
      </c>
      <c r="D1210">
        <v>-237.9</v>
      </c>
      <c r="E1210">
        <v>1</v>
      </c>
      <c r="F1210" t="s">
        <v>69</v>
      </c>
      <c r="G1210" t="s">
        <v>69</v>
      </c>
      <c r="K1210">
        <v>0.80890141400000004</v>
      </c>
      <c r="L1210">
        <v>0</v>
      </c>
      <c r="M1210">
        <v>0.79569649899999995</v>
      </c>
      <c r="N1210">
        <v>0</v>
      </c>
      <c r="O1210" t="str">
        <f>IF(VLOOKUP($B1210,Table1[],2,FALSE)=0,"",VLOOKUP($B1210,Table1[],2,FALSE))</f>
        <v/>
      </c>
      <c r="P1210" t="str">
        <f>IF(VLOOKUP($B1210,Table1[],3,FALSE)=0,"",VLOOKUP($B1210,Table1[],3,FALSE))</f>
        <v/>
      </c>
      <c r="Q1210" t="str">
        <f>IF(VLOOKUP($B1210,Table1[],5,FALSE)=0,"",VLOOKUP($B1210,Table1[],5,FALSE))</f>
        <v>T</v>
      </c>
    </row>
    <row r="1211" spans="1:17" x14ac:dyDescent="0.25">
      <c r="A1211" t="s">
        <v>115</v>
      </c>
      <c r="B1211" t="s">
        <v>1780</v>
      </c>
      <c r="C1211">
        <v>-238</v>
      </c>
      <c r="D1211">
        <v>32.1</v>
      </c>
      <c r="E1211">
        <v>1</v>
      </c>
      <c r="F1211" t="s">
        <v>69</v>
      </c>
      <c r="G1211" t="s">
        <v>69</v>
      </c>
      <c r="K1211">
        <v>0.65502346499999997</v>
      </c>
      <c r="L1211">
        <v>0</v>
      </c>
      <c r="M1211">
        <v>0.64148702499999999</v>
      </c>
      <c r="N1211">
        <v>0</v>
      </c>
      <c r="O1211" t="str">
        <f>IF(VLOOKUP($B1211,Table1[],2,FALSE)=0,"",VLOOKUP($B1211,Table1[],2,FALSE))</f>
        <v/>
      </c>
      <c r="P1211" t="str">
        <f>IF(VLOOKUP($B1211,Table1[],3,FALSE)=0,"",VLOOKUP($B1211,Table1[],3,FALSE))</f>
        <v/>
      </c>
      <c r="Q1211" t="str">
        <f>IF(VLOOKUP($B1211,Table1[],5,FALSE)=0,"",VLOOKUP($B1211,Table1[],5,FALSE))</f>
        <v>T</v>
      </c>
    </row>
    <row r="1212" spans="1:17" x14ac:dyDescent="0.25">
      <c r="A1212" t="s">
        <v>115</v>
      </c>
      <c r="B1212" t="s">
        <v>1780</v>
      </c>
      <c r="C1212">
        <v>32</v>
      </c>
      <c r="D1212">
        <v>248.1</v>
      </c>
      <c r="E1212">
        <v>1</v>
      </c>
      <c r="F1212" t="s">
        <v>69</v>
      </c>
      <c r="G1212" t="s">
        <v>69</v>
      </c>
      <c r="K1212">
        <v>0.61187724499999996</v>
      </c>
      <c r="L1212">
        <v>0</v>
      </c>
      <c r="M1212">
        <v>0.60713677099999996</v>
      </c>
      <c r="N1212">
        <v>0</v>
      </c>
      <c r="O1212" t="str">
        <f>IF(VLOOKUP($B1212,Table1[],2,FALSE)=0,"",VLOOKUP($B1212,Table1[],2,FALSE))</f>
        <v/>
      </c>
      <c r="P1212" t="str">
        <f>IF(VLOOKUP($B1212,Table1[],3,FALSE)=0,"",VLOOKUP($B1212,Table1[],3,FALSE))</f>
        <v/>
      </c>
      <c r="Q1212" t="str">
        <f>IF(VLOOKUP($B1212,Table1[],5,FALSE)=0,"",VLOOKUP($B1212,Table1[],5,FALSE))</f>
        <v>T</v>
      </c>
    </row>
    <row r="1213" spans="1:17" x14ac:dyDescent="0.25">
      <c r="A1213" t="s">
        <v>115</v>
      </c>
      <c r="B1213" t="s">
        <v>1780</v>
      </c>
      <c r="C1213">
        <v>248</v>
      </c>
      <c r="D1213">
        <v>752</v>
      </c>
      <c r="E1213">
        <v>1</v>
      </c>
      <c r="F1213" t="s">
        <v>69</v>
      </c>
      <c r="G1213" t="s">
        <v>69</v>
      </c>
      <c r="K1213">
        <v>0.60527551300000004</v>
      </c>
      <c r="L1213">
        <v>0</v>
      </c>
      <c r="M1213">
        <v>0.600482925</v>
      </c>
      <c r="N1213">
        <v>0</v>
      </c>
      <c r="O1213" t="str">
        <f>IF(VLOOKUP($B1213,Table1[],2,FALSE)=0,"",VLOOKUP($B1213,Table1[],2,FALSE))</f>
        <v/>
      </c>
      <c r="P1213" t="str">
        <f>IF(VLOOKUP($B1213,Table1[],3,FALSE)=0,"",VLOOKUP($B1213,Table1[],3,FALSE))</f>
        <v/>
      </c>
      <c r="Q1213" t="str">
        <f>IF(VLOOKUP($B1213,Table1[],5,FALSE)=0,"",VLOOKUP($B1213,Table1[],5,FALSE))</f>
        <v>T</v>
      </c>
    </row>
    <row r="1214" spans="1:17" x14ac:dyDescent="0.25">
      <c r="A1214" t="s">
        <v>115</v>
      </c>
      <c r="B1214" t="s">
        <v>1780</v>
      </c>
      <c r="C1214">
        <v>752</v>
      </c>
      <c r="D1214">
        <v>752.1</v>
      </c>
      <c r="E1214">
        <v>1</v>
      </c>
      <c r="F1214" t="s">
        <v>69</v>
      </c>
      <c r="G1214" t="s">
        <v>69</v>
      </c>
      <c r="K1214">
        <v>0.60527551300000004</v>
      </c>
      <c r="L1214">
        <v>0</v>
      </c>
      <c r="M1214">
        <v>0.600482925</v>
      </c>
      <c r="N1214">
        <v>0</v>
      </c>
      <c r="O1214" t="str">
        <f>IF(VLOOKUP($B1214,Table1[],2,FALSE)=0,"",VLOOKUP($B1214,Table1[],2,FALSE))</f>
        <v/>
      </c>
      <c r="P1214" t="str">
        <f>IF(VLOOKUP($B1214,Table1[],3,FALSE)=0,"",VLOOKUP($B1214,Table1[],3,FALSE))</f>
        <v/>
      </c>
      <c r="Q1214" t="str">
        <f>IF(VLOOKUP($B1214,Table1[],5,FALSE)=0,"",VLOOKUP($B1214,Table1[],5,FALSE))</f>
        <v>T</v>
      </c>
    </row>
    <row r="1215" spans="1:17" x14ac:dyDescent="0.25">
      <c r="A1215" t="s">
        <v>115</v>
      </c>
      <c r="B1215" t="s">
        <v>1789</v>
      </c>
      <c r="C1215">
        <v>-328</v>
      </c>
      <c r="D1215">
        <v>32.1</v>
      </c>
      <c r="E1215">
        <v>0.1</v>
      </c>
      <c r="F1215" t="s">
        <v>69</v>
      </c>
      <c r="G1215" t="s">
        <v>69</v>
      </c>
      <c r="K1215">
        <v>0.219284594</v>
      </c>
      <c r="L1215">
        <v>0</v>
      </c>
      <c r="M1215">
        <v>0.190436296</v>
      </c>
      <c r="N1215">
        <v>0</v>
      </c>
      <c r="O1215" t="str">
        <f>IF(VLOOKUP($B1215,Table1[],2,FALSE)=0,"",VLOOKUP($B1215,Table1[],2,FALSE))</f>
        <v/>
      </c>
      <c r="P1215" t="str">
        <f>IF(VLOOKUP($B1215,Table1[],3,FALSE)=0,"",VLOOKUP($B1215,Table1[],3,FALSE))</f>
        <v/>
      </c>
      <c r="Q1215" t="str">
        <f>IF(VLOOKUP($B1215,Table1[],5,FALSE)=0,"",VLOOKUP($B1215,Table1[],5,FALSE))</f>
        <v>PT100</v>
      </c>
    </row>
    <row r="1216" spans="1:17" x14ac:dyDescent="0.25">
      <c r="A1216" t="s">
        <v>115</v>
      </c>
      <c r="B1216" t="s">
        <v>1789</v>
      </c>
      <c r="C1216">
        <v>32</v>
      </c>
      <c r="D1216">
        <v>212.1</v>
      </c>
      <c r="E1216">
        <v>0.1</v>
      </c>
      <c r="F1216" t="s">
        <v>69</v>
      </c>
      <c r="G1216" t="s">
        <v>69</v>
      </c>
      <c r="K1216">
        <v>0.28536871200000002</v>
      </c>
      <c r="L1216">
        <v>0</v>
      </c>
      <c r="M1216">
        <v>0.26384759099999999</v>
      </c>
      <c r="N1216">
        <v>0</v>
      </c>
      <c r="O1216" t="str">
        <f>IF(VLOOKUP($B1216,Table1[],2,FALSE)=0,"",VLOOKUP($B1216,Table1[],2,FALSE))</f>
        <v/>
      </c>
      <c r="P1216" t="str">
        <f>IF(VLOOKUP($B1216,Table1[],3,FALSE)=0,"",VLOOKUP($B1216,Table1[],3,FALSE))</f>
        <v/>
      </c>
      <c r="Q1216" t="str">
        <f>IF(VLOOKUP($B1216,Table1[],5,FALSE)=0,"",VLOOKUP($B1216,Table1[],5,FALSE))</f>
        <v>PT100</v>
      </c>
    </row>
    <row r="1217" spans="1:17" x14ac:dyDescent="0.25">
      <c r="A1217" t="s">
        <v>115</v>
      </c>
      <c r="B1217" t="s">
        <v>1789</v>
      </c>
      <c r="C1217">
        <v>212</v>
      </c>
      <c r="D1217">
        <v>572.1</v>
      </c>
      <c r="E1217">
        <v>0.1</v>
      </c>
      <c r="F1217" t="s">
        <v>69</v>
      </c>
      <c r="G1217" t="s">
        <v>69</v>
      </c>
      <c r="K1217">
        <v>0.28536871200000002</v>
      </c>
      <c r="L1217">
        <v>0</v>
      </c>
      <c r="M1217">
        <v>0.26384759099999999</v>
      </c>
      <c r="N1217">
        <v>0</v>
      </c>
      <c r="O1217" t="str">
        <f>IF(VLOOKUP($B1217,Table1[],2,FALSE)=0,"",VLOOKUP($B1217,Table1[],2,FALSE))</f>
        <v/>
      </c>
      <c r="P1217" t="str">
        <f>IF(VLOOKUP($B1217,Table1[],3,FALSE)=0,"",VLOOKUP($B1217,Table1[],3,FALSE))</f>
        <v/>
      </c>
      <c r="Q1217" t="str">
        <f>IF(VLOOKUP($B1217,Table1[],5,FALSE)=0,"",VLOOKUP($B1217,Table1[],5,FALSE))</f>
        <v>PT100</v>
      </c>
    </row>
    <row r="1218" spans="1:17" x14ac:dyDescent="0.25">
      <c r="A1218" t="s">
        <v>115</v>
      </c>
      <c r="B1218" t="s">
        <v>1789</v>
      </c>
      <c r="C1218">
        <v>572</v>
      </c>
      <c r="D1218">
        <v>752.1</v>
      </c>
      <c r="E1218">
        <v>0.1</v>
      </c>
      <c r="F1218" t="s">
        <v>69</v>
      </c>
      <c r="G1218" t="s">
        <v>69</v>
      </c>
      <c r="K1218">
        <v>0.39011774900000001</v>
      </c>
      <c r="L1218">
        <v>0</v>
      </c>
      <c r="M1218">
        <v>0.37466265900000001</v>
      </c>
      <c r="N1218">
        <v>0</v>
      </c>
      <c r="O1218" t="str">
        <f>IF(VLOOKUP($B1218,Table1[],2,FALSE)=0,"",VLOOKUP($B1218,Table1[],2,FALSE))</f>
        <v/>
      </c>
      <c r="P1218" t="str">
        <f>IF(VLOOKUP($B1218,Table1[],3,FALSE)=0,"",VLOOKUP($B1218,Table1[],3,FALSE))</f>
        <v/>
      </c>
      <c r="Q1218" t="str">
        <f>IF(VLOOKUP($B1218,Table1[],5,FALSE)=0,"",VLOOKUP($B1218,Table1[],5,FALSE))</f>
        <v>PT100</v>
      </c>
    </row>
    <row r="1219" spans="1:17" x14ac:dyDescent="0.25">
      <c r="A1219" t="s">
        <v>115</v>
      </c>
      <c r="B1219" t="s">
        <v>1789</v>
      </c>
      <c r="C1219">
        <v>752</v>
      </c>
      <c r="D1219">
        <v>1166.0999999999999</v>
      </c>
      <c r="E1219">
        <v>0.1</v>
      </c>
      <c r="F1219" t="s">
        <v>69</v>
      </c>
      <c r="G1219" t="s">
        <v>69</v>
      </c>
      <c r="K1219">
        <v>0.45987010699999997</v>
      </c>
      <c r="L1219">
        <v>0</v>
      </c>
      <c r="M1219">
        <v>0.44683415799999998</v>
      </c>
      <c r="N1219">
        <v>0</v>
      </c>
      <c r="O1219" t="str">
        <f>IF(VLOOKUP($B1219,Table1[],2,FALSE)=0,"",VLOOKUP($B1219,Table1[],2,FALSE))</f>
        <v/>
      </c>
      <c r="P1219" t="str">
        <f>IF(VLOOKUP($B1219,Table1[],3,FALSE)=0,"",VLOOKUP($B1219,Table1[],3,FALSE))</f>
        <v/>
      </c>
      <c r="Q1219" t="str">
        <f>IF(VLOOKUP($B1219,Table1[],5,FALSE)=0,"",VLOOKUP($B1219,Table1[],5,FALSE))</f>
        <v>PT100</v>
      </c>
    </row>
    <row r="1220" spans="1:17" x14ac:dyDescent="0.25">
      <c r="A1220" t="s">
        <v>115</v>
      </c>
      <c r="B1220" t="s">
        <v>1789</v>
      </c>
      <c r="C1220">
        <v>1166</v>
      </c>
      <c r="D1220">
        <v>1472</v>
      </c>
      <c r="E1220">
        <v>0.1</v>
      </c>
      <c r="F1220" t="s">
        <v>69</v>
      </c>
      <c r="G1220" t="s">
        <v>69</v>
      </c>
      <c r="K1220">
        <v>0.77811255300000004</v>
      </c>
      <c r="L1220">
        <v>0</v>
      </c>
      <c r="M1220">
        <v>0.77047997700000004</v>
      </c>
      <c r="N1220">
        <v>0</v>
      </c>
      <c r="O1220" t="str">
        <f>IF(VLOOKUP($B1220,Table1[],2,FALSE)=0,"",VLOOKUP($B1220,Table1[],2,FALSE))</f>
        <v/>
      </c>
      <c r="P1220" t="str">
        <f>IF(VLOOKUP($B1220,Table1[],3,FALSE)=0,"",VLOOKUP($B1220,Table1[],3,FALSE))</f>
        <v/>
      </c>
      <c r="Q1220" t="str">
        <f>IF(VLOOKUP($B1220,Table1[],5,FALSE)=0,"",VLOOKUP($B1220,Table1[],5,FALSE))</f>
        <v>PT100</v>
      </c>
    </row>
    <row r="1221" spans="1:17" x14ac:dyDescent="0.25">
      <c r="A1221" t="s">
        <v>115</v>
      </c>
      <c r="B1221" t="s">
        <v>1789</v>
      </c>
      <c r="C1221">
        <v>1472</v>
      </c>
      <c r="D1221">
        <v>1472.1</v>
      </c>
      <c r="E1221">
        <v>0.1</v>
      </c>
      <c r="F1221" t="s">
        <v>69</v>
      </c>
      <c r="G1221" t="s">
        <v>69</v>
      </c>
      <c r="K1221">
        <v>0.77811255300000004</v>
      </c>
      <c r="L1221">
        <v>0</v>
      </c>
      <c r="M1221">
        <v>0.77047997700000004</v>
      </c>
      <c r="N1221">
        <v>0</v>
      </c>
      <c r="O1221" t="str">
        <f>IF(VLOOKUP($B1221,Table1[],2,FALSE)=0,"",VLOOKUP($B1221,Table1[],2,FALSE))</f>
        <v/>
      </c>
      <c r="P1221" t="str">
        <f>IF(VLOOKUP($B1221,Table1[],3,FALSE)=0,"",VLOOKUP($B1221,Table1[],3,FALSE))</f>
        <v/>
      </c>
      <c r="Q1221" t="str">
        <f>IF(VLOOKUP($B1221,Table1[],5,FALSE)=0,"",VLOOKUP($B1221,Table1[],5,FALSE))</f>
        <v>PT100</v>
      </c>
    </row>
    <row r="1222" spans="1:17" x14ac:dyDescent="0.25">
      <c r="A1222" t="s">
        <v>115</v>
      </c>
      <c r="B1222" t="s">
        <v>1789</v>
      </c>
      <c r="C1222">
        <v>-328</v>
      </c>
      <c r="D1222">
        <v>32.1</v>
      </c>
      <c r="E1222">
        <v>1</v>
      </c>
      <c r="F1222" t="s">
        <v>69</v>
      </c>
      <c r="G1222" t="s">
        <v>69</v>
      </c>
      <c r="K1222">
        <v>0.60123441600000005</v>
      </c>
      <c r="L1222">
        <v>0</v>
      </c>
      <c r="M1222">
        <v>0.58897414100000001</v>
      </c>
      <c r="N1222">
        <v>0</v>
      </c>
      <c r="O1222" t="str">
        <f>IF(VLOOKUP($B1222,Table1[],2,FALSE)=0,"",VLOOKUP($B1222,Table1[],2,FALSE))</f>
        <v/>
      </c>
      <c r="P1222" t="str">
        <f>IF(VLOOKUP($B1222,Table1[],3,FALSE)=0,"",VLOOKUP($B1222,Table1[],3,FALSE))</f>
        <v/>
      </c>
      <c r="Q1222" t="str">
        <f>IF(VLOOKUP($B1222,Table1[],5,FALSE)=0,"",VLOOKUP($B1222,Table1[],5,FALSE))</f>
        <v>PT100</v>
      </c>
    </row>
    <row r="1223" spans="1:17" x14ac:dyDescent="0.25">
      <c r="A1223" t="s">
        <v>115</v>
      </c>
      <c r="B1223" t="s">
        <v>1789</v>
      </c>
      <c r="C1223">
        <v>32</v>
      </c>
      <c r="D1223">
        <v>212.1</v>
      </c>
      <c r="E1223">
        <v>1</v>
      </c>
      <c r="F1223" t="s">
        <v>69</v>
      </c>
      <c r="G1223" t="s">
        <v>69</v>
      </c>
      <c r="K1223">
        <v>0.611006049</v>
      </c>
      <c r="L1223">
        <v>0</v>
      </c>
      <c r="M1223">
        <v>0.59894583000000001</v>
      </c>
      <c r="N1223">
        <v>0</v>
      </c>
      <c r="O1223" t="str">
        <f>IF(VLOOKUP($B1223,Table1[],2,FALSE)=0,"",VLOOKUP($B1223,Table1[],2,FALSE))</f>
        <v/>
      </c>
      <c r="P1223" t="str">
        <f>IF(VLOOKUP($B1223,Table1[],3,FALSE)=0,"",VLOOKUP($B1223,Table1[],3,FALSE))</f>
        <v/>
      </c>
      <c r="Q1223" t="str">
        <f>IF(VLOOKUP($B1223,Table1[],5,FALSE)=0,"",VLOOKUP($B1223,Table1[],5,FALSE))</f>
        <v>PT100</v>
      </c>
    </row>
    <row r="1224" spans="1:17" x14ac:dyDescent="0.25">
      <c r="A1224" t="s">
        <v>115</v>
      </c>
      <c r="B1224" t="s">
        <v>1789</v>
      </c>
      <c r="C1224">
        <v>212</v>
      </c>
      <c r="D1224">
        <v>572.1</v>
      </c>
      <c r="E1224">
        <v>1</v>
      </c>
      <c r="F1224" t="s">
        <v>69</v>
      </c>
      <c r="G1224" t="s">
        <v>69</v>
      </c>
      <c r="K1224">
        <v>0.611006049</v>
      </c>
      <c r="L1224">
        <v>0</v>
      </c>
      <c r="M1224">
        <v>0.59894583000000001</v>
      </c>
      <c r="N1224">
        <v>0</v>
      </c>
      <c r="O1224" t="str">
        <f>IF(VLOOKUP($B1224,Table1[],2,FALSE)=0,"",VLOOKUP($B1224,Table1[],2,FALSE))</f>
        <v/>
      </c>
      <c r="P1224" t="str">
        <f>IF(VLOOKUP($B1224,Table1[],3,FALSE)=0,"",VLOOKUP($B1224,Table1[],3,FALSE))</f>
        <v/>
      </c>
      <c r="Q1224" t="str">
        <f>IF(VLOOKUP($B1224,Table1[],5,FALSE)=0,"",VLOOKUP($B1224,Table1[],5,FALSE))</f>
        <v>PT100</v>
      </c>
    </row>
    <row r="1225" spans="1:17" x14ac:dyDescent="0.25">
      <c r="A1225" t="s">
        <v>115</v>
      </c>
      <c r="B1225" t="s">
        <v>1789</v>
      </c>
      <c r="C1225">
        <v>572</v>
      </c>
      <c r="D1225">
        <v>752.1</v>
      </c>
      <c r="E1225">
        <v>1</v>
      </c>
      <c r="F1225" t="s">
        <v>69</v>
      </c>
      <c r="G1225" t="s">
        <v>69</v>
      </c>
      <c r="K1225">
        <v>0.63118059900000001</v>
      </c>
      <c r="L1225">
        <v>0</v>
      </c>
      <c r="M1225">
        <v>0.61951324699999999</v>
      </c>
      <c r="N1225">
        <v>0</v>
      </c>
      <c r="O1225" t="str">
        <f>IF(VLOOKUP($B1225,Table1[],2,FALSE)=0,"",VLOOKUP($B1225,Table1[],2,FALSE))</f>
        <v/>
      </c>
      <c r="P1225" t="str">
        <f>IF(VLOOKUP($B1225,Table1[],3,FALSE)=0,"",VLOOKUP($B1225,Table1[],3,FALSE))</f>
        <v/>
      </c>
      <c r="Q1225" t="str">
        <f>IF(VLOOKUP($B1225,Table1[],5,FALSE)=0,"",VLOOKUP($B1225,Table1[],5,FALSE))</f>
        <v>PT100</v>
      </c>
    </row>
    <row r="1226" spans="1:17" x14ac:dyDescent="0.25">
      <c r="A1226" t="s">
        <v>115</v>
      </c>
      <c r="B1226" t="s">
        <v>1789</v>
      </c>
      <c r="C1226">
        <v>752</v>
      </c>
      <c r="D1226">
        <v>1166.0999999999999</v>
      </c>
      <c r="E1226">
        <v>1</v>
      </c>
      <c r="F1226" t="s">
        <v>69</v>
      </c>
      <c r="G1226" t="s">
        <v>69</v>
      </c>
      <c r="K1226">
        <v>0.64672529300000003</v>
      </c>
      <c r="L1226">
        <v>0</v>
      </c>
      <c r="M1226">
        <v>0.63534346600000002</v>
      </c>
      <c r="N1226">
        <v>0</v>
      </c>
      <c r="O1226" t="str">
        <f>IF(VLOOKUP($B1226,Table1[],2,FALSE)=0,"",VLOOKUP($B1226,Table1[],2,FALSE))</f>
        <v/>
      </c>
      <c r="P1226" t="str">
        <f>IF(VLOOKUP($B1226,Table1[],3,FALSE)=0,"",VLOOKUP($B1226,Table1[],3,FALSE))</f>
        <v/>
      </c>
      <c r="Q1226" t="str">
        <f>IF(VLOOKUP($B1226,Table1[],5,FALSE)=0,"",VLOOKUP($B1226,Table1[],5,FALSE))</f>
        <v>PT100</v>
      </c>
    </row>
    <row r="1227" spans="1:17" x14ac:dyDescent="0.25">
      <c r="A1227" t="s">
        <v>115</v>
      </c>
      <c r="B1227" t="s">
        <v>1789</v>
      </c>
      <c r="C1227">
        <v>1166</v>
      </c>
      <c r="D1227">
        <v>1472</v>
      </c>
      <c r="E1227">
        <v>1</v>
      </c>
      <c r="F1227" t="s">
        <v>69</v>
      </c>
      <c r="G1227" t="s">
        <v>69</v>
      </c>
      <c r="K1227">
        <v>0.73899948299999996</v>
      </c>
      <c r="L1227">
        <v>0</v>
      </c>
      <c r="M1227">
        <v>0.72905963500000004</v>
      </c>
      <c r="N1227">
        <v>0</v>
      </c>
      <c r="O1227" t="str">
        <f>IF(VLOOKUP($B1227,Table1[],2,FALSE)=0,"",VLOOKUP($B1227,Table1[],2,FALSE))</f>
        <v/>
      </c>
      <c r="P1227" t="str">
        <f>IF(VLOOKUP($B1227,Table1[],3,FALSE)=0,"",VLOOKUP($B1227,Table1[],3,FALSE))</f>
        <v/>
      </c>
      <c r="Q1227" t="str">
        <f>IF(VLOOKUP($B1227,Table1[],5,FALSE)=0,"",VLOOKUP($B1227,Table1[],5,FALSE))</f>
        <v>PT100</v>
      </c>
    </row>
    <row r="1228" spans="1:17" x14ac:dyDescent="0.25">
      <c r="A1228" t="s">
        <v>115</v>
      </c>
      <c r="B1228" t="s">
        <v>1789</v>
      </c>
      <c r="C1228">
        <v>1472</v>
      </c>
      <c r="D1228">
        <v>1472.1</v>
      </c>
      <c r="E1228">
        <v>1</v>
      </c>
      <c r="F1228" t="s">
        <v>69</v>
      </c>
      <c r="G1228" t="s">
        <v>69</v>
      </c>
      <c r="K1228">
        <v>0.73899948299999996</v>
      </c>
      <c r="L1228">
        <v>0</v>
      </c>
      <c r="M1228">
        <v>0.72905963500000004</v>
      </c>
      <c r="N1228">
        <v>0</v>
      </c>
      <c r="O1228" t="str">
        <f>IF(VLOOKUP($B1228,Table1[],2,FALSE)=0,"",VLOOKUP($B1228,Table1[],2,FALSE))</f>
        <v/>
      </c>
      <c r="P1228" t="str">
        <f>IF(VLOOKUP($B1228,Table1[],3,FALSE)=0,"",VLOOKUP($B1228,Table1[],3,FALSE))</f>
        <v/>
      </c>
      <c r="Q1228" t="str">
        <f>IF(VLOOKUP($B1228,Table1[],5,FALSE)=0,"",VLOOKUP($B1228,Table1[],5,FALSE))</f>
        <v>PT100</v>
      </c>
    </row>
    <row r="1229" spans="1:17" x14ac:dyDescent="0.25">
      <c r="A1229" t="s">
        <v>115</v>
      </c>
      <c r="B1229" t="s">
        <v>1802</v>
      </c>
      <c r="C1229">
        <v>-328</v>
      </c>
      <c r="D1229">
        <v>32.1</v>
      </c>
      <c r="E1229">
        <v>0.1</v>
      </c>
      <c r="F1229" t="s">
        <v>69</v>
      </c>
      <c r="G1229" t="s">
        <v>69</v>
      </c>
      <c r="K1229">
        <v>0.16401347099999999</v>
      </c>
      <c r="L1229">
        <v>0</v>
      </c>
      <c r="M1229">
        <v>0.12280337299999999</v>
      </c>
      <c r="N1229">
        <v>0</v>
      </c>
      <c r="O1229" t="str">
        <f>IF(VLOOKUP($B1229,Table1[],2,FALSE)=0,"",VLOOKUP($B1229,Table1[],2,FALSE))</f>
        <v/>
      </c>
      <c r="P1229" t="str">
        <f>IF(VLOOKUP($B1229,Table1[],3,FALSE)=0,"",VLOOKUP($B1229,Table1[],3,FALSE))</f>
        <v/>
      </c>
      <c r="Q1229" t="str">
        <f>IF(VLOOKUP($B1229,Table1[],5,FALSE)=0,"",VLOOKUP($B1229,Table1[],5,FALSE))</f>
        <v>PT1000</v>
      </c>
    </row>
    <row r="1230" spans="1:17" x14ac:dyDescent="0.25">
      <c r="A1230" t="s">
        <v>115</v>
      </c>
      <c r="B1230" t="s">
        <v>1802</v>
      </c>
      <c r="C1230">
        <v>32</v>
      </c>
      <c r="D1230">
        <v>212.1</v>
      </c>
      <c r="E1230">
        <v>0.1</v>
      </c>
      <c r="F1230" t="s">
        <v>69</v>
      </c>
      <c r="G1230" t="s">
        <v>69</v>
      </c>
      <c r="K1230">
        <v>0.19201475800000001</v>
      </c>
      <c r="L1230">
        <v>0</v>
      </c>
      <c r="M1230">
        <v>0.15827165600000001</v>
      </c>
      <c r="N1230">
        <v>0</v>
      </c>
      <c r="O1230" t="str">
        <f>IF(VLOOKUP($B1230,Table1[],2,FALSE)=0,"",VLOOKUP($B1230,Table1[],2,FALSE))</f>
        <v/>
      </c>
      <c r="P1230" t="str">
        <f>IF(VLOOKUP($B1230,Table1[],3,FALSE)=0,"",VLOOKUP($B1230,Table1[],3,FALSE))</f>
        <v/>
      </c>
      <c r="Q1230" t="str">
        <f>IF(VLOOKUP($B1230,Table1[],5,FALSE)=0,"",VLOOKUP($B1230,Table1[],5,FALSE))</f>
        <v>PT1000</v>
      </c>
    </row>
    <row r="1231" spans="1:17" x14ac:dyDescent="0.25">
      <c r="A1231" t="s">
        <v>115</v>
      </c>
      <c r="B1231" t="s">
        <v>1802</v>
      </c>
      <c r="C1231">
        <v>212</v>
      </c>
      <c r="D1231">
        <v>500.1</v>
      </c>
      <c r="E1231">
        <v>0.1</v>
      </c>
      <c r="F1231" t="s">
        <v>69</v>
      </c>
      <c r="G1231" t="s">
        <v>69</v>
      </c>
      <c r="K1231">
        <v>0.19201475800000001</v>
      </c>
      <c r="L1231">
        <v>0</v>
      </c>
      <c r="M1231">
        <v>0.15827165600000001</v>
      </c>
      <c r="N1231">
        <v>0</v>
      </c>
      <c r="O1231" t="str">
        <f>IF(VLOOKUP($B1231,Table1[],2,FALSE)=0,"",VLOOKUP($B1231,Table1[],2,FALSE))</f>
        <v/>
      </c>
      <c r="P1231" t="str">
        <f>IF(VLOOKUP($B1231,Table1[],3,FALSE)=0,"",VLOOKUP($B1231,Table1[],3,FALSE))</f>
        <v/>
      </c>
      <c r="Q1231" t="str">
        <f>IF(VLOOKUP($B1231,Table1[],5,FALSE)=0,"",VLOOKUP($B1231,Table1[],5,FALSE))</f>
        <v>PT1000</v>
      </c>
    </row>
    <row r="1232" spans="1:17" x14ac:dyDescent="0.25">
      <c r="A1232" t="s">
        <v>115</v>
      </c>
      <c r="B1232" t="s">
        <v>1802</v>
      </c>
      <c r="C1232">
        <v>500</v>
      </c>
      <c r="D1232">
        <v>572.1</v>
      </c>
      <c r="E1232">
        <v>0.1</v>
      </c>
      <c r="F1232" t="s">
        <v>69</v>
      </c>
      <c r="G1232" t="s">
        <v>69</v>
      </c>
      <c r="K1232">
        <v>0.26189677900000002</v>
      </c>
      <c r="L1232">
        <v>0</v>
      </c>
      <c r="M1232">
        <v>0.23826491999999999</v>
      </c>
      <c r="N1232">
        <v>0</v>
      </c>
      <c r="O1232" t="str">
        <f>IF(VLOOKUP($B1232,Table1[],2,FALSE)=0,"",VLOOKUP($B1232,Table1[],2,FALSE))</f>
        <v/>
      </c>
      <c r="P1232" t="str">
        <f>IF(VLOOKUP($B1232,Table1[],3,FALSE)=0,"",VLOOKUP($B1232,Table1[],3,FALSE))</f>
        <v/>
      </c>
      <c r="Q1232" t="str">
        <f>IF(VLOOKUP($B1232,Table1[],5,FALSE)=0,"",VLOOKUP($B1232,Table1[],5,FALSE))</f>
        <v>PT1000</v>
      </c>
    </row>
    <row r="1233" spans="1:17" x14ac:dyDescent="0.25">
      <c r="A1233" t="s">
        <v>115</v>
      </c>
      <c r="B1233" t="s">
        <v>1802</v>
      </c>
      <c r="C1233">
        <v>572</v>
      </c>
      <c r="D1233">
        <v>752.1</v>
      </c>
      <c r="E1233">
        <v>0.1</v>
      </c>
      <c r="F1233" t="s">
        <v>69</v>
      </c>
      <c r="G1233" t="s">
        <v>69</v>
      </c>
      <c r="K1233">
        <v>0.29342095699999998</v>
      </c>
      <c r="L1233">
        <v>0</v>
      </c>
      <c r="M1233">
        <v>0.27253643399999999</v>
      </c>
      <c r="N1233">
        <v>0</v>
      </c>
      <c r="O1233" t="str">
        <f>IF(VLOOKUP($B1233,Table1[],2,FALSE)=0,"",VLOOKUP($B1233,Table1[],2,FALSE))</f>
        <v/>
      </c>
      <c r="P1233" t="str">
        <f>IF(VLOOKUP($B1233,Table1[],3,FALSE)=0,"",VLOOKUP($B1233,Table1[],3,FALSE))</f>
        <v/>
      </c>
      <c r="Q1233" t="str">
        <f>IF(VLOOKUP($B1233,Table1[],5,FALSE)=0,"",VLOOKUP($B1233,Table1[],5,FALSE))</f>
        <v>PT1000</v>
      </c>
    </row>
    <row r="1234" spans="1:17" x14ac:dyDescent="0.25">
      <c r="A1234" t="s">
        <v>115</v>
      </c>
      <c r="B1234" t="s">
        <v>1802</v>
      </c>
      <c r="C1234">
        <v>752</v>
      </c>
      <c r="D1234">
        <v>1112.0999999999999</v>
      </c>
      <c r="E1234">
        <v>0.1</v>
      </c>
      <c r="F1234" t="s">
        <v>69</v>
      </c>
      <c r="G1234" t="s">
        <v>69</v>
      </c>
      <c r="K1234">
        <v>0.29725496600000001</v>
      </c>
      <c r="L1234">
        <v>0</v>
      </c>
      <c r="M1234">
        <v>0.27666001600000001</v>
      </c>
      <c r="N1234">
        <v>0</v>
      </c>
      <c r="O1234" t="str">
        <f>IF(VLOOKUP($B1234,Table1[],2,FALSE)=0,"",VLOOKUP($B1234,Table1[],2,FALSE))</f>
        <v/>
      </c>
      <c r="P1234" t="str">
        <f>IF(VLOOKUP($B1234,Table1[],3,FALSE)=0,"",VLOOKUP($B1234,Table1[],3,FALSE))</f>
        <v/>
      </c>
      <c r="Q1234" t="str">
        <f>IF(VLOOKUP($B1234,Table1[],5,FALSE)=0,"",VLOOKUP($B1234,Table1[],5,FALSE))</f>
        <v>PT1000</v>
      </c>
    </row>
    <row r="1235" spans="1:17" x14ac:dyDescent="0.25">
      <c r="A1235" t="s">
        <v>115</v>
      </c>
      <c r="B1235" t="s">
        <v>1802</v>
      </c>
      <c r="C1235">
        <v>1112</v>
      </c>
      <c r="D1235">
        <v>1166</v>
      </c>
      <c r="E1235">
        <v>0.1</v>
      </c>
      <c r="F1235" t="s">
        <v>69</v>
      </c>
      <c r="G1235" t="s">
        <v>69</v>
      </c>
      <c r="K1235">
        <v>0.84698905999999996</v>
      </c>
      <c r="L1235">
        <v>0</v>
      </c>
      <c r="M1235">
        <v>0.83998256900000001</v>
      </c>
      <c r="N1235">
        <v>0</v>
      </c>
      <c r="O1235" t="str">
        <f>IF(VLOOKUP($B1235,Table1[],2,FALSE)=0,"",VLOOKUP($B1235,Table1[],2,FALSE))</f>
        <v/>
      </c>
      <c r="P1235" t="str">
        <f>IF(VLOOKUP($B1235,Table1[],3,FALSE)=0,"",VLOOKUP($B1235,Table1[],3,FALSE))</f>
        <v/>
      </c>
      <c r="Q1235" t="str">
        <f>IF(VLOOKUP($B1235,Table1[],5,FALSE)=0,"",VLOOKUP($B1235,Table1[],5,FALSE))</f>
        <v>PT1000</v>
      </c>
    </row>
    <row r="1236" spans="1:17" x14ac:dyDescent="0.25">
      <c r="A1236" t="s">
        <v>115</v>
      </c>
      <c r="B1236" t="s">
        <v>1802</v>
      </c>
      <c r="C1236">
        <v>1166</v>
      </c>
      <c r="D1236">
        <v>1166.0999999999999</v>
      </c>
      <c r="E1236">
        <v>0.1</v>
      </c>
      <c r="F1236" t="s">
        <v>69</v>
      </c>
      <c r="G1236" t="s">
        <v>69</v>
      </c>
      <c r="K1236">
        <v>0.84698905999999996</v>
      </c>
      <c r="L1236">
        <v>0</v>
      </c>
      <c r="M1236">
        <v>0.83998256900000001</v>
      </c>
      <c r="N1236">
        <v>0</v>
      </c>
      <c r="O1236" t="str">
        <f>IF(VLOOKUP($B1236,Table1[],2,FALSE)=0,"",VLOOKUP($B1236,Table1[],2,FALSE))</f>
        <v/>
      </c>
      <c r="P1236" t="str">
        <f>IF(VLOOKUP($B1236,Table1[],3,FALSE)=0,"",VLOOKUP($B1236,Table1[],3,FALSE))</f>
        <v/>
      </c>
      <c r="Q1236" t="str">
        <f>IF(VLOOKUP($B1236,Table1[],5,FALSE)=0,"",VLOOKUP($B1236,Table1[],5,FALSE))</f>
        <v>PT1000</v>
      </c>
    </row>
    <row r="1237" spans="1:17" x14ac:dyDescent="0.25">
      <c r="A1237" t="s">
        <v>115</v>
      </c>
      <c r="B1237" t="s">
        <v>1802</v>
      </c>
      <c r="C1237">
        <v>-328</v>
      </c>
      <c r="D1237">
        <v>32.1</v>
      </c>
      <c r="E1237">
        <v>1</v>
      </c>
      <c r="F1237" t="s">
        <v>69</v>
      </c>
      <c r="G1237" t="s">
        <v>69</v>
      </c>
      <c r="K1237">
        <v>0.59551113200000005</v>
      </c>
      <c r="L1237">
        <v>0</v>
      </c>
      <c r="M1237">
        <v>0.58313053800000003</v>
      </c>
      <c r="N1237">
        <v>0</v>
      </c>
      <c r="O1237" t="str">
        <f>IF(VLOOKUP($B1237,Table1[],2,FALSE)=0,"",VLOOKUP($B1237,Table1[],2,FALSE))</f>
        <v/>
      </c>
      <c r="P1237" t="str">
        <f>IF(VLOOKUP($B1237,Table1[],3,FALSE)=0,"",VLOOKUP($B1237,Table1[],3,FALSE))</f>
        <v/>
      </c>
      <c r="Q1237" t="str">
        <f>IF(VLOOKUP($B1237,Table1[],5,FALSE)=0,"",VLOOKUP($B1237,Table1[],5,FALSE))</f>
        <v>PT1000</v>
      </c>
    </row>
    <row r="1238" spans="1:17" x14ac:dyDescent="0.25">
      <c r="A1238" t="s">
        <v>115</v>
      </c>
      <c r="B1238" t="s">
        <v>1802</v>
      </c>
      <c r="C1238">
        <v>212</v>
      </c>
      <c r="D1238">
        <v>500.1</v>
      </c>
      <c r="E1238">
        <v>1</v>
      </c>
      <c r="F1238" t="s">
        <v>69</v>
      </c>
      <c r="G1238" t="s">
        <v>69</v>
      </c>
      <c r="K1238">
        <v>0.59860734800000004</v>
      </c>
      <c r="L1238">
        <v>0</v>
      </c>
      <c r="M1238">
        <v>0.58629213899999999</v>
      </c>
      <c r="N1238">
        <v>0</v>
      </c>
      <c r="O1238" t="str">
        <f>IF(VLOOKUP($B1238,Table1[],2,FALSE)=0,"",VLOOKUP($B1238,Table1[],2,FALSE))</f>
        <v/>
      </c>
      <c r="P1238" t="str">
        <f>IF(VLOOKUP($B1238,Table1[],3,FALSE)=0,"",VLOOKUP($B1238,Table1[],3,FALSE))</f>
        <v/>
      </c>
      <c r="Q1238" t="str">
        <f>IF(VLOOKUP($B1238,Table1[],5,FALSE)=0,"",VLOOKUP($B1238,Table1[],5,FALSE))</f>
        <v>PT1000</v>
      </c>
    </row>
    <row r="1239" spans="1:17" x14ac:dyDescent="0.25">
      <c r="A1239" t="s">
        <v>115</v>
      </c>
      <c r="B1239" t="s">
        <v>1802</v>
      </c>
      <c r="C1239">
        <v>500</v>
      </c>
      <c r="D1239">
        <v>572.1</v>
      </c>
      <c r="E1239">
        <v>1</v>
      </c>
      <c r="F1239" t="s">
        <v>69</v>
      </c>
      <c r="G1239" t="s">
        <v>69</v>
      </c>
      <c r="K1239">
        <v>0.61002542000000004</v>
      </c>
      <c r="L1239">
        <v>0</v>
      </c>
      <c r="M1239">
        <v>0.597945422</v>
      </c>
      <c r="N1239">
        <v>0</v>
      </c>
      <c r="O1239" t="str">
        <f>IF(VLOOKUP($B1239,Table1[],2,FALSE)=0,"",VLOOKUP($B1239,Table1[],2,FALSE))</f>
        <v/>
      </c>
      <c r="P1239" t="str">
        <f>IF(VLOOKUP($B1239,Table1[],3,FALSE)=0,"",VLOOKUP($B1239,Table1[],3,FALSE))</f>
        <v/>
      </c>
      <c r="Q1239" t="str">
        <f>IF(VLOOKUP($B1239,Table1[],5,FALSE)=0,"",VLOOKUP($B1239,Table1[],5,FALSE))</f>
        <v>PT1000</v>
      </c>
    </row>
    <row r="1240" spans="1:17" x14ac:dyDescent="0.25">
      <c r="A1240" t="s">
        <v>115</v>
      </c>
      <c r="B1240" t="s">
        <v>1802</v>
      </c>
      <c r="C1240">
        <v>572</v>
      </c>
      <c r="D1240">
        <v>752.1</v>
      </c>
      <c r="E1240">
        <v>1</v>
      </c>
      <c r="F1240" t="s">
        <v>69</v>
      </c>
      <c r="G1240" t="s">
        <v>69</v>
      </c>
      <c r="K1240">
        <v>0.61480805800000005</v>
      </c>
      <c r="L1240">
        <v>0</v>
      </c>
      <c r="M1240">
        <v>0.60282390799999996</v>
      </c>
      <c r="N1240">
        <v>0</v>
      </c>
      <c r="O1240" t="str">
        <f>IF(VLOOKUP($B1240,Table1[],2,FALSE)=0,"",VLOOKUP($B1240,Table1[],2,FALSE))</f>
        <v/>
      </c>
      <c r="P1240" t="str">
        <f>IF(VLOOKUP($B1240,Table1[],3,FALSE)=0,"",VLOOKUP($B1240,Table1[],3,FALSE))</f>
        <v/>
      </c>
      <c r="Q1240" t="str">
        <f>IF(VLOOKUP($B1240,Table1[],5,FALSE)=0,"",VLOOKUP($B1240,Table1[],5,FALSE))</f>
        <v>PT1000</v>
      </c>
    </row>
    <row r="1241" spans="1:17" x14ac:dyDescent="0.25">
      <c r="A1241" t="s">
        <v>115</v>
      </c>
      <c r="B1241" t="s">
        <v>1802</v>
      </c>
      <c r="C1241">
        <v>752</v>
      </c>
      <c r="D1241">
        <v>1112.0999999999999</v>
      </c>
      <c r="E1241">
        <v>1</v>
      </c>
      <c r="F1241" t="s">
        <v>69</v>
      </c>
      <c r="G1241" t="s">
        <v>69</v>
      </c>
      <c r="K1241">
        <v>0.61664706700000005</v>
      </c>
      <c r="L1241">
        <v>0</v>
      </c>
      <c r="M1241">
        <v>0.60469936400000002</v>
      </c>
      <c r="N1241">
        <v>0</v>
      </c>
      <c r="O1241" t="str">
        <f>IF(VLOOKUP($B1241,Table1[],2,FALSE)=0,"",VLOOKUP($B1241,Table1[],2,FALSE))</f>
        <v/>
      </c>
      <c r="P1241" t="str">
        <f>IF(VLOOKUP($B1241,Table1[],3,FALSE)=0,"",VLOOKUP($B1241,Table1[],3,FALSE))</f>
        <v/>
      </c>
      <c r="Q1241" t="str">
        <f>IF(VLOOKUP($B1241,Table1[],5,FALSE)=0,"",VLOOKUP($B1241,Table1[],5,FALSE))</f>
        <v>PT1000</v>
      </c>
    </row>
    <row r="1242" spans="1:17" x14ac:dyDescent="0.25">
      <c r="A1242" t="s">
        <v>115</v>
      </c>
      <c r="B1242" t="s">
        <v>1802</v>
      </c>
      <c r="C1242">
        <v>1112</v>
      </c>
      <c r="D1242">
        <v>1166</v>
      </c>
      <c r="E1242">
        <v>1</v>
      </c>
      <c r="F1242" t="s">
        <v>69</v>
      </c>
      <c r="G1242" t="s">
        <v>69</v>
      </c>
      <c r="K1242">
        <v>1.026249266</v>
      </c>
      <c r="L1242">
        <v>0</v>
      </c>
      <c r="M1242">
        <v>1.019114946</v>
      </c>
      <c r="N1242">
        <v>0</v>
      </c>
      <c r="O1242" t="str">
        <f>IF(VLOOKUP($B1242,Table1[],2,FALSE)=0,"",VLOOKUP($B1242,Table1[],2,FALSE))</f>
        <v/>
      </c>
      <c r="P1242" t="str">
        <f>IF(VLOOKUP($B1242,Table1[],3,FALSE)=0,"",VLOOKUP($B1242,Table1[],3,FALSE))</f>
        <v/>
      </c>
      <c r="Q1242" t="str">
        <f>IF(VLOOKUP($B1242,Table1[],5,FALSE)=0,"",VLOOKUP($B1242,Table1[],5,FALSE))</f>
        <v>PT1000</v>
      </c>
    </row>
    <row r="1243" spans="1:17" x14ac:dyDescent="0.25">
      <c r="A1243" t="s">
        <v>115</v>
      </c>
      <c r="B1243" t="s">
        <v>1802</v>
      </c>
      <c r="C1243">
        <v>1166</v>
      </c>
      <c r="D1243">
        <v>1166.0999999999999</v>
      </c>
      <c r="E1243">
        <v>1</v>
      </c>
      <c r="F1243" t="s">
        <v>69</v>
      </c>
      <c r="G1243" t="s">
        <v>69</v>
      </c>
      <c r="K1243">
        <v>1.026249266</v>
      </c>
      <c r="L1243">
        <v>0</v>
      </c>
      <c r="M1243">
        <v>1.019114946</v>
      </c>
      <c r="N1243">
        <v>0</v>
      </c>
      <c r="O1243" t="str">
        <f>IF(VLOOKUP($B1243,Table1[],2,FALSE)=0,"",VLOOKUP($B1243,Table1[],2,FALSE))</f>
        <v/>
      </c>
      <c r="P1243" t="str">
        <f>IF(VLOOKUP($B1243,Table1[],3,FALSE)=0,"",VLOOKUP($B1243,Table1[],3,FALSE))</f>
        <v/>
      </c>
      <c r="Q1243" t="str">
        <f>IF(VLOOKUP($B1243,Table1[],5,FALSE)=0,"",VLOOKUP($B1243,Table1[],5,FALSE))</f>
        <v>PT1000</v>
      </c>
    </row>
    <row r="1244" spans="1:17" x14ac:dyDescent="0.25">
      <c r="A1244" t="s">
        <v>115</v>
      </c>
      <c r="B1244" t="s">
        <v>2068</v>
      </c>
      <c r="C1244">
        <v>0</v>
      </c>
      <c r="D1244">
        <v>1.0900000000000001E-4</v>
      </c>
      <c r="E1244" s="168">
        <v>1E-10</v>
      </c>
      <c r="F1244" t="s">
        <v>2193</v>
      </c>
      <c r="G1244" t="s">
        <v>2193</v>
      </c>
      <c r="K1244">
        <v>0</v>
      </c>
      <c r="L1244">
        <v>3.5999999999999999E-3</v>
      </c>
      <c r="M1244">
        <v>0</v>
      </c>
      <c r="N1244">
        <v>0</v>
      </c>
      <c r="O1244" t="str">
        <f>IF(VLOOKUP($B1244,Table1[],2,FALSE)=0,"",VLOOKUP($B1244,Table1[],2,FALSE))</f>
        <v/>
      </c>
      <c r="P1244" t="str">
        <f>IF(VLOOKUP($B1244,Table1[],3,FALSE)=0,"",VLOOKUP($B1244,Table1[],3,FALSE))</f>
        <v/>
      </c>
      <c r="Q1244" t="str">
        <f>IF(VLOOKUP($B1244,Table1[],5,FALSE)=0,"",VLOOKUP($B1244,Table1[],5,FALSE))</f>
        <v/>
      </c>
    </row>
    <row r="1245" spans="1:17" x14ac:dyDescent="0.25">
      <c r="A1245" t="s">
        <v>115</v>
      </c>
      <c r="B1245" t="s">
        <v>2068</v>
      </c>
      <c r="C1245">
        <v>0</v>
      </c>
      <c r="D1245">
        <v>1.0900000000000001E-4</v>
      </c>
      <c r="E1245">
        <v>1.0000000000000001E-9</v>
      </c>
      <c r="F1245" t="s">
        <v>2193</v>
      </c>
      <c r="G1245" t="s">
        <v>2193</v>
      </c>
      <c r="K1245">
        <v>0</v>
      </c>
      <c r="L1245">
        <v>3.5999999999999999E-3</v>
      </c>
      <c r="M1245">
        <v>0</v>
      </c>
      <c r="N1245">
        <v>0</v>
      </c>
      <c r="O1245" t="str">
        <f>IF(VLOOKUP($B1245,Table1[],2,FALSE)=0,"",VLOOKUP($B1245,Table1[],2,FALSE))</f>
        <v/>
      </c>
      <c r="P1245" t="str">
        <f>IF(VLOOKUP($B1245,Table1[],3,FALSE)=0,"",VLOOKUP($B1245,Table1[],3,FALSE))</f>
        <v/>
      </c>
      <c r="Q1245" t="str">
        <f>IF(VLOOKUP($B1245,Table1[],5,FALSE)=0,"",VLOOKUP($B1245,Table1[],5,FALSE))</f>
        <v/>
      </c>
    </row>
    <row r="1246" spans="1:17" x14ac:dyDescent="0.25">
      <c r="A1246" t="s">
        <v>115</v>
      </c>
      <c r="B1246" t="s">
        <v>2068</v>
      </c>
      <c r="C1246">
        <v>0</v>
      </c>
      <c r="D1246">
        <v>1.0900000000000001E-4</v>
      </c>
      <c r="E1246">
        <v>1E-8</v>
      </c>
      <c r="F1246" t="s">
        <v>2193</v>
      </c>
      <c r="G1246" t="s">
        <v>2193</v>
      </c>
      <c r="K1246">
        <v>0</v>
      </c>
      <c r="L1246">
        <v>6.8024000000000001E-3</v>
      </c>
      <c r="M1246">
        <v>0</v>
      </c>
      <c r="N1246">
        <v>0</v>
      </c>
      <c r="O1246" t="str">
        <f>IF(VLOOKUP($B1246,Table1[],2,FALSE)=0,"",VLOOKUP($B1246,Table1[],2,FALSE))</f>
        <v/>
      </c>
      <c r="P1246" t="str">
        <f>IF(VLOOKUP($B1246,Table1[],3,FALSE)=0,"",VLOOKUP($B1246,Table1[],3,FALSE))</f>
        <v/>
      </c>
      <c r="Q1246" t="str">
        <f>IF(VLOOKUP($B1246,Table1[],5,FALSE)=0,"",VLOOKUP($B1246,Table1[],5,FALSE))</f>
        <v/>
      </c>
    </row>
    <row r="1247" spans="1:17" x14ac:dyDescent="0.25">
      <c r="A1247" t="s">
        <v>115</v>
      </c>
      <c r="B1247" t="s">
        <v>2068</v>
      </c>
      <c r="C1247">
        <v>0</v>
      </c>
      <c r="D1247">
        <v>1.0900000000000001E-4</v>
      </c>
      <c r="E1247">
        <v>9.9999999999999995E-8</v>
      </c>
      <c r="F1247" t="s">
        <v>2193</v>
      </c>
      <c r="G1247" t="s">
        <v>2193</v>
      </c>
      <c r="K1247">
        <v>0</v>
      </c>
      <c r="L1247">
        <v>5.8110000000000002E-2</v>
      </c>
      <c r="M1247">
        <v>0</v>
      </c>
      <c r="N1247">
        <v>0</v>
      </c>
      <c r="O1247" t="str">
        <f>IF(VLOOKUP($B1247,Table1[],2,FALSE)=0,"",VLOOKUP($B1247,Table1[],2,FALSE))</f>
        <v/>
      </c>
      <c r="P1247" t="str">
        <f>IF(VLOOKUP($B1247,Table1[],3,FALSE)=0,"",VLOOKUP($B1247,Table1[],3,FALSE))</f>
        <v/>
      </c>
      <c r="Q1247" t="str">
        <f>IF(VLOOKUP($B1247,Table1[],5,FALSE)=0,"",VLOOKUP($B1247,Table1[],5,FALSE))</f>
        <v/>
      </c>
    </row>
    <row r="1248" spans="1:17" x14ac:dyDescent="0.25">
      <c r="A1248" t="s">
        <v>115</v>
      </c>
      <c r="B1248" t="s">
        <v>2068</v>
      </c>
      <c r="C1248">
        <v>0</v>
      </c>
      <c r="D1248">
        <v>1.0900000000000001E-4</v>
      </c>
      <c r="E1248">
        <v>9.9999999999999995E-7</v>
      </c>
      <c r="F1248" t="s">
        <v>2193</v>
      </c>
      <c r="G1248" t="s">
        <v>2193</v>
      </c>
      <c r="K1248">
        <v>0</v>
      </c>
      <c r="L1248">
        <v>0.58001000000000003</v>
      </c>
      <c r="M1248">
        <v>0</v>
      </c>
      <c r="N1248">
        <v>0</v>
      </c>
      <c r="O1248" t="str">
        <f>IF(VLOOKUP($B1248,Table1[],2,FALSE)=0,"",VLOOKUP($B1248,Table1[],2,FALSE))</f>
        <v/>
      </c>
      <c r="P1248" t="str">
        <f>IF(VLOOKUP($B1248,Table1[],3,FALSE)=0,"",VLOOKUP($B1248,Table1[],3,FALSE))</f>
        <v/>
      </c>
      <c r="Q1248" t="str">
        <f>IF(VLOOKUP($B1248,Table1[],5,FALSE)=0,"",VLOOKUP($B1248,Table1[],5,FALSE))</f>
        <v/>
      </c>
    </row>
    <row r="1249" spans="1:17" x14ac:dyDescent="0.25">
      <c r="A1249" t="s">
        <v>115</v>
      </c>
      <c r="B1249" t="s">
        <v>2068</v>
      </c>
      <c r="C1249">
        <v>0</v>
      </c>
      <c r="D1249">
        <v>1.0900000000000001E-4</v>
      </c>
      <c r="E1249">
        <v>1.0000000000000001E-5</v>
      </c>
      <c r="F1249" t="s">
        <v>2193</v>
      </c>
      <c r="G1249" t="s">
        <v>2193</v>
      </c>
      <c r="K1249">
        <v>0</v>
      </c>
      <c r="L1249">
        <v>5.8</v>
      </c>
      <c r="M1249">
        <v>0</v>
      </c>
      <c r="N1249">
        <v>0</v>
      </c>
      <c r="O1249" t="str">
        <f>IF(VLOOKUP($B1249,Table1[],2,FALSE)=0,"",VLOOKUP($B1249,Table1[],2,FALSE))</f>
        <v/>
      </c>
      <c r="P1249" t="str">
        <f>IF(VLOOKUP($B1249,Table1[],3,FALSE)=0,"",VLOOKUP($B1249,Table1[],3,FALSE))</f>
        <v/>
      </c>
      <c r="Q1249" t="str">
        <f>IF(VLOOKUP($B1249,Table1[],5,FALSE)=0,"",VLOOKUP($B1249,Table1[],5,FALSE))</f>
        <v/>
      </c>
    </row>
    <row r="1250" spans="1:17" x14ac:dyDescent="0.25">
      <c r="A1250" t="s">
        <v>115</v>
      </c>
      <c r="B1250" t="s">
        <v>2068</v>
      </c>
      <c r="C1250">
        <v>0</v>
      </c>
      <c r="D1250">
        <v>1.0900000000000001E-4</v>
      </c>
      <c r="E1250">
        <v>1E-4</v>
      </c>
      <c r="F1250" t="s">
        <v>2193</v>
      </c>
      <c r="G1250" t="s">
        <v>2193</v>
      </c>
      <c r="K1250">
        <v>0</v>
      </c>
      <c r="L1250">
        <v>58</v>
      </c>
      <c r="M1250">
        <v>0</v>
      </c>
      <c r="N1250">
        <v>0</v>
      </c>
      <c r="O1250" t="str">
        <f>IF(VLOOKUP($B1250,Table1[],2,FALSE)=0,"",VLOOKUP($B1250,Table1[],2,FALSE))</f>
        <v/>
      </c>
      <c r="P1250" t="str">
        <f>IF(VLOOKUP($B1250,Table1[],3,FALSE)=0,"",VLOOKUP($B1250,Table1[],3,FALSE))</f>
        <v/>
      </c>
      <c r="Q1250" t="str">
        <f>IF(VLOOKUP($B1250,Table1[],5,FALSE)=0,"",VLOOKUP($B1250,Table1[],5,FALSE))</f>
        <v/>
      </c>
    </row>
    <row r="1251" spans="1:17" x14ac:dyDescent="0.25">
      <c r="A1251" t="s">
        <v>115</v>
      </c>
      <c r="B1251" t="s">
        <v>2068</v>
      </c>
      <c r="C1251">
        <v>0</v>
      </c>
      <c r="D1251">
        <v>1.0900000000000001E-4</v>
      </c>
      <c r="E1251">
        <v>1E-3</v>
      </c>
      <c r="F1251" t="s">
        <v>2193</v>
      </c>
      <c r="G1251" t="s">
        <v>2193</v>
      </c>
      <c r="K1251">
        <v>0</v>
      </c>
      <c r="L1251">
        <v>580</v>
      </c>
      <c r="M1251">
        <v>0</v>
      </c>
      <c r="N1251">
        <v>0</v>
      </c>
      <c r="O1251" t="str">
        <f>IF(VLOOKUP($B1251,Table1[],2,FALSE)=0,"",VLOOKUP($B1251,Table1[],2,FALSE))</f>
        <v/>
      </c>
      <c r="P1251" t="str">
        <f>IF(VLOOKUP($B1251,Table1[],3,FALSE)=0,"",VLOOKUP($B1251,Table1[],3,FALSE))</f>
        <v/>
      </c>
      <c r="Q1251" t="str">
        <f>IF(VLOOKUP($B1251,Table1[],5,FALSE)=0,"",VLOOKUP($B1251,Table1[],5,FALSE))</f>
        <v/>
      </c>
    </row>
    <row r="1252" spans="1:17" x14ac:dyDescent="0.25">
      <c r="A1252" t="s">
        <v>115</v>
      </c>
      <c r="B1252" t="s">
        <v>2068</v>
      </c>
      <c r="C1252">
        <v>0</v>
      </c>
      <c r="D1252">
        <v>1.0900000000000001E-4</v>
      </c>
      <c r="E1252">
        <v>0.01</v>
      </c>
      <c r="F1252" t="s">
        <v>2193</v>
      </c>
      <c r="G1252" t="s">
        <v>2193</v>
      </c>
      <c r="K1252">
        <v>0</v>
      </c>
      <c r="L1252">
        <v>5800</v>
      </c>
      <c r="M1252">
        <v>0</v>
      </c>
      <c r="N1252">
        <v>0</v>
      </c>
      <c r="O1252" t="str">
        <f>IF(VLOOKUP($B1252,Table1[],2,FALSE)=0,"",VLOOKUP($B1252,Table1[],2,FALSE))</f>
        <v/>
      </c>
      <c r="P1252" t="str">
        <f>IF(VLOOKUP($B1252,Table1[],3,FALSE)=0,"",VLOOKUP($B1252,Table1[],3,FALSE))</f>
        <v/>
      </c>
      <c r="Q1252" t="str">
        <f>IF(VLOOKUP($B1252,Table1[],5,FALSE)=0,"",VLOOKUP($B1252,Table1[],5,FALSE))</f>
        <v/>
      </c>
    </row>
    <row r="1253" spans="1:17" x14ac:dyDescent="0.25">
      <c r="A1253" t="s">
        <v>115</v>
      </c>
      <c r="B1253" t="s">
        <v>2068</v>
      </c>
      <c r="C1253">
        <v>1.0900000000000001E-4</v>
      </c>
      <c r="D1253" s="168">
        <v>1.0900999999999999E-6</v>
      </c>
      <c r="E1253">
        <v>1E-8</v>
      </c>
      <c r="F1253" t="s">
        <v>2193</v>
      </c>
      <c r="G1253" t="s">
        <v>2193</v>
      </c>
      <c r="K1253">
        <v>0</v>
      </c>
      <c r="L1253">
        <v>3.5E-4</v>
      </c>
      <c r="M1253">
        <v>0</v>
      </c>
      <c r="N1253">
        <v>0</v>
      </c>
      <c r="O1253" t="str">
        <f>IF(VLOOKUP($B1253,Table1[],2,FALSE)=0,"",VLOOKUP($B1253,Table1[],2,FALSE))</f>
        <v/>
      </c>
      <c r="P1253" t="str">
        <f>IF(VLOOKUP($B1253,Table1[],3,FALSE)=0,"",VLOOKUP($B1253,Table1[],3,FALSE))</f>
        <v/>
      </c>
      <c r="Q1253" t="str">
        <f>IF(VLOOKUP($B1253,Table1[],5,FALSE)=0,"",VLOOKUP($B1253,Table1[],5,FALSE))</f>
        <v/>
      </c>
    </row>
    <row r="1254" spans="1:17" x14ac:dyDescent="0.25">
      <c r="A1254" t="s">
        <v>115</v>
      </c>
      <c r="B1254" t="s">
        <v>2068</v>
      </c>
      <c r="C1254">
        <v>1.0900000000000001E-4</v>
      </c>
      <c r="D1254" s="168">
        <v>1.0900999999999999E-6</v>
      </c>
      <c r="E1254">
        <v>9.9999999999999995E-8</v>
      </c>
      <c r="F1254" t="s">
        <v>2193</v>
      </c>
      <c r="G1254" t="s">
        <v>2193</v>
      </c>
      <c r="K1254">
        <v>0</v>
      </c>
      <c r="L1254">
        <v>6.3400999999999996E-4</v>
      </c>
      <c r="M1254">
        <v>0</v>
      </c>
      <c r="N1254">
        <v>0</v>
      </c>
      <c r="O1254" t="str">
        <f>IF(VLOOKUP($B1254,Table1[],2,FALSE)=0,"",VLOOKUP($B1254,Table1[],2,FALSE))</f>
        <v/>
      </c>
      <c r="P1254" t="str">
        <f>IF(VLOOKUP($B1254,Table1[],3,FALSE)=0,"",VLOOKUP($B1254,Table1[],3,FALSE))</f>
        <v/>
      </c>
      <c r="Q1254" t="str">
        <f>IF(VLOOKUP($B1254,Table1[],5,FALSE)=0,"",VLOOKUP($B1254,Table1[],5,FALSE))</f>
        <v/>
      </c>
    </row>
    <row r="1255" spans="1:17" x14ac:dyDescent="0.25">
      <c r="A1255" t="s">
        <v>115</v>
      </c>
      <c r="B1255" t="s">
        <v>2068</v>
      </c>
      <c r="C1255">
        <v>1.0900000000000001E-4</v>
      </c>
      <c r="D1255" s="168">
        <v>1.0900999999999999E-6</v>
      </c>
      <c r="E1255">
        <v>9.9999999999999995E-7</v>
      </c>
      <c r="F1255" t="s">
        <v>2193</v>
      </c>
      <c r="G1255" t="s">
        <v>2193</v>
      </c>
      <c r="K1255">
        <v>0</v>
      </c>
      <c r="L1255">
        <v>5.3337000000000002E-3</v>
      </c>
      <c r="M1255">
        <v>0</v>
      </c>
      <c r="N1255">
        <v>0</v>
      </c>
      <c r="O1255" t="str">
        <f>IF(VLOOKUP($B1255,Table1[],2,FALSE)=0,"",VLOOKUP($B1255,Table1[],2,FALSE))</f>
        <v/>
      </c>
      <c r="P1255" t="str">
        <f>IF(VLOOKUP($B1255,Table1[],3,FALSE)=0,"",VLOOKUP($B1255,Table1[],3,FALSE))</f>
        <v/>
      </c>
      <c r="Q1255" t="str">
        <f>IF(VLOOKUP($B1255,Table1[],5,FALSE)=0,"",VLOOKUP($B1255,Table1[],5,FALSE))</f>
        <v/>
      </c>
    </row>
    <row r="1256" spans="1:17" x14ac:dyDescent="0.25">
      <c r="A1256" t="s">
        <v>115</v>
      </c>
      <c r="B1256" t="s">
        <v>2068</v>
      </c>
      <c r="C1256">
        <v>1.0900000000000001E-4</v>
      </c>
      <c r="D1256" s="168">
        <v>1.0900999999999999E-6</v>
      </c>
      <c r="E1256">
        <v>1.0000000000000001E-5</v>
      </c>
      <c r="F1256" t="s">
        <v>2193</v>
      </c>
      <c r="G1256" t="s">
        <v>2193</v>
      </c>
      <c r="K1256">
        <v>0</v>
      </c>
      <c r="L1256">
        <v>5.3213000000000003E-2</v>
      </c>
      <c r="M1256">
        <v>0</v>
      </c>
      <c r="N1256">
        <v>0</v>
      </c>
      <c r="O1256" t="str">
        <f>IF(VLOOKUP($B1256,Table1[],2,FALSE)=0,"",VLOOKUP($B1256,Table1[],2,FALSE))</f>
        <v/>
      </c>
      <c r="P1256" t="str">
        <f>IF(VLOOKUP($B1256,Table1[],3,FALSE)=0,"",VLOOKUP($B1256,Table1[],3,FALSE))</f>
        <v/>
      </c>
      <c r="Q1256" t="str">
        <f>IF(VLOOKUP($B1256,Table1[],5,FALSE)=0,"",VLOOKUP($B1256,Table1[],5,FALSE))</f>
        <v/>
      </c>
    </row>
    <row r="1257" spans="1:17" x14ac:dyDescent="0.25">
      <c r="A1257" t="s">
        <v>115</v>
      </c>
      <c r="B1257" t="s">
        <v>2068</v>
      </c>
      <c r="C1257">
        <v>1.0900000000000001E-4</v>
      </c>
      <c r="D1257" s="168">
        <v>1.0900999999999999E-6</v>
      </c>
      <c r="E1257">
        <v>1E-4</v>
      </c>
      <c r="F1257" t="s">
        <v>2193</v>
      </c>
      <c r="G1257" t="s">
        <v>2193</v>
      </c>
      <c r="K1257">
        <v>0</v>
      </c>
      <c r="L1257">
        <v>0.53210999999999997</v>
      </c>
      <c r="M1257">
        <v>0</v>
      </c>
      <c r="N1257">
        <v>0</v>
      </c>
      <c r="O1257" t="str">
        <f>IF(VLOOKUP($B1257,Table1[],2,FALSE)=0,"",VLOOKUP($B1257,Table1[],2,FALSE))</f>
        <v/>
      </c>
      <c r="P1257" t="str">
        <f>IF(VLOOKUP($B1257,Table1[],3,FALSE)=0,"",VLOOKUP($B1257,Table1[],3,FALSE))</f>
        <v/>
      </c>
      <c r="Q1257" t="str">
        <f>IF(VLOOKUP($B1257,Table1[],5,FALSE)=0,"",VLOOKUP($B1257,Table1[],5,FALSE))</f>
        <v/>
      </c>
    </row>
    <row r="1258" spans="1:17" x14ac:dyDescent="0.25">
      <c r="A1258" t="s">
        <v>115</v>
      </c>
      <c r="B1258" t="s">
        <v>2068</v>
      </c>
      <c r="C1258">
        <v>1.09E-3</v>
      </c>
      <c r="D1258">
        <v>1.0900099999999999E-2</v>
      </c>
      <c r="E1258">
        <v>9.9999999999999995E-8</v>
      </c>
      <c r="F1258" t="s">
        <v>2193</v>
      </c>
      <c r="G1258" t="s">
        <v>2193</v>
      </c>
      <c r="K1258">
        <v>0</v>
      </c>
      <c r="L1258">
        <v>2.4000000000000001E-4</v>
      </c>
      <c r="M1258">
        <v>0</v>
      </c>
      <c r="N1258">
        <v>0</v>
      </c>
      <c r="O1258" t="str">
        <f>IF(VLOOKUP($B1258,Table1[],2,FALSE)=0,"",VLOOKUP($B1258,Table1[],2,FALSE))</f>
        <v/>
      </c>
      <c r="P1258" t="str">
        <f>IF(VLOOKUP($B1258,Table1[],3,FALSE)=0,"",VLOOKUP($B1258,Table1[],3,FALSE))</f>
        <v/>
      </c>
      <c r="Q1258" t="str">
        <f>IF(VLOOKUP($B1258,Table1[],5,FALSE)=0,"",VLOOKUP($B1258,Table1[],5,FALSE))</f>
        <v/>
      </c>
    </row>
    <row r="1259" spans="1:17" x14ac:dyDescent="0.25">
      <c r="A1259" t="s">
        <v>115</v>
      </c>
      <c r="B1259" t="s">
        <v>2068</v>
      </c>
      <c r="C1259">
        <v>1.09E-3</v>
      </c>
      <c r="D1259">
        <v>1.0900099999999999E-2</v>
      </c>
      <c r="E1259">
        <v>9.9999999999999995E-7</v>
      </c>
      <c r="F1259" t="s">
        <v>2193</v>
      </c>
      <c r="G1259" t="s">
        <v>2193</v>
      </c>
      <c r="K1259">
        <v>0</v>
      </c>
      <c r="L1259">
        <v>5.8093000000000001E-4</v>
      </c>
      <c r="M1259">
        <v>0</v>
      </c>
      <c r="N1259">
        <v>0</v>
      </c>
      <c r="O1259" t="str">
        <f>IF(VLOOKUP($B1259,Table1[],2,FALSE)=0,"",VLOOKUP($B1259,Table1[],2,FALSE))</f>
        <v/>
      </c>
      <c r="P1259" t="str">
        <f>IF(VLOOKUP($B1259,Table1[],3,FALSE)=0,"",VLOOKUP($B1259,Table1[],3,FALSE))</f>
        <v/>
      </c>
      <c r="Q1259" t="str">
        <f>IF(VLOOKUP($B1259,Table1[],5,FALSE)=0,"",VLOOKUP($B1259,Table1[],5,FALSE))</f>
        <v/>
      </c>
    </row>
    <row r="1260" spans="1:17" x14ac:dyDescent="0.25">
      <c r="A1260" t="s">
        <v>115</v>
      </c>
      <c r="B1260" t="s">
        <v>2068</v>
      </c>
      <c r="C1260">
        <v>1.09E-3</v>
      </c>
      <c r="D1260">
        <v>1.0900099999999999E-2</v>
      </c>
      <c r="E1260">
        <v>1.0000000000000001E-5</v>
      </c>
      <c r="F1260" t="s">
        <v>2193</v>
      </c>
      <c r="G1260" t="s">
        <v>2193</v>
      </c>
      <c r="K1260">
        <v>0</v>
      </c>
      <c r="L1260">
        <v>5.3277000000000003E-3</v>
      </c>
      <c r="M1260">
        <v>0</v>
      </c>
      <c r="N1260">
        <v>0</v>
      </c>
      <c r="O1260" t="str">
        <f>IF(VLOOKUP($B1260,Table1[],2,FALSE)=0,"",VLOOKUP($B1260,Table1[],2,FALSE))</f>
        <v/>
      </c>
      <c r="P1260" t="str">
        <f>IF(VLOOKUP($B1260,Table1[],3,FALSE)=0,"",VLOOKUP($B1260,Table1[],3,FALSE))</f>
        <v/>
      </c>
      <c r="Q1260" t="str">
        <f>IF(VLOOKUP($B1260,Table1[],5,FALSE)=0,"",VLOOKUP($B1260,Table1[],5,FALSE))</f>
        <v/>
      </c>
    </row>
    <row r="1261" spans="1:17" x14ac:dyDescent="0.25">
      <c r="A1261" t="s">
        <v>115</v>
      </c>
      <c r="B1261" t="s">
        <v>2068</v>
      </c>
      <c r="C1261">
        <v>1.09E-3</v>
      </c>
      <c r="D1261">
        <v>1.0900099999999999E-2</v>
      </c>
      <c r="E1261">
        <v>1E-4</v>
      </c>
      <c r="F1261" t="s">
        <v>2193</v>
      </c>
      <c r="G1261" t="s">
        <v>2193</v>
      </c>
      <c r="K1261">
        <v>0</v>
      </c>
      <c r="L1261">
        <v>5.3212000000000002E-2</v>
      </c>
      <c r="M1261">
        <v>0</v>
      </c>
      <c r="N1261">
        <v>0</v>
      </c>
      <c r="O1261" t="str">
        <f>IF(VLOOKUP($B1261,Table1[],2,FALSE)=0,"",VLOOKUP($B1261,Table1[],2,FALSE))</f>
        <v/>
      </c>
      <c r="P1261" t="str">
        <f>IF(VLOOKUP($B1261,Table1[],3,FALSE)=0,"",VLOOKUP($B1261,Table1[],3,FALSE))</f>
        <v/>
      </c>
      <c r="Q1261" t="str">
        <f>IF(VLOOKUP($B1261,Table1[],5,FALSE)=0,"",VLOOKUP($B1261,Table1[],5,FALSE))</f>
        <v/>
      </c>
    </row>
    <row r="1262" spans="1:17" x14ac:dyDescent="0.25">
      <c r="A1262" t="s">
        <v>115</v>
      </c>
      <c r="B1262" t="s">
        <v>2068</v>
      </c>
      <c r="C1262">
        <v>1.09E-3</v>
      </c>
      <c r="D1262">
        <v>1.0900099999999999E-2</v>
      </c>
      <c r="E1262">
        <v>1E-3</v>
      </c>
      <c r="F1262" t="s">
        <v>2193</v>
      </c>
      <c r="G1262" t="s">
        <v>2193</v>
      </c>
      <c r="K1262">
        <v>0</v>
      </c>
      <c r="L1262">
        <v>0.53210999999999997</v>
      </c>
      <c r="M1262">
        <v>0</v>
      </c>
      <c r="N1262">
        <v>0</v>
      </c>
      <c r="O1262" t="str">
        <f>IF(VLOOKUP($B1262,Table1[],2,FALSE)=0,"",VLOOKUP($B1262,Table1[],2,FALSE))</f>
        <v/>
      </c>
      <c r="P1262" t="str">
        <f>IF(VLOOKUP($B1262,Table1[],3,FALSE)=0,"",VLOOKUP($B1262,Table1[],3,FALSE))</f>
        <v/>
      </c>
      <c r="Q1262" t="str">
        <f>IF(VLOOKUP($B1262,Table1[],5,FALSE)=0,"",VLOOKUP($B1262,Table1[],5,FALSE))</f>
        <v/>
      </c>
    </row>
    <row r="1263" spans="1:17" x14ac:dyDescent="0.25">
      <c r="A1263" t="s">
        <v>115</v>
      </c>
      <c r="B1263" t="s">
        <v>2068</v>
      </c>
      <c r="C1263">
        <v>1.09E-2</v>
      </c>
      <c r="D1263">
        <v>0.1090001</v>
      </c>
      <c r="E1263">
        <v>9.9999999999999995E-7</v>
      </c>
      <c r="F1263" t="s">
        <v>2193</v>
      </c>
      <c r="G1263" t="s">
        <v>2193</v>
      </c>
      <c r="K1263">
        <v>0</v>
      </c>
      <c r="L1263">
        <v>1.9000000000000001E-4</v>
      </c>
      <c r="M1263">
        <v>0</v>
      </c>
      <c r="N1263">
        <v>0</v>
      </c>
      <c r="O1263" t="str">
        <f>IF(VLOOKUP($B1263,Table1[],2,FALSE)=0,"",VLOOKUP($B1263,Table1[],2,FALSE))</f>
        <v/>
      </c>
      <c r="P1263" t="str">
        <f>IF(VLOOKUP($B1263,Table1[],3,FALSE)=0,"",VLOOKUP($B1263,Table1[],3,FALSE))</f>
        <v/>
      </c>
      <c r="Q1263" t="str">
        <f>IF(VLOOKUP($B1263,Table1[],5,FALSE)=0,"",VLOOKUP($B1263,Table1[],5,FALSE))</f>
        <v/>
      </c>
    </row>
    <row r="1264" spans="1:17" x14ac:dyDescent="0.25">
      <c r="A1264" t="s">
        <v>115</v>
      </c>
      <c r="B1264" t="s">
        <v>2068</v>
      </c>
      <c r="C1264">
        <v>1.09E-2</v>
      </c>
      <c r="D1264">
        <v>0.1090001</v>
      </c>
      <c r="E1264">
        <v>1.0000000000000001E-5</v>
      </c>
      <c r="F1264" t="s">
        <v>2193</v>
      </c>
      <c r="G1264" t="s">
        <v>2193</v>
      </c>
      <c r="K1264">
        <v>0</v>
      </c>
      <c r="L1264">
        <v>5.6395000000000002E-4</v>
      </c>
      <c r="M1264">
        <v>0</v>
      </c>
      <c r="N1264">
        <v>0</v>
      </c>
      <c r="O1264" t="str">
        <f>IF(VLOOKUP($B1264,Table1[],2,FALSE)=0,"",VLOOKUP($B1264,Table1[],2,FALSE))</f>
        <v/>
      </c>
      <c r="P1264" t="str">
        <f>IF(VLOOKUP($B1264,Table1[],3,FALSE)=0,"",VLOOKUP($B1264,Table1[],3,FALSE))</f>
        <v/>
      </c>
      <c r="Q1264" t="str">
        <f>IF(VLOOKUP($B1264,Table1[],5,FALSE)=0,"",VLOOKUP($B1264,Table1[],5,FALSE))</f>
        <v/>
      </c>
    </row>
    <row r="1265" spans="1:17" x14ac:dyDescent="0.25">
      <c r="A1265" t="s">
        <v>115</v>
      </c>
      <c r="B1265" t="s">
        <v>2068</v>
      </c>
      <c r="C1265">
        <v>1.09E-2</v>
      </c>
      <c r="D1265">
        <v>0.1090001</v>
      </c>
      <c r="E1265">
        <v>1E-4</v>
      </c>
      <c r="F1265" t="s">
        <v>2193</v>
      </c>
      <c r="G1265" t="s">
        <v>2193</v>
      </c>
      <c r="K1265">
        <v>0</v>
      </c>
      <c r="L1265">
        <v>5.3308000000000001E-3</v>
      </c>
      <c r="M1265">
        <v>0</v>
      </c>
      <c r="N1265">
        <v>0</v>
      </c>
      <c r="O1265" t="str">
        <f>IF(VLOOKUP($B1265,Table1[],2,FALSE)=0,"",VLOOKUP($B1265,Table1[],2,FALSE))</f>
        <v/>
      </c>
      <c r="P1265" t="str">
        <f>IF(VLOOKUP($B1265,Table1[],3,FALSE)=0,"",VLOOKUP($B1265,Table1[],3,FALSE))</f>
        <v/>
      </c>
      <c r="Q1265" t="str">
        <f>IF(VLOOKUP($B1265,Table1[],5,FALSE)=0,"",VLOOKUP($B1265,Table1[],5,FALSE))</f>
        <v/>
      </c>
    </row>
    <row r="1266" spans="1:17" x14ac:dyDescent="0.25">
      <c r="A1266" t="s">
        <v>115</v>
      </c>
      <c r="B1266" t="s">
        <v>2068</v>
      </c>
      <c r="C1266">
        <v>1.09E-2</v>
      </c>
      <c r="D1266">
        <v>0.1090001</v>
      </c>
      <c r="E1266">
        <v>1E-3</v>
      </c>
      <c r="F1266" t="s">
        <v>2193</v>
      </c>
      <c r="G1266" t="s">
        <v>2193</v>
      </c>
      <c r="K1266">
        <v>0</v>
      </c>
      <c r="L1266">
        <v>5.3261000000000003E-2</v>
      </c>
      <c r="M1266">
        <v>0</v>
      </c>
      <c r="N1266">
        <v>0</v>
      </c>
      <c r="O1266" t="str">
        <f>IF(VLOOKUP($B1266,Table1[],2,FALSE)=0,"",VLOOKUP($B1266,Table1[],2,FALSE))</f>
        <v/>
      </c>
      <c r="P1266" t="str">
        <f>IF(VLOOKUP($B1266,Table1[],3,FALSE)=0,"",VLOOKUP($B1266,Table1[],3,FALSE))</f>
        <v/>
      </c>
      <c r="Q1266" t="str">
        <f>IF(VLOOKUP($B1266,Table1[],5,FALSE)=0,"",VLOOKUP($B1266,Table1[],5,FALSE))</f>
        <v/>
      </c>
    </row>
    <row r="1267" spans="1:17" x14ac:dyDescent="0.25">
      <c r="A1267" t="s">
        <v>115</v>
      </c>
      <c r="B1267" t="s">
        <v>2068</v>
      </c>
      <c r="C1267">
        <v>1.09E-2</v>
      </c>
      <c r="D1267">
        <v>0.1090001</v>
      </c>
      <c r="E1267">
        <v>0.01</v>
      </c>
      <c r="F1267" t="s">
        <v>2193</v>
      </c>
      <c r="G1267" t="s">
        <v>2193</v>
      </c>
      <c r="K1267">
        <v>0</v>
      </c>
      <c r="L1267">
        <v>0.53259999999999996</v>
      </c>
      <c r="M1267">
        <v>0</v>
      </c>
      <c r="N1267">
        <v>0</v>
      </c>
      <c r="O1267" t="str">
        <f>IF(VLOOKUP($B1267,Table1[],2,FALSE)=0,"",VLOOKUP($B1267,Table1[],2,FALSE))</f>
        <v/>
      </c>
      <c r="P1267" t="str">
        <f>IF(VLOOKUP($B1267,Table1[],3,FALSE)=0,"",VLOOKUP($B1267,Table1[],3,FALSE))</f>
        <v/>
      </c>
      <c r="Q1267" t="str">
        <f>IF(VLOOKUP($B1267,Table1[],5,FALSE)=0,"",VLOOKUP($B1267,Table1[],5,FALSE))</f>
        <v/>
      </c>
    </row>
    <row r="1268" spans="1:17" x14ac:dyDescent="0.25">
      <c r="A1268" t="s">
        <v>115</v>
      </c>
      <c r="B1268" t="s">
        <v>2068</v>
      </c>
      <c r="C1268">
        <v>0.109</v>
      </c>
      <c r="D1268">
        <v>1.0901000000000001</v>
      </c>
      <c r="E1268">
        <v>1.0000000000000001E-5</v>
      </c>
      <c r="F1268" t="s">
        <v>2193</v>
      </c>
      <c r="G1268" t="s">
        <v>2193</v>
      </c>
      <c r="K1268">
        <v>0</v>
      </c>
      <c r="L1268">
        <v>2.3000000000000001E-4</v>
      </c>
      <c r="M1268">
        <v>0</v>
      </c>
      <c r="N1268">
        <v>0</v>
      </c>
      <c r="O1268" t="str">
        <f>IF(VLOOKUP($B1268,Table1[],2,FALSE)=0,"",VLOOKUP($B1268,Table1[],2,FALSE))</f>
        <v/>
      </c>
      <c r="P1268" t="str">
        <f>IF(VLOOKUP($B1268,Table1[],3,FALSE)=0,"",VLOOKUP($B1268,Table1[],3,FALSE))</f>
        <v/>
      </c>
      <c r="Q1268" t="str">
        <f>IF(VLOOKUP($B1268,Table1[],5,FALSE)=0,"",VLOOKUP($B1268,Table1[],5,FALSE))</f>
        <v/>
      </c>
    </row>
    <row r="1269" spans="1:17" x14ac:dyDescent="0.25">
      <c r="A1269" t="s">
        <v>115</v>
      </c>
      <c r="B1269" t="s">
        <v>2068</v>
      </c>
      <c r="C1269">
        <v>0.109</v>
      </c>
      <c r="D1269">
        <v>1.0901000000000001</v>
      </c>
      <c r="E1269">
        <v>1E-4</v>
      </c>
      <c r="F1269" t="s">
        <v>2193</v>
      </c>
      <c r="G1269" t="s">
        <v>2193</v>
      </c>
      <c r="K1269">
        <v>0</v>
      </c>
      <c r="L1269">
        <v>5.7855999999999999E-4</v>
      </c>
      <c r="M1269">
        <v>0</v>
      </c>
      <c r="N1269">
        <v>0</v>
      </c>
      <c r="O1269" t="str">
        <f>IF(VLOOKUP($B1269,Table1[],2,FALSE)=0,"",VLOOKUP($B1269,Table1[],2,FALSE))</f>
        <v/>
      </c>
      <c r="P1269" t="str">
        <f>IF(VLOOKUP($B1269,Table1[],3,FALSE)=0,"",VLOOKUP($B1269,Table1[],3,FALSE))</f>
        <v/>
      </c>
      <c r="Q1269" t="str">
        <f>IF(VLOOKUP($B1269,Table1[],5,FALSE)=0,"",VLOOKUP($B1269,Table1[],5,FALSE))</f>
        <v/>
      </c>
    </row>
    <row r="1270" spans="1:17" x14ac:dyDescent="0.25">
      <c r="A1270" t="s">
        <v>115</v>
      </c>
      <c r="B1270" t="s">
        <v>2068</v>
      </c>
      <c r="C1270">
        <v>0.109</v>
      </c>
      <c r="D1270">
        <v>1.0901000000000001</v>
      </c>
      <c r="E1270">
        <v>1E-3</v>
      </c>
      <c r="F1270" t="s">
        <v>2193</v>
      </c>
      <c r="G1270" t="s">
        <v>2193</v>
      </c>
      <c r="K1270">
        <v>0</v>
      </c>
      <c r="L1270">
        <v>5.3324000000000002E-3</v>
      </c>
      <c r="M1270">
        <v>0</v>
      </c>
      <c r="N1270">
        <v>0</v>
      </c>
      <c r="O1270" t="str">
        <f>IF(VLOOKUP($B1270,Table1[],2,FALSE)=0,"",VLOOKUP($B1270,Table1[],2,FALSE))</f>
        <v/>
      </c>
      <c r="P1270" t="str">
        <f>IF(VLOOKUP($B1270,Table1[],3,FALSE)=0,"",VLOOKUP($B1270,Table1[],3,FALSE))</f>
        <v/>
      </c>
      <c r="Q1270" t="str">
        <f>IF(VLOOKUP($B1270,Table1[],5,FALSE)=0,"",VLOOKUP($B1270,Table1[],5,FALSE))</f>
        <v/>
      </c>
    </row>
    <row r="1271" spans="1:17" x14ac:dyDescent="0.25">
      <c r="A1271" t="s">
        <v>115</v>
      </c>
      <c r="B1271" t="s">
        <v>2068</v>
      </c>
      <c r="C1271">
        <v>0.109</v>
      </c>
      <c r="D1271">
        <v>1.0901000000000001</v>
      </c>
      <c r="E1271">
        <v>0.01</v>
      </c>
      <c r="F1271" t="s">
        <v>2193</v>
      </c>
      <c r="G1271" t="s">
        <v>2193</v>
      </c>
      <c r="K1271">
        <v>0</v>
      </c>
      <c r="L1271">
        <v>5.3261000000000003E-2</v>
      </c>
      <c r="M1271">
        <v>0</v>
      </c>
      <c r="N1271">
        <v>0</v>
      </c>
      <c r="O1271" t="str">
        <f>IF(VLOOKUP($B1271,Table1[],2,FALSE)=0,"",VLOOKUP($B1271,Table1[],2,FALSE))</f>
        <v/>
      </c>
      <c r="P1271" t="str">
        <f>IF(VLOOKUP($B1271,Table1[],3,FALSE)=0,"",VLOOKUP($B1271,Table1[],3,FALSE))</f>
        <v/>
      </c>
      <c r="Q1271" t="str">
        <f>IF(VLOOKUP($B1271,Table1[],5,FALSE)=0,"",VLOOKUP($B1271,Table1[],5,FALSE))</f>
        <v/>
      </c>
    </row>
    <row r="1272" spans="1:17" x14ac:dyDescent="0.25">
      <c r="A1272" t="s">
        <v>115</v>
      </c>
      <c r="B1272" t="s">
        <v>2068</v>
      </c>
      <c r="C1272">
        <v>0.109</v>
      </c>
      <c r="D1272">
        <v>1.0901000000000001</v>
      </c>
      <c r="E1272">
        <v>0.1</v>
      </c>
      <c r="F1272" t="s">
        <v>2193</v>
      </c>
      <c r="G1272" t="s">
        <v>2193</v>
      </c>
      <c r="K1272">
        <v>0</v>
      </c>
      <c r="L1272">
        <v>0.53259999999999996</v>
      </c>
      <c r="M1272">
        <v>0</v>
      </c>
      <c r="N1272">
        <v>0</v>
      </c>
      <c r="O1272" t="str">
        <f>IF(VLOOKUP($B1272,Table1[],2,FALSE)=0,"",VLOOKUP($B1272,Table1[],2,FALSE))</f>
        <v/>
      </c>
      <c r="P1272" t="str">
        <f>IF(VLOOKUP($B1272,Table1[],3,FALSE)=0,"",VLOOKUP($B1272,Table1[],3,FALSE))</f>
        <v/>
      </c>
      <c r="Q1272" t="str">
        <f>IF(VLOOKUP($B1272,Table1[],5,FALSE)=0,"",VLOOKUP($B1272,Table1[],5,FALSE))</f>
        <v/>
      </c>
    </row>
    <row r="1273" spans="1:17" x14ac:dyDescent="0.25">
      <c r="A1273" t="s">
        <v>115</v>
      </c>
      <c r="B1273" t="s">
        <v>2068</v>
      </c>
      <c r="C1273">
        <v>1.0900000000000001</v>
      </c>
      <c r="D1273">
        <v>10.9001</v>
      </c>
      <c r="E1273">
        <v>1E-4</v>
      </c>
      <c r="F1273" t="s">
        <v>2193</v>
      </c>
      <c r="G1273" t="s">
        <v>2193</v>
      </c>
      <c r="K1273">
        <v>0</v>
      </c>
      <c r="L1273">
        <v>2.3000000000000001E-4</v>
      </c>
      <c r="M1273">
        <v>0</v>
      </c>
      <c r="N1273">
        <v>0</v>
      </c>
      <c r="O1273" t="str">
        <f>IF(VLOOKUP($B1273,Table1[],2,FALSE)=0,"",VLOOKUP($B1273,Table1[],2,FALSE))</f>
        <v/>
      </c>
      <c r="P1273" t="str">
        <f>IF(VLOOKUP($B1273,Table1[],3,FALSE)=0,"",VLOOKUP($B1273,Table1[],3,FALSE))</f>
        <v/>
      </c>
      <c r="Q1273" t="str">
        <f>IF(VLOOKUP($B1273,Table1[],5,FALSE)=0,"",VLOOKUP($B1273,Table1[],5,FALSE))</f>
        <v/>
      </c>
    </row>
    <row r="1274" spans="1:17" x14ac:dyDescent="0.25">
      <c r="A1274" t="s">
        <v>115</v>
      </c>
      <c r="B1274" t="s">
        <v>2068</v>
      </c>
      <c r="C1274">
        <v>1.0900000000000001</v>
      </c>
      <c r="D1274">
        <v>10.9001</v>
      </c>
      <c r="E1274">
        <v>1E-3</v>
      </c>
      <c r="F1274" t="s">
        <v>2193</v>
      </c>
      <c r="G1274" t="s">
        <v>2193</v>
      </c>
      <c r="K1274">
        <v>0</v>
      </c>
      <c r="L1274">
        <v>5.7824999999999999E-4</v>
      </c>
      <c r="M1274">
        <v>0</v>
      </c>
      <c r="N1274">
        <v>0</v>
      </c>
      <c r="O1274" t="str">
        <f>IF(VLOOKUP($B1274,Table1[],2,FALSE)=0,"",VLOOKUP($B1274,Table1[],2,FALSE))</f>
        <v/>
      </c>
      <c r="P1274" t="str">
        <f>IF(VLOOKUP($B1274,Table1[],3,FALSE)=0,"",VLOOKUP($B1274,Table1[],3,FALSE))</f>
        <v/>
      </c>
      <c r="Q1274" t="str">
        <f>IF(VLOOKUP($B1274,Table1[],5,FALSE)=0,"",VLOOKUP($B1274,Table1[],5,FALSE))</f>
        <v/>
      </c>
    </row>
    <row r="1275" spans="1:17" x14ac:dyDescent="0.25">
      <c r="A1275" t="s">
        <v>115</v>
      </c>
      <c r="B1275" t="s">
        <v>2068</v>
      </c>
      <c r="C1275">
        <v>1.0900000000000001</v>
      </c>
      <c r="D1275">
        <v>10.9001</v>
      </c>
      <c r="E1275">
        <v>0.01</v>
      </c>
      <c r="F1275" t="s">
        <v>2193</v>
      </c>
      <c r="G1275" t="s">
        <v>2193</v>
      </c>
      <c r="K1275">
        <v>0</v>
      </c>
      <c r="L1275">
        <v>5.3321999999999996E-3</v>
      </c>
      <c r="M1275">
        <v>0</v>
      </c>
      <c r="N1275">
        <v>0</v>
      </c>
      <c r="O1275" t="str">
        <f>IF(VLOOKUP($B1275,Table1[],2,FALSE)=0,"",VLOOKUP($B1275,Table1[],2,FALSE))</f>
        <v/>
      </c>
      <c r="P1275" t="str">
        <f>IF(VLOOKUP($B1275,Table1[],3,FALSE)=0,"",VLOOKUP($B1275,Table1[],3,FALSE))</f>
        <v/>
      </c>
      <c r="Q1275" t="str">
        <f>IF(VLOOKUP($B1275,Table1[],5,FALSE)=0,"",VLOOKUP($B1275,Table1[],5,FALSE))</f>
        <v/>
      </c>
    </row>
    <row r="1276" spans="1:17" x14ac:dyDescent="0.25">
      <c r="A1276" t="s">
        <v>115</v>
      </c>
      <c r="B1276" t="s">
        <v>2068</v>
      </c>
      <c r="C1276">
        <v>1.0900000000000001</v>
      </c>
      <c r="D1276">
        <v>10.9001</v>
      </c>
      <c r="E1276">
        <v>0.1</v>
      </c>
      <c r="F1276" t="s">
        <v>2193</v>
      </c>
      <c r="G1276" t="s">
        <v>2193</v>
      </c>
      <c r="K1276">
        <v>0</v>
      </c>
      <c r="L1276">
        <v>5.3261000000000003E-2</v>
      </c>
      <c r="M1276">
        <v>0</v>
      </c>
      <c r="N1276">
        <v>0</v>
      </c>
      <c r="O1276" t="str">
        <f>IF(VLOOKUP($B1276,Table1[],2,FALSE)=0,"",VLOOKUP($B1276,Table1[],2,FALSE))</f>
        <v/>
      </c>
      <c r="P1276" t="str">
        <f>IF(VLOOKUP($B1276,Table1[],3,FALSE)=0,"",VLOOKUP($B1276,Table1[],3,FALSE))</f>
        <v/>
      </c>
      <c r="Q1276" t="str">
        <f>IF(VLOOKUP($B1276,Table1[],5,FALSE)=0,"",VLOOKUP($B1276,Table1[],5,FALSE))</f>
        <v/>
      </c>
    </row>
    <row r="1277" spans="1:17" x14ac:dyDescent="0.25">
      <c r="A1277" t="s">
        <v>115</v>
      </c>
      <c r="B1277" t="s">
        <v>2068</v>
      </c>
      <c r="C1277">
        <v>1.0900000000000001</v>
      </c>
      <c r="D1277">
        <v>10.9001</v>
      </c>
      <c r="E1277">
        <v>1</v>
      </c>
      <c r="F1277" t="s">
        <v>2193</v>
      </c>
      <c r="G1277" t="s">
        <v>2193</v>
      </c>
      <c r="K1277">
        <v>0</v>
      </c>
      <c r="L1277">
        <v>0.53259999999999996</v>
      </c>
      <c r="M1277">
        <v>0</v>
      </c>
      <c r="N1277">
        <v>0</v>
      </c>
      <c r="O1277" t="str">
        <f>IF(VLOOKUP($B1277,Table1[],2,FALSE)=0,"",VLOOKUP($B1277,Table1[],2,FALSE))</f>
        <v/>
      </c>
      <c r="P1277" t="str">
        <f>IF(VLOOKUP($B1277,Table1[],3,FALSE)=0,"",VLOOKUP($B1277,Table1[],3,FALSE))</f>
        <v/>
      </c>
      <c r="Q1277" t="str">
        <f>IF(VLOOKUP($B1277,Table1[],5,FALSE)=0,"",VLOOKUP($B1277,Table1[],5,FALSE))</f>
        <v/>
      </c>
    </row>
    <row r="1278" spans="1:17" x14ac:dyDescent="0.25">
      <c r="A1278" t="s">
        <v>115</v>
      </c>
      <c r="B1278" t="s">
        <v>2068</v>
      </c>
      <c r="C1278">
        <v>10.9</v>
      </c>
      <c r="D1278">
        <v>109.0001</v>
      </c>
      <c r="E1278">
        <v>1E-3</v>
      </c>
      <c r="F1278" t="s">
        <v>2193</v>
      </c>
      <c r="G1278" t="s">
        <v>2193</v>
      </c>
      <c r="K1278">
        <v>0</v>
      </c>
      <c r="L1278">
        <v>2.3000000000000001E-4</v>
      </c>
      <c r="M1278">
        <v>0</v>
      </c>
      <c r="N1278">
        <v>0</v>
      </c>
      <c r="O1278" t="str">
        <f>IF(VLOOKUP($B1278,Table1[],2,FALSE)=0,"",VLOOKUP($B1278,Table1[],2,FALSE))</f>
        <v/>
      </c>
      <c r="P1278" t="str">
        <f>IF(VLOOKUP($B1278,Table1[],3,FALSE)=0,"",VLOOKUP($B1278,Table1[],3,FALSE))</f>
        <v/>
      </c>
      <c r="Q1278" t="str">
        <f>IF(VLOOKUP($B1278,Table1[],5,FALSE)=0,"",VLOOKUP($B1278,Table1[],5,FALSE))</f>
        <v/>
      </c>
    </row>
    <row r="1279" spans="1:17" x14ac:dyDescent="0.25">
      <c r="A1279" t="s">
        <v>115</v>
      </c>
      <c r="B1279" t="s">
        <v>2068</v>
      </c>
      <c r="C1279">
        <v>10.9</v>
      </c>
      <c r="D1279">
        <v>109.0001</v>
      </c>
      <c r="E1279">
        <v>0.01</v>
      </c>
      <c r="F1279" t="s">
        <v>2193</v>
      </c>
      <c r="G1279" t="s">
        <v>2193</v>
      </c>
      <c r="K1279">
        <v>0</v>
      </c>
      <c r="L1279">
        <v>5.7886999999999999E-4</v>
      </c>
      <c r="M1279">
        <v>0</v>
      </c>
      <c r="O1279" t="str">
        <f>IF(VLOOKUP($B1279,Table1[],2,FALSE)=0,"",VLOOKUP($B1279,Table1[],2,FALSE))</f>
        <v/>
      </c>
      <c r="P1279" t="str">
        <f>IF(VLOOKUP($B1279,Table1[],3,FALSE)=0,"",VLOOKUP($B1279,Table1[],3,FALSE))</f>
        <v/>
      </c>
      <c r="Q1279" t="str">
        <f>IF(VLOOKUP($B1279,Table1[],5,FALSE)=0,"",VLOOKUP($B1279,Table1[],5,FALSE))</f>
        <v/>
      </c>
    </row>
    <row r="1280" spans="1:17" x14ac:dyDescent="0.25">
      <c r="A1280" t="s">
        <v>115</v>
      </c>
      <c r="B1280" t="s">
        <v>2068</v>
      </c>
      <c r="C1280">
        <v>10.9</v>
      </c>
      <c r="D1280">
        <v>109.0001</v>
      </c>
      <c r="E1280">
        <v>0.1</v>
      </c>
      <c r="F1280" t="s">
        <v>2193</v>
      </c>
      <c r="G1280" t="s">
        <v>2193</v>
      </c>
      <c r="K1280">
        <v>0</v>
      </c>
      <c r="L1280">
        <v>5.3322999999999999E-3</v>
      </c>
      <c r="M1280">
        <v>0</v>
      </c>
      <c r="N1280">
        <v>0</v>
      </c>
      <c r="O1280" t="str">
        <f>IF(VLOOKUP($B1280,Table1[],2,FALSE)=0,"",VLOOKUP($B1280,Table1[],2,FALSE))</f>
        <v/>
      </c>
      <c r="P1280" t="str">
        <f>IF(VLOOKUP($B1280,Table1[],3,FALSE)=0,"",VLOOKUP($B1280,Table1[],3,FALSE))</f>
        <v/>
      </c>
      <c r="Q1280" t="str">
        <f>IF(VLOOKUP($B1280,Table1[],5,FALSE)=0,"",VLOOKUP($B1280,Table1[],5,FALSE))</f>
        <v/>
      </c>
    </row>
    <row r="1281" spans="1:17" x14ac:dyDescent="0.25">
      <c r="A1281" t="s">
        <v>115</v>
      </c>
      <c r="B1281" t="s">
        <v>2068</v>
      </c>
      <c r="C1281">
        <v>10.9</v>
      </c>
      <c r="D1281">
        <v>109.0001</v>
      </c>
      <c r="E1281">
        <v>1</v>
      </c>
      <c r="F1281" t="s">
        <v>2193</v>
      </c>
      <c r="G1281" t="s">
        <v>2193</v>
      </c>
      <c r="K1281">
        <v>0</v>
      </c>
      <c r="L1281">
        <v>5.3261000000000003E-2</v>
      </c>
      <c r="M1281">
        <v>0</v>
      </c>
      <c r="N1281">
        <v>0</v>
      </c>
      <c r="O1281" t="str">
        <f>IF(VLOOKUP($B1281,Table1[],2,FALSE)=0,"",VLOOKUP($B1281,Table1[],2,FALSE))</f>
        <v/>
      </c>
      <c r="P1281" t="str">
        <f>IF(VLOOKUP($B1281,Table1[],3,FALSE)=0,"",VLOOKUP($B1281,Table1[],3,FALSE))</f>
        <v/>
      </c>
      <c r="Q1281" t="str">
        <f>IF(VLOOKUP($B1281,Table1[],5,FALSE)=0,"",VLOOKUP($B1281,Table1[],5,FALSE))</f>
        <v/>
      </c>
    </row>
    <row r="1282" spans="1:17" x14ac:dyDescent="0.25">
      <c r="A1282" t="s">
        <v>115</v>
      </c>
      <c r="B1282" t="s">
        <v>2068</v>
      </c>
      <c r="C1282">
        <v>10.9</v>
      </c>
      <c r="D1282">
        <v>109.0001</v>
      </c>
      <c r="E1282">
        <v>10</v>
      </c>
      <c r="F1282" t="s">
        <v>2193</v>
      </c>
      <c r="G1282" t="s">
        <v>2193</v>
      </c>
      <c r="K1282">
        <v>0</v>
      </c>
      <c r="L1282">
        <v>0.53259999999999996</v>
      </c>
      <c r="M1282">
        <v>0</v>
      </c>
      <c r="N1282">
        <v>0</v>
      </c>
      <c r="O1282" t="str">
        <f>IF(VLOOKUP($B1282,Table1[],2,FALSE)=0,"",VLOOKUP($B1282,Table1[],2,FALSE))</f>
        <v/>
      </c>
      <c r="P1282" t="str">
        <f>IF(VLOOKUP($B1282,Table1[],3,FALSE)=0,"",VLOOKUP($B1282,Table1[],3,FALSE))</f>
        <v/>
      </c>
      <c r="Q1282" t="str">
        <f>IF(VLOOKUP($B1282,Table1[],5,FALSE)=0,"",VLOOKUP($B1282,Table1[],5,FALSE))</f>
        <v/>
      </c>
    </row>
    <row r="1283" spans="1:17" x14ac:dyDescent="0.25">
      <c r="A1283" t="s">
        <v>115</v>
      </c>
      <c r="B1283" t="s">
        <v>2068</v>
      </c>
      <c r="C1283">
        <v>109</v>
      </c>
      <c r="D1283">
        <v>330.00009999999997</v>
      </c>
      <c r="E1283">
        <v>1E-3</v>
      </c>
      <c r="F1283" t="s">
        <v>2193</v>
      </c>
      <c r="G1283" t="s">
        <v>2193</v>
      </c>
      <c r="K1283">
        <v>0</v>
      </c>
      <c r="L1283">
        <v>1.4999999999999999E-4</v>
      </c>
      <c r="M1283">
        <v>0</v>
      </c>
      <c r="N1283">
        <v>0</v>
      </c>
      <c r="O1283" t="str">
        <f>IF(VLOOKUP($B1283,Table1[],2,FALSE)=0,"",VLOOKUP($B1283,Table1[],2,FALSE))</f>
        <v/>
      </c>
      <c r="P1283" t="str">
        <f>IF(VLOOKUP($B1283,Table1[],3,FALSE)=0,"",VLOOKUP($B1283,Table1[],3,FALSE))</f>
        <v/>
      </c>
      <c r="Q1283" t="str">
        <f>IF(VLOOKUP($B1283,Table1[],5,FALSE)=0,"",VLOOKUP($B1283,Table1[],5,FALSE))</f>
        <v/>
      </c>
    </row>
    <row r="1284" spans="1:17" x14ac:dyDescent="0.25">
      <c r="A1284" t="s">
        <v>115</v>
      </c>
      <c r="B1284" t="s">
        <v>2068</v>
      </c>
      <c r="C1284">
        <v>109</v>
      </c>
      <c r="D1284">
        <v>330.00009999999997</v>
      </c>
      <c r="E1284">
        <v>0.01</v>
      </c>
      <c r="F1284" t="s">
        <v>2193</v>
      </c>
      <c r="G1284" t="s">
        <v>2193</v>
      </c>
      <c r="K1284">
        <v>0</v>
      </c>
      <c r="L1284">
        <v>1.5254999999999999E-4</v>
      </c>
      <c r="M1284">
        <v>0</v>
      </c>
      <c r="N1284">
        <v>0</v>
      </c>
      <c r="O1284" t="str">
        <f>IF(VLOOKUP($B1284,Table1[],2,FALSE)=0,"",VLOOKUP($B1284,Table1[],2,FALSE))</f>
        <v/>
      </c>
      <c r="P1284" t="str">
        <f>IF(VLOOKUP($B1284,Table1[],3,FALSE)=0,"",VLOOKUP($B1284,Table1[],3,FALSE))</f>
        <v/>
      </c>
      <c r="Q1284" t="str">
        <f>IF(VLOOKUP($B1284,Table1[],5,FALSE)=0,"",VLOOKUP($B1284,Table1[],5,FALSE))</f>
        <v/>
      </c>
    </row>
    <row r="1285" spans="1:17" x14ac:dyDescent="0.25">
      <c r="A1285" t="s">
        <v>115</v>
      </c>
      <c r="B1285" t="s">
        <v>2068</v>
      </c>
      <c r="C1285">
        <v>109</v>
      </c>
      <c r="D1285">
        <v>330.00009999999997</v>
      </c>
      <c r="E1285">
        <v>0.1</v>
      </c>
      <c r="F1285" t="s">
        <v>2193</v>
      </c>
      <c r="G1285" t="s">
        <v>2193</v>
      </c>
      <c r="K1285">
        <v>0</v>
      </c>
      <c r="L1285">
        <v>5.5201999999999996E-4</v>
      </c>
      <c r="M1285">
        <v>0</v>
      </c>
      <c r="N1285">
        <v>0</v>
      </c>
      <c r="O1285" t="str">
        <f>IF(VLOOKUP($B1285,Table1[],2,FALSE)=0,"",VLOOKUP($B1285,Table1[],2,FALSE))</f>
        <v/>
      </c>
      <c r="P1285" t="str">
        <f>IF(VLOOKUP($B1285,Table1[],3,FALSE)=0,"",VLOOKUP($B1285,Table1[],3,FALSE))</f>
        <v/>
      </c>
      <c r="Q1285" t="str">
        <f>IF(VLOOKUP($B1285,Table1[],5,FALSE)=0,"",VLOOKUP($B1285,Table1[],5,FALSE))</f>
        <v/>
      </c>
    </row>
    <row r="1286" spans="1:17" x14ac:dyDescent="0.25">
      <c r="A1286" t="s">
        <v>115</v>
      </c>
      <c r="B1286" t="s">
        <v>2068</v>
      </c>
      <c r="C1286">
        <v>109</v>
      </c>
      <c r="D1286">
        <v>330.00009999999997</v>
      </c>
      <c r="E1286">
        <v>1</v>
      </c>
      <c r="F1286" t="s">
        <v>2193</v>
      </c>
      <c r="G1286" t="s">
        <v>2193</v>
      </c>
      <c r="K1286">
        <v>0</v>
      </c>
      <c r="L1286">
        <v>5.3282E-3</v>
      </c>
      <c r="M1286">
        <v>0</v>
      </c>
      <c r="N1286">
        <v>0</v>
      </c>
      <c r="O1286" t="str">
        <f>IF(VLOOKUP($B1286,Table1[],2,FALSE)=0,"",VLOOKUP($B1286,Table1[],2,FALSE))</f>
        <v/>
      </c>
      <c r="P1286" t="str">
        <f>IF(VLOOKUP($B1286,Table1[],3,FALSE)=0,"",VLOOKUP($B1286,Table1[],3,FALSE))</f>
        <v/>
      </c>
      <c r="Q1286" t="str">
        <f>IF(VLOOKUP($B1286,Table1[],5,FALSE)=0,"",VLOOKUP($B1286,Table1[],5,FALSE))</f>
        <v/>
      </c>
    </row>
    <row r="1287" spans="1:17" x14ac:dyDescent="0.25">
      <c r="A1287" t="s">
        <v>115</v>
      </c>
      <c r="B1287" t="s">
        <v>2068</v>
      </c>
      <c r="C1287">
        <v>109</v>
      </c>
      <c r="D1287">
        <v>330.00009999999997</v>
      </c>
      <c r="E1287">
        <v>10</v>
      </c>
      <c r="F1287" t="s">
        <v>2193</v>
      </c>
      <c r="G1287" t="s">
        <v>2193</v>
      </c>
      <c r="K1287">
        <v>0</v>
      </c>
      <c r="L1287">
        <v>5.3260000000000002E-2</v>
      </c>
      <c r="M1287">
        <v>0</v>
      </c>
      <c r="N1287">
        <v>0</v>
      </c>
      <c r="O1287" t="str">
        <f>IF(VLOOKUP($B1287,Table1[],2,FALSE)=0,"",VLOOKUP($B1287,Table1[],2,FALSE))</f>
        <v/>
      </c>
      <c r="P1287" t="str">
        <f>IF(VLOOKUP($B1287,Table1[],3,FALSE)=0,"",VLOOKUP($B1287,Table1[],3,FALSE))</f>
        <v/>
      </c>
      <c r="Q1287" t="str">
        <f>IF(VLOOKUP($B1287,Table1[],5,FALSE)=0,"",VLOOKUP($B1287,Table1[],5,FALSE))</f>
        <v/>
      </c>
    </row>
    <row r="1288" spans="1:17" x14ac:dyDescent="0.25">
      <c r="A1288" t="s">
        <v>115</v>
      </c>
      <c r="B1288" t="s">
        <v>2068</v>
      </c>
      <c r="C1288">
        <v>330</v>
      </c>
      <c r="D1288">
        <v>3000.0001000000002</v>
      </c>
      <c r="E1288">
        <v>0.01</v>
      </c>
      <c r="F1288" t="s">
        <v>2193</v>
      </c>
      <c r="G1288" t="s">
        <v>2193</v>
      </c>
      <c r="K1288">
        <v>0</v>
      </c>
      <c r="L1288">
        <v>5.9999999999999995E-4</v>
      </c>
      <c r="M1288">
        <v>0</v>
      </c>
      <c r="N1288">
        <v>0</v>
      </c>
      <c r="O1288" t="str">
        <f>IF(VLOOKUP($B1288,Table1[],2,FALSE)=0,"",VLOOKUP($B1288,Table1[],2,FALSE))</f>
        <v/>
      </c>
      <c r="P1288" t="str">
        <f>IF(VLOOKUP($B1288,Table1[],3,FALSE)=0,"",VLOOKUP($B1288,Table1[],3,FALSE))</f>
        <v/>
      </c>
      <c r="Q1288" t="str">
        <f>IF(VLOOKUP($B1288,Table1[],5,FALSE)=0,"",VLOOKUP($B1288,Table1[],5,FALSE))</f>
        <v/>
      </c>
    </row>
    <row r="1289" spans="1:17" x14ac:dyDescent="0.25">
      <c r="A1289" t="s">
        <v>115</v>
      </c>
      <c r="B1289" t="s">
        <v>2068</v>
      </c>
      <c r="C1289">
        <v>330</v>
      </c>
      <c r="D1289">
        <v>3000.0001000000002</v>
      </c>
      <c r="E1289">
        <v>0.1</v>
      </c>
      <c r="F1289" t="s">
        <v>2193</v>
      </c>
      <c r="G1289" t="s">
        <v>2193</v>
      </c>
      <c r="K1289">
        <v>0</v>
      </c>
      <c r="L1289">
        <v>6.2246000000000003E-4</v>
      </c>
      <c r="M1289">
        <v>0</v>
      </c>
      <c r="N1289">
        <v>0</v>
      </c>
      <c r="O1289" t="str">
        <f>IF(VLOOKUP($B1289,Table1[],2,FALSE)=0,"",VLOOKUP($B1289,Table1[],2,FALSE))</f>
        <v/>
      </c>
      <c r="P1289" t="str">
        <f>IF(VLOOKUP($B1289,Table1[],3,FALSE)=0,"",VLOOKUP($B1289,Table1[],3,FALSE))</f>
        <v/>
      </c>
      <c r="Q1289" t="str">
        <f>IF(VLOOKUP($B1289,Table1[],5,FALSE)=0,"",VLOOKUP($B1289,Table1[],5,FALSE))</f>
        <v/>
      </c>
    </row>
    <row r="1290" spans="1:17" x14ac:dyDescent="0.25">
      <c r="A1290" t="s">
        <v>115</v>
      </c>
      <c r="B1290" t="s">
        <v>2068</v>
      </c>
      <c r="C1290">
        <v>330</v>
      </c>
      <c r="D1290">
        <v>3000.0001000000002</v>
      </c>
      <c r="E1290">
        <v>1</v>
      </c>
      <c r="F1290" t="s">
        <v>2193</v>
      </c>
      <c r="G1290" t="s">
        <v>2193</v>
      </c>
      <c r="K1290">
        <v>0</v>
      </c>
      <c r="L1290">
        <v>1.8565000000000001E-3</v>
      </c>
      <c r="M1290">
        <v>0</v>
      </c>
      <c r="N1290">
        <v>0</v>
      </c>
      <c r="O1290" t="str">
        <f>IF(VLOOKUP($B1290,Table1[],2,FALSE)=0,"",VLOOKUP($B1290,Table1[],2,FALSE))</f>
        <v/>
      </c>
      <c r="P1290" t="str">
        <f>IF(VLOOKUP($B1290,Table1[],3,FALSE)=0,"",VLOOKUP($B1290,Table1[],3,FALSE))</f>
        <v/>
      </c>
      <c r="Q1290" t="str">
        <f>IF(VLOOKUP($B1290,Table1[],5,FALSE)=0,"",VLOOKUP($B1290,Table1[],5,FALSE))</f>
        <v/>
      </c>
    </row>
    <row r="1291" spans="1:17" x14ac:dyDescent="0.25">
      <c r="A1291" t="s">
        <v>115</v>
      </c>
      <c r="B1291" t="s">
        <v>2068</v>
      </c>
      <c r="C1291">
        <v>330</v>
      </c>
      <c r="D1291">
        <v>3000.0001000000002</v>
      </c>
      <c r="E1291">
        <v>10</v>
      </c>
      <c r="F1291" t="s">
        <v>2193</v>
      </c>
      <c r="G1291" t="s">
        <v>2193</v>
      </c>
      <c r="K1291">
        <v>0</v>
      </c>
      <c r="L1291">
        <v>1.7586000000000001E-2</v>
      </c>
      <c r="M1291">
        <v>0</v>
      </c>
      <c r="N1291">
        <v>0</v>
      </c>
      <c r="O1291" t="str">
        <f>IF(VLOOKUP($B1291,Table1[],2,FALSE)=0,"",VLOOKUP($B1291,Table1[],2,FALSE))</f>
        <v/>
      </c>
      <c r="P1291" t="str">
        <f>IF(VLOOKUP($B1291,Table1[],3,FALSE)=0,"",VLOOKUP($B1291,Table1[],3,FALSE))</f>
        <v/>
      </c>
      <c r="Q1291" t="str">
        <f>IF(VLOOKUP($B1291,Table1[],5,FALSE)=0,"",VLOOKUP($B1291,Table1[],5,FALSE))</f>
        <v/>
      </c>
    </row>
    <row r="1292" spans="1:17" x14ac:dyDescent="0.25">
      <c r="A1292" t="s">
        <v>115</v>
      </c>
      <c r="B1292" t="s">
        <v>2068</v>
      </c>
      <c r="C1292">
        <v>330</v>
      </c>
      <c r="D1292">
        <v>3000.0001000000002</v>
      </c>
      <c r="E1292">
        <v>100</v>
      </c>
      <c r="F1292" t="s">
        <v>2193</v>
      </c>
      <c r="G1292" t="s">
        <v>2193</v>
      </c>
      <c r="K1292">
        <v>0</v>
      </c>
      <c r="L1292">
        <v>0.17576</v>
      </c>
      <c r="M1292">
        <v>0</v>
      </c>
      <c r="N1292">
        <v>0</v>
      </c>
      <c r="O1292" t="str">
        <f>IF(VLOOKUP($B1292,Table1[],2,FALSE)=0,"",VLOOKUP($B1292,Table1[],2,FALSE))</f>
        <v/>
      </c>
      <c r="P1292" t="str">
        <f>IF(VLOOKUP($B1292,Table1[],3,FALSE)=0,"",VLOOKUP($B1292,Table1[],3,FALSE))</f>
        <v/>
      </c>
      <c r="Q1292" t="str">
        <f>IF(VLOOKUP($B1292,Table1[],5,FALSE)=0,"",VLOOKUP($B1292,Table1[],5,FALSE))</f>
        <v/>
      </c>
    </row>
    <row r="1293" spans="1:17" x14ac:dyDescent="0.25">
      <c r="A1293" t="s">
        <v>115</v>
      </c>
      <c r="B1293" t="s">
        <v>2068</v>
      </c>
      <c r="C1293">
        <v>3000</v>
      </c>
      <c r="D1293">
        <v>11000.1</v>
      </c>
      <c r="E1293">
        <v>10</v>
      </c>
      <c r="F1293" t="s">
        <v>2193</v>
      </c>
      <c r="G1293" t="s">
        <v>2193</v>
      </c>
      <c r="K1293">
        <v>0</v>
      </c>
      <c r="L1293">
        <v>9.1E-4</v>
      </c>
      <c r="M1293">
        <v>0</v>
      </c>
      <c r="N1293">
        <v>0</v>
      </c>
      <c r="O1293" t="str">
        <f>IF(VLOOKUP($B1293,Table1[],2,FALSE)=0,"",VLOOKUP($B1293,Table1[],2,FALSE))</f>
        <v/>
      </c>
      <c r="P1293" t="str">
        <f>IF(VLOOKUP($B1293,Table1[],3,FALSE)=0,"",VLOOKUP($B1293,Table1[],3,FALSE))</f>
        <v/>
      </c>
      <c r="Q1293" t="str">
        <f>IF(VLOOKUP($B1293,Table1[],5,FALSE)=0,"",VLOOKUP($B1293,Table1[],5,FALSE))</f>
        <v/>
      </c>
    </row>
    <row r="1294" spans="1:17" x14ac:dyDescent="0.25">
      <c r="A1294" t="s">
        <v>115</v>
      </c>
      <c r="B1294" t="s">
        <v>2068</v>
      </c>
      <c r="C1294">
        <v>3000</v>
      </c>
      <c r="D1294">
        <v>11000.1</v>
      </c>
      <c r="E1294">
        <v>100</v>
      </c>
      <c r="F1294" t="s">
        <v>2193</v>
      </c>
      <c r="G1294" t="s">
        <v>2193</v>
      </c>
      <c r="K1294">
        <v>0</v>
      </c>
      <c r="L1294">
        <v>9.1E-4</v>
      </c>
      <c r="M1294">
        <v>0</v>
      </c>
      <c r="N1294">
        <v>0</v>
      </c>
      <c r="O1294" t="str">
        <f>IF(VLOOKUP($B1294,Table1[],2,FALSE)=0,"",VLOOKUP($B1294,Table1[],2,FALSE))</f>
        <v/>
      </c>
      <c r="P1294" t="str">
        <f>IF(VLOOKUP($B1294,Table1[],3,FALSE)=0,"",VLOOKUP($B1294,Table1[],3,FALSE))</f>
        <v/>
      </c>
      <c r="Q1294" t="str">
        <f>IF(VLOOKUP($B1294,Table1[],5,FALSE)=0,"",VLOOKUP($B1294,Table1[],5,FALSE))</f>
        <v/>
      </c>
    </row>
    <row r="1295" spans="1:17" x14ac:dyDescent="0.25">
      <c r="A1295" t="s">
        <v>115</v>
      </c>
      <c r="B1295" t="s">
        <v>2068</v>
      </c>
      <c r="C1295">
        <v>3000</v>
      </c>
      <c r="D1295">
        <v>11000.1</v>
      </c>
      <c r="E1295">
        <v>1000</v>
      </c>
      <c r="F1295" t="s">
        <v>2193</v>
      </c>
      <c r="G1295" t="s">
        <v>2193</v>
      </c>
      <c r="K1295">
        <v>0</v>
      </c>
      <c r="L1295">
        <v>9.2997999999999996E-4</v>
      </c>
      <c r="M1295">
        <v>0</v>
      </c>
      <c r="N1295">
        <v>0</v>
      </c>
      <c r="O1295" t="str">
        <f>IF(VLOOKUP($B1295,Table1[],2,FALSE)=0,"",VLOOKUP($B1295,Table1[],2,FALSE))</f>
        <v/>
      </c>
      <c r="P1295" t="str">
        <f>IF(VLOOKUP($B1295,Table1[],3,FALSE)=0,"",VLOOKUP($B1295,Table1[],3,FALSE))</f>
        <v/>
      </c>
      <c r="Q1295" t="str">
        <f>IF(VLOOKUP($B1295,Table1[],5,FALSE)=0,"",VLOOKUP($B1295,Table1[],5,FALSE))</f>
        <v/>
      </c>
    </row>
    <row r="1296" spans="1:17" x14ac:dyDescent="0.25">
      <c r="A1296" t="s">
        <v>115</v>
      </c>
      <c r="B1296" t="s">
        <v>2068</v>
      </c>
      <c r="C1296">
        <v>3000</v>
      </c>
      <c r="D1296">
        <v>11000.1</v>
      </c>
      <c r="E1296">
        <v>10000</v>
      </c>
      <c r="F1296" t="s">
        <v>2193</v>
      </c>
      <c r="G1296" t="s">
        <v>2193</v>
      </c>
      <c r="K1296">
        <v>0</v>
      </c>
      <c r="L1296">
        <v>2.1367000000000001E-3</v>
      </c>
      <c r="M1296">
        <v>0</v>
      </c>
      <c r="N1296">
        <v>0</v>
      </c>
      <c r="O1296" t="str">
        <f>IF(VLOOKUP($B1296,Table1[],2,FALSE)=0,"",VLOOKUP($B1296,Table1[],2,FALSE))</f>
        <v/>
      </c>
      <c r="P1296" t="str">
        <f>IF(VLOOKUP($B1296,Table1[],3,FALSE)=0,"",VLOOKUP($B1296,Table1[],3,FALSE))</f>
        <v/>
      </c>
      <c r="Q1296" t="str">
        <f>IF(VLOOKUP($B1296,Table1[],5,FALSE)=0,"",VLOOKUP($B1296,Table1[],5,FALSE))</f>
        <v/>
      </c>
    </row>
    <row r="1297" spans="1:17" x14ac:dyDescent="0.25">
      <c r="A1297" t="s">
        <v>115</v>
      </c>
      <c r="B1297" t="s">
        <v>2068</v>
      </c>
      <c r="C1297">
        <v>3000</v>
      </c>
      <c r="D1297">
        <v>11000.1</v>
      </c>
      <c r="E1297">
        <v>100000</v>
      </c>
      <c r="F1297" t="s">
        <v>2193</v>
      </c>
      <c r="G1297" t="s">
        <v>2193</v>
      </c>
      <c r="K1297">
        <v>0</v>
      </c>
      <c r="L1297">
        <v>1.9355000000000001E-2</v>
      </c>
      <c r="M1297">
        <v>0</v>
      </c>
      <c r="N1297">
        <v>0</v>
      </c>
      <c r="O1297" t="str">
        <f>IF(VLOOKUP($B1297,Table1[],2,FALSE)=0,"",VLOOKUP($B1297,Table1[],2,FALSE))</f>
        <v/>
      </c>
      <c r="P1297" t="str">
        <f>IF(VLOOKUP($B1297,Table1[],3,FALSE)=0,"",VLOOKUP($B1297,Table1[],3,FALSE))</f>
        <v/>
      </c>
      <c r="Q1297" t="str">
        <f>IF(VLOOKUP($B1297,Table1[],5,FALSE)=0,"",VLOOKUP($B1297,Table1[],5,FALSE))</f>
        <v/>
      </c>
    </row>
    <row r="1298" spans="1:17" x14ac:dyDescent="0.25">
      <c r="A1298" t="s">
        <v>115</v>
      </c>
      <c r="B1298" t="s">
        <v>2068</v>
      </c>
      <c r="C1298">
        <v>11000</v>
      </c>
      <c r="D1298">
        <v>24500</v>
      </c>
      <c r="E1298">
        <v>10</v>
      </c>
      <c r="F1298" t="s">
        <v>2193</v>
      </c>
      <c r="G1298" t="s">
        <v>2193</v>
      </c>
      <c r="K1298">
        <v>0</v>
      </c>
      <c r="L1298">
        <v>1.4E-3</v>
      </c>
      <c r="M1298">
        <v>0</v>
      </c>
      <c r="N1298">
        <v>0</v>
      </c>
      <c r="O1298" t="str">
        <f>IF(VLOOKUP($B1298,Table1[],2,FALSE)=0,"",VLOOKUP($B1298,Table1[],2,FALSE))</f>
        <v/>
      </c>
      <c r="P1298" t="str">
        <f>IF(VLOOKUP($B1298,Table1[],3,FALSE)=0,"",VLOOKUP($B1298,Table1[],3,FALSE))</f>
        <v/>
      </c>
      <c r="Q1298" t="str">
        <f>IF(VLOOKUP($B1298,Table1[],5,FALSE)=0,"",VLOOKUP($B1298,Table1[],5,FALSE))</f>
        <v/>
      </c>
    </row>
    <row r="1299" spans="1:17" x14ac:dyDescent="0.25">
      <c r="A1299" t="s">
        <v>115</v>
      </c>
      <c r="B1299" t="s">
        <v>2068</v>
      </c>
      <c r="C1299">
        <v>11000</v>
      </c>
      <c r="D1299">
        <v>24500</v>
      </c>
      <c r="E1299">
        <v>100</v>
      </c>
      <c r="F1299" t="s">
        <v>2193</v>
      </c>
      <c r="G1299" t="s">
        <v>2193</v>
      </c>
      <c r="K1299">
        <v>0</v>
      </c>
      <c r="L1299">
        <v>1.4E-3</v>
      </c>
      <c r="M1299">
        <v>0</v>
      </c>
      <c r="N1299">
        <v>0</v>
      </c>
      <c r="O1299" t="str">
        <f>IF(VLOOKUP($B1299,Table1[],2,FALSE)=0,"",VLOOKUP($B1299,Table1[],2,FALSE))</f>
        <v/>
      </c>
      <c r="P1299" t="str">
        <f>IF(VLOOKUP($B1299,Table1[],3,FALSE)=0,"",VLOOKUP($B1299,Table1[],3,FALSE))</f>
        <v/>
      </c>
      <c r="Q1299" t="str">
        <f>IF(VLOOKUP($B1299,Table1[],5,FALSE)=0,"",VLOOKUP($B1299,Table1[],5,FALSE))</f>
        <v/>
      </c>
    </row>
    <row r="1300" spans="1:17" x14ac:dyDescent="0.25">
      <c r="A1300" t="s">
        <v>115</v>
      </c>
      <c r="B1300" t="s">
        <v>2068</v>
      </c>
      <c r="C1300">
        <v>11000</v>
      </c>
      <c r="D1300">
        <v>24500</v>
      </c>
      <c r="E1300">
        <v>1000</v>
      </c>
      <c r="F1300" t="s">
        <v>2193</v>
      </c>
      <c r="G1300" t="s">
        <v>2193</v>
      </c>
      <c r="K1300">
        <v>0</v>
      </c>
      <c r="L1300">
        <v>1.4429E-3</v>
      </c>
      <c r="M1300">
        <v>0</v>
      </c>
      <c r="N1300">
        <v>0</v>
      </c>
      <c r="O1300" t="str">
        <f>IF(VLOOKUP($B1300,Table1[],2,FALSE)=0,"",VLOOKUP($B1300,Table1[],2,FALSE))</f>
        <v/>
      </c>
      <c r="P1300" t="str">
        <f>IF(VLOOKUP($B1300,Table1[],3,FALSE)=0,"",VLOOKUP($B1300,Table1[],3,FALSE))</f>
        <v/>
      </c>
      <c r="Q1300" t="str">
        <f>IF(VLOOKUP($B1300,Table1[],5,FALSE)=0,"",VLOOKUP($B1300,Table1[],5,FALSE))</f>
        <v/>
      </c>
    </row>
    <row r="1301" spans="1:17" x14ac:dyDescent="0.25">
      <c r="A1301" t="s">
        <v>115</v>
      </c>
      <c r="B1301" t="s">
        <v>2068</v>
      </c>
      <c r="C1301">
        <v>11000</v>
      </c>
      <c r="D1301">
        <v>24500</v>
      </c>
      <c r="E1301">
        <v>10000</v>
      </c>
      <c r="F1301" t="s">
        <v>2193</v>
      </c>
      <c r="G1301" t="s">
        <v>2193</v>
      </c>
      <c r="K1301">
        <v>0</v>
      </c>
      <c r="L1301">
        <v>5.4410999999999999E-3</v>
      </c>
      <c r="M1301">
        <v>0</v>
      </c>
      <c r="N1301">
        <v>0</v>
      </c>
      <c r="O1301" t="str">
        <f>IF(VLOOKUP($B1301,Table1[],2,FALSE)=0,"",VLOOKUP($B1301,Table1[],2,FALSE))</f>
        <v/>
      </c>
      <c r="P1301" t="str">
        <f>IF(VLOOKUP($B1301,Table1[],3,FALSE)=0,"",VLOOKUP($B1301,Table1[],3,FALSE))</f>
        <v/>
      </c>
      <c r="Q1301" t="str">
        <f>IF(VLOOKUP($B1301,Table1[],5,FALSE)=0,"",VLOOKUP($B1301,Table1[],5,FALSE))</f>
        <v/>
      </c>
    </row>
    <row r="1302" spans="1:17" x14ac:dyDescent="0.25">
      <c r="A1302" t="s">
        <v>115</v>
      </c>
      <c r="B1302" t="s">
        <v>2068</v>
      </c>
      <c r="C1302">
        <v>11000</v>
      </c>
      <c r="D1302">
        <v>24500</v>
      </c>
      <c r="E1302">
        <v>100000</v>
      </c>
      <c r="F1302" t="s">
        <v>2193</v>
      </c>
      <c r="G1302" t="s">
        <v>2193</v>
      </c>
      <c r="K1302">
        <v>0</v>
      </c>
      <c r="L1302">
        <v>5.2745E-2</v>
      </c>
      <c r="M1302">
        <v>0</v>
      </c>
      <c r="N1302">
        <v>0</v>
      </c>
      <c r="O1302" t="str">
        <f>IF(VLOOKUP($B1302,Table1[],2,FALSE)=0,"",VLOOKUP($B1302,Table1[],2,FALSE))</f>
        <v/>
      </c>
      <c r="P1302" t="str">
        <f>IF(VLOOKUP($B1302,Table1[],3,FALSE)=0,"",VLOOKUP($B1302,Table1[],3,FALSE))</f>
        <v/>
      </c>
      <c r="Q1302" t="str">
        <f>IF(VLOOKUP($B1302,Table1[],5,FALSE)=0,"",VLOOKUP($B1302,Table1[],5,FALSE))</f>
        <v/>
      </c>
    </row>
    <row r="1303" spans="1:17" x14ac:dyDescent="0.25">
      <c r="A1303" t="s">
        <v>115</v>
      </c>
      <c r="B1303" t="s">
        <v>2068</v>
      </c>
      <c r="C1303">
        <v>24500</v>
      </c>
      <c r="D1303">
        <v>24501</v>
      </c>
      <c r="E1303">
        <v>10</v>
      </c>
      <c r="F1303" t="s">
        <v>2194</v>
      </c>
      <c r="G1303" t="s">
        <v>2194</v>
      </c>
      <c r="K1303">
        <v>0</v>
      </c>
      <c r="L1303">
        <v>1.4E-3</v>
      </c>
      <c r="M1303">
        <v>0</v>
      </c>
      <c r="N1303">
        <v>0</v>
      </c>
      <c r="O1303" t="str">
        <f>IF(VLOOKUP($B1303,Table1[],2,FALSE)=0,"",VLOOKUP($B1303,Table1[],2,FALSE))</f>
        <v/>
      </c>
      <c r="P1303" t="str">
        <f>IF(VLOOKUP($B1303,Table1[],3,FALSE)=0,"",VLOOKUP($B1303,Table1[],3,FALSE))</f>
        <v/>
      </c>
      <c r="Q1303" t="str">
        <f>IF(VLOOKUP($B1303,Table1[],5,FALSE)=0,"",VLOOKUP($B1303,Table1[],5,FALSE))</f>
        <v/>
      </c>
    </row>
    <row r="1304" spans="1:17" x14ac:dyDescent="0.25">
      <c r="A1304" t="s">
        <v>115</v>
      </c>
      <c r="B1304" t="s">
        <v>2068</v>
      </c>
      <c r="C1304">
        <v>24500</v>
      </c>
      <c r="D1304">
        <v>24501</v>
      </c>
      <c r="E1304">
        <v>100</v>
      </c>
      <c r="F1304" t="s">
        <v>2194</v>
      </c>
      <c r="G1304" t="s">
        <v>2194</v>
      </c>
      <c r="K1304">
        <v>0</v>
      </c>
      <c r="L1304">
        <v>1.4E-3</v>
      </c>
      <c r="M1304">
        <v>0</v>
      </c>
      <c r="N1304">
        <v>0</v>
      </c>
      <c r="O1304" t="str">
        <f>IF(VLOOKUP($B1304,Table1[],2,FALSE)=0,"",VLOOKUP($B1304,Table1[],2,FALSE))</f>
        <v/>
      </c>
      <c r="P1304" t="str">
        <f>IF(VLOOKUP($B1304,Table1[],3,FALSE)=0,"",VLOOKUP($B1304,Table1[],3,FALSE))</f>
        <v/>
      </c>
      <c r="Q1304" t="str">
        <f>IF(VLOOKUP($B1304,Table1[],5,FALSE)=0,"",VLOOKUP($B1304,Table1[],5,FALSE))</f>
        <v/>
      </c>
    </row>
    <row r="1305" spans="1:17" x14ac:dyDescent="0.25">
      <c r="A1305" t="s">
        <v>115</v>
      </c>
      <c r="B1305" t="s">
        <v>2068</v>
      </c>
      <c r="C1305">
        <v>24500</v>
      </c>
      <c r="D1305">
        <v>24501</v>
      </c>
      <c r="E1305">
        <v>1000</v>
      </c>
      <c r="F1305" t="s">
        <v>2194</v>
      </c>
      <c r="G1305" t="s">
        <v>2194</v>
      </c>
      <c r="K1305">
        <v>0</v>
      </c>
      <c r="L1305">
        <v>1.4429E-3</v>
      </c>
      <c r="M1305">
        <v>0</v>
      </c>
      <c r="N1305">
        <v>0</v>
      </c>
      <c r="O1305" t="str">
        <f>IF(VLOOKUP($B1305,Table1[],2,FALSE)=0,"",VLOOKUP($B1305,Table1[],2,FALSE))</f>
        <v/>
      </c>
      <c r="P1305" t="str">
        <f>IF(VLOOKUP($B1305,Table1[],3,FALSE)=0,"",VLOOKUP($B1305,Table1[],3,FALSE))</f>
        <v/>
      </c>
      <c r="Q1305" t="str">
        <f>IF(VLOOKUP($B1305,Table1[],5,FALSE)=0,"",VLOOKUP($B1305,Table1[],5,FALSE))</f>
        <v/>
      </c>
    </row>
    <row r="1306" spans="1:17" x14ac:dyDescent="0.25">
      <c r="A1306" t="s">
        <v>115</v>
      </c>
      <c r="B1306" t="s">
        <v>2068</v>
      </c>
      <c r="C1306">
        <v>24500</v>
      </c>
      <c r="D1306">
        <v>24501</v>
      </c>
      <c r="E1306">
        <v>10000</v>
      </c>
      <c r="F1306" t="s">
        <v>2194</v>
      </c>
      <c r="G1306" t="s">
        <v>2194</v>
      </c>
      <c r="K1306">
        <v>0</v>
      </c>
      <c r="L1306">
        <v>5.4410999999999999E-3</v>
      </c>
      <c r="M1306">
        <v>0</v>
      </c>
      <c r="N1306">
        <v>0</v>
      </c>
      <c r="O1306" t="str">
        <f>IF(VLOOKUP($B1306,Table1[],2,FALSE)=0,"",VLOOKUP($B1306,Table1[],2,FALSE))</f>
        <v/>
      </c>
      <c r="P1306" t="str">
        <f>IF(VLOOKUP($B1306,Table1[],3,FALSE)=0,"",VLOOKUP($B1306,Table1[],3,FALSE))</f>
        <v/>
      </c>
      <c r="Q1306" t="str">
        <f>IF(VLOOKUP($B1306,Table1[],5,FALSE)=0,"",VLOOKUP($B1306,Table1[],5,FALSE))</f>
        <v/>
      </c>
    </row>
    <row r="1307" spans="1:17" x14ac:dyDescent="0.25">
      <c r="A1307" t="s">
        <v>115</v>
      </c>
      <c r="B1307" t="s">
        <v>2068</v>
      </c>
      <c r="C1307">
        <v>24500</v>
      </c>
      <c r="D1307">
        <v>24501</v>
      </c>
      <c r="E1307">
        <v>100000</v>
      </c>
      <c r="F1307" t="s">
        <v>2194</v>
      </c>
      <c r="G1307" t="s">
        <v>2194</v>
      </c>
      <c r="K1307">
        <v>0</v>
      </c>
      <c r="L1307">
        <v>5.2745E-2</v>
      </c>
      <c r="M1307">
        <v>0</v>
      </c>
      <c r="N1307">
        <v>0</v>
      </c>
      <c r="O1307" t="str">
        <f>IF(VLOOKUP($B1307,Table1[],2,FALSE)=0,"",VLOOKUP($B1307,Table1[],2,FALSE))</f>
        <v/>
      </c>
      <c r="P1307" t="str">
        <f>IF(VLOOKUP($B1307,Table1[],3,FALSE)=0,"",VLOOKUP($B1307,Table1[],3,FALSE))</f>
        <v/>
      </c>
      <c r="Q1307" t="str">
        <f>IF(VLOOKUP($B1307,Table1[],5,FALSE)=0,"",VLOOKUP($B1307,Table1[],5,FALSE))</f>
        <v/>
      </c>
    </row>
    <row r="1308" spans="1:17" x14ac:dyDescent="0.25">
      <c r="A1308" t="s">
        <v>115</v>
      </c>
      <c r="B1308" t="s">
        <v>2128</v>
      </c>
      <c r="C1308">
        <v>0</v>
      </c>
      <c r="D1308" s="168">
        <v>1.0900099999999999E-5</v>
      </c>
      <c r="E1308" s="168">
        <v>1E-10</v>
      </c>
      <c r="F1308" t="s">
        <v>2194</v>
      </c>
      <c r="G1308" t="s">
        <v>2194</v>
      </c>
      <c r="K1308">
        <v>0</v>
      </c>
      <c r="L1308">
        <v>2.5000000000000001E-2</v>
      </c>
      <c r="M1308">
        <v>0</v>
      </c>
      <c r="N1308">
        <v>0</v>
      </c>
      <c r="O1308" t="str">
        <f>IF(VLOOKUP($B1308,Table1[],2,FALSE)=0,"",VLOOKUP($B1308,Table1[],2,FALSE))</f>
        <v/>
      </c>
      <c r="P1308" t="str">
        <f>IF(VLOOKUP($B1308,Table1[],3,FALSE)=0,"",VLOOKUP($B1308,Table1[],3,FALSE))</f>
        <v/>
      </c>
      <c r="Q1308" t="str">
        <f>IF(VLOOKUP($B1308,Table1[],5,FALSE)=0,"",VLOOKUP($B1308,Table1[],5,FALSE))</f>
        <v/>
      </c>
    </row>
    <row r="1309" spans="1:17" x14ac:dyDescent="0.25">
      <c r="A1309" t="s">
        <v>115</v>
      </c>
      <c r="B1309" t="s">
        <v>2128</v>
      </c>
      <c r="C1309">
        <v>0</v>
      </c>
      <c r="D1309" s="168">
        <v>1.0900099999999999E-5</v>
      </c>
      <c r="E1309">
        <v>1.0000000000000001E-9</v>
      </c>
      <c r="F1309" t="s">
        <v>2194</v>
      </c>
      <c r="G1309" t="s">
        <v>2194</v>
      </c>
      <c r="K1309">
        <v>0</v>
      </c>
      <c r="L1309">
        <v>2.5177999999999999E-2</v>
      </c>
      <c r="M1309">
        <v>0</v>
      </c>
      <c r="N1309">
        <v>0</v>
      </c>
      <c r="O1309" t="str">
        <f>IF(VLOOKUP($B1309,Table1[],2,FALSE)=0,"",VLOOKUP($B1309,Table1[],2,FALSE))</f>
        <v/>
      </c>
      <c r="P1309" t="str">
        <f>IF(VLOOKUP($B1309,Table1[],3,FALSE)=0,"",VLOOKUP($B1309,Table1[],3,FALSE))</f>
        <v/>
      </c>
      <c r="Q1309" t="str">
        <f>IF(VLOOKUP($B1309,Table1[],5,FALSE)=0,"",VLOOKUP($B1309,Table1[],5,FALSE))</f>
        <v/>
      </c>
    </row>
    <row r="1310" spans="1:17" x14ac:dyDescent="0.25">
      <c r="A1310" t="s">
        <v>115</v>
      </c>
      <c r="B1310" t="s">
        <v>2128</v>
      </c>
      <c r="C1310">
        <v>0</v>
      </c>
      <c r="D1310" s="168">
        <v>1.0900099999999999E-5</v>
      </c>
      <c r="E1310">
        <v>1E-8</v>
      </c>
      <c r="F1310" t="s">
        <v>2194</v>
      </c>
      <c r="G1310" t="s">
        <v>2194</v>
      </c>
      <c r="K1310">
        <v>0</v>
      </c>
      <c r="L1310">
        <v>6.2989000000000003E-2</v>
      </c>
      <c r="M1310">
        <v>0</v>
      </c>
      <c r="N1310">
        <v>0</v>
      </c>
      <c r="O1310" t="str">
        <f>IF(VLOOKUP($B1310,Table1[],2,FALSE)=0,"",VLOOKUP($B1310,Table1[],2,FALSE))</f>
        <v/>
      </c>
      <c r="P1310" t="str">
        <f>IF(VLOOKUP($B1310,Table1[],3,FALSE)=0,"",VLOOKUP($B1310,Table1[],3,FALSE))</f>
        <v/>
      </c>
      <c r="Q1310" t="str">
        <f>IF(VLOOKUP($B1310,Table1[],5,FALSE)=0,"",VLOOKUP($B1310,Table1[],5,FALSE))</f>
        <v/>
      </c>
    </row>
    <row r="1311" spans="1:17" x14ac:dyDescent="0.25">
      <c r="A1311" t="s">
        <v>115</v>
      </c>
      <c r="B1311" t="s">
        <v>2128</v>
      </c>
      <c r="C1311">
        <v>0</v>
      </c>
      <c r="D1311" s="168">
        <v>1.0900099999999999E-5</v>
      </c>
      <c r="E1311">
        <v>9.9999999999999995E-8</v>
      </c>
      <c r="F1311" t="s">
        <v>2194</v>
      </c>
      <c r="G1311" t="s">
        <v>2194</v>
      </c>
      <c r="K1311">
        <v>0</v>
      </c>
      <c r="L1311">
        <v>0.58052999999999999</v>
      </c>
      <c r="M1311">
        <v>0</v>
      </c>
      <c r="N1311">
        <v>0</v>
      </c>
      <c r="O1311" t="str">
        <f>IF(VLOOKUP($B1311,Table1[],2,FALSE)=0,"",VLOOKUP($B1311,Table1[],2,FALSE))</f>
        <v/>
      </c>
      <c r="P1311" t="str">
        <f>IF(VLOOKUP($B1311,Table1[],3,FALSE)=0,"",VLOOKUP($B1311,Table1[],3,FALSE))</f>
        <v/>
      </c>
      <c r="Q1311" t="str">
        <f>IF(VLOOKUP($B1311,Table1[],5,FALSE)=0,"",VLOOKUP($B1311,Table1[],5,FALSE))</f>
        <v/>
      </c>
    </row>
    <row r="1312" spans="1:17" x14ac:dyDescent="0.25">
      <c r="A1312" t="s">
        <v>115</v>
      </c>
      <c r="B1312" t="s">
        <v>2128</v>
      </c>
      <c r="C1312">
        <v>0</v>
      </c>
      <c r="D1312" s="168">
        <v>1.0900099999999999E-5</v>
      </c>
      <c r="E1312">
        <v>9.9999999999999995E-7</v>
      </c>
      <c r="F1312" t="s">
        <v>2194</v>
      </c>
      <c r="G1312" t="s">
        <v>2194</v>
      </c>
      <c r="K1312">
        <v>0</v>
      </c>
      <c r="L1312">
        <v>5.8000999999999996</v>
      </c>
      <c r="M1312">
        <v>0</v>
      </c>
      <c r="N1312">
        <v>0</v>
      </c>
      <c r="O1312" t="str">
        <f>IF(VLOOKUP($B1312,Table1[],2,FALSE)=0,"",VLOOKUP($B1312,Table1[],2,FALSE))</f>
        <v/>
      </c>
      <c r="P1312" t="str">
        <f>IF(VLOOKUP($B1312,Table1[],3,FALSE)=0,"",VLOOKUP($B1312,Table1[],3,FALSE))</f>
        <v/>
      </c>
      <c r="Q1312" t="str">
        <f>IF(VLOOKUP($B1312,Table1[],5,FALSE)=0,"",VLOOKUP($B1312,Table1[],5,FALSE))</f>
        <v/>
      </c>
    </row>
    <row r="1313" spans="1:17" x14ac:dyDescent="0.25">
      <c r="A1313" t="s">
        <v>115</v>
      </c>
      <c r="B1313" t="s">
        <v>2128</v>
      </c>
      <c r="C1313">
        <v>1.0900000000000001E-5</v>
      </c>
      <c r="D1313">
        <v>1.0900000000000001E-4</v>
      </c>
      <c r="E1313">
        <v>1.0000000000000001E-9</v>
      </c>
      <c r="F1313" t="s">
        <v>2194</v>
      </c>
      <c r="G1313" t="s">
        <v>2194</v>
      </c>
      <c r="K1313">
        <v>0</v>
      </c>
      <c r="L1313">
        <v>2.5999999999999999E-3</v>
      </c>
      <c r="M1313">
        <v>0</v>
      </c>
      <c r="N1313">
        <v>0</v>
      </c>
      <c r="O1313" t="str">
        <f>IF(VLOOKUP($B1313,Table1[],2,FALSE)=0,"",VLOOKUP($B1313,Table1[],2,FALSE))</f>
        <v/>
      </c>
      <c r="P1313" t="str">
        <f>IF(VLOOKUP($B1313,Table1[],3,FALSE)=0,"",VLOOKUP($B1313,Table1[],3,FALSE))</f>
        <v/>
      </c>
      <c r="Q1313" t="str">
        <f>IF(VLOOKUP($B1313,Table1[],5,FALSE)=0,"",VLOOKUP($B1313,Table1[],5,FALSE))</f>
        <v/>
      </c>
    </row>
    <row r="1314" spans="1:17" x14ac:dyDescent="0.25">
      <c r="A1314" t="s">
        <v>115</v>
      </c>
      <c r="B1314" t="s">
        <v>2128</v>
      </c>
      <c r="C1314">
        <v>1.0900000000000001E-5</v>
      </c>
      <c r="D1314">
        <v>1.0900000000000001E-4</v>
      </c>
      <c r="E1314">
        <v>1E-8</v>
      </c>
      <c r="F1314" t="s">
        <v>2194</v>
      </c>
      <c r="G1314" t="s">
        <v>2194</v>
      </c>
      <c r="K1314">
        <v>0</v>
      </c>
      <c r="L1314">
        <v>2.5999999999999999E-3</v>
      </c>
      <c r="M1314">
        <v>0</v>
      </c>
      <c r="N1314">
        <v>0</v>
      </c>
      <c r="O1314" t="str">
        <f>IF(VLOOKUP($B1314,Table1[],2,FALSE)=0,"",VLOOKUP($B1314,Table1[],2,FALSE))</f>
        <v/>
      </c>
      <c r="P1314" t="str">
        <f>IF(VLOOKUP($B1314,Table1[],3,FALSE)=0,"",VLOOKUP($B1314,Table1[],3,FALSE))</f>
        <v/>
      </c>
      <c r="Q1314" t="str">
        <f>IF(VLOOKUP($B1314,Table1[],5,FALSE)=0,"",VLOOKUP($B1314,Table1[],5,FALSE))</f>
        <v/>
      </c>
    </row>
    <row r="1315" spans="1:17" x14ac:dyDescent="0.25">
      <c r="A1315" t="s">
        <v>115</v>
      </c>
      <c r="B1315" t="s">
        <v>2128</v>
      </c>
      <c r="C1315">
        <v>1.0900000000000001E-5</v>
      </c>
      <c r="D1315">
        <v>1.0900000000000001E-4</v>
      </c>
      <c r="E1315">
        <v>9.9999999999999995E-8</v>
      </c>
      <c r="F1315" t="s">
        <v>2194</v>
      </c>
      <c r="G1315" t="s">
        <v>2194</v>
      </c>
      <c r="K1315">
        <v>0</v>
      </c>
      <c r="L1315">
        <v>5.8884000000000002E-3</v>
      </c>
      <c r="M1315">
        <v>0</v>
      </c>
      <c r="N1315">
        <v>0</v>
      </c>
      <c r="O1315" t="str">
        <f>IF(VLOOKUP($B1315,Table1[],2,FALSE)=0,"",VLOOKUP($B1315,Table1[],2,FALSE))</f>
        <v/>
      </c>
      <c r="P1315" t="str">
        <f>IF(VLOOKUP($B1315,Table1[],3,FALSE)=0,"",VLOOKUP($B1315,Table1[],3,FALSE))</f>
        <v/>
      </c>
      <c r="Q1315" t="str">
        <f>IF(VLOOKUP($B1315,Table1[],5,FALSE)=0,"",VLOOKUP($B1315,Table1[],5,FALSE))</f>
        <v/>
      </c>
    </row>
    <row r="1316" spans="1:17" x14ac:dyDescent="0.25">
      <c r="A1316" t="s">
        <v>115</v>
      </c>
      <c r="B1316" t="s">
        <v>2128</v>
      </c>
      <c r="C1316">
        <v>1.0900000000000001E-5</v>
      </c>
      <c r="D1316">
        <v>1.0900000000000001E-4</v>
      </c>
      <c r="E1316">
        <v>9.9999999999999995E-7</v>
      </c>
      <c r="F1316" t="s">
        <v>2194</v>
      </c>
      <c r="G1316" t="s">
        <v>2194</v>
      </c>
      <c r="K1316">
        <v>0</v>
      </c>
      <c r="L1316">
        <v>5.3319999999999999E-2</v>
      </c>
      <c r="M1316">
        <v>0</v>
      </c>
      <c r="N1316">
        <v>0</v>
      </c>
      <c r="O1316" t="str">
        <f>IF(VLOOKUP($B1316,Table1[],2,FALSE)=0,"",VLOOKUP($B1316,Table1[],2,FALSE))</f>
        <v/>
      </c>
      <c r="P1316" t="str">
        <f>IF(VLOOKUP($B1316,Table1[],3,FALSE)=0,"",VLOOKUP($B1316,Table1[],3,FALSE))</f>
        <v/>
      </c>
      <c r="Q1316" t="str">
        <f>IF(VLOOKUP($B1316,Table1[],5,FALSE)=0,"",VLOOKUP($B1316,Table1[],5,FALSE))</f>
        <v/>
      </c>
    </row>
    <row r="1317" spans="1:17" x14ac:dyDescent="0.25">
      <c r="A1317" t="s">
        <v>115</v>
      </c>
      <c r="B1317" t="s">
        <v>2128</v>
      </c>
      <c r="C1317">
        <v>1.0900000000000001E-5</v>
      </c>
      <c r="D1317">
        <v>1.0900000000000001E-4</v>
      </c>
      <c r="E1317">
        <v>1.0000000000000001E-5</v>
      </c>
      <c r="F1317" t="s">
        <v>2194</v>
      </c>
      <c r="G1317" t="s">
        <v>2194</v>
      </c>
      <c r="K1317">
        <v>0</v>
      </c>
      <c r="L1317">
        <v>0.53261000000000003</v>
      </c>
      <c r="M1317">
        <v>0</v>
      </c>
      <c r="N1317">
        <v>0</v>
      </c>
      <c r="O1317" t="str">
        <f>IF(VLOOKUP($B1317,Table1[],2,FALSE)=0,"",VLOOKUP($B1317,Table1[],2,FALSE))</f>
        <v/>
      </c>
      <c r="P1317" t="str">
        <f>IF(VLOOKUP($B1317,Table1[],3,FALSE)=0,"",VLOOKUP($B1317,Table1[],3,FALSE))</f>
        <v/>
      </c>
      <c r="Q1317" t="str">
        <f>IF(VLOOKUP($B1317,Table1[],5,FALSE)=0,"",VLOOKUP($B1317,Table1[],5,FALSE))</f>
        <v/>
      </c>
    </row>
    <row r="1318" spans="1:17" x14ac:dyDescent="0.25">
      <c r="A1318" t="s">
        <v>115</v>
      </c>
      <c r="B1318" t="s">
        <v>2128</v>
      </c>
      <c r="C1318">
        <v>1.0900000000000001E-4</v>
      </c>
      <c r="D1318">
        <v>1.0901000000000001E-3</v>
      </c>
      <c r="E1318">
        <v>1E-8</v>
      </c>
      <c r="F1318" t="s">
        <v>2194</v>
      </c>
      <c r="G1318" t="s">
        <v>2194</v>
      </c>
      <c r="K1318">
        <v>0</v>
      </c>
      <c r="L1318">
        <v>1.6999999999999999E-3</v>
      </c>
      <c r="M1318">
        <v>0</v>
      </c>
      <c r="N1318">
        <v>0</v>
      </c>
      <c r="O1318" t="str">
        <f>IF(VLOOKUP($B1318,Table1[],2,FALSE)=0,"",VLOOKUP($B1318,Table1[],2,FALSE))</f>
        <v/>
      </c>
      <c r="P1318" t="str">
        <f>IF(VLOOKUP($B1318,Table1[],3,FALSE)=0,"",VLOOKUP($B1318,Table1[],3,FALSE))</f>
        <v/>
      </c>
      <c r="Q1318" t="str">
        <f>IF(VLOOKUP($B1318,Table1[],5,FALSE)=0,"",VLOOKUP($B1318,Table1[],5,FALSE))</f>
        <v/>
      </c>
    </row>
    <row r="1319" spans="1:17" x14ac:dyDescent="0.25">
      <c r="A1319" t="s">
        <v>115</v>
      </c>
      <c r="B1319" t="s">
        <v>2128</v>
      </c>
      <c r="C1319">
        <v>1.0900000000000001E-4</v>
      </c>
      <c r="D1319">
        <v>1.0901000000000001E-3</v>
      </c>
      <c r="E1319">
        <v>9.9999999999999995E-8</v>
      </c>
      <c r="F1319" t="s">
        <v>2194</v>
      </c>
      <c r="G1319" t="s">
        <v>2194</v>
      </c>
      <c r="K1319">
        <v>0</v>
      </c>
      <c r="L1319">
        <v>1.6999999999999999E-3</v>
      </c>
      <c r="M1319">
        <v>0</v>
      </c>
      <c r="N1319">
        <v>0</v>
      </c>
      <c r="O1319" t="str">
        <f>IF(VLOOKUP($B1319,Table1[],2,FALSE)=0,"",VLOOKUP($B1319,Table1[],2,FALSE))</f>
        <v/>
      </c>
      <c r="P1319" t="str">
        <f>IF(VLOOKUP($B1319,Table1[],3,FALSE)=0,"",VLOOKUP($B1319,Table1[],3,FALSE))</f>
        <v/>
      </c>
      <c r="Q1319" t="str">
        <f>IF(VLOOKUP($B1319,Table1[],5,FALSE)=0,"",VLOOKUP($B1319,Table1[],5,FALSE))</f>
        <v/>
      </c>
    </row>
    <row r="1320" spans="1:17" x14ac:dyDescent="0.25">
      <c r="A1320" t="s">
        <v>115</v>
      </c>
      <c r="B1320" t="s">
        <v>2128</v>
      </c>
      <c r="C1320">
        <v>1.0900000000000001E-4</v>
      </c>
      <c r="D1320">
        <v>1.0901000000000001E-3</v>
      </c>
      <c r="E1320">
        <v>9.9999999999999995E-7</v>
      </c>
      <c r="F1320" t="s">
        <v>2194</v>
      </c>
      <c r="G1320" t="s">
        <v>2194</v>
      </c>
      <c r="K1320">
        <v>0</v>
      </c>
      <c r="L1320">
        <v>5.5645E-3</v>
      </c>
      <c r="M1320">
        <v>0</v>
      </c>
      <c r="N1320">
        <v>0</v>
      </c>
      <c r="O1320" t="str">
        <f>IF(VLOOKUP($B1320,Table1[],2,FALSE)=0,"",VLOOKUP($B1320,Table1[],2,FALSE))</f>
        <v/>
      </c>
      <c r="P1320" t="str">
        <f>IF(VLOOKUP($B1320,Table1[],3,FALSE)=0,"",VLOOKUP($B1320,Table1[],3,FALSE))</f>
        <v/>
      </c>
      <c r="Q1320" t="str">
        <f>IF(VLOOKUP($B1320,Table1[],5,FALSE)=0,"",VLOOKUP($B1320,Table1[],5,FALSE))</f>
        <v/>
      </c>
    </row>
    <row r="1321" spans="1:17" x14ac:dyDescent="0.25">
      <c r="A1321" t="s">
        <v>115</v>
      </c>
      <c r="B1321" t="s">
        <v>2128</v>
      </c>
      <c r="C1321">
        <v>1.0900000000000001E-4</v>
      </c>
      <c r="D1321">
        <v>1.0901000000000001E-3</v>
      </c>
      <c r="E1321">
        <v>1.0000000000000001E-5</v>
      </c>
      <c r="F1321" t="s">
        <v>2194</v>
      </c>
      <c r="G1321" t="s">
        <v>2194</v>
      </c>
      <c r="K1321">
        <v>0</v>
      </c>
      <c r="L1321">
        <v>5.3284999999999999E-2</v>
      </c>
      <c r="M1321">
        <v>0</v>
      </c>
      <c r="N1321">
        <v>0</v>
      </c>
      <c r="O1321" t="str">
        <f>IF(VLOOKUP($B1321,Table1[],2,FALSE)=0,"",VLOOKUP($B1321,Table1[],2,FALSE))</f>
        <v/>
      </c>
      <c r="P1321" t="str">
        <f>IF(VLOOKUP($B1321,Table1[],3,FALSE)=0,"",VLOOKUP($B1321,Table1[],3,FALSE))</f>
        <v/>
      </c>
      <c r="Q1321" t="str">
        <f>IF(VLOOKUP($B1321,Table1[],5,FALSE)=0,"",VLOOKUP($B1321,Table1[],5,FALSE))</f>
        <v/>
      </c>
    </row>
    <row r="1322" spans="1:17" x14ac:dyDescent="0.25">
      <c r="A1322" t="s">
        <v>115</v>
      </c>
      <c r="B1322" t="s">
        <v>2128</v>
      </c>
      <c r="C1322">
        <v>1.0900000000000001E-4</v>
      </c>
      <c r="D1322">
        <v>1.0901000000000001E-3</v>
      </c>
      <c r="E1322">
        <v>1E-4</v>
      </c>
      <c r="F1322" t="s">
        <v>2194</v>
      </c>
      <c r="G1322" t="s">
        <v>2194</v>
      </c>
      <c r="K1322">
        <v>0</v>
      </c>
      <c r="L1322">
        <v>0.53259999999999996</v>
      </c>
      <c r="M1322">
        <v>0</v>
      </c>
      <c r="N1322">
        <v>0</v>
      </c>
      <c r="O1322" t="str">
        <f>IF(VLOOKUP($B1322,Table1[],2,FALSE)=0,"",VLOOKUP($B1322,Table1[],2,FALSE))</f>
        <v/>
      </c>
      <c r="P1322" t="str">
        <f>IF(VLOOKUP($B1322,Table1[],3,FALSE)=0,"",VLOOKUP($B1322,Table1[],3,FALSE))</f>
        <v/>
      </c>
      <c r="Q1322" t="str">
        <f>IF(VLOOKUP($B1322,Table1[],5,FALSE)=0,"",VLOOKUP($B1322,Table1[],5,FALSE))</f>
        <v/>
      </c>
    </row>
    <row r="1323" spans="1:17" x14ac:dyDescent="0.25">
      <c r="A1323" t="s">
        <v>115</v>
      </c>
      <c r="B1323" t="s">
        <v>2128</v>
      </c>
      <c r="C1323">
        <v>1.09E-3</v>
      </c>
      <c r="D1323">
        <v>1.0900099999999999E-2</v>
      </c>
      <c r="E1323">
        <v>9.9999999999999995E-8</v>
      </c>
      <c r="F1323" t="s">
        <v>2194</v>
      </c>
      <c r="G1323" t="s">
        <v>2194</v>
      </c>
      <c r="K1323">
        <v>0</v>
      </c>
      <c r="L1323">
        <v>1.2999999999999999E-3</v>
      </c>
      <c r="M1323">
        <v>0</v>
      </c>
      <c r="N1323">
        <v>0</v>
      </c>
      <c r="O1323" t="str">
        <f>IF(VLOOKUP($B1323,Table1[],2,FALSE)=0,"",VLOOKUP($B1323,Table1[],2,FALSE))</f>
        <v/>
      </c>
      <c r="P1323" t="str">
        <f>IF(VLOOKUP($B1323,Table1[],3,FALSE)=0,"",VLOOKUP($B1323,Table1[],3,FALSE))</f>
        <v/>
      </c>
      <c r="Q1323" t="str">
        <f>IF(VLOOKUP($B1323,Table1[],5,FALSE)=0,"",VLOOKUP($B1323,Table1[],5,FALSE))</f>
        <v/>
      </c>
    </row>
    <row r="1324" spans="1:17" x14ac:dyDescent="0.25">
      <c r="A1324" t="s">
        <v>115</v>
      </c>
      <c r="B1324" t="s">
        <v>2128</v>
      </c>
      <c r="C1324">
        <v>1.09E-3</v>
      </c>
      <c r="D1324">
        <v>1.0900099999999999E-2</v>
      </c>
      <c r="E1324">
        <v>9.9999999999999995E-7</v>
      </c>
      <c r="F1324" t="s">
        <v>2194</v>
      </c>
      <c r="G1324" t="s">
        <v>2194</v>
      </c>
      <c r="K1324">
        <v>0</v>
      </c>
      <c r="L1324">
        <v>1.3483E-3</v>
      </c>
      <c r="M1324">
        <v>0</v>
      </c>
      <c r="N1324">
        <v>0</v>
      </c>
      <c r="O1324" t="str">
        <f>IF(VLOOKUP($B1324,Table1[],2,FALSE)=0,"",VLOOKUP($B1324,Table1[],2,FALSE))</f>
        <v/>
      </c>
      <c r="P1324" t="str">
        <f>IF(VLOOKUP($B1324,Table1[],3,FALSE)=0,"",VLOOKUP($B1324,Table1[],3,FALSE))</f>
        <v/>
      </c>
      <c r="Q1324" t="str">
        <f>IF(VLOOKUP($B1324,Table1[],5,FALSE)=0,"",VLOOKUP($B1324,Table1[],5,FALSE))</f>
        <v/>
      </c>
    </row>
    <row r="1325" spans="1:17" x14ac:dyDescent="0.25">
      <c r="A1325" t="s">
        <v>115</v>
      </c>
      <c r="B1325" t="s">
        <v>2128</v>
      </c>
      <c r="C1325">
        <v>1.09E-3</v>
      </c>
      <c r="D1325">
        <v>1.0900099999999999E-2</v>
      </c>
      <c r="E1325">
        <v>1.0000000000000001E-5</v>
      </c>
      <c r="F1325" t="s">
        <v>2194</v>
      </c>
      <c r="G1325" t="s">
        <v>2194</v>
      </c>
      <c r="K1325">
        <v>0</v>
      </c>
      <c r="L1325">
        <v>5.4701999999999997E-3</v>
      </c>
      <c r="M1325">
        <v>0</v>
      </c>
      <c r="N1325">
        <v>0</v>
      </c>
      <c r="O1325" t="str">
        <f>IF(VLOOKUP($B1325,Table1[],2,FALSE)=0,"",VLOOKUP($B1325,Table1[],2,FALSE))</f>
        <v/>
      </c>
      <c r="P1325" t="str">
        <f>IF(VLOOKUP($B1325,Table1[],3,FALSE)=0,"",VLOOKUP($B1325,Table1[],3,FALSE))</f>
        <v/>
      </c>
      <c r="Q1325" t="str">
        <f>IF(VLOOKUP($B1325,Table1[],5,FALSE)=0,"",VLOOKUP($B1325,Table1[],5,FALSE))</f>
        <v/>
      </c>
    </row>
    <row r="1326" spans="1:17" x14ac:dyDescent="0.25">
      <c r="A1326" t="s">
        <v>115</v>
      </c>
      <c r="B1326" t="s">
        <v>2128</v>
      </c>
      <c r="C1326">
        <v>1.09E-3</v>
      </c>
      <c r="D1326">
        <v>1.0900099999999999E-2</v>
      </c>
      <c r="E1326">
        <v>1E-4</v>
      </c>
      <c r="F1326" t="s">
        <v>2194</v>
      </c>
      <c r="G1326" t="s">
        <v>2194</v>
      </c>
      <c r="K1326">
        <v>0</v>
      </c>
      <c r="L1326">
        <v>5.3275000000000003E-2</v>
      </c>
      <c r="M1326">
        <v>0</v>
      </c>
      <c r="N1326">
        <v>0</v>
      </c>
      <c r="O1326" t="str">
        <f>IF(VLOOKUP($B1326,Table1[],2,FALSE)=0,"",VLOOKUP($B1326,Table1[],2,FALSE))</f>
        <v/>
      </c>
      <c r="P1326" t="str">
        <f>IF(VLOOKUP($B1326,Table1[],3,FALSE)=0,"",VLOOKUP($B1326,Table1[],3,FALSE))</f>
        <v/>
      </c>
      <c r="Q1326" t="str">
        <f>IF(VLOOKUP($B1326,Table1[],5,FALSE)=0,"",VLOOKUP($B1326,Table1[],5,FALSE))</f>
        <v/>
      </c>
    </row>
    <row r="1327" spans="1:17" x14ac:dyDescent="0.25">
      <c r="A1327" t="s">
        <v>115</v>
      </c>
      <c r="B1327" t="s">
        <v>2128</v>
      </c>
      <c r="C1327">
        <v>1.09E-3</v>
      </c>
      <c r="D1327">
        <v>1.0900099999999999E-2</v>
      </c>
      <c r="E1327">
        <v>1E-3</v>
      </c>
      <c r="F1327" t="s">
        <v>2194</v>
      </c>
      <c r="G1327" t="s">
        <v>2194</v>
      </c>
      <c r="K1327">
        <v>0</v>
      </c>
      <c r="L1327">
        <v>0.53259999999999996</v>
      </c>
      <c r="M1327">
        <v>0</v>
      </c>
      <c r="N1327">
        <v>0</v>
      </c>
      <c r="O1327" t="str">
        <f>IF(VLOOKUP($B1327,Table1[],2,FALSE)=0,"",VLOOKUP($B1327,Table1[],2,FALSE))</f>
        <v/>
      </c>
      <c r="P1327" t="str">
        <f>IF(VLOOKUP($B1327,Table1[],3,FALSE)=0,"",VLOOKUP($B1327,Table1[],3,FALSE))</f>
        <v/>
      </c>
      <c r="Q1327" t="str">
        <f>IF(VLOOKUP($B1327,Table1[],5,FALSE)=0,"",VLOOKUP($B1327,Table1[],5,FALSE))</f>
        <v/>
      </c>
    </row>
    <row r="1328" spans="1:17" x14ac:dyDescent="0.25">
      <c r="A1328" t="s">
        <v>115</v>
      </c>
      <c r="B1328" t="s">
        <v>2128</v>
      </c>
      <c r="C1328">
        <v>1.09E-2</v>
      </c>
      <c r="D1328">
        <v>0.1090001</v>
      </c>
      <c r="E1328">
        <v>9.9999999999999995E-7</v>
      </c>
      <c r="F1328" t="s">
        <v>2194</v>
      </c>
      <c r="G1328" t="s">
        <v>2194</v>
      </c>
      <c r="K1328">
        <v>0</v>
      </c>
      <c r="L1328">
        <v>7.7999999999999999E-4</v>
      </c>
      <c r="M1328">
        <v>0</v>
      </c>
      <c r="N1328">
        <v>0</v>
      </c>
      <c r="O1328" t="str">
        <f>IF(VLOOKUP($B1328,Table1[],2,FALSE)=0,"",VLOOKUP($B1328,Table1[],2,FALSE))</f>
        <v/>
      </c>
      <c r="P1328" t="str">
        <f>IF(VLOOKUP($B1328,Table1[],3,FALSE)=0,"",VLOOKUP($B1328,Table1[],3,FALSE))</f>
        <v/>
      </c>
      <c r="Q1328" t="str">
        <f>IF(VLOOKUP($B1328,Table1[],5,FALSE)=0,"",VLOOKUP($B1328,Table1[],5,FALSE))</f>
        <v/>
      </c>
    </row>
    <row r="1329" spans="1:17" x14ac:dyDescent="0.25">
      <c r="A1329" t="s">
        <v>115</v>
      </c>
      <c r="B1329" t="s">
        <v>2128</v>
      </c>
      <c r="C1329">
        <v>1.09E-2</v>
      </c>
      <c r="D1329">
        <v>0.1090001</v>
      </c>
      <c r="E1329">
        <v>1.0000000000000001E-5</v>
      </c>
      <c r="F1329" t="s">
        <v>2194</v>
      </c>
      <c r="G1329" t="s">
        <v>2194</v>
      </c>
      <c r="K1329">
        <v>0</v>
      </c>
      <c r="L1329">
        <v>9.4315999999999996E-4</v>
      </c>
      <c r="M1329">
        <v>0</v>
      </c>
      <c r="N1329">
        <v>0</v>
      </c>
      <c r="O1329" t="str">
        <f>IF(VLOOKUP($B1329,Table1[],2,FALSE)=0,"",VLOOKUP($B1329,Table1[],2,FALSE))</f>
        <v/>
      </c>
      <c r="P1329" t="str">
        <f>IF(VLOOKUP($B1329,Table1[],3,FALSE)=0,"",VLOOKUP($B1329,Table1[],3,FALSE))</f>
        <v/>
      </c>
      <c r="Q1329" t="str">
        <f>IF(VLOOKUP($B1329,Table1[],5,FALSE)=0,"",VLOOKUP($B1329,Table1[],5,FALSE))</f>
        <v/>
      </c>
    </row>
    <row r="1330" spans="1:17" x14ac:dyDescent="0.25">
      <c r="A1330" t="s">
        <v>115</v>
      </c>
      <c r="B1330" t="s">
        <v>2128</v>
      </c>
      <c r="C1330">
        <v>1.09E-2</v>
      </c>
      <c r="D1330">
        <v>0.1090001</v>
      </c>
      <c r="E1330">
        <v>1E-4</v>
      </c>
      <c r="F1330" t="s">
        <v>2194</v>
      </c>
      <c r="G1330" t="s">
        <v>2194</v>
      </c>
      <c r="K1330">
        <v>0</v>
      </c>
      <c r="L1330">
        <v>5.3847000000000001E-3</v>
      </c>
      <c r="M1330">
        <v>0</v>
      </c>
      <c r="N1330">
        <v>0</v>
      </c>
      <c r="O1330" t="str">
        <f>IF(VLOOKUP($B1330,Table1[],2,FALSE)=0,"",VLOOKUP($B1330,Table1[],2,FALSE))</f>
        <v/>
      </c>
      <c r="P1330" t="str">
        <f>IF(VLOOKUP($B1330,Table1[],3,FALSE)=0,"",VLOOKUP($B1330,Table1[],3,FALSE))</f>
        <v/>
      </c>
      <c r="Q1330" t="str">
        <f>IF(VLOOKUP($B1330,Table1[],5,FALSE)=0,"",VLOOKUP($B1330,Table1[],5,FALSE))</f>
        <v/>
      </c>
    </row>
    <row r="1331" spans="1:17" x14ac:dyDescent="0.25">
      <c r="A1331" t="s">
        <v>115</v>
      </c>
      <c r="B1331" t="s">
        <v>2128</v>
      </c>
      <c r="C1331">
        <v>1.09E-2</v>
      </c>
      <c r="D1331">
        <v>0.1090001</v>
      </c>
      <c r="E1331">
        <v>1E-3</v>
      </c>
      <c r="F1331" t="s">
        <v>2194</v>
      </c>
      <c r="G1331" t="s">
        <v>2194</v>
      </c>
      <c r="K1331">
        <v>0</v>
      </c>
      <c r="L1331">
        <v>5.3267000000000002E-2</v>
      </c>
      <c r="M1331">
        <v>0</v>
      </c>
      <c r="N1331">
        <v>0</v>
      </c>
      <c r="O1331" t="str">
        <f>IF(VLOOKUP($B1331,Table1[],2,FALSE)=0,"",VLOOKUP($B1331,Table1[],2,FALSE))</f>
        <v/>
      </c>
      <c r="P1331" t="str">
        <f>IF(VLOOKUP($B1331,Table1[],3,FALSE)=0,"",VLOOKUP($B1331,Table1[],3,FALSE))</f>
        <v/>
      </c>
      <c r="Q1331" t="str">
        <f>IF(VLOOKUP($B1331,Table1[],5,FALSE)=0,"",VLOOKUP($B1331,Table1[],5,FALSE))</f>
        <v/>
      </c>
    </row>
    <row r="1332" spans="1:17" x14ac:dyDescent="0.25">
      <c r="A1332" t="s">
        <v>115</v>
      </c>
      <c r="B1332" t="s">
        <v>2128</v>
      </c>
      <c r="C1332">
        <v>1.09E-2</v>
      </c>
      <c r="D1332">
        <v>0.1090001</v>
      </c>
      <c r="E1332">
        <v>0.01</v>
      </c>
      <c r="F1332" t="s">
        <v>2194</v>
      </c>
      <c r="G1332" t="s">
        <v>2194</v>
      </c>
      <c r="K1332">
        <v>0</v>
      </c>
      <c r="L1332">
        <v>0.53259999999999996</v>
      </c>
      <c r="M1332">
        <v>0</v>
      </c>
      <c r="N1332">
        <v>0</v>
      </c>
      <c r="O1332" t="str">
        <f>IF(VLOOKUP($B1332,Table1[],2,FALSE)=0,"",VLOOKUP($B1332,Table1[],2,FALSE))</f>
        <v/>
      </c>
      <c r="P1332" t="str">
        <f>IF(VLOOKUP($B1332,Table1[],3,FALSE)=0,"",VLOOKUP($B1332,Table1[],3,FALSE))</f>
        <v/>
      </c>
      <c r="Q1332" t="str">
        <f>IF(VLOOKUP($B1332,Table1[],5,FALSE)=0,"",VLOOKUP($B1332,Table1[],5,FALSE))</f>
        <v/>
      </c>
    </row>
    <row r="1333" spans="1:17" x14ac:dyDescent="0.25">
      <c r="A1333" t="s">
        <v>115</v>
      </c>
      <c r="B1333" t="s">
        <v>2128</v>
      </c>
      <c r="C1333">
        <v>0.109</v>
      </c>
      <c r="D1333">
        <v>1.0901000000000001</v>
      </c>
      <c r="E1333">
        <v>1.0000000000000001E-5</v>
      </c>
      <c r="F1333" t="s">
        <v>2194</v>
      </c>
      <c r="G1333" t="s">
        <v>2194</v>
      </c>
      <c r="K1333">
        <v>0</v>
      </c>
      <c r="L1333">
        <v>7.7999999999999999E-4</v>
      </c>
      <c r="M1333">
        <v>0</v>
      </c>
      <c r="N1333">
        <v>0</v>
      </c>
      <c r="O1333" t="str">
        <f>IF(VLOOKUP($B1333,Table1[],2,FALSE)=0,"",VLOOKUP($B1333,Table1[],2,FALSE))</f>
        <v/>
      </c>
      <c r="P1333" t="str">
        <f>IF(VLOOKUP($B1333,Table1[],3,FALSE)=0,"",VLOOKUP($B1333,Table1[],3,FALSE))</f>
        <v/>
      </c>
      <c r="Q1333" t="str">
        <f>IF(VLOOKUP($B1333,Table1[],5,FALSE)=0,"",VLOOKUP($B1333,Table1[],5,FALSE))</f>
        <v/>
      </c>
    </row>
    <row r="1334" spans="1:17" x14ac:dyDescent="0.25">
      <c r="A1334" t="s">
        <v>115</v>
      </c>
      <c r="B1334" t="s">
        <v>2128</v>
      </c>
      <c r="C1334">
        <v>0.109</v>
      </c>
      <c r="D1334">
        <v>1.0901000000000001</v>
      </c>
      <c r="E1334">
        <v>1E-4</v>
      </c>
      <c r="F1334" t="s">
        <v>2194</v>
      </c>
      <c r="G1334" t="s">
        <v>2194</v>
      </c>
      <c r="K1334">
        <v>0</v>
      </c>
      <c r="L1334">
        <v>9.4282999999999997E-4</v>
      </c>
      <c r="M1334">
        <v>0</v>
      </c>
      <c r="N1334">
        <v>0</v>
      </c>
      <c r="O1334" t="str">
        <f>IF(VLOOKUP($B1334,Table1[],2,FALSE)=0,"",VLOOKUP($B1334,Table1[],2,FALSE))</f>
        <v/>
      </c>
      <c r="P1334" t="str">
        <f>IF(VLOOKUP($B1334,Table1[],3,FALSE)=0,"",VLOOKUP($B1334,Table1[],3,FALSE))</f>
        <v/>
      </c>
      <c r="Q1334" t="str">
        <f>IF(VLOOKUP($B1334,Table1[],5,FALSE)=0,"",VLOOKUP($B1334,Table1[],5,FALSE))</f>
        <v/>
      </c>
    </row>
    <row r="1335" spans="1:17" x14ac:dyDescent="0.25">
      <c r="A1335" t="s">
        <v>115</v>
      </c>
      <c r="B1335" t="s">
        <v>2128</v>
      </c>
      <c r="C1335">
        <v>0.109</v>
      </c>
      <c r="D1335">
        <v>1.0901000000000001</v>
      </c>
      <c r="E1335">
        <v>1E-3</v>
      </c>
      <c r="F1335" t="s">
        <v>2194</v>
      </c>
      <c r="G1335" t="s">
        <v>2194</v>
      </c>
      <c r="K1335">
        <v>0</v>
      </c>
      <c r="L1335">
        <v>5.3845999999999998E-3</v>
      </c>
      <c r="M1335">
        <v>0</v>
      </c>
      <c r="N1335">
        <v>0</v>
      </c>
      <c r="O1335" t="str">
        <f>IF(VLOOKUP($B1335,Table1[],2,FALSE)=0,"",VLOOKUP($B1335,Table1[],2,FALSE))</f>
        <v/>
      </c>
      <c r="P1335" t="str">
        <f>IF(VLOOKUP($B1335,Table1[],3,FALSE)=0,"",VLOOKUP($B1335,Table1[],3,FALSE))</f>
        <v/>
      </c>
      <c r="Q1335" t="str">
        <f>IF(VLOOKUP($B1335,Table1[],5,FALSE)=0,"",VLOOKUP($B1335,Table1[],5,FALSE))</f>
        <v/>
      </c>
    </row>
    <row r="1336" spans="1:17" x14ac:dyDescent="0.25">
      <c r="A1336" t="s">
        <v>115</v>
      </c>
      <c r="B1336" t="s">
        <v>2128</v>
      </c>
      <c r="C1336">
        <v>0.109</v>
      </c>
      <c r="D1336">
        <v>1.0901000000000001</v>
      </c>
      <c r="E1336">
        <v>0.01</v>
      </c>
      <c r="F1336" t="s">
        <v>2194</v>
      </c>
      <c r="G1336" t="s">
        <v>2194</v>
      </c>
      <c r="K1336">
        <v>0</v>
      </c>
      <c r="L1336">
        <v>5.3267000000000002E-2</v>
      </c>
      <c r="M1336">
        <v>0</v>
      </c>
      <c r="N1336">
        <v>0</v>
      </c>
      <c r="O1336" t="str">
        <f>IF(VLOOKUP($B1336,Table1[],2,FALSE)=0,"",VLOOKUP($B1336,Table1[],2,FALSE))</f>
        <v/>
      </c>
      <c r="P1336" t="str">
        <f>IF(VLOOKUP($B1336,Table1[],3,FALSE)=0,"",VLOOKUP($B1336,Table1[],3,FALSE))</f>
        <v/>
      </c>
      <c r="Q1336" t="str">
        <f>IF(VLOOKUP($B1336,Table1[],5,FALSE)=0,"",VLOOKUP($B1336,Table1[],5,FALSE))</f>
        <v/>
      </c>
    </row>
    <row r="1337" spans="1:17" x14ac:dyDescent="0.25">
      <c r="A1337" t="s">
        <v>115</v>
      </c>
      <c r="B1337" t="s">
        <v>2128</v>
      </c>
      <c r="C1337">
        <v>0.109</v>
      </c>
      <c r="D1337">
        <v>1.0901000000000001</v>
      </c>
      <c r="E1337">
        <v>0.1</v>
      </c>
      <c r="F1337" t="s">
        <v>2194</v>
      </c>
      <c r="G1337" t="s">
        <v>2194</v>
      </c>
      <c r="K1337">
        <v>0</v>
      </c>
      <c r="L1337">
        <v>0.53259999999999996</v>
      </c>
      <c r="M1337">
        <v>0</v>
      </c>
      <c r="N1337">
        <v>0</v>
      </c>
      <c r="O1337" t="str">
        <f>IF(VLOOKUP($B1337,Table1[],2,FALSE)=0,"",VLOOKUP($B1337,Table1[],2,FALSE))</f>
        <v/>
      </c>
      <c r="P1337" t="str">
        <f>IF(VLOOKUP($B1337,Table1[],3,FALSE)=0,"",VLOOKUP($B1337,Table1[],3,FALSE))</f>
        <v/>
      </c>
      <c r="Q1337" t="str">
        <f>IF(VLOOKUP($B1337,Table1[],5,FALSE)=0,"",VLOOKUP($B1337,Table1[],5,FALSE))</f>
        <v/>
      </c>
    </row>
    <row r="1338" spans="1:17" x14ac:dyDescent="0.25">
      <c r="A1338" t="s">
        <v>115</v>
      </c>
      <c r="B1338" t="s">
        <v>2128</v>
      </c>
      <c r="C1338">
        <v>1.0900000000000001</v>
      </c>
      <c r="D1338">
        <v>10.9001</v>
      </c>
      <c r="E1338">
        <v>1E-4</v>
      </c>
      <c r="F1338" t="s">
        <v>2194</v>
      </c>
      <c r="G1338" t="s">
        <v>2194</v>
      </c>
      <c r="K1338">
        <v>0</v>
      </c>
      <c r="L1338">
        <v>1.2999999999999999E-3</v>
      </c>
      <c r="M1338">
        <v>0</v>
      </c>
      <c r="N1338">
        <v>0</v>
      </c>
      <c r="O1338" t="str">
        <f>IF(VLOOKUP($B1338,Table1[],2,FALSE)=0,"",VLOOKUP($B1338,Table1[],2,FALSE))</f>
        <v/>
      </c>
      <c r="P1338" t="str">
        <f>IF(VLOOKUP($B1338,Table1[],3,FALSE)=0,"",VLOOKUP($B1338,Table1[],3,FALSE))</f>
        <v/>
      </c>
      <c r="Q1338" t="str">
        <f>IF(VLOOKUP($B1338,Table1[],5,FALSE)=0,"",VLOOKUP($B1338,Table1[],5,FALSE))</f>
        <v/>
      </c>
    </row>
    <row r="1339" spans="1:17" x14ac:dyDescent="0.25">
      <c r="A1339" t="s">
        <v>115</v>
      </c>
      <c r="B1339" t="s">
        <v>2128</v>
      </c>
      <c r="C1339">
        <v>1.0900000000000001</v>
      </c>
      <c r="D1339">
        <v>10.9001</v>
      </c>
      <c r="E1339">
        <v>1E-3</v>
      </c>
      <c r="F1339" t="s">
        <v>2194</v>
      </c>
      <c r="G1339" t="s">
        <v>2194</v>
      </c>
      <c r="K1339">
        <v>0</v>
      </c>
      <c r="L1339">
        <v>1.3347000000000001E-3</v>
      </c>
      <c r="M1339">
        <v>0</v>
      </c>
      <c r="N1339">
        <v>0</v>
      </c>
      <c r="O1339" t="str">
        <f>IF(VLOOKUP($B1339,Table1[],2,FALSE)=0,"",VLOOKUP($B1339,Table1[],2,FALSE))</f>
        <v/>
      </c>
      <c r="P1339" t="str">
        <f>IF(VLOOKUP($B1339,Table1[],3,FALSE)=0,"",VLOOKUP($B1339,Table1[],3,FALSE))</f>
        <v/>
      </c>
      <c r="Q1339" t="str">
        <f>IF(VLOOKUP($B1339,Table1[],5,FALSE)=0,"",VLOOKUP($B1339,Table1[],5,FALSE))</f>
        <v/>
      </c>
    </row>
    <row r="1340" spans="1:17" x14ac:dyDescent="0.25">
      <c r="A1340" t="s">
        <v>115</v>
      </c>
      <c r="B1340" t="s">
        <v>2128</v>
      </c>
      <c r="C1340">
        <v>1.0900000000000001</v>
      </c>
      <c r="D1340">
        <v>10.9001</v>
      </c>
      <c r="E1340">
        <v>0.01</v>
      </c>
      <c r="F1340" t="s">
        <v>2194</v>
      </c>
      <c r="G1340" t="s">
        <v>2194</v>
      </c>
      <c r="K1340">
        <v>0</v>
      </c>
      <c r="L1340">
        <v>5.4669000000000002E-3</v>
      </c>
      <c r="M1340">
        <v>0</v>
      </c>
      <c r="N1340">
        <v>0</v>
      </c>
      <c r="O1340" t="str">
        <f>IF(VLOOKUP($B1340,Table1[],2,FALSE)=0,"",VLOOKUP($B1340,Table1[],2,FALSE))</f>
        <v/>
      </c>
      <c r="P1340" t="str">
        <f>IF(VLOOKUP($B1340,Table1[],3,FALSE)=0,"",VLOOKUP($B1340,Table1[],3,FALSE))</f>
        <v/>
      </c>
      <c r="Q1340" t="str">
        <f>IF(VLOOKUP($B1340,Table1[],5,FALSE)=0,"",VLOOKUP($B1340,Table1[],5,FALSE))</f>
        <v/>
      </c>
    </row>
    <row r="1341" spans="1:17" x14ac:dyDescent="0.25">
      <c r="A1341" t="s">
        <v>115</v>
      </c>
      <c r="B1341" t="s">
        <v>2128</v>
      </c>
      <c r="C1341">
        <v>1.0900000000000001</v>
      </c>
      <c r="D1341">
        <v>10.9001</v>
      </c>
      <c r="E1341">
        <v>0.1</v>
      </c>
      <c r="F1341" t="s">
        <v>2194</v>
      </c>
      <c r="G1341" t="s">
        <v>2194</v>
      </c>
      <c r="K1341">
        <v>0</v>
      </c>
      <c r="L1341">
        <v>5.3275000000000003E-2</v>
      </c>
      <c r="M1341">
        <v>0</v>
      </c>
      <c r="N1341">
        <v>0</v>
      </c>
      <c r="O1341" t="str">
        <f>IF(VLOOKUP($B1341,Table1[],2,FALSE)=0,"",VLOOKUP($B1341,Table1[],2,FALSE))</f>
        <v/>
      </c>
      <c r="P1341" t="str">
        <f>IF(VLOOKUP($B1341,Table1[],3,FALSE)=0,"",VLOOKUP($B1341,Table1[],3,FALSE))</f>
        <v/>
      </c>
      <c r="Q1341" t="str">
        <f>IF(VLOOKUP($B1341,Table1[],5,FALSE)=0,"",VLOOKUP($B1341,Table1[],5,FALSE))</f>
        <v/>
      </c>
    </row>
    <row r="1342" spans="1:17" x14ac:dyDescent="0.25">
      <c r="A1342" t="s">
        <v>115</v>
      </c>
      <c r="B1342" t="s">
        <v>2128</v>
      </c>
      <c r="C1342">
        <v>1.0900000000000001</v>
      </c>
      <c r="D1342">
        <v>10.9001</v>
      </c>
      <c r="E1342">
        <v>1</v>
      </c>
      <c r="F1342" t="s">
        <v>2194</v>
      </c>
      <c r="G1342" t="s">
        <v>2194</v>
      </c>
      <c r="K1342">
        <v>0</v>
      </c>
      <c r="L1342">
        <v>0.53259999999999996</v>
      </c>
      <c r="M1342">
        <v>0</v>
      </c>
      <c r="N1342">
        <v>0</v>
      </c>
      <c r="O1342" t="str">
        <f>IF(VLOOKUP($B1342,Table1[],2,FALSE)=0,"",VLOOKUP($B1342,Table1[],2,FALSE))</f>
        <v/>
      </c>
      <c r="P1342" t="str">
        <f>IF(VLOOKUP($B1342,Table1[],3,FALSE)=0,"",VLOOKUP($B1342,Table1[],3,FALSE))</f>
        <v/>
      </c>
      <c r="Q1342" t="str">
        <f>IF(VLOOKUP($B1342,Table1[],5,FALSE)=0,"",VLOOKUP($B1342,Table1[],5,FALSE))</f>
        <v/>
      </c>
    </row>
    <row r="1343" spans="1:17" x14ac:dyDescent="0.25">
      <c r="A1343" t="s">
        <v>115</v>
      </c>
      <c r="B1343" t="s">
        <v>2128</v>
      </c>
      <c r="C1343">
        <v>10.9</v>
      </c>
      <c r="D1343">
        <v>109.0001</v>
      </c>
      <c r="E1343">
        <v>1E-3</v>
      </c>
      <c r="F1343" t="s">
        <v>2194</v>
      </c>
      <c r="G1343" t="s">
        <v>2194</v>
      </c>
      <c r="K1343">
        <v>0</v>
      </c>
      <c r="L1343">
        <v>8.8000000000000003E-4</v>
      </c>
      <c r="M1343">
        <v>0</v>
      </c>
      <c r="N1343">
        <v>0</v>
      </c>
      <c r="O1343" t="str">
        <f>IF(VLOOKUP($B1343,Table1[],2,FALSE)=0,"",VLOOKUP($B1343,Table1[],2,FALSE))</f>
        <v/>
      </c>
      <c r="P1343" t="str">
        <f>IF(VLOOKUP($B1343,Table1[],3,FALSE)=0,"",VLOOKUP($B1343,Table1[],3,FALSE))</f>
        <v/>
      </c>
      <c r="Q1343" t="str">
        <f>IF(VLOOKUP($B1343,Table1[],5,FALSE)=0,"",VLOOKUP($B1343,Table1[],5,FALSE))</f>
        <v/>
      </c>
    </row>
    <row r="1344" spans="1:17" x14ac:dyDescent="0.25">
      <c r="A1344" t="s">
        <v>115</v>
      </c>
      <c r="B1344" t="s">
        <v>2128</v>
      </c>
      <c r="C1344">
        <v>10.9</v>
      </c>
      <c r="D1344">
        <v>109.0001</v>
      </c>
      <c r="E1344">
        <v>0.01</v>
      </c>
      <c r="F1344" t="s">
        <v>2194</v>
      </c>
      <c r="G1344" t="s">
        <v>2194</v>
      </c>
      <c r="K1344">
        <v>0</v>
      </c>
      <c r="L1344">
        <v>1.0256E-3</v>
      </c>
      <c r="M1344">
        <v>0</v>
      </c>
      <c r="N1344">
        <v>0</v>
      </c>
      <c r="O1344" t="str">
        <f>IF(VLOOKUP($B1344,Table1[],2,FALSE)=0,"",VLOOKUP($B1344,Table1[],2,FALSE))</f>
        <v/>
      </c>
      <c r="P1344" t="str">
        <f>IF(VLOOKUP($B1344,Table1[],3,FALSE)=0,"",VLOOKUP($B1344,Table1[],3,FALSE))</f>
        <v/>
      </c>
      <c r="Q1344" t="str">
        <f>IF(VLOOKUP($B1344,Table1[],5,FALSE)=0,"",VLOOKUP($B1344,Table1[],5,FALSE))</f>
        <v/>
      </c>
    </row>
    <row r="1345" spans="1:17" x14ac:dyDescent="0.25">
      <c r="A1345" t="s">
        <v>115</v>
      </c>
      <c r="B1345" t="s">
        <v>2128</v>
      </c>
      <c r="C1345">
        <v>10.9</v>
      </c>
      <c r="D1345">
        <v>109.0001</v>
      </c>
      <c r="E1345">
        <v>0.1</v>
      </c>
      <c r="F1345" t="s">
        <v>2194</v>
      </c>
      <c r="G1345" t="s">
        <v>2194</v>
      </c>
      <c r="K1345">
        <v>0</v>
      </c>
      <c r="L1345">
        <v>5.3997000000000003E-3</v>
      </c>
      <c r="M1345">
        <v>0</v>
      </c>
      <c r="N1345">
        <v>0</v>
      </c>
      <c r="O1345" t="str">
        <f>IF(VLOOKUP($B1345,Table1[],2,FALSE)=0,"",VLOOKUP($B1345,Table1[],2,FALSE))</f>
        <v/>
      </c>
      <c r="P1345" t="str">
        <f>IF(VLOOKUP($B1345,Table1[],3,FALSE)=0,"",VLOOKUP($B1345,Table1[],3,FALSE))</f>
        <v/>
      </c>
      <c r="Q1345" t="str">
        <f>IF(VLOOKUP($B1345,Table1[],5,FALSE)=0,"",VLOOKUP($B1345,Table1[],5,FALSE))</f>
        <v/>
      </c>
    </row>
    <row r="1346" spans="1:17" x14ac:dyDescent="0.25">
      <c r="A1346" t="s">
        <v>115</v>
      </c>
      <c r="B1346" t="s">
        <v>2128</v>
      </c>
      <c r="C1346">
        <v>10.9</v>
      </c>
      <c r="D1346">
        <v>109.0001</v>
      </c>
      <c r="E1346">
        <v>1</v>
      </c>
      <c r="F1346" t="s">
        <v>2194</v>
      </c>
      <c r="G1346" t="s">
        <v>2194</v>
      </c>
      <c r="K1346">
        <v>0</v>
      </c>
      <c r="L1346">
        <v>5.3268000000000003E-2</v>
      </c>
      <c r="M1346">
        <v>0</v>
      </c>
      <c r="N1346">
        <v>0</v>
      </c>
      <c r="O1346" t="str">
        <f>IF(VLOOKUP($B1346,Table1[],2,FALSE)=0,"",VLOOKUP($B1346,Table1[],2,FALSE))</f>
        <v/>
      </c>
      <c r="P1346" t="str">
        <f>IF(VLOOKUP($B1346,Table1[],3,FALSE)=0,"",VLOOKUP($B1346,Table1[],3,FALSE))</f>
        <v/>
      </c>
      <c r="Q1346" t="str">
        <f>IF(VLOOKUP($B1346,Table1[],5,FALSE)=0,"",VLOOKUP($B1346,Table1[],5,FALSE))</f>
        <v/>
      </c>
    </row>
    <row r="1347" spans="1:17" x14ac:dyDescent="0.25">
      <c r="A1347" t="s">
        <v>115</v>
      </c>
      <c r="B1347" t="s">
        <v>2128</v>
      </c>
      <c r="C1347">
        <v>10.9</v>
      </c>
      <c r="D1347">
        <v>109.0001</v>
      </c>
      <c r="E1347">
        <v>10</v>
      </c>
      <c r="F1347" t="s">
        <v>2194</v>
      </c>
      <c r="G1347" t="s">
        <v>2194</v>
      </c>
      <c r="K1347">
        <v>0</v>
      </c>
      <c r="L1347">
        <v>0.53259999999999996</v>
      </c>
      <c r="M1347">
        <v>0</v>
      </c>
      <c r="N1347">
        <v>0</v>
      </c>
      <c r="O1347" t="str">
        <f>IF(VLOOKUP($B1347,Table1[],2,FALSE)=0,"",VLOOKUP($B1347,Table1[],2,FALSE))</f>
        <v/>
      </c>
      <c r="P1347" t="str">
        <f>IF(VLOOKUP($B1347,Table1[],3,FALSE)=0,"",VLOOKUP($B1347,Table1[],3,FALSE))</f>
        <v/>
      </c>
      <c r="Q1347" t="str">
        <f>IF(VLOOKUP($B1347,Table1[],5,FALSE)=0,"",VLOOKUP($B1347,Table1[],5,FALSE))</f>
        <v/>
      </c>
    </row>
    <row r="1348" spans="1:17" x14ac:dyDescent="0.25">
      <c r="A1348" t="s">
        <v>115</v>
      </c>
      <c r="B1348" t="s">
        <v>2128</v>
      </c>
      <c r="C1348">
        <v>109</v>
      </c>
      <c r="D1348">
        <v>363.00009999999997</v>
      </c>
      <c r="E1348">
        <v>0.01</v>
      </c>
      <c r="F1348" t="s">
        <v>2194</v>
      </c>
      <c r="G1348" t="s">
        <v>2194</v>
      </c>
      <c r="K1348">
        <v>0</v>
      </c>
      <c r="L1348">
        <v>1.1999999999999999E-3</v>
      </c>
      <c r="M1348">
        <v>0</v>
      </c>
      <c r="N1348">
        <v>0</v>
      </c>
      <c r="O1348" t="str">
        <f>IF(VLOOKUP($B1348,Table1[],2,FALSE)=0,"",VLOOKUP($B1348,Table1[],2,FALSE))</f>
        <v/>
      </c>
      <c r="P1348" t="str">
        <f>IF(VLOOKUP($B1348,Table1[],3,FALSE)=0,"",VLOOKUP($B1348,Table1[],3,FALSE))</f>
        <v/>
      </c>
      <c r="Q1348" t="str">
        <f>IF(VLOOKUP($B1348,Table1[],5,FALSE)=0,"",VLOOKUP($B1348,Table1[],5,FALSE))</f>
        <v/>
      </c>
    </row>
    <row r="1349" spans="1:17" x14ac:dyDescent="0.25">
      <c r="A1349" t="s">
        <v>115</v>
      </c>
      <c r="B1349" t="s">
        <v>2128</v>
      </c>
      <c r="C1349">
        <v>109</v>
      </c>
      <c r="D1349">
        <v>363.00009999999997</v>
      </c>
      <c r="E1349">
        <v>0.1</v>
      </c>
      <c r="F1349" t="s">
        <v>2194</v>
      </c>
      <c r="G1349" t="s">
        <v>2194</v>
      </c>
      <c r="K1349">
        <v>0</v>
      </c>
      <c r="L1349">
        <v>1.2283999999999999E-3</v>
      </c>
      <c r="M1349">
        <v>0</v>
      </c>
      <c r="N1349">
        <v>0</v>
      </c>
      <c r="O1349" t="str">
        <f>IF(VLOOKUP($B1349,Table1[],2,FALSE)=0,"",VLOOKUP($B1349,Table1[],2,FALSE))</f>
        <v/>
      </c>
      <c r="P1349" t="str">
        <f>IF(VLOOKUP($B1349,Table1[],3,FALSE)=0,"",VLOOKUP($B1349,Table1[],3,FALSE))</f>
        <v/>
      </c>
      <c r="Q1349" t="str">
        <f>IF(VLOOKUP($B1349,Table1[],5,FALSE)=0,"",VLOOKUP($B1349,Table1[],5,FALSE))</f>
        <v/>
      </c>
    </row>
    <row r="1350" spans="1:17" x14ac:dyDescent="0.25">
      <c r="A1350" t="s">
        <v>115</v>
      </c>
      <c r="B1350" t="s">
        <v>2128</v>
      </c>
      <c r="C1350">
        <v>109</v>
      </c>
      <c r="D1350">
        <v>363.00009999999997</v>
      </c>
      <c r="E1350">
        <v>1</v>
      </c>
      <c r="F1350" t="s">
        <v>2194</v>
      </c>
      <c r="G1350" t="s">
        <v>2194</v>
      </c>
      <c r="K1350">
        <v>0</v>
      </c>
      <c r="L1350">
        <v>5.4419000000000004E-3</v>
      </c>
      <c r="M1350">
        <v>0</v>
      </c>
      <c r="N1350">
        <v>0</v>
      </c>
      <c r="O1350" t="str">
        <f>IF(VLOOKUP($B1350,Table1[],2,FALSE)=0,"",VLOOKUP($B1350,Table1[],2,FALSE))</f>
        <v/>
      </c>
      <c r="P1350" t="str">
        <f>IF(VLOOKUP($B1350,Table1[],3,FALSE)=0,"",VLOOKUP($B1350,Table1[],3,FALSE))</f>
        <v/>
      </c>
      <c r="Q1350" t="str">
        <f>IF(VLOOKUP($B1350,Table1[],5,FALSE)=0,"",VLOOKUP($B1350,Table1[],5,FALSE))</f>
        <v/>
      </c>
    </row>
    <row r="1351" spans="1:17" x14ac:dyDescent="0.25">
      <c r="A1351" t="s">
        <v>115</v>
      </c>
      <c r="B1351" t="s">
        <v>2128</v>
      </c>
      <c r="C1351">
        <v>109</v>
      </c>
      <c r="D1351">
        <v>363.00009999999997</v>
      </c>
      <c r="E1351">
        <v>10</v>
      </c>
      <c r="F1351" t="s">
        <v>2194</v>
      </c>
      <c r="G1351" t="s">
        <v>2194</v>
      </c>
      <c r="K1351">
        <v>0</v>
      </c>
      <c r="L1351">
        <v>5.3273000000000001E-2</v>
      </c>
      <c r="M1351">
        <v>0</v>
      </c>
      <c r="N1351">
        <v>0</v>
      </c>
      <c r="O1351" t="str">
        <f>IF(VLOOKUP($B1351,Table1[],2,FALSE)=0,"",VLOOKUP($B1351,Table1[],2,FALSE))</f>
        <v/>
      </c>
      <c r="P1351" t="str">
        <f>IF(VLOOKUP($B1351,Table1[],3,FALSE)=0,"",VLOOKUP($B1351,Table1[],3,FALSE))</f>
        <v/>
      </c>
      <c r="Q1351" t="str">
        <f>IF(VLOOKUP($B1351,Table1[],5,FALSE)=0,"",VLOOKUP($B1351,Table1[],5,FALSE))</f>
        <v/>
      </c>
    </row>
    <row r="1352" spans="1:17" x14ac:dyDescent="0.25">
      <c r="A1352" t="s">
        <v>115</v>
      </c>
      <c r="B1352" t="s">
        <v>2128</v>
      </c>
      <c r="C1352">
        <v>363</v>
      </c>
      <c r="D1352">
        <v>990.00009999999997</v>
      </c>
      <c r="E1352">
        <v>0.01</v>
      </c>
      <c r="F1352" t="s">
        <v>2194</v>
      </c>
      <c r="G1352" t="s">
        <v>2194</v>
      </c>
      <c r="K1352">
        <v>0</v>
      </c>
      <c r="L1352">
        <v>1E-3</v>
      </c>
      <c r="M1352">
        <v>0</v>
      </c>
      <c r="N1352">
        <v>0</v>
      </c>
      <c r="O1352" t="str">
        <f>IF(VLOOKUP($B1352,Table1[],2,FALSE)=0,"",VLOOKUP($B1352,Table1[],2,FALSE))</f>
        <v/>
      </c>
      <c r="P1352" t="str">
        <f>IF(VLOOKUP($B1352,Table1[],3,FALSE)=0,"",VLOOKUP($B1352,Table1[],3,FALSE))</f>
        <v/>
      </c>
      <c r="Q1352" t="str">
        <f>IF(VLOOKUP($B1352,Table1[],5,FALSE)=0,"",VLOOKUP($B1352,Table1[],5,FALSE))</f>
        <v/>
      </c>
    </row>
    <row r="1353" spans="1:17" x14ac:dyDescent="0.25">
      <c r="A1353" t="s">
        <v>115</v>
      </c>
      <c r="B1353" t="s">
        <v>2128</v>
      </c>
      <c r="C1353">
        <v>363</v>
      </c>
      <c r="D1353">
        <v>990.00009999999997</v>
      </c>
      <c r="E1353">
        <v>0.1</v>
      </c>
      <c r="F1353" t="s">
        <v>2194</v>
      </c>
      <c r="G1353" t="s">
        <v>2194</v>
      </c>
      <c r="K1353">
        <v>0</v>
      </c>
      <c r="L1353">
        <v>1.0070000000000001E-3</v>
      </c>
      <c r="M1353">
        <v>0</v>
      </c>
      <c r="N1353">
        <v>0</v>
      </c>
      <c r="O1353" t="str">
        <f>IF(VLOOKUP($B1353,Table1[],2,FALSE)=0,"",VLOOKUP($B1353,Table1[],2,FALSE))</f>
        <v/>
      </c>
      <c r="P1353" t="str">
        <f>IF(VLOOKUP($B1353,Table1[],3,FALSE)=0,"",VLOOKUP($B1353,Table1[],3,FALSE))</f>
        <v/>
      </c>
      <c r="Q1353" t="str">
        <f>IF(VLOOKUP($B1353,Table1[],5,FALSE)=0,"",VLOOKUP($B1353,Table1[],5,FALSE))</f>
        <v/>
      </c>
    </row>
    <row r="1354" spans="1:17" x14ac:dyDescent="0.25">
      <c r="A1354" t="s">
        <v>115</v>
      </c>
      <c r="B1354" t="s">
        <v>2128</v>
      </c>
      <c r="C1354">
        <v>363</v>
      </c>
      <c r="D1354">
        <v>990.00009999999997</v>
      </c>
      <c r="E1354">
        <v>1</v>
      </c>
      <c r="F1354" t="s">
        <v>2194</v>
      </c>
      <c r="G1354" t="s">
        <v>2194</v>
      </c>
      <c r="K1354">
        <v>0</v>
      </c>
      <c r="L1354">
        <v>1.8832E-3</v>
      </c>
      <c r="M1354">
        <v>0</v>
      </c>
      <c r="N1354">
        <v>0</v>
      </c>
      <c r="O1354" t="str">
        <f>IF(VLOOKUP($B1354,Table1[],2,FALSE)=0,"",VLOOKUP($B1354,Table1[],2,FALSE))</f>
        <v/>
      </c>
      <c r="P1354" t="str">
        <f>IF(VLOOKUP($B1354,Table1[],3,FALSE)=0,"",VLOOKUP($B1354,Table1[],3,FALSE))</f>
        <v/>
      </c>
      <c r="Q1354" t="str">
        <f>IF(VLOOKUP($B1354,Table1[],5,FALSE)=0,"",VLOOKUP($B1354,Table1[],5,FALSE))</f>
        <v/>
      </c>
    </row>
    <row r="1355" spans="1:17" x14ac:dyDescent="0.25">
      <c r="A1355" t="s">
        <v>115</v>
      </c>
      <c r="B1355" t="s">
        <v>2128</v>
      </c>
      <c r="C1355">
        <v>363</v>
      </c>
      <c r="D1355">
        <v>990.00009999999997</v>
      </c>
      <c r="E1355">
        <v>10</v>
      </c>
      <c r="F1355" t="s">
        <v>2194</v>
      </c>
      <c r="G1355" t="s">
        <v>2194</v>
      </c>
      <c r="K1355">
        <v>0</v>
      </c>
      <c r="L1355">
        <v>1.601E-2</v>
      </c>
      <c r="M1355">
        <v>0</v>
      </c>
      <c r="N1355">
        <v>0</v>
      </c>
      <c r="O1355" t="str">
        <f>IF(VLOOKUP($B1355,Table1[],2,FALSE)=0,"",VLOOKUP($B1355,Table1[],2,FALSE))</f>
        <v/>
      </c>
      <c r="P1355" t="str">
        <f>IF(VLOOKUP($B1355,Table1[],3,FALSE)=0,"",VLOOKUP($B1355,Table1[],3,FALSE))</f>
        <v/>
      </c>
      <c r="Q1355" t="str">
        <f>IF(VLOOKUP($B1355,Table1[],5,FALSE)=0,"",VLOOKUP($B1355,Table1[],5,FALSE))</f>
        <v/>
      </c>
    </row>
    <row r="1356" spans="1:17" x14ac:dyDescent="0.25">
      <c r="A1356" t="s">
        <v>115</v>
      </c>
      <c r="B1356" t="s">
        <v>2128</v>
      </c>
      <c r="C1356">
        <v>363</v>
      </c>
      <c r="D1356">
        <v>990.00009999999997</v>
      </c>
      <c r="E1356">
        <v>100</v>
      </c>
      <c r="F1356" t="s">
        <v>2194</v>
      </c>
      <c r="G1356" t="s">
        <v>2194</v>
      </c>
      <c r="K1356">
        <v>0</v>
      </c>
      <c r="L1356">
        <v>0.15978999999999999</v>
      </c>
      <c r="M1356">
        <v>0</v>
      </c>
      <c r="N1356">
        <v>0</v>
      </c>
      <c r="O1356" t="str">
        <f>IF(VLOOKUP($B1356,Table1[],2,FALSE)=0,"",VLOOKUP($B1356,Table1[],2,FALSE))</f>
        <v/>
      </c>
      <c r="P1356" t="str">
        <f>IF(VLOOKUP($B1356,Table1[],3,FALSE)=0,"",VLOOKUP($B1356,Table1[],3,FALSE))</f>
        <v/>
      </c>
      <c r="Q1356" t="str">
        <f>IF(VLOOKUP($B1356,Table1[],5,FALSE)=0,"",VLOOKUP($B1356,Table1[],5,FALSE))</f>
        <v/>
      </c>
    </row>
    <row r="1357" spans="1:17" x14ac:dyDescent="0.25">
      <c r="A1357" t="s">
        <v>115</v>
      </c>
      <c r="B1357" t="s">
        <v>2128</v>
      </c>
      <c r="C1357">
        <v>990</v>
      </c>
      <c r="D1357">
        <v>3630.1</v>
      </c>
      <c r="E1357">
        <v>0.1</v>
      </c>
      <c r="F1357" t="s">
        <v>2194</v>
      </c>
      <c r="G1357" t="s">
        <v>2194</v>
      </c>
      <c r="K1357">
        <v>0</v>
      </c>
      <c r="L1357">
        <v>2.0999999999999999E-3</v>
      </c>
      <c r="M1357">
        <v>0</v>
      </c>
      <c r="N1357">
        <v>0</v>
      </c>
      <c r="O1357" t="str">
        <f>IF(VLOOKUP($B1357,Table1[],2,FALSE)=0,"",VLOOKUP($B1357,Table1[],2,FALSE))</f>
        <v/>
      </c>
      <c r="P1357" t="str">
        <f>IF(VLOOKUP($B1357,Table1[],3,FALSE)=0,"",VLOOKUP($B1357,Table1[],3,FALSE))</f>
        <v/>
      </c>
      <c r="Q1357" t="str">
        <f>IF(VLOOKUP($B1357,Table1[],5,FALSE)=0,"",VLOOKUP($B1357,Table1[],5,FALSE))</f>
        <v/>
      </c>
    </row>
    <row r="1358" spans="1:17" x14ac:dyDescent="0.25">
      <c r="A1358" t="s">
        <v>115</v>
      </c>
      <c r="B1358" t="s">
        <v>2128</v>
      </c>
      <c r="C1358">
        <v>990</v>
      </c>
      <c r="D1358">
        <v>3630.1</v>
      </c>
      <c r="E1358">
        <v>1</v>
      </c>
      <c r="F1358" t="s">
        <v>2194</v>
      </c>
      <c r="G1358" t="s">
        <v>2194</v>
      </c>
      <c r="K1358">
        <v>0</v>
      </c>
      <c r="L1358">
        <v>2.0999999999999999E-3</v>
      </c>
      <c r="M1358">
        <v>0</v>
      </c>
      <c r="N1358">
        <v>0</v>
      </c>
      <c r="O1358" t="str">
        <f>IF(VLOOKUP($B1358,Table1[],2,FALSE)=0,"",VLOOKUP($B1358,Table1[],2,FALSE))</f>
        <v/>
      </c>
      <c r="P1358" t="str">
        <f>IF(VLOOKUP($B1358,Table1[],3,FALSE)=0,"",VLOOKUP($B1358,Table1[],3,FALSE))</f>
        <v/>
      </c>
      <c r="Q1358" t="str">
        <f>IF(VLOOKUP($B1358,Table1[],5,FALSE)=0,"",VLOOKUP($B1358,Table1[],5,FALSE))</f>
        <v/>
      </c>
    </row>
    <row r="1359" spans="1:17" x14ac:dyDescent="0.25">
      <c r="A1359" t="s">
        <v>115</v>
      </c>
      <c r="B1359" t="s">
        <v>2128</v>
      </c>
      <c r="C1359">
        <v>990</v>
      </c>
      <c r="D1359">
        <v>3630.1</v>
      </c>
      <c r="E1359">
        <v>10</v>
      </c>
      <c r="F1359" t="s">
        <v>2194</v>
      </c>
      <c r="G1359" t="s">
        <v>2194</v>
      </c>
      <c r="K1359">
        <v>0</v>
      </c>
      <c r="L1359">
        <v>6.1979000000000001E-3</v>
      </c>
      <c r="M1359">
        <v>0</v>
      </c>
      <c r="N1359">
        <v>0</v>
      </c>
      <c r="O1359" t="str">
        <f>IF(VLOOKUP($B1359,Table1[],2,FALSE)=0,"",VLOOKUP($B1359,Table1[],2,FALSE))</f>
        <v/>
      </c>
      <c r="P1359" t="str">
        <f>IF(VLOOKUP($B1359,Table1[],3,FALSE)=0,"",VLOOKUP($B1359,Table1[],3,FALSE))</f>
        <v/>
      </c>
      <c r="Q1359" t="str">
        <f>IF(VLOOKUP($B1359,Table1[],5,FALSE)=0,"",VLOOKUP($B1359,Table1[],5,FALSE))</f>
        <v/>
      </c>
    </row>
    <row r="1360" spans="1:17" x14ac:dyDescent="0.25">
      <c r="A1360" t="s">
        <v>115</v>
      </c>
      <c r="B1360" t="s">
        <v>2128</v>
      </c>
      <c r="C1360">
        <v>990</v>
      </c>
      <c r="D1360">
        <v>3630.1</v>
      </c>
      <c r="E1360">
        <v>100</v>
      </c>
      <c r="F1360" t="s">
        <v>2194</v>
      </c>
      <c r="G1360" t="s">
        <v>2194</v>
      </c>
      <c r="K1360">
        <v>0</v>
      </c>
      <c r="L1360">
        <v>5.8622E-2</v>
      </c>
      <c r="M1360">
        <v>0</v>
      </c>
      <c r="N1360">
        <v>0</v>
      </c>
      <c r="O1360" t="str">
        <f>IF(VLOOKUP($B1360,Table1[],2,FALSE)=0,"",VLOOKUP($B1360,Table1[],2,FALSE))</f>
        <v/>
      </c>
      <c r="P1360" t="str">
        <f>IF(VLOOKUP($B1360,Table1[],3,FALSE)=0,"",VLOOKUP($B1360,Table1[],3,FALSE))</f>
        <v/>
      </c>
      <c r="Q1360" t="str">
        <f>IF(VLOOKUP($B1360,Table1[],5,FALSE)=0,"",VLOOKUP($B1360,Table1[],5,FALSE))</f>
        <v/>
      </c>
    </row>
    <row r="1361" spans="1:17" x14ac:dyDescent="0.25">
      <c r="A1361" t="s">
        <v>115</v>
      </c>
      <c r="B1361" t="s">
        <v>2128</v>
      </c>
      <c r="C1361">
        <v>990</v>
      </c>
      <c r="D1361">
        <v>3630.1</v>
      </c>
      <c r="E1361">
        <v>1000</v>
      </c>
      <c r="F1361" t="s">
        <v>2194</v>
      </c>
      <c r="G1361" t="s">
        <v>2194</v>
      </c>
      <c r="K1361">
        <v>0</v>
      </c>
      <c r="L1361">
        <v>0.58586000000000005</v>
      </c>
      <c r="M1361">
        <v>0</v>
      </c>
      <c r="N1361">
        <v>0</v>
      </c>
      <c r="O1361" t="str">
        <f>IF(VLOOKUP($B1361,Table1[],2,FALSE)=0,"",VLOOKUP($B1361,Table1[],2,FALSE))</f>
        <v/>
      </c>
      <c r="P1361" t="str">
        <f>IF(VLOOKUP($B1361,Table1[],3,FALSE)=0,"",VLOOKUP($B1361,Table1[],3,FALSE))</f>
        <v/>
      </c>
      <c r="Q1361" t="str">
        <f>IF(VLOOKUP($B1361,Table1[],5,FALSE)=0,"",VLOOKUP($B1361,Table1[],5,FALSE))</f>
        <v/>
      </c>
    </row>
    <row r="1362" spans="1:17" x14ac:dyDescent="0.25">
      <c r="A1362" t="s">
        <v>115</v>
      </c>
      <c r="B1362" t="s">
        <v>2128</v>
      </c>
      <c r="C1362">
        <v>3630</v>
      </c>
      <c r="D1362">
        <v>11200.1</v>
      </c>
      <c r="E1362">
        <v>0.1</v>
      </c>
      <c r="F1362" t="s">
        <v>2194</v>
      </c>
      <c r="G1362" t="s">
        <v>2194</v>
      </c>
      <c r="K1362">
        <v>0</v>
      </c>
      <c r="L1362">
        <v>1.6000000000000001E-3</v>
      </c>
      <c r="M1362">
        <v>0</v>
      </c>
      <c r="N1362">
        <v>0</v>
      </c>
      <c r="O1362" t="str">
        <f>IF(VLOOKUP($B1362,Table1[],2,FALSE)=0,"",VLOOKUP($B1362,Table1[],2,FALSE))</f>
        <v/>
      </c>
      <c r="P1362" t="str">
        <f>IF(VLOOKUP($B1362,Table1[],3,FALSE)=0,"",VLOOKUP($B1362,Table1[],3,FALSE))</f>
        <v/>
      </c>
      <c r="Q1362" t="str">
        <f>IF(VLOOKUP($B1362,Table1[],5,FALSE)=0,"",VLOOKUP($B1362,Table1[],5,FALSE))</f>
        <v/>
      </c>
    </row>
    <row r="1363" spans="1:17" x14ac:dyDescent="0.25">
      <c r="A1363" t="s">
        <v>115</v>
      </c>
      <c r="B1363" t="s">
        <v>2128</v>
      </c>
      <c r="C1363">
        <v>3630</v>
      </c>
      <c r="D1363">
        <v>11200.1</v>
      </c>
      <c r="E1363">
        <v>1</v>
      </c>
      <c r="F1363" t="s">
        <v>2194</v>
      </c>
      <c r="G1363" t="s">
        <v>2194</v>
      </c>
      <c r="K1363">
        <v>0</v>
      </c>
      <c r="L1363">
        <v>1.6000000000000001E-3</v>
      </c>
      <c r="M1363">
        <v>0</v>
      </c>
      <c r="N1363">
        <v>0</v>
      </c>
      <c r="O1363" t="str">
        <f>IF(VLOOKUP($B1363,Table1[],2,FALSE)=0,"",VLOOKUP($B1363,Table1[],2,FALSE))</f>
        <v/>
      </c>
      <c r="P1363" t="str">
        <f>IF(VLOOKUP($B1363,Table1[],3,FALSE)=0,"",VLOOKUP($B1363,Table1[],3,FALSE))</f>
        <v/>
      </c>
      <c r="Q1363" t="str">
        <f>IF(VLOOKUP($B1363,Table1[],5,FALSE)=0,"",VLOOKUP($B1363,Table1[],5,FALSE))</f>
        <v/>
      </c>
    </row>
    <row r="1364" spans="1:17" x14ac:dyDescent="0.25">
      <c r="A1364" t="s">
        <v>115</v>
      </c>
      <c r="B1364" t="s">
        <v>2128</v>
      </c>
      <c r="C1364">
        <v>3630</v>
      </c>
      <c r="D1364">
        <v>11200.1</v>
      </c>
      <c r="E1364">
        <v>10</v>
      </c>
      <c r="F1364" t="s">
        <v>2194</v>
      </c>
      <c r="G1364" t="s">
        <v>2194</v>
      </c>
      <c r="K1364">
        <v>0</v>
      </c>
      <c r="L1364">
        <v>2.2011999999999999E-3</v>
      </c>
      <c r="M1364">
        <v>0</v>
      </c>
      <c r="N1364">
        <v>0</v>
      </c>
      <c r="O1364" t="str">
        <f>IF(VLOOKUP($B1364,Table1[],2,FALSE)=0,"",VLOOKUP($B1364,Table1[],2,FALSE))</f>
        <v/>
      </c>
      <c r="P1364" t="str">
        <f>IF(VLOOKUP($B1364,Table1[],3,FALSE)=0,"",VLOOKUP($B1364,Table1[],3,FALSE))</f>
        <v/>
      </c>
      <c r="Q1364" t="str">
        <f>IF(VLOOKUP($B1364,Table1[],5,FALSE)=0,"",VLOOKUP($B1364,Table1[],5,FALSE))</f>
        <v/>
      </c>
    </row>
    <row r="1365" spans="1:17" x14ac:dyDescent="0.25">
      <c r="A1365" t="s">
        <v>115</v>
      </c>
      <c r="B1365" t="s">
        <v>2128</v>
      </c>
      <c r="C1365">
        <v>3630</v>
      </c>
      <c r="D1365">
        <v>11200.1</v>
      </c>
      <c r="E1365">
        <v>100</v>
      </c>
      <c r="F1365" t="s">
        <v>2194</v>
      </c>
      <c r="G1365" t="s">
        <v>2194</v>
      </c>
      <c r="K1365">
        <v>0</v>
      </c>
      <c r="L1365">
        <v>1.6050999999999999E-2</v>
      </c>
      <c r="M1365">
        <v>0</v>
      </c>
      <c r="N1365">
        <v>0</v>
      </c>
      <c r="O1365" t="str">
        <f>IF(VLOOKUP($B1365,Table1[],2,FALSE)=0,"",VLOOKUP($B1365,Table1[],2,FALSE))</f>
        <v/>
      </c>
      <c r="P1365" t="str">
        <f>IF(VLOOKUP($B1365,Table1[],3,FALSE)=0,"",VLOOKUP($B1365,Table1[],3,FALSE))</f>
        <v/>
      </c>
      <c r="Q1365" t="str">
        <f>IF(VLOOKUP($B1365,Table1[],5,FALSE)=0,"",VLOOKUP($B1365,Table1[],5,FALSE))</f>
        <v/>
      </c>
    </row>
    <row r="1366" spans="1:17" x14ac:dyDescent="0.25">
      <c r="A1366" t="s">
        <v>115</v>
      </c>
      <c r="B1366" t="s">
        <v>2128</v>
      </c>
      <c r="C1366">
        <v>3630</v>
      </c>
      <c r="D1366">
        <v>11200.1</v>
      </c>
      <c r="E1366">
        <v>1000</v>
      </c>
      <c r="F1366" t="s">
        <v>2194</v>
      </c>
      <c r="G1366" t="s">
        <v>2194</v>
      </c>
      <c r="K1366">
        <v>0</v>
      </c>
      <c r="L1366">
        <v>0.15978999999999999</v>
      </c>
      <c r="M1366">
        <v>0</v>
      </c>
      <c r="N1366">
        <v>0</v>
      </c>
      <c r="O1366" t="str">
        <f>IF(VLOOKUP($B1366,Table1[],2,FALSE)=0,"",VLOOKUP($B1366,Table1[],2,FALSE))</f>
        <v/>
      </c>
      <c r="P1366" t="str">
        <f>IF(VLOOKUP($B1366,Table1[],3,FALSE)=0,"",VLOOKUP($B1366,Table1[],3,FALSE))</f>
        <v/>
      </c>
      <c r="Q1366" t="str">
        <f>IF(VLOOKUP($B1366,Table1[],5,FALSE)=0,"",VLOOKUP($B1366,Table1[],5,FALSE))</f>
        <v/>
      </c>
    </row>
    <row r="1367" spans="1:17" x14ac:dyDescent="0.25">
      <c r="A1367" t="s">
        <v>115</v>
      </c>
      <c r="B1367" t="s">
        <v>2128</v>
      </c>
      <c r="C1367">
        <v>11200</v>
      </c>
      <c r="D1367">
        <v>20900</v>
      </c>
      <c r="E1367">
        <v>0.1</v>
      </c>
      <c r="F1367" t="s">
        <v>2194</v>
      </c>
      <c r="G1367" t="s">
        <v>2194</v>
      </c>
      <c r="K1367">
        <v>0</v>
      </c>
      <c r="L1367">
        <v>0.15978999999999999</v>
      </c>
      <c r="M1367">
        <v>0</v>
      </c>
      <c r="N1367">
        <v>0</v>
      </c>
      <c r="O1367" t="str">
        <f>IF(VLOOKUP($B1367,Table1[],2,FALSE)=0,"",VLOOKUP($B1367,Table1[],2,FALSE))</f>
        <v/>
      </c>
      <c r="P1367" t="str">
        <f>IF(VLOOKUP($B1367,Table1[],3,FALSE)=0,"",VLOOKUP($B1367,Table1[],3,FALSE))</f>
        <v/>
      </c>
      <c r="Q1367" t="str">
        <f>IF(VLOOKUP($B1367,Table1[],5,FALSE)=0,"",VLOOKUP($B1367,Table1[],5,FALSE))</f>
        <v/>
      </c>
    </row>
    <row r="1368" spans="1:17" x14ac:dyDescent="0.25">
      <c r="A1368" t="s">
        <v>115</v>
      </c>
      <c r="B1368" t="s">
        <v>2128</v>
      </c>
      <c r="C1368">
        <v>11200</v>
      </c>
      <c r="D1368">
        <v>20900</v>
      </c>
      <c r="E1368">
        <v>1</v>
      </c>
      <c r="F1368" t="s">
        <v>2194</v>
      </c>
      <c r="G1368" t="s">
        <v>2194</v>
      </c>
      <c r="K1368">
        <v>0</v>
      </c>
      <c r="L1368">
        <v>2.0999999999999999E-3</v>
      </c>
      <c r="M1368">
        <v>0</v>
      </c>
      <c r="N1368">
        <v>0</v>
      </c>
      <c r="O1368" t="str">
        <f>IF(VLOOKUP($B1368,Table1[],2,FALSE)=0,"",VLOOKUP($B1368,Table1[],2,FALSE))</f>
        <v/>
      </c>
      <c r="P1368" t="str">
        <f>IF(VLOOKUP($B1368,Table1[],3,FALSE)=0,"",VLOOKUP($B1368,Table1[],3,FALSE))</f>
        <v/>
      </c>
      <c r="Q1368" t="str">
        <f>IF(VLOOKUP($B1368,Table1[],5,FALSE)=0,"",VLOOKUP($B1368,Table1[],5,FALSE))</f>
        <v/>
      </c>
    </row>
    <row r="1369" spans="1:17" x14ac:dyDescent="0.25">
      <c r="A1369" t="s">
        <v>115</v>
      </c>
      <c r="B1369" t="s">
        <v>2128</v>
      </c>
      <c r="C1369">
        <v>11200</v>
      </c>
      <c r="D1369">
        <v>20900</v>
      </c>
      <c r="E1369">
        <v>10</v>
      </c>
      <c r="F1369" t="s">
        <v>2194</v>
      </c>
      <c r="G1369" t="s">
        <v>2194</v>
      </c>
      <c r="K1369">
        <v>0</v>
      </c>
      <c r="L1369">
        <v>2.0999999999999999E-3</v>
      </c>
      <c r="M1369">
        <v>0</v>
      </c>
      <c r="N1369">
        <v>0</v>
      </c>
      <c r="O1369" t="str">
        <f>IF(VLOOKUP($B1369,Table1[],2,FALSE)=0,"",VLOOKUP($B1369,Table1[],2,FALSE))</f>
        <v/>
      </c>
      <c r="P1369" t="str">
        <f>IF(VLOOKUP($B1369,Table1[],3,FALSE)=0,"",VLOOKUP($B1369,Table1[],3,FALSE))</f>
        <v/>
      </c>
      <c r="Q1369" t="str">
        <f>IF(VLOOKUP($B1369,Table1[],5,FALSE)=0,"",VLOOKUP($B1369,Table1[],5,FALSE))</f>
        <v/>
      </c>
    </row>
    <row r="1370" spans="1:17" x14ac:dyDescent="0.25">
      <c r="A1370" t="s">
        <v>115</v>
      </c>
      <c r="B1370" t="s">
        <v>2128</v>
      </c>
      <c r="C1370">
        <v>11200</v>
      </c>
      <c r="D1370">
        <v>20900</v>
      </c>
      <c r="E1370">
        <v>100</v>
      </c>
      <c r="F1370" t="s">
        <v>2194</v>
      </c>
      <c r="G1370" t="s">
        <v>2194</v>
      </c>
      <c r="K1370">
        <v>0</v>
      </c>
      <c r="L1370">
        <v>5.5465999999999996E-3</v>
      </c>
      <c r="M1370">
        <v>0</v>
      </c>
      <c r="N1370">
        <v>0</v>
      </c>
      <c r="O1370" t="str">
        <f>IF(VLOOKUP($B1370,Table1[],2,FALSE)=0,"",VLOOKUP($B1370,Table1[],2,FALSE))</f>
        <v/>
      </c>
      <c r="P1370" t="str">
        <f>IF(VLOOKUP($B1370,Table1[],3,FALSE)=0,"",VLOOKUP($B1370,Table1[],3,FALSE))</f>
        <v/>
      </c>
      <c r="Q1370" t="str">
        <f>IF(VLOOKUP($B1370,Table1[],5,FALSE)=0,"",VLOOKUP($B1370,Table1[],5,FALSE))</f>
        <v/>
      </c>
    </row>
    <row r="1371" spans="1:17" x14ac:dyDescent="0.25">
      <c r="A1371" t="s">
        <v>115</v>
      </c>
      <c r="B1371" t="s">
        <v>2128</v>
      </c>
      <c r="C1371">
        <v>11200</v>
      </c>
      <c r="D1371">
        <v>20900</v>
      </c>
      <c r="E1371">
        <v>1000</v>
      </c>
      <c r="F1371" t="s">
        <v>2194</v>
      </c>
      <c r="G1371" t="s">
        <v>2194</v>
      </c>
      <c r="K1371">
        <v>0</v>
      </c>
      <c r="L1371">
        <v>5.1733000000000001E-2</v>
      </c>
      <c r="M1371">
        <v>0</v>
      </c>
      <c r="N1371">
        <v>0</v>
      </c>
      <c r="O1371" t="str">
        <f>IF(VLOOKUP($B1371,Table1[],2,FALSE)=0,"",VLOOKUP($B1371,Table1[],2,FALSE))</f>
        <v/>
      </c>
      <c r="P1371" t="str">
        <f>IF(VLOOKUP($B1371,Table1[],3,FALSE)=0,"",VLOOKUP($B1371,Table1[],3,FALSE))</f>
        <v/>
      </c>
      <c r="Q1371" t="str">
        <f>IF(VLOOKUP($B1371,Table1[],5,FALSE)=0,"",VLOOKUP($B1371,Table1[],5,FALSE))</f>
        <v/>
      </c>
    </row>
    <row r="1372" spans="1:17" x14ac:dyDescent="0.25">
      <c r="A1372" t="s">
        <v>115</v>
      </c>
      <c r="B1372" t="s">
        <v>2128</v>
      </c>
      <c r="C1372">
        <v>20900</v>
      </c>
      <c r="D1372">
        <v>20901</v>
      </c>
      <c r="E1372">
        <v>0.1</v>
      </c>
      <c r="F1372" t="s">
        <v>2194</v>
      </c>
      <c r="G1372" t="s">
        <v>2194</v>
      </c>
      <c r="K1372">
        <v>0</v>
      </c>
      <c r="L1372">
        <v>0.15978999999999999</v>
      </c>
      <c r="M1372">
        <v>0</v>
      </c>
      <c r="N1372">
        <v>0</v>
      </c>
      <c r="O1372" t="str">
        <f>IF(VLOOKUP($B1372,Table1[],2,FALSE)=0,"",VLOOKUP($B1372,Table1[],2,FALSE))</f>
        <v/>
      </c>
      <c r="P1372" t="str">
        <f>IF(VLOOKUP($B1372,Table1[],3,FALSE)=0,"",VLOOKUP($B1372,Table1[],3,FALSE))</f>
        <v/>
      </c>
      <c r="Q1372" t="str">
        <f>IF(VLOOKUP($B1372,Table1[],5,FALSE)=0,"",VLOOKUP($B1372,Table1[],5,FALSE))</f>
        <v/>
      </c>
    </row>
    <row r="1373" spans="1:17" x14ac:dyDescent="0.25">
      <c r="A1373" t="s">
        <v>115</v>
      </c>
      <c r="B1373" t="s">
        <v>2128</v>
      </c>
      <c r="C1373">
        <v>20900</v>
      </c>
      <c r="D1373">
        <v>20901</v>
      </c>
      <c r="E1373">
        <v>1</v>
      </c>
      <c r="F1373" t="s">
        <v>2194</v>
      </c>
      <c r="G1373" t="s">
        <v>2194</v>
      </c>
      <c r="K1373">
        <v>0</v>
      </c>
      <c r="L1373">
        <v>2.0999999999999999E-3</v>
      </c>
      <c r="M1373">
        <v>0</v>
      </c>
      <c r="N1373">
        <v>0</v>
      </c>
      <c r="O1373" t="str">
        <f>IF(VLOOKUP($B1373,Table1[],2,FALSE)=0,"",VLOOKUP($B1373,Table1[],2,FALSE))</f>
        <v/>
      </c>
      <c r="P1373" t="str">
        <f>IF(VLOOKUP($B1373,Table1[],3,FALSE)=0,"",VLOOKUP($B1373,Table1[],3,FALSE))</f>
        <v/>
      </c>
      <c r="Q1373" t="str">
        <f>IF(VLOOKUP($B1373,Table1[],5,FALSE)=0,"",VLOOKUP($B1373,Table1[],5,FALSE))</f>
        <v/>
      </c>
    </row>
    <row r="1374" spans="1:17" x14ac:dyDescent="0.25">
      <c r="A1374" t="s">
        <v>115</v>
      </c>
      <c r="B1374" t="s">
        <v>2128</v>
      </c>
      <c r="C1374">
        <v>20900</v>
      </c>
      <c r="D1374">
        <v>20901</v>
      </c>
      <c r="E1374">
        <v>10</v>
      </c>
      <c r="F1374" t="s">
        <v>2194</v>
      </c>
      <c r="G1374" t="s">
        <v>2194</v>
      </c>
      <c r="K1374">
        <v>0</v>
      </c>
      <c r="L1374">
        <v>2.0999999999999999E-3</v>
      </c>
      <c r="M1374">
        <v>0</v>
      </c>
      <c r="N1374">
        <v>0</v>
      </c>
      <c r="O1374" t="str">
        <f>IF(VLOOKUP($B1374,Table1[],2,FALSE)=0,"",VLOOKUP($B1374,Table1[],2,FALSE))</f>
        <v/>
      </c>
      <c r="P1374" t="str">
        <f>IF(VLOOKUP($B1374,Table1[],3,FALSE)=0,"",VLOOKUP($B1374,Table1[],3,FALSE))</f>
        <v/>
      </c>
      <c r="Q1374" t="str">
        <f>IF(VLOOKUP($B1374,Table1[],5,FALSE)=0,"",VLOOKUP($B1374,Table1[],5,FALSE))</f>
        <v/>
      </c>
    </row>
    <row r="1375" spans="1:17" x14ac:dyDescent="0.25">
      <c r="A1375" t="s">
        <v>115</v>
      </c>
      <c r="B1375" t="s">
        <v>2128</v>
      </c>
      <c r="C1375">
        <v>20900</v>
      </c>
      <c r="D1375">
        <v>20901</v>
      </c>
      <c r="E1375">
        <v>100</v>
      </c>
      <c r="F1375" t="s">
        <v>2194</v>
      </c>
      <c r="G1375" t="s">
        <v>2194</v>
      </c>
      <c r="K1375">
        <v>0</v>
      </c>
      <c r="L1375">
        <v>5.5465999999999996E-3</v>
      </c>
      <c r="M1375">
        <v>0</v>
      </c>
      <c r="N1375">
        <v>0</v>
      </c>
      <c r="O1375" t="str">
        <f>IF(VLOOKUP($B1375,Table1[],2,FALSE)=0,"",VLOOKUP($B1375,Table1[],2,FALSE))</f>
        <v/>
      </c>
      <c r="P1375" t="str">
        <f>IF(VLOOKUP($B1375,Table1[],3,FALSE)=0,"",VLOOKUP($B1375,Table1[],3,FALSE))</f>
        <v/>
      </c>
      <c r="Q1375" t="str">
        <f>IF(VLOOKUP($B1375,Table1[],5,FALSE)=0,"",VLOOKUP($B1375,Table1[],5,FALSE))</f>
        <v/>
      </c>
    </row>
    <row r="1376" spans="1:17" x14ac:dyDescent="0.25">
      <c r="A1376" t="s">
        <v>115</v>
      </c>
      <c r="B1376" t="s">
        <v>2128</v>
      </c>
      <c r="C1376">
        <v>20900</v>
      </c>
      <c r="D1376">
        <v>20901</v>
      </c>
      <c r="E1376">
        <v>1000</v>
      </c>
      <c r="F1376" t="s">
        <v>2194</v>
      </c>
      <c r="G1376" t="s">
        <v>2194</v>
      </c>
      <c r="K1376">
        <v>0</v>
      </c>
      <c r="L1376">
        <v>5.1733000000000001E-2</v>
      </c>
      <c r="M1376">
        <v>0</v>
      </c>
      <c r="N1376">
        <v>0</v>
      </c>
      <c r="O1376" t="str">
        <f>IF(VLOOKUP($B1376,Table1[],2,FALSE)=0,"",VLOOKUP($B1376,Table1[],2,FALSE))</f>
        <v/>
      </c>
      <c r="P1376" t="str">
        <f>IF(VLOOKUP($B1376,Table1[],3,FALSE)=0,"",VLOOKUP($B1376,Table1[],3,FALSE))</f>
        <v/>
      </c>
      <c r="Q1376" t="str">
        <f>IF(VLOOKUP($B1376,Table1[],5,FALSE)=0,"",VLOOKUP($B1376,Table1[],5,FALSE))</f>
        <v/>
      </c>
    </row>
    <row r="1377" spans="1:17" x14ac:dyDescent="0.25">
      <c r="A1377" t="s">
        <v>117</v>
      </c>
      <c r="B1377" t="s">
        <v>13</v>
      </c>
      <c r="C1377">
        <v>0</v>
      </c>
      <c r="D1377">
        <v>0.1</v>
      </c>
      <c r="E1377">
        <v>1E-8</v>
      </c>
      <c r="F1377" t="s">
        <v>16</v>
      </c>
      <c r="G1377" t="s">
        <v>15</v>
      </c>
      <c r="K1377">
        <v>0.62</v>
      </c>
      <c r="L1377">
        <v>8</v>
      </c>
      <c r="M1377">
        <v>0.60546</v>
      </c>
      <c r="N1377">
        <v>8.1091999999999995</v>
      </c>
      <c r="O1377" t="str">
        <f>IF(VLOOKUP($B1377,Table1[],2,FALSE)=0,"",VLOOKUP($B1377,Table1[],2,FALSE))</f>
        <v/>
      </c>
      <c r="P1377" t="str">
        <f>IF(VLOOKUP($B1377,Table1[],3,FALSE)=0,"",VLOOKUP($B1377,Table1[],3,FALSE))</f>
        <v/>
      </c>
      <c r="Q1377" t="str">
        <f>IF(VLOOKUP($B1377,Table1[],5,FALSE)=0,"",VLOOKUP($B1377,Table1[],5,FALSE))</f>
        <v/>
      </c>
    </row>
    <row r="1378" spans="1:17" x14ac:dyDescent="0.25">
      <c r="A1378" t="s">
        <v>117</v>
      </c>
      <c r="B1378" t="s">
        <v>13</v>
      </c>
      <c r="C1378">
        <v>0</v>
      </c>
      <c r="D1378">
        <v>0.1</v>
      </c>
      <c r="E1378">
        <v>9.9999999999999995E-8</v>
      </c>
      <c r="F1378" t="s">
        <v>16</v>
      </c>
      <c r="G1378" t="s">
        <v>15</v>
      </c>
      <c r="K1378">
        <v>0.62</v>
      </c>
      <c r="L1378">
        <v>8.0237999999999996</v>
      </c>
      <c r="M1378">
        <v>0.60819000000000001</v>
      </c>
      <c r="N1378">
        <v>8.0937000000000001</v>
      </c>
      <c r="O1378" t="str">
        <f>IF(VLOOKUP($B1378,Table1[],2,FALSE)=0,"",VLOOKUP($B1378,Table1[],2,FALSE))</f>
        <v/>
      </c>
      <c r="P1378" t="str">
        <f>IF(VLOOKUP($B1378,Table1[],3,FALSE)=0,"",VLOOKUP($B1378,Table1[],3,FALSE))</f>
        <v/>
      </c>
      <c r="Q1378" t="str">
        <f>IF(VLOOKUP($B1378,Table1[],5,FALSE)=0,"",VLOOKUP($B1378,Table1[],5,FALSE))</f>
        <v/>
      </c>
    </row>
    <row r="1379" spans="1:17" x14ac:dyDescent="0.25">
      <c r="A1379" t="s">
        <v>117</v>
      </c>
      <c r="B1379" t="s">
        <v>13</v>
      </c>
      <c r="C1379">
        <v>0</v>
      </c>
      <c r="D1379">
        <v>0.1</v>
      </c>
      <c r="E1379">
        <v>9.9999999999999995E-7</v>
      </c>
      <c r="F1379" t="s">
        <v>16</v>
      </c>
      <c r="G1379" t="s">
        <v>15</v>
      </c>
      <c r="K1379">
        <v>0.83938000000000001</v>
      </c>
      <c r="L1379">
        <v>6.9596</v>
      </c>
      <c r="M1379">
        <v>0.83736999999999995</v>
      </c>
      <c r="N1379">
        <v>6.9316000000000004</v>
      </c>
      <c r="O1379" t="str">
        <f>IF(VLOOKUP($B1379,Table1[],2,FALSE)=0,"",VLOOKUP($B1379,Table1[],2,FALSE))</f>
        <v/>
      </c>
      <c r="P1379" t="str">
        <f>IF(VLOOKUP($B1379,Table1[],3,FALSE)=0,"",VLOOKUP($B1379,Table1[],3,FALSE))</f>
        <v/>
      </c>
      <c r="Q1379" t="str">
        <f>IF(VLOOKUP($B1379,Table1[],5,FALSE)=0,"",VLOOKUP($B1379,Table1[],5,FALSE))</f>
        <v/>
      </c>
    </row>
    <row r="1380" spans="1:17" x14ac:dyDescent="0.25">
      <c r="A1380" t="s">
        <v>117</v>
      </c>
      <c r="B1380" t="s">
        <v>13</v>
      </c>
      <c r="C1380">
        <v>0</v>
      </c>
      <c r="D1380">
        <v>0.1</v>
      </c>
      <c r="E1380">
        <v>1.0000000000000001E-5</v>
      </c>
      <c r="F1380" t="s">
        <v>16</v>
      </c>
      <c r="G1380" t="s">
        <v>15</v>
      </c>
      <c r="K1380">
        <v>5.8320999999999996</v>
      </c>
      <c r="L1380">
        <v>1.4327000000000001</v>
      </c>
      <c r="M1380">
        <v>5.8310000000000004</v>
      </c>
      <c r="N1380">
        <v>1.3947000000000001</v>
      </c>
      <c r="O1380" t="str">
        <f>IF(VLOOKUP($B1380,Table1[],2,FALSE)=0,"",VLOOKUP($B1380,Table1[],2,FALSE))</f>
        <v/>
      </c>
      <c r="P1380" t="str">
        <f>IF(VLOOKUP($B1380,Table1[],3,FALSE)=0,"",VLOOKUP($B1380,Table1[],3,FALSE))</f>
        <v/>
      </c>
      <c r="Q1380" t="str">
        <f>IF(VLOOKUP($B1380,Table1[],5,FALSE)=0,"",VLOOKUP($B1380,Table1[],5,FALSE))</f>
        <v/>
      </c>
    </row>
    <row r="1381" spans="1:17" x14ac:dyDescent="0.25">
      <c r="A1381" t="s">
        <v>117</v>
      </c>
      <c r="B1381" t="s">
        <v>13</v>
      </c>
      <c r="C1381">
        <v>0</v>
      </c>
      <c r="D1381">
        <v>0.1</v>
      </c>
      <c r="E1381">
        <v>1E-4</v>
      </c>
      <c r="F1381" t="s">
        <v>16</v>
      </c>
      <c r="G1381" t="s">
        <v>15</v>
      </c>
      <c r="K1381">
        <v>58.003999999999998</v>
      </c>
      <c r="L1381">
        <v>0.15762999999999999</v>
      </c>
      <c r="M1381">
        <v>58.003</v>
      </c>
      <c r="N1381">
        <v>0.14188000000000001</v>
      </c>
      <c r="O1381" t="str">
        <f>IF(VLOOKUP($B1381,Table1[],2,FALSE)=0,"",VLOOKUP($B1381,Table1[],2,FALSE))</f>
        <v/>
      </c>
      <c r="P1381" t="str">
        <f>IF(VLOOKUP($B1381,Table1[],3,FALSE)=0,"",VLOOKUP($B1381,Table1[],3,FALSE))</f>
        <v/>
      </c>
      <c r="Q1381" t="str">
        <f>IF(VLOOKUP($B1381,Table1[],5,FALSE)=0,"",VLOOKUP($B1381,Table1[],5,FALSE))</f>
        <v/>
      </c>
    </row>
    <row r="1382" spans="1:17" x14ac:dyDescent="0.25">
      <c r="A1382" t="s">
        <v>117</v>
      </c>
      <c r="B1382" t="s">
        <v>13</v>
      </c>
      <c r="C1382">
        <v>0</v>
      </c>
      <c r="D1382">
        <v>0.1</v>
      </c>
      <c r="E1382">
        <v>1E-3</v>
      </c>
      <c r="F1382" t="s">
        <v>16</v>
      </c>
      <c r="G1382" t="s">
        <v>15</v>
      </c>
      <c r="K1382">
        <v>580</v>
      </c>
      <c r="L1382">
        <v>2.0493000000000001E-2</v>
      </c>
      <c r="M1382">
        <v>580</v>
      </c>
      <c r="N1382">
        <v>1.4191E-2</v>
      </c>
      <c r="O1382" t="str">
        <f>IF(VLOOKUP($B1382,Table1[],2,FALSE)=0,"",VLOOKUP($B1382,Table1[],2,FALSE))</f>
        <v/>
      </c>
      <c r="P1382" t="str">
        <f>IF(VLOOKUP($B1382,Table1[],3,FALSE)=0,"",VLOOKUP($B1382,Table1[],3,FALSE))</f>
        <v/>
      </c>
      <c r="Q1382" t="str">
        <f>IF(VLOOKUP($B1382,Table1[],5,FALSE)=0,"",VLOOKUP($B1382,Table1[],5,FALSE))</f>
        <v/>
      </c>
    </row>
    <row r="1383" spans="1:17" x14ac:dyDescent="0.25">
      <c r="A1383" t="s">
        <v>117</v>
      </c>
      <c r="B1383" t="s">
        <v>13</v>
      </c>
      <c r="C1383">
        <v>0</v>
      </c>
      <c r="D1383">
        <v>0.1</v>
      </c>
      <c r="E1383">
        <v>0.01</v>
      </c>
      <c r="F1383" t="s">
        <v>16</v>
      </c>
      <c r="G1383" t="s">
        <v>14</v>
      </c>
      <c r="K1383">
        <v>5.8</v>
      </c>
      <c r="L1383">
        <v>3.9400000000000004E-6</v>
      </c>
      <c r="M1383">
        <v>5.7999000000000001</v>
      </c>
      <c r="N1383" s="168">
        <v>1.4191000000000001E-6</v>
      </c>
      <c r="O1383" t="str">
        <f>IF(VLOOKUP($B1383,Table1[],2,FALSE)=0,"",VLOOKUP($B1383,Table1[],2,FALSE))</f>
        <v/>
      </c>
      <c r="P1383" t="str">
        <f>IF(VLOOKUP($B1383,Table1[],3,FALSE)=0,"",VLOOKUP($B1383,Table1[],3,FALSE))</f>
        <v/>
      </c>
      <c r="Q1383" t="str">
        <f>IF(VLOOKUP($B1383,Table1[],5,FALSE)=0,"",VLOOKUP($B1383,Table1[],5,FALSE))</f>
        <v/>
      </c>
    </row>
    <row r="1384" spans="1:17" x14ac:dyDescent="0.25">
      <c r="A1384" t="s">
        <v>117</v>
      </c>
      <c r="B1384" t="s">
        <v>13</v>
      </c>
      <c r="C1384">
        <v>0</v>
      </c>
      <c r="D1384">
        <v>0.1</v>
      </c>
      <c r="E1384">
        <v>0.1</v>
      </c>
      <c r="F1384" t="s">
        <v>16</v>
      </c>
      <c r="G1384" t="s">
        <v>14</v>
      </c>
      <c r="K1384">
        <v>58</v>
      </c>
      <c r="L1384" s="168">
        <v>1.1503E-6</v>
      </c>
      <c r="M1384">
        <v>58</v>
      </c>
      <c r="N1384" s="168">
        <v>1.4191E-7</v>
      </c>
      <c r="O1384" t="str">
        <f>IF(VLOOKUP($B1384,Table1[],2,FALSE)=0,"",VLOOKUP($B1384,Table1[],2,FALSE))</f>
        <v/>
      </c>
      <c r="P1384" t="str">
        <f>IF(VLOOKUP($B1384,Table1[],3,FALSE)=0,"",VLOOKUP($B1384,Table1[],3,FALSE))</f>
        <v/>
      </c>
      <c r="Q1384" t="str">
        <f>IF(VLOOKUP($B1384,Table1[],5,FALSE)=0,"",VLOOKUP($B1384,Table1[],5,FALSE))</f>
        <v/>
      </c>
    </row>
    <row r="1385" spans="1:17" x14ac:dyDescent="0.25">
      <c r="A1385" t="s">
        <v>117</v>
      </c>
      <c r="B1385" t="s">
        <v>13</v>
      </c>
      <c r="C1385">
        <v>0</v>
      </c>
      <c r="D1385">
        <v>0.1</v>
      </c>
      <c r="E1385">
        <v>1</v>
      </c>
      <c r="F1385" t="s">
        <v>16</v>
      </c>
      <c r="G1385" t="s">
        <v>14</v>
      </c>
      <c r="K1385">
        <v>580</v>
      </c>
      <c r="L1385" s="168">
        <v>4.1754000000000002E-7</v>
      </c>
      <c r="M1385">
        <v>580</v>
      </c>
      <c r="N1385" s="168">
        <v>1.4190999999999999E-8</v>
      </c>
      <c r="O1385" t="str">
        <f>IF(VLOOKUP($B1385,Table1[],2,FALSE)=0,"",VLOOKUP($B1385,Table1[],2,FALSE))</f>
        <v/>
      </c>
      <c r="P1385" t="str">
        <f>IF(VLOOKUP($B1385,Table1[],3,FALSE)=0,"",VLOOKUP($B1385,Table1[],3,FALSE))</f>
        <v/>
      </c>
      <c r="Q1385" t="str">
        <f>IF(VLOOKUP($B1385,Table1[],5,FALSE)=0,"",VLOOKUP($B1385,Table1[],5,FALSE))</f>
        <v/>
      </c>
    </row>
    <row r="1386" spans="1:17" x14ac:dyDescent="0.25">
      <c r="A1386" t="s">
        <v>117</v>
      </c>
      <c r="B1386" t="s">
        <v>13</v>
      </c>
      <c r="C1386">
        <v>0.1</v>
      </c>
      <c r="D1386">
        <v>1</v>
      </c>
      <c r="E1386">
        <v>1E-8</v>
      </c>
      <c r="F1386" t="s">
        <v>16</v>
      </c>
      <c r="G1386" t="s">
        <v>15</v>
      </c>
      <c r="K1386">
        <v>0.44</v>
      </c>
      <c r="L1386">
        <v>6</v>
      </c>
      <c r="M1386">
        <v>0.43733</v>
      </c>
      <c r="N1386">
        <v>5.9926000000000004</v>
      </c>
      <c r="O1386" t="str">
        <f>IF(VLOOKUP($B1386,Table1[],2,FALSE)=0,"",VLOOKUP($B1386,Table1[],2,FALSE))</f>
        <v/>
      </c>
      <c r="P1386" t="str">
        <f>IF(VLOOKUP($B1386,Table1[],3,FALSE)=0,"",VLOOKUP($B1386,Table1[],3,FALSE))</f>
        <v/>
      </c>
      <c r="Q1386" t="str">
        <f>IF(VLOOKUP($B1386,Table1[],5,FALSE)=0,"",VLOOKUP($B1386,Table1[],5,FALSE))</f>
        <v/>
      </c>
    </row>
    <row r="1387" spans="1:17" x14ac:dyDescent="0.25">
      <c r="A1387" t="s">
        <v>117</v>
      </c>
      <c r="B1387" t="s">
        <v>13</v>
      </c>
      <c r="C1387">
        <v>0.1</v>
      </c>
      <c r="D1387">
        <v>1</v>
      </c>
      <c r="E1387">
        <v>9.9999999999999995E-8</v>
      </c>
      <c r="F1387" t="s">
        <v>16</v>
      </c>
      <c r="G1387" t="s">
        <v>15</v>
      </c>
      <c r="K1387">
        <v>0.44094</v>
      </c>
      <c r="L1387">
        <v>5.99</v>
      </c>
      <c r="M1387">
        <v>0.43908999999999998</v>
      </c>
      <c r="N1387">
        <v>5.9911000000000003</v>
      </c>
      <c r="O1387" t="str">
        <f>IF(VLOOKUP($B1387,Table1[],2,FALSE)=0,"",VLOOKUP($B1387,Table1[],2,FALSE))</f>
        <v/>
      </c>
      <c r="P1387" t="str">
        <f>IF(VLOOKUP($B1387,Table1[],3,FALSE)=0,"",VLOOKUP($B1387,Table1[],3,FALSE))</f>
        <v/>
      </c>
      <c r="Q1387" t="str">
        <f>IF(VLOOKUP($B1387,Table1[],5,FALSE)=0,"",VLOOKUP($B1387,Table1[],5,FALSE))</f>
        <v/>
      </c>
    </row>
    <row r="1388" spans="1:17" x14ac:dyDescent="0.25">
      <c r="A1388" t="s">
        <v>117</v>
      </c>
      <c r="B1388" t="s">
        <v>13</v>
      </c>
      <c r="C1388">
        <v>0.1</v>
      </c>
      <c r="D1388">
        <v>1</v>
      </c>
      <c r="E1388">
        <v>9.9999999999999995E-7</v>
      </c>
      <c r="F1388" t="s">
        <v>16</v>
      </c>
      <c r="G1388" t="s">
        <v>15</v>
      </c>
      <c r="K1388">
        <v>0.60901000000000005</v>
      </c>
      <c r="L1388">
        <v>5.85</v>
      </c>
      <c r="M1388">
        <v>0.60243999999999998</v>
      </c>
      <c r="N1388">
        <v>5.8536000000000001</v>
      </c>
      <c r="O1388" t="str">
        <f>IF(VLOOKUP($B1388,Table1[],2,FALSE)=0,"",VLOOKUP($B1388,Table1[],2,FALSE))</f>
        <v/>
      </c>
      <c r="P1388" t="str">
        <f>IF(VLOOKUP($B1388,Table1[],3,FALSE)=0,"",VLOOKUP($B1388,Table1[],3,FALSE))</f>
        <v/>
      </c>
      <c r="Q1388" t="str">
        <f>IF(VLOOKUP($B1388,Table1[],5,FALSE)=0,"",VLOOKUP($B1388,Table1[],5,FALSE))</f>
        <v/>
      </c>
    </row>
    <row r="1389" spans="1:17" x14ac:dyDescent="0.25">
      <c r="A1389" t="s">
        <v>117</v>
      </c>
      <c r="B1389" t="s">
        <v>13</v>
      </c>
      <c r="C1389">
        <v>0.1</v>
      </c>
      <c r="D1389">
        <v>1</v>
      </c>
      <c r="E1389">
        <v>1.0000000000000001E-5</v>
      </c>
      <c r="F1389" t="s">
        <v>16</v>
      </c>
      <c r="G1389" t="s">
        <v>15</v>
      </c>
      <c r="K1389">
        <v>5.5890000000000004</v>
      </c>
      <c r="L1389">
        <v>3.0792000000000002</v>
      </c>
      <c r="M1389">
        <v>5.5845000000000002</v>
      </c>
      <c r="N1389">
        <v>3.0749</v>
      </c>
      <c r="O1389" t="str">
        <f>IF(VLOOKUP($B1389,Table1[],2,FALSE)=0,"",VLOOKUP($B1389,Table1[],2,FALSE))</f>
        <v/>
      </c>
      <c r="P1389" t="str">
        <f>IF(VLOOKUP($B1389,Table1[],3,FALSE)=0,"",VLOOKUP($B1389,Table1[],3,FALSE))</f>
        <v/>
      </c>
      <c r="Q1389" t="str">
        <f>IF(VLOOKUP($B1389,Table1[],5,FALSE)=0,"",VLOOKUP($B1389,Table1[],5,FALSE))</f>
        <v/>
      </c>
    </row>
    <row r="1390" spans="1:17" x14ac:dyDescent="0.25">
      <c r="A1390" t="s">
        <v>117</v>
      </c>
      <c r="B1390" t="s">
        <v>13</v>
      </c>
      <c r="C1390">
        <v>0.1</v>
      </c>
      <c r="D1390">
        <v>1</v>
      </c>
      <c r="E1390">
        <v>1E-4</v>
      </c>
      <c r="F1390" t="s">
        <v>16</v>
      </c>
      <c r="G1390" t="s">
        <v>15</v>
      </c>
      <c r="K1390">
        <v>57.972999999999999</v>
      </c>
      <c r="L1390">
        <v>0.3881</v>
      </c>
      <c r="M1390">
        <v>57.970999999999997</v>
      </c>
      <c r="N1390">
        <v>0.38451999999999997</v>
      </c>
      <c r="O1390" t="str">
        <f>IF(VLOOKUP($B1390,Table1[],2,FALSE)=0,"",VLOOKUP($B1390,Table1[],2,FALSE))</f>
        <v/>
      </c>
      <c r="P1390" t="str">
        <f>IF(VLOOKUP($B1390,Table1[],3,FALSE)=0,"",VLOOKUP($B1390,Table1[],3,FALSE))</f>
        <v/>
      </c>
      <c r="Q1390" t="str">
        <f>IF(VLOOKUP($B1390,Table1[],5,FALSE)=0,"",VLOOKUP($B1390,Table1[],5,FALSE))</f>
        <v/>
      </c>
    </row>
    <row r="1391" spans="1:17" x14ac:dyDescent="0.25">
      <c r="A1391" t="s">
        <v>117</v>
      </c>
      <c r="B1391" t="s">
        <v>13</v>
      </c>
      <c r="C1391">
        <v>0.1</v>
      </c>
      <c r="D1391">
        <v>1</v>
      </c>
      <c r="E1391">
        <v>1E-3</v>
      </c>
      <c r="F1391" t="s">
        <v>16</v>
      </c>
      <c r="G1391" t="s">
        <v>15</v>
      </c>
      <c r="K1391">
        <v>580</v>
      </c>
      <c r="L1391">
        <v>4.0017999999999998E-2</v>
      </c>
      <c r="M1391">
        <v>579.96</v>
      </c>
      <c r="N1391">
        <v>3.8571000000000001E-2</v>
      </c>
      <c r="O1391" t="str">
        <f>IF(VLOOKUP($B1391,Table1[],2,FALSE)=0,"",VLOOKUP($B1391,Table1[],2,FALSE))</f>
        <v/>
      </c>
      <c r="P1391" t="str">
        <f>IF(VLOOKUP($B1391,Table1[],3,FALSE)=0,"",VLOOKUP($B1391,Table1[],3,FALSE))</f>
        <v/>
      </c>
      <c r="Q1391" t="str">
        <f>IF(VLOOKUP($B1391,Table1[],5,FALSE)=0,"",VLOOKUP($B1391,Table1[],5,FALSE))</f>
        <v/>
      </c>
    </row>
    <row r="1392" spans="1:17" x14ac:dyDescent="0.25">
      <c r="A1392" t="s">
        <v>117</v>
      </c>
      <c r="B1392" t="s">
        <v>13</v>
      </c>
      <c r="C1392">
        <v>1</v>
      </c>
      <c r="D1392">
        <v>10</v>
      </c>
      <c r="E1392">
        <v>9.9999999999999995E-8</v>
      </c>
      <c r="F1392" t="s">
        <v>16</v>
      </c>
      <c r="G1392" t="s">
        <v>15</v>
      </c>
      <c r="K1392">
        <v>1.2</v>
      </c>
      <c r="L1392">
        <v>5.3</v>
      </c>
      <c r="M1392">
        <v>0.75905</v>
      </c>
      <c r="N1392">
        <v>5.3437000000000001</v>
      </c>
      <c r="O1392" t="str">
        <f>IF(VLOOKUP($B1392,Table1[],2,FALSE)=0,"",VLOOKUP($B1392,Table1[],2,FALSE))</f>
        <v/>
      </c>
      <c r="P1392" t="str">
        <f>IF(VLOOKUP($B1392,Table1[],3,FALSE)=0,"",VLOOKUP($B1392,Table1[],3,FALSE))</f>
        <v/>
      </c>
      <c r="Q1392" t="str">
        <f>IF(VLOOKUP($B1392,Table1[],5,FALSE)=0,"",VLOOKUP($B1392,Table1[],5,FALSE))</f>
        <v/>
      </c>
    </row>
    <row r="1393" spans="1:17" x14ac:dyDescent="0.25">
      <c r="A1393" t="s">
        <v>117</v>
      </c>
      <c r="B1393" t="s">
        <v>13</v>
      </c>
      <c r="C1393">
        <v>1</v>
      </c>
      <c r="D1393">
        <v>10</v>
      </c>
      <c r="E1393">
        <v>9.9999999999999995E-7</v>
      </c>
      <c r="F1393" t="s">
        <v>16</v>
      </c>
      <c r="G1393" t="s">
        <v>15</v>
      </c>
      <c r="K1393">
        <v>1.2</v>
      </c>
      <c r="L1393">
        <v>5.3409000000000004</v>
      </c>
      <c r="M1393">
        <v>0.78898000000000001</v>
      </c>
      <c r="N1393">
        <v>5.3410000000000002</v>
      </c>
      <c r="O1393" t="str">
        <f>IF(VLOOKUP($B1393,Table1[],2,FALSE)=0,"",VLOOKUP($B1393,Table1[],2,FALSE))</f>
        <v/>
      </c>
      <c r="P1393" t="str">
        <f>IF(VLOOKUP($B1393,Table1[],3,FALSE)=0,"",VLOOKUP($B1393,Table1[],3,FALSE))</f>
        <v/>
      </c>
      <c r="Q1393" t="str">
        <f>IF(VLOOKUP($B1393,Table1[],5,FALSE)=0,"",VLOOKUP($B1393,Table1[],5,FALSE))</f>
        <v/>
      </c>
    </row>
    <row r="1394" spans="1:17" x14ac:dyDescent="0.25">
      <c r="A1394" t="s">
        <v>117</v>
      </c>
      <c r="B1394" t="s">
        <v>13</v>
      </c>
      <c r="C1394">
        <v>1</v>
      </c>
      <c r="D1394">
        <v>10</v>
      </c>
      <c r="E1394">
        <v>1.0000000000000001E-5</v>
      </c>
      <c r="F1394" t="s">
        <v>16</v>
      </c>
      <c r="G1394" t="s">
        <v>15</v>
      </c>
      <c r="K1394">
        <v>3.3010000000000002</v>
      </c>
      <c r="L1394">
        <v>5.1204999999999998</v>
      </c>
      <c r="M1394">
        <v>3.2984</v>
      </c>
      <c r="N1394">
        <v>5.1207000000000003</v>
      </c>
      <c r="O1394" t="str">
        <f>IF(VLOOKUP($B1394,Table1[],2,FALSE)=0,"",VLOOKUP($B1394,Table1[],2,FALSE))</f>
        <v/>
      </c>
      <c r="P1394" t="str">
        <f>IF(VLOOKUP($B1394,Table1[],3,FALSE)=0,"",VLOOKUP($B1394,Table1[],3,FALSE))</f>
        <v/>
      </c>
      <c r="Q1394" t="str">
        <f>IF(VLOOKUP($B1394,Table1[],5,FALSE)=0,"",VLOOKUP($B1394,Table1[],5,FALSE))</f>
        <v/>
      </c>
    </row>
    <row r="1395" spans="1:17" x14ac:dyDescent="0.25">
      <c r="A1395" t="s">
        <v>117</v>
      </c>
      <c r="B1395" t="s">
        <v>13</v>
      </c>
      <c r="C1395">
        <v>1</v>
      </c>
      <c r="D1395">
        <v>10</v>
      </c>
      <c r="E1395">
        <v>1E-4</v>
      </c>
      <c r="F1395" t="s">
        <v>16</v>
      </c>
      <c r="G1395" t="s">
        <v>15</v>
      </c>
      <c r="K1395">
        <v>55.981000000000002</v>
      </c>
      <c r="L1395">
        <v>2.3401000000000001</v>
      </c>
      <c r="M1395">
        <v>55.98</v>
      </c>
      <c r="N1395">
        <v>2.34</v>
      </c>
      <c r="O1395" t="str">
        <f>IF(VLOOKUP($B1395,Table1[],2,FALSE)=0,"",VLOOKUP($B1395,Table1[],2,FALSE))</f>
        <v/>
      </c>
      <c r="P1395" t="str">
        <f>IF(VLOOKUP($B1395,Table1[],3,FALSE)=0,"",VLOOKUP($B1395,Table1[],3,FALSE))</f>
        <v/>
      </c>
      <c r="Q1395" t="str">
        <f>IF(VLOOKUP($B1395,Table1[],5,FALSE)=0,"",VLOOKUP($B1395,Table1[],5,FALSE))</f>
        <v/>
      </c>
    </row>
    <row r="1396" spans="1:17" x14ac:dyDescent="0.25">
      <c r="A1396" t="s">
        <v>117</v>
      </c>
      <c r="B1396" t="s">
        <v>13</v>
      </c>
      <c r="C1396">
        <v>1</v>
      </c>
      <c r="D1396">
        <v>10</v>
      </c>
      <c r="E1396">
        <v>1E-3</v>
      </c>
      <c r="F1396" t="s">
        <v>16</v>
      </c>
      <c r="G1396" t="s">
        <v>15</v>
      </c>
      <c r="K1396">
        <v>579.76</v>
      </c>
      <c r="L1396">
        <v>0.27723999999999999</v>
      </c>
      <c r="M1396">
        <v>579.76</v>
      </c>
      <c r="N1396">
        <v>0.27716000000000002</v>
      </c>
      <c r="O1396" t="str">
        <f>IF(VLOOKUP($B1396,Table1[],2,FALSE)=0,"",VLOOKUP($B1396,Table1[],2,FALSE))</f>
        <v/>
      </c>
      <c r="P1396" t="str">
        <f>IF(VLOOKUP($B1396,Table1[],3,FALSE)=0,"",VLOOKUP($B1396,Table1[],3,FALSE))</f>
        <v/>
      </c>
      <c r="Q1396" t="str">
        <f>IF(VLOOKUP($B1396,Table1[],5,FALSE)=0,"",VLOOKUP($B1396,Table1[],5,FALSE))</f>
        <v/>
      </c>
    </row>
    <row r="1397" spans="1:17" x14ac:dyDescent="0.25">
      <c r="A1397" t="s">
        <v>117</v>
      </c>
      <c r="B1397" t="s">
        <v>13</v>
      </c>
      <c r="C1397">
        <v>1</v>
      </c>
      <c r="D1397">
        <v>10</v>
      </c>
      <c r="E1397">
        <v>0.01</v>
      </c>
      <c r="F1397" t="s">
        <v>16</v>
      </c>
      <c r="G1397" t="s">
        <v>15</v>
      </c>
      <c r="K1397">
        <v>5800</v>
      </c>
      <c r="L1397">
        <v>2.7807999999999999E-2</v>
      </c>
      <c r="M1397">
        <v>5799.7</v>
      </c>
      <c r="N1397">
        <v>2.7777E-2</v>
      </c>
      <c r="O1397" t="str">
        <f>IF(VLOOKUP($B1397,Table1[],2,FALSE)=0,"",VLOOKUP($B1397,Table1[],2,FALSE))</f>
        <v/>
      </c>
      <c r="P1397" t="str">
        <f>IF(VLOOKUP($B1397,Table1[],3,FALSE)=0,"",VLOOKUP($B1397,Table1[],3,FALSE))</f>
        <v/>
      </c>
      <c r="Q1397" t="str">
        <f>IF(VLOOKUP($B1397,Table1[],5,FALSE)=0,"",VLOOKUP($B1397,Table1[],5,FALSE))</f>
        <v/>
      </c>
    </row>
    <row r="1398" spans="1:17" x14ac:dyDescent="0.25">
      <c r="A1398" t="s">
        <v>117</v>
      </c>
      <c r="B1398" t="s">
        <v>13</v>
      </c>
      <c r="C1398">
        <v>10</v>
      </c>
      <c r="D1398">
        <v>100</v>
      </c>
      <c r="E1398">
        <v>9.9999999999999995E-7</v>
      </c>
      <c r="F1398" t="s">
        <v>16</v>
      </c>
      <c r="G1398" t="s">
        <v>15</v>
      </c>
      <c r="K1398">
        <v>34</v>
      </c>
      <c r="L1398">
        <v>7.8</v>
      </c>
      <c r="M1398">
        <v>33.131999999999998</v>
      </c>
      <c r="N1398">
        <v>7.7866</v>
      </c>
      <c r="O1398" t="str">
        <f>IF(VLOOKUP($B1398,Table1[],2,FALSE)=0,"",VLOOKUP($B1398,Table1[],2,FALSE))</f>
        <v/>
      </c>
      <c r="P1398" t="str">
        <f>IF(VLOOKUP($B1398,Table1[],3,FALSE)=0,"",VLOOKUP($B1398,Table1[],3,FALSE))</f>
        <v/>
      </c>
      <c r="Q1398" t="str">
        <f>IF(VLOOKUP($B1398,Table1[],5,FALSE)=0,"",VLOOKUP($B1398,Table1[],5,FALSE))</f>
        <v/>
      </c>
    </row>
    <row r="1399" spans="1:17" x14ac:dyDescent="0.25">
      <c r="A1399" t="s">
        <v>117</v>
      </c>
      <c r="B1399" t="s">
        <v>13</v>
      </c>
      <c r="C1399">
        <v>10</v>
      </c>
      <c r="D1399">
        <v>100</v>
      </c>
      <c r="E1399">
        <v>1.0000000000000001E-5</v>
      </c>
      <c r="F1399" t="s">
        <v>16</v>
      </c>
      <c r="G1399" t="s">
        <v>15</v>
      </c>
      <c r="K1399">
        <v>34</v>
      </c>
      <c r="L1399">
        <v>7.7847999999999997</v>
      </c>
      <c r="M1399">
        <v>33.299999999999997</v>
      </c>
      <c r="N1399">
        <v>7.7850999999999999</v>
      </c>
      <c r="O1399" t="str">
        <f>IF(VLOOKUP($B1399,Table1[],2,FALSE)=0,"",VLOOKUP($B1399,Table1[],2,FALSE))</f>
        <v/>
      </c>
      <c r="P1399" t="str">
        <f>IF(VLOOKUP($B1399,Table1[],3,FALSE)=0,"",VLOOKUP($B1399,Table1[],3,FALSE))</f>
        <v/>
      </c>
      <c r="Q1399" t="str">
        <f>IF(VLOOKUP($B1399,Table1[],5,FALSE)=0,"",VLOOKUP($B1399,Table1[],5,FALSE))</f>
        <v/>
      </c>
    </row>
    <row r="1400" spans="1:17" x14ac:dyDescent="0.25">
      <c r="A1400" t="s">
        <v>117</v>
      </c>
      <c r="B1400" t="s">
        <v>13</v>
      </c>
      <c r="C1400">
        <v>10</v>
      </c>
      <c r="D1400">
        <v>100</v>
      </c>
      <c r="E1400">
        <v>1E-4</v>
      </c>
      <c r="F1400" t="s">
        <v>16</v>
      </c>
      <c r="G1400" t="s">
        <v>15</v>
      </c>
      <c r="K1400">
        <v>48.99</v>
      </c>
      <c r="L1400">
        <v>7.6505000000000001</v>
      </c>
      <c r="M1400">
        <v>48.722999999999999</v>
      </c>
      <c r="N1400">
        <v>7.6513999999999998</v>
      </c>
      <c r="O1400" t="str">
        <f>IF(VLOOKUP($B1400,Table1[],2,FALSE)=0,"",VLOOKUP($B1400,Table1[],2,FALSE))</f>
        <v/>
      </c>
      <c r="P1400" t="str">
        <f>IF(VLOOKUP($B1400,Table1[],3,FALSE)=0,"",VLOOKUP($B1400,Table1[],3,FALSE))</f>
        <v/>
      </c>
      <c r="Q1400" t="str">
        <f>IF(VLOOKUP($B1400,Table1[],5,FALSE)=0,"",VLOOKUP($B1400,Table1[],5,FALSE))</f>
        <v/>
      </c>
    </row>
    <row r="1401" spans="1:17" x14ac:dyDescent="0.25">
      <c r="A1401" t="s">
        <v>117</v>
      </c>
      <c r="B1401" t="s">
        <v>13</v>
      </c>
      <c r="C1401">
        <v>10</v>
      </c>
      <c r="D1401">
        <v>100</v>
      </c>
      <c r="E1401">
        <v>1E-3</v>
      </c>
      <c r="F1401" t="s">
        <v>16</v>
      </c>
      <c r="G1401" t="s">
        <v>15</v>
      </c>
      <c r="K1401">
        <v>545.46</v>
      </c>
      <c r="L1401">
        <v>4.5282999999999998</v>
      </c>
      <c r="M1401">
        <v>545.28</v>
      </c>
      <c r="N1401">
        <v>4.5242000000000004</v>
      </c>
      <c r="O1401" t="str">
        <f>IF(VLOOKUP($B1401,Table1[],2,FALSE)=0,"",VLOOKUP($B1401,Table1[],2,FALSE))</f>
        <v/>
      </c>
      <c r="P1401" t="str">
        <f>IF(VLOOKUP($B1401,Table1[],3,FALSE)=0,"",VLOOKUP($B1401,Table1[],3,FALSE))</f>
        <v/>
      </c>
      <c r="Q1401" t="str">
        <f>IF(VLOOKUP($B1401,Table1[],5,FALSE)=0,"",VLOOKUP($B1401,Table1[],5,FALSE))</f>
        <v/>
      </c>
    </row>
    <row r="1402" spans="1:17" x14ac:dyDescent="0.25">
      <c r="A1402" t="s">
        <v>117</v>
      </c>
      <c r="B1402" t="s">
        <v>13</v>
      </c>
      <c r="C1402">
        <v>10</v>
      </c>
      <c r="D1402">
        <v>100</v>
      </c>
      <c r="E1402">
        <v>0.01</v>
      </c>
      <c r="F1402" t="s">
        <v>16</v>
      </c>
      <c r="G1402" t="s">
        <v>15</v>
      </c>
      <c r="K1402">
        <v>5795</v>
      </c>
      <c r="L1402">
        <v>0.61987000000000003</v>
      </c>
      <c r="M1402">
        <v>5794.9</v>
      </c>
      <c r="N1402">
        <v>0.61636999999999997</v>
      </c>
      <c r="O1402" t="str">
        <f>IF(VLOOKUP($B1402,Table1[],2,FALSE)=0,"",VLOOKUP($B1402,Table1[],2,FALSE))</f>
        <v/>
      </c>
      <c r="P1402" t="str">
        <f>IF(VLOOKUP($B1402,Table1[],3,FALSE)=0,"",VLOOKUP($B1402,Table1[],3,FALSE))</f>
        <v/>
      </c>
      <c r="Q1402" t="str">
        <f>IF(VLOOKUP($B1402,Table1[],5,FALSE)=0,"",VLOOKUP($B1402,Table1[],5,FALSE))</f>
        <v/>
      </c>
    </row>
    <row r="1403" spans="1:17" x14ac:dyDescent="0.25">
      <c r="A1403" t="s">
        <v>117</v>
      </c>
      <c r="B1403" t="s">
        <v>13</v>
      </c>
      <c r="C1403">
        <v>100</v>
      </c>
      <c r="D1403">
        <v>1000</v>
      </c>
      <c r="E1403">
        <v>1.0000000000000001E-5</v>
      </c>
      <c r="F1403" t="s">
        <v>16</v>
      </c>
      <c r="G1403" t="s">
        <v>14</v>
      </c>
      <c r="K1403">
        <v>0.11</v>
      </c>
      <c r="L1403">
        <v>8.6999999999999994E-3</v>
      </c>
      <c r="M1403">
        <v>0.10063999999999999</v>
      </c>
      <c r="N1403">
        <v>8.6546999999999995E-3</v>
      </c>
      <c r="O1403" t="str">
        <f>IF(VLOOKUP($B1403,Table1[],2,FALSE)=0,"",VLOOKUP($B1403,Table1[],2,FALSE))</f>
        <v/>
      </c>
      <c r="P1403" t="str">
        <f>IF(VLOOKUP($B1403,Table1[],3,FALSE)=0,"",VLOOKUP($B1403,Table1[],3,FALSE))</f>
        <v/>
      </c>
      <c r="Q1403" t="str">
        <f>IF(VLOOKUP($B1403,Table1[],5,FALSE)=0,"",VLOOKUP($B1403,Table1[],5,FALSE))</f>
        <v/>
      </c>
    </row>
    <row r="1404" spans="1:17" x14ac:dyDescent="0.25">
      <c r="A1404" t="s">
        <v>117</v>
      </c>
      <c r="B1404" t="s">
        <v>13</v>
      </c>
      <c r="C1404">
        <v>100</v>
      </c>
      <c r="D1404">
        <v>1000</v>
      </c>
      <c r="E1404">
        <v>1E-4</v>
      </c>
      <c r="F1404" t="s">
        <v>16</v>
      </c>
      <c r="G1404" t="s">
        <v>14</v>
      </c>
      <c r="K1404">
        <v>0.11</v>
      </c>
      <c r="L1404">
        <v>8.6528999999999998E-3</v>
      </c>
      <c r="M1404">
        <v>0.10253</v>
      </c>
      <c r="N1404">
        <v>8.6529999999999992E-3</v>
      </c>
      <c r="O1404" t="str">
        <f>IF(VLOOKUP($B1404,Table1[],2,FALSE)=0,"",VLOOKUP($B1404,Table1[],2,FALSE))</f>
        <v/>
      </c>
      <c r="P1404" t="str">
        <f>IF(VLOOKUP($B1404,Table1[],3,FALSE)=0,"",VLOOKUP($B1404,Table1[],3,FALSE))</f>
        <v/>
      </c>
      <c r="Q1404" t="str">
        <f>IF(VLOOKUP($B1404,Table1[],5,FALSE)=0,"",VLOOKUP($B1404,Table1[],5,FALSE))</f>
        <v/>
      </c>
    </row>
    <row r="1405" spans="1:17" x14ac:dyDescent="0.25">
      <c r="A1405" t="s">
        <v>117</v>
      </c>
      <c r="B1405" t="s">
        <v>13</v>
      </c>
      <c r="C1405">
        <v>100</v>
      </c>
      <c r="D1405">
        <v>1000</v>
      </c>
      <c r="E1405">
        <v>1E-3</v>
      </c>
      <c r="F1405" t="s">
        <v>16</v>
      </c>
      <c r="G1405" t="s">
        <v>14</v>
      </c>
      <c r="K1405">
        <v>0.27989000000000003</v>
      </c>
      <c r="L1405">
        <v>8.4975999999999993E-3</v>
      </c>
      <c r="M1405">
        <v>0.27706999999999998</v>
      </c>
      <c r="N1405">
        <v>8.4974999999999998E-3</v>
      </c>
      <c r="O1405" t="str">
        <f>IF(VLOOKUP($B1405,Table1[],2,FALSE)=0,"",VLOOKUP($B1405,Table1[],2,FALSE))</f>
        <v/>
      </c>
      <c r="P1405" t="str">
        <f>IF(VLOOKUP($B1405,Table1[],3,FALSE)=0,"",VLOOKUP($B1405,Table1[],3,FALSE))</f>
        <v/>
      </c>
      <c r="Q1405" t="str">
        <f>IF(VLOOKUP($B1405,Table1[],5,FALSE)=0,"",VLOOKUP($B1405,Table1[],5,FALSE))</f>
        <v/>
      </c>
    </row>
    <row r="1406" spans="1:17" x14ac:dyDescent="0.25">
      <c r="A1406" t="s">
        <v>117</v>
      </c>
      <c r="B1406" t="s">
        <v>13</v>
      </c>
      <c r="C1406">
        <v>100</v>
      </c>
      <c r="D1406">
        <v>1000</v>
      </c>
      <c r="E1406">
        <v>0.01</v>
      </c>
      <c r="F1406" t="s">
        <v>16</v>
      </c>
      <c r="G1406" t="s">
        <v>14</v>
      </c>
      <c r="K1406">
        <v>5.3677000000000001</v>
      </c>
      <c r="L1406">
        <v>5.1444000000000004E-3</v>
      </c>
      <c r="M1406">
        <v>5.3662999999999998</v>
      </c>
      <c r="N1406">
        <v>5.1358999999999997E-3</v>
      </c>
      <c r="O1406" t="str">
        <f>IF(VLOOKUP($B1406,Table1[],2,FALSE)=0,"",VLOOKUP($B1406,Table1[],2,FALSE))</f>
        <v/>
      </c>
      <c r="P1406" t="str">
        <f>IF(VLOOKUP($B1406,Table1[],3,FALSE)=0,"",VLOOKUP($B1406,Table1[],3,FALSE))</f>
        <v/>
      </c>
      <c r="Q1406" t="str">
        <f>IF(VLOOKUP($B1406,Table1[],5,FALSE)=0,"",VLOOKUP($B1406,Table1[],5,FALSE))</f>
        <v/>
      </c>
    </row>
    <row r="1407" spans="1:17" x14ac:dyDescent="0.25">
      <c r="A1407" t="s">
        <v>117</v>
      </c>
      <c r="B1407" t="s">
        <v>13</v>
      </c>
      <c r="C1407">
        <v>100</v>
      </c>
      <c r="D1407">
        <v>1000</v>
      </c>
      <c r="E1407">
        <v>0.1</v>
      </c>
      <c r="F1407" t="s">
        <v>16</v>
      </c>
      <c r="G1407" t="s">
        <v>14</v>
      </c>
      <c r="K1407">
        <v>57.936</v>
      </c>
      <c r="L1407">
        <v>7.2802999999999995E-4</v>
      </c>
      <c r="M1407">
        <v>57.936</v>
      </c>
      <c r="N1407">
        <v>7.2117999999999998E-4</v>
      </c>
      <c r="O1407" t="str">
        <f>IF(VLOOKUP($B1407,Table1[],2,FALSE)=0,"",VLOOKUP($B1407,Table1[],2,FALSE))</f>
        <v/>
      </c>
      <c r="P1407" t="str">
        <f>IF(VLOOKUP($B1407,Table1[],3,FALSE)=0,"",VLOOKUP($B1407,Table1[],3,FALSE))</f>
        <v/>
      </c>
      <c r="Q1407" t="str">
        <f>IF(VLOOKUP($B1407,Table1[],5,FALSE)=0,"",VLOOKUP($B1407,Table1[],5,FALSE))</f>
        <v/>
      </c>
    </row>
    <row r="1408" spans="1:17" x14ac:dyDescent="0.25">
      <c r="A1408" t="s">
        <v>117</v>
      </c>
      <c r="B1408" t="s">
        <v>13</v>
      </c>
      <c r="C1408">
        <v>100</v>
      </c>
      <c r="D1408">
        <v>1000</v>
      </c>
      <c r="E1408">
        <v>1</v>
      </c>
      <c r="F1408" t="s">
        <v>16</v>
      </c>
      <c r="G1408" t="s">
        <v>14</v>
      </c>
      <c r="K1408">
        <v>579.99</v>
      </c>
      <c r="L1408">
        <v>7.5300000000000001E-5</v>
      </c>
      <c r="M1408">
        <v>579.92999999999995</v>
      </c>
      <c r="N1408">
        <v>7.2527999999999994E-5</v>
      </c>
      <c r="O1408" t="str">
        <f>IF(VLOOKUP($B1408,Table1[],2,FALSE)=0,"",VLOOKUP($B1408,Table1[],2,FALSE))</f>
        <v/>
      </c>
      <c r="P1408" t="str">
        <f>IF(VLOOKUP($B1408,Table1[],3,FALSE)=0,"",VLOOKUP($B1408,Table1[],3,FALSE))</f>
        <v/>
      </c>
      <c r="Q1408" t="str">
        <f>IF(VLOOKUP($B1408,Table1[],5,FALSE)=0,"",VLOOKUP($B1408,Table1[],5,FALSE))</f>
        <v/>
      </c>
    </row>
    <row r="1409" spans="1:17" x14ac:dyDescent="0.25">
      <c r="A1409" t="s">
        <v>117</v>
      </c>
      <c r="B1409" t="s">
        <v>101</v>
      </c>
      <c r="C1409">
        <v>0</v>
      </c>
      <c r="D1409">
        <v>9.9999999999999995E-8</v>
      </c>
      <c r="E1409" s="168">
        <v>9.9999999999999998E-13</v>
      </c>
      <c r="F1409" t="s">
        <v>24</v>
      </c>
      <c r="G1409" t="s">
        <v>717</v>
      </c>
      <c r="K1409">
        <v>4.8000000000000001E-2</v>
      </c>
      <c r="L1409">
        <v>34000</v>
      </c>
      <c r="M1409">
        <v>4.6246000000000002E-2</v>
      </c>
      <c r="N1409">
        <v>34649</v>
      </c>
      <c r="O1409" t="str">
        <f>IF(VLOOKUP($B1409,Table1[],2,FALSE)=0,"",VLOOKUP($B1409,Table1[],2,FALSE))</f>
        <v/>
      </c>
      <c r="P1409" t="str">
        <f>IF(VLOOKUP($B1409,Table1[],3,FALSE)=0,"",VLOOKUP($B1409,Table1[],3,FALSE))</f>
        <v/>
      </c>
      <c r="Q1409" t="str">
        <f>IF(VLOOKUP($B1409,Table1[],5,FALSE)=0,"",VLOOKUP($B1409,Table1[],5,FALSE))</f>
        <v/>
      </c>
    </row>
    <row r="1410" spans="1:17" x14ac:dyDescent="0.25">
      <c r="A1410" t="s">
        <v>117</v>
      </c>
      <c r="B1410" t="s">
        <v>101</v>
      </c>
      <c r="C1410">
        <v>0</v>
      </c>
      <c r="D1410">
        <v>9.9999999999999995E-8</v>
      </c>
      <c r="E1410" s="168">
        <v>9.9999999999999994E-12</v>
      </c>
      <c r="F1410" t="s">
        <v>24</v>
      </c>
      <c r="G1410" t="s">
        <v>717</v>
      </c>
      <c r="K1410">
        <v>4.8000000000000001E-2</v>
      </c>
      <c r="L1410">
        <v>34000</v>
      </c>
      <c r="M1410">
        <v>4.6600999999999997E-2</v>
      </c>
      <c r="N1410">
        <v>34403</v>
      </c>
      <c r="O1410" t="str">
        <f>IF(VLOOKUP($B1410,Table1[],2,FALSE)=0,"",VLOOKUP($B1410,Table1[],2,FALSE))</f>
        <v/>
      </c>
      <c r="P1410" t="str">
        <f>IF(VLOOKUP($B1410,Table1[],3,FALSE)=0,"",VLOOKUP($B1410,Table1[],3,FALSE))</f>
        <v/>
      </c>
      <c r="Q1410" t="str">
        <f>IF(VLOOKUP($B1410,Table1[],5,FALSE)=0,"",VLOOKUP($B1410,Table1[],5,FALSE))</f>
        <v/>
      </c>
    </row>
    <row r="1411" spans="1:17" x14ac:dyDescent="0.25">
      <c r="A1411" t="s">
        <v>117</v>
      </c>
      <c r="B1411" t="s">
        <v>101</v>
      </c>
      <c r="C1411">
        <v>0</v>
      </c>
      <c r="D1411">
        <v>9.9999999999999995E-8</v>
      </c>
      <c r="E1411" s="168">
        <v>1E-10</v>
      </c>
      <c r="F1411" t="s">
        <v>24</v>
      </c>
      <c r="G1411" t="s">
        <v>717</v>
      </c>
      <c r="K1411">
        <v>7.4257000000000004E-2</v>
      </c>
      <c r="L1411">
        <v>24027</v>
      </c>
      <c r="M1411">
        <v>7.3969999999999994E-2</v>
      </c>
      <c r="N1411">
        <v>22146</v>
      </c>
      <c r="O1411" t="str">
        <f>IF(VLOOKUP($B1411,Table1[],2,FALSE)=0,"",VLOOKUP($B1411,Table1[],2,FALSE))</f>
        <v/>
      </c>
      <c r="P1411" t="str">
        <f>IF(VLOOKUP($B1411,Table1[],3,FALSE)=0,"",VLOOKUP($B1411,Table1[],3,FALSE))</f>
        <v/>
      </c>
      <c r="Q1411" t="str">
        <f>IF(VLOOKUP($B1411,Table1[],5,FALSE)=0,"",VLOOKUP($B1411,Table1[],5,FALSE))</f>
        <v/>
      </c>
    </row>
    <row r="1412" spans="1:17" x14ac:dyDescent="0.25">
      <c r="A1412" t="s">
        <v>117</v>
      </c>
      <c r="B1412" t="s">
        <v>101</v>
      </c>
      <c r="C1412">
        <v>0</v>
      </c>
      <c r="D1412">
        <v>9.9999999999999995E-8</v>
      </c>
      <c r="E1412">
        <v>1.0000000000000001E-9</v>
      </c>
      <c r="F1412" t="s">
        <v>24</v>
      </c>
      <c r="G1412" t="s">
        <v>717</v>
      </c>
      <c r="K1412">
        <v>0.57935000000000003</v>
      </c>
      <c r="L1412">
        <v>3897.9</v>
      </c>
      <c r="M1412">
        <v>0.57920000000000005</v>
      </c>
      <c r="N1412">
        <v>2870.4</v>
      </c>
      <c r="O1412" t="str">
        <f>IF(VLOOKUP($B1412,Table1[],2,FALSE)=0,"",VLOOKUP($B1412,Table1[],2,FALSE))</f>
        <v/>
      </c>
      <c r="P1412" t="str">
        <f>IF(VLOOKUP($B1412,Table1[],3,FALSE)=0,"",VLOOKUP($B1412,Table1[],3,FALSE))</f>
        <v/>
      </c>
      <c r="Q1412" t="str">
        <f>IF(VLOOKUP($B1412,Table1[],5,FALSE)=0,"",VLOOKUP($B1412,Table1[],5,FALSE))</f>
        <v/>
      </c>
    </row>
    <row r="1413" spans="1:17" x14ac:dyDescent="0.25">
      <c r="A1413" t="s">
        <v>117</v>
      </c>
      <c r="B1413" t="s">
        <v>101</v>
      </c>
      <c r="C1413">
        <v>0</v>
      </c>
      <c r="D1413">
        <v>9.9999999999999995E-8</v>
      </c>
      <c r="E1413">
        <v>1E-8</v>
      </c>
      <c r="F1413" t="s">
        <v>24</v>
      </c>
      <c r="G1413" t="s">
        <v>717</v>
      </c>
      <c r="K1413">
        <v>5.7737999999999996</v>
      </c>
      <c r="L1413">
        <v>700.9</v>
      </c>
      <c r="M1413">
        <v>5.7736999999999998</v>
      </c>
      <c r="N1413">
        <v>288.02</v>
      </c>
      <c r="O1413" t="str">
        <f>IF(VLOOKUP($B1413,Table1[],2,FALSE)=0,"",VLOOKUP($B1413,Table1[],2,FALSE))</f>
        <v/>
      </c>
      <c r="P1413" t="str">
        <f>IF(VLOOKUP($B1413,Table1[],3,FALSE)=0,"",VLOOKUP($B1413,Table1[],3,FALSE))</f>
        <v/>
      </c>
      <c r="Q1413" t="str">
        <f>IF(VLOOKUP($B1413,Table1[],5,FALSE)=0,"",VLOOKUP($B1413,Table1[],5,FALSE))</f>
        <v/>
      </c>
    </row>
    <row r="1414" spans="1:17" x14ac:dyDescent="0.25">
      <c r="A1414" t="s">
        <v>117</v>
      </c>
      <c r="B1414" t="s">
        <v>101</v>
      </c>
      <c r="C1414">
        <v>0</v>
      </c>
      <c r="D1414">
        <v>9.9999999999999995E-8</v>
      </c>
      <c r="E1414">
        <v>9.9999999999999995E-8</v>
      </c>
      <c r="F1414" t="s">
        <v>24</v>
      </c>
      <c r="G1414" t="s">
        <v>717</v>
      </c>
      <c r="K1414">
        <v>57.735999999999997</v>
      </c>
      <c r="L1414">
        <v>193.97</v>
      </c>
      <c r="M1414">
        <v>57.735999999999997</v>
      </c>
      <c r="N1414">
        <v>28.803000000000001</v>
      </c>
      <c r="O1414" t="str">
        <f>IF(VLOOKUP($B1414,Table1[],2,FALSE)=0,"",VLOOKUP($B1414,Table1[],2,FALSE))</f>
        <v/>
      </c>
      <c r="P1414" t="str">
        <f>IF(VLOOKUP($B1414,Table1[],3,FALSE)=0,"",VLOOKUP($B1414,Table1[],3,FALSE))</f>
        <v/>
      </c>
      <c r="Q1414" t="str">
        <f>IF(VLOOKUP($B1414,Table1[],5,FALSE)=0,"",VLOOKUP($B1414,Table1[],5,FALSE))</f>
        <v/>
      </c>
    </row>
    <row r="1415" spans="1:17" x14ac:dyDescent="0.25">
      <c r="A1415" t="s">
        <v>117</v>
      </c>
      <c r="B1415" t="s">
        <v>101</v>
      </c>
      <c r="C1415">
        <v>0</v>
      </c>
      <c r="D1415">
        <v>9.9999999999999995E-8</v>
      </c>
      <c r="E1415">
        <v>9.9999999999999995E-7</v>
      </c>
      <c r="F1415" t="s">
        <v>24</v>
      </c>
      <c r="G1415" t="s">
        <v>717</v>
      </c>
      <c r="K1415">
        <v>577.36</v>
      </c>
      <c r="L1415">
        <v>68.944999999999993</v>
      </c>
      <c r="M1415">
        <v>577.36</v>
      </c>
      <c r="N1415">
        <v>2.8803000000000001</v>
      </c>
      <c r="O1415" t="str">
        <f>IF(VLOOKUP($B1415,Table1[],2,FALSE)=0,"",VLOOKUP($B1415,Table1[],2,FALSE))</f>
        <v/>
      </c>
      <c r="P1415" t="str">
        <f>IF(VLOOKUP($B1415,Table1[],3,FALSE)=0,"",VLOOKUP($B1415,Table1[],3,FALSE))</f>
        <v/>
      </c>
      <c r="Q1415" t="str">
        <f>IF(VLOOKUP($B1415,Table1[],5,FALSE)=0,"",VLOOKUP($B1415,Table1[],5,FALSE))</f>
        <v/>
      </c>
    </row>
    <row r="1416" spans="1:17" x14ac:dyDescent="0.25">
      <c r="A1416" t="s">
        <v>117</v>
      </c>
      <c r="B1416" t="s">
        <v>101</v>
      </c>
      <c r="C1416">
        <v>0</v>
      </c>
      <c r="D1416">
        <v>9.9999999999999995E-8</v>
      </c>
      <c r="E1416">
        <v>1.0000000000000001E-5</v>
      </c>
      <c r="F1416" t="s">
        <v>24</v>
      </c>
      <c r="G1416" t="s">
        <v>717</v>
      </c>
      <c r="K1416">
        <v>5773.6</v>
      </c>
      <c r="L1416">
        <v>26.713999999999999</v>
      </c>
      <c r="M1416">
        <v>5773.6</v>
      </c>
      <c r="N1416">
        <v>0.28803000000000001</v>
      </c>
      <c r="O1416" t="str">
        <f>IF(VLOOKUP($B1416,Table1[],2,FALSE)=0,"",VLOOKUP($B1416,Table1[],2,FALSE))</f>
        <v/>
      </c>
      <c r="P1416" t="str">
        <f>IF(VLOOKUP($B1416,Table1[],3,FALSE)=0,"",VLOOKUP($B1416,Table1[],3,FALSE))</f>
        <v/>
      </c>
      <c r="Q1416" t="str">
        <f>IF(VLOOKUP($B1416,Table1[],5,FALSE)=0,"",VLOOKUP($B1416,Table1[],5,FALSE))</f>
        <v/>
      </c>
    </row>
    <row r="1417" spans="1:17" x14ac:dyDescent="0.25">
      <c r="A1417" t="s">
        <v>117</v>
      </c>
      <c r="B1417" t="s">
        <v>101</v>
      </c>
      <c r="C1417">
        <v>0</v>
      </c>
      <c r="D1417">
        <v>9.9999999999999995E-8</v>
      </c>
      <c r="E1417">
        <v>1E-4</v>
      </c>
      <c r="F1417" t="s">
        <v>24</v>
      </c>
      <c r="G1417" t="s">
        <v>717</v>
      </c>
      <c r="K1417">
        <v>57736</v>
      </c>
      <c r="L1417">
        <v>10.599</v>
      </c>
      <c r="M1417">
        <v>57736</v>
      </c>
      <c r="N1417">
        <v>2.8736000000000001E-2</v>
      </c>
      <c r="O1417" t="str">
        <f>IF(VLOOKUP($B1417,Table1[],2,FALSE)=0,"",VLOOKUP($B1417,Table1[],2,FALSE))</f>
        <v/>
      </c>
      <c r="P1417" t="str">
        <f>IF(VLOOKUP($B1417,Table1[],3,FALSE)=0,"",VLOOKUP($B1417,Table1[],3,FALSE))</f>
        <v/>
      </c>
      <c r="Q1417" t="str">
        <f>IF(VLOOKUP($B1417,Table1[],5,FALSE)=0,"",VLOOKUP($B1417,Table1[],5,FALSE))</f>
        <v/>
      </c>
    </row>
    <row r="1418" spans="1:17" x14ac:dyDescent="0.25">
      <c r="A1418" t="s">
        <v>117</v>
      </c>
      <c r="B1418" t="s">
        <v>101</v>
      </c>
      <c r="C1418">
        <v>0</v>
      </c>
      <c r="D1418">
        <v>9.9999999999999995E-8</v>
      </c>
      <c r="E1418">
        <v>1E-3</v>
      </c>
      <c r="F1418" t="s">
        <v>24</v>
      </c>
      <c r="G1418" t="s">
        <v>717</v>
      </c>
      <c r="K1418">
        <v>577360</v>
      </c>
      <c r="L1418">
        <v>4.2309000000000001</v>
      </c>
      <c r="M1418">
        <v>577360</v>
      </c>
      <c r="N1418">
        <v>0</v>
      </c>
      <c r="O1418" t="str">
        <f>IF(VLOOKUP($B1418,Table1[],2,FALSE)=0,"",VLOOKUP($B1418,Table1[],2,FALSE))</f>
        <v/>
      </c>
      <c r="P1418" t="str">
        <f>IF(VLOOKUP($B1418,Table1[],3,FALSE)=0,"",VLOOKUP($B1418,Table1[],3,FALSE))</f>
        <v/>
      </c>
      <c r="Q1418" t="str">
        <f>IF(VLOOKUP($B1418,Table1[],5,FALSE)=0,"",VLOOKUP($B1418,Table1[],5,FALSE))</f>
        <v/>
      </c>
    </row>
    <row r="1419" spans="1:17" x14ac:dyDescent="0.25">
      <c r="A1419" t="s">
        <v>117</v>
      </c>
      <c r="B1419" t="s">
        <v>101</v>
      </c>
      <c r="C1419">
        <v>0</v>
      </c>
      <c r="D1419">
        <v>9.9999999999999995E-8</v>
      </c>
      <c r="E1419">
        <v>0.01</v>
      </c>
      <c r="F1419" t="s">
        <v>24</v>
      </c>
      <c r="G1419" t="s">
        <v>717</v>
      </c>
      <c r="K1419">
        <v>5773600</v>
      </c>
      <c r="L1419">
        <v>1.6933</v>
      </c>
      <c r="M1419">
        <v>5773600</v>
      </c>
      <c r="N1419">
        <v>0</v>
      </c>
      <c r="O1419" t="str">
        <f>IF(VLOOKUP($B1419,Table1[],2,FALSE)=0,"",VLOOKUP($B1419,Table1[],2,FALSE))</f>
        <v/>
      </c>
      <c r="P1419" t="str">
        <f>IF(VLOOKUP($B1419,Table1[],3,FALSE)=0,"",VLOOKUP($B1419,Table1[],3,FALSE))</f>
        <v/>
      </c>
      <c r="Q1419" t="str">
        <f>IF(VLOOKUP($B1419,Table1[],5,FALSE)=0,"",VLOOKUP($B1419,Table1[],5,FALSE))</f>
        <v/>
      </c>
    </row>
    <row r="1420" spans="1:17" x14ac:dyDescent="0.25">
      <c r="A1420" t="s">
        <v>117</v>
      </c>
      <c r="B1420" t="s">
        <v>101</v>
      </c>
      <c r="C1420">
        <v>0</v>
      </c>
      <c r="D1420">
        <v>9.9999999999999995E-8</v>
      </c>
      <c r="E1420">
        <v>0.1</v>
      </c>
      <c r="F1420" t="s">
        <v>24</v>
      </c>
      <c r="G1420" t="s">
        <v>717</v>
      </c>
      <c r="K1420">
        <v>57736000</v>
      </c>
      <c r="L1420">
        <v>0.75258000000000003</v>
      </c>
      <c r="M1420">
        <v>57736000</v>
      </c>
      <c r="N1420">
        <v>0</v>
      </c>
      <c r="O1420" t="str">
        <f>IF(VLOOKUP($B1420,Table1[],2,FALSE)=0,"",VLOOKUP($B1420,Table1[],2,FALSE))</f>
        <v/>
      </c>
      <c r="P1420" t="str">
        <f>IF(VLOOKUP($B1420,Table1[],3,FALSE)=0,"",VLOOKUP($B1420,Table1[],3,FALSE))</f>
        <v/>
      </c>
      <c r="Q1420" t="str">
        <f>IF(VLOOKUP($B1420,Table1[],5,FALSE)=0,"",VLOOKUP($B1420,Table1[],5,FALSE))</f>
        <v/>
      </c>
    </row>
    <row r="1421" spans="1:17" x14ac:dyDescent="0.25">
      <c r="A1421" t="s">
        <v>117</v>
      </c>
      <c r="B1421" t="s">
        <v>101</v>
      </c>
      <c r="C1421">
        <v>9.9999999999999995E-8</v>
      </c>
      <c r="D1421">
        <v>9.9999999999999995E-7</v>
      </c>
      <c r="E1421" s="168">
        <v>9.9999999999999998E-13</v>
      </c>
      <c r="F1421" t="s">
        <v>24</v>
      </c>
      <c r="G1421" t="s">
        <v>717</v>
      </c>
      <c r="K1421">
        <v>4.8000000000000001E-2</v>
      </c>
      <c r="L1421">
        <v>23000</v>
      </c>
      <c r="M1421">
        <v>4.6073000000000003E-2</v>
      </c>
      <c r="N1421">
        <v>24826</v>
      </c>
      <c r="O1421" t="str">
        <f>IF(VLOOKUP($B1421,Table1[],2,FALSE)=0,"",VLOOKUP($B1421,Table1[],2,FALSE))</f>
        <v/>
      </c>
      <c r="P1421" t="str">
        <f>IF(VLOOKUP($B1421,Table1[],3,FALSE)=0,"",VLOOKUP($B1421,Table1[],3,FALSE))</f>
        <v/>
      </c>
      <c r="Q1421" t="str">
        <f>IF(VLOOKUP($B1421,Table1[],5,FALSE)=0,"",VLOOKUP($B1421,Table1[],5,FALSE))</f>
        <v/>
      </c>
    </row>
    <row r="1422" spans="1:17" x14ac:dyDescent="0.25">
      <c r="A1422" t="s">
        <v>117</v>
      </c>
      <c r="B1422" t="s">
        <v>101</v>
      </c>
      <c r="C1422">
        <v>9.9999999999999995E-8</v>
      </c>
      <c r="D1422">
        <v>9.9999999999999995E-7</v>
      </c>
      <c r="E1422" s="168">
        <v>9.9999999999999994E-12</v>
      </c>
      <c r="F1422" t="s">
        <v>24</v>
      </c>
      <c r="G1422" t="s">
        <v>717</v>
      </c>
      <c r="K1422">
        <v>4.8000000000000001E-2</v>
      </c>
      <c r="L1422">
        <v>23271</v>
      </c>
      <c r="M1422">
        <v>4.6424E-2</v>
      </c>
      <c r="N1422">
        <v>24708</v>
      </c>
      <c r="O1422" t="str">
        <f>IF(VLOOKUP($B1422,Table1[],2,FALSE)=0,"",VLOOKUP($B1422,Table1[],2,FALSE))</f>
        <v/>
      </c>
      <c r="P1422" t="str">
        <f>IF(VLOOKUP($B1422,Table1[],3,FALSE)=0,"",VLOOKUP($B1422,Table1[],3,FALSE))</f>
        <v/>
      </c>
      <c r="Q1422" t="str">
        <f>IF(VLOOKUP($B1422,Table1[],5,FALSE)=0,"",VLOOKUP($B1422,Table1[],5,FALSE))</f>
        <v/>
      </c>
    </row>
    <row r="1423" spans="1:17" x14ac:dyDescent="0.25">
      <c r="A1423" t="s">
        <v>117</v>
      </c>
      <c r="B1423" t="s">
        <v>101</v>
      </c>
      <c r="C1423">
        <v>9.9999999999999995E-8</v>
      </c>
      <c r="D1423">
        <v>9.9999999999999995E-7</v>
      </c>
      <c r="E1423" s="168">
        <v>1E-10</v>
      </c>
      <c r="F1423" t="s">
        <v>24</v>
      </c>
      <c r="G1423" t="s">
        <v>717</v>
      </c>
      <c r="K1423">
        <v>7.4091000000000004E-2</v>
      </c>
      <c r="L1423">
        <v>17690</v>
      </c>
      <c r="M1423">
        <v>7.3660000000000003E-2</v>
      </c>
      <c r="N1423">
        <v>17772</v>
      </c>
      <c r="O1423" t="str">
        <f>IF(VLOOKUP($B1423,Table1[],2,FALSE)=0,"",VLOOKUP($B1423,Table1[],2,FALSE))</f>
        <v/>
      </c>
      <c r="P1423" t="str">
        <f>IF(VLOOKUP($B1423,Table1[],3,FALSE)=0,"",VLOOKUP($B1423,Table1[],3,FALSE))</f>
        <v/>
      </c>
      <c r="Q1423" t="str">
        <f>IF(VLOOKUP($B1423,Table1[],5,FALSE)=0,"",VLOOKUP($B1423,Table1[],5,FALSE))</f>
        <v/>
      </c>
    </row>
    <row r="1424" spans="1:17" x14ac:dyDescent="0.25">
      <c r="A1424" t="s">
        <v>117</v>
      </c>
      <c r="B1424" t="s">
        <v>101</v>
      </c>
      <c r="C1424">
        <v>9.9999999999999995E-8</v>
      </c>
      <c r="D1424">
        <v>9.9999999999999995E-7</v>
      </c>
      <c r="E1424">
        <v>1.0000000000000001E-9</v>
      </c>
      <c r="F1424" t="s">
        <v>24</v>
      </c>
      <c r="G1424" t="s">
        <v>717</v>
      </c>
      <c r="K1424">
        <v>0.57935999999999999</v>
      </c>
      <c r="L1424">
        <v>2553.1999999999998</v>
      </c>
      <c r="M1424">
        <v>0.57913999999999999</v>
      </c>
      <c r="N1424">
        <v>2554.1</v>
      </c>
      <c r="O1424" t="str">
        <f>IF(VLOOKUP($B1424,Table1[],2,FALSE)=0,"",VLOOKUP($B1424,Table1[],2,FALSE))</f>
        <v/>
      </c>
      <c r="P1424" t="str">
        <f>IF(VLOOKUP($B1424,Table1[],3,FALSE)=0,"",VLOOKUP($B1424,Table1[],3,FALSE))</f>
        <v/>
      </c>
      <c r="Q1424" t="str">
        <f>IF(VLOOKUP($B1424,Table1[],5,FALSE)=0,"",VLOOKUP($B1424,Table1[],5,FALSE))</f>
        <v/>
      </c>
    </row>
    <row r="1425" spans="1:17" x14ac:dyDescent="0.25">
      <c r="A1425" t="s">
        <v>117</v>
      </c>
      <c r="B1425" t="s">
        <v>101</v>
      </c>
      <c r="C1425">
        <v>9.9999999999999995E-8</v>
      </c>
      <c r="D1425">
        <v>9.9999999999999995E-7</v>
      </c>
      <c r="E1425">
        <v>1E-8</v>
      </c>
      <c r="F1425" t="s">
        <v>24</v>
      </c>
      <c r="G1425" t="s">
        <v>717</v>
      </c>
      <c r="K1425">
        <v>5.7737999999999996</v>
      </c>
      <c r="L1425">
        <v>256.81</v>
      </c>
      <c r="M1425">
        <v>5.7736999999999998</v>
      </c>
      <c r="N1425">
        <v>256.81</v>
      </c>
      <c r="O1425" t="str">
        <f>IF(VLOOKUP($B1425,Table1[],2,FALSE)=0,"",VLOOKUP($B1425,Table1[],2,FALSE))</f>
        <v/>
      </c>
      <c r="P1425" t="str">
        <f>IF(VLOOKUP($B1425,Table1[],3,FALSE)=0,"",VLOOKUP($B1425,Table1[],3,FALSE))</f>
        <v/>
      </c>
      <c r="Q1425" t="str">
        <f>IF(VLOOKUP($B1425,Table1[],5,FALSE)=0,"",VLOOKUP($B1425,Table1[],5,FALSE))</f>
        <v/>
      </c>
    </row>
    <row r="1426" spans="1:17" x14ac:dyDescent="0.25">
      <c r="A1426" t="s">
        <v>117</v>
      </c>
      <c r="B1426" t="s">
        <v>101</v>
      </c>
      <c r="C1426">
        <v>9.9999999999999995E-8</v>
      </c>
      <c r="D1426">
        <v>9.9999999999999995E-7</v>
      </c>
      <c r="E1426">
        <v>9.9999999999999995E-8</v>
      </c>
      <c r="F1426" t="s">
        <v>24</v>
      </c>
      <c r="G1426" t="s">
        <v>717</v>
      </c>
      <c r="K1426">
        <v>57.735999999999997</v>
      </c>
      <c r="L1426">
        <v>25.681999999999999</v>
      </c>
      <c r="M1426">
        <v>57.735999999999997</v>
      </c>
      <c r="N1426">
        <v>25.681999999999999</v>
      </c>
      <c r="O1426" t="str">
        <f>IF(VLOOKUP($B1426,Table1[],2,FALSE)=0,"",VLOOKUP($B1426,Table1[],2,FALSE))</f>
        <v/>
      </c>
      <c r="P1426" t="str">
        <f>IF(VLOOKUP($B1426,Table1[],3,FALSE)=0,"",VLOOKUP($B1426,Table1[],3,FALSE))</f>
        <v/>
      </c>
      <c r="Q1426" t="str">
        <f>IF(VLOOKUP($B1426,Table1[],5,FALSE)=0,"",VLOOKUP($B1426,Table1[],5,FALSE))</f>
        <v/>
      </c>
    </row>
    <row r="1427" spans="1:17" x14ac:dyDescent="0.25">
      <c r="A1427" t="s">
        <v>117</v>
      </c>
      <c r="B1427" t="s">
        <v>101</v>
      </c>
      <c r="C1427">
        <v>9.9999999999999995E-7</v>
      </c>
      <c r="D1427">
        <v>1.0000000000000001E-5</v>
      </c>
      <c r="E1427" s="168">
        <v>9.9999999999999998E-13</v>
      </c>
      <c r="F1427" t="s">
        <v>24</v>
      </c>
      <c r="G1427" t="s">
        <v>717</v>
      </c>
      <c r="K1427">
        <v>0.13</v>
      </c>
      <c r="L1427">
        <v>25000</v>
      </c>
      <c r="M1427">
        <v>0.11375</v>
      </c>
      <c r="N1427">
        <v>25625</v>
      </c>
      <c r="O1427" t="str">
        <f>IF(VLOOKUP($B1427,Table1[],2,FALSE)=0,"",VLOOKUP($B1427,Table1[],2,FALSE))</f>
        <v/>
      </c>
      <c r="P1427" t="str">
        <f>IF(VLOOKUP($B1427,Table1[],3,FALSE)=0,"",VLOOKUP($B1427,Table1[],3,FALSE))</f>
        <v/>
      </c>
      <c r="Q1427" t="str">
        <f>IF(VLOOKUP($B1427,Table1[],5,FALSE)=0,"",VLOOKUP($B1427,Table1[],5,FALSE))</f>
        <v/>
      </c>
    </row>
    <row r="1428" spans="1:17" x14ac:dyDescent="0.25">
      <c r="A1428" t="s">
        <v>117</v>
      </c>
      <c r="B1428" t="s">
        <v>101</v>
      </c>
      <c r="C1428">
        <v>9.9999999999999995E-7</v>
      </c>
      <c r="D1428">
        <v>1.0000000000000001E-5</v>
      </c>
      <c r="E1428" s="168">
        <v>9.9999999999999994E-12</v>
      </c>
      <c r="F1428" t="s">
        <v>24</v>
      </c>
      <c r="G1428" t="s">
        <v>717</v>
      </c>
      <c r="K1428">
        <v>0.13</v>
      </c>
      <c r="L1428">
        <v>25119</v>
      </c>
      <c r="M1428">
        <v>0.11389000000000001</v>
      </c>
      <c r="N1428">
        <v>25617</v>
      </c>
      <c r="O1428" t="str">
        <f>IF(VLOOKUP($B1428,Table1[],2,FALSE)=0,"",VLOOKUP($B1428,Table1[],2,FALSE))</f>
        <v/>
      </c>
      <c r="P1428" t="str">
        <f>IF(VLOOKUP($B1428,Table1[],3,FALSE)=0,"",VLOOKUP($B1428,Table1[],3,FALSE))</f>
        <v/>
      </c>
      <c r="Q1428" t="str">
        <f>IF(VLOOKUP($B1428,Table1[],5,FALSE)=0,"",VLOOKUP($B1428,Table1[],5,FALSE))</f>
        <v/>
      </c>
    </row>
    <row r="1429" spans="1:17" x14ac:dyDescent="0.25">
      <c r="A1429" t="s">
        <v>117</v>
      </c>
      <c r="B1429" t="s">
        <v>101</v>
      </c>
      <c r="C1429">
        <v>9.9999999999999995E-7</v>
      </c>
      <c r="D1429">
        <v>1.0000000000000001E-5</v>
      </c>
      <c r="E1429" s="168">
        <v>1E-10</v>
      </c>
      <c r="F1429" t="s">
        <v>24</v>
      </c>
      <c r="G1429" t="s">
        <v>717</v>
      </c>
      <c r="K1429">
        <v>0.13</v>
      </c>
      <c r="L1429">
        <v>24832</v>
      </c>
      <c r="M1429">
        <v>0.12601999999999999</v>
      </c>
      <c r="N1429">
        <v>24846</v>
      </c>
      <c r="O1429" t="str">
        <f>IF(VLOOKUP($B1429,Table1[],2,FALSE)=0,"",VLOOKUP($B1429,Table1[],2,FALSE))</f>
        <v/>
      </c>
      <c r="P1429" t="str">
        <f>IF(VLOOKUP($B1429,Table1[],3,FALSE)=0,"",VLOOKUP($B1429,Table1[],3,FALSE))</f>
        <v/>
      </c>
      <c r="Q1429" t="str">
        <f>IF(VLOOKUP($B1429,Table1[],5,FALSE)=0,"",VLOOKUP($B1429,Table1[],5,FALSE))</f>
        <v/>
      </c>
    </row>
    <row r="1430" spans="1:17" x14ac:dyDescent="0.25">
      <c r="A1430" t="s">
        <v>117</v>
      </c>
      <c r="B1430" t="s">
        <v>101</v>
      </c>
      <c r="C1430">
        <v>9.9999999999999995E-7</v>
      </c>
      <c r="D1430">
        <v>1.0000000000000001E-5</v>
      </c>
      <c r="E1430">
        <v>1.0000000000000001E-9</v>
      </c>
      <c r="F1430" t="s">
        <v>24</v>
      </c>
      <c r="G1430" t="s">
        <v>717</v>
      </c>
      <c r="K1430">
        <v>0.58396000000000003</v>
      </c>
      <c r="L1430">
        <v>10197</v>
      </c>
      <c r="M1430">
        <v>0.58374000000000004</v>
      </c>
      <c r="N1430">
        <v>10200</v>
      </c>
      <c r="O1430" t="str">
        <f>IF(VLOOKUP($B1430,Table1[],2,FALSE)=0,"",VLOOKUP($B1430,Table1[],2,FALSE))</f>
        <v/>
      </c>
      <c r="P1430" t="str">
        <f>IF(VLOOKUP($B1430,Table1[],3,FALSE)=0,"",VLOOKUP($B1430,Table1[],3,FALSE))</f>
        <v/>
      </c>
      <c r="Q1430" t="str">
        <f>IF(VLOOKUP($B1430,Table1[],5,FALSE)=0,"",VLOOKUP($B1430,Table1[],5,FALSE))</f>
        <v/>
      </c>
    </row>
    <row r="1431" spans="1:17" x14ac:dyDescent="0.25">
      <c r="A1431" t="s">
        <v>117</v>
      </c>
      <c r="B1431" t="s">
        <v>101</v>
      </c>
      <c r="C1431">
        <v>9.9999999999999995E-7</v>
      </c>
      <c r="D1431">
        <v>1.0000000000000001E-5</v>
      </c>
      <c r="E1431">
        <v>1E-8</v>
      </c>
      <c r="F1431" t="s">
        <v>24</v>
      </c>
      <c r="G1431" t="s">
        <v>717</v>
      </c>
      <c r="K1431">
        <v>5.7742000000000004</v>
      </c>
      <c r="L1431">
        <v>1129.0999999999999</v>
      </c>
      <c r="M1431">
        <v>5.7740999999999998</v>
      </c>
      <c r="N1431">
        <v>1129.0999999999999</v>
      </c>
      <c r="O1431" t="str">
        <f>IF(VLOOKUP($B1431,Table1[],2,FALSE)=0,"",VLOOKUP($B1431,Table1[],2,FALSE))</f>
        <v/>
      </c>
      <c r="P1431" t="str">
        <f>IF(VLOOKUP($B1431,Table1[],3,FALSE)=0,"",VLOOKUP($B1431,Table1[],3,FALSE))</f>
        <v/>
      </c>
      <c r="Q1431" t="str">
        <f>IF(VLOOKUP($B1431,Table1[],5,FALSE)=0,"",VLOOKUP($B1431,Table1[],5,FALSE))</f>
        <v/>
      </c>
    </row>
    <row r="1432" spans="1:17" x14ac:dyDescent="0.25">
      <c r="A1432" t="s">
        <v>117</v>
      </c>
      <c r="B1432" t="s">
        <v>101</v>
      </c>
      <c r="C1432">
        <v>9.9999999999999995E-7</v>
      </c>
      <c r="D1432">
        <v>1.0000000000000001E-5</v>
      </c>
      <c r="E1432">
        <v>9.9999999999999995E-8</v>
      </c>
      <c r="F1432" t="s">
        <v>24</v>
      </c>
      <c r="G1432" t="s">
        <v>717</v>
      </c>
      <c r="K1432">
        <v>57.735999999999997</v>
      </c>
      <c r="L1432">
        <v>113.04</v>
      </c>
      <c r="M1432">
        <v>57.734999999999999</v>
      </c>
      <c r="N1432">
        <v>113.04</v>
      </c>
      <c r="O1432" t="str">
        <f>IF(VLOOKUP($B1432,Table1[],2,FALSE)=0,"",VLOOKUP($B1432,Table1[],2,FALSE))</f>
        <v/>
      </c>
      <c r="P1432" t="str">
        <f>IF(VLOOKUP($B1432,Table1[],3,FALSE)=0,"",VLOOKUP($B1432,Table1[],3,FALSE))</f>
        <v/>
      </c>
      <c r="Q1432" t="str">
        <f>IF(VLOOKUP($B1432,Table1[],5,FALSE)=0,"",VLOOKUP($B1432,Table1[],5,FALSE))</f>
        <v/>
      </c>
    </row>
    <row r="1433" spans="1:17" x14ac:dyDescent="0.25">
      <c r="A1433" t="s">
        <v>117</v>
      </c>
      <c r="B1433" t="s">
        <v>101</v>
      </c>
      <c r="C1433">
        <v>1.0000000000000001E-5</v>
      </c>
      <c r="D1433">
        <v>1E-4</v>
      </c>
      <c r="E1433" s="168">
        <v>9.9999999999999994E-12</v>
      </c>
      <c r="F1433" t="s">
        <v>24</v>
      </c>
      <c r="G1433" t="s">
        <v>717</v>
      </c>
      <c r="K1433">
        <v>0.16</v>
      </c>
      <c r="L1433">
        <v>23000</v>
      </c>
      <c r="M1433">
        <v>0.11411</v>
      </c>
      <c r="N1433">
        <v>23000</v>
      </c>
      <c r="O1433" t="str">
        <f>IF(VLOOKUP($B1433,Table1[],2,FALSE)=0,"",VLOOKUP($B1433,Table1[],2,FALSE))</f>
        <v/>
      </c>
      <c r="P1433" t="str">
        <f>IF(VLOOKUP($B1433,Table1[],3,FALSE)=0,"",VLOOKUP($B1433,Table1[],3,FALSE))</f>
        <v/>
      </c>
      <c r="Q1433" t="str">
        <f>IF(VLOOKUP($B1433,Table1[],5,FALSE)=0,"",VLOOKUP($B1433,Table1[],5,FALSE))</f>
        <v/>
      </c>
    </row>
    <row r="1434" spans="1:17" x14ac:dyDescent="0.25">
      <c r="A1434" t="s">
        <v>117</v>
      </c>
      <c r="B1434" t="s">
        <v>101</v>
      </c>
      <c r="C1434">
        <v>1.0000000000000001E-5</v>
      </c>
      <c r="D1434">
        <v>1E-4</v>
      </c>
      <c r="E1434" s="168">
        <v>1E-10</v>
      </c>
      <c r="F1434" t="s">
        <v>24</v>
      </c>
      <c r="G1434" t="s">
        <v>717</v>
      </c>
      <c r="K1434">
        <v>0.16</v>
      </c>
      <c r="L1434">
        <v>23403</v>
      </c>
      <c r="M1434">
        <v>0.11928</v>
      </c>
      <c r="N1434">
        <v>23403</v>
      </c>
      <c r="O1434" t="str">
        <f>IF(VLOOKUP($B1434,Table1[],2,FALSE)=0,"",VLOOKUP($B1434,Table1[],2,FALSE))</f>
        <v/>
      </c>
      <c r="P1434" t="str">
        <f>IF(VLOOKUP($B1434,Table1[],3,FALSE)=0,"",VLOOKUP($B1434,Table1[],3,FALSE))</f>
        <v/>
      </c>
      <c r="Q1434" t="str">
        <f>IF(VLOOKUP($B1434,Table1[],5,FALSE)=0,"",VLOOKUP($B1434,Table1[],5,FALSE))</f>
        <v/>
      </c>
    </row>
    <row r="1435" spans="1:17" x14ac:dyDescent="0.25">
      <c r="A1435" t="s">
        <v>117</v>
      </c>
      <c r="B1435" t="s">
        <v>101</v>
      </c>
      <c r="C1435">
        <v>1.0000000000000001E-5</v>
      </c>
      <c r="D1435">
        <v>1E-4</v>
      </c>
      <c r="E1435">
        <v>1.0000000000000001E-9</v>
      </c>
      <c r="F1435" t="s">
        <v>24</v>
      </c>
      <c r="G1435" t="s">
        <v>717</v>
      </c>
      <c r="K1435">
        <v>0.47123999999999999</v>
      </c>
      <c r="L1435">
        <v>20574</v>
      </c>
      <c r="M1435">
        <v>0.46866000000000002</v>
      </c>
      <c r="N1435">
        <v>20574</v>
      </c>
      <c r="O1435" t="str">
        <f>IF(VLOOKUP($B1435,Table1[],2,FALSE)=0,"",VLOOKUP($B1435,Table1[],2,FALSE))</f>
        <v/>
      </c>
      <c r="P1435" t="str">
        <f>IF(VLOOKUP($B1435,Table1[],3,FALSE)=0,"",VLOOKUP($B1435,Table1[],3,FALSE))</f>
        <v/>
      </c>
      <c r="Q1435" t="str">
        <f>IF(VLOOKUP($B1435,Table1[],5,FALSE)=0,"",VLOOKUP($B1435,Table1[],5,FALSE))</f>
        <v/>
      </c>
    </row>
    <row r="1436" spans="1:17" x14ac:dyDescent="0.25">
      <c r="A1436" t="s">
        <v>117</v>
      </c>
      <c r="B1436" t="s">
        <v>101</v>
      </c>
      <c r="C1436">
        <v>1.0000000000000001E-5</v>
      </c>
      <c r="D1436">
        <v>1E-4</v>
      </c>
      <c r="E1436">
        <v>1E-8</v>
      </c>
      <c r="F1436" t="s">
        <v>24</v>
      </c>
      <c r="G1436" t="s">
        <v>717</v>
      </c>
      <c r="K1436">
        <v>5.7304000000000004</v>
      </c>
      <c r="L1436">
        <v>5486.9</v>
      </c>
      <c r="M1436">
        <v>5.7294</v>
      </c>
      <c r="N1436">
        <v>5486.9</v>
      </c>
      <c r="O1436" t="str">
        <f>IF(VLOOKUP($B1436,Table1[],2,FALSE)=0,"",VLOOKUP($B1436,Table1[],2,FALSE))</f>
        <v/>
      </c>
      <c r="P1436" t="str">
        <f>IF(VLOOKUP($B1436,Table1[],3,FALSE)=0,"",VLOOKUP($B1436,Table1[],3,FALSE))</f>
        <v/>
      </c>
      <c r="Q1436" t="str">
        <f>IF(VLOOKUP($B1436,Table1[],5,FALSE)=0,"",VLOOKUP($B1436,Table1[],5,FALSE))</f>
        <v/>
      </c>
    </row>
    <row r="1437" spans="1:17" x14ac:dyDescent="0.25">
      <c r="A1437" t="s">
        <v>117</v>
      </c>
      <c r="B1437" t="s">
        <v>101</v>
      </c>
      <c r="C1437">
        <v>1.0000000000000001E-5</v>
      </c>
      <c r="D1437">
        <v>1E-4</v>
      </c>
      <c r="E1437">
        <v>9.9999999999999995E-8</v>
      </c>
      <c r="F1437" t="s">
        <v>24</v>
      </c>
      <c r="G1437" t="s">
        <v>717</v>
      </c>
      <c r="K1437">
        <v>57.731000000000002</v>
      </c>
      <c r="L1437">
        <v>581.51</v>
      </c>
      <c r="M1437">
        <v>57.731000000000002</v>
      </c>
      <c r="N1437">
        <v>581.51</v>
      </c>
      <c r="O1437" t="str">
        <f>IF(VLOOKUP($B1437,Table1[],2,FALSE)=0,"",VLOOKUP($B1437,Table1[],2,FALSE))</f>
        <v/>
      </c>
      <c r="P1437" t="str">
        <f>IF(VLOOKUP($B1437,Table1[],3,FALSE)=0,"",VLOOKUP($B1437,Table1[],3,FALSE))</f>
        <v/>
      </c>
      <c r="Q1437" t="str">
        <f>IF(VLOOKUP($B1437,Table1[],5,FALSE)=0,"",VLOOKUP($B1437,Table1[],5,FALSE))</f>
        <v/>
      </c>
    </row>
    <row r="1438" spans="1:17" x14ac:dyDescent="0.25">
      <c r="A1438" t="s">
        <v>117</v>
      </c>
      <c r="B1438" t="s">
        <v>101</v>
      </c>
      <c r="C1438">
        <v>1.0000000000000001E-5</v>
      </c>
      <c r="D1438">
        <v>1E-4</v>
      </c>
      <c r="E1438">
        <v>9.9999999999999995E-7</v>
      </c>
      <c r="F1438" t="s">
        <v>24</v>
      </c>
      <c r="G1438" t="s">
        <v>717</v>
      </c>
      <c r="K1438">
        <v>577.35</v>
      </c>
      <c r="L1438">
        <v>61.585000000000001</v>
      </c>
      <c r="M1438">
        <v>577.35</v>
      </c>
      <c r="N1438">
        <v>61.585000000000001</v>
      </c>
      <c r="O1438" t="str">
        <f>IF(VLOOKUP($B1438,Table1[],2,FALSE)=0,"",VLOOKUP($B1438,Table1[],2,FALSE))</f>
        <v/>
      </c>
      <c r="P1438" t="str">
        <f>IF(VLOOKUP($B1438,Table1[],3,FALSE)=0,"",VLOOKUP($B1438,Table1[],3,FALSE))</f>
        <v/>
      </c>
      <c r="Q1438" t="str">
        <f>IF(VLOOKUP($B1438,Table1[],5,FALSE)=0,"",VLOOKUP($B1438,Table1[],5,FALSE))</f>
        <v/>
      </c>
    </row>
    <row r="1439" spans="1:17" x14ac:dyDescent="0.25">
      <c r="A1439" t="s">
        <v>117</v>
      </c>
      <c r="B1439" t="s">
        <v>101</v>
      </c>
      <c r="C1439">
        <v>1E-4</v>
      </c>
      <c r="D1439">
        <v>1E-3</v>
      </c>
      <c r="E1439" s="168">
        <v>1E-10</v>
      </c>
      <c r="F1439" t="s">
        <v>24</v>
      </c>
      <c r="G1439" t="s">
        <v>717</v>
      </c>
      <c r="K1439">
        <v>6.3</v>
      </c>
      <c r="L1439">
        <v>23000</v>
      </c>
      <c r="M1439">
        <v>5.7455999999999996</v>
      </c>
      <c r="N1439">
        <v>23552</v>
      </c>
      <c r="O1439" t="str">
        <f>IF(VLOOKUP($B1439,Table1[],2,FALSE)=0,"",VLOOKUP($B1439,Table1[],2,FALSE))</f>
        <v/>
      </c>
      <c r="P1439" t="str">
        <f>IF(VLOOKUP($B1439,Table1[],3,FALSE)=0,"",VLOOKUP($B1439,Table1[],3,FALSE))</f>
        <v/>
      </c>
      <c r="Q1439" t="str">
        <f>IF(VLOOKUP($B1439,Table1[],5,FALSE)=0,"",VLOOKUP($B1439,Table1[],5,FALSE))</f>
        <v/>
      </c>
    </row>
    <row r="1440" spans="1:17" x14ac:dyDescent="0.25">
      <c r="A1440" t="s">
        <v>117</v>
      </c>
      <c r="B1440" t="s">
        <v>101</v>
      </c>
      <c r="C1440">
        <v>1E-4</v>
      </c>
      <c r="D1440">
        <v>1E-3</v>
      </c>
      <c r="E1440">
        <v>1.0000000000000001E-9</v>
      </c>
      <c r="F1440" t="s">
        <v>24</v>
      </c>
      <c r="G1440" t="s">
        <v>717</v>
      </c>
      <c r="K1440">
        <v>6.3</v>
      </c>
      <c r="L1440">
        <v>23340</v>
      </c>
      <c r="M1440">
        <v>5.7675000000000001</v>
      </c>
      <c r="N1440">
        <v>23536</v>
      </c>
      <c r="O1440" t="str">
        <f>IF(VLOOKUP($B1440,Table1[],2,FALSE)=0,"",VLOOKUP($B1440,Table1[],2,FALSE))</f>
        <v/>
      </c>
      <c r="P1440" t="str">
        <f>IF(VLOOKUP($B1440,Table1[],3,FALSE)=0,"",VLOOKUP($B1440,Table1[],3,FALSE))</f>
        <v/>
      </c>
      <c r="Q1440" t="str">
        <f>IF(VLOOKUP($B1440,Table1[],5,FALSE)=0,"",VLOOKUP($B1440,Table1[],5,FALSE))</f>
        <v/>
      </c>
    </row>
    <row r="1441" spans="1:17" x14ac:dyDescent="0.25">
      <c r="A1441" t="s">
        <v>117</v>
      </c>
      <c r="B1441" t="s">
        <v>101</v>
      </c>
      <c r="C1441">
        <v>1E-4</v>
      </c>
      <c r="D1441">
        <v>1E-3</v>
      </c>
      <c r="E1441">
        <v>1E-8</v>
      </c>
      <c r="F1441" t="s">
        <v>24</v>
      </c>
      <c r="G1441" t="s">
        <v>717</v>
      </c>
      <c r="K1441">
        <v>7.7388000000000003</v>
      </c>
      <c r="L1441">
        <v>22133</v>
      </c>
      <c r="M1441">
        <v>7.7351000000000001</v>
      </c>
      <c r="N1441">
        <v>22126</v>
      </c>
      <c r="O1441" t="str">
        <f>IF(VLOOKUP($B1441,Table1[],2,FALSE)=0,"",VLOOKUP($B1441,Table1[],2,FALSE))</f>
        <v/>
      </c>
      <c r="P1441" t="str">
        <f>IF(VLOOKUP($B1441,Table1[],3,FALSE)=0,"",VLOOKUP($B1441,Table1[],3,FALSE))</f>
        <v/>
      </c>
      <c r="Q1441" t="str">
        <f>IF(VLOOKUP($B1441,Table1[],5,FALSE)=0,"",VLOOKUP($B1441,Table1[],5,FALSE))</f>
        <v/>
      </c>
    </row>
    <row r="1442" spans="1:17" x14ac:dyDescent="0.25">
      <c r="A1442" t="s">
        <v>117</v>
      </c>
      <c r="B1442" t="s">
        <v>101</v>
      </c>
      <c r="C1442">
        <v>1E-4</v>
      </c>
      <c r="D1442">
        <v>1E-3</v>
      </c>
      <c r="E1442">
        <v>9.9999999999999995E-8</v>
      </c>
      <c r="F1442" t="s">
        <v>24</v>
      </c>
      <c r="G1442" t="s">
        <v>717</v>
      </c>
      <c r="K1442">
        <v>57.585999999999999</v>
      </c>
      <c r="L1442">
        <v>7177.2</v>
      </c>
      <c r="M1442">
        <v>57.585000000000001</v>
      </c>
      <c r="N1442">
        <v>7158.5</v>
      </c>
      <c r="O1442" t="str">
        <f>IF(VLOOKUP($B1442,Table1[],2,FALSE)=0,"",VLOOKUP($B1442,Table1[],2,FALSE))</f>
        <v/>
      </c>
      <c r="P1442" t="str">
        <f>IF(VLOOKUP($B1442,Table1[],3,FALSE)=0,"",VLOOKUP($B1442,Table1[],3,FALSE))</f>
        <v/>
      </c>
      <c r="Q1442" t="str">
        <f>IF(VLOOKUP($B1442,Table1[],5,FALSE)=0,"",VLOOKUP($B1442,Table1[],5,FALSE))</f>
        <v/>
      </c>
    </row>
    <row r="1443" spans="1:17" x14ac:dyDescent="0.25">
      <c r="A1443" t="s">
        <v>117</v>
      </c>
      <c r="B1443" t="s">
        <v>101</v>
      </c>
      <c r="C1443">
        <v>1E-4</v>
      </c>
      <c r="D1443">
        <v>1E-3</v>
      </c>
      <c r="E1443">
        <v>9.9999999999999995E-7</v>
      </c>
      <c r="F1443" t="s">
        <v>24</v>
      </c>
      <c r="G1443" t="s">
        <v>717</v>
      </c>
      <c r="K1443">
        <v>577.34</v>
      </c>
      <c r="L1443">
        <v>770.78</v>
      </c>
      <c r="M1443">
        <v>577.34</v>
      </c>
      <c r="N1443">
        <v>762.27</v>
      </c>
      <c r="O1443" t="str">
        <f>IF(VLOOKUP($B1443,Table1[],2,FALSE)=0,"",VLOOKUP($B1443,Table1[],2,FALSE))</f>
        <v/>
      </c>
      <c r="P1443" t="str">
        <f>IF(VLOOKUP($B1443,Table1[],3,FALSE)=0,"",VLOOKUP($B1443,Table1[],3,FALSE))</f>
        <v/>
      </c>
      <c r="Q1443" t="str">
        <f>IF(VLOOKUP($B1443,Table1[],5,FALSE)=0,"",VLOOKUP($B1443,Table1[],5,FALSE))</f>
        <v/>
      </c>
    </row>
    <row r="1444" spans="1:17" x14ac:dyDescent="0.25">
      <c r="A1444" t="s">
        <v>117</v>
      </c>
      <c r="B1444" t="s">
        <v>101</v>
      </c>
      <c r="C1444">
        <v>1E-4</v>
      </c>
      <c r="D1444">
        <v>1E-3</v>
      </c>
      <c r="E1444">
        <v>1.0000000000000001E-5</v>
      </c>
      <c r="F1444" t="s">
        <v>24</v>
      </c>
      <c r="G1444" t="s">
        <v>717</v>
      </c>
      <c r="K1444">
        <v>5773.6</v>
      </c>
      <c r="L1444">
        <v>79.686000000000007</v>
      </c>
      <c r="M1444">
        <v>5773.5</v>
      </c>
      <c r="N1444">
        <v>76.28</v>
      </c>
      <c r="O1444" t="str">
        <f>IF(VLOOKUP($B1444,Table1[],2,FALSE)=0,"",VLOOKUP($B1444,Table1[],2,FALSE))</f>
        <v/>
      </c>
      <c r="P1444" t="str">
        <f>IF(VLOOKUP($B1444,Table1[],3,FALSE)=0,"",VLOOKUP($B1444,Table1[],3,FALSE))</f>
        <v/>
      </c>
      <c r="Q1444" t="str">
        <f>IF(VLOOKUP($B1444,Table1[],5,FALSE)=0,"",VLOOKUP($B1444,Table1[],5,FALSE))</f>
        <v/>
      </c>
    </row>
    <row r="1445" spans="1:17" x14ac:dyDescent="0.25">
      <c r="A1445" t="s">
        <v>117</v>
      </c>
      <c r="B1445" t="s">
        <v>101</v>
      </c>
      <c r="C1445">
        <v>1E-3</v>
      </c>
      <c r="D1445">
        <v>0.01</v>
      </c>
      <c r="E1445">
        <v>1.0000000000000001E-9</v>
      </c>
      <c r="F1445" t="s">
        <v>24</v>
      </c>
      <c r="G1445" t="s">
        <v>22</v>
      </c>
      <c r="K1445">
        <v>6.4000000000000001E-2</v>
      </c>
      <c r="L1445">
        <v>23</v>
      </c>
      <c r="M1445">
        <v>5.7395000000000002E-2</v>
      </c>
      <c r="N1445">
        <v>23.593</v>
      </c>
      <c r="O1445" t="str">
        <f>IF(VLOOKUP($B1445,Table1[],2,FALSE)=0,"",VLOOKUP($B1445,Table1[],2,FALSE))</f>
        <v/>
      </c>
      <c r="P1445" t="str">
        <f>IF(VLOOKUP($B1445,Table1[],3,FALSE)=0,"",VLOOKUP($B1445,Table1[],3,FALSE))</f>
        <v/>
      </c>
      <c r="Q1445" t="str">
        <f>IF(VLOOKUP($B1445,Table1[],5,FALSE)=0,"",VLOOKUP($B1445,Table1[],5,FALSE))</f>
        <v/>
      </c>
    </row>
    <row r="1446" spans="1:17" x14ac:dyDescent="0.25">
      <c r="A1446" t="s">
        <v>117</v>
      </c>
      <c r="B1446" t="s">
        <v>101</v>
      </c>
      <c r="C1446">
        <v>1E-3</v>
      </c>
      <c r="D1446">
        <v>0.01</v>
      </c>
      <c r="E1446">
        <v>1E-8</v>
      </c>
      <c r="F1446" t="s">
        <v>24</v>
      </c>
      <c r="G1446" t="s">
        <v>22</v>
      </c>
      <c r="K1446">
        <v>6.4000000000000001E-2</v>
      </c>
      <c r="L1446">
        <v>23.49</v>
      </c>
      <c r="M1446">
        <v>5.7620999999999999E-2</v>
      </c>
      <c r="N1446">
        <v>23.576000000000001</v>
      </c>
      <c r="O1446" t="str">
        <f>IF(VLOOKUP($B1446,Table1[],2,FALSE)=0,"",VLOOKUP($B1446,Table1[],2,FALSE))</f>
        <v/>
      </c>
      <c r="P1446" t="str">
        <f>IF(VLOOKUP($B1446,Table1[],3,FALSE)=0,"",VLOOKUP($B1446,Table1[],3,FALSE))</f>
        <v/>
      </c>
      <c r="Q1446" t="str">
        <f>IF(VLOOKUP($B1446,Table1[],5,FALSE)=0,"",VLOOKUP($B1446,Table1[],5,FALSE))</f>
        <v/>
      </c>
    </row>
    <row r="1447" spans="1:17" x14ac:dyDescent="0.25">
      <c r="A1447" t="s">
        <v>117</v>
      </c>
      <c r="B1447" t="s">
        <v>101</v>
      </c>
      <c r="C1447">
        <v>1E-3</v>
      </c>
      <c r="D1447">
        <v>0.01</v>
      </c>
      <c r="E1447">
        <v>9.9999999999999995E-8</v>
      </c>
      <c r="F1447" t="s">
        <v>24</v>
      </c>
      <c r="G1447" t="s">
        <v>22</v>
      </c>
      <c r="K1447">
        <v>7.7329999999999996E-2</v>
      </c>
      <c r="L1447">
        <v>22.172999999999998</v>
      </c>
      <c r="M1447">
        <v>7.7294000000000002E-2</v>
      </c>
      <c r="N1447">
        <v>22.166</v>
      </c>
      <c r="O1447" t="str">
        <f>IF(VLOOKUP($B1447,Table1[],2,FALSE)=0,"",VLOOKUP($B1447,Table1[],2,FALSE))</f>
        <v/>
      </c>
      <c r="P1447" t="str">
        <f>IF(VLOOKUP($B1447,Table1[],3,FALSE)=0,"",VLOOKUP($B1447,Table1[],3,FALSE))</f>
        <v/>
      </c>
      <c r="Q1447" t="str">
        <f>IF(VLOOKUP($B1447,Table1[],5,FALSE)=0,"",VLOOKUP($B1447,Table1[],5,FALSE))</f>
        <v/>
      </c>
    </row>
    <row r="1448" spans="1:17" x14ac:dyDescent="0.25">
      <c r="A1448" t="s">
        <v>117</v>
      </c>
      <c r="B1448" t="s">
        <v>101</v>
      </c>
      <c r="C1448">
        <v>1E-3</v>
      </c>
      <c r="D1448">
        <v>0.01</v>
      </c>
      <c r="E1448">
        <v>9.9999999999999995E-7</v>
      </c>
      <c r="F1448" t="s">
        <v>24</v>
      </c>
      <c r="G1448" t="s">
        <v>22</v>
      </c>
      <c r="K1448">
        <v>0.57584000000000002</v>
      </c>
      <c r="L1448">
        <v>7.1948999999999996</v>
      </c>
      <c r="M1448">
        <v>0.57582999999999995</v>
      </c>
      <c r="N1448">
        <v>7.1763000000000003</v>
      </c>
      <c r="O1448" t="str">
        <f>IF(VLOOKUP($B1448,Table1[],2,FALSE)=0,"",VLOOKUP($B1448,Table1[],2,FALSE))</f>
        <v/>
      </c>
      <c r="P1448" t="str">
        <f>IF(VLOOKUP($B1448,Table1[],3,FALSE)=0,"",VLOOKUP($B1448,Table1[],3,FALSE))</f>
        <v/>
      </c>
      <c r="Q1448" t="str">
        <f>IF(VLOOKUP($B1448,Table1[],5,FALSE)=0,"",VLOOKUP($B1448,Table1[],5,FALSE))</f>
        <v/>
      </c>
    </row>
    <row r="1449" spans="1:17" x14ac:dyDescent="0.25">
      <c r="A1449" t="s">
        <v>117</v>
      </c>
      <c r="B1449" t="s">
        <v>101</v>
      </c>
      <c r="C1449">
        <v>1E-3</v>
      </c>
      <c r="D1449">
        <v>0.01</v>
      </c>
      <c r="E1449">
        <v>1.0000000000000001E-5</v>
      </c>
      <c r="F1449" t="s">
        <v>24</v>
      </c>
      <c r="G1449" t="s">
        <v>22</v>
      </c>
      <c r="K1449">
        <v>5.7733999999999996</v>
      </c>
      <c r="L1449">
        <v>0.77276999999999996</v>
      </c>
      <c r="M1449">
        <v>5.7733999999999996</v>
      </c>
      <c r="N1449">
        <v>0.76426000000000005</v>
      </c>
      <c r="O1449" t="str">
        <f>IF(VLOOKUP($B1449,Table1[],2,FALSE)=0,"",VLOOKUP($B1449,Table1[],2,FALSE))</f>
        <v/>
      </c>
      <c r="P1449" t="str">
        <f>IF(VLOOKUP($B1449,Table1[],3,FALSE)=0,"",VLOOKUP($B1449,Table1[],3,FALSE))</f>
        <v/>
      </c>
      <c r="Q1449" t="str">
        <f>IF(VLOOKUP($B1449,Table1[],5,FALSE)=0,"",VLOOKUP($B1449,Table1[],5,FALSE))</f>
        <v/>
      </c>
    </row>
    <row r="1450" spans="1:17" x14ac:dyDescent="0.25">
      <c r="A1450" t="s">
        <v>117</v>
      </c>
      <c r="B1450" t="s">
        <v>101</v>
      </c>
      <c r="C1450">
        <v>1E-3</v>
      </c>
      <c r="D1450">
        <v>0.01</v>
      </c>
      <c r="E1450">
        <v>1E-4</v>
      </c>
      <c r="F1450" t="s">
        <v>24</v>
      </c>
      <c r="G1450" t="s">
        <v>22</v>
      </c>
      <c r="K1450">
        <v>57.735999999999997</v>
      </c>
      <c r="L1450">
        <v>7.9884999999999998E-2</v>
      </c>
      <c r="M1450">
        <v>57.734999999999999</v>
      </c>
      <c r="N1450">
        <v>7.6479000000000005E-2</v>
      </c>
      <c r="O1450" t="str">
        <f>IF(VLOOKUP($B1450,Table1[],2,FALSE)=0,"",VLOOKUP($B1450,Table1[],2,FALSE))</f>
        <v/>
      </c>
      <c r="P1450" t="str">
        <f>IF(VLOOKUP($B1450,Table1[],3,FALSE)=0,"",VLOOKUP($B1450,Table1[],3,FALSE))</f>
        <v/>
      </c>
      <c r="Q1450" t="str">
        <f>IF(VLOOKUP($B1450,Table1[],5,FALSE)=0,"",VLOOKUP($B1450,Table1[],5,FALSE))</f>
        <v/>
      </c>
    </row>
    <row r="1451" spans="1:17" x14ac:dyDescent="0.25">
      <c r="A1451" t="s">
        <v>117</v>
      </c>
      <c r="B1451" t="s">
        <v>101</v>
      </c>
      <c r="C1451">
        <v>0.01</v>
      </c>
      <c r="D1451">
        <v>0.1</v>
      </c>
      <c r="E1451">
        <v>1E-8</v>
      </c>
      <c r="F1451" t="s">
        <v>24</v>
      </c>
      <c r="G1451" t="s">
        <v>22</v>
      </c>
      <c r="K1451">
        <v>0.67</v>
      </c>
      <c r="L1451">
        <v>40</v>
      </c>
      <c r="M1451">
        <v>0.57450999999999997</v>
      </c>
      <c r="N1451">
        <v>40.857999999999997</v>
      </c>
      <c r="O1451" t="str">
        <f>IF(VLOOKUP($B1451,Table1[],2,FALSE)=0,"",VLOOKUP($B1451,Table1[],2,FALSE))</f>
        <v/>
      </c>
      <c r="P1451" t="str">
        <f>IF(VLOOKUP($B1451,Table1[],3,FALSE)=0,"",VLOOKUP($B1451,Table1[],3,FALSE))</f>
        <v/>
      </c>
      <c r="Q1451" t="str">
        <f>IF(VLOOKUP($B1451,Table1[],5,FALSE)=0,"",VLOOKUP($B1451,Table1[],5,FALSE))</f>
        <v/>
      </c>
    </row>
    <row r="1452" spans="1:17" x14ac:dyDescent="0.25">
      <c r="A1452" t="s">
        <v>117</v>
      </c>
      <c r="B1452" t="s">
        <v>101</v>
      </c>
      <c r="C1452">
        <v>0.01</v>
      </c>
      <c r="D1452">
        <v>0.1</v>
      </c>
      <c r="E1452">
        <v>9.9999999999999995E-8</v>
      </c>
      <c r="F1452" t="s">
        <v>24</v>
      </c>
      <c r="G1452" t="s">
        <v>22</v>
      </c>
      <c r="K1452">
        <v>0.67</v>
      </c>
      <c r="L1452">
        <v>40.353999999999999</v>
      </c>
      <c r="M1452">
        <v>0.57628999999999997</v>
      </c>
      <c r="N1452">
        <v>40.844000000000001</v>
      </c>
      <c r="O1452" t="str">
        <f>IF(VLOOKUP($B1452,Table1[],2,FALSE)=0,"",VLOOKUP($B1452,Table1[],2,FALSE))</f>
        <v/>
      </c>
      <c r="P1452" t="str">
        <f>IF(VLOOKUP($B1452,Table1[],3,FALSE)=0,"",VLOOKUP($B1452,Table1[],3,FALSE))</f>
        <v/>
      </c>
      <c r="Q1452" t="str">
        <f>IF(VLOOKUP($B1452,Table1[],5,FALSE)=0,"",VLOOKUP($B1452,Table1[],5,FALSE))</f>
        <v/>
      </c>
    </row>
    <row r="1453" spans="1:17" x14ac:dyDescent="0.25">
      <c r="A1453" t="s">
        <v>117</v>
      </c>
      <c r="B1453" t="s">
        <v>101</v>
      </c>
      <c r="C1453">
        <v>0.01</v>
      </c>
      <c r="D1453">
        <v>0.1</v>
      </c>
      <c r="E1453">
        <v>9.9999999999999995E-7</v>
      </c>
      <c r="F1453" t="s">
        <v>24</v>
      </c>
      <c r="G1453" t="s">
        <v>22</v>
      </c>
      <c r="K1453">
        <v>0.75326000000000004</v>
      </c>
      <c r="L1453">
        <v>39.473999999999997</v>
      </c>
      <c r="M1453">
        <v>0.74494000000000005</v>
      </c>
      <c r="N1453">
        <v>39.51</v>
      </c>
      <c r="O1453" t="str">
        <f>IF(VLOOKUP($B1453,Table1[],2,FALSE)=0,"",VLOOKUP($B1453,Table1[],2,FALSE))</f>
        <v/>
      </c>
      <c r="P1453" t="str">
        <f>IF(VLOOKUP($B1453,Table1[],3,FALSE)=0,"",VLOOKUP($B1453,Table1[],3,FALSE))</f>
        <v/>
      </c>
      <c r="Q1453" t="str">
        <f>IF(VLOOKUP($B1453,Table1[],5,FALSE)=0,"",VLOOKUP($B1453,Table1[],5,FALSE))</f>
        <v/>
      </c>
    </row>
    <row r="1454" spans="1:17" x14ac:dyDescent="0.25">
      <c r="A1454" t="s">
        <v>117</v>
      </c>
      <c r="B1454" t="s">
        <v>101</v>
      </c>
      <c r="C1454">
        <v>0.01</v>
      </c>
      <c r="D1454">
        <v>0.1</v>
      </c>
      <c r="E1454">
        <v>1.0000000000000001E-5</v>
      </c>
      <c r="F1454" t="s">
        <v>24</v>
      </c>
      <c r="G1454" t="s">
        <v>22</v>
      </c>
      <c r="K1454">
        <v>5.6886000000000001</v>
      </c>
      <c r="L1454">
        <v>17.431000000000001</v>
      </c>
      <c r="M1454">
        <v>5.6829999999999998</v>
      </c>
      <c r="N1454">
        <v>17.367999999999999</v>
      </c>
      <c r="O1454" t="str">
        <f>IF(VLOOKUP($B1454,Table1[],2,FALSE)=0,"",VLOOKUP($B1454,Table1[],2,FALSE))</f>
        <v/>
      </c>
      <c r="P1454" t="str">
        <f>IF(VLOOKUP($B1454,Table1[],3,FALSE)=0,"",VLOOKUP($B1454,Table1[],3,FALSE))</f>
        <v/>
      </c>
      <c r="Q1454" t="str">
        <f>IF(VLOOKUP($B1454,Table1[],5,FALSE)=0,"",VLOOKUP($B1454,Table1[],5,FALSE))</f>
        <v/>
      </c>
    </row>
    <row r="1455" spans="1:17" x14ac:dyDescent="0.25">
      <c r="A1455" t="s">
        <v>117</v>
      </c>
      <c r="B1455" t="s">
        <v>101</v>
      </c>
      <c r="C1455">
        <v>0.01</v>
      </c>
      <c r="D1455">
        <v>0.1</v>
      </c>
      <c r="E1455">
        <v>1E-4</v>
      </c>
      <c r="F1455" t="s">
        <v>24</v>
      </c>
      <c r="G1455" t="s">
        <v>22</v>
      </c>
      <c r="K1455">
        <v>57.725999999999999</v>
      </c>
      <c r="L1455">
        <v>2.0333999999999999</v>
      </c>
      <c r="M1455">
        <v>57.723999999999997</v>
      </c>
      <c r="N1455">
        <v>1.9935</v>
      </c>
      <c r="O1455" t="str">
        <f>IF(VLOOKUP($B1455,Table1[],2,FALSE)=0,"",VLOOKUP($B1455,Table1[],2,FALSE))</f>
        <v/>
      </c>
      <c r="P1455" t="str">
        <f>IF(VLOOKUP($B1455,Table1[],3,FALSE)=0,"",VLOOKUP($B1455,Table1[],3,FALSE))</f>
        <v/>
      </c>
      <c r="Q1455" t="str">
        <f>IF(VLOOKUP($B1455,Table1[],5,FALSE)=0,"",VLOOKUP($B1455,Table1[],5,FALSE))</f>
        <v/>
      </c>
    </row>
    <row r="1456" spans="1:17" x14ac:dyDescent="0.25">
      <c r="A1456" t="s">
        <v>117</v>
      </c>
      <c r="B1456" t="s">
        <v>101</v>
      </c>
      <c r="C1456">
        <v>0.01</v>
      </c>
      <c r="D1456">
        <v>0.1</v>
      </c>
      <c r="E1456">
        <v>1E-3</v>
      </c>
      <c r="F1456" t="s">
        <v>24</v>
      </c>
      <c r="G1456" t="s">
        <v>22</v>
      </c>
      <c r="K1456">
        <v>577.35</v>
      </c>
      <c r="L1456">
        <v>0.21573000000000001</v>
      </c>
      <c r="M1456">
        <v>577.34</v>
      </c>
      <c r="N1456">
        <v>0.19968</v>
      </c>
      <c r="O1456" t="str">
        <f>IF(VLOOKUP($B1456,Table1[],2,FALSE)=0,"",VLOOKUP($B1456,Table1[],2,FALSE))</f>
        <v/>
      </c>
      <c r="P1456" t="str">
        <f>IF(VLOOKUP($B1456,Table1[],3,FALSE)=0,"",VLOOKUP($B1456,Table1[],3,FALSE))</f>
        <v/>
      </c>
      <c r="Q1456" t="str">
        <f>IF(VLOOKUP($B1456,Table1[],5,FALSE)=0,"",VLOOKUP($B1456,Table1[],5,FALSE))</f>
        <v/>
      </c>
    </row>
    <row r="1457" spans="1:17" x14ac:dyDescent="0.25">
      <c r="A1457" t="s">
        <v>117</v>
      </c>
      <c r="B1457" t="s">
        <v>101</v>
      </c>
      <c r="C1457">
        <v>0.1</v>
      </c>
      <c r="D1457">
        <v>1</v>
      </c>
      <c r="E1457">
        <v>9.9999999999999995E-8</v>
      </c>
      <c r="F1457" t="s">
        <v>24</v>
      </c>
      <c r="G1457" t="s">
        <v>22</v>
      </c>
      <c r="K1457">
        <v>12</v>
      </c>
      <c r="L1457">
        <v>130</v>
      </c>
      <c r="M1457">
        <v>11.536</v>
      </c>
      <c r="N1457">
        <v>127.22</v>
      </c>
      <c r="O1457" t="str">
        <f>IF(VLOOKUP($B1457,Table1[],2,FALSE)=0,"",VLOOKUP($B1457,Table1[],2,FALSE))</f>
        <v/>
      </c>
      <c r="P1457" t="str">
        <f>IF(VLOOKUP($B1457,Table1[],3,FALSE)=0,"",VLOOKUP($B1457,Table1[],3,FALSE))</f>
        <v/>
      </c>
      <c r="Q1457" t="str">
        <f>IF(VLOOKUP($B1457,Table1[],5,FALSE)=0,"",VLOOKUP($B1457,Table1[],5,FALSE))</f>
        <v/>
      </c>
    </row>
    <row r="1458" spans="1:17" x14ac:dyDescent="0.25">
      <c r="A1458" t="s">
        <v>117</v>
      </c>
      <c r="B1458" t="s">
        <v>101</v>
      </c>
      <c r="C1458">
        <v>0.1</v>
      </c>
      <c r="D1458">
        <v>1</v>
      </c>
      <c r="E1458">
        <v>9.9999999999999995E-7</v>
      </c>
      <c r="F1458" t="s">
        <v>24</v>
      </c>
      <c r="G1458" t="s">
        <v>22</v>
      </c>
      <c r="K1458">
        <v>12</v>
      </c>
      <c r="L1458">
        <v>130</v>
      </c>
      <c r="M1458">
        <v>11.548</v>
      </c>
      <c r="N1458">
        <v>127.21</v>
      </c>
      <c r="O1458" t="str">
        <f>IF(VLOOKUP($B1458,Table1[],2,FALSE)=0,"",VLOOKUP($B1458,Table1[],2,FALSE))</f>
        <v/>
      </c>
      <c r="P1458" t="str">
        <f>IF(VLOOKUP($B1458,Table1[],3,FALSE)=0,"",VLOOKUP($B1458,Table1[],3,FALSE))</f>
        <v/>
      </c>
      <c r="Q1458" t="str">
        <f>IF(VLOOKUP($B1458,Table1[],5,FALSE)=0,"",VLOOKUP($B1458,Table1[],5,FALSE))</f>
        <v/>
      </c>
    </row>
    <row r="1459" spans="1:17" x14ac:dyDescent="0.25">
      <c r="A1459" t="s">
        <v>117</v>
      </c>
      <c r="B1459" t="s">
        <v>101</v>
      </c>
      <c r="C1459">
        <v>0.1</v>
      </c>
      <c r="D1459">
        <v>1</v>
      </c>
      <c r="E1459">
        <v>1.0000000000000001E-5</v>
      </c>
      <c r="F1459" t="s">
        <v>24</v>
      </c>
      <c r="G1459" t="s">
        <v>22</v>
      </c>
      <c r="K1459">
        <v>12</v>
      </c>
      <c r="L1459">
        <v>130</v>
      </c>
      <c r="M1459">
        <v>12.276999999999999</v>
      </c>
      <c r="N1459">
        <v>126.6</v>
      </c>
      <c r="O1459" t="str">
        <f>IF(VLOOKUP($B1459,Table1[],2,FALSE)=0,"",VLOOKUP($B1459,Table1[],2,FALSE))</f>
        <v/>
      </c>
      <c r="P1459" t="str">
        <f>IF(VLOOKUP($B1459,Table1[],3,FALSE)=0,"",VLOOKUP($B1459,Table1[],3,FALSE))</f>
        <v/>
      </c>
      <c r="Q1459" t="str">
        <f>IF(VLOOKUP($B1459,Table1[],5,FALSE)=0,"",VLOOKUP($B1459,Table1[],5,FALSE))</f>
        <v/>
      </c>
    </row>
    <row r="1460" spans="1:17" x14ac:dyDescent="0.25">
      <c r="A1460" t="s">
        <v>117</v>
      </c>
      <c r="B1460" t="s">
        <v>101</v>
      </c>
      <c r="C1460">
        <v>0.1</v>
      </c>
      <c r="D1460">
        <v>1</v>
      </c>
      <c r="E1460">
        <v>1E-4</v>
      </c>
      <c r="F1460" t="s">
        <v>24</v>
      </c>
      <c r="G1460" t="s">
        <v>22</v>
      </c>
      <c r="K1460">
        <v>52.948999999999998</v>
      </c>
      <c r="L1460">
        <v>97.341999999999999</v>
      </c>
      <c r="M1460">
        <v>52.884</v>
      </c>
      <c r="N1460">
        <v>97.405000000000001</v>
      </c>
      <c r="O1460" t="str">
        <f>IF(VLOOKUP($B1460,Table1[],2,FALSE)=0,"",VLOOKUP($B1460,Table1[],2,FALSE))</f>
        <v/>
      </c>
      <c r="P1460" t="str">
        <f>IF(VLOOKUP($B1460,Table1[],3,FALSE)=0,"",VLOOKUP($B1460,Table1[],3,FALSE))</f>
        <v/>
      </c>
      <c r="Q1460" t="str">
        <f>IF(VLOOKUP($B1460,Table1[],5,FALSE)=0,"",VLOOKUP($B1460,Table1[],5,FALSE))</f>
        <v/>
      </c>
    </row>
    <row r="1461" spans="1:17" x14ac:dyDescent="0.25">
      <c r="A1461" t="s">
        <v>117</v>
      </c>
      <c r="B1461" t="s">
        <v>101</v>
      </c>
      <c r="C1461">
        <v>0.1</v>
      </c>
      <c r="D1461">
        <v>1</v>
      </c>
      <c r="E1461">
        <v>1E-3</v>
      </c>
      <c r="F1461" t="s">
        <v>24</v>
      </c>
      <c r="G1461" t="s">
        <v>22</v>
      </c>
      <c r="K1461">
        <v>576.12</v>
      </c>
      <c r="L1461">
        <v>17.673999999999999</v>
      </c>
      <c r="M1461">
        <v>576.1</v>
      </c>
      <c r="N1461">
        <v>17.7</v>
      </c>
      <c r="O1461" t="str">
        <f>IF(VLOOKUP($B1461,Table1[],2,FALSE)=0,"",VLOOKUP($B1461,Table1[],2,FALSE))</f>
        <v/>
      </c>
      <c r="P1461" t="str">
        <f>IF(VLOOKUP($B1461,Table1[],3,FALSE)=0,"",VLOOKUP($B1461,Table1[],3,FALSE))</f>
        <v/>
      </c>
      <c r="Q1461" t="str">
        <f>IF(VLOOKUP($B1461,Table1[],5,FALSE)=0,"",VLOOKUP($B1461,Table1[],5,FALSE))</f>
        <v/>
      </c>
    </row>
    <row r="1462" spans="1:17" x14ac:dyDescent="0.25">
      <c r="A1462" t="s">
        <v>117</v>
      </c>
      <c r="B1462" t="s">
        <v>101</v>
      </c>
      <c r="C1462">
        <v>0.1</v>
      </c>
      <c r="D1462">
        <v>1</v>
      </c>
      <c r="E1462">
        <v>0.01</v>
      </c>
      <c r="F1462" t="s">
        <v>24</v>
      </c>
      <c r="G1462" t="s">
        <v>22</v>
      </c>
      <c r="K1462">
        <v>5773.4</v>
      </c>
      <c r="L1462">
        <v>1.7853000000000001</v>
      </c>
      <c r="M1462">
        <v>5771.8</v>
      </c>
      <c r="N1462">
        <v>1.7958000000000001</v>
      </c>
      <c r="O1462" t="str">
        <f>IF(VLOOKUP($B1462,Table1[],2,FALSE)=0,"",VLOOKUP($B1462,Table1[],2,FALSE))</f>
        <v/>
      </c>
      <c r="P1462" t="str">
        <f>IF(VLOOKUP($B1462,Table1[],3,FALSE)=0,"",VLOOKUP($B1462,Table1[],3,FALSE))</f>
        <v/>
      </c>
      <c r="Q1462" t="str">
        <f>IF(VLOOKUP($B1462,Table1[],5,FALSE)=0,"",VLOOKUP($B1462,Table1[],5,FALSE))</f>
        <v/>
      </c>
    </row>
    <row r="1463" spans="1:17" x14ac:dyDescent="0.25">
      <c r="A1463" t="s">
        <v>117</v>
      </c>
      <c r="B1463" t="s">
        <v>101</v>
      </c>
      <c r="C1463">
        <v>1</v>
      </c>
      <c r="D1463">
        <v>20</v>
      </c>
      <c r="E1463">
        <v>9.9999999999999995E-7</v>
      </c>
      <c r="F1463" t="s">
        <v>24</v>
      </c>
      <c r="G1463" t="s">
        <v>23</v>
      </c>
      <c r="K1463">
        <v>6.8000000000000005E-2</v>
      </c>
      <c r="L1463">
        <v>3.5999999999999999E-3</v>
      </c>
      <c r="M1463">
        <v>4.2999999999999997E-2</v>
      </c>
      <c r="N1463">
        <v>4.7621E-3</v>
      </c>
      <c r="O1463" t="str">
        <f>IF(VLOOKUP($B1463,Table1[],2,FALSE)=0,"",VLOOKUP($B1463,Table1[],2,FALSE))</f>
        <v/>
      </c>
      <c r="P1463" t="str">
        <f>IF(VLOOKUP($B1463,Table1[],3,FALSE)=0,"",VLOOKUP($B1463,Table1[],3,FALSE))</f>
        <v/>
      </c>
      <c r="Q1463" t="str">
        <f>IF(VLOOKUP($B1463,Table1[],5,FALSE)=0,"",VLOOKUP($B1463,Table1[],5,FALSE))</f>
        <v/>
      </c>
    </row>
    <row r="1464" spans="1:17" x14ac:dyDescent="0.25">
      <c r="A1464" t="s">
        <v>117</v>
      </c>
      <c r="B1464" t="s">
        <v>101</v>
      </c>
      <c r="C1464">
        <v>1</v>
      </c>
      <c r="D1464">
        <v>20</v>
      </c>
      <c r="E1464">
        <v>1.0000000000000001E-5</v>
      </c>
      <c r="F1464" t="s">
        <v>24</v>
      </c>
      <c r="G1464" t="s">
        <v>23</v>
      </c>
      <c r="K1464">
        <v>6.8000000000000005E-2</v>
      </c>
      <c r="L1464">
        <v>3.5999999999999999E-3</v>
      </c>
      <c r="M1464">
        <v>4.3318000000000002E-2</v>
      </c>
      <c r="N1464">
        <v>4.7475E-3</v>
      </c>
      <c r="O1464" t="str">
        <f>IF(VLOOKUP($B1464,Table1[],2,FALSE)=0,"",VLOOKUP($B1464,Table1[],2,FALSE))</f>
        <v/>
      </c>
      <c r="P1464" t="str">
        <f>IF(VLOOKUP($B1464,Table1[],3,FALSE)=0,"",VLOOKUP($B1464,Table1[],3,FALSE))</f>
        <v/>
      </c>
      <c r="Q1464" t="str">
        <f>IF(VLOOKUP($B1464,Table1[],5,FALSE)=0,"",VLOOKUP($B1464,Table1[],5,FALSE))</f>
        <v/>
      </c>
    </row>
    <row r="1465" spans="1:17" x14ac:dyDescent="0.25">
      <c r="A1465" t="s">
        <v>117</v>
      </c>
      <c r="B1465" t="s">
        <v>101</v>
      </c>
      <c r="C1465">
        <v>1</v>
      </c>
      <c r="D1465">
        <v>20</v>
      </c>
      <c r="E1465">
        <v>1E-4</v>
      </c>
      <c r="F1465" t="s">
        <v>24</v>
      </c>
      <c r="G1465" t="s">
        <v>23</v>
      </c>
      <c r="K1465">
        <v>7.0892999999999998E-2</v>
      </c>
      <c r="L1465">
        <v>3.8964999999999998E-3</v>
      </c>
      <c r="M1465">
        <v>6.8928000000000003E-2</v>
      </c>
      <c r="N1465">
        <v>3.8257999999999999E-3</v>
      </c>
      <c r="O1465" t="str">
        <f>IF(VLOOKUP($B1465,Table1[],2,FALSE)=0,"",VLOOKUP($B1465,Table1[],2,FALSE))</f>
        <v/>
      </c>
      <c r="P1465" t="str">
        <f>IF(VLOOKUP($B1465,Table1[],3,FALSE)=0,"",VLOOKUP($B1465,Table1[],3,FALSE))</f>
        <v/>
      </c>
      <c r="Q1465" t="str">
        <f>IF(VLOOKUP($B1465,Table1[],5,FALSE)=0,"",VLOOKUP($B1465,Table1[],5,FALSE))</f>
        <v/>
      </c>
    </row>
    <row r="1466" spans="1:17" x14ac:dyDescent="0.25">
      <c r="A1466" t="s">
        <v>117</v>
      </c>
      <c r="B1466" t="s">
        <v>101</v>
      </c>
      <c r="C1466">
        <v>1</v>
      </c>
      <c r="D1466">
        <v>20</v>
      </c>
      <c r="E1466">
        <v>1E-3</v>
      </c>
      <c r="F1466" t="s">
        <v>24</v>
      </c>
      <c r="G1466" t="s">
        <v>23</v>
      </c>
      <c r="K1466">
        <v>0.57833999999999997</v>
      </c>
      <c r="L1466">
        <v>8.1072999999999996E-4</v>
      </c>
      <c r="M1466">
        <v>0.57808999999999999</v>
      </c>
      <c r="N1466">
        <v>6.9919999999999997E-4</v>
      </c>
      <c r="O1466" t="str">
        <f>IF(VLOOKUP($B1466,Table1[],2,FALSE)=0,"",VLOOKUP($B1466,Table1[],2,FALSE))</f>
        <v/>
      </c>
      <c r="P1466" t="str">
        <f>IF(VLOOKUP($B1466,Table1[],3,FALSE)=0,"",VLOOKUP($B1466,Table1[],3,FALSE))</f>
        <v/>
      </c>
      <c r="Q1466" t="str">
        <f>IF(VLOOKUP($B1466,Table1[],5,FALSE)=0,"",VLOOKUP($B1466,Table1[],5,FALSE))</f>
        <v/>
      </c>
    </row>
    <row r="1467" spans="1:17" x14ac:dyDescent="0.25">
      <c r="A1467" t="s">
        <v>117</v>
      </c>
      <c r="B1467" t="s">
        <v>101</v>
      </c>
      <c r="C1467">
        <v>1</v>
      </c>
      <c r="D1467">
        <v>20</v>
      </c>
      <c r="E1467">
        <v>0.01</v>
      </c>
      <c r="F1467" t="s">
        <v>24</v>
      </c>
      <c r="G1467" t="s">
        <v>23</v>
      </c>
      <c r="K1467">
        <v>5.7739000000000003</v>
      </c>
      <c r="L1467">
        <v>1.1677E-4</v>
      </c>
      <c r="M1467">
        <v>5.7736000000000001</v>
      </c>
      <c r="N1467">
        <v>7.0888000000000003E-5</v>
      </c>
      <c r="O1467" t="str">
        <f>IF(VLOOKUP($B1467,Table1[],2,FALSE)=0,"",VLOOKUP($B1467,Table1[],2,FALSE))</f>
        <v/>
      </c>
      <c r="P1467" t="str">
        <f>IF(VLOOKUP($B1467,Table1[],3,FALSE)=0,"",VLOOKUP($B1467,Table1[],3,FALSE))</f>
        <v/>
      </c>
      <c r="Q1467" t="str">
        <f>IF(VLOOKUP($B1467,Table1[],5,FALSE)=0,"",VLOOKUP($B1467,Table1[],5,FALSE))</f>
        <v/>
      </c>
    </row>
    <row r="1468" spans="1:17" x14ac:dyDescent="0.25">
      <c r="A1468" t="s">
        <v>117</v>
      </c>
      <c r="B1468" t="s">
        <v>101</v>
      </c>
      <c r="C1468">
        <v>1</v>
      </c>
      <c r="D1468">
        <v>20</v>
      </c>
      <c r="E1468">
        <v>0.1</v>
      </c>
      <c r="F1468" t="s">
        <v>24</v>
      </c>
      <c r="G1468" t="s">
        <v>23</v>
      </c>
      <c r="K1468">
        <v>57.735999999999997</v>
      </c>
      <c r="L1468">
        <v>2.5449E-5</v>
      </c>
      <c r="M1468">
        <v>57.734999999999999</v>
      </c>
      <c r="N1468" s="168">
        <v>7.0898000000000003E-6</v>
      </c>
      <c r="O1468" t="str">
        <f>IF(VLOOKUP($B1468,Table1[],2,FALSE)=0,"",VLOOKUP($B1468,Table1[],2,FALSE))</f>
        <v/>
      </c>
      <c r="P1468" t="str">
        <f>IF(VLOOKUP($B1468,Table1[],3,FALSE)=0,"",VLOOKUP($B1468,Table1[],3,FALSE))</f>
        <v/>
      </c>
      <c r="Q1468" t="str">
        <f>IF(VLOOKUP($B1468,Table1[],5,FALSE)=0,"",VLOOKUP($B1468,Table1[],5,FALSE))</f>
        <v/>
      </c>
    </row>
    <row r="1469" spans="1:17" x14ac:dyDescent="0.25">
      <c r="A1469" t="s">
        <v>117</v>
      </c>
      <c r="B1469" t="s">
        <v>17</v>
      </c>
      <c r="C1469">
        <v>0</v>
      </c>
      <c r="D1469">
        <v>0.01</v>
      </c>
      <c r="E1469">
        <v>1E-8</v>
      </c>
      <c r="F1469" t="s">
        <v>18</v>
      </c>
      <c r="G1469" t="s">
        <v>1140</v>
      </c>
      <c r="K1469">
        <v>65</v>
      </c>
      <c r="L1469">
        <v>17000</v>
      </c>
      <c r="M1469">
        <v>61.667999999999999</v>
      </c>
      <c r="N1469">
        <v>17321</v>
      </c>
      <c r="O1469" t="str">
        <f>IF(VLOOKUP($B1469,Table1[],2,FALSE)=0,"",VLOOKUP($B1469,Table1[],2,FALSE))</f>
        <v/>
      </c>
      <c r="P1469" t="str">
        <f>IF(VLOOKUP($B1469,Table1[],3,FALSE)=0,"",VLOOKUP($B1469,Table1[],3,FALSE))</f>
        <v/>
      </c>
      <c r="Q1469" t="str">
        <f>IF(VLOOKUP($B1469,Table1[],5,FALSE)=0,"",VLOOKUP($B1469,Table1[],5,FALSE))</f>
        <v/>
      </c>
    </row>
    <row r="1470" spans="1:17" x14ac:dyDescent="0.25">
      <c r="A1470" t="s">
        <v>117</v>
      </c>
      <c r="B1470" t="s">
        <v>17</v>
      </c>
      <c r="C1470">
        <v>0</v>
      </c>
      <c r="D1470">
        <v>0.01</v>
      </c>
      <c r="E1470">
        <v>9.9999999999999995E-8</v>
      </c>
      <c r="F1470" t="s">
        <v>18</v>
      </c>
      <c r="G1470" t="s">
        <v>1140</v>
      </c>
      <c r="K1470">
        <v>81.733999999999995</v>
      </c>
      <c r="L1470">
        <v>16018</v>
      </c>
      <c r="M1470">
        <v>81.655000000000001</v>
      </c>
      <c r="N1470">
        <v>16015</v>
      </c>
      <c r="O1470" t="str">
        <f>IF(VLOOKUP($B1470,Table1[],2,FALSE)=0,"",VLOOKUP($B1470,Table1[],2,FALSE))</f>
        <v/>
      </c>
      <c r="P1470" t="str">
        <f>IF(VLOOKUP($B1470,Table1[],3,FALSE)=0,"",VLOOKUP($B1470,Table1[],3,FALSE))</f>
        <v/>
      </c>
      <c r="Q1470" t="str">
        <f>IF(VLOOKUP($B1470,Table1[],5,FALSE)=0,"",VLOOKUP($B1470,Table1[],5,FALSE))</f>
        <v/>
      </c>
    </row>
    <row r="1471" spans="1:17" x14ac:dyDescent="0.25">
      <c r="A1471" t="s">
        <v>117</v>
      </c>
      <c r="B1471" t="s">
        <v>17</v>
      </c>
      <c r="C1471">
        <v>0</v>
      </c>
      <c r="D1471">
        <v>0.01</v>
      </c>
      <c r="E1471">
        <v>9.9999999999999995E-7</v>
      </c>
      <c r="F1471" t="s">
        <v>18</v>
      </c>
      <c r="G1471" t="s">
        <v>1140</v>
      </c>
      <c r="K1471">
        <v>578.24</v>
      </c>
      <c r="L1471">
        <v>4520.7</v>
      </c>
      <c r="M1471">
        <v>578.20000000000005</v>
      </c>
      <c r="N1471">
        <v>4507.8999999999996</v>
      </c>
      <c r="O1471" t="str">
        <f>IF(VLOOKUP($B1471,Table1[],2,FALSE)=0,"",VLOOKUP($B1471,Table1[],2,FALSE))</f>
        <v/>
      </c>
      <c r="P1471" t="str">
        <f>IF(VLOOKUP($B1471,Table1[],3,FALSE)=0,"",VLOOKUP($B1471,Table1[],3,FALSE))</f>
        <v/>
      </c>
      <c r="Q1471" t="str">
        <f>IF(VLOOKUP($B1471,Table1[],5,FALSE)=0,"",VLOOKUP($B1471,Table1[],5,FALSE))</f>
        <v/>
      </c>
    </row>
    <row r="1472" spans="1:17" x14ac:dyDescent="0.25">
      <c r="A1472" t="s">
        <v>117</v>
      </c>
      <c r="B1472" t="s">
        <v>17</v>
      </c>
      <c r="C1472">
        <v>0</v>
      </c>
      <c r="D1472">
        <v>0.01</v>
      </c>
      <c r="E1472">
        <v>1.0000000000000001E-5</v>
      </c>
      <c r="F1472" t="s">
        <v>18</v>
      </c>
      <c r="G1472" t="s">
        <v>1140</v>
      </c>
      <c r="K1472">
        <v>5773.6</v>
      </c>
      <c r="L1472">
        <v>476.27</v>
      </c>
      <c r="M1472">
        <v>5773.6</v>
      </c>
      <c r="N1472">
        <v>470.59</v>
      </c>
      <c r="O1472" t="str">
        <f>IF(VLOOKUP($B1472,Table1[],2,FALSE)=0,"",VLOOKUP($B1472,Table1[],2,FALSE))</f>
        <v/>
      </c>
      <c r="P1472" t="str">
        <f>IF(VLOOKUP($B1472,Table1[],3,FALSE)=0,"",VLOOKUP($B1472,Table1[],3,FALSE))</f>
        <v/>
      </c>
      <c r="Q1472" t="str">
        <f>IF(VLOOKUP($B1472,Table1[],5,FALSE)=0,"",VLOOKUP($B1472,Table1[],5,FALSE))</f>
        <v/>
      </c>
    </row>
    <row r="1473" spans="1:17" x14ac:dyDescent="0.25">
      <c r="A1473" t="s">
        <v>117</v>
      </c>
      <c r="B1473" t="s">
        <v>17</v>
      </c>
      <c r="C1473">
        <v>0</v>
      </c>
      <c r="D1473">
        <v>0.01</v>
      </c>
      <c r="E1473">
        <v>1E-4</v>
      </c>
      <c r="F1473" t="s">
        <v>18</v>
      </c>
      <c r="G1473" t="s">
        <v>1140</v>
      </c>
      <c r="K1473">
        <v>57736</v>
      </c>
      <c r="L1473">
        <v>49.351999999999997</v>
      </c>
      <c r="M1473">
        <v>57736</v>
      </c>
      <c r="N1473">
        <v>47.081000000000003</v>
      </c>
      <c r="O1473" t="str">
        <f>IF(VLOOKUP($B1473,Table1[],2,FALSE)=0,"",VLOOKUP($B1473,Table1[],2,FALSE))</f>
        <v/>
      </c>
      <c r="P1473" t="str">
        <f>IF(VLOOKUP($B1473,Table1[],3,FALSE)=0,"",VLOOKUP($B1473,Table1[],3,FALSE))</f>
        <v/>
      </c>
      <c r="Q1473" t="str">
        <f>IF(VLOOKUP($B1473,Table1[],5,FALSE)=0,"",VLOOKUP($B1473,Table1[],5,FALSE))</f>
        <v/>
      </c>
    </row>
    <row r="1474" spans="1:17" x14ac:dyDescent="0.25">
      <c r="A1474" t="s">
        <v>117</v>
      </c>
      <c r="B1474" t="s">
        <v>17</v>
      </c>
      <c r="C1474">
        <v>0</v>
      </c>
      <c r="D1474">
        <v>0.01</v>
      </c>
      <c r="E1474">
        <v>1E-3</v>
      </c>
      <c r="F1474" t="s">
        <v>18</v>
      </c>
      <c r="G1474" t="s">
        <v>1140</v>
      </c>
      <c r="K1474">
        <v>577360</v>
      </c>
      <c r="L1474">
        <v>5.6165000000000003</v>
      </c>
      <c r="M1474">
        <v>577360</v>
      </c>
      <c r="N1474">
        <v>4.7081</v>
      </c>
      <c r="O1474" t="str">
        <f>IF(VLOOKUP($B1474,Table1[],2,FALSE)=0,"",VLOOKUP($B1474,Table1[],2,FALSE))</f>
        <v/>
      </c>
      <c r="P1474" t="str">
        <f>IF(VLOOKUP($B1474,Table1[],3,FALSE)=0,"",VLOOKUP($B1474,Table1[],3,FALSE))</f>
        <v/>
      </c>
      <c r="Q1474" t="str">
        <f>IF(VLOOKUP($B1474,Table1[],5,FALSE)=0,"",VLOOKUP($B1474,Table1[],5,FALSE))</f>
        <v/>
      </c>
    </row>
    <row r="1475" spans="1:17" x14ac:dyDescent="0.25">
      <c r="A1475" t="s">
        <v>117</v>
      </c>
      <c r="B1475" t="s">
        <v>17</v>
      </c>
      <c r="C1475">
        <v>0</v>
      </c>
      <c r="D1475">
        <v>0.01</v>
      </c>
      <c r="E1475">
        <v>0.01</v>
      </c>
      <c r="F1475" t="s">
        <v>18</v>
      </c>
      <c r="G1475" t="s">
        <v>1140</v>
      </c>
      <c r="K1475">
        <v>5773600</v>
      </c>
      <c r="L1475">
        <v>0.83416999999999997</v>
      </c>
      <c r="M1475">
        <v>5773600</v>
      </c>
      <c r="N1475">
        <v>0.47081000000000001</v>
      </c>
      <c r="O1475" t="str">
        <f>IF(VLOOKUP($B1475,Table1[],2,FALSE)=0,"",VLOOKUP($B1475,Table1[],2,FALSE))</f>
        <v/>
      </c>
      <c r="P1475" t="str">
        <f>IF(VLOOKUP($B1475,Table1[],3,FALSE)=0,"",VLOOKUP($B1475,Table1[],3,FALSE))</f>
        <v/>
      </c>
      <c r="Q1475" t="str">
        <f>IF(VLOOKUP($B1475,Table1[],5,FALSE)=0,"",VLOOKUP($B1475,Table1[],5,FALSE))</f>
        <v/>
      </c>
    </row>
    <row r="1476" spans="1:17" x14ac:dyDescent="0.25">
      <c r="A1476" t="s">
        <v>117</v>
      </c>
      <c r="B1476" t="s">
        <v>17</v>
      </c>
      <c r="C1476">
        <v>0</v>
      </c>
      <c r="D1476">
        <v>0.01</v>
      </c>
      <c r="E1476">
        <v>0.1</v>
      </c>
      <c r="F1476" t="s">
        <v>18</v>
      </c>
      <c r="G1476" t="s">
        <v>1140</v>
      </c>
      <c r="K1476">
        <v>57736000</v>
      </c>
      <c r="L1476">
        <v>0.19242000000000001</v>
      </c>
      <c r="M1476">
        <v>57736000</v>
      </c>
      <c r="N1476">
        <v>4.7079999999999997E-2</v>
      </c>
      <c r="O1476" t="str">
        <f>IF(VLOOKUP($B1476,Table1[],2,FALSE)=0,"",VLOOKUP($B1476,Table1[],2,FALSE))</f>
        <v/>
      </c>
      <c r="P1476" t="str">
        <f>IF(VLOOKUP($B1476,Table1[],3,FALSE)=0,"",VLOOKUP($B1476,Table1[],3,FALSE))</f>
        <v/>
      </c>
      <c r="Q1476" t="str">
        <f>IF(VLOOKUP($B1476,Table1[],5,FALSE)=0,"",VLOOKUP($B1476,Table1[],5,FALSE))</f>
        <v/>
      </c>
    </row>
    <row r="1477" spans="1:17" x14ac:dyDescent="0.25">
      <c r="A1477" t="s">
        <v>117</v>
      </c>
      <c r="B1477" t="s">
        <v>17</v>
      </c>
      <c r="C1477">
        <v>0</v>
      </c>
      <c r="D1477">
        <v>0.01</v>
      </c>
      <c r="E1477">
        <v>1</v>
      </c>
      <c r="F1477" t="s">
        <v>18</v>
      </c>
      <c r="G1477" t="s">
        <v>1140</v>
      </c>
      <c r="K1477">
        <v>577360000</v>
      </c>
      <c r="L1477">
        <v>6.2850000000000003E-2</v>
      </c>
      <c r="M1477">
        <v>577360000</v>
      </c>
      <c r="N1477">
        <v>4.7020999999999999E-3</v>
      </c>
      <c r="O1477" t="str">
        <f>IF(VLOOKUP($B1477,Table1[],2,FALSE)=0,"",VLOOKUP($B1477,Table1[],2,FALSE))</f>
        <v/>
      </c>
      <c r="P1477" t="str">
        <f>IF(VLOOKUP($B1477,Table1[],3,FALSE)=0,"",VLOOKUP($B1477,Table1[],3,FALSE))</f>
        <v/>
      </c>
      <c r="Q1477" t="str">
        <f>IF(VLOOKUP($B1477,Table1[],5,FALSE)=0,"",VLOOKUP($B1477,Table1[],5,FALSE))</f>
        <v/>
      </c>
    </row>
    <row r="1478" spans="1:17" x14ac:dyDescent="0.25">
      <c r="A1478" t="s">
        <v>117</v>
      </c>
      <c r="B1478" t="s">
        <v>17</v>
      </c>
      <c r="C1478">
        <v>0</v>
      </c>
      <c r="D1478">
        <v>0.01</v>
      </c>
      <c r="E1478">
        <v>10</v>
      </c>
      <c r="F1478" t="s">
        <v>18</v>
      </c>
      <c r="G1478" t="s">
        <v>1140</v>
      </c>
      <c r="K1478">
        <v>5773600000</v>
      </c>
      <c r="L1478">
        <v>2.3736E-2</v>
      </c>
      <c r="M1478">
        <v>5773600000</v>
      </c>
      <c r="N1478">
        <v>0</v>
      </c>
      <c r="O1478" t="str">
        <f>IF(VLOOKUP($B1478,Table1[],2,FALSE)=0,"",VLOOKUP($B1478,Table1[],2,FALSE))</f>
        <v/>
      </c>
      <c r="P1478" t="str">
        <f>IF(VLOOKUP($B1478,Table1[],3,FALSE)=0,"",VLOOKUP($B1478,Table1[],3,FALSE))</f>
        <v/>
      </c>
      <c r="Q1478" t="str">
        <f>IF(VLOOKUP($B1478,Table1[],5,FALSE)=0,"",VLOOKUP($B1478,Table1[],5,FALSE))</f>
        <v/>
      </c>
    </row>
    <row r="1479" spans="1:17" x14ac:dyDescent="0.25">
      <c r="A1479" t="s">
        <v>117</v>
      </c>
      <c r="B1479" t="s">
        <v>17</v>
      </c>
      <c r="C1479">
        <v>0</v>
      </c>
      <c r="D1479">
        <v>0.01</v>
      </c>
      <c r="E1479">
        <v>100</v>
      </c>
      <c r="F1479" t="s">
        <v>18</v>
      </c>
      <c r="G1479" t="s">
        <v>1140</v>
      </c>
      <c r="K1479">
        <v>57736000000</v>
      </c>
      <c r="L1479">
        <v>8.4770999999999996E-3</v>
      </c>
      <c r="M1479">
        <v>57736000000</v>
      </c>
      <c r="N1479">
        <v>0</v>
      </c>
      <c r="O1479" t="str">
        <f>IF(VLOOKUP($B1479,Table1[],2,FALSE)=0,"",VLOOKUP($B1479,Table1[],2,FALSE))</f>
        <v/>
      </c>
      <c r="P1479" t="str">
        <f>IF(VLOOKUP($B1479,Table1[],3,FALSE)=0,"",VLOOKUP($B1479,Table1[],3,FALSE))</f>
        <v/>
      </c>
      <c r="Q1479" t="str">
        <f>IF(VLOOKUP($B1479,Table1[],5,FALSE)=0,"",VLOOKUP($B1479,Table1[],5,FALSE))</f>
        <v/>
      </c>
    </row>
    <row r="1480" spans="1:17" x14ac:dyDescent="0.25">
      <c r="A1480" t="s">
        <v>117</v>
      </c>
      <c r="B1480" t="s">
        <v>17</v>
      </c>
      <c r="C1480">
        <v>0</v>
      </c>
      <c r="D1480">
        <v>0.01</v>
      </c>
      <c r="E1480">
        <v>1000</v>
      </c>
      <c r="F1480" t="s">
        <v>18</v>
      </c>
      <c r="G1480" t="s">
        <v>1140</v>
      </c>
      <c r="K1480" s="168">
        <v>577360000000</v>
      </c>
      <c r="L1480">
        <v>0</v>
      </c>
      <c r="M1480" s="168">
        <v>577360000000</v>
      </c>
      <c r="N1480">
        <v>0</v>
      </c>
      <c r="O1480" t="str">
        <f>IF(VLOOKUP($B1480,Table1[],2,FALSE)=0,"",VLOOKUP($B1480,Table1[],2,FALSE))</f>
        <v/>
      </c>
      <c r="P1480" t="str">
        <f>IF(VLOOKUP($B1480,Table1[],3,FALSE)=0,"",VLOOKUP($B1480,Table1[],3,FALSE))</f>
        <v/>
      </c>
      <c r="Q1480" t="str">
        <f>IF(VLOOKUP($B1480,Table1[],5,FALSE)=0,"",VLOOKUP($B1480,Table1[],5,FALSE))</f>
        <v/>
      </c>
    </row>
    <row r="1481" spans="1:17" x14ac:dyDescent="0.25">
      <c r="A1481" t="s">
        <v>117</v>
      </c>
      <c r="B1481" t="s">
        <v>17</v>
      </c>
      <c r="C1481">
        <v>0.01</v>
      </c>
      <c r="D1481">
        <v>0.1</v>
      </c>
      <c r="E1481">
        <v>1E-8</v>
      </c>
      <c r="F1481" t="s">
        <v>18</v>
      </c>
      <c r="G1481" t="s">
        <v>1140</v>
      </c>
      <c r="K1481">
        <v>580</v>
      </c>
      <c r="L1481">
        <v>14000</v>
      </c>
      <c r="M1481">
        <v>577.27</v>
      </c>
      <c r="N1481">
        <v>9.9999999999999895E+20</v>
      </c>
      <c r="O1481" t="str">
        <f>IF(VLOOKUP($B1481,Table1[],2,FALSE)=0,"",VLOOKUP($B1481,Table1[],2,FALSE))</f>
        <v/>
      </c>
      <c r="P1481" t="str">
        <f>IF(VLOOKUP($B1481,Table1[],3,FALSE)=0,"",VLOOKUP($B1481,Table1[],3,FALSE))</f>
        <v/>
      </c>
      <c r="Q1481" t="str">
        <f>IF(VLOOKUP($B1481,Table1[],5,FALSE)=0,"",VLOOKUP($B1481,Table1[],5,FALSE))</f>
        <v/>
      </c>
    </row>
    <row r="1482" spans="1:17" x14ac:dyDescent="0.25">
      <c r="A1482" t="s">
        <v>117</v>
      </c>
      <c r="B1482" t="s">
        <v>17</v>
      </c>
      <c r="C1482">
        <v>0.01</v>
      </c>
      <c r="D1482">
        <v>0.1</v>
      </c>
      <c r="E1482">
        <v>9.9999999999999995E-8</v>
      </c>
      <c r="F1482" t="s">
        <v>18</v>
      </c>
      <c r="G1482" t="s">
        <v>1140</v>
      </c>
      <c r="K1482">
        <v>580</v>
      </c>
      <c r="L1482">
        <v>13975</v>
      </c>
      <c r="M1482">
        <v>579.78</v>
      </c>
      <c r="N1482">
        <v>13975</v>
      </c>
      <c r="O1482" t="str">
        <f>IF(VLOOKUP($B1482,Table1[],2,FALSE)=0,"",VLOOKUP($B1482,Table1[],2,FALSE))</f>
        <v/>
      </c>
      <c r="P1482" t="str">
        <f>IF(VLOOKUP($B1482,Table1[],3,FALSE)=0,"",VLOOKUP($B1482,Table1[],3,FALSE))</f>
        <v/>
      </c>
      <c r="Q1482" t="str">
        <f>IF(VLOOKUP($B1482,Table1[],5,FALSE)=0,"",VLOOKUP($B1482,Table1[],5,FALSE))</f>
        <v/>
      </c>
    </row>
    <row r="1483" spans="1:17" x14ac:dyDescent="0.25">
      <c r="A1483" t="s">
        <v>117</v>
      </c>
      <c r="B1483" t="s">
        <v>17</v>
      </c>
      <c r="C1483">
        <v>0.01</v>
      </c>
      <c r="D1483">
        <v>0.1</v>
      </c>
      <c r="E1483">
        <v>9.9999999999999995E-7</v>
      </c>
      <c r="F1483" t="s">
        <v>18</v>
      </c>
      <c r="G1483" t="s">
        <v>1140</v>
      </c>
      <c r="K1483">
        <v>794.35</v>
      </c>
      <c r="L1483">
        <v>12648</v>
      </c>
      <c r="M1483">
        <v>794.24</v>
      </c>
      <c r="N1483">
        <v>12648</v>
      </c>
      <c r="O1483" t="str">
        <f>IF(VLOOKUP($B1483,Table1[],2,FALSE)=0,"",VLOOKUP($B1483,Table1[],2,FALSE))</f>
        <v/>
      </c>
      <c r="P1483" t="str">
        <f>IF(VLOOKUP($B1483,Table1[],3,FALSE)=0,"",VLOOKUP($B1483,Table1[],3,FALSE))</f>
        <v/>
      </c>
      <c r="Q1483" t="str">
        <f>IF(VLOOKUP($B1483,Table1[],5,FALSE)=0,"",VLOOKUP($B1483,Table1[],5,FALSE))</f>
        <v/>
      </c>
    </row>
    <row r="1484" spans="1:17" x14ac:dyDescent="0.25">
      <c r="A1484" t="s">
        <v>117</v>
      </c>
      <c r="B1484" t="s">
        <v>17</v>
      </c>
      <c r="C1484">
        <v>0.01</v>
      </c>
      <c r="D1484">
        <v>0.1</v>
      </c>
      <c r="E1484">
        <v>1.0000000000000001E-5</v>
      </c>
      <c r="F1484" t="s">
        <v>18</v>
      </c>
      <c r="G1484" t="s">
        <v>1140</v>
      </c>
      <c r="K1484">
        <v>5786.4</v>
      </c>
      <c r="L1484">
        <v>3162.6</v>
      </c>
      <c r="M1484">
        <v>5786.3</v>
      </c>
      <c r="N1484">
        <v>3161.7</v>
      </c>
      <c r="O1484" t="str">
        <f>IF(VLOOKUP($B1484,Table1[],2,FALSE)=0,"",VLOOKUP($B1484,Table1[],2,FALSE))</f>
        <v/>
      </c>
      <c r="P1484" t="str">
        <f>IF(VLOOKUP($B1484,Table1[],3,FALSE)=0,"",VLOOKUP($B1484,Table1[],3,FALSE))</f>
        <v/>
      </c>
      <c r="Q1484" t="str">
        <f>IF(VLOOKUP($B1484,Table1[],5,FALSE)=0,"",VLOOKUP($B1484,Table1[],5,FALSE))</f>
        <v/>
      </c>
    </row>
    <row r="1485" spans="1:17" x14ac:dyDescent="0.25">
      <c r="A1485" t="s">
        <v>117</v>
      </c>
      <c r="B1485" t="s">
        <v>17</v>
      </c>
      <c r="C1485">
        <v>0.01</v>
      </c>
      <c r="D1485">
        <v>0.1</v>
      </c>
      <c r="E1485">
        <v>1E-4</v>
      </c>
      <c r="F1485" t="s">
        <v>18</v>
      </c>
      <c r="G1485" t="s">
        <v>1140</v>
      </c>
      <c r="K1485">
        <v>57737</v>
      </c>
      <c r="L1485">
        <v>326.69</v>
      </c>
      <c r="M1485">
        <v>57737</v>
      </c>
      <c r="N1485">
        <v>326.27999999999997</v>
      </c>
      <c r="O1485" t="str">
        <f>IF(VLOOKUP($B1485,Table1[],2,FALSE)=0,"",VLOOKUP($B1485,Table1[],2,FALSE))</f>
        <v/>
      </c>
      <c r="P1485" t="str">
        <f>IF(VLOOKUP($B1485,Table1[],3,FALSE)=0,"",VLOOKUP($B1485,Table1[],3,FALSE))</f>
        <v/>
      </c>
      <c r="Q1485" t="str">
        <f>IF(VLOOKUP($B1485,Table1[],5,FALSE)=0,"",VLOOKUP($B1485,Table1[],5,FALSE))</f>
        <v/>
      </c>
    </row>
    <row r="1486" spans="1:17" x14ac:dyDescent="0.25">
      <c r="A1486" t="s">
        <v>117</v>
      </c>
      <c r="B1486" t="s">
        <v>17</v>
      </c>
      <c r="C1486">
        <v>0.01</v>
      </c>
      <c r="D1486">
        <v>0.1</v>
      </c>
      <c r="E1486">
        <v>1E-3</v>
      </c>
      <c r="F1486" t="s">
        <v>18</v>
      </c>
      <c r="G1486" t="s">
        <v>1140</v>
      </c>
      <c r="K1486">
        <v>577360</v>
      </c>
      <c r="L1486">
        <v>32.802</v>
      </c>
      <c r="M1486">
        <v>577350</v>
      </c>
      <c r="N1486">
        <v>32.639000000000003</v>
      </c>
      <c r="O1486" t="str">
        <f>IF(VLOOKUP($B1486,Table1[],2,FALSE)=0,"",VLOOKUP($B1486,Table1[],2,FALSE))</f>
        <v/>
      </c>
      <c r="P1486" t="str">
        <f>IF(VLOOKUP($B1486,Table1[],3,FALSE)=0,"",VLOOKUP($B1486,Table1[],3,FALSE))</f>
        <v/>
      </c>
      <c r="Q1486" t="str">
        <f>IF(VLOOKUP($B1486,Table1[],5,FALSE)=0,"",VLOOKUP($B1486,Table1[],5,FALSE))</f>
        <v/>
      </c>
    </row>
    <row r="1487" spans="1:17" x14ac:dyDescent="0.25">
      <c r="A1487" t="s">
        <v>117</v>
      </c>
      <c r="B1487" t="s">
        <v>17</v>
      </c>
      <c r="C1487">
        <v>0.1</v>
      </c>
      <c r="D1487">
        <v>1</v>
      </c>
      <c r="E1487">
        <v>9.9999999999999995E-8</v>
      </c>
      <c r="F1487" t="s">
        <v>18</v>
      </c>
      <c r="G1487" t="s">
        <v>1140</v>
      </c>
      <c r="K1487">
        <v>590</v>
      </c>
      <c r="L1487">
        <v>12000</v>
      </c>
      <c r="M1487">
        <v>568.01</v>
      </c>
      <c r="N1487">
        <v>11812</v>
      </c>
      <c r="O1487" t="str">
        <f>IF(VLOOKUP($B1487,Table1[],2,FALSE)=0,"",VLOOKUP($B1487,Table1[],2,FALSE))</f>
        <v/>
      </c>
      <c r="P1487" t="str">
        <f>IF(VLOOKUP($B1487,Table1[],3,FALSE)=0,"",VLOOKUP($B1487,Table1[],3,FALSE))</f>
        <v/>
      </c>
      <c r="Q1487" t="str">
        <f>IF(VLOOKUP($B1487,Table1[],5,FALSE)=0,"",VLOOKUP($B1487,Table1[],5,FALSE))</f>
        <v/>
      </c>
    </row>
    <row r="1488" spans="1:17" x14ac:dyDescent="0.25">
      <c r="A1488" t="s">
        <v>117</v>
      </c>
      <c r="B1488" t="s">
        <v>17</v>
      </c>
      <c r="C1488">
        <v>0.1</v>
      </c>
      <c r="D1488">
        <v>1</v>
      </c>
      <c r="E1488">
        <v>9.9999999999999995E-7</v>
      </c>
      <c r="F1488" t="s">
        <v>18</v>
      </c>
      <c r="G1488" t="s">
        <v>1140</v>
      </c>
      <c r="K1488">
        <v>647.66</v>
      </c>
      <c r="L1488">
        <v>11942</v>
      </c>
      <c r="M1488">
        <v>669.04</v>
      </c>
      <c r="N1488">
        <v>11724</v>
      </c>
      <c r="O1488" t="str">
        <f>IF(VLOOKUP($B1488,Table1[],2,FALSE)=0,"",VLOOKUP($B1488,Table1[],2,FALSE))</f>
        <v/>
      </c>
      <c r="P1488" t="str">
        <f>IF(VLOOKUP($B1488,Table1[],3,FALSE)=0,"",VLOOKUP($B1488,Table1[],3,FALSE))</f>
        <v/>
      </c>
      <c r="Q1488" t="str">
        <f>IF(VLOOKUP($B1488,Table1[],5,FALSE)=0,"",VLOOKUP($B1488,Table1[],5,FALSE))</f>
        <v/>
      </c>
    </row>
    <row r="1489" spans="1:17" x14ac:dyDescent="0.25">
      <c r="A1489" t="s">
        <v>117</v>
      </c>
      <c r="B1489" t="s">
        <v>17</v>
      </c>
      <c r="C1489">
        <v>0.1</v>
      </c>
      <c r="D1489">
        <v>1</v>
      </c>
      <c r="E1489">
        <v>1.0000000000000001E-5</v>
      </c>
      <c r="F1489" t="s">
        <v>18</v>
      </c>
      <c r="G1489" t="s">
        <v>1140</v>
      </c>
      <c r="K1489">
        <v>5185.8</v>
      </c>
      <c r="L1489">
        <v>8475.5</v>
      </c>
      <c r="M1489">
        <v>5185</v>
      </c>
      <c r="N1489">
        <v>8474.7999999999993</v>
      </c>
      <c r="O1489" t="str">
        <f>IF(VLOOKUP($B1489,Table1[],2,FALSE)=0,"",VLOOKUP($B1489,Table1[],2,FALSE))</f>
        <v/>
      </c>
      <c r="P1489" t="str">
        <f>IF(VLOOKUP($B1489,Table1[],3,FALSE)=0,"",VLOOKUP($B1489,Table1[],3,FALSE))</f>
        <v/>
      </c>
      <c r="Q1489" t="str">
        <f>IF(VLOOKUP($B1489,Table1[],5,FALSE)=0,"",VLOOKUP($B1489,Table1[],5,FALSE))</f>
        <v/>
      </c>
    </row>
    <row r="1490" spans="1:17" x14ac:dyDescent="0.25">
      <c r="A1490" t="s">
        <v>117</v>
      </c>
      <c r="B1490" t="s">
        <v>17</v>
      </c>
      <c r="C1490">
        <v>0.1</v>
      </c>
      <c r="D1490">
        <v>1</v>
      </c>
      <c r="E1490">
        <v>1E-4</v>
      </c>
      <c r="F1490" t="s">
        <v>18</v>
      </c>
      <c r="G1490" t="s">
        <v>1140</v>
      </c>
      <c r="K1490">
        <v>57619</v>
      </c>
      <c r="L1490">
        <v>1429.9</v>
      </c>
      <c r="M1490">
        <v>57619</v>
      </c>
      <c r="N1490">
        <v>1428.7</v>
      </c>
      <c r="O1490" t="str">
        <f>IF(VLOOKUP($B1490,Table1[],2,FALSE)=0,"",VLOOKUP($B1490,Table1[],2,FALSE))</f>
        <v/>
      </c>
      <c r="P1490" t="str">
        <f>IF(VLOOKUP($B1490,Table1[],3,FALSE)=0,"",VLOOKUP($B1490,Table1[],3,FALSE))</f>
        <v/>
      </c>
      <c r="Q1490" t="str">
        <f>IF(VLOOKUP($B1490,Table1[],5,FALSE)=0,"",VLOOKUP($B1490,Table1[],5,FALSE))</f>
        <v/>
      </c>
    </row>
    <row r="1491" spans="1:17" x14ac:dyDescent="0.25">
      <c r="A1491" t="s">
        <v>117</v>
      </c>
      <c r="B1491" t="s">
        <v>17</v>
      </c>
      <c r="C1491">
        <v>0.1</v>
      </c>
      <c r="D1491">
        <v>1</v>
      </c>
      <c r="E1491">
        <v>1E-3</v>
      </c>
      <c r="F1491" t="s">
        <v>18</v>
      </c>
      <c r="G1491" t="s">
        <v>1140</v>
      </c>
      <c r="K1491">
        <v>577340</v>
      </c>
      <c r="L1491">
        <v>145.01</v>
      </c>
      <c r="M1491">
        <v>577340</v>
      </c>
      <c r="N1491">
        <v>144.51</v>
      </c>
      <c r="O1491" t="str">
        <f>IF(VLOOKUP($B1491,Table1[],2,FALSE)=0,"",VLOOKUP($B1491,Table1[],2,FALSE))</f>
        <v/>
      </c>
      <c r="P1491" t="str">
        <f>IF(VLOOKUP($B1491,Table1[],3,FALSE)=0,"",VLOOKUP($B1491,Table1[],3,FALSE))</f>
        <v/>
      </c>
      <c r="Q1491" t="str">
        <f>IF(VLOOKUP($B1491,Table1[],5,FALSE)=0,"",VLOOKUP($B1491,Table1[],5,FALSE))</f>
        <v/>
      </c>
    </row>
    <row r="1492" spans="1:17" x14ac:dyDescent="0.25">
      <c r="A1492" t="s">
        <v>117</v>
      </c>
      <c r="B1492" t="s">
        <v>17</v>
      </c>
      <c r="C1492">
        <v>0.1</v>
      </c>
      <c r="D1492">
        <v>1</v>
      </c>
      <c r="E1492">
        <v>0.01</v>
      </c>
      <c r="F1492" t="s">
        <v>18</v>
      </c>
      <c r="G1492" t="s">
        <v>1140</v>
      </c>
      <c r="K1492">
        <v>5773600</v>
      </c>
      <c r="L1492">
        <v>14.653</v>
      </c>
      <c r="M1492">
        <v>5773500</v>
      </c>
      <c r="N1492">
        <v>14.452999999999999</v>
      </c>
      <c r="O1492" t="str">
        <f>IF(VLOOKUP($B1492,Table1[],2,FALSE)=0,"",VLOOKUP($B1492,Table1[],2,FALSE))</f>
        <v/>
      </c>
      <c r="P1492" t="str">
        <f>IF(VLOOKUP($B1492,Table1[],3,FALSE)=0,"",VLOOKUP($B1492,Table1[],3,FALSE))</f>
        <v/>
      </c>
      <c r="Q1492" t="str">
        <f>IF(VLOOKUP($B1492,Table1[],5,FALSE)=0,"",VLOOKUP($B1492,Table1[],5,FALSE))</f>
        <v/>
      </c>
    </row>
    <row r="1493" spans="1:17" x14ac:dyDescent="0.25">
      <c r="A1493" t="s">
        <v>117</v>
      </c>
      <c r="B1493" t="s">
        <v>17</v>
      </c>
      <c r="C1493">
        <v>1</v>
      </c>
      <c r="D1493">
        <v>10</v>
      </c>
      <c r="E1493">
        <v>9.9999999999999995E-7</v>
      </c>
      <c r="F1493" t="s">
        <v>18</v>
      </c>
      <c r="G1493" t="s">
        <v>103</v>
      </c>
      <c r="K1493">
        <v>5.9</v>
      </c>
      <c r="L1493">
        <v>12</v>
      </c>
      <c r="M1493">
        <v>5.8777999999999997</v>
      </c>
      <c r="N1493">
        <v>11.641999999999999</v>
      </c>
      <c r="O1493" t="str">
        <f>IF(VLOOKUP($B1493,Table1[],2,FALSE)=0,"",VLOOKUP($B1493,Table1[],2,FALSE))</f>
        <v/>
      </c>
      <c r="P1493" t="str">
        <f>IF(VLOOKUP($B1493,Table1[],3,FALSE)=0,"",VLOOKUP($B1493,Table1[],3,FALSE))</f>
        <v/>
      </c>
      <c r="Q1493" t="str">
        <f>IF(VLOOKUP($B1493,Table1[],5,FALSE)=0,"",VLOOKUP($B1493,Table1[],5,FALSE))</f>
        <v/>
      </c>
    </row>
    <row r="1494" spans="1:17" x14ac:dyDescent="0.25">
      <c r="A1494" t="s">
        <v>117</v>
      </c>
      <c r="B1494" t="s">
        <v>17</v>
      </c>
      <c r="C1494">
        <v>1</v>
      </c>
      <c r="D1494">
        <v>10</v>
      </c>
      <c r="E1494">
        <v>1.0000000000000001E-5</v>
      </c>
      <c r="F1494" t="s">
        <v>18</v>
      </c>
      <c r="G1494" t="s">
        <v>103</v>
      </c>
      <c r="K1494">
        <v>6.5110999999999999</v>
      </c>
      <c r="L1494">
        <v>11.939</v>
      </c>
      <c r="M1494">
        <v>6.8826999999999998</v>
      </c>
      <c r="N1494">
        <v>11.555</v>
      </c>
      <c r="O1494" t="str">
        <f>IF(VLOOKUP($B1494,Table1[],2,FALSE)=0,"",VLOOKUP($B1494,Table1[],2,FALSE))</f>
        <v/>
      </c>
      <c r="P1494" t="str">
        <f>IF(VLOOKUP($B1494,Table1[],3,FALSE)=0,"",VLOOKUP($B1494,Table1[],3,FALSE))</f>
        <v/>
      </c>
      <c r="Q1494" t="str">
        <f>IF(VLOOKUP($B1494,Table1[],5,FALSE)=0,"",VLOOKUP($B1494,Table1[],5,FALSE))</f>
        <v/>
      </c>
    </row>
    <row r="1495" spans="1:17" x14ac:dyDescent="0.25">
      <c r="A1495" t="s">
        <v>117</v>
      </c>
      <c r="B1495" t="s">
        <v>17</v>
      </c>
      <c r="C1495">
        <v>1</v>
      </c>
      <c r="D1495">
        <v>10</v>
      </c>
      <c r="E1495">
        <v>1E-4</v>
      </c>
      <c r="F1495" t="s">
        <v>18</v>
      </c>
      <c r="G1495" t="s">
        <v>103</v>
      </c>
      <c r="K1495">
        <v>52.024000000000001</v>
      </c>
      <c r="L1495">
        <v>8.3239000000000001</v>
      </c>
      <c r="M1495">
        <v>52.009</v>
      </c>
      <c r="N1495">
        <v>8.3231000000000002</v>
      </c>
      <c r="O1495" t="str">
        <f>IF(VLOOKUP($B1495,Table1[],2,FALSE)=0,"",VLOOKUP($B1495,Table1[],2,FALSE))</f>
        <v/>
      </c>
      <c r="P1495" t="str">
        <f>IF(VLOOKUP($B1495,Table1[],3,FALSE)=0,"",VLOOKUP($B1495,Table1[],3,FALSE))</f>
        <v/>
      </c>
      <c r="Q1495" t="str">
        <f>IF(VLOOKUP($B1495,Table1[],5,FALSE)=0,"",VLOOKUP($B1495,Table1[],5,FALSE))</f>
        <v/>
      </c>
    </row>
    <row r="1496" spans="1:17" x14ac:dyDescent="0.25">
      <c r="A1496" t="s">
        <v>117</v>
      </c>
      <c r="B1496" t="s">
        <v>17</v>
      </c>
      <c r="C1496">
        <v>1</v>
      </c>
      <c r="D1496">
        <v>10</v>
      </c>
      <c r="E1496">
        <v>1E-3</v>
      </c>
      <c r="F1496" t="s">
        <v>18</v>
      </c>
      <c r="G1496" t="s">
        <v>103</v>
      </c>
      <c r="K1496">
        <v>576.23</v>
      </c>
      <c r="L1496">
        <v>1.3955</v>
      </c>
      <c r="M1496">
        <v>576.23</v>
      </c>
      <c r="N1496">
        <v>1.3938999999999999</v>
      </c>
      <c r="O1496" t="str">
        <f>IF(VLOOKUP($B1496,Table1[],2,FALSE)=0,"",VLOOKUP($B1496,Table1[],2,FALSE))</f>
        <v/>
      </c>
      <c r="P1496" t="str">
        <f>IF(VLOOKUP($B1496,Table1[],3,FALSE)=0,"",VLOOKUP($B1496,Table1[],3,FALSE))</f>
        <v/>
      </c>
      <c r="Q1496" t="str">
        <f>IF(VLOOKUP($B1496,Table1[],5,FALSE)=0,"",VLOOKUP($B1496,Table1[],5,FALSE))</f>
        <v/>
      </c>
    </row>
    <row r="1497" spans="1:17" x14ac:dyDescent="0.25">
      <c r="A1497" t="s">
        <v>117</v>
      </c>
      <c r="B1497" t="s">
        <v>17</v>
      </c>
      <c r="C1497">
        <v>1</v>
      </c>
      <c r="D1497">
        <v>10</v>
      </c>
      <c r="E1497">
        <v>0.01</v>
      </c>
      <c r="F1497" t="s">
        <v>18</v>
      </c>
      <c r="G1497" t="s">
        <v>103</v>
      </c>
      <c r="K1497">
        <v>5773.4</v>
      </c>
      <c r="L1497">
        <v>0.1416</v>
      </c>
      <c r="M1497">
        <v>5773.4</v>
      </c>
      <c r="N1497">
        <v>0.14094999999999999</v>
      </c>
      <c r="O1497" t="str">
        <f>IF(VLOOKUP($B1497,Table1[],2,FALSE)=0,"",VLOOKUP($B1497,Table1[],2,FALSE))</f>
        <v/>
      </c>
      <c r="P1497" t="str">
        <f>IF(VLOOKUP($B1497,Table1[],3,FALSE)=0,"",VLOOKUP($B1497,Table1[],3,FALSE))</f>
        <v/>
      </c>
      <c r="Q1497" t="str">
        <f>IF(VLOOKUP($B1497,Table1[],5,FALSE)=0,"",VLOOKUP($B1497,Table1[],5,FALSE))</f>
        <v/>
      </c>
    </row>
    <row r="1498" spans="1:17" x14ac:dyDescent="0.25">
      <c r="A1498" t="s">
        <v>117</v>
      </c>
      <c r="B1498" t="s">
        <v>17</v>
      </c>
      <c r="C1498">
        <v>1</v>
      </c>
      <c r="D1498">
        <v>10</v>
      </c>
      <c r="E1498">
        <v>0.1</v>
      </c>
      <c r="F1498" t="s">
        <v>18</v>
      </c>
      <c r="G1498" t="s">
        <v>103</v>
      </c>
      <c r="K1498">
        <v>57736</v>
      </c>
      <c r="L1498">
        <v>1.4357E-2</v>
      </c>
      <c r="M1498">
        <v>57735</v>
      </c>
      <c r="N1498">
        <v>1.4097E-2</v>
      </c>
      <c r="O1498" t="str">
        <f>IF(VLOOKUP($B1498,Table1[],2,FALSE)=0,"",VLOOKUP($B1498,Table1[],2,FALSE))</f>
        <v/>
      </c>
      <c r="P1498" t="str">
        <f>IF(VLOOKUP($B1498,Table1[],3,FALSE)=0,"",VLOOKUP($B1498,Table1[],3,FALSE))</f>
        <v/>
      </c>
      <c r="Q1498" t="str">
        <f>IF(VLOOKUP($B1498,Table1[],5,FALSE)=0,"",VLOOKUP($B1498,Table1[],5,FALSE))</f>
        <v/>
      </c>
    </row>
    <row r="1499" spans="1:17" x14ac:dyDescent="0.25">
      <c r="A1499" t="s">
        <v>117</v>
      </c>
      <c r="B1499" t="s">
        <v>17</v>
      </c>
      <c r="C1499">
        <v>10</v>
      </c>
      <c r="D1499">
        <v>100</v>
      </c>
      <c r="E1499">
        <v>1.0000000000000001E-5</v>
      </c>
      <c r="F1499" t="s">
        <v>18</v>
      </c>
      <c r="G1499" t="s">
        <v>103</v>
      </c>
      <c r="K1499">
        <v>58</v>
      </c>
      <c r="L1499">
        <v>12</v>
      </c>
      <c r="M1499">
        <v>53.872999999999998</v>
      </c>
      <c r="N1499">
        <v>12.026999999999999</v>
      </c>
      <c r="O1499" t="str">
        <f>IF(VLOOKUP($B1499,Table1[],2,FALSE)=0,"",VLOOKUP($B1499,Table1[],2,FALSE))</f>
        <v/>
      </c>
      <c r="P1499" t="str">
        <f>IF(VLOOKUP($B1499,Table1[],3,FALSE)=0,"",VLOOKUP($B1499,Table1[],3,FALSE))</f>
        <v/>
      </c>
      <c r="Q1499" t="str">
        <f>IF(VLOOKUP($B1499,Table1[],5,FALSE)=0,"",VLOOKUP($B1499,Table1[],5,FALSE))</f>
        <v/>
      </c>
    </row>
    <row r="1500" spans="1:17" x14ac:dyDescent="0.25">
      <c r="A1500" t="s">
        <v>117</v>
      </c>
      <c r="B1500" t="s">
        <v>17</v>
      </c>
      <c r="C1500">
        <v>10</v>
      </c>
      <c r="D1500">
        <v>100</v>
      </c>
      <c r="E1500">
        <v>1E-4</v>
      </c>
      <c r="F1500" t="s">
        <v>18</v>
      </c>
      <c r="G1500" t="s">
        <v>103</v>
      </c>
      <c r="K1500">
        <v>64.108000000000004</v>
      </c>
      <c r="L1500">
        <v>11.939</v>
      </c>
      <c r="M1500">
        <v>63.985999999999997</v>
      </c>
      <c r="N1500">
        <v>11.939</v>
      </c>
      <c r="O1500" t="str">
        <f>IF(VLOOKUP($B1500,Table1[],2,FALSE)=0,"",VLOOKUP($B1500,Table1[],2,FALSE))</f>
        <v/>
      </c>
      <c r="P1500" t="str">
        <f>IF(VLOOKUP($B1500,Table1[],3,FALSE)=0,"",VLOOKUP($B1500,Table1[],3,FALSE))</f>
        <v/>
      </c>
      <c r="Q1500" t="str">
        <f>IF(VLOOKUP($B1500,Table1[],5,FALSE)=0,"",VLOOKUP($B1500,Table1[],5,FALSE))</f>
        <v/>
      </c>
    </row>
    <row r="1501" spans="1:17" x14ac:dyDescent="0.25">
      <c r="A1501" t="s">
        <v>117</v>
      </c>
      <c r="B1501" t="s">
        <v>17</v>
      </c>
      <c r="C1501">
        <v>10</v>
      </c>
      <c r="D1501">
        <v>100</v>
      </c>
      <c r="E1501">
        <v>1E-3</v>
      </c>
      <c r="F1501" t="s">
        <v>18</v>
      </c>
      <c r="G1501" t="s">
        <v>103</v>
      </c>
      <c r="K1501">
        <v>516.51</v>
      </c>
      <c r="L1501">
        <v>8.6655999999999995</v>
      </c>
      <c r="M1501">
        <v>516.37</v>
      </c>
      <c r="N1501">
        <v>8.6648999999999994</v>
      </c>
      <c r="O1501" t="str">
        <f>IF(VLOOKUP($B1501,Table1[],2,FALSE)=0,"",VLOOKUP($B1501,Table1[],2,FALSE))</f>
        <v/>
      </c>
      <c r="P1501" t="str">
        <f>IF(VLOOKUP($B1501,Table1[],3,FALSE)=0,"",VLOOKUP($B1501,Table1[],3,FALSE))</f>
        <v/>
      </c>
      <c r="Q1501" t="str">
        <f>IF(VLOOKUP($B1501,Table1[],5,FALSE)=0,"",VLOOKUP($B1501,Table1[],5,FALSE))</f>
        <v/>
      </c>
    </row>
    <row r="1502" spans="1:17" x14ac:dyDescent="0.25">
      <c r="A1502" t="s">
        <v>117</v>
      </c>
      <c r="B1502" t="s">
        <v>17</v>
      </c>
      <c r="C1502">
        <v>10</v>
      </c>
      <c r="D1502">
        <v>100</v>
      </c>
      <c r="E1502">
        <v>0.01</v>
      </c>
      <c r="F1502" t="s">
        <v>18</v>
      </c>
      <c r="G1502" t="s">
        <v>103</v>
      </c>
      <c r="K1502">
        <v>5761.5</v>
      </c>
      <c r="L1502">
        <v>1.4742</v>
      </c>
      <c r="M1502">
        <v>5761.5</v>
      </c>
      <c r="N1502">
        <v>1.4725999999999999</v>
      </c>
      <c r="O1502" t="str">
        <f>IF(VLOOKUP($B1502,Table1[],2,FALSE)=0,"",VLOOKUP($B1502,Table1[],2,FALSE))</f>
        <v/>
      </c>
      <c r="P1502" t="str">
        <f>IF(VLOOKUP($B1502,Table1[],3,FALSE)=0,"",VLOOKUP($B1502,Table1[],3,FALSE))</f>
        <v/>
      </c>
      <c r="Q1502" t="str">
        <f>IF(VLOOKUP($B1502,Table1[],5,FALSE)=0,"",VLOOKUP($B1502,Table1[],5,FALSE))</f>
        <v/>
      </c>
    </row>
    <row r="1503" spans="1:17" x14ac:dyDescent="0.25">
      <c r="A1503" t="s">
        <v>117</v>
      </c>
      <c r="B1503" t="s">
        <v>17</v>
      </c>
      <c r="C1503">
        <v>10</v>
      </c>
      <c r="D1503">
        <v>100</v>
      </c>
      <c r="E1503">
        <v>0.1</v>
      </c>
      <c r="F1503" t="s">
        <v>18</v>
      </c>
      <c r="G1503" t="s">
        <v>103</v>
      </c>
      <c r="K1503">
        <v>57734</v>
      </c>
      <c r="L1503">
        <v>0.14965000000000001</v>
      </c>
      <c r="M1503">
        <v>57734</v>
      </c>
      <c r="N1503">
        <v>0.14899999999999999</v>
      </c>
      <c r="O1503" t="str">
        <f>IF(VLOOKUP($B1503,Table1[],2,FALSE)=0,"",VLOOKUP($B1503,Table1[],2,FALSE))</f>
        <v/>
      </c>
      <c r="P1503" t="str">
        <f>IF(VLOOKUP($B1503,Table1[],3,FALSE)=0,"",VLOOKUP($B1503,Table1[],3,FALSE))</f>
        <v/>
      </c>
      <c r="Q1503" t="str">
        <f>IF(VLOOKUP($B1503,Table1[],5,FALSE)=0,"",VLOOKUP($B1503,Table1[],5,FALSE))</f>
        <v/>
      </c>
    </row>
    <row r="1504" spans="1:17" x14ac:dyDescent="0.25">
      <c r="A1504" t="s">
        <v>117</v>
      </c>
      <c r="B1504" t="s">
        <v>17</v>
      </c>
      <c r="C1504">
        <v>10</v>
      </c>
      <c r="D1504">
        <v>100</v>
      </c>
      <c r="E1504">
        <v>1</v>
      </c>
      <c r="F1504" t="s">
        <v>18</v>
      </c>
      <c r="G1504" t="s">
        <v>103</v>
      </c>
      <c r="K1504">
        <v>577360</v>
      </c>
      <c r="L1504">
        <v>1.5162E-2</v>
      </c>
      <c r="M1504">
        <v>577350</v>
      </c>
      <c r="N1504">
        <v>1.4902E-2</v>
      </c>
      <c r="O1504" t="str">
        <f>IF(VLOOKUP($B1504,Table1[],2,FALSE)=0,"",VLOOKUP($B1504,Table1[],2,FALSE))</f>
        <v/>
      </c>
      <c r="P1504" t="str">
        <f>IF(VLOOKUP($B1504,Table1[],3,FALSE)=0,"",VLOOKUP($B1504,Table1[],3,FALSE))</f>
        <v/>
      </c>
      <c r="Q1504" t="str">
        <f>IF(VLOOKUP($B1504,Table1[],5,FALSE)=0,"",VLOOKUP($B1504,Table1[],5,FALSE))</f>
        <v/>
      </c>
    </row>
    <row r="1505" spans="1:17" x14ac:dyDescent="0.25">
      <c r="A1505" t="s">
        <v>117</v>
      </c>
      <c r="B1505" t="s">
        <v>17</v>
      </c>
      <c r="C1505">
        <v>100</v>
      </c>
      <c r="D1505">
        <v>1000</v>
      </c>
      <c r="E1505">
        <v>1E-4</v>
      </c>
      <c r="F1505" t="s">
        <v>18</v>
      </c>
      <c r="G1505" t="s">
        <v>104</v>
      </c>
      <c r="K1505">
        <v>2.2999999999999998</v>
      </c>
      <c r="L1505">
        <v>1.7999999999999999E-2</v>
      </c>
      <c r="M1505">
        <v>2.2686999999999999</v>
      </c>
      <c r="N1505">
        <v>1.7871000000000001E-2</v>
      </c>
      <c r="O1505" t="str">
        <f>IF(VLOOKUP($B1505,Table1[],2,FALSE)=0,"",VLOOKUP($B1505,Table1[],2,FALSE))</f>
        <v/>
      </c>
      <c r="P1505" t="str">
        <f>IF(VLOOKUP($B1505,Table1[],3,FALSE)=0,"",VLOOKUP($B1505,Table1[],3,FALSE))</f>
        <v/>
      </c>
      <c r="Q1505" t="str">
        <f>IF(VLOOKUP($B1505,Table1[],5,FALSE)=0,"",VLOOKUP($B1505,Table1[],5,FALSE))</f>
        <v/>
      </c>
    </row>
    <row r="1506" spans="1:17" x14ac:dyDescent="0.25">
      <c r="A1506" t="s">
        <v>117</v>
      </c>
      <c r="B1506" t="s">
        <v>17</v>
      </c>
      <c r="C1506">
        <v>100</v>
      </c>
      <c r="D1506">
        <v>1000</v>
      </c>
      <c r="E1506">
        <v>1E-3</v>
      </c>
      <c r="F1506" t="s">
        <v>18</v>
      </c>
      <c r="G1506" t="s">
        <v>104</v>
      </c>
      <c r="K1506">
        <v>2.2999999999999998</v>
      </c>
      <c r="L1506">
        <v>1.7999999999999999E-2</v>
      </c>
      <c r="M1506">
        <v>2.3129</v>
      </c>
      <c r="N1506">
        <v>1.7835E-2</v>
      </c>
      <c r="O1506" t="str">
        <f>IF(VLOOKUP($B1506,Table1[],2,FALSE)=0,"",VLOOKUP($B1506,Table1[],2,FALSE))</f>
        <v/>
      </c>
      <c r="P1506" t="str">
        <f>IF(VLOOKUP($B1506,Table1[],3,FALSE)=0,"",VLOOKUP($B1506,Table1[],3,FALSE))</f>
        <v/>
      </c>
      <c r="Q1506" t="str">
        <f>IF(VLOOKUP($B1506,Table1[],5,FALSE)=0,"",VLOOKUP($B1506,Table1[],5,FALSE))</f>
        <v/>
      </c>
    </row>
    <row r="1507" spans="1:17" x14ac:dyDescent="0.25">
      <c r="A1507" t="s">
        <v>117</v>
      </c>
      <c r="B1507" t="s">
        <v>17</v>
      </c>
      <c r="C1507">
        <v>100</v>
      </c>
      <c r="D1507">
        <v>1000</v>
      </c>
      <c r="E1507">
        <v>0.01</v>
      </c>
      <c r="F1507" t="s">
        <v>18</v>
      </c>
      <c r="G1507" t="s">
        <v>104</v>
      </c>
      <c r="K1507">
        <v>5.5163000000000002</v>
      </c>
      <c r="L1507">
        <v>1.5438E-2</v>
      </c>
      <c r="M1507">
        <v>5.5115999999999996</v>
      </c>
      <c r="N1507">
        <v>1.5439E-2</v>
      </c>
      <c r="O1507" t="str">
        <f>IF(VLOOKUP($B1507,Table1[],2,FALSE)=0,"",VLOOKUP($B1507,Table1[],2,FALSE))</f>
        <v/>
      </c>
      <c r="P1507" t="str">
        <f>IF(VLOOKUP($B1507,Table1[],3,FALSE)=0,"",VLOOKUP($B1507,Table1[],3,FALSE))</f>
        <v/>
      </c>
      <c r="Q1507" t="str">
        <f>IF(VLOOKUP($B1507,Table1[],5,FALSE)=0,"",VLOOKUP($B1507,Table1[],5,FALSE))</f>
        <v/>
      </c>
    </row>
    <row r="1508" spans="1:17" x14ac:dyDescent="0.25">
      <c r="A1508" t="s">
        <v>117</v>
      </c>
      <c r="B1508" t="s">
        <v>17</v>
      </c>
      <c r="C1508">
        <v>100</v>
      </c>
      <c r="D1508">
        <v>1000</v>
      </c>
      <c r="E1508">
        <v>0.1</v>
      </c>
      <c r="F1508" t="s">
        <v>18</v>
      </c>
      <c r="G1508" t="s">
        <v>104</v>
      </c>
      <c r="K1508">
        <v>57.515999999999998</v>
      </c>
      <c r="L1508">
        <v>3.6361000000000002E-3</v>
      </c>
      <c r="M1508">
        <v>57.515000000000001</v>
      </c>
      <c r="N1508">
        <v>3.6327E-3</v>
      </c>
      <c r="O1508" t="str">
        <f>IF(VLOOKUP($B1508,Table1[],2,FALSE)=0,"",VLOOKUP($B1508,Table1[],2,FALSE))</f>
        <v/>
      </c>
      <c r="P1508" t="str">
        <f>IF(VLOOKUP($B1508,Table1[],3,FALSE)=0,"",VLOOKUP($B1508,Table1[],3,FALSE))</f>
        <v/>
      </c>
      <c r="Q1508" t="str">
        <f>IF(VLOOKUP($B1508,Table1[],5,FALSE)=0,"",VLOOKUP($B1508,Table1[],5,FALSE))</f>
        <v/>
      </c>
    </row>
    <row r="1509" spans="1:17" x14ac:dyDescent="0.25">
      <c r="A1509" t="s">
        <v>117</v>
      </c>
      <c r="B1509" t="s">
        <v>17</v>
      </c>
      <c r="C1509">
        <v>100</v>
      </c>
      <c r="D1509">
        <v>1000</v>
      </c>
      <c r="E1509">
        <v>1</v>
      </c>
      <c r="F1509" t="s">
        <v>18</v>
      </c>
      <c r="G1509" t="s">
        <v>104</v>
      </c>
      <c r="K1509">
        <v>577.33000000000004</v>
      </c>
      <c r="L1509">
        <v>3.7584000000000001E-4</v>
      </c>
      <c r="M1509">
        <v>577.33000000000004</v>
      </c>
      <c r="N1509">
        <v>3.7432999999999998E-4</v>
      </c>
      <c r="O1509" t="str">
        <f>IF(VLOOKUP($B1509,Table1[],2,FALSE)=0,"",VLOOKUP($B1509,Table1[],2,FALSE))</f>
        <v/>
      </c>
      <c r="P1509" t="str">
        <f>IF(VLOOKUP($B1509,Table1[],3,FALSE)=0,"",VLOOKUP($B1509,Table1[],3,FALSE))</f>
        <v/>
      </c>
      <c r="Q1509" t="str">
        <f>IF(VLOOKUP($B1509,Table1[],5,FALSE)=0,"",VLOOKUP($B1509,Table1[],5,FALSE))</f>
        <v/>
      </c>
    </row>
    <row r="1510" spans="1:17" x14ac:dyDescent="0.25">
      <c r="A1510" t="s">
        <v>117</v>
      </c>
      <c r="B1510" t="s">
        <v>17</v>
      </c>
      <c r="C1510">
        <v>100</v>
      </c>
      <c r="D1510">
        <v>1000</v>
      </c>
      <c r="E1510">
        <v>10</v>
      </c>
      <c r="F1510" t="s">
        <v>18</v>
      </c>
      <c r="G1510" t="s">
        <v>104</v>
      </c>
      <c r="K1510">
        <v>5773.6</v>
      </c>
      <c r="L1510">
        <v>3.8047999999999999E-5</v>
      </c>
      <c r="M1510">
        <v>5773.5</v>
      </c>
      <c r="N1510">
        <v>3.7444999999999998E-5</v>
      </c>
      <c r="O1510" t="str">
        <f>IF(VLOOKUP($B1510,Table1[],2,FALSE)=0,"",VLOOKUP($B1510,Table1[],2,FALSE))</f>
        <v/>
      </c>
      <c r="P1510" t="str">
        <f>IF(VLOOKUP($B1510,Table1[],3,FALSE)=0,"",VLOOKUP($B1510,Table1[],3,FALSE))</f>
        <v/>
      </c>
      <c r="Q1510" t="str">
        <f>IF(VLOOKUP($B1510,Table1[],5,FALSE)=0,"",VLOOKUP($B1510,Table1[],5,FALSE))</f>
        <v/>
      </c>
    </row>
    <row r="1511" spans="1:17" x14ac:dyDescent="0.25">
      <c r="A1511" t="s">
        <v>117</v>
      </c>
      <c r="B1511" t="s">
        <v>17</v>
      </c>
      <c r="C1511">
        <v>1000</v>
      </c>
      <c r="D1511">
        <v>10000</v>
      </c>
      <c r="E1511">
        <v>1E-3</v>
      </c>
      <c r="F1511" t="s">
        <v>18</v>
      </c>
      <c r="G1511" t="s">
        <v>104</v>
      </c>
      <c r="K1511">
        <v>120</v>
      </c>
      <c r="L1511">
        <v>5.8999999999999997E-2</v>
      </c>
      <c r="M1511">
        <v>115.5</v>
      </c>
      <c r="N1511">
        <v>5.7738999999999999E-2</v>
      </c>
      <c r="O1511" t="str">
        <f>IF(VLOOKUP($B1511,Table1[],2,FALSE)=0,"",VLOOKUP($B1511,Table1[],2,FALSE))</f>
        <v/>
      </c>
      <c r="P1511" t="str">
        <f>IF(VLOOKUP($B1511,Table1[],3,FALSE)=0,"",VLOOKUP($B1511,Table1[],3,FALSE))</f>
        <v/>
      </c>
      <c r="Q1511" t="str">
        <f>IF(VLOOKUP($B1511,Table1[],5,FALSE)=0,"",VLOOKUP($B1511,Table1[],5,FALSE))</f>
        <v/>
      </c>
    </row>
    <row r="1512" spans="1:17" x14ac:dyDescent="0.25">
      <c r="A1512" t="s">
        <v>117</v>
      </c>
      <c r="B1512" t="s">
        <v>17</v>
      </c>
      <c r="C1512">
        <v>1000</v>
      </c>
      <c r="D1512">
        <v>10000</v>
      </c>
      <c r="E1512">
        <v>0.01</v>
      </c>
      <c r="F1512" t="s">
        <v>18</v>
      </c>
      <c r="G1512" t="s">
        <v>104</v>
      </c>
      <c r="K1512">
        <v>120</v>
      </c>
      <c r="L1512">
        <v>5.8999999999999997E-2</v>
      </c>
      <c r="M1512">
        <v>115.61</v>
      </c>
      <c r="N1512">
        <v>5.7730999999999998E-2</v>
      </c>
      <c r="O1512" t="str">
        <f>IF(VLOOKUP($B1512,Table1[],2,FALSE)=0,"",VLOOKUP($B1512,Table1[],2,FALSE))</f>
        <v/>
      </c>
      <c r="P1512" t="str">
        <f>IF(VLOOKUP($B1512,Table1[],3,FALSE)=0,"",VLOOKUP($B1512,Table1[],3,FALSE))</f>
        <v/>
      </c>
      <c r="Q1512" t="str">
        <f>IF(VLOOKUP($B1512,Table1[],5,FALSE)=0,"",VLOOKUP($B1512,Table1[],5,FALSE))</f>
        <v/>
      </c>
    </row>
    <row r="1513" spans="1:17" x14ac:dyDescent="0.25">
      <c r="A1513" t="s">
        <v>117</v>
      </c>
      <c r="B1513" t="s">
        <v>17</v>
      </c>
      <c r="C1513">
        <v>1000</v>
      </c>
      <c r="D1513">
        <v>10000</v>
      </c>
      <c r="E1513">
        <v>0.1</v>
      </c>
      <c r="F1513" t="s">
        <v>18</v>
      </c>
      <c r="G1513" t="s">
        <v>104</v>
      </c>
      <c r="K1513">
        <v>124.34</v>
      </c>
      <c r="L1513">
        <v>5.8567000000000001E-2</v>
      </c>
      <c r="M1513">
        <v>125.65</v>
      </c>
      <c r="N1513">
        <v>5.6965000000000002E-2</v>
      </c>
      <c r="O1513" t="str">
        <f>IF(VLOOKUP($B1513,Table1[],2,FALSE)=0,"",VLOOKUP($B1513,Table1[],2,FALSE))</f>
        <v/>
      </c>
      <c r="P1513" t="str">
        <f>IF(VLOOKUP($B1513,Table1[],3,FALSE)=0,"",VLOOKUP($B1513,Table1[],3,FALSE))</f>
        <v/>
      </c>
      <c r="Q1513" t="str">
        <f>IF(VLOOKUP($B1513,Table1[],5,FALSE)=0,"",VLOOKUP($B1513,Table1[],5,FALSE))</f>
        <v/>
      </c>
    </row>
    <row r="1514" spans="1:17" x14ac:dyDescent="0.25">
      <c r="A1514" t="s">
        <v>117</v>
      </c>
      <c r="B1514" t="s">
        <v>17</v>
      </c>
      <c r="C1514">
        <v>1000</v>
      </c>
      <c r="D1514">
        <v>10000</v>
      </c>
      <c r="E1514">
        <v>1</v>
      </c>
      <c r="F1514" t="s">
        <v>18</v>
      </c>
      <c r="G1514" t="s">
        <v>104</v>
      </c>
      <c r="K1514">
        <v>569.84</v>
      </c>
      <c r="L1514">
        <v>3.3313000000000002E-2</v>
      </c>
      <c r="M1514">
        <v>569.54999999999995</v>
      </c>
      <c r="N1514">
        <v>3.3236000000000002E-2</v>
      </c>
      <c r="O1514" t="str">
        <f>IF(VLOOKUP($B1514,Table1[],2,FALSE)=0,"",VLOOKUP($B1514,Table1[],2,FALSE))</f>
        <v/>
      </c>
      <c r="P1514" t="str">
        <f>IF(VLOOKUP($B1514,Table1[],3,FALSE)=0,"",VLOOKUP($B1514,Table1[],3,FALSE))</f>
        <v/>
      </c>
      <c r="Q1514" t="str">
        <f>IF(VLOOKUP($B1514,Table1[],5,FALSE)=0,"",VLOOKUP($B1514,Table1[],5,FALSE))</f>
        <v/>
      </c>
    </row>
    <row r="1515" spans="1:17" x14ac:dyDescent="0.25">
      <c r="A1515" t="s">
        <v>117</v>
      </c>
      <c r="B1515" t="s">
        <v>17</v>
      </c>
      <c r="C1515">
        <v>1000</v>
      </c>
      <c r="D1515">
        <v>10000</v>
      </c>
      <c r="E1515">
        <v>10</v>
      </c>
      <c r="F1515" t="s">
        <v>18</v>
      </c>
      <c r="G1515" t="s">
        <v>104</v>
      </c>
      <c r="K1515">
        <v>5771.9</v>
      </c>
      <c r="L1515">
        <v>4.3708000000000002E-3</v>
      </c>
      <c r="M1515">
        <v>5771.8</v>
      </c>
      <c r="N1515">
        <v>4.3144999999999998E-3</v>
      </c>
      <c r="O1515" t="str">
        <f>IF(VLOOKUP($B1515,Table1[],2,FALSE)=0,"",VLOOKUP($B1515,Table1[],2,FALSE))</f>
        <v/>
      </c>
      <c r="P1515" t="str">
        <f>IF(VLOOKUP($B1515,Table1[],3,FALSE)=0,"",VLOOKUP($B1515,Table1[],3,FALSE))</f>
        <v/>
      </c>
      <c r="Q1515" t="str">
        <f>IF(VLOOKUP($B1515,Table1[],5,FALSE)=0,"",VLOOKUP($B1515,Table1[],5,FALSE))</f>
        <v/>
      </c>
    </row>
    <row r="1516" spans="1:17" x14ac:dyDescent="0.25">
      <c r="A1516" t="s">
        <v>117</v>
      </c>
      <c r="B1516" t="s">
        <v>17</v>
      </c>
      <c r="C1516">
        <v>1000</v>
      </c>
      <c r="D1516">
        <v>10000</v>
      </c>
      <c r="E1516">
        <v>100</v>
      </c>
      <c r="F1516" t="s">
        <v>18</v>
      </c>
      <c r="G1516" t="s">
        <v>104</v>
      </c>
      <c r="K1516">
        <v>57735</v>
      </c>
      <c r="L1516">
        <v>4.5579000000000003E-4</v>
      </c>
      <c r="M1516">
        <v>57731</v>
      </c>
      <c r="N1516">
        <v>4.3308000000000002E-4</v>
      </c>
      <c r="O1516" t="str">
        <f>IF(VLOOKUP($B1516,Table1[],2,FALSE)=0,"",VLOOKUP($B1516,Table1[],2,FALSE))</f>
        <v/>
      </c>
      <c r="P1516" t="str">
        <f>IF(VLOOKUP($B1516,Table1[],3,FALSE)=0,"",VLOOKUP($B1516,Table1[],3,FALSE))</f>
        <v/>
      </c>
      <c r="Q1516" t="str">
        <f>IF(VLOOKUP($B1516,Table1[],5,FALSE)=0,"",VLOOKUP($B1516,Table1[],5,FALSE))</f>
        <v/>
      </c>
    </row>
    <row r="1517" spans="1:17" x14ac:dyDescent="0.25">
      <c r="A1517" t="s">
        <v>117</v>
      </c>
      <c r="B1517" t="s">
        <v>17</v>
      </c>
      <c r="C1517">
        <v>10000</v>
      </c>
      <c r="D1517">
        <v>100000</v>
      </c>
      <c r="E1517">
        <v>0.01</v>
      </c>
      <c r="F1517" t="s">
        <v>18</v>
      </c>
      <c r="G1517" t="s">
        <v>18</v>
      </c>
      <c r="K1517">
        <v>1.2</v>
      </c>
      <c r="L1517">
        <v>5.8E-4</v>
      </c>
      <c r="M1517">
        <v>1.1508</v>
      </c>
      <c r="N1517">
        <v>5.7779999999999995E-4</v>
      </c>
      <c r="O1517" t="str">
        <f>IF(VLOOKUP($B1517,Table1[],2,FALSE)=0,"",VLOOKUP($B1517,Table1[],2,FALSE))</f>
        <v/>
      </c>
      <c r="P1517" t="str">
        <f>IF(VLOOKUP($B1517,Table1[],3,FALSE)=0,"",VLOOKUP($B1517,Table1[],3,FALSE))</f>
        <v/>
      </c>
      <c r="Q1517" t="str">
        <f>IF(VLOOKUP($B1517,Table1[],5,FALSE)=0,"",VLOOKUP($B1517,Table1[],5,FALSE))</f>
        <v/>
      </c>
    </row>
    <row r="1518" spans="1:17" x14ac:dyDescent="0.25">
      <c r="A1518" t="s">
        <v>117</v>
      </c>
      <c r="B1518" t="s">
        <v>17</v>
      </c>
      <c r="C1518">
        <v>10000</v>
      </c>
      <c r="D1518">
        <v>100000</v>
      </c>
      <c r="E1518">
        <v>0.1</v>
      </c>
      <c r="F1518" t="s">
        <v>18</v>
      </c>
      <c r="G1518" t="s">
        <v>18</v>
      </c>
      <c r="K1518">
        <v>1.2</v>
      </c>
      <c r="L1518">
        <v>5.8E-4</v>
      </c>
      <c r="M1518">
        <v>1.1511</v>
      </c>
      <c r="N1518">
        <v>5.7779999999999995E-4</v>
      </c>
      <c r="O1518" t="str">
        <f>IF(VLOOKUP($B1518,Table1[],2,FALSE)=0,"",VLOOKUP($B1518,Table1[],2,FALSE))</f>
        <v/>
      </c>
      <c r="P1518" t="str">
        <f>IF(VLOOKUP($B1518,Table1[],3,FALSE)=0,"",VLOOKUP($B1518,Table1[],3,FALSE))</f>
        <v/>
      </c>
      <c r="Q1518" t="str">
        <f>IF(VLOOKUP($B1518,Table1[],5,FALSE)=0,"",VLOOKUP($B1518,Table1[],5,FALSE))</f>
        <v/>
      </c>
    </row>
    <row r="1519" spans="1:17" x14ac:dyDescent="0.25">
      <c r="A1519" t="s">
        <v>117</v>
      </c>
      <c r="B1519" t="s">
        <v>17</v>
      </c>
      <c r="C1519">
        <v>10000</v>
      </c>
      <c r="D1519">
        <v>100000</v>
      </c>
      <c r="E1519">
        <v>1</v>
      </c>
      <c r="F1519" t="s">
        <v>18</v>
      </c>
      <c r="G1519" t="s">
        <v>18</v>
      </c>
      <c r="K1519">
        <v>1.2</v>
      </c>
      <c r="L1519">
        <v>5.8E-4</v>
      </c>
      <c r="M1519">
        <v>1.1777</v>
      </c>
      <c r="N1519">
        <v>5.7755999999999997E-4</v>
      </c>
      <c r="O1519" t="str">
        <f>IF(VLOOKUP($B1519,Table1[],2,FALSE)=0,"",VLOOKUP($B1519,Table1[],2,FALSE))</f>
        <v/>
      </c>
      <c r="P1519" t="str">
        <f>IF(VLOOKUP($B1519,Table1[],3,FALSE)=0,"",VLOOKUP($B1519,Table1[],3,FALSE))</f>
        <v/>
      </c>
      <c r="Q1519" t="str">
        <f>IF(VLOOKUP($B1519,Table1[],5,FALSE)=0,"",VLOOKUP($B1519,Table1[],5,FALSE))</f>
        <v/>
      </c>
    </row>
    <row r="1520" spans="1:17" x14ac:dyDescent="0.25">
      <c r="A1520" t="s">
        <v>117</v>
      </c>
      <c r="B1520" t="s">
        <v>17</v>
      </c>
      <c r="C1520">
        <v>10000</v>
      </c>
      <c r="D1520">
        <v>100000</v>
      </c>
      <c r="E1520">
        <v>10</v>
      </c>
      <c r="F1520" t="s">
        <v>18</v>
      </c>
      <c r="G1520" t="s">
        <v>18</v>
      </c>
      <c r="K1520">
        <v>3.4529000000000001</v>
      </c>
      <c r="L1520">
        <v>5.5767999999999996E-4</v>
      </c>
      <c r="M1520">
        <v>3.4420000000000002</v>
      </c>
      <c r="N1520">
        <v>5.5771E-4</v>
      </c>
      <c r="O1520" t="str">
        <f>IF(VLOOKUP($B1520,Table1[],2,FALSE)=0,"",VLOOKUP($B1520,Table1[],2,FALSE))</f>
        <v/>
      </c>
      <c r="P1520" t="str">
        <f>IF(VLOOKUP($B1520,Table1[],3,FALSE)=0,"",VLOOKUP($B1520,Table1[],3,FALSE))</f>
        <v/>
      </c>
      <c r="Q1520" t="str">
        <f>IF(VLOOKUP($B1520,Table1[],5,FALSE)=0,"",VLOOKUP($B1520,Table1[],5,FALSE))</f>
        <v/>
      </c>
    </row>
    <row r="1521" spans="1:17" x14ac:dyDescent="0.25">
      <c r="A1521" t="s">
        <v>117</v>
      </c>
      <c r="B1521" t="s">
        <v>17</v>
      </c>
      <c r="C1521">
        <v>10000</v>
      </c>
      <c r="D1521">
        <v>100000</v>
      </c>
      <c r="E1521">
        <v>100</v>
      </c>
      <c r="F1521" t="s">
        <v>18</v>
      </c>
      <c r="G1521" t="s">
        <v>18</v>
      </c>
      <c r="K1521">
        <v>55.448999999999998</v>
      </c>
      <c r="L1521">
        <v>2.7074E-4</v>
      </c>
      <c r="M1521">
        <v>55.444000000000003</v>
      </c>
      <c r="N1521">
        <v>2.7055999999999998E-4</v>
      </c>
      <c r="O1521" t="str">
        <f>IF(VLOOKUP($B1521,Table1[],2,FALSE)=0,"",VLOOKUP($B1521,Table1[],2,FALSE))</f>
        <v/>
      </c>
      <c r="P1521" t="str">
        <f>IF(VLOOKUP($B1521,Table1[],3,FALSE)=0,"",VLOOKUP($B1521,Table1[],3,FALSE))</f>
        <v/>
      </c>
      <c r="Q1521" t="str">
        <f>IF(VLOOKUP($B1521,Table1[],5,FALSE)=0,"",VLOOKUP($B1521,Table1[],5,FALSE))</f>
        <v/>
      </c>
    </row>
    <row r="1522" spans="1:17" x14ac:dyDescent="0.25">
      <c r="A1522" t="s">
        <v>117</v>
      </c>
      <c r="B1522" t="s">
        <v>17</v>
      </c>
      <c r="C1522">
        <v>10000</v>
      </c>
      <c r="D1522">
        <v>100000</v>
      </c>
      <c r="E1522">
        <v>10000</v>
      </c>
      <c r="F1522" t="s">
        <v>18</v>
      </c>
      <c r="G1522" t="s">
        <v>18</v>
      </c>
      <c r="K1522">
        <v>5773.5</v>
      </c>
      <c r="L1522" s="168">
        <v>3.3067999999999998E-6</v>
      </c>
      <c r="M1522">
        <v>5770.9</v>
      </c>
      <c r="N1522" s="168">
        <v>3.2955E-6</v>
      </c>
      <c r="O1522" t="str">
        <f>IF(VLOOKUP($B1522,Table1[],2,FALSE)=0,"",VLOOKUP($B1522,Table1[],2,FALSE))</f>
        <v/>
      </c>
      <c r="P1522" t="str">
        <f>IF(VLOOKUP($B1522,Table1[],3,FALSE)=0,"",VLOOKUP($B1522,Table1[],3,FALSE))</f>
        <v/>
      </c>
      <c r="Q1522" t="str">
        <f>IF(VLOOKUP($B1522,Table1[],5,FALSE)=0,"",VLOOKUP($B1522,Table1[],5,FALSE))</f>
        <v/>
      </c>
    </row>
    <row r="1523" spans="1:17" x14ac:dyDescent="0.25">
      <c r="A1523" t="s">
        <v>117</v>
      </c>
      <c r="B1523" t="s">
        <v>17</v>
      </c>
      <c r="C1523">
        <v>100000</v>
      </c>
      <c r="D1523">
        <v>1000000</v>
      </c>
      <c r="E1523">
        <v>0.1</v>
      </c>
      <c r="F1523" t="s">
        <v>18</v>
      </c>
      <c r="G1523" t="s">
        <v>18</v>
      </c>
      <c r="K1523">
        <v>12</v>
      </c>
      <c r="L1523">
        <v>5.7999999999999996E-3</v>
      </c>
      <c r="M1523">
        <v>11.592000000000001</v>
      </c>
      <c r="N1523">
        <v>5.7735E-3</v>
      </c>
      <c r="O1523" t="str">
        <f>IF(VLOOKUP($B1523,Table1[],2,FALSE)=0,"",VLOOKUP($B1523,Table1[],2,FALSE))</f>
        <v/>
      </c>
      <c r="P1523" t="str">
        <f>IF(VLOOKUP($B1523,Table1[],3,FALSE)=0,"",VLOOKUP($B1523,Table1[],3,FALSE))</f>
        <v/>
      </c>
      <c r="Q1523" t="str">
        <f>IF(VLOOKUP($B1523,Table1[],5,FALSE)=0,"",VLOOKUP($B1523,Table1[],5,FALSE))</f>
        <v/>
      </c>
    </row>
    <row r="1524" spans="1:17" x14ac:dyDescent="0.25">
      <c r="A1524" t="s">
        <v>117</v>
      </c>
      <c r="B1524" t="s">
        <v>17</v>
      </c>
      <c r="C1524">
        <v>100000</v>
      </c>
      <c r="D1524">
        <v>1000000</v>
      </c>
      <c r="E1524">
        <v>1</v>
      </c>
      <c r="F1524" t="s">
        <v>18</v>
      </c>
      <c r="G1524" t="s">
        <v>18</v>
      </c>
      <c r="K1524">
        <v>12</v>
      </c>
      <c r="L1524">
        <v>5.7999999999999996E-3</v>
      </c>
      <c r="M1524">
        <v>11.592000000000001</v>
      </c>
      <c r="N1524">
        <v>5.7735E-3</v>
      </c>
      <c r="O1524" t="str">
        <f>IF(VLOOKUP($B1524,Table1[],2,FALSE)=0,"",VLOOKUP($B1524,Table1[],2,FALSE))</f>
        <v/>
      </c>
      <c r="P1524" t="str">
        <f>IF(VLOOKUP($B1524,Table1[],3,FALSE)=0,"",VLOOKUP($B1524,Table1[],3,FALSE))</f>
        <v/>
      </c>
      <c r="Q1524" t="str">
        <f>IF(VLOOKUP($B1524,Table1[],5,FALSE)=0,"",VLOOKUP($B1524,Table1[],5,FALSE))</f>
        <v/>
      </c>
    </row>
    <row r="1525" spans="1:17" x14ac:dyDescent="0.25">
      <c r="A1525" t="s">
        <v>117</v>
      </c>
      <c r="B1525" t="s">
        <v>17</v>
      </c>
      <c r="C1525">
        <v>100000</v>
      </c>
      <c r="D1525">
        <v>1000000</v>
      </c>
      <c r="E1525">
        <v>10</v>
      </c>
      <c r="F1525" t="s">
        <v>18</v>
      </c>
      <c r="G1525" t="s">
        <v>18</v>
      </c>
      <c r="K1525">
        <v>12</v>
      </c>
      <c r="L1525">
        <v>5.7999999999999996E-3</v>
      </c>
      <c r="M1525">
        <v>11.595000000000001</v>
      </c>
      <c r="N1525">
        <v>5.7707000000000001E-3</v>
      </c>
      <c r="O1525" t="str">
        <f>IF(VLOOKUP($B1525,Table1[],2,FALSE)=0,"",VLOOKUP($B1525,Table1[],2,FALSE))</f>
        <v/>
      </c>
      <c r="P1525" t="str">
        <f>IF(VLOOKUP($B1525,Table1[],3,FALSE)=0,"",VLOOKUP($B1525,Table1[],3,FALSE))</f>
        <v/>
      </c>
      <c r="Q1525" t="str">
        <f>IF(VLOOKUP($B1525,Table1[],5,FALSE)=0,"",VLOOKUP($B1525,Table1[],5,FALSE))</f>
        <v/>
      </c>
    </row>
    <row r="1526" spans="1:17" x14ac:dyDescent="0.25">
      <c r="A1526" t="s">
        <v>117</v>
      </c>
      <c r="B1526" t="s">
        <v>17</v>
      </c>
      <c r="C1526">
        <v>100000</v>
      </c>
      <c r="D1526">
        <v>1000000</v>
      </c>
      <c r="E1526">
        <v>100</v>
      </c>
      <c r="F1526" t="s">
        <v>18</v>
      </c>
      <c r="G1526" t="s">
        <v>18</v>
      </c>
      <c r="K1526">
        <v>12</v>
      </c>
      <c r="L1526">
        <v>5.7999999999999996E-3</v>
      </c>
      <c r="M1526">
        <v>14.68</v>
      </c>
      <c r="N1526">
        <v>5.7707000000000001E-3</v>
      </c>
      <c r="O1526" t="str">
        <f>IF(VLOOKUP($B1526,Table1[],2,FALSE)=0,"",VLOOKUP($B1526,Table1[],2,FALSE))</f>
        <v/>
      </c>
      <c r="P1526" t="str">
        <f>IF(VLOOKUP($B1526,Table1[],3,FALSE)=0,"",VLOOKUP($B1526,Table1[],3,FALSE))</f>
        <v/>
      </c>
      <c r="Q1526" t="str">
        <f>IF(VLOOKUP($B1526,Table1[],5,FALSE)=0,"",VLOOKUP($B1526,Table1[],5,FALSE))</f>
        <v/>
      </c>
    </row>
    <row r="1527" spans="1:17" x14ac:dyDescent="0.25">
      <c r="A1527" t="s">
        <v>117</v>
      </c>
      <c r="B1527" t="s">
        <v>17</v>
      </c>
      <c r="C1527">
        <v>100000</v>
      </c>
      <c r="D1527">
        <v>1000000</v>
      </c>
      <c r="E1527">
        <v>10000</v>
      </c>
      <c r="F1527" t="s">
        <v>18</v>
      </c>
      <c r="G1527" t="s">
        <v>18</v>
      </c>
      <c r="K1527">
        <v>5540.2</v>
      </c>
      <c r="L1527">
        <v>2.6331000000000002E-3</v>
      </c>
      <c r="M1527">
        <v>5540.2</v>
      </c>
      <c r="N1527">
        <v>2.6329999999999999E-3</v>
      </c>
      <c r="O1527" t="str">
        <f>IF(VLOOKUP($B1527,Table1[],2,FALSE)=0,"",VLOOKUP($B1527,Table1[],2,FALSE))</f>
        <v/>
      </c>
      <c r="P1527" t="str">
        <f>IF(VLOOKUP($B1527,Table1[],3,FALSE)=0,"",VLOOKUP($B1527,Table1[],3,FALSE))</f>
        <v/>
      </c>
      <c r="Q1527" t="str">
        <f>IF(VLOOKUP($B1527,Table1[],5,FALSE)=0,"",VLOOKUP($B1527,Table1[],5,FALSE))</f>
        <v/>
      </c>
    </row>
    <row r="1528" spans="1:17" x14ac:dyDescent="0.25">
      <c r="A1528" t="s">
        <v>117</v>
      </c>
      <c r="B1528" t="s">
        <v>17</v>
      </c>
      <c r="C1528">
        <v>100000</v>
      </c>
      <c r="D1528">
        <v>1000000</v>
      </c>
      <c r="E1528">
        <v>100000</v>
      </c>
      <c r="F1528" t="s">
        <v>18</v>
      </c>
      <c r="G1528" t="s">
        <v>18</v>
      </c>
      <c r="K1528">
        <v>57707</v>
      </c>
      <c r="L1528">
        <v>3.1791000000000002E-4</v>
      </c>
      <c r="M1528">
        <v>57475</v>
      </c>
      <c r="N1528">
        <v>3.1789999999999998E-4</v>
      </c>
      <c r="O1528" t="str">
        <f>IF(VLOOKUP($B1528,Table1[],2,FALSE)=0,"",VLOOKUP($B1528,Table1[],2,FALSE))</f>
        <v/>
      </c>
      <c r="P1528" t="str">
        <f>IF(VLOOKUP($B1528,Table1[],3,FALSE)=0,"",VLOOKUP($B1528,Table1[],3,FALSE))</f>
        <v/>
      </c>
      <c r="Q1528" t="str">
        <f>IF(VLOOKUP($B1528,Table1[],5,FALSE)=0,"",VLOOKUP($B1528,Table1[],5,FALSE))</f>
        <v/>
      </c>
    </row>
    <row r="1529" spans="1:17" x14ac:dyDescent="0.25">
      <c r="A1529" t="s">
        <v>117</v>
      </c>
      <c r="B1529" t="s">
        <v>19</v>
      </c>
      <c r="C1529">
        <v>0</v>
      </c>
      <c r="D1529">
        <v>0.01</v>
      </c>
      <c r="E1529">
        <v>1E-8</v>
      </c>
      <c r="F1529" t="s">
        <v>16</v>
      </c>
      <c r="G1529" t="s">
        <v>15</v>
      </c>
      <c r="H1529">
        <v>1000</v>
      </c>
      <c r="I1529">
        <v>4000</v>
      </c>
      <c r="J1529" t="s">
        <v>21</v>
      </c>
      <c r="K1529">
        <v>23</v>
      </c>
      <c r="L1529">
        <v>80000</v>
      </c>
      <c r="M1529">
        <v>22.678999999999998</v>
      </c>
      <c r="N1529">
        <v>79411</v>
      </c>
      <c r="O1529" t="str">
        <f>IF(VLOOKUP($B1529,Table1[],2,FALSE)=0,"",VLOOKUP($B1529,Table1[],2,FALSE))</f>
        <v/>
      </c>
      <c r="P1529" t="str">
        <f>IF(VLOOKUP($B1529,Table1[],3,FALSE)=0,"",VLOOKUP($B1529,Table1[],3,FALSE))</f>
        <v/>
      </c>
      <c r="Q1529" t="str">
        <f>IF(VLOOKUP($B1529,Table1[],5,FALSE)=0,"",VLOOKUP($B1529,Table1[],5,FALSE))</f>
        <v/>
      </c>
    </row>
    <row r="1530" spans="1:17" x14ac:dyDescent="0.25">
      <c r="A1530" t="s">
        <v>117</v>
      </c>
      <c r="B1530" t="s">
        <v>19</v>
      </c>
      <c r="C1530">
        <v>0</v>
      </c>
      <c r="D1530">
        <v>0.01</v>
      </c>
      <c r="E1530">
        <v>9.9999999999999995E-8</v>
      </c>
      <c r="F1530" t="s">
        <v>16</v>
      </c>
      <c r="G1530" t="s">
        <v>15</v>
      </c>
      <c r="H1530">
        <v>1000</v>
      </c>
      <c r="I1530">
        <v>4000</v>
      </c>
      <c r="J1530" t="s">
        <v>21</v>
      </c>
      <c r="K1530">
        <v>23</v>
      </c>
      <c r="L1530">
        <v>79583</v>
      </c>
      <c r="M1530">
        <v>22.678999999999998</v>
      </c>
      <c r="N1530">
        <v>79411</v>
      </c>
      <c r="O1530" t="str">
        <f>IF(VLOOKUP($B1530,Table1[],2,FALSE)=0,"",VLOOKUP($B1530,Table1[],2,FALSE))</f>
        <v/>
      </c>
      <c r="P1530" t="str">
        <f>IF(VLOOKUP($B1530,Table1[],3,FALSE)=0,"",VLOOKUP($B1530,Table1[],3,FALSE))</f>
        <v/>
      </c>
      <c r="Q1530" t="str">
        <f>IF(VLOOKUP($B1530,Table1[],5,FALSE)=0,"",VLOOKUP($B1530,Table1[],5,FALSE))</f>
        <v/>
      </c>
    </row>
    <row r="1531" spans="1:17" x14ac:dyDescent="0.25">
      <c r="A1531" t="s">
        <v>117</v>
      </c>
      <c r="B1531" t="s">
        <v>19</v>
      </c>
      <c r="C1531">
        <v>0</v>
      </c>
      <c r="D1531">
        <v>0.01</v>
      </c>
      <c r="E1531">
        <v>9.9999999999999995E-7</v>
      </c>
      <c r="F1531" t="s">
        <v>16</v>
      </c>
      <c r="G1531" t="s">
        <v>15</v>
      </c>
      <c r="H1531">
        <v>1000</v>
      </c>
      <c r="I1531">
        <v>4000</v>
      </c>
      <c r="J1531" t="s">
        <v>21</v>
      </c>
      <c r="K1531">
        <v>23</v>
      </c>
      <c r="L1531">
        <v>79581</v>
      </c>
      <c r="M1531">
        <v>22.687999999999999</v>
      </c>
      <c r="N1531">
        <v>79410</v>
      </c>
      <c r="O1531" t="str">
        <f>IF(VLOOKUP($B1531,Table1[],2,FALSE)=0,"",VLOOKUP($B1531,Table1[],2,FALSE))</f>
        <v/>
      </c>
      <c r="P1531" t="str">
        <f>IF(VLOOKUP($B1531,Table1[],3,FALSE)=0,"",VLOOKUP($B1531,Table1[],3,FALSE))</f>
        <v/>
      </c>
      <c r="Q1531" t="str">
        <f>IF(VLOOKUP($B1531,Table1[],5,FALSE)=0,"",VLOOKUP($B1531,Table1[],5,FALSE))</f>
        <v/>
      </c>
    </row>
    <row r="1532" spans="1:17" x14ac:dyDescent="0.25">
      <c r="A1532" t="s">
        <v>117</v>
      </c>
      <c r="B1532" t="s">
        <v>19</v>
      </c>
      <c r="C1532">
        <v>0</v>
      </c>
      <c r="D1532">
        <v>0.01</v>
      </c>
      <c r="E1532">
        <v>1.0000000000000001E-5</v>
      </c>
      <c r="F1532" t="s">
        <v>16</v>
      </c>
      <c r="G1532" t="s">
        <v>15</v>
      </c>
      <c r="H1532">
        <v>1000</v>
      </c>
      <c r="I1532">
        <v>4000</v>
      </c>
      <c r="J1532" t="s">
        <v>21</v>
      </c>
      <c r="K1532">
        <v>23.292999999999999</v>
      </c>
      <c r="L1532">
        <v>79521</v>
      </c>
      <c r="M1532">
        <v>23.228000000000002</v>
      </c>
      <c r="N1532">
        <v>79358</v>
      </c>
      <c r="O1532" t="str">
        <f>IF(VLOOKUP($B1532,Table1[],2,FALSE)=0,"",VLOOKUP($B1532,Table1[],2,FALSE))</f>
        <v/>
      </c>
      <c r="P1532" t="str">
        <f>IF(VLOOKUP($B1532,Table1[],3,FALSE)=0,"",VLOOKUP($B1532,Table1[],3,FALSE))</f>
        <v/>
      </c>
      <c r="Q1532" t="str">
        <f>IF(VLOOKUP($B1532,Table1[],5,FALSE)=0,"",VLOOKUP($B1532,Table1[],5,FALSE))</f>
        <v/>
      </c>
    </row>
    <row r="1533" spans="1:17" x14ac:dyDescent="0.25">
      <c r="A1533" t="s">
        <v>117</v>
      </c>
      <c r="B1533" t="s">
        <v>19</v>
      </c>
      <c r="C1533">
        <v>0</v>
      </c>
      <c r="D1533">
        <v>0.01</v>
      </c>
      <c r="E1533">
        <v>1E-4</v>
      </c>
      <c r="F1533" t="s">
        <v>16</v>
      </c>
      <c r="G1533" t="s">
        <v>15</v>
      </c>
      <c r="H1533">
        <v>1000</v>
      </c>
      <c r="I1533">
        <v>4000</v>
      </c>
      <c r="J1533" t="s">
        <v>21</v>
      </c>
      <c r="K1533">
        <v>57.908999999999999</v>
      </c>
      <c r="L1533">
        <v>76095</v>
      </c>
      <c r="M1533">
        <v>57.746000000000002</v>
      </c>
      <c r="N1533">
        <v>76108</v>
      </c>
      <c r="O1533" t="str">
        <f>IF(VLOOKUP($B1533,Table1[],2,FALSE)=0,"",VLOOKUP($B1533,Table1[],2,FALSE))</f>
        <v/>
      </c>
      <c r="P1533" t="str">
        <f>IF(VLOOKUP($B1533,Table1[],3,FALSE)=0,"",VLOOKUP($B1533,Table1[],3,FALSE))</f>
        <v/>
      </c>
      <c r="Q1533" t="str">
        <f>IF(VLOOKUP($B1533,Table1[],5,FALSE)=0,"",VLOOKUP($B1533,Table1[],5,FALSE))</f>
        <v/>
      </c>
    </row>
    <row r="1534" spans="1:17" x14ac:dyDescent="0.25">
      <c r="A1534" t="s">
        <v>117</v>
      </c>
      <c r="B1534" t="s">
        <v>19</v>
      </c>
      <c r="C1534">
        <v>0</v>
      </c>
      <c r="D1534">
        <v>0.01</v>
      </c>
      <c r="E1534">
        <v>1E-3</v>
      </c>
      <c r="F1534" t="s">
        <v>16</v>
      </c>
      <c r="G1534" t="s">
        <v>15</v>
      </c>
      <c r="H1534">
        <v>1000</v>
      </c>
      <c r="I1534">
        <v>4000</v>
      </c>
      <c r="J1534" t="s">
        <v>21</v>
      </c>
      <c r="K1534">
        <v>573.98</v>
      </c>
      <c r="L1534">
        <v>42637</v>
      </c>
      <c r="M1534">
        <v>570.55999999999995</v>
      </c>
      <c r="N1534">
        <v>42634</v>
      </c>
      <c r="O1534" t="str">
        <f>IF(VLOOKUP($B1534,Table1[],2,FALSE)=0,"",VLOOKUP($B1534,Table1[],2,FALSE))</f>
        <v/>
      </c>
      <c r="P1534" t="str">
        <f>IF(VLOOKUP($B1534,Table1[],3,FALSE)=0,"",VLOOKUP($B1534,Table1[],3,FALSE))</f>
        <v/>
      </c>
      <c r="Q1534" t="str">
        <f>IF(VLOOKUP($B1534,Table1[],5,FALSE)=0,"",VLOOKUP($B1534,Table1[],5,FALSE))</f>
        <v/>
      </c>
    </row>
    <row r="1535" spans="1:17" x14ac:dyDescent="0.25">
      <c r="A1535" t="s">
        <v>117</v>
      </c>
      <c r="B1535" t="s">
        <v>19</v>
      </c>
      <c r="C1535">
        <v>0</v>
      </c>
      <c r="D1535">
        <v>0.01</v>
      </c>
      <c r="E1535">
        <v>0.01</v>
      </c>
      <c r="F1535" t="s">
        <v>16</v>
      </c>
      <c r="G1535" t="s">
        <v>15</v>
      </c>
      <c r="H1535">
        <v>1000</v>
      </c>
      <c r="I1535">
        <v>4000</v>
      </c>
      <c r="J1535" t="s">
        <v>21</v>
      </c>
      <c r="K1535">
        <v>5773.1</v>
      </c>
      <c r="L1535">
        <v>5803.4</v>
      </c>
      <c r="M1535">
        <v>5766</v>
      </c>
      <c r="N1535">
        <v>5798.9</v>
      </c>
      <c r="O1535" t="str">
        <f>IF(VLOOKUP($B1535,Table1[],2,FALSE)=0,"",VLOOKUP($B1535,Table1[],2,FALSE))</f>
        <v/>
      </c>
      <c r="P1535" t="str">
        <f>IF(VLOOKUP($B1535,Table1[],3,FALSE)=0,"",VLOOKUP($B1535,Table1[],3,FALSE))</f>
        <v/>
      </c>
      <c r="Q1535" t="str">
        <f>IF(VLOOKUP($B1535,Table1[],5,FALSE)=0,"",VLOOKUP($B1535,Table1[],5,FALSE))</f>
        <v/>
      </c>
    </row>
    <row r="1536" spans="1:17" x14ac:dyDescent="0.25">
      <c r="A1536" t="s">
        <v>117</v>
      </c>
      <c r="B1536" t="s">
        <v>19</v>
      </c>
      <c r="C1536">
        <v>0</v>
      </c>
      <c r="D1536">
        <v>0.01</v>
      </c>
      <c r="E1536">
        <v>0.1</v>
      </c>
      <c r="F1536" t="s">
        <v>16</v>
      </c>
      <c r="G1536" t="s">
        <v>15</v>
      </c>
      <c r="H1536">
        <v>1000</v>
      </c>
      <c r="I1536">
        <v>4000</v>
      </c>
      <c r="J1536" t="s">
        <v>21</v>
      </c>
      <c r="K1536">
        <v>57735</v>
      </c>
      <c r="L1536">
        <v>584.6</v>
      </c>
      <c r="M1536">
        <v>57728</v>
      </c>
      <c r="N1536">
        <v>582.75</v>
      </c>
      <c r="O1536" t="str">
        <f>IF(VLOOKUP($B1536,Table1[],2,FALSE)=0,"",VLOOKUP($B1536,Table1[],2,FALSE))</f>
        <v/>
      </c>
      <c r="P1536" t="str">
        <f>IF(VLOOKUP($B1536,Table1[],3,FALSE)=0,"",VLOOKUP($B1536,Table1[],3,FALSE))</f>
        <v/>
      </c>
      <c r="Q1536" t="str">
        <f>IF(VLOOKUP($B1536,Table1[],5,FALSE)=0,"",VLOOKUP($B1536,Table1[],5,FALSE))</f>
        <v/>
      </c>
    </row>
    <row r="1537" spans="1:17" x14ac:dyDescent="0.25">
      <c r="A1537" t="s">
        <v>117</v>
      </c>
      <c r="B1537" t="s">
        <v>19</v>
      </c>
      <c r="C1537">
        <v>0</v>
      </c>
      <c r="D1537">
        <v>0.01</v>
      </c>
      <c r="E1537">
        <v>1</v>
      </c>
      <c r="F1537" t="s">
        <v>16</v>
      </c>
      <c r="G1537" t="s">
        <v>15</v>
      </c>
      <c r="H1537">
        <v>1000</v>
      </c>
      <c r="I1537">
        <v>4000</v>
      </c>
      <c r="J1537" t="s">
        <v>21</v>
      </c>
      <c r="K1537">
        <v>577360</v>
      </c>
      <c r="L1537">
        <v>59.02</v>
      </c>
      <c r="M1537">
        <v>577350</v>
      </c>
      <c r="N1537">
        <v>58.277999999999999</v>
      </c>
      <c r="O1537" t="str">
        <f>IF(VLOOKUP($B1537,Table1[],2,FALSE)=0,"",VLOOKUP($B1537,Table1[],2,FALSE))</f>
        <v/>
      </c>
      <c r="P1537" t="str">
        <f>IF(VLOOKUP($B1537,Table1[],3,FALSE)=0,"",VLOOKUP($B1537,Table1[],3,FALSE))</f>
        <v/>
      </c>
      <c r="Q1537" t="str">
        <f>IF(VLOOKUP($B1537,Table1[],5,FALSE)=0,"",VLOOKUP($B1537,Table1[],5,FALSE))</f>
        <v/>
      </c>
    </row>
    <row r="1538" spans="1:17" x14ac:dyDescent="0.25">
      <c r="A1538" t="s">
        <v>117</v>
      </c>
      <c r="B1538" t="s">
        <v>19</v>
      </c>
      <c r="C1538">
        <v>0</v>
      </c>
      <c r="D1538">
        <v>0.01</v>
      </c>
      <c r="E1538">
        <v>1E-8</v>
      </c>
      <c r="F1538" t="s">
        <v>16</v>
      </c>
      <c r="G1538" t="s">
        <v>15</v>
      </c>
      <c r="H1538">
        <v>4000</v>
      </c>
      <c r="I1538">
        <v>8000</v>
      </c>
      <c r="J1538" t="s">
        <v>21</v>
      </c>
      <c r="K1538">
        <v>31</v>
      </c>
      <c r="L1538">
        <v>230000</v>
      </c>
      <c r="M1538">
        <v>30.119</v>
      </c>
      <c r="N1538">
        <v>228890</v>
      </c>
      <c r="O1538" t="str">
        <f>IF(VLOOKUP($B1538,Table1[],2,FALSE)=0,"",VLOOKUP($B1538,Table1[],2,FALSE))</f>
        <v/>
      </c>
      <c r="P1538" t="str">
        <f>IF(VLOOKUP($B1538,Table1[],3,FALSE)=0,"",VLOOKUP($B1538,Table1[],3,FALSE))</f>
        <v/>
      </c>
      <c r="Q1538" t="str">
        <f>IF(VLOOKUP($B1538,Table1[],5,FALSE)=0,"",VLOOKUP($B1538,Table1[],5,FALSE))</f>
        <v/>
      </c>
    </row>
    <row r="1539" spans="1:17" x14ac:dyDescent="0.25">
      <c r="A1539" t="s">
        <v>117</v>
      </c>
      <c r="B1539" t="s">
        <v>19</v>
      </c>
      <c r="C1539">
        <v>0</v>
      </c>
      <c r="D1539">
        <v>0.01</v>
      </c>
      <c r="E1539">
        <v>9.9999999999999995E-8</v>
      </c>
      <c r="F1539" t="s">
        <v>16</v>
      </c>
      <c r="G1539" t="s">
        <v>15</v>
      </c>
      <c r="H1539">
        <v>4000</v>
      </c>
      <c r="I1539">
        <v>8000</v>
      </c>
      <c r="J1539" t="s">
        <v>21</v>
      </c>
      <c r="K1539">
        <v>31</v>
      </c>
      <c r="L1539">
        <v>228990</v>
      </c>
      <c r="M1539">
        <v>30.12</v>
      </c>
      <c r="N1539">
        <v>228890</v>
      </c>
      <c r="O1539" t="str">
        <f>IF(VLOOKUP($B1539,Table1[],2,FALSE)=0,"",VLOOKUP($B1539,Table1[],2,FALSE))</f>
        <v/>
      </c>
      <c r="P1539" t="str">
        <f>IF(VLOOKUP($B1539,Table1[],3,FALSE)=0,"",VLOOKUP($B1539,Table1[],3,FALSE))</f>
        <v/>
      </c>
      <c r="Q1539" t="str">
        <f>IF(VLOOKUP($B1539,Table1[],5,FALSE)=0,"",VLOOKUP($B1539,Table1[],5,FALSE))</f>
        <v/>
      </c>
    </row>
    <row r="1540" spans="1:17" x14ac:dyDescent="0.25">
      <c r="A1540" t="s">
        <v>117</v>
      </c>
      <c r="B1540" t="s">
        <v>19</v>
      </c>
      <c r="C1540">
        <v>0</v>
      </c>
      <c r="D1540">
        <v>0.01</v>
      </c>
      <c r="E1540">
        <v>9.9999999999999995E-7</v>
      </c>
      <c r="F1540" t="s">
        <v>16</v>
      </c>
      <c r="G1540" t="s">
        <v>15</v>
      </c>
      <c r="H1540">
        <v>4000</v>
      </c>
      <c r="I1540">
        <v>8000</v>
      </c>
      <c r="J1540" t="s">
        <v>21</v>
      </c>
      <c r="K1540">
        <v>31</v>
      </c>
      <c r="L1540">
        <v>228990</v>
      </c>
      <c r="M1540">
        <v>30.12</v>
      </c>
      <c r="N1540">
        <v>228890</v>
      </c>
      <c r="O1540" t="str">
        <f>IF(VLOOKUP($B1540,Table1[],2,FALSE)=0,"",VLOOKUP($B1540,Table1[],2,FALSE))</f>
        <v/>
      </c>
      <c r="P1540" t="str">
        <f>IF(VLOOKUP($B1540,Table1[],3,FALSE)=0,"",VLOOKUP($B1540,Table1[],3,FALSE))</f>
        <v/>
      </c>
      <c r="Q1540" t="str">
        <f>IF(VLOOKUP($B1540,Table1[],5,FALSE)=0,"",VLOOKUP($B1540,Table1[],5,FALSE))</f>
        <v/>
      </c>
    </row>
    <row r="1541" spans="1:17" x14ac:dyDescent="0.25">
      <c r="A1541" t="s">
        <v>117</v>
      </c>
      <c r="B1541" t="s">
        <v>19</v>
      </c>
      <c r="C1541">
        <v>0</v>
      </c>
      <c r="D1541">
        <v>0.01</v>
      </c>
      <c r="E1541">
        <v>1.0000000000000001E-5</v>
      </c>
      <c r="F1541" t="s">
        <v>16</v>
      </c>
      <c r="G1541" t="s">
        <v>15</v>
      </c>
      <c r="H1541">
        <v>4000</v>
      </c>
      <c r="I1541">
        <v>8000</v>
      </c>
      <c r="J1541" t="s">
        <v>21</v>
      </c>
      <c r="K1541">
        <v>31</v>
      </c>
      <c r="L1541">
        <v>228940</v>
      </c>
      <c r="M1541">
        <v>30.434000000000001</v>
      </c>
      <c r="N1541">
        <v>228860</v>
      </c>
      <c r="O1541" t="str">
        <f>IF(VLOOKUP($B1541,Table1[],2,FALSE)=0,"",VLOOKUP($B1541,Table1[],2,FALSE))</f>
        <v/>
      </c>
      <c r="P1541" t="str">
        <f>IF(VLOOKUP($B1541,Table1[],3,FALSE)=0,"",VLOOKUP($B1541,Table1[],3,FALSE))</f>
        <v/>
      </c>
      <c r="Q1541" t="str">
        <f>IF(VLOOKUP($B1541,Table1[],5,FALSE)=0,"",VLOOKUP($B1541,Table1[],5,FALSE))</f>
        <v/>
      </c>
    </row>
    <row r="1542" spans="1:17" x14ac:dyDescent="0.25">
      <c r="A1542" t="s">
        <v>117</v>
      </c>
      <c r="B1542" t="s">
        <v>19</v>
      </c>
      <c r="C1542">
        <v>0</v>
      </c>
      <c r="D1542">
        <v>0.01</v>
      </c>
      <c r="E1542">
        <v>1E-4</v>
      </c>
      <c r="F1542" t="s">
        <v>16</v>
      </c>
      <c r="G1542" t="s">
        <v>15</v>
      </c>
      <c r="H1542">
        <v>4000</v>
      </c>
      <c r="I1542">
        <v>8000</v>
      </c>
      <c r="J1542" t="s">
        <v>21</v>
      </c>
      <c r="K1542">
        <v>56.084000000000003</v>
      </c>
      <c r="L1542">
        <v>226390</v>
      </c>
      <c r="M1542">
        <v>55.738</v>
      </c>
      <c r="N1542">
        <v>226400</v>
      </c>
      <c r="O1542" t="str">
        <f>IF(VLOOKUP($B1542,Table1[],2,FALSE)=0,"",VLOOKUP($B1542,Table1[],2,FALSE))</f>
        <v/>
      </c>
      <c r="P1542" t="str">
        <f>IF(VLOOKUP($B1542,Table1[],3,FALSE)=0,"",VLOOKUP($B1542,Table1[],3,FALSE))</f>
        <v/>
      </c>
      <c r="Q1542" t="str">
        <f>IF(VLOOKUP($B1542,Table1[],5,FALSE)=0,"",VLOOKUP($B1542,Table1[],5,FALSE))</f>
        <v/>
      </c>
    </row>
    <row r="1543" spans="1:17" x14ac:dyDescent="0.25">
      <c r="A1543" t="s">
        <v>117</v>
      </c>
      <c r="B1543" t="s">
        <v>19</v>
      </c>
      <c r="C1543">
        <v>0</v>
      </c>
      <c r="D1543">
        <v>0.01</v>
      </c>
      <c r="E1543">
        <v>1E-3</v>
      </c>
      <c r="F1543" t="s">
        <v>16</v>
      </c>
      <c r="G1543" t="s">
        <v>15</v>
      </c>
      <c r="H1543">
        <v>4000</v>
      </c>
      <c r="I1543">
        <v>8000</v>
      </c>
      <c r="J1543" t="s">
        <v>21</v>
      </c>
      <c r="K1543">
        <v>561.69000000000005</v>
      </c>
      <c r="L1543">
        <v>182820</v>
      </c>
      <c r="M1543">
        <v>557.14</v>
      </c>
      <c r="N1543">
        <v>182830</v>
      </c>
      <c r="O1543" t="str">
        <f>IF(VLOOKUP($B1543,Table1[],2,FALSE)=0,"",VLOOKUP($B1543,Table1[],2,FALSE))</f>
        <v/>
      </c>
      <c r="P1543" t="str">
        <f>IF(VLOOKUP($B1543,Table1[],3,FALSE)=0,"",VLOOKUP($B1543,Table1[],3,FALSE))</f>
        <v/>
      </c>
      <c r="Q1543" t="str">
        <f>IF(VLOOKUP($B1543,Table1[],5,FALSE)=0,"",VLOOKUP($B1543,Table1[],5,FALSE))</f>
        <v/>
      </c>
    </row>
    <row r="1544" spans="1:17" x14ac:dyDescent="0.25">
      <c r="A1544" t="s">
        <v>117</v>
      </c>
      <c r="B1544" t="s">
        <v>19</v>
      </c>
      <c r="C1544">
        <v>0</v>
      </c>
      <c r="D1544">
        <v>0.01</v>
      </c>
      <c r="E1544">
        <v>0.01</v>
      </c>
      <c r="F1544" t="s">
        <v>16</v>
      </c>
      <c r="G1544" t="s">
        <v>15</v>
      </c>
      <c r="H1544">
        <v>4000</v>
      </c>
      <c r="I1544">
        <v>8000</v>
      </c>
      <c r="J1544" t="s">
        <v>21</v>
      </c>
      <c r="K1544">
        <v>5769.3</v>
      </c>
      <c r="L1544">
        <v>45269</v>
      </c>
      <c r="M1544">
        <v>5751.2</v>
      </c>
      <c r="N1544">
        <v>45261</v>
      </c>
      <c r="O1544" t="str">
        <f>IF(VLOOKUP($B1544,Table1[],2,FALSE)=0,"",VLOOKUP($B1544,Table1[],2,FALSE))</f>
        <v/>
      </c>
      <c r="P1544" t="str">
        <f>IF(VLOOKUP($B1544,Table1[],3,FALSE)=0,"",VLOOKUP($B1544,Table1[],3,FALSE))</f>
        <v/>
      </c>
      <c r="Q1544" t="str">
        <f>IF(VLOOKUP($B1544,Table1[],5,FALSE)=0,"",VLOOKUP($B1544,Table1[],5,FALSE))</f>
        <v/>
      </c>
    </row>
    <row r="1545" spans="1:17" x14ac:dyDescent="0.25">
      <c r="A1545" t="s">
        <v>117</v>
      </c>
      <c r="B1545" t="s">
        <v>19</v>
      </c>
      <c r="C1545">
        <v>0</v>
      </c>
      <c r="D1545">
        <v>0.01</v>
      </c>
      <c r="E1545">
        <v>0.1</v>
      </c>
      <c r="F1545" t="s">
        <v>16</v>
      </c>
      <c r="G1545" t="s">
        <v>15</v>
      </c>
      <c r="H1545">
        <v>4000</v>
      </c>
      <c r="I1545">
        <v>8000</v>
      </c>
      <c r="J1545" t="s">
        <v>21</v>
      </c>
      <c r="K1545">
        <v>57735</v>
      </c>
      <c r="L1545">
        <v>4703.5</v>
      </c>
      <c r="M1545">
        <v>57713</v>
      </c>
      <c r="N1545">
        <v>4700</v>
      </c>
      <c r="O1545" t="str">
        <f>IF(VLOOKUP($B1545,Table1[],2,FALSE)=0,"",VLOOKUP($B1545,Table1[],2,FALSE))</f>
        <v/>
      </c>
      <c r="P1545" t="str">
        <f>IF(VLOOKUP($B1545,Table1[],3,FALSE)=0,"",VLOOKUP($B1545,Table1[],3,FALSE))</f>
        <v/>
      </c>
      <c r="Q1545" t="str">
        <f>IF(VLOOKUP($B1545,Table1[],5,FALSE)=0,"",VLOOKUP($B1545,Table1[],5,FALSE))</f>
        <v/>
      </c>
    </row>
    <row r="1546" spans="1:17" x14ac:dyDescent="0.25">
      <c r="A1546" t="s">
        <v>117</v>
      </c>
      <c r="B1546" t="s">
        <v>19</v>
      </c>
      <c r="C1546">
        <v>0</v>
      </c>
      <c r="D1546">
        <v>0.01</v>
      </c>
      <c r="E1546">
        <v>1</v>
      </c>
      <c r="F1546" t="s">
        <v>16</v>
      </c>
      <c r="G1546" t="s">
        <v>15</v>
      </c>
      <c r="H1546">
        <v>4000</v>
      </c>
      <c r="I1546">
        <v>8000</v>
      </c>
      <c r="J1546" t="s">
        <v>21</v>
      </c>
      <c r="K1546">
        <v>577360</v>
      </c>
      <c r="L1546">
        <v>471.57</v>
      </c>
      <c r="M1546">
        <v>577330</v>
      </c>
      <c r="N1546">
        <v>470.19</v>
      </c>
      <c r="O1546" t="str">
        <f>IF(VLOOKUP($B1546,Table1[],2,FALSE)=0,"",VLOOKUP($B1546,Table1[],2,FALSE))</f>
        <v/>
      </c>
      <c r="P1546" t="str">
        <f>IF(VLOOKUP($B1546,Table1[],3,FALSE)=0,"",VLOOKUP($B1546,Table1[],3,FALSE))</f>
        <v/>
      </c>
      <c r="Q1546" t="str">
        <f>IF(VLOOKUP($B1546,Table1[],5,FALSE)=0,"",VLOOKUP($B1546,Table1[],5,FALSE))</f>
        <v/>
      </c>
    </row>
    <row r="1547" spans="1:17" x14ac:dyDescent="0.25">
      <c r="A1547" t="s">
        <v>117</v>
      </c>
      <c r="B1547" t="s">
        <v>19</v>
      </c>
      <c r="C1547">
        <v>0.01</v>
      </c>
      <c r="D1547">
        <v>0.1</v>
      </c>
      <c r="E1547">
        <v>1E-8</v>
      </c>
      <c r="F1547" t="s">
        <v>16</v>
      </c>
      <c r="G1547" t="s">
        <v>15</v>
      </c>
      <c r="H1547">
        <v>1000</v>
      </c>
      <c r="I1547">
        <v>2000</v>
      </c>
      <c r="J1547" t="s">
        <v>21</v>
      </c>
      <c r="K1547">
        <v>53</v>
      </c>
      <c r="L1547">
        <v>17000</v>
      </c>
      <c r="M1547">
        <v>11.488</v>
      </c>
      <c r="N1547">
        <v>17414</v>
      </c>
      <c r="O1547" t="str">
        <f>IF(VLOOKUP($B1547,Table1[],2,FALSE)=0,"",VLOOKUP($B1547,Table1[],2,FALSE))</f>
        <v/>
      </c>
      <c r="P1547" t="str">
        <f>IF(VLOOKUP($B1547,Table1[],3,FALSE)=0,"",VLOOKUP($B1547,Table1[],3,FALSE))</f>
        <v/>
      </c>
      <c r="Q1547" t="str">
        <f>IF(VLOOKUP($B1547,Table1[],5,FALSE)=0,"",VLOOKUP($B1547,Table1[],5,FALSE))</f>
        <v/>
      </c>
    </row>
    <row r="1548" spans="1:17" x14ac:dyDescent="0.25">
      <c r="A1548" t="s">
        <v>117</v>
      </c>
      <c r="B1548" t="s">
        <v>19</v>
      </c>
      <c r="C1548">
        <v>0.01</v>
      </c>
      <c r="D1548">
        <v>0.1</v>
      </c>
      <c r="E1548">
        <v>9.9999999999999995E-8</v>
      </c>
      <c r="F1548" t="s">
        <v>16</v>
      </c>
      <c r="G1548" t="s">
        <v>15</v>
      </c>
      <c r="H1548">
        <v>1000</v>
      </c>
      <c r="I1548">
        <v>2000</v>
      </c>
      <c r="J1548" t="s">
        <v>21</v>
      </c>
      <c r="K1548">
        <v>53</v>
      </c>
      <c r="L1548">
        <v>17054</v>
      </c>
      <c r="M1548">
        <v>11.488</v>
      </c>
      <c r="N1548">
        <v>17414</v>
      </c>
      <c r="O1548" t="str">
        <f>IF(VLOOKUP($B1548,Table1[],2,FALSE)=0,"",VLOOKUP($B1548,Table1[],2,FALSE))</f>
        <v/>
      </c>
      <c r="P1548" t="str">
        <f>IF(VLOOKUP($B1548,Table1[],3,FALSE)=0,"",VLOOKUP($B1548,Table1[],3,FALSE))</f>
        <v/>
      </c>
      <c r="Q1548" t="str">
        <f>IF(VLOOKUP($B1548,Table1[],5,FALSE)=0,"",VLOOKUP($B1548,Table1[],5,FALSE))</f>
        <v/>
      </c>
    </row>
    <row r="1549" spans="1:17" x14ac:dyDescent="0.25">
      <c r="A1549" t="s">
        <v>117</v>
      </c>
      <c r="B1549" t="s">
        <v>19</v>
      </c>
      <c r="C1549">
        <v>0.01</v>
      </c>
      <c r="D1549">
        <v>0.1</v>
      </c>
      <c r="E1549">
        <v>9.9999999999999995E-7</v>
      </c>
      <c r="F1549" t="s">
        <v>16</v>
      </c>
      <c r="G1549" t="s">
        <v>15</v>
      </c>
      <c r="H1549">
        <v>1000</v>
      </c>
      <c r="I1549">
        <v>2000</v>
      </c>
      <c r="J1549" t="s">
        <v>21</v>
      </c>
      <c r="K1549">
        <v>53</v>
      </c>
      <c r="L1549">
        <v>17054</v>
      </c>
      <c r="M1549">
        <v>11.489000000000001</v>
      </c>
      <c r="N1549">
        <v>17414</v>
      </c>
      <c r="O1549" t="str">
        <f>IF(VLOOKUP($B1549,Table1[],2,FALSE)=0,"",VLOOKUP($B1549,Table1[],2,FALSE))</f>
        <v/>
      </c>
      <c r="P1549" t="str">
        <f>IF(VLOOKUP($B1549,Table1[],3,FALSE)=0,"",VLOOKUP($B1549,Table1[],3,FALSE))</f>
        <v/>
      </c>
      <c r="Q1549" t="str">
        <f>IF(VLOOKUP($B1549,Table1[],5,FALSE)=0,"",VLOOKUP($B1549,Table1[],5,FALSE))</f>
        <v/>
      </c>
    </row>
    <row r="1550" spans="1:17" x14ac:dyDescent="0.25">
      <c r="A1550" t="s">
        <v>117</v>
      </c>
      <c r="B1550" t="s">
        <v>19</v>
      </c>
      <c r="C1550">
        <v>0.01</v>
      </c>
      <c r="D1550">
        <v>0.1</v>
      </c>
      <c r="E1550">
        <v>1.0000000000000001E-5</v>
      </c>
      <c r="F1550" t="s">
        <v>16</v>
      </c>
      <c r="G1550" t="s">
        <v>15</v>
      </c>
      <c r="H1550">
        <v>1000</v>
      </c>
      <c r="I1550">
        <v>2000</v>
      </c>
      <c r="J1550" t="s">
        <v>21</v>
      </c>
      <c r="K1550">
        <v>53</v>
      </c>
      <c r="L1550">
        <v>17054</v>
      </c>
      <c r="M1550">
        <v>11.587999999999999</v>
      </c>
      <c r="N1550">
        <v>17413</v>
      </c>
      <c r="O1550" t="str">
        <f>IF(VLOOKUP($B1550,Table1[],2,FALSE)=0,"",VLOOKUP($B1550,Table1[],2,FALSE))</f>
        <v/>
      </c>
      <c r="P1550" t="str">
        <f>IF(VLOOKUP($B1550,Table1[],3,FALSE)=0,"",VLOOKUP($B1550,Table1[],3,FALSE))</f>
        <v/>
      </c>
      <c r="Q1550" t="str">
        <f>IF(VLOOKUP($B1550,Table1[],5,FALSE)=0,"",VLOOKUP($B1550,Table1[],5,FALSE))</f>
        <v/>
      </c>
    </row>
    <row r="1551" spans="1:17" x14ac:dyDescent="0.25">
      <c r="A1551" t="s">
        <v>117</v>
      </c>
      <c r="B1551" t="s">
        <v>19</v>
      </c>
      <c r="C1551">
        <v>0.01</v>
      </c>
      <c r="D1551">
        <v>0.1</v>
      </c>
      <c r="E1551">
        <v>1E-4</v>
      </c>
      <c r="F1551" t="s">
        <v>16</v>
      </c>
      <c r="G1551" t="s">
        <v>15</v>
      </c>
      <c r="H1551">
        <v>1000</v>
      </c>
      <c r="I1551">
        <v>2000</v>
      </c>
      <c r="J1551" t="s">
        <v>21</v>
      </c>
      <c r="K1551">
        <v>53</v>
      </c>
      <c r="L1551">
        <v>17065</v>
      </c>
      <c r="M1551">
        <v>21.129000000000001</v>
      </c>
      <c r="N1551">
        <v>17327</v>
      </c>
      <c r="O1551" t="str">
        <f>IF(VLOOKUP($B1551,Table1[],2,FALSE)=0,"",VLOOKUP($B1551,Table1[],2,FALSE))</f>
        <v/>
      </c>
      <c r="P1551" t="str">
        <f>IF(VLOOKUP($B1551,Table1[],3,FALSE)=0,"",VLOOKUP($B1551,Table1[],3,FALSE))</f>
        <v/>
      </c>
      <c r="Q1551" t="str">
        <f>IF(VLOOKUP($B1551,Table1[],5,FALSE)=0,"",VLOOKUP($B1551,Table1[],5,FALSE))</f>
        <v/>
      </c>
    </row>
    <row r="1552" spans="1:17" x14ac:dyDescent="0.25">
      <c r="A1552" t="s">
        <v>117</v>
      </c>
      <c r="B1552" t="s">
        <v>19</v>
      </c>
      <c r="C1552">
        <v>0.01</v>
      </c>
      <c r="D1552">
        <v>0.1</v>
      </c>
      <c r="E1552">
        <v>1E-3</v>
      </c>
      <c r="F1552" t="s">
        <v>16</v>
      </c>
      <c r="G1552" t="s">
        <v>15</v>
      </c>
      <c r="H1552">
        <v>1000</v>
      </c>
      <c r="I1552">
        <v>2000</v>
      </c>
      <c r="J1552" t="s">
        <v>21</v>
      </c>
      <c r="K1552">
        <v>469.05</v>
      </c>
      <c r="L1552">
        <v>13766</v>
      </c>
      <c r="M1552">
        <v>433.19</v>
      </c>
      <c r="N1552">
        <v>13767</v>
      </c>
      <c r="O1552" t="str">
        <f>IF(VLOOKUP($B1552,Table1[],2,FALSE)=0,"",VLOOKUP($B1552,Table1[],2,FALSE))</f>
        <v/>
      </c>
      <c r="P1552" t="str">
        <f>IF(VLOOKUP($B1552,Table1[],3,FALSE)=0,"",VLOOKUP($B1552,Table1[],3,FALSE))</f>
        <v/>
      </c>
      <c r="Q1552" t="str">
        <f>IF(VLOOKUP($B1552,Table1[],5,FALSE)=0,"",VLOOKUP($B1552,Table1[],5,FALSE))</f>
        <v/>
      </c>
    </row>
    <row r="1553" spans="1:17" x14ac:dyDescent="0.25">
      <c r="A1553" t="s">
        <v>117</v>
      </c>
      <c r="B1553" t="s">
        <v>19</v>
      </c>
      <c r="C1553">
        <v>0.01</v>
      </c>
      <c r="D1553">
        <v>0.1</v>
      </c>
      <c r="E1553">
        <v>1E-8</v>
      </c>
      <c r="F1553" t="s">
        <v>16</v>
      </c>
      <c r="G1553" t="s">
        <v>15</v>
      </c>
      <c r="H1553">
        <v>2000</v>
      </c>
      <c r="I1553">
        <v>4000</v>
      </c>
      <c r="J1553" t="s">
        <v>21</v>
      </c>
      <c r="K1553">
        <v>110</v>
      </c>
      <c r="L1553">
        <v>46000</v>
      </c>
      <c r="M1553">
        <v>80.778000000000006</v>
      </c>
      <c r="N1553">
        <v>46223</v>
      </c>
      <c r="O1553" t="str">
        <f>IF(VLOOKUP($B1553,Table1[],2,FALSE)=0,"",VLOOKUP($B1553,Table1[],2,FALSE))</f>
        <v/>
      </c>
      <c r="P1553" t="str">
        <f>IF(VLOOKUP($B1553,Table1[],3,FALSE)=0,"",VLOOKUP($B1553,Table1[],3,FALSE))</f>
        <v/>
      </c>
      <c r="Q1553" t="str">
        <f>IF(VLOOKUP($B1553,Table1[],5,FALSE)=0,"",VLOOKUP($B1553,Table1[],5,FALSE))</f>
        <v/>
      </c>
    </row>
    <row r="1554" spans="1:17" x14ac:dyDescent="0.25">
      <c r="A1554" t="s">
        <v>117</v>
      </c>
      <c r="B1554" t="s">
        <v>19</v>
      </c>
      <c r="C1554">
        <v>0.01</v>
      </c>
      <c r="D1554">
        <v>0.1</v>
      </c>
      <c r="E1554">
        <v>9.9999999999999995E-8</v>
      </c>
      <c r="F1554" t="s">
        <v>16</v>
      </c>
      <c r="G1554" t="s">
        <v>15</v>
      </c>
      <c r="H1554">
        <v>2000</v>
      </c>
      <c r="I1554">
        <v>4000</v>
      </c>
      <c r="J1554" t="s">
        <v>21</v>
      </c>
      <c r="K1554">
        <v>110</v>
      </c>
      <c r="L1554">
        <v>46000</v>
      </c>
      <c r="M1554">
        <v>80.778000000000006</v>
      </c>
      <c r="N1554">
        <v>46223</v>
      </c>
      <c r="O1554" t="str">
        <f>IF(VLOOKUP($B1554,Table1[],2,FALSE)=0,"",VLOOKUP($B1554,Table1[],2,FALSE))</f>
        <v/>
      </c>
      <c r="P1554" t="str">
        <f>IF(VLOOKUP($B1554,Table1[],3,FALSE)=0,"",VLOOKUP($B1554,Table1[],3,FALSE))</f>
        <v/>
      </c>
      <c r="Q1554" t="str">
        <f>IF(VLOOKUP($B1554,Table1[],5,FALSE)=0,"",VLOOKUP($B1554,Table1[],5,FALSE))</f>
        <v/>
      </c>
    </row>
    <row r="1555" spans="1:17" x14ac:dyDescent="0.25">
      <c r="A1555" t="s">
        <v>117</v>
      </c>
      <c r="B1555" t="s">
        <v>19</v>
      </c>
      <c r="C1555">
        <v>0.01</v>
      </c>
      <c r="D1555">
        <v>0.1</v>
      </c>
      <c r="E1555">
        <v>9.9999999999999995E-7</v>
      </c>
      <c r="F1555" t="s">
        <v>16</v>
      </c>
      <c r="G1555" t="s">
        <v>15</v>
      </c>
      <c r="H1555">
        <v>2000</v>
      </c>
      <c r="I1555">
        <v>4000</v>
      </c>
      <c r="J1555" t="s">
        <v>21</v>
      </c>
      <c r="K1555">
        <v>110</v>
      </c>
      <c r="L1555">
        <v>46000</v>
      </c>
      <c r="M1555">
        <v>80.778999999999996</v>
      </c>
      <c r="N1555">
        <v>46223</v>
      </c>
      <c r="O1555" t="str">
        <f>IF(VLOOKUP($B1555,Table1[],2,FALSE)=0,"",VLOOKUP($B1555,Table1[],2,FALSE))</f>
        <v/>
      </c>
      <c r="P1555" t="str">
        <f>IF(VLOOKUP($B1555,Table1[],3,FALSE)=0,"",VLOOKUP($B1555,Table1[],3,FALSE))</f>
        <v/>
      </c>
      <c r="Q1555" t="str">
        <f>IF(VLOOKUP($B1555,Table1[],5,FALSE)=0,"",VLOOKUP($B1555,Table1[],5,FALSE))</f>
        <v/>
      </c>
    </row>
    <row r="1556" spans="1:17" x14ac:dyDescent="0.25">
      <c r="A1556" t="s">
        <v>117</v>
      </c>
      <c r="B1556" t="s">
        <v>19</v>
      </c>
      <c r="C1556">
        <v>0.01</v>
      </c>
      <c r="D1556">
        <v>0.1</v>
      </c>
      <c r="E1556">
        <v>1.0000000000000001E-5</v>
      </c>
      <c r="F1556" t="s">
        <v>16</v>
      </c>
      <c r="G1556" t="s">
        <v>15</v>
      </c>
      <c r="H1556">
        <v>2000</v>
      </c>
      <c r="I1556">
        <v>4000</v>
      </c>
      <c r="J1556" t="s">
        <v>21</v>
      </c>
      <c r="K1556">
        <v>110</v>
      </c>
      <c r="L1556">
        <v>46000</v>
      </c>
      <c r="M1556">
        <v>80.808999999999997</v>
      </c>
      <c r="N1556">
        <v>46223</v>
      </c>
      <c r="O1556" t="str">
        <f>IF(VLOOKUP($B1556,Table1[],2,FALSE)=0,"",VLOOKUP($B1556,Table1[],2,FALSE))</f>
        <v/>
      </c>
      <c r="P1556" t="str">
        <f>IF(VLOOKUP($B1556,Table1[],3,FALSE)=0,"",VLOOKUP($B1556,Table1[],3,FALSE))</f>
        <v/>
      </c>
      <c r="Q1556" t="str">
        <f>IF(VLOOKUP($B1556,Table1[],5,FALSE)=0,"",VLOOKUP($B1556,Table1[],5,FALSE))</f>
        <v/>
      </c>
    </row>
    <row r="1557" spans="1:17" x14ac:dyDescent="0.25">
      <c r="A1557" t="s">
        <v>117</v>
      </c>
      <c r="B1557" t="s">
        <v>19</v>
      </c>
      <c r="C1557">
        <v>0.01</v>
      </c>
      <c r="D1557">
        <v>0.1</v>
      </c>
      <c r="E1557">
        <v>1E-4</v>
      </c>
      <c r="F1557" t="s">
        <v>16</v>
      </c>
      <c r="G1557" t="s">
        <v>15</v>
      </c>
      <c r="H1557">
        <v>2000</v>
      </c>
      <c r="I1557">
        <v>4000</v>
      </c>
      <c r="J1557" t="s">
        <v>21</v>
      </c>
      <c r="K1557">
        <v>110</v>
      </c>
      <c r="L1557">
        <v>46000</v>
      </c>
      <c r="M1557">
        <v>84.138999999999996</v>
      </c>
      <c r="N1557">
        <v>46193</v>
      </c>
      <c r="O1557" t="str">
        <f>IF(VLOOKUP($B1557,Table1[],2,FALSE)=0,"",VLOOKUP($B1557,Table1[],2,FALSE))</f>
        <v/>
      </c>
      <c r="P1557" t="str">
        <f>IF(VLOOKUP($B1557,Table1[],3,FALSE)=0,"",VLOOKUP($B1557,Table1[],3,FALSE))</f>
        <v/>
      </c>
      <c r="Q1557" t="str">
        <f>IF(VLOOKUP($B1557,Table1[],5,FALSE)=0,"",VLOOKUP($B1557,Table1[],5,FALSE))</f>
        <v/>
      </c>
    </row>
    <row r="1558" spans="1:17" x14ac:dyDescent="0.25">
      <c r="A1558" t="s">
        <v>117</v>
      </c>
      <c r="B1558" t="s">
        <v>19</v>
      </c>
      <c r="C1558">
        <v>0.01</v>
      </c>
      <c r="D1558">
        <v>0.1</v>
      </c>
      <c r="E1558">
        <v>1E-3</v>
      </c>
      <c r="F1558" t="s">
        <v>16</v>
      </c>
      <c r="G1558" t="s">
        <v>15</v>
      </c>
      <c r="H1558">
        <v>2000</v>
      </c>
      <c r="I1558">
        <v>4000</v>
      </c>
      <c r="J1558" t="s">
        <v>21</v>
      </c>
      <c r="K1558">
        <v>354.54</v>
      </c>
      <c r="L1558">
        <v>43842</v>
      </c>
      <c r="M1558">
        <v>330.66</v>
      </c>
      <c r="N1558">
        <v>43842</v>
      </c>
      <c r="O1558" t="str">
        <f>IF(VLOOKUP($B1558,Table1[],2,FALSE)=0,"",VLOOKUP($B1558,Table1[],2,FALSE))</f>
        <v/>
      </c>
      <c r="P1558" t="str">
        <f>IF(VLOOKUP($B1558,Table1[],3,FALSE)=0,"",VLOOKUP($B1558,Table1[],3,FALSE))</f>
        <v/>
      </c>
      <c r="Q1558" t="str">
        <f>IF(VLOOKUP($B1558,Table1[],5,FALSE)=0,"",VLOOKUP($B1558,Table1[],5,FALSE))</f>
        <v/>
      </c>
    </row>
    <row r="1559" spans="1:17" x14ac:dyDescent="0.25">
      <c r="A1559" t="s">
        <v>117</v>
      </c>
      <c r="B1559" t="s">
        <v>19</v>
      </c>
      <c r="C1559">
        <v>0.01</v>
      </c>
      <c r="D1559">
        <v>0.1</v>
      </c>
      <c r="E1559">
        <v>1E-8</v>
      </c>
      <c r="F1559" t="s">
        <v>16</v>
      </c>
      <c r="G1559" t="s">
        <v>15</v>
      </c>
      <c r="H1559">
        <v>4000</v>
      </c>
      <c r="I1559">
        <v>8000</v>
      </c>
      <c r="J1559" t="s">
        <v>21</v>
      </c>
      <c r="K1559">
        <v>120</v>
      </c>
      <c r="L1559">
        <v>46000</v>
      </c>
      <c r="M1559">
        <v>92.256</v>
      </c>
      <c r="N1559">
        <v>46261</v>
      </c>
      <c r="O1559" t="str">
        <f>IF(VLOOKUP($B1559,Table1[],2,FALSE)=0,"",VLOOKUP($B1559,Table1[],2,FALSE))</f>
        <v/>
      </c>
      <c r="P1559" t="str">
        <f>IF(VLOOKUP($B1559,Table1[],3,FALSE)=0,"",VLOOKUP($B1559,Table1[],3,FALSE))</f>
        <v/>
      </c>
      <c r="Q1559" t="str">
        <f>IF(VLOOKUP($B1559,Table1[],5,FALSE)=0,"",VLOOKUP($B1559,Table1[],5,FALSE))</f>
        <v/>
      </c>
    </row>
    <row r="1560" spans="1:17" x14ac:dyDescent="0.25">
      <c r="A1560" t="s">
        <v>117</v>
      </c>
      <c r="B1560" t="s">
        <v>19</v>
      </c>
      <c r="C1560">
        <v>0.01</v>
      </c>
      <c r="D1560">
        <v>0.1</v>
      </c>
      <c r="E1560">
        <v>9.9999999999999995E-8</v>
      </c>
      <c r="F1560" t="s">
        <v>16</v>
      </c>
      <c r="G1560" t="s">
        <v>15</v>
      </c>
      <c r="H1560">
        <v>4000</v>
      </c>
      <c r="I1560">
        <v>8000</v>
      </c>
      <c r="J1560" t="s">
        <v>21</v>
      </c>
      <c r="K1560">
        <v>120</v>
      </c>
      <c r="L1560">
        <v>46000</v>
      </c>
      <c r="M1560">
        <v>92.256</v>
      </c>
      <c r="N1560">
        <v>46261</v>
      </c>
      <c r="O1560" t="str">
        <f>IF(VLOOKUP($B1560,Table1[],2,FALSE)=0,"",VLOOKUP($B1560,Table1[],2,FALSE))</f>
        <v/>
      </c>
      <c r="P1560" t="str">
        <f>IF(VLOOKUP($B1560,Table1[],3,FALSE)=0,"",VLOOKUP($B1560,Table1[],3,FALSE))</f>
        <v/>
      </c>
      <c r="Q1560" t="str">
        <f>IF(VLOOKUP($B1560,Table1[],5,FALSE)=0,"",VLOOKUP($B1560,Table1[],5,FALSE))</f>
        <v/>
      </c>
    </row>
    <row r="1561" spans="1:17" x14ac:dyDescent="0.25">
      <c r="A1561" t="s">
        <v>117</v>
      </c>
      <c r="B1561" t="s">
        <v>19</v>
      </c>
      <c r="C1561">
        <v>0.01</v>
      </c>
      <c r="D1561">
        <v>0.1</v>
      </c>
      <c r="E1561">
        <v>9.9999999999999995E-7</v>
      </c>
      <c r="F1561" t="s">
        <v>16</v>
      </c>
      <c r="G1561" t="s">
        <v>15</v>
      </c>
      <c r="H1561">
        <v>4000</v>
      </c>
      <c r="I1561">
        <v>8000</v>
      </c>
      <c r="J1561" t="s">
        <v>21</v>
      </c>
      <c r="K1561">
        <v>120</v>
      </c>
      <c r="L1561">
        <v>46000</v>
      </c>
      <c r="M1561">
        <v>92.257000000000005</v>
      </c>
      <c r="N1561">
        <v>46261</v>
      </c>
      <c r="O1561" t="str">
        <f>IF(VLOOKUP($B1561,Table1[],2,FALSE)=0,"",VLOOKUP($B1561,Table1[],2,FALSE))</f>
        <v/>
      </c>
      <c r="P1561" t="str">
        <f>IF(VLOOKUP($B1561,Table1[],3,FALSE)=0,"",VLOOKUP($B1561,Table1[],3,FALSE))</f>
        <v/>
      </c>
      <c r="Q1561" t="str">
        <f>IF(VLOOKUP($B1561,Table1[],5,FALSE)=0,"",VLOOKUP($B1561,Table1[],5,FALSE))</f>
        <v/>
      </c>
    </row>
    <row r="1562" spans="1:17" x14ac:dyDescent="0.25">
      <c r="A1562" t="s">
        <v>117</v>
      </c>
      <c r="B1562" t="s">
        <v>19</v>
      </c>
      <c r="C1562">
        <v>0.01</v>
      </c>
      <c r="D1562">
        <v>0.1</v>
      </c>
      <c r="E1562">
        <v>1.0000000000000001E-5</v>
      </c>
      <c r="F1562" t="s">
        <v>16</v>
      </c>
      <c r="G1562" t="s">
        <v>15</v>
      </c>
      <c r="H1562">
        <v>4000</v>
      </c>
      <c r="I1562">
        <v>8000</v>
      </c>
      <c r="J1562" t="s">
        <v>21</v>
      </c>
      <c r="K1562">
        <v>120</v>
      </c>
      <c r="L1562">
        <v>46000</v>
      </c>
      <c r="M1562">
        <v>92.287000000000006</v>
      </c>
      <c r="N1562">
        <v>46261</v>
      </c>
      <c r="O1562" t="str">
        <f>IF(VLOOKUP($B1562,Table1[],2,FALSE)=0,"",VLOOKUP($B1562,Table1[],2,FALSE))</f>
        <v/>
      </c>
      <c r="P1562" t="str">
        <f>IF(VLOOKUP($B1562,Table1[],3,FALSE)=0,"",VLOOKUP($B1562,Table1[],3,FALSE))</f>
        <v/>
      </c>
      <c r="Q1562" t="str">
        <f>IF(VLOOKUP($B1562,Table1[],5,FALSE)=0,"",VLOOKUP($B1562,Table1[],5,FALSE))</f>
        <v/>
      </c>
    </row>
    <row r="1563" spans="1:17" x14ac:dyDescent="0.25">
      <c r="A1563" t="s">
        <v>117</v>
      </c>
      <c r="B1563" t="s">
        <v>19</v>
      </c>
      <c r="C1563">
        <v>0.01</v>
      </c>
      <c r="D1563">
        <v>0.1</v>
      </c>
      <c r="E1563">
        <v>1E-4</v>
      </c>
      <c r="F1563" t="s">
        <v>16</v>
      </c>
      <c r="G1563" t="s">
        <v>15</v>
      </c>
      <c r="H1563">
        <v>4000</v>
      </c>
      <c r="I1563">
        <v>8000</v>
      </c>
      <c r="J1563" t="s">
        <v>21</v>
      </c>
      <c r="K1563">
        <v>120</v>
      </c>
      <c r="L1563">
        <v>46000</v>
      </c>
      <c r="M1563">
        <v>95.542000000000002</v>
      </c>
      <c r="N1563">
        <v>46232</v>
      </c>
      <c r="O1563" t="str">
        <f>IF(VLOOKUP($B1563,Table1[],2,FALSE)=0,"",VLOOKUP($B1563,Table1[],2,FALSE))</f>
        <v/>
      </c>
      <c r="P1563" t="str">
        <f>IF(VLOOKUP($B1563,Table1[],3,FALSE)=0,"",VLOOKUP($B1563,Table1[],3,FALSE))</f>
        <v/>
      </c>
      <c r="Q1563" t="str">
        <f>IF(VLOOKUP($B1563,Table1[],5,FALSE)=0,"",VLOOKUP($B1563,Table1[],5,FALSE))</f>
        <v/>
      </c>
    </row>
    <row r="1564" spans="1:17" x14ac:dyDescent="0.25">
      <c r="A1564" t="s">
        <v>117</v>
      </c>
      <c r="B1564" t="s">
        <v>19</v>
      </c>
      <c r="C1564">
        <v>0.01</v>
      </c>
      <c r="D1564">
        <v>0.1</v>
      </c>
      <c r="E1564">
        <v>1E-3</v>
      </c>
      <c r="F1564" t="s">
        <v>16</v>
      </c>
      <c r="G1564" t="s">
        <v>15</v>
      </c>
      <c r="H1564">
        <v>4000</v>
      </c>
      <c r="I1564">
        <v>8000</v>
      </c>
      <c r="J1564" t="s">
        <v>21</v>
      </c>
      <c r="K1564">
        <v>363.53</v>
      </c>
      <c r="L1564">
        <v>43909</v>
      </c>
      <c r="M1564">
        <v>338.44</v>
      </c>
      <c r="N1564">
        <v>43920</v>
      </c>
      <c r="O1564" t="str">
        <f>IF(VLOOKUP($B1564,Table1[],2,FALSE)=0,"",VLOOKUP($B1564,Table1[],2,FALSE))</f>
        <v/>
      </c>
      <c r="P1564" t="str">
        <f>IF(VLOOKUP($B1564,Table1[],3,FALSE)=0,"",VLOOKUP($B1564,Table1[],3,FALSE))</f>
        <v/>
      </c>
      <c r="Q1564" t="str">
        <f>IF(VLOOKUP($B1564,Table1[],5,FALSE)=0,"",VLOOKUP($B1564,Table1[],5,FALSE))</f>
        <v/>
      </c>
    </row>
    <row r="1565" spans="1:17" x14ac:dyDescent="0.25">
      <c r="A1565" t="s">
        <v>117</v>
      </c>
      <c r="B1565" t="s">
        <v>19</v>
      </c>
      <c r="C1565">
        <v>0.01</v>
      </c>
      <c r="D1565">
        <v>0.1</v>
      </c>
      <c r="E1565">
        <v>1E-8</v>
      </c>
      <c r="F1565" t="s">
        <v>16</v>
      </c>
      <c r="G1565" t="s">
        <v>15</v>
      </c>
      <c r="H1565">
        <v>8000</v>
      </c>
      <c r="I1565">
        <v>10000</v>
      </c>
      <c r="J1565" t="s">
        <v>21</v>
      </c>
      <c r="K1565">
        <v>450</v>
      </c>
      <c r="L1565">
        <v>170000</v>
      </c>
      <c r="M1565">
        <v>115.4</v>
      </c>
      <c r="N1565">
        <v>173280</v>
      </c>
      <c r="O1565" t="str">
        <f>IF(VLOOKUP($B1565,Table1[],2,FALSE)=0,"",VLOOKUP($B1565,Table1[],2,FALSE))</f>
        <v/>
      </c>
      <c r="P1565" t="str">
        <f>IF(VLOOKUP($B1565,Table1[],3,FALSE)=0,"",VLOOKUP($B1565,Table1[],3,FALSE))</f>
        <v/>
      </c>
      <c r="Q1565" t="str">
        <f>IF(VLOOKUP($B1565,Table1[],5,FALSE)=0,"",VLOOKUP($B1565,Table1[],5,FALSE))</f>
        <v/>
      </c>
    </row>
    <row r="1566" spans="1:17" x14ac:dyDescent="0.25">
      <c r="A1566" t="s">
        <v>117</v>
      </c>
      <c r="B1566" t="s">
        <v>19</v>
      </c>
      <c r="C1566">
        <v>0.01</v>
      </c>
      <c r="D1566">
        <v>0.1</v>
      </c>
      <c r="E1566">
        <v>9.9999999999999995E-8</v>
      </c>
      <c r="F1566" t="s">
        <v>16</v>
      </c>
      <c r="G1566" t="s">
        <v>15</v>
      </c>
      <c r="H1566">
        <v>8000</v>
      </c>
      <c r="I1566">
        <v>10000</v>
      </c>
      <c r="J1566" t="s">
        <v>21</v>
      </c>
      <c r="K1566">
        <v>450</v>
      </c>
      <c r="L1566">
        <v>170030</v>
      </c>
      <c r="M1566">
        <v>115.4</v>
      </c>
      <c r="N1566">
        <v>173280</v>
      </c>
      <c r="O1566" t="str">
        <f>IF(VLOOKUP($B1566,Table1[],2,FALSE)=0,"",VLOOKUP($B1566,Table1[],2,FALSE))</f>
        <v/>
      </c>
      <c r="P1566" t="str">
        <f>IF(VLOOKUP($B1566,Table1[],3,FALSE)=0,"",VLOOKUP($B1566,Table1[],3,FALSE))</f>
        <v/>
      </c>
      <c r="Q1566" t="str">
        <f>IF(VLOOKUP($B1566,Table1[],5,FALSE)=0,"",VLOOKUP($B1566,Table1[],5,FALSE))</f>
        <v/>
      </c>
    </row>
    <row r="1567" spans="1:17" x14ac:dyDescent="0.25">
      <c r="A1567" t="s">
        <v>117</v>
      </c>
      <c r="B1567" t="s">
        <v>19</v>
      </c>
      <c r="C1567">
        <v>0.01</v>
      </c>
      <c r="D1567">
        <v>0.1</v>
      </c>
      <c r="E1567">
        <v>9.9999999999999995E-7</v>
      </c>
      <c r="F1567" t="s">
        <v>16</v>
      </c>
      <c r="G1567" t="s">
        <v>15</v>
      </c>
      <c r="H1567">
        <v>8000</v>
      </c>
      <c r="I1567">
        <v>10000</v>
      </c>
      <c r="J1567" t="s">
        <v>21</v>
      </c>
      <c r="K1567">
        <v>450</v>
      </c>
      <c r="L1567">
        <v>170040</v>
      </c>
      <c r="M1567">
        <v>115.4</v>
      </c>
      <c r="N1567">
        <v>173280</v>
      </c>
      <c r="O1567" t="str">
        <f>IF(VLOOKUP($B1567,Table1[],2,FALSE)=0,"",VLOOKUP($B1567,Table1[],2,FALSE))</f>
        <v/>
      </c>
      <c r="P1567" t="str">
        <f>IF(VLOOKUP($B1567,Table1[],3,FALSE)=0,"",VLOOKUP($B1567,Table1[],3,FALSE))</f>
        <v/>
      </c>
      <c r="Q1567" t="str">
        <f>IF(VLOOKUP($B1567,Table1[],5,FALSE)=0,"",VLOOKUP($B1567,Table1[],5,FALSE))</f>
        <v/>
      </c>
    </row>
    <row r="1568" spans="1:17" x14ac:dyDescent="0.25">
      <c r="A1568" t="s">
        <v>117</v>
      </c>
      <c r="B1568" t="s">
        <v>19</v>
      </c>
      <c r="C1568">
        <v>0.01</v>
      </c>
      <c r="D1568">
        <v>0.1</v>
      </c>
      <c r="E1568">
        <v>1.0000000000000001E-5</v>
      </c>
      <c r="F1568" t="s">
        <v>16</v>
      </c>
      <c r="G1568" t="s">
        <v>15</v>
      </c>
      <c r="H1568">
        <v>8000</v>
      </c>
      <c r="I1568">
        <v>10000</v>
      </c>
      <c r="J1568" t="s">
        <v>21</v>
      </c>
      <c r="K1568">
        <v>450</v>
      </c>
      <c r="L1568">
        <v>170040</v>
      </c>
      <c r="M1568">
        <v>115.41</v>
      </c>
      <c r="N1568">
        <v>173280</v>
      </c>
      <c r="O1568" t="str">
        <f>IF(VLOOKUP($B1568,Table1[],2,FALSE)=0,"",VLOOKUP($B1568,Table1[],2,FALSE))</f>
        <v/>
      </c>
      <c r="P1568" t="str">
        <f>IF(VLOOKUP($B1568,Table1[],3,FALSE)=0,"",VLOOKUP($B1568,Table1[],3,FALSE))</f>
        <v/>
      </c>
      <c r="Q1568" t="str">
        <f>IF(VLOOKUP($B1568,Table1[],5,FALSE)=0,"",VLOOKUP($B1568,Table1[],5,FALSE))</f>
        <v/>
      </c>
    </row>
    <row r="1569" spans="1:17" x14ac:dyDescent="0.25">
      <c r="A1569" t="s">
        <v>117</v>
      </c>
      <c r="B1569" t="s">
        <v>19</v>
      </c>
      <c r="C1569">
        <v>0.01</v>
      </c>
      <c r="D1569">
        <v>0.1</v>
      </c>
      <c r="E1569">
        <v>1E-4</v>
      </c>
      <c r="F1569" t="s">
        <v>16</v>
      </c>
      <c r="G1569" t="s">
        <v>15</v>
      </c>
      <c r="H1569">
        <v>8000</v>
      </c>
      <c r="I1569">
        <v>10000</v>
      </c>
      <c r="J1569" t="s">
        <v>21</v>
      </c>
      <c r="K1569">
        <v>450</v>
      </c>
      <c r="L1569">
        <v>170040</v>
      </c>
      <c r="M1569">
        <v>116.4</v>
      </c>
      <c r="N1569">
        <v>173270</v>
      </c>
      <c r="O1569" t="str">
        <f>IF(VLOOKUP($B1569,Table1[],2,FALSE)=0,"",VLOOKUP($B1569,Table1[],2,FALSE))</f>
        <v/>
      </c>
      <c r="P1569" t="str">
        <f>IF(VLOOKUP($B1569,Table1[],3,FALSE)=0,"",VLOOKUP($B1569,Table1[],3,FALSE))</f>
        <v/>
      </c>
      <c r="Q1569" t="str">
        <f>IF(VLOOKUP($B1569,Table1[],5,FALSE)=0,"",VLOOKUP($B1569,Table1[],5,FALSE))</f>
        <v/>
      </c>
    </row>
    <row r="1570" spans="1:17" x14ac:dyDescent="0.25">
      <c r="A1570" t="s">
        <v>117</v>
      </c>
      <c r="B1570" t="s">
        <v>19</v>
      </c>
      <c r="C1570">
        <v>0.01</v>
      </c>
      <c r="D1570">
        <v>0.1</v>
      </c>
      <c r="E1570">
        <v>1E-3</v>
      </c>
      <c r="F1570" t="s">
        <v>16</v>
      </c>
      <c r="G1570" t="s">
        <v>15</v>
      </c>
      <c r="H1570">
        <v>8000</v>
      </c>
      <c r="I1570">
        <v>10000</v>
      </c>
      <c r="J1570" t="s">
        <v>21</v>
      </c>
      <c r="K1570">
        <v>450</v>
      </c>
      <c r="L1570">
        <v>170150</v>
      </c>
      <c r="M1570">
        <v>203.58</v>
      </c>
      <c r="N1570">
        <v>172400</v>
      </c>
      <c r="O1570" t="str">
        <f>IF(VLOOKUP($B1570,Table1[],2,FALSE)=0,"",VLOOKUP($B1570,Table1[],2,FALSE))</f>
        <v/>
      </c>
      <c r="P1570" t="str">
        <f>IF(VLOOKUP($B1570,Table1[],3,FALSE)=0,"",VLOOKUP($B1570,Table1[],3,FALSE))</f>
        <v/>
      </c>
      <c r="Q1570" t="str">
        <f>IF(VLOOKUP($B1570,Table1[],5,FALSE)=0,"",VLOOKUP($B1570,Table1[],5,FALSE))</f>
        <v/>
      </c>
    </row>
    <row r="1571" spans="1:17" x14ac:dyDescent="0.25">
      <c r="A1571" t="s">
        <v>117</v>
      </c>
      <c r="B1571" t="s">
        <v>19</v>
      </c>
      <c r="C1571">
        <v>0.1</v>
      </c>
      <c r="D1571">
        <v>1</v>
      </c>
      <c r="E1571">
        <v>9.9999999999999995E-8</v>
      </c>
      <c r="F1571" t="s">
        <v>16</v>
      </c>
      <c r="G1571" t="s">
        <v>15</v>
      </c>
      <c r="H1571">
        <v>1000</v>
      </c>
      <c r="I1571">
        <v>2000</v>
      </c>
      <c r="J1571" t="s">
        <v>21</v>
      </c>
      <c r="K1571">
        <v>590</v>
      </c>
      <c r="L1571">
        <v>17000</v>
      </c>
      <c r="M1571">
        <v>108.37</v>
      </c>
      <c r="N1571">
        <v>17479</v>
      </c>
      <c r="O1571" t="str">
        <f>IF(VLOOKUP($B1571,Table1[],2,FALSE)=0,"",VLOOKUP($B1571,Table1[],2,FALSE))</f>
        <v/>
      </c>
      <c r="P1571" t="str">
        <f>IF(VLOOKUP($B1571,Table1[],3,FALSE)=0,"",VLOOKUP($B1571,Table1[],3,FALSE))</f>
        <v/>
      </c>
      <c r="Q1571" t="str">
        <f>IF(VLOOKUP($B1571,Table1[],5,FALSE)=0,"",VLOOKUP($B1571,Table1[],5,FALSE))</f>
        <v/>
      </c>
    </row>
    <row r="1572" spans="1:17" x14ac:dyDescent="0.25">
      <c r="A1572" t="s">
        <v>117</v>
      </c>
      <c r="B1572" t="s">
        <v>19</v>
      </c>
      <c r="C1572">
        <v>0.1</v>
      </c>
      <c r="D1572">
        <v>1</v>
      </c>
      <c r="E1572">
        <v>9.9999999999999995E-7</v>
      </c>
      <c r="F1572" t="s">
        <v>16</v>
      </c>
      <c r="G1572" t="s">
        <v>15</v>
      </c>
      <c r="H1572">
        <v>1000</v>
      </c>
      <c r="I1572">
        <v>2000</v>
      </c>
      <c r="J1572" t="s">
        <v>21</v>
      </c>
      <c r="K1572">
        <v>590</v>
      </c>
      <c r="L1572">
        <v>17152</v>
      </c>
      <c r="M1572">
        <v>108.37</v>
      </c>
      <c r="N1572">
        <v>17479</v>
      </c>
      <c r="O1572" t="str">
        <f>IF(VLOOKUP($B1572,Table1[],2,FALSE)=0,"",VLOOKUP($B1572,Table1[],2,FALSE))</f>
        <v/>
      </c>
      <c r="P1572" t="str">
        <f>IF(VLOOKUP($B1572,Table1[],3,FALSE)=0,"",VLOOKUP($B1572,Table1[],3,FALSE))</f>
        <v/>
      </c>
      <c r="Q1572" t="str">
        <f>IF(VLOOKUP($B1572,Table1[],5,FALSE)=0,"",VLOOKUP($B1572,Table1[],5,FALSE))</f>
        <v/>
      </c>
    </row>
    <row r="1573" spans="1:17" x14ac:dyDescent="0.25">
      <c r="A1573" t="s">
        <v>117</v>
      </c>
      <c r="B1573" t="s">
        <v>19</v>
      </c>
      <c r="C1573">
        <v>0.1</v>
      </c>
      <c r="D1573">
        <v>1</v>
      </c>
      <c r="E1573">
        <v>1.0000000000000001E-5</v>
      </c>
      <c r="F1573" t="s">
        <v>16</v>
      </c>
      <c r="G1573" t="s">
        <v>15</v>
      </c>
      <c r="H1573">
        <v>1000</v>
      </c>
      <c r="I1573">
        <v>2000</v>
      </c>
      <c r="J1573" t="s">
        <v>21</v>
      </c>
      <c r="K1573">
        <v>590</v>
      </c>
      <c r="L1573">
        <v>17152</v>
      </c>
      <c r="M1573">
        <v>108.38</v>
      </c>
      <c r="N1573">
        <v>17479</v>
      </c>
      <c r="O1573" t="str">
        <f>IF(VLOOKUP($B1573,Table1[],2,FALSE)=0,"",VLOOKUP($B1573,Table1[],2,FALSE))</f>
        <v/>
      </c>
      <c r="P1573" t="str">
        <f>IF(VLOOKUP($B1573,Table1[],3,FALSE)=0,"",VLOOKUP($B1573,Table1[],3,FALSE))</f>
        <v/>
      </c>
      <c r="Q1573" t="str">
        <f>IF(VLOOKUP($B1573,Table1[],5,FALSE)=0,"",VLOOKUP($B1573,Table1[],5,FALSE))</f>
        <v/>
      </c>
    </row>
    <row r="1574" spans="1:17" x14ac:dyDescent="0.25">
      <c r="A1574" t="s">
        <v>117</v>
      </c>
      <c r="B1574" t="s">
        <v>19</v>
      </c>
      <c r="C1574">
        <v>0.1</v>
      </c>
      <c r="D1574">
        <v>1</v>
      </c>
      <c r="E1574">
        <v>1E-4</v>
      </c>
      <c r="F1574" t="s">
        <v>16</v>
      </c>
      <c r="G1574" t="s">
        <v>15</v>
      </c>
      <c r="H1574">
        <v>1000</v>
      </c>
      <c r="I1574">
        <v>2000</v>
      </c>
      <c r="J1574" t="s">
        <v>21</v>
      </c>
      <c r="K1574">
        <v>590</v>
      </c>
      <c r="L1574">
        <v>17152</v>
      </c>
      <c r="M1574">
        <v>109.37</v>
      </c>
      <c r="N1574">
        <v>17478</v>
      </c>
      <c r="O1574" t="str">
        <f>IF(VLOOKUP($B1574,Table1[],2,FALSE)=0,"",VLOOKUP($B1574,Table1[],2,FALSE))</f>
        <v/>
      </c>
      <c r="P1574" t="str">
        <f>IF(VLOOKUP($B1574,Table1[],3,FALSE)=0,"",VLOOKUP($B1574,Table1[],3,FALSE))</f>
        <v/>
      </c>
      <c r="Q1574" t="str">
        <f>IF(VLOOKUP($B1574,Table1[],5,FALSE)=0,"",VLOOKUP($B1574,Table1[],5,FALSE))</f>
        <v/>
      </c>
    </row>
    <row r="1575" spans="1:17" x14ac:dyDescent="0.25">
      <c r="A1575" t="s">
        <v>117</v>
      </c>
      <c r="B1575" t="s">
        <v>19</v>
      </c>
      <c r="C1575">
        <v>0.1</v>
      </c>
      <c r="D1575">
        <v>1</v>
      </c>
      <c r="E1575">
        <v>1E-3</v>
      </c>
      <c r="F1575" t="s">
        <v>16</v>
      </c>
      <c r="G1575" t="s">
        <v>15</v>
      </c>
      <c r="H1575">
        <v>1000</v>
      </c>
      <c r="I1575">
        <v>2000</v>
      </c>
      <c r="J1575" t="s">
        <v>21</v>
      </c>
      <c r="K1575">
        <v>590</v>
      </c>
      <c r="L1575">
        <v>17163</v>
      </c>
      <c r="M1575">
        <v>204.79</v>
      </c>
      <c r="N1575">
        <v>17392</v>
      </c>
      <c r="O1575" t="str">
        <f>IF(VLOOKUP($B1575,Table1[],2,FALSE)=0,"",VLOOKUP($B1575,Table1[],2,FALSE))</f>
        <v/>
      </c>
      <c r="P1575" t="str">
        <f>IF(VLOOKUP($B1575,Table1[],3,FALSE)=0,"",VLOOKUP($B1575,Table1[],3,FALSE))</f>
        <v/>
      </c>
      <c r="Q1575" t="str">
        <f>IF(VLOOKUP($B1575,Table1[],5,FALSE)=0,"",VLOOKUP($B1575,Table1[],5,FALSE))</f>
        <v/>
      </c>
    </row>
    <row r="1576" spans="1:17" x14ac:dyDescent="0.25">
      <c r="A1576" t="s">
        <v>117</v>
      </c>
      <c r="B1576" t="s">
        <v>19</v>
      </c>
      <c r="C1576">
        <v>0.1</v>
      </c>
      <c r="D1576">
        <v>1</v>
      </c>
      <c r="E1576">
        <v>0.01</v>
      </c>
      <c r="F1576" t="s">
        <v>16</v>
      </c>
      <c r="G1576" t="s">
        <v>15</v>
      </c>
      <c r="H1576">
        <v>1000</v>
      </c>
      <c r="I1576">
        <v>2000</v>
      </c>
      <c r="J1576" t="s">
        <v>21</v>
      </c>
      <c r="K1576">
        <v>4683.3999999999996</v>
      </c>
      <c r="L1576">
        <v>13828</v>
      </c>
      <c r="M1576">
        <v>4325.3999999999996</v>
      </c>
      <c r="N1576">
        <v>13829</v>
      </c>
      <c r="O1576" t="str">
        <f>IF(VLOOKUP($B1576,Table1[],2,FALSE)=0,"",VLOOKUP($B1576,Table1[],2,FALSE))</f>
        <v/>
      </c>
      <c r="P1576" t="str">
        <f>IF(VLOOKUP($B1576,Table1[],3,FALSE)=0,"",VLOOKUP($B1576,Table1[],3,FALSE))</f>
        <v/>
      </c>
      <c r="Q1576" t="str">
        <f>IF(VLOOKUP($B1576,Table1[],5,FALSE)=0,"",VLOOKUP($B1576,Table1[],5,FALSE))</f>
        <v/>
      </c>
    </row>
    <row r="1577" spans="1:17" x14ac:dyDescent="0.25">
      <c r="A1577" t="s">
        <v>117</v>
      </c>
      <c r="B1577" t="s">
        <v>19</v>
      </c>
      <c r="C1577">
        <v>0.1</v>
      </c>
      <c r="D1577">
        <v>1</v>
      </c>
      <c r="E1577">
        <v>9.9999999999999995E-8</v>
      </c>
      <c r="F1577" t="s">
        <v>16</v>
      </c>
      <c r="G1577" t="s">
        <v>14</v>
      </c>
      <c r="H1577">
        <v>2000</v>
      </c>
      <c r="I1577">
        <v>4000</v>
      </c>
      <c r="J1577" t="s">
        <v>21</v>
      </c>
      <c r="K1577">
        <v>1.2</v>
      </c>
      <c r="L1577">
        <v>46</v>
      </c>
      <c r="M1577">
        <v>0.80071999999999999</v>
      </c>
      <c r="N1577">
        <v>46.326000000000001</v>
      </c>
      <c r="O1577" t="str">
        <f>IF(VLOOKUP($B1577,Table1[],2,FALSE)=0,"",VLOOKUP($B1577,Table1[],2,FALSE))</f>
        <v/>
      </c>
      <c r="P1577" t="str">
        <f>IF(VLOOKUP($B1577,Table1[],3,FALSE)=0,"",VLOOKUP($B1577,Table1[],3,FALSE))</f>
        <v/>
      </c>
      <c r="Q1577" t="str">
        <f>IF(VLOOKUP($B1577,Table1[],5,FALSE)=0,"",VLOOKUP($B1577,Table1[],5,FALSE))</f>
        <v/>
      </c>
    </row>
    <row r="1578" spans="1:17" x14ac:dyDescent="0.25">
      <c r="A1578" t="s">
        <v>117</v>
      </c>
      <c r="B1578" t="s">
        <v>19</v>
      </c>
      <c r="C1578">
        <v>0.1</v>
      </c>
      <c r="D1578">
        <v>1</v>
      </c>
      <c r="E1578">
        <v>9.9999999999999995E-7</v>
      </c>
      <c r="F1578" t="s">
        <v>16</v>
      </c>
      <c r="G1578" t="s">
        <v>14</v>
      </c>
      <c r="H1578">
        <v>2000</v>
      </c>
      <c r="I1578">
        <v>4000</v>
      </c>
      <c r="J1578" t="s">
        <v>21</v>
      </c>
      <c r="K1578">
        <v>1.2</v>
      </c>
      <c r="L1578">
        <v>46.029000000000003</v>
      </c>
      <c r="M1578">
        <v>0.80071999999999999</v>
      </c>
      <c r="N1578">
        <v>46.326000000000001</v>
      </c>
      <c r="O1578" t="str">
        <f>IF(VLOOKUP($B1578,Table1[],2,FALSE)=0,"",VLOOKUP($B1578,Table1[],2,FALSE))</f>
        <v/>
      </c>
      <c r="P1578" t="str">
        <f>IF(VLOOKUP($B1578,Table1[],3,FALSE)=0,"",VLOOKUP($B1578,Table1[],3,FALSE))</f>
        <v/>
      </c>
      <c r="Q1578" t="str">
        <f>IF(VLOOKUP($B1578,Table1[],5,FALSE)=0,"",VLOOKUP($B1578,Table1[],5,FALSE))</f>
        <v/>
      </c>
    </row>
    <row r="1579" spans="1:17" x14ac:dyDescent="0.25">
      <c r="A1579" t="s">
        <v>117</v>
      </c>
      <c r="B1579" t="s">
        <v>19</v>
      </c>
      <c r="C1579">
        <v>0.1</v>
      </c>
      <c r="D1579">
        <v>1</v>
      </c>
      <c r="E1579">
        <v>1.0000000000000001E-5</v>
      </c>
      <c r="F1579" t="s">
        <v>16</v>
      </c>
      <c r="G1579" t="s">
        <v>14</v>
      </c>
      <c r="H1579">
        <v>2000</v>
      </c>
      <c r="I1579">
        <v>4000</v>
      </c>
      <c r="J1579" t="s">
        <v>21</v>
      </c>
      <c r="K1579">
        <v>1.2</v>
      </c>
      <c r="L1579">
        <v>46.029000000000003</v>
      </c>
      <c r="M1579">
        <v>0.80073000000000005</v>
      </c>
      <c r="N1579">
        <v>46.326000000000001</v>
      </c>
      <c r="O1579" t="str">
        <f>IF(VLOOKUP($B1579,Table1[],2,FALSE)=0,"",VLOOKUP($B1579,Table1[],2,FALSE))</f>
        <v/>
      </c>
      <c r="P1579" t="str">
        <f>IF(VLOOKUP($B1579,Table1[],3,FALSE)=0,"",VLOOKUP($B1579,Table1[],3,FALSE))</f>
        <v/>
      </c>
      <c r="Q1579" t="str">
        <f>IF(VLOOKUP($B1579,Table1[],5,FALSE)=0,"",VLOOKUP($B1579,Table1[],5,FALSE))</f>
        <v/>
      </c>
    </row>
    <row r="1580" spans="1:17" x14ac:dyDescent="0.25">
      <c r="A1580" t="s">
        <v>117</v>
      </c>
      <c r="B1580" t="s">
        <v>19</v>
      </c>
      <c r="C1580">
        <v>0.1</v>
      </c>
      <c r="D1580">
        <v>1</v>
      </c>
      <c r="E1580">
        <v>1E-4</v>
      </c>
      <c r="F1580" t="s">
        <v>16</v>
      </c>
      <c r="G1580" t="s">
        <v>14</v>
      </c>
      <c r="H1580">
        <v>2000</v>
      </c>
      <c r="I1580">
        <v>4000</v>
      </c>
      <c r="J1580" t="s">
        <v>21</v>
      </c>
      <c r="K1580">
        <v>1.2</v>
      </c>
      <c r="L1580">
        <v>46.03</v>
      </c>
      <c r="M1580">
        <v>0.80149999999999999</v>
      </c>
      <c r="N1580">
        <v>46.325000000000003</v>
      </c>
      <c r="O1580" t="str">
        <f>IF(VLOOKUP($B1580,Table1[],2,FALSE)=0,"",VLOOKUP($B1580,Table1[],2,FALSE))</f>
        <v/>
      </c>
      <c r="P1580" t="str">
        <f>IF(VLOOKUP($B1580,Table1[],3,FALSE)=0,"",VLOOKUP($B1580,Table1[],3,FALSE))</f>
        <v/>
      </c>
      <c r="Q1580" t="str">
        <f>IF(VLOOKUP($B1580,Table1[],5,FALSE)=0,"",VLOOKUP($B1580,Table1[],5,FALSE))</f>
        <v/>
      </c>
    </row>
    <row r="1581" spans="1:17" x14ac:dyDescent="0.25">
      <c r="A1581" t="s">
        <v>117</v>
      </c>
      <c r="B1581" t="s">
        <v>19</v>
      </c>
      <c r="C1581">
        <v>0.1</v>
      </c>
      <c r="D1581">
        <v>1</v>
      </c>
      <c r="E1581">
        <v>1E-3</v>
      </c>
      <c r="F1581" t="s">
        <v>16</v>
      </c>
      <c r="G1581" t="s">
        <v>14</v>
      </c>
      <c r="H1581">
        <v>2000</v>
      </c>
      <c r="I1581">
        <v>4000</v>
      </c>
      <c r="J1581" t="s">
        <v>21</v>
      </c>
      <c r="K1581">
        <v>1.2</v>
      </c>
      <c r="L1581">
        <v>46.033999999999999</v>
      </c>
      <c r="M1581">
        <v>0.83431</v>
      </c>
      <c r="N1581">
        <v>46.295999999999999</v>
      </c>
      <c r="O1581" t="str">
        <f>IF(VLOOKUP($B1581,Table1[],2,FALSE)=0,"",VLOOKUP($B1581,Table1[],2,FALSE))</f>
        <v/>
      </c>
      <c r="P1581" t="str">
        <f>IF(VLOOKUP($B1581,Table1[],3,FALSE)=0,"",VLOOKUP($B1581,Table1[],3,FALSE))</f>
        <v/>
      </c>
      <c r="Q1581" t="str">
        <f>IF(VLOOKUP($B1581,Table1[],5,FALSE)=0,"",VLOOKUP($B1581,Table1[],5,FALSE))</f>
        <v/>
      </c>
    </row>
    <row r="1582" spans="1:17" x14ac:dyDescent="0.25">
      <c r="A1582" t="s">
        <v>117</v>
      </c>
      <c r="B1582" t="s">
        <v>19</v>
      </c>
      <c r="C1582">
        <v>0.1</v>
      </c>
      <c r="D1582">
        <v>1</v>
      </c>
      <c r="E1582">
        <v>0.01</v>
      </c>
      <c r="F1582" t="s">
        <v>16</v>
      </c>
      <c r="G1582" t="s">
        <v>14</v>
      </c>
      <c r="H1582">
        <v>2000</v>
      </c>
      <c r="I1582">
        <v>4000</v>
      </c>
      <c r="J1582" t="s">
        <v>21</v>
      </c>
      <c r="K1582">
        <v>3.5375000000000001</v>
      </c>
      <c r="L1582">
        <v>43.944000000000003</v>
      </c>
      <c r="M1582">
        <v>3.2985000000000002</v>
      </c>
      <c r="N1582">
        <v>43.945</v>
      </c>
      <c r="O1582" t="str">
        <f>IF(VLOOKUP($B1582,Table1[],2,FALSE)=0,"",VLOOKUP($B1582,Table1[],2,FALSE))</f>
        <v/>
      </c>
      <c r="P1582" t="str">
        <f>IF(VLOOKUP($B1582,Table1[],3,FALSE)=0,"",VLOOKUP($B1582,Table1[],3,FALSE))</f>
        <v/>
      </c>
      <c r="Q1582" t="str">
        <f>IF(VLOOKUP($B1582,Table1[],5,FALSE)=0,"",VLOOKUP($B1582,Table1[],5,FALSE))</f>
        <v/>
      </c>
    </row>
    <row r="1583" spans="1:17" x14ac:dyDescent="0.25">
      <c r="A1583" t="s">
        <v>117</v>
      </c>
      <c r="B1583" t="s">
        <v>19</v>
      </c>
      <c r="C1583">
        <v>0.1</v>
      </c>
      <c r="D1583">
        <v>1</v>
      </c>
      <c r="E1583">
        <v>9.9999999999999995E-8</v>
      </c>
      <c r="F1583" t="s">
        <v>16</v>
      </c>
      <c r="G1583" t="s">
        <v>14</v>
      </c>
      <c r="H1583">
        <v>4000</v>
      </c>
      <c r="I1583">
        <v>8000</v>
      </c>
      <c r="J1583" t="s">
        <v>21</v>
      </c>
      <c r="K1583">
        <v>1.3</v>
      </c>
      <c r="L1583">
        <v>46</v>
      </c>
      <c r="M1583">
        <v>0.91605999999999999</v>
      </c>
      <c r="N1583">
        <v>46.326000000000001</v>
      </c>
      <c r="O1583" t="str">
        <f>IF(VLOOKUP($B1583,Table1[],2,FALSE)=0,"",VLOOKUP($B1583,Table1[],2,FALSE))</f>
        <v/>
      </c>
      <c r="P1583" t="str">
        <f>IF(VLOOKUP($B1583,Table1[],3,FALSE)=0,"",VLOOKUP($B1583,Table1[],3,FALSE))</f>
        <v/>
      </c>
      <c r="Q1583" t="str">
        <f>IF(VLOOKUP($B1583,Table1[],5,FALSE)=0,"",VLOOKUP($B1583,Table1[],5,FALSE))</f>
        <v/>
      </c>
    </row>
    <row r="1584" spans="1:17" x14ac:dyDescent="0.25">
      <c r="A1584" t="s">
        <v>117</v>
      </c>
      <c r="B1584" t="s">
        <v>19</v>
      </c>
      <c r="C1584">
        <v>0.1</v>
      </c>
      <c r="D1584">
        <v>1</v>
      </c>
      <c r="E1584">
        <v>9.9999999999999995E-7</v>
      </c>
      <c r="F1584" t="s">
        <v>16</v>
      </c>
      <c r="G1584" t="s">
        <v>14</v>
      </c>
      <c r="H1584">
        <v>4000</v>
      </c>
      <c r="I1584">
        <v>8000</v>
      </c>
      <c r="J1584" t="s">
        <v>21</v>
      </c>
      <c r="K1584">
        <v>1.3</v>
      </c>
      <c r="L1584">
        <v>46.045999999999999</v>
      </c>
      <c r="M1584">
        <v>0.91605999999999999</v>
      </c>
      <c r="N1584">
        <v>46.326000000000001</v>
      </c>
      <c r="O1584" t="str">
        <f>IF(VLOOKUP($B1584,Table1[],2,FALSE)=0,"",VLOOKUP($B1584,Table1[],2,FALSE))</f>
        <v/>
      </c>
      <c r="P1584" t="str">
        <f>IF(VLOOKUP($B1584,Table1[],3,FALSE)=0,"",VLOOKUP($B1584,Table1[],3,FALSE))</f>
        <v/>
      </c>
      <c r="Q1584" t="str">
        <f>IF(VLOOKUP($B1584,Table1[],5,FALSE)=0,"",VLOOKUP($B1584,Table1[],5,FALSE))</f>
        <v/>
      </c>
    </row>
    <row r="1585" spans="1:17" x14ac:dyDescent="0.25">
      <c r="A1585" t="s">
        <v>117</v>
      </c>
      <c r="B1585" t="s">
        <v>19</v>
      </c>
      <c r="C1585">
        <v>0.1</v>
      </c>
      <c r="D1585">
        <v>1</v>
      </c>
      <c r="E1585">
        <v>1.0000000000000001E-5</v>
      </c>
      <c r="F1585" t="s">
        <v>16</v>
      </c>
      <c r="G1585" t="s">
        <v>14</v>
      </c>
      <c r="H1585">
        <v>4000</v>
      </c>
      <c r="I1585">
        <v>8000</v>
      </c>
      <c r="J1585" t="s">
        <v>21</v>
      </c>
      <c r="K1585">
        <v>1.3</v>
      </c>
      <c r="L1585">
        <v>46.045999999999999</v>
      </c>
      <c r="M1585">
        <v>0.91607000000000005</v>
      </c>
      <c r="N1585">
        <v>46.326000000000001</v>
      </c>
      <c r="O1585" t="str">
        <f>IF(VLOOKUP($B1585,Table1[],2,FALSE)=0,"",VLOOKUP($B1585,Table1[],2,FALSE))</f>
        <v/>
      </c>
      <c r="P1585" t="str">
        <f>IF(VLOOKUP($B1585,Table1[],3,FALSE)=0,"",VLOOKUP($B1585,Table1[],3,FALSE))</f>
        <v/>
      </c>
      <c r="Q1585" t="str">
        <f>IF(VLOOKUP($B1585,Table1[],5,FALSE)=0,"",VLOOKUP($B1585,Table1[],5,FALSE))</f>
        <v/>
      </c>
    </row>
    <row r="1586" spans="1:17" x14ac:dyDescent="0.25">
      <c r="A1586" t="s">
        <v>117</v>
      </c>
      <c r="B1586" t="s">
        <v>19</v>
      </c>
      <c r="C1586">
        <v>0.1</v>
      </c>
      <c r="D1586">
        <v>1</v>
      </c>
      <c r="E1586">
        <v>1E-4</v>
      </c>
      <c r="F1586" t="s">
        <v>16</v>
      </c>
      <c r="G1586" t="s">
        <v>14</v>
      </c>
      <c r="H1586">
        <v>4000</v>
      </c>
      <c r="I1586">
        <v>8000</v>
      </c>
      <c r="J1586" t="s">
        <v>21</v>
      </c>
      <c r="K1586">
        <v>1.3</v>
      </c>
      <c r="L1586">
        <v>46.045999999999999</v>
      </c>
      <c r="M1586">
        <v>0.91664999999999996</v>
      </c>
      <c r="N1586">
        <v>46.325000000000003</v>
      </c>
      <c r="O1586" t="str">
        <f>IF(VLOOKUP($B1586,Table1[],2,FALSE)=0,"",VLOOKUP($B1586,Table1[],2,FALSE))</f>
        <v/>
      </c>
      <c r="P1586" t="str">
        <f>IF(VLOOKUP($B1586,Table1[],3,FALSE)=0,"",VLOOKUP($B1586,Table1[],3,FALSE))</f>
        <v/>
      </c>
      <c r="Q1586" t="str">
        <f>IF(VLOOKUP($B1586,Table1[],5,FALSE)=0,"",VLOOKUP($B1586,Table1[],5,FALSE))</f>
        <v/>
      </c>
    </row>
    <row r="1587" spans="1:17" x14ac:dyDescent="0.25">
      <c r="A1587" t="s">
        <v>117</v>
      </c>
      <c r="B1587" t="s">
        <v>19</v>
      </c>
      <c r="C1587">
        <v>0.1</v>
      </c>
      <c r="D1587">
        <v>1</v>
      </c>
      <c r="E1587">
        <v>1E-3</v>
      </c>
      <c r="F1587" t="s">
        <v>16</v>
      </c>
      <c r="G1587" t="s">
        <v>14</v>
      </c>
      <c r="H1587">
        <v>4000</v>
      </c>
      <c r="I1587">
        <v>8000</v>
      </c>
      <c r="J1587" t="s">
        <v>21</v>
      </c>
      <c r="K1587">
        <v>1.3</v>
      </c>
      <c r="L1587">
        <v>46.051000000000002</v>
      </c>
      <c r="M1587">
        <v>0.94915000000000005</v>
      </c>
      <c r="N1587">
        <v>46.295999999999999</v>
      </c>
      <c r="O1587" t="str">
        <f>IF(VLOOKUP($B1587,Table1[],2,FALSE)=0,"",VLOOKUP($B1587,Table1[],2,FALSE))</f>
        <v/>
      </c>
      <c r="P1587" t="str">
        <f>IF(VLOOKUP($B1587,Table1[],3,FALSE)=0,"",VLOOKUP($B1587,Table1[],3,FALSE))</f>
        <v/>
      </c>
      <c r="Q1587" t="str">
        <f>IF(VLOOKUP($B1587,Table1[],5,FALSE)=0,"",VLOOKUP($B1587,Table1[],5,FALSE))</f>
        <v/>
      </c>
    </row>
    <row r="1588" spans="1:17" x14ac:dyDescent="0.25">
      <c r="A1588" t="s">
        <v>117</v>
      </c>
      <c r="B1588" t="s">
        <v>19</v>
      </c>
      <c r="C1588">
        <v>0.1</v>
      </c>
      <c r="D1588">
        <v>1</v>
      </c>
      <c r="E1588">
        <v>0.01</v>
      </c>
      <c r="F1588" t="s">
        <v>16</v>
      </c>
      <c r="G1588" t="s">
        <v>14</v>
      </c>
      <c r="H1588">
        <v>4000</v>
      </c>
      <c r="I1588">
        <v>8000</v>
      </c>
      <c r="J1588" t="s">
        <v>21</v>
      </c>
      <c r="K1588">
        <v>3.6131000000000002</v>
      </c>
      <c r="L1588">
        <v>43.981999999999999</v>
      </c>
      <c r="M1588">
        <v>3.3780000000000001</v>
      </c>
      <c r="N1588">
        <v>43.984000000000002</v>
      </c>
      <c r="O1588" t="str">
        <f>IF(VLOOKUP($B1588,Table1[],2,FALSE)=0,"",VLOOKUP($B1588,Table1[],2,FALSE))</f>
        <v/>
      </c>
      <c r="P1588" t="str">
        <f>IF(VLOOKUP($B1588,Table1[],3,FALSE)=0,"",VLOOKUP($B1588,Table1[],3,FALSE))</f>
        <v/>
      </c>
      <c r="Q1588" t="str">
        <f>IF(VLOOKUP($B1588,Table1[],5,FALSE)=0,"",VLOOKUP($B1588,Table1[],5,FALSE))</f>
        <v/>
      </c>
    </row>
    <row r="1589" spans="1:17" x14ac:dyDescent="0.25">
      <c r="A1589" t="s">
        <v>117</v>
      </c>
      <c r="B1589" t="s">
        <v>19</v>
      </c>
      <c r="C1589">
        <v>0.1</v>
      </c>
      <c r="D1589">
        <v>1</v>
      </c>
      <c r="E1589">
        <v>9.9999999999999995E-8</v>
      </c>
      <c r="F1589" t="s">
        <v>16</v>
      </c>
      <c r="G1589" t="s">
        <v>14</v>
      </c>
      <c r="H1589">
        <v>8000</v>
      </c>
      <c r="I1589">
        <v>10000</v>
      </c>
      <c r="J1589" t="s">
        <v>21</v>
      </c>
      <c r="K1589">
        <v>4.5999999999999996</v>
      </c>
      <c r="L1589">
        <v>170</v>
      </c>
      <c r="M1589">
        <v>1.1459999999999999</v>
      </c>
      <c r="N1589">
        <v>173.36</v>
      </c>
      <c r="O1589" t="str">
        <f>IF(VLOOKUP($B1589,Table1[],2,FALSE)=0,"",VLOOKUP($B1589,Table1[],2,FALSE))</f>
        <v/>
      </c>
      <c r="P1589" t="str">
        <f>IF(VLOOKUP($B1589,Table1[],3,FALSE)=0,"",VLOOKUP($B1589,Table1[],3,FALSE))</f>
        <v/>
      </c>
      <c r="Q1589" t="str">
        <f>IF(VLOOKUP($B1589,Table1[],5,FALSE)=0,"",VLOOKUP($B1589,Table1[],5,FALSE))</f>
        <v/>
      </c>
    </row>
    <row r="1590" spans="1:17" x14ac:dyDescent="0.25">
      <c r="A1590" t="s">
        <v>117</v>
      </c>
      <c r="B1590" t="s">
        <v>19</v>
      </c>
      <c r="C1590">
        <v>0.1</v>
      </c>
      <c r="D1590">
        <v>1</v>
      </c>
      <c r="E1590">
        <v>9.9999999999999995E-7</v>
      </c>
      <c r="F1590" t="s">
        <v>16</v>
      </c>
      <c r="G1590" t="s">
        <v>14</v>
      </c>
      <c r="H1590">
        <v>8000</v>
      </c>
      <c r="I1590">
        <v>10000</v>
      </c>
      <c r="J1590" t="s">
        <v>21</v>
      </c>
      <c r="K1590">
        <v>4.5999999999999996</v>
      </c>
      <c r="L1590">
        <v>170.12</v>
      </c>
      <c r="M1590">
        <v>1.1459999999999999</v>
      </c>
      <c r="N1590">
        <v>173.36</v>
      </c>
      <c r="O1590" t="str">
        <f>IF(VLOOKUP($B1590,Table1[],2,FALSE)=0,"",VLOOKUP($B1590,Table1[],2,FALSE))</f>
        <v/>
      </c>
      <c r="P1590" t="str">
        <f>IF(VLOOKUP($B1590,Table1[],3,FALSE)=0,"",VLOOKUP($B1590,Table1[],3,FALSE))</f>
        <v/>
      </c>
      <c r="Q1590" t="str">
        <f>IF(VLOOKUP($B1590,Table1[],5,FALSE)=0,"",VLOOKUP($B1590,Table1[],5,FALSE))</f>
        <v/>
      </c>
    </row>
    <row r="1591" spans="1:17" x14ac:dyDescent="0.25">
      <c r="A1591" t="s">
        <v>117</v>
      </c>
      <c r="B1591" t="s">
        <v>19</v>
      </c>
      <c r="C1591">
        <v>0.1</v>
      </c>
      <c r="D1591">
        <v>1</v>
      </c>
      <c r="E1591">
        <v>1.0000000000000001E-5</v>
      </c>
      <c r="F1591" t="s">
        <v>16</v>
      </c>
      <c r="G1591" t="s">
        <v>14</v>
      </c>
      <c r="H1591">
        <v>8000</v>
      </c>
      <c r="I1591">
        <v>10000</v>
      </c>
      <c r="J1591" t="s">
        <v>21</v>
      </c>
      <c r="K1591">
        <v>4.5999999999999996</v>
      </c>
      <c r="L1591">
        <v>170.12</v>
      </c>
      <c r="M1591">
        <v>1.1459999999999999</v>
      </c>
      <c r="N1591">
        <v>173.36</v>
      </c>
      <c r="O1591" t="str">
        <f>IF(VLOOKUP($B1591,Table1[],2,FALSE)=0,"",VLOOKUP($B1591,Table1[],2,FALSE))</f>
        <v/>
      </c>
      <c r="P1591" t="str">
        <f>IF(VLOOKUP($B1591,Table1[],3,FALSE)=0,"",VLOOKUP($B1591,Table1[],3,FALSE))</f>
        <v/>
      </c>
      <c r="Q1591" t="str">
        <f>IF(VLOOKUP($B1591,Table1[],5,FALSE)=0,"",VLOOKUP($B1591,Table1[],5,FALSE))</f>
        <v/>
      </c>
    </row>
    <row r="1592" spans="1:17" x14ac:dyDescent="0.25">
      <c r="A1592" t="s">
        <v>117</v>
      </c>
      <c r="B1592" t="s">
        <v>19</v>
      </c>
      <c r="C1592">
        <v>0.1</v>
      </c>
      <c r="D1592">
        <v>1</v>
      </c>
      <c r="E1592">
        <v>1E-4</v>
      </c>
      <c r="F1592" t="s">
        <v>16</v>
      </c>
      <c r="G1592" t="s">
        <v>14</v>
      </c>
      <c r="H1592">
        <v>8000</v>
      </c>
      <c r="I1592">
        <v>10000</v>
      </c>
      <c r="J1592" t="s">
        <v>21</v>
      </c>
      <c r="K1592">
        <v>4.5999999999999996</v>
      </c>
      <c r="L1592">
        <v>170.12</v>
      </c>
      <c r="M1592">
        <v>1.1460999999999999</v>
      </c>
      <c r="N1592">
        <v>173.36</v>
      </c>
      <c r="O1592" t="str">
        <f>IF(VLOOKUP($B1592,Table1[],2,FALSE)=0,"",VLOOKUP($B1592,Table1[],2,FALSE))</f>
        <v/>
      </c>
      <c r="P1592" t="str">
        <f>IF(VLOOKUP($B1592,Table1[],3,FALSE)=0,"",VLOOKUP($B1592,Table1[],3,FALSE))</f>
        <v/>
      </c>
      <c r="Q1592" t="str">
        <f>IF(VLOOKUP($B1592,Table1[],5,FALSE)=0,"",VLOOKUP($B1592,Table1[],5,FALSE))</f>
        <v/>
      </c>
    </row>
    <row r="1593" spans="1:17" x14ac:dyDescent="0.25">
      <c r="A1593" t="s">
        <v>117</v>
      </c>
      <c r="B1593" t="s">
        <v>19</v>
      </c>
      <c r="C1593">
        <v>0.1</v>
      </c>
      <c r="D1593">
        <v>1</v>
      </c>
      <c r="E1593">
        <v>1E-3</v>
      </c>
      <c r="F1593" t="s">
        <v>16</v>
      </c>
      <c r="G1593" t="s">
        <v>14</v>
      </c>
      <c r="H1593">
        <v>8000</v>
      </c>
      <c r="I1593">
        <v>10000</v>
      </c>
      <c r="J1593" t="s">
        <v>21</v>
      </c>
      <c r="K1593">
        <v>4.5999999999999996</v>
      </c>
      <c r="L1593">
        <v>170.12</v>
      </c>
      <c r="M1593">
        <v>1.1559999999999999</v>
      </c>
      <c r="N1593">
        <v>173.35</v>
      </c>
      <c r="O1593" t="str">
        <f>IF(VLOOKUP($B1593,Table1[],2,FALSE)=0,"",VLOOKUP($B1593,Table1[],2,FALSE))</f>
        <v/>
      </c>
      <c r="P1593" t="str">
        <f>IF(VLOOKUP($B1593,Table1[],3,FALSE)=0,"",VLOOKUP($B1593,Table1[],3,FALSE))</f>
        <v/>
      </c>
      <c r="Q1593" t="str">
        <f>IF(VLOOKUP($B1593,Table1[],5,FALSE)=0,"",VLOOKUP($B1593,Table1[],5,FALSE))</f>
        <v/>
      </c>
    </row>
    <row r="1594" spans="1:17" x14ac:dyDescent="0.25">
      <c r="A1594" t="s">
        <v>117</v>
      </c>
      <c r="B1594" t="s">
        <v>19</v>
      </c>
      <c r="C1594">
        <v>0.1</v>
      </c>
      <c r="D1594">
        <v>1</v>
      </c>
      <c r="E1594">
        <v>0.01</v>
      </c>
      <c r="F1594" t="s">
        <v>16</v>
      </c>
      <c r="G1594" t="s">
        <v>14</v>
      </c>
      <c r="H1594">
        <v>8000</v>
      </c>
      <c r="I1594">
        <v>10000</v>
      </c>
      <c r="J1594" t="s">
        <v>21</v>
      </c>
      <c r="K1594">
        <v>4.5999999999999996</v>
      </c>
      <c r="L1594">
        <v>170.23</v>
      </c>
      <c r="M1594">
        <v>2.0278</v>
      </c>
      <c r="N1594">
        <v>172.49</v>
      </c>
      <c r="O1594" t="str">
        <f>IF(VLOOKUP($B1594,Table1[],2,FALSE)=0,"",VLOOKUP($B1594,Table1[],2,FALSE))</f>
        <v/>
      </c>
      <c r="P1594" t="str">
        <f>IF(VLOOKUP($B1594,Table1[],3,FALSE)=0,"",VLOOKUP($B1594,Table1[],3,FALSE))</f>
        <v/>
      </c>
      <c r="Q1594" t="str">
        <f>IF(VLOOKUP($B1594,Table1[],5,FALSE)=0,"",VLOOKUP($B1594,Table1[],5,FALSE))</f>
        <v/>
      </c>
    </row>
    <row r="1595" spans="1:17" x14ac:dyDescent="0.25">
      <c r="A1595" t="s">
        <v>117</v>
      </c>
      <c r="B1595" t="s">
        <v>19</v>
      </c>
      <c r="C1595">
        <v>1</v>
      </c>
      <c r="D1595">
        <v>10</v>
      </c>
      <c r="E1595">
        <v>9.9999999999999995E-7</v>
      </c>
      <c r="F1595" t="s">
        <v>16</v>
      </c>
      <c r="G1595" t="s">
        <v>14</v>
      </c>
      <c r="H1595">
        <v>1000</v>
      </c>
      <c r="I1595">
        <v>2000</v>
      </c>
      <c r="J1595" t="s">
        <v>21</v>
      </c>
      <c r="K1595">
        <v>6.1</v>
      </c>
      <c r="L1595">
        <v>17</v>
      </c>
      <c r="M1595">
        <v>1.1337999999999999</v>
      </c>
      <c r="N1595">
        <v>17.486999999999998</v>
      </c>
      <c r="O1595" t="str">
        <f>IF(VLOOKUP($B1595,Table1[],2,FALSE)=0,"",VLOOKUP($B1595,Table1[],2,FALSE))</f>
        <v/>
      </c>
      <c r="P1595" t="str">
        <f>IF(VLOOKUP($B1595,Table1[],3,FALSE)=0,"",VLOOKUP($B1595,Table1[],3,FALSE))</f>
        <v/>
      </c>
      <c r="Q1595" t="str">
        <f>IF(VLOOKUP($B1595,Table1[],5,FALSE)=0,"",VLOOKUP($B1595,Table1[],5,FALSE))</f>
        <v/>
      </c>
    </row>
    <row r="1596" spans="1:17" x14ac:dyDescent="0.25">
      <c r="A1596" t="s">
        <v>117</v>
      </c>
      <c r="B1596" t="s">
        <v>19</v>
      </c>
      <c r="C1596">
        <v>1</v>
      </c>
      <c r="D1596">
        <v>10</v>
      </c>
      <c r="E1596">
        <v>1.0000000000000001E-5</v>
      </c>
      <c r="F1596" t="s">
        <v>16</v>
      </c>
      <c r="G1596" t="s">
        <v>14</v>
      </c>
      <c r="H1596">
        <v>1000</v>
      </c>
      <c r="I1596">
        <v>2000</v>
      </c>
      <c r="J1596" t="s">
        <v>21</v>
      </c>
      <c r="K1596">
        <v>6.1</v>
      </c>
      <c r="L1596">
        <v>17.155999999999999</v>
      </c>
      <c r="M1596">
        <v>1.1337999999999999</v>
      </c>
      <c r="N1596">
        <v>17.486999999999998</v>
      </c>
      <c r="O1596" t="str">
        <f>IF(VLOOKUP($B1596,Table1[],2,FALSE)=0,"",VLOOKUP($B1596,Table1[],2,FALSE))</f>
        <v/>
      </c>
      <c r="P1596" t="str">
        <f>IF(VLOOKUP($B1596,Table1[],3,FALSE)=0,"",VLOOKUP($B1596,Table1[],3,FALSE))</f>
        <v/>
      </c>
      <c r="Q1596" t="str">
        <f>IF(VLOOKUP($B1596,Table1[],5,FALSE)=0,"",VLOOKUP($B1596,Table1[],5,FALSE))</f>
        <v/>
      </c>
    </row>
    <row r="1597" spans="1:17" x14ac:dyDescent="0.25">
      <c r="A1597" t="s">
        <v>117</v>
      </c>
      <c r="B1597" t="s">
        <v>19</v>
      </c>
      <c r="C1597">
        <v>1</v>
      </c>
      <c r="D1597">
        <v>10</v>
      </c>
      <c r="E1597">
        <v>1E-4</v>
      </c>
      <c r="F1597" t="s">
        <v>16</v>
      </c>
      <c r="G1597" t="s">
        <v>14</v>
      </c>
      <c r="H1597">
        <v>1000</v>
      </c>
      <c r="I1597">
        <v>2000</v>
      </c>
      <c r="J1597" t="s">
        <v>21</v>
      </c>
      <c r="K1597">
        <v>6.1</v>
      </c>
      <c r="L1597">
        <v>17.155999999999999</v>
      </c>
      <c r="M1597">
        <v>1.1337999999999999</v>
      </c>
      <c r="N1597">
        <v>17.486999999999998</v>
      </c>
      <c r="O1597" t="str">
        <f>IF(VLOOKUP($B1597,Table1[],2,FALSE)=0,"",VLOOKUP($B1597,Table1[],2,FALSE))</f>
        <v/>
      </c>
      <c r="P1597" t="str">
        <f>IF(VLOOKUP($B1597,Table1[],3,FALSE)=0,"",VLOOKUP($B1597,Table1[],3,FALSE))</f>
        <v/>
      </c>
      <c r="Q1597" t="str">
        <f>IF(VLOOKUP($B1597,Table1[],5,FALSE)=0,"",VLOOKUP($B1597,Table1[],5,FALSE))</f>
        <v/>
      </c>
    </row>
    <row r="1598" spans="1:17" x14ac:dyDescent="0.25">
      <c r="A1598" t="s">
        <v>117</v>
      </c>
      <c r="B1598" t="s">
        <v>19</v>
      </c>
      <c r="C1598">
        <v>1</v>
      </c>
      <c r="D1598">
        <v>10</v>
      </c>
      <c r="E1598">
        <v>1E-3</v>
      </c>
      <c r="F1598" t="s">
        <v>16</v>
      </c>
      <c r="G1598" t="s">
        <v>14</v>
      </c>
      <c r="H1598">
        <v>1000</v>
      </c>
      <c r="I1598">
        <v>2000</v>
      </c>
      <c r="J1598" t="s">
        <v>21</v>
      </c>
      <c r="K1598">
        <v>6.1</v>
      </c>
      <c r="L1598">
        <v>17.155999999999999</v>
      </c>
      <c r="M1598">
        <v>1.1448</v>
      </c>
      <c r="N1598">
        <v>17.486000000000001</v>
      </c>
      <c r="O1598" t="str">
        <f>IF(VLOOKUP($B1598,Table1[],2,FALSE)=0,"",VLOOKUP($B1598,Table1[],2,FALSE))</f>
        <v/>
      </c>
      <c r="P1598" t="str">
        <f>IF(VLOOKUP($B1598,Table1[],3,FALSE)=0,"",VLOOKUP($B1598,Table1[],3,FALSE))</f>
        <v/>
      </c>
      <c r="Q1598" t="str">
        <f>IF(VLOOKUP($B1598,Table1[],5,FALSE)=0,"",VLOOKUP($B1598,Table1[],5,FALSE))</f>
        <v/>
      </c>
    </row>
    <row r="1599" spans="1:17" x14ac:dyDescent="0.25">
      <c r="A1599" t="s">
        <v>117</v>
      </c>
      <c r="B1599" t="s">
        <v>19</v>
      </c>
      <c r="C1599">
        <v>1</v>
      </c>
      <c r="D1599">
        <v>10</v>
      </c>
      <c r="E1599">
        <v>0.01</v>
      </c>
      <c r="F1599" t="s">
        <v>16</v>
      </c>
      <c r="G1599" t="s">
        <v>14</v>
      </c>
      <c r="H1599">
        <v>1000</v>
      </c>
      <c r="I1599">
        <v>2000</v>
      </c>
      <c r="J1599" t="s">
        <v>21</v>
      </c>
      <c r="K1599">
        <v>6.1</v>
      </c>
      <c r="L1599">
        <v>17.167000000000002</v>
      </c>
      <c r="M1599">
        <v>2.0914999999999999</v>
      </c>
      <c r="N1599">
        <v>17.401</v>
      </c>
      <c r="O1599" t="str">
        <f>IF(VLOOKUP($B1599,Table1[],2,FALSE)=0,"",VLOOKUP($B1599,Table1[],2,FALSE))</f>
        <v/>
      </c>
      <c r="P1599" t="str">
        <f>IF(VLOOKUP($B1599,Table1[],3,FALSE)=0,"",VLOOKUP($B1599,Table1[],3,FALSE))</f>
        <v/>
      </c>
      <c r="Q1599" t="str">
        <f>IF(VLOOKUP($B1599,Table1[],5,FALSE)=0,"",VLOOKUP($B1599,Table1[],5,FALSE))</f>
        <v/>
      </c>
    </row>
    <row r="1600" spans="1:17" x14ac:dyDescent="0.25">
      <c r="A1600" t="s">
        <v>117</v>
      </c>
      <c r="B1600" t="s">
        <v>19</v>
      </c>
      <c r="C1600">
        <v>1</v>
      </c>
      <c r="D1600">
        <v>10</v>
      </c>
      <c r="E1600">
        <v>0.1</v>
      </c>
      <c r="F1600" t="s">
        <v>16</v>
      </c>
      <c r="G1600" t="s">
        <v>14</v>
      </c>
      <c r="H1600">
        <v>1000</v>
      </c>
      <c r="I1600">
        <v>2000</v>
      </c>
      <c r="J1600" t="s">
        <v>21</v>
      </c>
      <c r="K1600">
        <v>46.847000000000001</v>
      </c>
      <c r="L1600">
        <v>13.84</v>
      </c>
      <c r="M1600">
        <v>43.262</v>
      </c>
      <c r="N1600">
        <v>13.840999999999999</v>
      </c>
      <c r="O1600" t="str">
        <f>IF(VLOOKUP($B1600,Table1[],2,FALSE)=0,"",VLOOKUP($B1600,Table1[],2,FALSE))</f>
        <v/>
      </c>
      <c r="P1600" t="str">
        <f>IF(VLOOKUP($B1600,Table1[],3,FALSE)=0,"",VLOOKUP($B1600,Table1[],3,FALSE))</f>
        <v/>
      </c>
      <c r="Q1600" t="str">
        <f>IF(VLOOKUP($B1600,Table1[],5,FALSE)=0,"",VLOOKUP($B1600,Table1[],5,FALSE))</f>
        <v/>
      </c>
    </row>
    <row r="1601" spans="1:17" x14ac:dyDescent="0.25">
      <c r="A1601" t="s">
        <v>117</v>
      </c>
      <c r="B1601" t="s">
        <v>19</v>
      </c>
      <c r="C1601">
        <v>1</v>
      </c>
      <c r="D1601">
        <v>10</v>
      </c>
      <c r="E1601">
        <v>9.9999999999999995E-7</v>
      </c>
      <c r="F1601" t="s">
        <v>16</v>
      </c>
      <c r="G1601" t="s">
        <v>14</v>
      </c>
      <c r="H1601">
        <v>2000</v>
      </c>
      <c r="I1601">
        <v>4000</v>
      </c>
      <c r="J1601" t="s">
        <v>21</v>
      </c>
      <c r="K1601">
        <v>12</v>
      </c>
      <c r="L1601">
        <v>46</v>
      </c>
      <c r="M1601">
        <v>8.0599000000000007</v>
      </c>
      <c r="N1601">
        <v>46.328000000000003</v>
      </c>
      <c r="O1601" t="str">
        <f>IF(VLOOKUP($B1601,Table1[],2,FALSE)=0,"",VLOOKUP($B1601,Table1[],2,FALSE))</f>
        <v/>
      </c>
      <c r="P1601" t="str">
        <f>IF(VLOOKUP($B1601,Table1[],3,FALSE)=0,"",VLOOKUP($B1601,Table1[],3,FALSE))</f>
        <v/>
      </c>
      <c r="Q1601" t="str">
        <f>IF(VLOOKUP($B1601,Table1[],5,FALSE)=0,"",VLOOKUP($B1601,Table1[],5,FALSE))</f>
        <v/>
      </c>
    </row>
    <row r="1602" spans="1:17" x14ac:dyDescent="0.25">
      <c r="A1602" t="s">
        <v>117</v>
      </c>
      <c r="B1602" t="s">
        <v>19</v>
      </c>
      <c r="C1602">
        <v>1</v>
      </c>
      <c r="D1602">
        <v>10</v>
      </c>
      <c r="E1602">
        <v>1.0000000000000001E-5</v>
      </c>
      <c r="F1602" t="s">
        <v>16</v>
      </c>
      <c r="G1602" t="s">
        <v>14</v>
      </c>
      <c r="H1602">
        <v>2000</v>
      </c>
      <c r="I1602">
        <v>4000</v>
      </c>
      <c r="J1602" t="s">
        <v>21</v>
      </c>
      <c r="K1602">
        <v>12</v>
      </c>
      <c r="L1602">
        <v>46.037999999999997</v>
      </c>
      <c r="M1602">
        <v>8.06</v>
      </c>
      <c r="N1602">
        <v>46.328000000000003</v>
      </c>
      <c r="O1602" t="str">
        <f>IF(VLOOKUP($B1602,Table1[],2,FALSE)=0,"",VLOOKUP($B1602,Table1[],2,FALSE))</f>
        <v/>
      </c>
      <c r="P1602" t="str">
        <f>IF(VLOOKUP($B1602,Table1[],3,FALSE)=0,"",VLOOKUP($B1602,Table1[],3,FALSE))</f>
        <v/>
      </c>
      <c r="Q1602" t="str">
        <f>IF(VLOOKUP($B1602,Table1[],5,FALSE)=0,"",VLOOKUP($B1602,Table1[],5,FALSE))</f>
        <v/>
      </c>
    </row>
    <row r="1603" spans="1:17" x14ac:dyDescent="0.25">
      <c r="A1603" t="s">
        <v>117</v>
      </c>
      <c r="B1603" t="s">
        <v>19</v>
      </c>
      <c r="C1603">
        <v>1</v>
      </c>
      <c r="D1603">
        <v>10</v>
      </c>
      <c r="E1603">
        <v>1E-4</v>
      </c>
      <c r="F1603" t="s">
        <v>16</v>
      </c>
      <c r="G1603" t="s">
        <v>14</v>
      </c>
      <c r="H1603">
        <v>2000</v>
      </c>
      <c r="I1603">
        <v>4000</v>
      </c>
      <c r="J1603" t="s">
        <v>21</v>
      </c>
      <c r="K1603">
        <v>12</v>
      </c>
      <c r="L1603">
        <v>46.037999999999997</v>
      </c>
      <c r="M1603">
        <v>8.06</v>
      </c>
      <c r="N1603">
        <v>46.328000000000003</v>
      </c>
      <c r="O1603" t="str">
        <f>IF(VLOOKUP($B1603,Table1[],2,FALSE)=0,"",VLOOKUP($B1603,Table1[],2,FALSE))</f>
        <v/>
      </c>
      <c r="P1603" t="str">
        <f>IF(VLOOKUP($B1603,Table1[],3,FALSE)=0,"",VLOOKUP($B1603,Table1[],3,FALSE))</f>
        <v/>
      </c>
      <c r="Q1603" t="str">
        <f>IF(VLOOKUP($B1603,Table1[],5,FALSE)=0,"",VLOOKUP($B1603,Table1[],5,FALSE))</f>
        <v/>
      </c>
    </row>
    <row r="1604" spans="1:17" x14ac:dyDescent="0.25">
      <c r="A1604" t="s">
        <v>117</v>
      </c>
      <c r="B1604" t="s">
        <v>19</v>
      </c>
      <c r="C1604">
        <v>1</v>
      </c>
      <c r="D1604">
        <v>10</v>
      </c>
      <c r="E1604">
        <v>1E-3</v>
      </c>
      <c r="F1604" t="s">
        <v>16</v>
      </c>
      <c r="G1604" t="s">
        <v>14</v>
      </c>
      <c r="H1604">
        <v>2000</v>
      </c>
      <c r="I1604">
        <v>4000</v>
      </c>
      <c r="J1604" t="s">
        <v>21</v>
      </c>
      <c r="K1604">
        <v>12</v>
      </c>
      <c r="L1604">
        <v>46.037999999999997</v>
      </c>
      <c r="M1604">
        <v>8.0602999999999998</v>
      </c>
      <c r="N1604">
        <v>46.328000000000003</v>
      </c>
      <c r="O1604" t="str">
        <f>IF(VLOOKUP($B1604,Table1[],2,FALSE)=0,"",VLOOKUP($B1604,Table1[],2,FALSE))</f>
        <v/>
      </c>
      <c r="P1604" t="str">
        <f>IF(VLOOKUP($B1604,Table1[],3,FALSE)=0,"",VLOOKUP($B1604,Table1[],3,FALSE))</f>
        <v/>
      </c>
      <c r="Q1604" t="str">
        <f>IF(VLOOKUP($B1604,Table1[],5,FALSE)=0,"",VLOOKUP($B1604,Table1[],5,FALSE))</f>
        <v/>
      </c>
    </row>
    <row r="1605" spans="1:17" x14ac:dyDescent="0.25">
      <c r="A1605" t="s">
        <v>117</v>
      </c>
      <c r="B1605" t="s">
        <v>19</v>
      </c>
      <c r="C1605">
        <v>1</v>
      </c>
      <c r="D1605">
        <v>10</v>
      </c>
      <c r="E1605">
        <v>0.01</v>
      </c>
      <c r="F1605" t="s">
        <v>16</v>
      </c>
      <c r="G1605" t="s">
        <v>14</v>
      </c>
      <c r="H1605">
        <v>2000</v>
      </c>
      <c r="I1605">
        <v>4000</v>
      </c>
      <c r="J1605" t="s">
        <v>21</v>
      </c>
      <c r="K1605">
        <v>12</v>
      </c>
      <c r="L1605">
        <v>46.042000000000002</v>
      </c>
      <c r="M1605">
        <v>8.3953000000000007</v>
      </c>
      <c r="N1605">
        <v>46.298000000000002</v>
      </c>
      <c r="O1605" t="str">
        <f>IF(VLOOKUP($B1605,Table1[],2,FALSE)=0,"",VLOOKUP($B1605,Table1[],2,FALSE))</f>
        <v/>
      </c>
      <c r="P1605" t="str">
        <f>IF(VLOOKUP($B1605,Table1[],3,FALSE)=0,"",VLOOKUP($B1605,Table1[],3,FALSE))</f>
        <v/>
      </c>
      <c r="Q1605" t="str">
        <f>IF(VLOOKUP($B1605,Table1[],5,FALSE)=0,"",VLOOKUP($B1605,Table1[],5,FALSE))</f>
        <v/>
      </c>
    </row>
    <row r="1606" spans="1:17" x14ac:dyDescent="0.25">
      <c r="A1606" t="s">
        <v>117</v>
      </c>
      <c r="B1606" t="s">
        <v>19</v>
      </c>
      <c r="C1606">
        <v>1</v>
      </c>
      <c r="D1606">
        <v>10</v>
      </c>
      <c r="E1606">
        <v>0.1</v>
      </c>
      <c r="F1606" t="s">
        <v>16</v>
      </c>
      <c r="G1606" t="s">
        <v>14</v>
      </c>
      <c r="H1606">
        <v>2000</v>
      </c>
      <c r="I1606">
        <v>4000</v>
      </c>
      <c r="J1606" t="s">
        <v>21</v>
      </c>
      <c r="K1606">
        <v>35.390999999999998</v>
      </c>
      <c r="L1606">
        <v>43.95</v>
      </c>
      <c r="M1606">
        <v>33.018000000000001</v>
      </c>
      <c r="N1606">
        <v>43.95</v>
      </c>
      <c r="O1606" t="str">
        <f>IF(VLOOKUP($B1606,Table1[],2,FALSE)=0,"",VLOOKUP($B1606,Table1[],2,FALSE))</f>
        <v/>
      </c>
      <c r="P1606" t="str">
        <f>IF(VLOOKUP($B1606,Table1[],3,FALSE)=0,"",VLOOKUP($B1606,Table1[],3,FALSE))</f>
        <v/>
      </c>
      <c r="Q1606" t="str">
        <f>IF(VLOOKUP($B1606,Table1[],5,FALSE)=0,"",VLOOKUP($B1606,Table1[],5,FALSE))</f>
        <v/>
      </c>
    </row>
    <row r="1607" spans="1:17" x14ac:dyDescent="0.25">
      <c r="A1607" t="s">
        <v>117</v>
      </c>
      <c r="B1607" t="s">
        <v>19</v>
      </c>
      <c r="C1607">
        <v>1</v>
      </c>
      <c r="D1607">
        <v>10</v>
      </c>
      <c r="E1607">
        <v>9.9999999999999995E-7</v>
      </c>
      <c r="F1607" t="s">
        <v>16</v>
      </c>
      <c r="G1607" t="s">
        <v>14</v>
      </c>
      <c r="H1607">
        <v>4000</v>
      </c>
      <c r="I1607">
        <v>8000</v>
      </c>
      <c r="J1607" t="s">
        <v>21</v>
      </c>
      <c r="K1607">
        <v>15</v>
      </c>
      <c r="L1607">
        <v>46</v>
      </c>
      <c r="M1607">
        <v>9.1631999999999998</v>
      </c>
      <c r="N1607">
        <v>46.576000000000001</v>
      </c>
      <c r="O1607" t="str">
        <f>IF(VLOOKUP($B1607,Table1[],2,FALSE)=0,"",VLOOKUP($B1607,Table1[],2,FALSE))</f>
        <v/>
      </c>
      <c r="P1607" t="str">
        <f>IF(VLOOKUP($B1607,Table1[],3,FALSE)=0,"",VLOOKUP($B1607,Table1[],3,FALSE))</f>
        <v/>
      </c>
      <c r="Q1607" t="str">
        <f>IF(VLOOKUP($B1607,Table1[],5,FALSE)=0,"",VLOOKUP($B1607,Table1[],5,FALSE))</f>
        <v/>
      </c>
    </row>
    <row r="1608" spans="1:17" x14ac:dyDescent="0.25">
      <c r="A1608" t="s">
        <v>117</v>
      </c>
      <c r="B1608" t="s">
        <v>19</v>
      </c>
      <c r="C1608">
        <v>1</v>
      </c>
      <c r="D1608">
        <v>10</v>
      </c>
      <c r="E1608">
        <v>1.0000000000000001E-5</v>
      </c>
      <c r="F1608" t="s">
        <v>16</v>
      </c>
      <c r="G1608" t="s">
        <v>14</v>
      </c>
      <c r="H1608">
        <v>4000</v>
      </c>
      <c r="I1608">
        <v>8000</v>
      </c>
      <c r="J1608" t="s">
        <v>21</v>
      </c>
      <c r="K1608">
        <v>15</v>
      </c>
      <c r="L1608">
        <v>46.325000000000003</v>
      </c>
      <c r="M1608">
        <v>9.1631999999999998</v>
      </c>
      <c r="N1608">
        <v>46.576000000000001</v>
      </c>
      <c r="O1608" t="str">
        <f>IF(VLOOKUP($B1608,Table1[],2,FALSE)=0,"",VLOOKUP($B1608,Table1[],2,FALSE))</f>
        <v/>
      </c>
      <c r="P1608" t="str">
        <f>IF(VLOOKUP($B1608,Table1[],3,FALSE)=0,"",VLOOKUP($B1608,Table1[],3,FALSE))</f>
        <v/>
      </c>
      <c r="Q1608" t="str">
        <f>IF(VLOOKUP($B1608,Table1[],5,FALSE)=0,"",VLOOKUP($B1608,Table1[],5,FALSE))</f>
        <v/>
      </c>
    </row>
    <row r="1609" spans="1:17" x14ac:dyDescent="0.25">
      <c r="A1609" t="s">
        <v>117</v>
      </c>
      <c r="B1609" t="s">
        <v>19</v>
      </c>
      <c r="C1609">
        <v>1</v>
      </c>
      <c r="D1609">
        <v>10</v>
      </c>
      <c r="E1609">
        <v>1E-4</v>
      </c>
      <c r="F1609" t="s">
        <v>16</v>
      </c>
      <c r="G1609" t="s">
        <v>14</v>
      </c>
      <c r="H1609">
        <v>4000</v>
      </c>
      <c r="I1609">
        <v>8000</v>
      </c>
      <c r="J1609" t="s">
        <v>21</v>
      </c>
      <c r="K1609">
        <v>15</v>
      </c>
      <c r="L1609">
        <v>46.325000000000003</v>
      </c>
      <c r="M1609">
        <v>9.1631999999999998</v>
      </c>
      <c r="N1609">
        <v>46.576000000000001</v>
      </c>
      <c r="O1609" t="str">
        <f>IF(VLOOKUP($B1609,Table1[],2,FALSE)=0,"",VLOOKUP($B1609,Table1[],2,FALSE))</f>
        <v/>
      </c>
      <c r="P1609" t="str">
        <f>IF(VLOOKUP($B1609,Table1[],3,FALSE)=0,"",VLOOKUP($B1609,Table1[],3,FALSE))</f>
        <v/>
      </c>
      <c r="Q1609" t="str">
        <f>IF(VLOOKUP($B1609,Table1[],5,FALSE)=0,"",VLOOKUP($B1609,Table1[],5,FALSE))</f>
        <v/>
      </c>
    </row>
    <row r="1610" spans="1:17" x14ac:dyDescent="0.25">
      <c r="A1610" t="s">
        <v>117</v>
      </c>
      <c r="B1610" t="s">
        <v>19</v>
      </c>
      <c r="C1610">
        <v>1</v>
      </c>
      <c r="D1610">
        <v>10</v>
      </c>
      <c r="E1610">
        <v>1E-3</v>
      </c>
      <c r="F1610" t="s">
        <v>16</v>
      </c>
      <c r="G1610" t="s">
        <v>14</v>
      </c>
      <c r="H1610">
        <v>4000</v>
      </c>
      <c r="I1610">
        <v>8000</v>
      </c>
      <c r="J1610" t="s">
        <v>21</v>
      </c>
      <c r="K1610">
        <v>15</v>
      </c>
      <c r="L1610">
        <v>46.325000000000003</v>
      </c>
      <c r="M1610">
        <v>9.1658000000000008</v>
      </c>
      <c r="N1610">
        <v>46.576000000000001</v>
      </c>
      <c r="O1610" t="str">
        <f>IF(VLOOKUP($B1610,Table1[],2,FALSE)=0,"",VLOOKUP($B1610,Table1[],2,FALSE))</f>
        <v/>
      </c>
      <c r="P1610" t="str">
        <f>IF(VLOOKUP($B1610,Table1[],3,FALSE)=0,"",VLOOKUP($B1610,Table1[],3,FALSE))</f>
        <v/>
      </c>
      <c r="Q1610" t="str">
        <f>IF(VLOOKUP($B1610,Table1[],5,FALSE)=0,"",VLOOKUP($B1610,Table1[],5,FALSE))</f>
        <v/>
      </c>
    </row>
    <row r="1611" spans="1:17" x14ac:dyDescent="0.25">
      <c r="A1611" t="s">
        <v>117</v>
      </c>
      <c r="B1611" t="s">
        <v>19</v>
      </c>
      <c r="C1611">
        <v>1</v>
      </c>
      <c r="D1611">
        <v>10</v>
      </c>
      <c r="E1611">
        <v>0.01</v>
      </c>
      <c r="F1611" t="s">
        <v>16</v>
      </c>
      <c r="G1611" t="s">
        <v>14</v>
      </c>
      <c r="H1611">
        <v>4000</v>
      </c>
      <c r="I1611">
        <v>8000</v>
      </c>
      <c r="J1611" t="s">
        <v>21</v>
      </c>
      <c r="K1611">
        <v>15</v>
      </c>
      <c r="L1611">
        <v>46.329000000000001</v>
      </c>
      <c r="M1611">
        <v>9.49</v>
      </c>
      <c r="N1611">
        <v>46.546999999999997</v>
      </c>
      <c r="O1611" t="str">
        <f>IF(VLOOKUP($B1611,Table1[],2,FALSE)=0,"",VLOOKUP($B1611,Table1[],2,FALSE))</f>
        <v/>
      </c>
      <c r="P1611" t="str">
        <f>IF(VLOOKUP($B1611,Table1[],3,FALSE)=0,"",VLOOKUP($B1611,Table1[],3,FALSE))</f>
        <v/>
      </c>
      <c r="Q1611" t="str">
        <f>IF(VLOOKUP($B1611,Table1[],5,FALSE)=0,"",VLOOKUP($B1611,Table1[],5,FALSE))</f>
        <v/>
      </c>
    </row>
    <row r="1612" spans="1:17" x14ac:dyDescent="0.25">
      <c r="A1612" t="s">
        <v>117</v>
      </c>
      <c r="B1612" t="s">
        <v>19</v>
      </c>
      <c r="C1612">
        <v>1</v>
      </c>
      <c r="D1612">
        <v>10</v>
      </c>
      <c r="E1612">
        <v>0.1</v>
      </c>
      <c r="F1612" t="s">
        <v>16</v>
      </c>
      <c r="G1612" t="s">
        <v>14</v>
      </c>
      <c r="H1612">
        <v>4000</v>
      </c>
      <c r="I1612">
        <v>8000</v>
      </c>
      <c r="J1612" t="s">
        <v>21</v>
      </c>
      <c r="K1612">
        <v>36.033999999999999</v>
      </c>
      <c r="L1612">
        <v>44.241</v>
      </c>
      <c r="M1612">
        <v>33.704000000000001</v>
      </c>
      <c r="N1612">
        <v>44.241</v>
      </c>
      <c r="O1612" t="str">
        <f>IF(VLOOKUP($B1612,Table1[],2,FALSE)=0,"",VLOOKUP($B1612,Table1[],2,FALSE))</f>
        <v/>
      </c>
      <c r="P1612" t="str">
        <f>IF(VLOOKUP($B1612,Table1[],3,FALSE)=0,"",VLOOKUP($B1612,Table1[],3,FALSE))</f>
        <v/>
      </c>
      <c r="Q1612" t="str">
        <f>IF(VLOOKUP($B1612,Table1[],5,FALSE)=0,"",VLOOKUP($B1612,Table1[],5,FALSE))</f>
        <v/>
      </c>
    </row>
    <row r="1613" spans="1:17" x14ac:dyDescent="0.25">
      <c r="A1613" t="s">
        <v>117</v>
      </c>
      <c r="B1613" t="s">
        <v>19</v>
      </c>
      <c r="C1613">
        <v>1</v>
      </c>
      <c r="D1613">
        <v>10</v>
      </c>
      <c r="E1613">
        <v>9.9999999999999995E-7</v>
      </c>
      <c r="F1613" t="s">
        <v>16</v>
      </c>
      <c r="G1613" t="s">
        <v>14</v>
      </c>
      <c r="H1613">
        <v>8000</v>
      </c>
      <c r="I1613">
        <v>10000</v>
      </c>
      <c r="J1613" t="s">
        <v>21</v>
      </c>
      <c r="K1613">
        <v>46</v>
      </c>
      <c r="L1613">
        <v>170</v>
      </c>
      <c r="M1613">
        <v>11.528</v>
      </c>
      <c r="N1613">
        <v>173.36</v>
      </c>
      <c r="O1613" t="str">
        <f>IF(VLOOKUP($B1613,Table1[],2,FALSE)=0,"",VLOOKUP($B1613,Table1[],2,FALSE))</f>
        <v/>
      </c>
      <c r="P1613" t="str">
        <f>IF(VLOOKUP($B1613,Table1[],3,FALSE)=0,"",VLOOKUP($B1613,Table1[],3,FALSE))</f>
        <v/>
      </c>
      <c r="Q1613" t="str">
        <f>IF(VLOOKUP($B1613,Table1[],5,FALSE)=0,"",VLOOKUP($B1613,Table1[],5,FALSE))</f>
        <v/>
      </c>
    </row>
    <row r="1614" spans="1:17" x14ac:dyDescent="0.25">
      <c r="A1614" t="s">
        <v>117</v>
      </c>
      <c r="B1614" t="s">
        <v>19</v>
      </c>
      <c r="C1614">
        <v>1</v>
      </c>
      <c r="D1614">
        <v>10</v>
      </c>
      <c r="E1614">
        <v>1.0000000000000001E-5</v>
      </c>
      <c r="F1614" t="s">
        <v>16</v>
      </c>
      <c r="G1614" t="s">
        <v>14</v>
      </c>
      <c r="H1614">
        <v>8000</v>
      </c>
      <c r="I1614">
        <v>10000</v>
      </c>
      <c r="J1614" t="s">
        <v>21</v>
      </c>
      <c r="K1614">
        <v>46</v>
      </c>
      <c r="L1614">
        <v>170.12</v>
      </c>
      <c r="M1614">
        <v>11.529</v>
      </c>
      <c r="N1614">
        <v>173.36</v>
      </c>
      <c r="O1614" t="str">
        <f>IF(VLOOKUP($B1614,Table1[],2,FALSE)=0,"",VLOOKUP($B1614,Table1[],2,FALSE))</f>
        <v/>
      </c>
      <c r="P1614" t="str">
        <f>IF(VLOOKUP($B1614,Table1[],3,FALSE)=0,"",VLOOKUP($B1614,Table1[],3,FALSE))</f>
        <v/>
      </c>
      <c r="Q1614" t="str">
        <f>IF(VLOOKUP($B1614,Table1[],5,FALSE)=0,"",VLOOKUP($B1614,Table1[],5,FALSE))</f>
        <v/>
      </c>
    </row>
    <row r="1615" spans="1:17" x14ac:dyDescent="0.25">
      <c r="A1615" t="s">
        <v>117</v>
      </c>
      <c r="B1615" t="s">
        <v>19</v>
      </c>
      <c r="C1615">
        <v>1</v>
      </c>
      <c r="D1615">
        <v>10</v>
      </c>
      <c r="E1615">
        <v>1E-4</v>
      </c>
      <c r="F1615" t="s">
        <v>16</v>
      </c>
      <c r="G1615" t="s">
        <v>14</v>
      </c>
      <c r="H1615">
        <v>8000</v>
      </c>
      <c r="I1615">
        <v>10000</v>
      </c>
      <c r="J1615" t="s">
        <v>21</v>
      </c>
      <c r="K1615">
        <v>46</v>
      </c>
      <c r="L1615">
        <v>170.12</v>
      </c>
      <c r="M1615">
        <v>11.529</v>
      </c>
      <c r="N1615">
        <v>173.36</v>
      </c>
      <c r="O1615" t="str">
        <f>IF(VLOOKUP($B1615,Table1[],2,FALSE)=0,"",VLOOKUP($B1615,Table1[],2,FALSE))</f>
        <v/>
      </c>
      <c r="P1615" t="str">
        <f>IF(VLOOKUP($B1615,Table1[],3,FALSE)=0,"",VLOOKUP($B1615,Table1[],3,FALSE))</f>
        <v/>
      </c>
      <c r="Q1615" t="str">
        <f>IF(VLOOKUP($B1615,Table1[],5,FALSE)=0,"",VLOOKUP($B1615,Table1[],5,FALSE))</f>
        <v/>
      </c>
    </row>
    <row r="1616" spans="1:17" x14ac:dyDescent="0.25">
      <c r="A1616" t="s">
        <v>117</v>
      </c>
      <c r="B1616" t="s">
        <v>19</v>
      </c>
      <c r="C1616">
        <v>1</v>
      </c>
      <c r="D1616">
        <v>10</v>
      </c>
      <c r="E1616">
        <v>1E-3</v>
      </c>
      <c r="F1616" t="s">
        <v>16</v>
      </c>
      <c r="G1616" t="s">
        <v>14</v>
      </c>
      <c r="H1616">
        <v>8000</v>
      </c>
      <c r="I1616">
        <v>10000</v>
      </c>
      <c r="J1616" t="s">
        <v>21</v>
      </c>
      <c r="K1616">
        <v>46</v>
      </c>
      <c r="L1616">
        <v>170.12</v>
      </c>
      <c r="M1616">
        <v>11.584</v>
      </c>
      <c r="N1616">
        <v>173.35</v>
      </c>
      <c r="O1616" t="str">
        <f>IF(VLOOKUP($B1616,Table1[],2,FALSE)=0,"",VLOOKUP($B1616,Table1[],2,FALSE))</f>
        <v/>
      </c>
      <c r="P1616" t="str">
        <f>IF(VLOOKUP($B1616,Table1[],3,FALSE)=0,"",VLOOKUP($B1616,Table1[],3,FALSE))</f>
        <v/>
      </c>
      <c r="Q1616" t="str">
        <f>IF(VLOOKUP($B1616,Table1[],5,FALSE)=0,"",VLOOKUP($B1616,Table1[],5,FALSE))</f>
        <v/>
      </c>
    </row>
    <row r="1617" spans="1:17" x14ac:dyDescent="0.25">
      <c r="A1617" t="s">
        <v>117</v>
      </c>
      <c r="B1617" t="s">
        <v>19</v>
      </c>
      <c r="C1617">
        <v>1</v>
      </c>
      <c r="D1617">
        <v>10</v>
      </c>
      <c r="E1617">
        <v>0.01</v>
      </c>
      <c r="F1617" t="s">
        <v>16</v>
      </c>
      <c r="G1617" t="s">
        <v>14</v>
      </c>
      <c r="H1617">
        <v>8000</v>
      </c>
      <c r="I1617">
        <v>10000</v>
      </c>
      <c r="J1617" t="s">
        <v>21</v>
      </c>
      <c r="K1617">
        <v>46</v>
      </c>
      <c r="L1617">
        <v>170.12</v>
      </c>
      <c r="M1617">
        <v>11.629</v>
      </c>
      <c r="N1617">
        <v>173.35</v>
      </c>
      <c r="O1617" t="str">
        <f>IF(VLOOKUP($B1617,Table1[],2,FALSE)=0,"",VLOOKUP($B1617,Table1[],2,FALSE))</f>
        <v/>
      </c>
      <c r="P1617" t="str">
        <f>IF(VLOOKUP($B1617,Table1[],3,FALSE)=0,"",VLOOKUP($B1617,Table1[],3,FALSE))</f>
        <v/>
      </c>
      <c r="Q1617" t="str">
        <f>IF(VLOOKUP($B1617,Table1[],5,FALSE)=0,"",VLOOKUP($B1617,Table1[],5,FALSE))</f>
        <v/>
      </c>
    </row>
    <row r="1618" spans="1:17" x14ac:dyDescent="0.25">
      <c r="A1618" t="s">
        <v>117</v>
      </c>
      <c r="B1618" t="s">
        <v>19</v>
      </c>
      <c r="C1618">
        <v>1</v>
      </c>
      <c r="D1618">
        <v>10</v>
      </c>
      <c r="E1618">
        <v>0.1</v>
      </c>
      <c r="F1618" t="s">
        <v>16</v>
      </c>
      <c r="G1618" t="s">
        <v>14</v>
      </c>
      <c r="H1618">
        <v>8000</v>
      </c>
      <c r="I1618">
        <v>10000</v>
      </c>
      <c r="J1618" t="s">
        <v>21</v>
      </c>
      <c r="K1618">
        <v>46</v>
      </c>
      <c r="L1618">
        <v>170.24</v>
      </c>
      <c r="M1618">
        <v>20.344000000000001</v>
      </c>
      <c r="N1618">
        <v>172.48</v>
      </c>
      <c r="O1618" t="str">
        <f>IF(VLOOKUP($B1618,Table1[],2,FALSE)=0,"",VLOOKUP($B1618,Table1[],2,FALSE))</f>
        <v/>
      </c>
      <c r="P1618" t="str">
        <f>IF(VLOOKUP($B1618,Table1[],3,FALSE)=0,"",VLOOKUP($B1618,Table1[],3,FALSE))</f>
        <v/>
      </c>
      <c r="Q1618" t="str">
        <f>IF(VLOOKUP($B1618,Table1[],5,FALSE)=0,"",VLOOKUP($B1618,Table1[],5,FALSE))</f>
        <v/>
      </c>
    </row>
    <row r="1619" spans="1:17" x14ac:dyDescent="0.25">
      <c r="A1619" t="s">
        <v>117</v>
      </c>
      <c r="B1619" t="s">
        <v>19</v>
      </c>
      <c r="C1619">
        <v>10</v>
      </c>
      <c r="D1619">
        <v>100</v>
      </c>
      <c r="E1619">
        <v>1.0000000000000001E-5</v>
      </c>
      <c r="F1619" t="s">
        <v>16</v>
      </c>
      <c r="G1619" t="s">
        <v>14</v>
      </c>
      <c r="H1619">
        <v>100</v>
      </c>
      <c r="I1619">
        <v>300</v>
      </c>
      <c r="J1619" t="s">
        <v>21</v>
      </c>
      <c r="K1619">
        <v>15</v>
      </c>
      <c r="L1619">
        <v>4.5999999999999996</v>
      </c>
      <c r="M1619">
        <v>11.574999999999999</v>
      </c>
      <c r="N1619">
        <v>4.6268000000000002</v>
      </c>
      <c r="O1619" t="str">
        <f>IF(VLOOKUP($B1619,Table1[],2,FALSE)=0,"",VLOOKUP($B1619,Table1[],2,FALSE))</f>
        <v/>
      </c>
      <c r="P1619" t="str">
        <f>IF(VLOOKUP($B1619,Table1[],3,FALSE)=0,"",VLOOKUP($B1619,Table1[],3,FALSE))</f>
        <v/>
      </c>
      <c r="Q1619" t="str">
        <f>IF(VLOOKUP($B1619,Table1[],5,FALSE)=0,"",VLOOKUP($B1619,Table1[],5,FALSE))</f>
        <v/>
      </c>
    </row>
    <row r="1620" spans="1:17" x14ac:dyDescent="0.25">
      <c r="A1620" t="s">
        <v>117</v>
      </c>
      <c r="B1620" t="s">
        <v>19</v>
      </c>
      <c r="C1620">
        <v>10</v>
      </c>
      <c r="D1620">
        <v>100</v>
      </c>
      <c r="E1620">
        <v>1E-4</v>
      </c>
      <c r="F1620" t="s">
        <v>16</v>
      </c>
      <c r="G1620" t="s">
        <v>14</v>
      </c>
      <c r="H1620">
        <v>100</v>
      </c>
      <c r="I1620">
        <v>300</v>
      </c>
      <c r="J1620" t="s">
        <v>21</v>
      </c>
      <c r="K1620">
        <v>15</v>
      </c>
      <c r="L1620">
        <v>4.6028000000000002</v>
      </c>
      <c r="M1620">
        <v>11.574999999999999</v>
      </c>
      <c r="N1620">
        <v>4.6268000000000002</v>
      </c>
      <c r="O1620" t="str">
        <f>IF(VLOOKUP($B1620,Table1[],2,FALSE)=0,"",VLOOKUP($B1620,Table1[],2,FALSE))</f>
        <v/>
      </c>
      <c r="P1620" t="str">
        <f>IF(VLOOKUP($B1620,Table1[],3,FALSE)=0,"",VLOOKUP($B1620,Table1[],3,FALSE))</f>
        <v/>
      </c>
      <c r="Q1620" t="str">
        <f>IF(VLOOKUP($B1620,Table1[],5,FALSE)=0,"",VLOOKUP($B1620,Table1[],5,FALSE))</f>
        <v/>
      </c>
    </row>
    <row r="1621" spans="1:17" x14ac:dyDescent="0.25">
      <c r="A1621" t="s">
        <v>117</v>
      </c>
      <c r="B1621" t="s">
        <v>19</v>
      </c>
      <c r="C1621">
        <v>10</v>
      </c>
      <c r="D1621">
        <v>100</v>
      </c>
      <c r="E1621">
        <v>1E-3</v>
      </c>
      <c r="F1621" t="s">
        <v>16</v>
      </c>
      <c r="G1621" t="s">
        <v>14</v>
      </c>
      <c r="H1621">
        <v>100</v>
      </c>
      <c r="I1621">
        <v>300</v>
      </c>
      <c r="J1621" t="s">
        <v>21</v>
      </c>
      <c r="K1621">
        <v>15</v>
      </c>
      <c r="L1621">
        <v>4.6028000000000002</v>
      </c>
      <c r="M1621">
        <v>11.576000000000001</v>
      </c>
      <c r="N1621">
        <v>4.6268000000000002</v>
      </c>
      <c r="O1621" t="str">
        <f>IF(VLOOKUP($B1621,Table1[],2,FALSE)=0,"",VLOOKUP($B1621,Table1[],2,FALSE))</f>
        <v/>
      </c>
      <c r="P1621" t="str">
        <f>IF(VLOOKUP($B1621,Table1[],3,FALSE)=0,"",VLOOKUP($B1621,Table1[],3,FALSE))</f>
        <v/>
      </c>
      <c r="Q1621" t="str">
        <f>IF(VLOOKUP($B1621,Table1[],5,FALSE)=0,"",VLOOKUP($B1621,Table1[],5,FALSE))</f>
        <v/>
      </c>
    </row>
    <row r="1622" spans="1:17" x14ac:dyDescent="0.25">
      <c r="A1622" t="s">
        <v>117</v>
      </c>
      <c r="B1622" t="s">
        <v>19</v>
      </c>
      <c r="C1622">
        <v>10</v>
      </c>
      <c r="D1622">
        <v>100</v>
      </c>
      <c r="E1622">
        <v>0.01</v>
      </c>
      <c r="F1622" t="s">
        <v>16</v>
      </c>
      <c r="G1622" t="s">
        <v>14</v>
      </c>
      <c r="H1622">
        <v>100</v>
      </c>
      <c r="I1622">
        <v>300</v>
      </c>
      <c r="J1622" t="s">
        <v>21</v>
      </c>
      <c r="K1622">
        <v>15</v>
      </c>
      <c r="L1622">
        <v>4.6032999999999999</v>
      </c>
      <c r="M1622">
        <v>11.89</v>
      </c>
      <c r="N1622">
        <v>4.6239999999999997</v>
      </c>
      <c r="O1622" t="str">
        <f>IF(VLOOKUP($B1622,Table1[],2,FALSE)=0,"",VLOOKUP($B1622,Table1[],2,FALSE))</f>
        <v/>
      </c>
      <c r="P1622" t="str">
        <f>IF(VLOOKUP($B1622,Table1[],3,FALSE)=0,"",VLOOKUP($B1622,Table1[],3,FALSE))</f>
        <v/>
      </c>
      <c r="Q1622" t="str">
        <f>IF(VLOOKUP($B1622,Table1[],5,FALSE)=0,"",VLOOKUP($B1622,Table1[],5,FALSE))</f>
        <v/>
      </c>
    </row>
    <row r="1623" spans="1:17" x14ac:dyDescent="0.25">
      <c r="A1623" t="s">
        <v>117</v>
      </c>
      <c r="B1623" t="s">
        <v>19</v>
      </c>
      <c r="C1623">
        <v>10</v>
      </c>
      <c r="D1623">
        <v>100</v>
      </c>
      <c r="E1623">
        <v>0.1</v>
      </c>
      <c r="F1623" t="s">
        <v>16</v>
      </c>
      <c r="G1623" t="s">
        <v>14</v>
      </c>
      <c r="H1623">
        <v>100</v>
      </c>
      <c r="I1623">
        <v>300</v>
      </c>
      <c r="J1623" t="s">
        <v>21</v>
      </c>
      <c r="K1623">
        <v>37.774999999999999</v>
      </c>
      <c r="L1623">
        <v>4.4000000000000004</v>
      </c>
      <c r="M1623">
        <v>37.725999999999999</v>
      </c>
      <c r="N1623">
        <v>4.4002999999999997</v>
      </c>
      <c r="O1623" t="str">
        <f>IF(VLOOKUP($B1623,Table1[],2,FALSE)=0,"",VLOOKUP($B1623,Table1[],2,FALSE))</f>
        <v/>
      </c>
      <c r="P1623" t="str">
        <f>IF(VLOOKUP($B1623,Table1[],3,FALSE)=0,"",VLOOKUP($B1623,Table1[],3,FALSE))</f>
        <v/>
      </c>
      <c r="Q1623" t="str">
        <f>IF(VLOOKUP($B1623,Table1[],5,FALSE)=0,"",VLOOKUP($B1623,Table1[],5,FALSE))</f>
        <v/>
      </c>
    </row>
    <row r="1624" spans="1:17" x14ac:dyDescent="0.25">
      <c r="A1624" t="s">
        <v>117</v>
      </c>
      <c r="B1624" t="s">
        <v>19</v>
      </c>
      <c r="C1624">
        <v>10</v>
      </c>
      <c r="D1624">
        <v>100</v>
      </c>
      <c r="E1624">
        <v>1</v>
      </c>
      <c r="F1624" t="s">
        <v>16</v>
      </c>
      <c r="G1624" t="s">
        <v>14</v>
      </c>
      <c r="H1624">
        <v>100</v>
      </c>
      <c r="I1624">
        <v>300</v>
      </c>
      <c r="J1624" t="s">
        <v>21</v>
      </c>
      <c r="K1624">
        <v>561.72</v>
      </c>
      <c r="L1624">
        <v>1.8549</v>
      </c>
      <c r="M1624">
        <v>536.24</v>
      </c>
      <c r="N1624">
        <v>1.8547</v>
      </c>
      <c r="O1624" t="str">
        <f>IF(VLOOKUP($B1624,Table1[],2,FALSE)=0,"",VLOOKUP($B1624,Table1[],2,FALSE))</f>
        <v/>
      </c>
      <c r="P1624" t="str">
        <f>IF(VLOOKUP($B1624,Table1[],3,FALSE)=0,"",VLOOKUP($B1624,Table1[],3,FALSE))</f>
        <v/>
      </c>
      <c r="Q1624" t="str">
        <f>IF(VLOOKUP($B1624,Table1[],5,FALSE)=0,"",VLOOKUP($B1624,Table1[],5,FALSE))</f>
        <v/>
      </c>
    </row>
    <row r="1625" spans="1:17" x14ac:dyDescent="0.25">
      <c r="A1625" t="s">
        <v>117</v>
      </c>
      <c r="B1625" t="s">
        <v>19</v>
      </c>
      <c r="C1625">
        <v>10</v>
      </c>
      <c r="D1625">
        <v>100</v>
      </c>
      <c r="E1625">
        <v>1.0000000000000001E-5</v>
      </c>
      <c r="F1625" t="s">
        <v>16</v>
      </c>
      <c r="G1625" t="s">
        <v>14</v>
      </c>
      <c r="H1625">
        <v>300</v>
      </c>
      <c r="I1625">
        <v>1000</v>
      </c>
      <c r="J1625" t="s">
        <v>21</v>
      </c>
      <c r="K1625">
        <v>46</v>
      </c>
      <c r="L1625">
        <v>17</v>
      </c>
      <c r="M1625">
        <v>12.317</v>
      </c>
      <c r="N1625">
        <v>17.334</v>
      </c>
      <c r="O1625" t="str">
        <f>IF(VLOOKUP($B1625,Table1[],2,FALSE)=0,"",VLOOKUP($B1625,Table1[],2,FALSE))</f>
        <v/>
      </c>
      <c r="P1625" t="str">
        <f>IF(VLOOKUP($B1625,Table1[],3,FALSE)=0,"",VLOOKUP($B1625,Table1[],3,FALSE))</f>
        <v/>
      </c>
      <c r="Q1625" t="str">
        <f>IF(VLOOKUP($B1625,Table1[],5,FALSE)=0,"",VLOOKUP($B1625,Table1[],5,FALSE))</f>
        <v/>
      </c>
    </row>
    <row r="1626" spans="1:17" x14ac:dyDescent="0.25">
      <c r="A1626" t="s">
        <v>117</v>
      </c>
      <c r="B1626" t="s">
        <v>19</v>
      </c>
      <c r="C1626">
        <v>10</v>
      </c>
      <c r="D1626">
        <v>100</v>
      </c>
      <c r="E1626">
        <v>1E-4</v>
      </c>
      <c r="F1626" t="s">
        <v>16</v>
      </c>
      <c r="G1626" t="s">
        <v>14</v>
      </c>
      <c r="H1626">
        <v>300</v>
      </c>
      <c r="I1626">
        <v>1000</v>
      </c>
      <c r="J1626" t="s">
        <v>21</v>
      </c>
      <c r="K1626">
        <v>46</v>
      </c>
      <c r="L1626">
        <v>17.018999999999998</v>
      </c>
      <c r="M1626">
        <v>12.318</v>
      </c>
      <c r="N1626">
        <v>17.334</v>
      </c>
      <c r="O1626" t="str">
        <f>IF(VLOOKUP($B1626,Table1[],2,FALSE)=0,"",VLOOKUP($B1626,Table1[],2,FALSE))</f>
        <v/>
      </c>
      <c r="P1626" t="str">
        <f>IF(VLOOKUP($B1626,Table1[],3,FALSE)=0,"",VLOOKUP($B1626,Table1[],3,FALSE))</f>
        <v/>
      </c>
      <c r="Q1626" t="str">
        <f>IF(VLOOKUP($B1626,Table1[],5,FALSE)=0,"",VLOOKUP($B1626,Table1[],5,FALSE))</f>
        <v/>
      </c>
    </row>
    <row r="1627" spans="1:17" x14ac:dyDescent="0.25">
      <c r="A1627" t="s">
        <v>117</v>
      </c>
      <c r="B1627" t="s">
        <v>19</v>
      </c>
      <c r="C1627">
        <v>10</v>
      </c>
      <c r="D1627">
        <v>100</v>
      </c>
      <c r="E1627">
        <v>1E-3</v>
      </c>
      <c r="F1627" t="s">
        <v>16</v>
      </c>
      <c r="G1627" t="s">
        <v>14</v>
      </c>
      <c r="H1627">
        <v>300</v>
      </c>
      <c r="I1627">
        <v>1000</v>
      </c>
      <c r="J1627" t="s">
        <v>21</v>
      </c>
      <c r="K1627">
        <v>46</v>
      </c>
      <c r="L1627">
        <v>17.018999999999998</v>
      </c>
      <c r="M1627">
        <v>12.318</v>
      </c>
      <c r="N1627">
        <v>17.334</v>
      </c>
      <c r="O1627" t="str">
        <f>IF(VLOOKUP($B1627,Table1[],2,FALSE)=0,"",VLOOKUP($B1627,Table1[],2,FALSE))</f>
        <v/>
      </c>
      <c r="P1627" t="str">
        <f>IF(VLOOKUP($B1627,Table1[],3,FALSE)=0,"",VLOOKUP($B1627,Table1[],3,FALSE))</f>
        <v/>
      </c>
      <c r="Q1627" t="str">
        <f>IF(VLOOKUP($B1627,Table1[],5,FALSE)=0,"",VLOOKUP($B1627,Table1[],5,FALSE))</f>
        <v/>
      </c>
    </row>
    <row r="1628" spans="1:17" x14ac:dyDescent="0.25">
      <c r="A1628" t="s">
        <v>117</v>
      </c>
      <c r="B1628" t="s">
        <v>19</v>
      </c>
      <c r="C1628">
        <v>10</v>
      </c>
      <c r="D1628">
        <v>100</v>
      </c>
      <c r="E1628">
        <v>0.01</v>
      </c>
      <c r="F1628" t="s">
        <v>16</v>
      </c>
      <c r="G1628" t="s">
        <v>14</v>
      </c>
      <c r="H1628">
        <v>300</v>
      </c>
      <c r="I1628">
        <v>1000</v>
      </c>
      <c r="J1628" t="s">
        <v>21</v>
      </c>
      <c r="K1628">
        <v>46</v>
      </c>
      <c r="L1628">
        <v>17.018999999999998</v>
      </c>
      <c r="M1628">
        <v>12.427</v>
      </c>
      <c r="N1628">
        <v>17.332999999999998</v>
      </c>
      <c r="O1628" t="str">
        <f>IF(VLOOKUP($B1628,Table1[],2,FALSE)=0,"",VLOOKUP($B1628,Table1[],2,FALSE))</f>
        <v/>
      </c>
      <c r="P1628" t="str">
        <f>IF(VLOOKUP($B1628,Table1[],3,FALSE)=0,"",VLOOKUP($B1628,Table1[],3,FALSE))</f>
        <v/>
      </c>
      <c r="Q1628" t="str">
        <f>IF(VLOOKUP($B1628,Table1[],5,FALSE)=0,"",VLOOKUP($B1628,Table1[],5,FALSE))</f>
        <v/>
      </c>
    </row>
    <row r="1629" spans="1:17" x14ac:dyDescent="0.25">
      <c r="A1629" t="s">
        <v>117</v>
      </c>
      <c r="B1629" t="s">
        <v>19</v>
      </c>
      <c r="C1629">
        <v>10</v>
      </c>
      <c r="D1629">
        <v>100</v>
      </c>
      <c r="E1629">
        <v>0.1</v>
      </c>
      <c r="F1629" t="s">
        <v>16</v>
      </c>
      <c r="G1629" t="s">
        <v>14</v>
      </c>
      <c r="H1629">
        <v>300</v>
      </c>
      <c r="I1629">
        <v>1000</v>
      </c>
      <c r="J1629" t="s">
        <v>21</v>
      </c>
      <c r="K1629">
        <v>46</v>
      </c>
      <c r="L1629">
        <v>17.03</v>
      </c>
      <c r="M1629">
        <v>21.972000000000001</v>
      </c>
      <c r="N1629">
        <v>17.247</v>
      </c>
      <c r="O1629" t="str">
        <f>IF(VLOOKUP($B1629,Table1[],2,FALSE)=0,"",VLOOKUP($B1629,Table1[],2,FALSE))</f>
        <v/>
      </c>
      <c r="P1629" t="str">
        <f>IF(VLOOKUP($B1629,Table1[],3,FALSE)=0,"",VLOOKUP($B1629,Table1[],3,FALSE))</f>
        <v/>
      </c>
      <c r="Q1629" t="str">
        <f>IF(VLOOKUP($B1629,Table1[],5,FALSE)=0,"",VLOOKUP($B1629,Table1[],5,FALSE))</f>
        <v/>
      </c>
    </row>
    <row r="1630" spans="1:17" x14ac:dyDescent="0.25">
      <c r="A1630" t="s">
        <v>117</v>
      </c>
      <c r="B1630" t="s">
        <v>19</v>
      </c>
      <c r="C1630">
        <v>10</v>
      </c>
      <c r="D1630">
        <v>100</v>
      </c>
      <c r="E1630">
        <v>1</v>
      </c>
      <c r="F1630" t="s">
        <v>16</v>
      </c>
      <c r="G1630" t="s">
        <v>14</v>
      </c>
      <c r="H1630">
        <v>300</v>
      </c>
      <c r="I1630">
        <v>1000</v>
      </c>
      <c r="J1630" t="s">
        <v>21</v>
      </c>
      <c r="K1630">
        <v>469.61</v>
      </c>
      <c r="L1630">
        <v>13.691000000000001</v>
      </c>
      <c r="M1630">
        <v>433.99</v>
      </c>
      <c r="N1630">
        <v>13.692</v>
      </c>
      <c r="O1630" t="str">
        <f>IF(VLOOKUP($B1630,Table1[],2,FALSE)=0,"",VLOOKUP($B1630,Table1[],2,FALSE))</f>
        <v/>
      </c>
      <c r="P1630" t="str">
        <f>IF(VLOOKUP($B1630,Table1[],3,FALSE)=0,"",VLOOKUP($B1630,Table1[],3,FALSE))</f>
        <v/>
      </c>
      <c r="Q1630" t="str">
        <f>IF(VLOOKUP($B1630,Table1[],5,FALSE)=0,"",VLOOKUP($B1630,Table1[],5,FALSE))</f>
        <v/>
      </c>
    </row>
    <row r="1631" spans="1:17" x14ac:dyDescent="0.25">
      <c r="A1631" t="s">
        <v>117</v>
      </c>
      <c r="B1631" t="s">
        <v>19</v>
      </c>
      <c r="C1631">
        <v>100</v>
      </c>
      <c r="D1631">
        <v>1000</v>
      </c>
      <c r="E1631">
        <v>1E-4</v>
      </c>
      <c r="F1631" t="s">
        <v>16</v>
      </c>
      <c r="G1631" t="s">
        <v>14</v>
      </c>
      <c r="H1631">
        <v>1</v>
      </c>
      <c r="I1631">
        <v>20</v>
      </c>
      <c r="J1631" t="s">
        <v>21</v>
      </c>
      <c r="K1631">
        <v>23</v>
      </c>
      <c r="L1631">
        <v>0.7</v>
      </c>
      <c r="M1631">
        <v>23.055</v>
      </c>
      <c r="N1631">
        <v>0.69386999999999999</v>
      </c>
      <c r="O1631" t="str">
        <f>IF(VLOOKUP($B1631,Table1[],2,FALSE)=0,"",VLOOKUP($B1631,Table1[],2,FALSE))</f>
        <v/>
      </c>
      <c r="P1631" t="str">
        <f>IF(VLOOKUP($B1631,Table1[],3,FALSE)=0,"",VLOOKUP($B1631,Table1[],3,FALSE))</f>
        <v/>
      </c>
      <c r="Q1631" t="str">
        <f>IF(VLOOKUP($B1631,Table1[],5,FALSE)=0,"",VLOOKUP($B1631,Table1[],5,FALSE))</f>
        <v/>
      </c>
    </row>
    <row r="1632" spans="1:17" x14ac:dyDescent="0.25">
      <c r="A1632" t="s">
        <v>117</v>
      </c>
      <c r="B1632" t="s">
        <v>19</v>
      </c>
      <c r="C1632">
        <v>100</v>
      </c>
      <c r="D1632">
        <v>1000</v>
      </c>
      <c r="E1632">
        <v>1E-3</v>
      </c>
      <c r="F1632" t="s">
        <v>16</v>
      </c>
      <c r="G1632" t="s">
        <v>14</v>
      </c>
      <c r="H1632">
        <v>1</v>
      </c>
      <c r="I1632">
        <v>20</v>
      </c>
      <c r="J1632" t="s">
        <v>21</v>
      </c>
      <c r="K1632">
        <v>23</v>
      </c>
      <c r="L1632">
        <v>0.7</v>
      </c>
      <c r="M1632">
        <v>23.062999999999999</v>
      </c>
      <c r="N1632">
        <v>0.69386000000000003</v>
      </c>
      <c r="O1632" t="str">
        <f>IF(VLOOKUP($B1632,Table1[],2,FALSE)=0,"",VLOOKUP($B1632,Table1[],2,FALSE))</f>
        <v/>
      </c>
      <c r="P1632" t="str">
        <f>IF(VLOOKUP($B1632,Table1[],3,FALSE)=0,"",VLOOKUP($B1632,Table1[],3,FALSE))</f>
        <v/>
      </c>
      <c r="Q1632" t="str">
        <f>IF(VLOOKUP($B1632,Table1[],5,FALSE)=0,"",VLOOKUP($B1632,Table1[],5,FALSE))</f>
        <v/>
      </c>
    </row>
    <row r="1633" spans="1:17" x14ac:dyDescent="0.25">
      <c r="A1633" t="s">
        <v>117</v>
      </c>
      <c r="B1633" t="s">
        <v>19</v>
      </c>
      <c r="C1633">
        <v>100</v>
      </c>
      <c r="D1633">
        <v>1000</v>
      </c>
      <c r="E1633">
        <v>0.01</v>
      </c>
      <c r="F1633" t="s">
        <v>16</v>
      </c>
      <c r="G1633" t="s">
        <v>14</v>
      </c>
      <c r="H1633">
        <v>1</v>
      </c>
      <c r="I1633">
        <v>20</v>
      </c>
      <c r="J1633" t="s">
        <v>21</v>
      </c>
      <c r="K1633">
        <v>23</v>
      </c>
      <c r="L1633">
        <v>0.7</v>
      </c>
      <c r="M1633">
        <v>23.256</v>
      </c>
      <c r="N1633">
        <v>0.69369000000000003</v>
      </c>
      <c r="O1633" t="str">
        <f>IF(VLOOKUP($B1633,Table1[],2,FALSE)=0,"",VLOOKUP($B1633,Table1[],2,FALSE))</f>
        <v/>
      </c>
      <c r="P1633" t="str">
        <f>IF(VLOOKUP($B1633,Table1[],3,FALSE)=0,"",VLOOKUP($B1633,Table1[],3,FALSE))</f>
        <v/>
      </c>
      <c r="Q1633" t="str">
        <f>IF(VLOOKUP($B1633,Table1[],5,FALSE)=0,"",VLOOKUP($B1633,Table1[],5,FALSE))</f>
        <v/>
      </c>
    </row>
    <row r="1634" spans="1:17" x14ac:dyDescent="0.25">
      <c r="A1634" t="s">
        <v>117</v>
      </c>
      <c r="B1634" t="s">
        <v>19</v>
      </c>
      <c r="C1634">
        <v>100</v>
      </c>
      <c r="D1634">
        <v>1000</v>
      </c>
      <c r="E1634">
        <v>0.1</v>
      </c>
      <c r="F1634" t="s">
        <v>16</v>
      </c>
      <c r="G1634" t="s">
        <v>14</v>
      </c>
      <c r="H1634">
        <v>1</v>
      </c>
      <c r="I1634">
        <v>20</v>
      </c>
      <c r="J1634" t="s">
        <v>21</v>
      </c>
      <c r="K1634">
        <v>40.883000000000003</v>
      </c>
      <c r="L1634">
        <v>0.68211999999999995</v>
      </c>
      <c r="M1634">
        <v>41.185000000000002</v>
      </c>
      <c r="N1634">
        <v>0.67806</v>
      </c>
      <c r="O1634" t="str">
        <f>IF(VLOOKUP($B1634,Table1[],2,FALSE)=0,"",VLOOKUP($B1634,Table1[],2,FALSE))</f>
        <v/>
      </c>
      <c r="P1634" t="str">
        <f>IF(VLOOKUP($B1634,Table1[],3,FALSE)=0,"",VLOOKUP($B1634,Table1[],3,FALSE))</f>
        <v/>
      </c>
      <c r="Q1634" t="str">
        <f>IF(VLOOKUP($B1634,Table1[],5,FALSE)=0,"",VLOOKUP($B1634,Table1[],5,FALSE))</f>
        <v/>
      </c>
    </row>
    <row r="1635" spans="1:17" x14ac:dyDescent="0.25">
      <c r="A1635" t="s">
        <v>117</v>
      </c>
      <c r="B1635" t="s">
        <v>19</v>
      </c>
      <c r="C1635">
        <v>100</v>
      </c>
      <c r="D1635">
        <v>1000</v>
      </c>
      <c r="E1635">
        <v>1</v>
      </c>
      <c r="F1635" t="s">
        <v>16</v>
      </c>
      <c r="G1635" t="s">
        <v>14</v>
      </c>
      <c r="H1635">
        <v>1</v>
      </c>
      <c r="I1635">
        <v>20</v>
      </c>
      <c r="J1635" t="s">
        <v>21</v>
      </c>
      <c r="K1635">
        <v>547.47</v>
      </c>
      <c r="L1635">
        <v>0.37317</v>
      </c>
      <c r="M1635">
        <v>547.4</v>
      </c>
      <c r="N1635">
        <v>0.37309999999999999</v>
      </c>
      <c r="O1635" t="str">
        <f>IF(VLOOKUP($B1635,Table1[],2,FALSE)=0,"",VLOOKUP($B1635,Table1[],2,FALSE))</f>
        <v/>
      </c>
      <c r="P1635" t="str">
        <f>IF(VLOOKUP($B1635,Table1[],3,FALSE)=0,"",VLOOKUP($B1635,Table1[],3,FALSE))</f>
        <v/>
      </c>
      <c r="Q1635" t="str">
        <f>IF(VLOOKUP($B1635,Table1[],5,FALSE)=0,"",VLOOKUP($B1635,Table1[],5,FALSE))</f>
        <v/>
      </c>
    </row>
    <row r="1636" spans="1:17" x14ac:dyDescent="0.25">
      <c r="A1636" t="s">
        <v>117</v>
      </c>
      <c r="B1636" t="s">
        <v>19</v>
      </c>
      <c r="C1636">
        <v>100</v>
      </c>
      <c r="D1636">
        <v>1000</v>
      </c>
      <c r="E1636">
        <v>1E-4</v>
      </c>
      <c r="F1636" t="s">
        <v>16</v>
      </c>
      <c r="G1636" t="s">
        <v>14</v>
      </c>
      <c r="H1636">
        <v>20</v>
      </c>
      <c r="I1636">
        <v>50</v>
      </c>
      <c r="J1636" t="s">
        <v>21</v>
      </c>
      <c r="K1636">
        <v>23</v>
      </c>
      <c r="L1636">
        <v>1.4</v>
      </c>
      <c r="M1636">
        <v>22.895</v>
      </c>
      <c r="N1636">
        <v>1.3895999999999999</v>
      </c>
      <c r="O1636" t="str">
        <f>IF(VLOOKUP($B1636,Table1[],2,FALSE)=0,"",VLOOKUP($B1636,Table1[],2,FALSE))</f>
        <v/>
      </c>
      <c r="P1636" t="str">
        <f>IF(VLOOKUP($B1636,Table1[],3,FALSE)=0,"",VLOOKUP($B1636,Table1[],3,FALSE))</f>
        <v/>
      </c>
      <c r="Q1636" t="str">
        <f>IF(VLOOKUP($B1636,Table1[],5,FALSE)=0,"",VLOOKUP($B1636,Table1[],5,FALSE))</f>
        <v/>
      </c>
    </row>
    <row r="1637" spans="1:17" x14ac:dyDescent="0.25">
      <c r="A1637" t="s">
        <v>117</v>
      </c>
      <c r="B1637" t="s">
        <v>19</v>
      </c>
      <c r="C1637">
        <v>100</v>
      </c>
      <c r="D1637">
        <v>1000</v>
      </c>
      <c r="E1637">
        <v>1E-3</v>
      </c>
      <c r="F1637" t="s">
        <v>16</v>
      </c>
      <c r="G1637" t="s">
        <v>14</v>
      </c>
      <c r="H1637">
        <v>20</v>
      </c>
      <c r="I1637">
        <v>50</v>
      </c>
      <c r="J1637" t="s">
        <v>21</v>
      </c>
      <c r="K1637">
        <v>23</v>
      </c>
      <c r="L1637">
        <v>1.4</v>
      </c>
      <c r="M1637">
        <v>22.896000000000001</v>
      </c>
      <c r="N1637">
        <v>1.3895999999999999</v>
      </c>
      <c r="O1637" t="str">
        <f>IF(VLOOKUP($B1637,Table1[],2,FALSE)=0,"",VLOOKUP($B1637,Table1[],2,FALSE))</f>
        <v/>
      </c>
      <c r="P1637" t="str">
        <f>IF(VLOOKUP($B1637,Table1[],3,FALSE)=0,"",VLOOKUP($B1637,Table1[],3,FALSE))</f>
        <v/>
      </c>
      <c r="Q1637" t="str">
        <f>IF(VLOOKUP($B1637,Table1[],5,FALSE)=0,"",VLOOKUP($B1637,Table1[],5,FALSE))</f>
        <v/>
      </c>
    </row>
    <row r="1638" spans="1:17" x14ac:dyDescent="0.25">
      <c r="A1638" t="s">
        <v>117</v>
      </c>
      <c r="B1638" t="s">
        <v>19</v>
      </c>
      <c r="C1638">
        <v>100</v>
      </c>
      <c r="D1638">
        <v>1000</v>
      </c>
      <c r="E1638">
        <v>0.01</v>
      </c>
      <c r="F1638" t="s">
        <v>16</v>
      </c>
      <c r="G1638" t="s">
        <v>14</v>
      </c>
      <c r="H1638">
        <v>20</v>
      </c>
      <c r="I1638">
        <v>50</v>
      </c>
      <c r="J1638" t="s">
        <v>21</v>
      </c>
      <c r="K1638">
        <v>23</v>
      </c>
      <c r="L1638">
        <v>1.4</v>
      </c>
      <c r="M1638">
        <v>23.007000000000001</v>
      </c>
      <c r="N1638">
        <v>1.3895</v>
      </c>
      <c r="O1638" t="str">
        <f>IF(VLOOKUP($B1638,Table1[],2,FALSE)=0,"",VLOOKUP($B1638,Table1[],2,FALSE))</f>
        <v/>
      </c>
      <c r="P1638" t="str">
        <f>IF(VLOOKUP($B1638,Table1[],3,FALSE)=0,"",VLOOKUP($B1638,Table1[],3,FALSE))</f>
        <v/>
      </c>
      <c r="Q1638" t="str">
        <f>IF(VLOOKUP($B1638,Table1[],5,FALSE)=0,"",VLOOKUP($B1638,Table1[],5,FALSE))</f>
        <v/>
      </c>
    </row>
    <row r="1639" spans="1:17" x14ac:dyDescent="0.25">
      <c r="A1639" t="s">
        <v>117</v>
      </c>
      <c r="B1639" t="s">
        <v>19</v>
      </c>
      <c r="C1639">
        <v>100</v>
      </c>
      <c r="D1639">
        <v>1000</v>
      </c>
      <c r="E1639">
        <v>0.1</v>
      </c>
      <c r="F1639" t="s">
        <v>16</v>
      </c>
      <c r="G1639" t="s">
        <v>14</v>
      </c>
      <c r="H1639">
        <v>20</v>
      </c>
      <c r="I1639">
        <v>50</v>
      </c>
      <c r="J1639" t="s">
        <v>21</v>
      </c>
      <c r="K1639">
        <v>33.01</v>
      </c>
      <c r="L1639">
        <v>1.39</v>
      </c>
      <c r="M1639">
        <v>33.875</v>
      </c>
      <c r="N1639">
        <v>1.3797999999999999</v>
      </c>
      <c r="O1639" t="str">
        <f>IF(VLOOKUP($B1639,Table1[],2,FALSE)=0,"",VLOOKUP($B1639,Table1[],2,FALSE))</f>
        <v/>
      </c>
      <c r="P1639" t="str">
        <f>IF(VLOOKUP($B1639,Table1[],3,FALSE)=0,"",VLOOKUP($B1639,Table1[],3,FALSE))</f>
        <v/>
      </c>
      <c r="Q1639" t="str">
        <f>IF(VLOOKUP($B1639,Table1[],5,FALSE)=0,"",VLOOKUP($B1639,Table1[],5,FALSE))</f>
        <v/>
      </c>
    </row>
    <row r="1640" spans="1:17" x14ac:dyDescent="0.25">
      <c r="A1640" t="s">
        <v>117</v>
      </c>
      <c r="B1640" t="s">
        <v>19</v>
      </c>
      <c r="C1640">
        <v>100</v>
      </c>
      <c r="D1640">
        <v>1000</v>
      </c>
      <c r="E1640">
        <v>1</v>
      </c>
      <c r="F1640" t="s">
        <v>16</v>
      </c>
      <c r="G1640" t="s">
        <v>14</v>
      </c>
      <c r="H1640">
        <v>20</v>
      </c>
      <c r="I1640">
        <v>50</v>
      </c>
      <c r="J1640" t="s">
        <v>21</v>
      </c>
      <c r="K1640">
        <v>496.92</v>
      </c>
      <c r="L1640">
        <v>1.0291999999999999</v>
      </c>
      <c r="M1640">
        <v>496.68</v>
      </c>
      <c r="N1640">
        <v>1.0293000000000001</v>
      </c>
      <c r="O1640" t="str">
        <f>IF(VLOOKUP($B1640,Table1[],2,FALSE)=0,"",VLOOKUP($B1640,Table1[],2,FALSE))</f>
        <v/>
      </c>
      <c r="P1640" t="str">
        <f>IF(VLOOKUP($B1640,Table1[],3,FALSE)=0,"",VLOOKUP($B1640,Table1[],3,FALSE))</f>
        <v/>
      </c>
      <c r="Q1640" t="str">
        <f>IF(VLOOKUP($B1640,Table1[],5,FALSE)=0,"",VLOOKUP($B1640,Table1[],5,FALSE))</f>
        <v/>
      </c>
    </row>
    <row r="1641" spans="1:17" x14ac:dyDescent="0.25">
      <c r="A1641" t="s">
        <v>117</v>
      </c>
      <c r="B1641" t="s">
        <v>19</v>
      </c>
      <c r="C1641">
        <v>100</v>
      </c>
      <c r="D1641">
        <v>1000</v>
      </c>
      <c r="E1641">
        <v>1E-4</v>
      </c>
      <c r="F1641" t="s">
        <v>16</v>
      </c>
      <c r="G1641" t="s">
        <v>14</v>
      </c>
      <c r="H1641">
        <v>50</v>
      </c>
      <c r="I1641">
        <v>100</v>
      </c>
      <c r="J1641" t="s">
        <v>21</v>
      </c>
      <c r="K1641">
        <v>23</v>
      </c>
      <c r="L1641">
        <v>3.5</v>
      </c>
      <c r="M1641">
        <v>23.116</v>
      </c>
      <c r="N1641">
        <v>3.4655999999999998</v>
      </c>
      <c r="O1641" t="str">
        <f>IF(VLOOKUP($B1641,Table1[],2,FALSE)=0,"",VLOOKUP($B1641,Table1[],2,FALSE))</f>
        <v/>
      </c>
      <c r="P1641" t="str">
        <f>IF(VLOOKUP($B1641,Table1[],3,FALSE)=0,"",VLOOKUP($B1641,Table1[],3,FALSE))</f>
        <v/>
      </c>
      <c r="Q1641" t="str">
        <f>IF(VLOOKUP($B1641,Table1[],5,FALSE)=0,"",VLOOKUP($B1641,Table1[],5,FALSE))</f>
        <v/>
      </c>
    </row>
    <row r="1642" spans="1:17" x14ac:dyDescent="0.25">
      <c r="A1642" t="s">
        <v>117</v>
      </c>
      <c r="B1642" t="s">
        <v>19</v>
      </c>
      <c r="C1642">
        <v>100</v>
      </c>
      <c r="D1642">
        <v>1000</v>
      </c>
      <c r="E1642">
        <v>1E-3</v>
      </c>
      <c r="F1642" t="s">
        <v>16</v>
      </c>
      <c r="G1642" t="s">
        <v>14</v>
      </c>
      <c r="H1642">
        <v>50</v>
      </c>
      <c r="I1642">
        <v>100</v>
      </c>
      <c r="J1642" t="s">
        <v>21</v>
      </c>
      <c r="K1642">
        <v>23</v>
      </c>
      <c r="L1642">
        <v>3.5</v>
      </c>
      <c r="M1642">
        <v>23.117000000000001</v>
      </c>
      <c r="N1642">
        <v>3.4655999999999998</v>
      </c>
      <c r="O1642" t="str">
        <f>IF(VLOOKUP($B1642,Table1[],2,FALSE)=0,"",VLOOKUP($B1642,Table1[],2,FALSE))</f>
        <v/>
      </c>
      <c r="P1642" t="str">
        <f>IF(VLOOKUP($B1642,Table1[],3,FALSE)=0,"",VLOOKUP($B1642,Table1[],3,FALSE))</f>
        <v/>
      </c>
      <c r="Q1642" t="str">
        <f>IF(VLOOKUP($B1642,Table1[],5,FALSE)=0,"",VLOOKUP($B1642,Table1[],5,FALSE))</f>
        <v/>
      </c>
    </row>
    <row r="1643" spans="1:17" x14ac:dyDescent="0.25">
      <c r="A1643" t="s">
        <v>117</v>
      </c>
      <c r="B1643" t="s">
        <v>19</v>
      </c>
      <c r="C1643">
        <v>100</v>
      </c>
      <c r="D1643">
        <v>1000</v>
      </c>
      <c r="E1643">
        <v>0.01</v>
      </c>
      <c r="F1643" t="s">
        <v>16</v>
      </c>
      <c r="G1643" t="s">
        <v>14</v>
      </c>
      <c r="H1643">
        <v>50</v>
      </c>
      <c r="I1643">
        <v>100</v>
      </c>
      <c r="J1643" t="s">
        <v>21</v>
      </c>
      <c r="K1643">
        <v>23</v>
      </c>
      <c r="L1643">
        <v>3.5</v>
      </c>
      <c r="M1643">
        <v>23.152999999999999</v>
      </c>
      <c r="N1643">
        <v>3.4655999999999998</v>
      </c>
      <c r="O1643" t="str">
        <f>IF(VLOOKUP($B1643,Table1[],2,FALSE)=0,"",VLOOKUP($B1643,Table1[],2,FALSE))</f>
        <v/>
      </c>
      <c r="P1643" t="str">
        <f>IF(VLOOKUP($B1643,Table1[],3,FALSE)=0,"",VLOOKUP($B1643,Table1[],3,FALSE))</f>
        <v/>
      </c>
      <c r="Q1643" t="str">
        <f>IF(VLOOKUP($B1643,Table1[],5,FALSE)=0,"",VLOOKUP($B1643,Table1[],5,FALSE))</f>
        <v/>
      </c>
    </row>
    <row r="1644" spans="1:17" x14ac:dyDescent="0.25">
      <c r="A1644" t="s">
        <v>117</v>
      </c>
      <c r="B1644" t="s">
        <v>19</v>
      </c>
      <c r="C1644">
        <v>100</v>
      </c>
      <c r="D1644">
        <v>1000</v>
      </c>
      <c r="E1644">
        <v>0.1</v>
      </c>
      <c r="F1644" t="s">
        <v>16</v>
      </c>
      <c r="G1644" t="s">
        <v>14</v>
      </c>
      <c r="H1644">
        <v>50</v>
      </c>
      <c r="I1644">
        <v>100</v>
      </c>
      <c r="J1644" t="s">
        <v>21</v>
      </c>
      <c r="K1644">
        <v>24.483000000000001</v>
      </c>
      <c r="L1644">
        <v>3.4984999999999999</v>
      </c>
      <c r="M1644">
        <v>28.03</v>
      </c>
      <c r="N1644">
        <v>3.4611999999999998</v>
      </c>
      <c r="O1644" t="str">
        <f>IF(VLOOKUP($B1644,Table1[],2,FALSE)=0,"",VLOOKUP($B1644,Table1[],2,FALSE))</f>
        <v/>
      </c>
      <c r="P1644" t="str">
        <f>IF(VLOOKUP($B1644,Table1[],3,FALSE)=0,"",VLOOKUP($B1644,Table1[],3,FALSE))</f>
        <v/>
      </c>
      <c r="Q1644" t="str">
        <f>IF(VLOOKUP($B1644,Table1[],5,FALSE)=0,"",VLOOKUP($B1644,Table1[],5,FALSE))</f>
        <v/>
      </c>
    </row>
    <row r="1645" spans="1:17" x14ac:dyDescent="0.25">
      <c r="A1645" t="s">
        <v>117</v>
      </c>
      <c r="B1645" t="s">
        <v>19</v>
      </c>
      <c r="C1645">
        <v>100</v>
      </c>
      <c r="D1645">
        <v>1000</v>
      </c>
      <c r="E1645">
        <v>1</v>
      </c>
      <c r="F1645" t="s">
        <v>16</v>
      </c>
      <c r="G1645" t="s">
        <v>14</v>
      </c>
      <c r="H1645">
        <v>50</v>
      </c>
      <c r="I1645">
        <v>100</v>
      </c>
      <c r="J1645" t="s">
        <v>21</v>
      </c>
      <c r="K1645">
        <v>369.25</v>
      </c>
      <c r="L1645">
        <v>3.1671</v>
      </c>
      <c r="M1645">
        <v>368.87</v>
      </c>
      <c r="N1645">
        <v>3.1673</v>
      </c>
      <c r="O1645" t="str">
        <f>IF(VLOOKUP($B1645,Table1[],2,FALSE)=0,"",VLOOKUP($B1645,Table1[],2,FALSE))</f>
        <v/>
      </c>
      <c r="P1645" t="str">
        <f>IF(VLOOKUP($B1645,Table1[],3,FALSE)=0,"",VLOOKUP($B1645,Table1[],3,FALSE))</f>
        <v/>
      </c>
      <c r="Q1645" t="str">
        <f>IF(VLOOKUP($B1645,Table1[],5,FALSE)=0,"",VLOOKUP($B1645,Table1[],5,FALSE))</f>
        <v/>
      </c>
    </row>
    <row r="1646" spans="1:17" x14ac:dyDescent="0.25">
      <c r="A1646" t="s">
        <v>117</v>
      </c>
      <c r="B1646" t="s">
        <v>19</v>
      </c>
      <c r="C1646">
        <v>0</v>
      </c>
      <c r="D1646">
        <v>0.01</v>
      </c>
      <c r="E1646">
        <v>1E-8</v>
      </c>
      <c r="F1646" t="s">
        <v>16</v>
      </c>
      <c r="G1646" t="s">
        <v>15</v>
      </c>
      <c r="H1646">
        <v>1E-3</v>
      </c>
      <c r="I1646">
        <v>0.04</v>
      </c>
      <c r="J1646" t="s">
        <v>21</v>
      </c>
      <c r="K1646">
        <v>4.5</v>
      </c>
      <c r="L1646">
        <v>310</v>
      </c>
      <c r="M1646">
        <v>4.3849</v>
      </c>
      <c r="N1646">
        <v>312.12</v>
      </c>
      <c r="O1646" t="str">
        <f>IF(VLOOKUP($B1646,Table1[],2,FALSE)=0,"",VLOOKUP($B1646,Table1[],2,FALSE))</f>
        <v/>
      </c>
      <c r="P1646" t="str">
        <f>IF(VLOOKUP($B1646,Table1[],3,FALSE)=0,"",VLOOKUP($B1646,Table1[],3,FALSE))</f>
        <v/>
      </c>
      <c r="Q1646" t="str">
        <f>IF(VLOOKUP($B1646,Table1[],5,FALSE)=0,"",VLOOKUP($B1646,Table1[],5,FALSE))</f>
        <v/>
      </c>
    </row>
    <row r="1647" spans="1:17" x14ac:dyDescent="0.25">
      <c r="A1647" t="s">
        <v>117</v>
      </c>
      <c r="B1647" t="s">
        <v>19</v>
      </c>
      <c r="C1647">
        <v>0</v>
      </c>
      <c r="D1647">
        <v>0.01</v>
      </c>
      <c r="E1647">
        <v>9.9999999999999995E-8</v>
      </c>
      <c r="F1647" t="s">
        <v>16</v>
      </c>
      <c r="G1647" t="s">
        <v>15</v>
      </c>
      <c r="H1647">
        <v>1E-3</v>
      </c>
      <c r="I1647">
        <v>0.04</v>
      </c>
      <c r="J1647" t="s">
        <v>21</v>
      </c>
      <c r="K1647">
        <v>4.5</v>
      </c>
      <c r="L1647">
        <v>312.16000000000003</v>
      </c>
      <c r="M1647">
        <v>4.3853</v>
      </c>
      <c r="N1647">
        <v>312.11</v>
      </c>
      <c r="O1647" t="str">
        <f>IF(VLOOKUP($B1647,Table1[],2,FALSE)=0,"",VLOOKUP($B1647,Table1[],2,FALSE))</f>
        <v/>
      </c>
      <c r="P1647" t="str">
        <f>IF(VLOOKUP($B1647,Table1[],3,FALSE)=0,"",VLOOKUP($B1647,Table1[],3,FALSE))</f>
        <v/>
      </c>
      <c r="Q1647" t="str">
        <f>IF(VLOOKUP($B1647,Table1[],5,FALSE)=0,"",VLOOKUP($B1647,Table1[],5,FALSE))</f>
        <v/>
      </c>
    </row>
    <row r="1648" spans="1:17" x14ac:dyDescent="0.25">
      <c r="A1648" t="s">
        <v>117</v>
      </c>
      <c r="B1648" t="s">
        <v>19</v>
      </c>
      <c r="C1648">
        <v>0</v>
      </c>
      <c r="D1648">
        <v>0.01</v>
      </c>
      <c r="E1648">
        <v>9.9999999999999995E-7</v>
      </c>
      <c r="F1648" t="s">
        <v>16</v>
      </c>
      <c r="G1648" t="s">
        <v>15</v>
      </c>
      <c r="H1648">
        <v>1E-3</v>
      </c>
      <c r="I1648">
        <v>0.04</v>
      </c>
      <c r="J1648" t="s">
        <v>21</v>
      </c>
      <c r="K1648">
        <v>4.5</v>
      </c>
      <c r="L1648">
        <v>310.77</v>
      </c>
      <c r="M1648">
        <v>4.4226000000000001</v>
      </c>
      <c r="N1648">
        <v>310.57</v>
      </c>
      <c r="O1648" t="str">
        <f>IF(VLOOKUP($B1648,Table1[],2,FALSE)=0,"",VLOOKUP($B1648,Table1[],2,FALSE))</f>
        <v/>
      </c>
      <c r="P1648" t="str">
        <f>IF(VLOOKUP($B1648,Table1[],3,FALSE)=0,"",VLOOKUP($B1648,Table1[],3,FALSE))</f>
        <v/>
      </c>
      <c r="Q1648" t="str">
        <f>IF(VLOOKUP($B1648,Table1[],5,FALSE)=0,"",VLOOKUP($B1648,Table1[],5,FALSE))</f>
        <v/>
      </c>
    </row>
    <row r="1649" spans="1:17" x14ac:dyDescent="0.25">
      <c r="A1649" t="s">
        <v>117</v>
      </c>
      <c r="B1649" t="s">
        <v>19</v>
      </c>
      <c r="C1649">
        <v>0</v>
      </c>
      <c r="D1649">
        <v>0.01</v>
      </c>
      <c r="E1649">
        <v>1.0000000000000001E-5</v>
      </c>
      <c r="F1649" t="s">
        <v>16</v>
      </c>
      <c r="G1649" t="s">
        <v>15</v>
      </c>
      <c r="H1649">
        <v>1E-3</v>
      </c>
      <c r="I1649">
        <v>0.04</v>
      </c>
      <c r="J1649" t="s">
        <v>21</v>
      </c>
      <c r="K1649">
        <v>7.2506000000000004</v>
      </c>
      <c r="L1649">
        <v>223.08</v>
      </c>
      <c r="M1649">
        <v>7.2465999999999999</v>
      </c>
      <c r="N1649">
        <v>222.31</v>
      </c>
      <c r="O1649" t="str">
        <f>IF(VLOOKUP($B1649,Table1[],2,FALSE)=0,"",VLOOKUP($B1649,Table1[],2,FALSE))</f>
        <v/>
      </c>
      <c r="P1649" t="str">
        <f>IF(VLOOKUP($B1649,Table1[],3,FALSE)=0,"",VLOOKUP($B1649,Table1[],3,FALSE))</f>
        <v/>
      </c>
      <c r="Q1649" t="str">
        <f>IF(VLOOKUP($B1649,Table1[],5,FALSE)=0,"",VLOOKUP($B1649,Table1[],5,FALSE))</f>
        <v/>
      </c>
    </row>
    <row r="1650" spans="1:17" x14ac:dyDescent="0.25">
      <c r="A1650" t="s">
        <v>117</v>
      </c>
      <c r="B1650" t="s">
        <v>19</v>
      </c>
      <c r="C1650">
        <v>0</v>
      </c>
      <c r="D1650">
        <v>0.01</v>
      </c>
      <c r="E1650">
        <v>1E-4</v>
      </c>
      <c r="F1650" t="s">
        <v>16</v>
      </c>
      <c r="G1650" t="s">
        <v>15</v>
      </c>
      <c r="H1650">
        <v>1E-3</v>
      </c>
      <c r="I1650">
        <v>0.04</v>
      </c>
      <c r="J1650" t="s">
        <v>21</v>
      </c>
      <c r="K1650">
        <v>57.902999999999999</v>
      </c>
      <c r="L1650">
        <v>32.603000000000002</v>
      </c>
      <c r="M1650">
        <v>57.901000000000003</v>
      </c>
      <c r="N1650">
        <v>32.045000000000002</v>
      </c>
      <c r="O1650" t="str">
        <f>IF(VLOOKUP($B1650,Table1[],2,FALSE)=0,"",VLOOKUP($B1650,Table1[],2,FALSE))</f>
        <v/>
      </c>
      <c r="P1650" t="str">
        <f>IF(VLOOKUP($B1650,Table1[],3,FALSE)=0,"",VLOOKUP($B1650,Table1[],3,FALSE))</f>
        <v/>
      </c>
      <c r="Q1650" t="str">
        <f>IF(VLOOKUP($B1650,Table1[],5,FALSE)=0,"",VLOOKUP($B1650,Table1[],5,FALSE))</f>
        <v/>
      </c>
    </row>
    <row r="1651" spans="1:17" x14ac:dyDescent="0.25">
      <c r="A1651" t="s">
        <v>117</v>
      </c>
      <c r="B1651" t="s">
        <v>19</v>
      </c>
      <c r="C1651">
        <v>0</v>
      </c>
      <c r="D1651">
        <v>0.01</v>
      </c>
      <c r="E1651">
        <v>1E-3</v>
      </c>
      <c r="F1651" t="s">
        <v>16</v>
      </c>
      <c r="G1651" t="s">
        <v>15</v>
      </c>
      <c r="H1651">
        <v>1E-3</v>
      </c>
      <c r="I1651">
        <v>0.04</v>
      </c>
      <c r="J1651" t="s">
        <v>21</v>
      </c>
      <c r="K1651">
        <v>577.37</v>
      </c>
      <c r="L1651">
        <v>3.4481000000000002</v>
      </c>
      <c r="M1651">
        <v>577.37</v>
      </c>
      <c r="N1651">
        <v>3.2223999999999999</v>
      </c>
      <c r="O1651" t="str">
        <f>IF(VLOOKUP($B1651,Table1[],2,FALSE)=0,"",VLOOKUP($B1651,Table1[],2,FALSE))</f>
        <v/>
      </c>
      <c r="P1651" t="str">
        <f>IF(VLOOKUP($B1651,Table1[],3,FALSE)=0,"",VLOOKUP($B1651,Table1[],3,FALSE))</f>
        <v/>
      </c>
      <c r="Q1651" t="str">
        <f>IF(VLOOKUP($B1651,Table1[],5,FALSE)=0,"",VLOOKUP($B1651,Table1[],5,FALSE))</f>
        <v/>
      </c>
    </row>
    <row r="1652" spans="1:17" x14ac:dyDescent="0.25">
      <c r="A1652" t="s">
        <v>117</v>
      </c>
      <c r="B1652" t="s">
        <v>19</v>
      </c>
      <c r="C1652">
        <v>0</v>
      </c>
      <c r="D1652">
        <v>0.01</v>
      </c>
      <c r="E1652">
        <v>1E-8</v>
      </c>
      <c r="F1652" t="s">
        <v>16</v>
      </c>
      <c r="G1652" t="s">
        <v>15</v>
      </c>
      <c r="H1652">
        <v>0.04</v>
      </c>
      <c r="I1652">
        <v>1</v>
      </c>
      <c r="J1652" t="s">
        <v>21</v>
      </c>
      <c r="K1652">
        <v>3</v>
      </c>
      <c r="L1652">
        <v>160</v>
      </c>
      <c r="M1652">
        <v>2.9725000000000001</v>
      </c>
      <c r="N1652">
        <v>162.69</v>
      </c>
      <c r="O1652" t="str">
        <f>IF(VLOOKUP($B1652,Table1[],2,FALSE)=0,"",VLOOKUP($B1652,Table1[],2,FALSE))</f>
        <v/>
      </c>
      <c r="P1652" t="str">
        <f>IF(VLOOKUP($B1652,Table1[],3,FALSE)=0,"",VLOOKUP($B1652,Table1[],3,FALSE))</f>
        <v/>
      </c>
      <c r="Q1652" t="str">
        <f>IF(VLOOKUP($B1652,Table1[],5,FALSE)=0,"",VLOOKUP($B1652,Table1[],5,FALSE))</f>
        <v/>
      </c>
    </row>
    <row r="1653" spans="1:17" x14ac:dyDescent="0.25">
      <c r="A1653" t="s">
        <v>117</v>
      </c>
      <c r="B1653" t="s">
        <v>19</v>
      </c>
      <c r="C1653">
        <v>0</v>
      </c>
      <c r="D1653">
        <v>0.01</v>
      </c>
      <c r="E1653">
        <v>9.9999999999999995E-8</v>
      </c>
      <c r="F1653" t="s">
        <v>16</v>
      </c>
      <c r="G1653" t="s">
        <v>15</v>
      </c>
      <c r="H1653">
        <v>0.04</v>
      </c>
      <c r="I1653">
        <v>1</v>
      </c>
      <c r="J1653" t="s">
        <v>21</v>
      </c>
      <c r="K1653">
        <v>3</v>
      </c>
      <c r="L1653">
        <v>162.76</v>
      </c>
      <c r="M1653">
        <v>2.9731000000000001</v>
      </c>
      <c r="N1653">
        <v>162.66999999999999</v>
      </c>
      <c r="O1653" t="str">
        <f>IF(VLOOKUP($B1653,Table1[],2,FALSE)=0,"",VLOOKUP($B1653,Table1[],2,FALSE))</f>
        <v/>
      </c>
      <c r="P1653" t="str">
        <f>IF(VLOOKUP($B1653,Table1[],3,FALSE)=0,"",VLOOKUP($B1653,Table1[],3,FALSE))</f>
        <v/>
      </c>
      <c r="Q1653" t="str">
        <f>IF(VLOOKUP($B1653,Table1[],5,FALSE)=0,"",VLOOKUP($B1653,Table1[],5,FALSE))</f>
        <v/>
      </c>
    </row>
    <row r="1654" spans="1:17" x14ac:dyDescent="0.25">
      <c r="A1654" t="s">
        <v>117</v>
      </c>
      <c r="B1654" t="s">
        <v>19</v>
      </c>
      <c r="C1654">
        <v>0</v>
      </c>
      <c r="D1654">
        <v>0.01</v>
      </c>
      <c r="E1654">
        <v>9.9999999999999995E-7</v>
      </c>
      <c r="F1654" t="s">
        <v>16</v>
      </c>
      <c r="G1654" t="s">
        <v>15</v>
      </c>
      <c r="H1654">
        <v>0.04</v>
      </c>
      <c r="I1654">
        <v>1</v>
      </c>
      <c r="J1654" t="s">
        <v>21</v>
      </c>
      <c r="K1654">
        <v>3.0304000000000002</v>
      </c>
      <c r="L1654">
        <v>161.11000000000001</v>
      </c>
      <c r="M1654">
        <v>3.028</v>
      </c>
      <c r="N1654">
        <v>160.75</v>
      </c>
      <c r="O1654" t="str">
        <f>IF(VLOOKUP($B1654,Table1[],2,FALSE)=0,"",VLOOKUP($B1654,Table1[],2,FALSE))</f>
        <v/>
      </c>
      <c r="P1654" t="str">
        <f>IF(VLOOKUP($B1654,Table1[],3,FALSE)=0,"",VLOOKUP($B1654,Table1[],3,FALSE))</f>
        <v/>
      </c>
      <c r="Q1654" t="str">
        <f>IF(VLOOKUP($B1654,Table1[],5,FALSE)=0,"",VLOOKUP($B1654,Table1[],5,FALSE))</f>
        <v/>
      </c>
    </row>
    <row r="1655" spans="1:17" x14ac:dyDescent="0.25">
      <c r="A1655" t="s">
        <v>117</v>
      </c>
      <c r="B1655" t="s">
        <v>19</v>
      </c>
      <c r="C1655">
        <v>0</v>
      </c>
      <c r="D1655">
        <v>0.01</v>
      </c>
      <c r="E1655">
        <v>1.0000000000000001E-5</v>
      </c>
      <c r="F1655" t="s">
        <v>16</v>
      </c>
      <c r="G1655" t="s">
        <v>15</v>
      </c>
      <c r="H1655">
        <v>0.04</v>
      </c>
      <c r="I1655">
        <v>1</v>
      </c>
      <c r="J1655" t="s">
        <v>21</v>
      </c>
      <c r="K1655">
        <v>6.4968000000000004</v>
      </c>
      <c r="L1655">
        <v>89.968999999999994</v>
      </c>
      <c r="M1655">
        <v>6.4923999999999999</v>
      </c>
      <c r="N1655">
        <v>88.921999999999997</v>
      </c>
      <c r="O1655" t="str">
        <f>IF(VLOOKUP($B1655,Table1[],2,FALSE)=0,"",VLOOKUP($B1655,Table1[],2,FALSE))</f>
        <v/>
      </c>
      <c r="P1655" t="str">
        <f>IF(VLOOKUP($B1655,Table1[],3,FALSE)=0,"",VLOOKUP($B1655,Table1[],3,FALSE))</f>
        <v/>
      </c>
      <c r="Q1655" t="str">
        <f>IF(VLOOKUP($B1655,Table1[],5,FALSE)=0,"",VLOOKUP($B1655,Table1[],5,FALSE))</f>
        <v/>
      </c>
    </row>
    <row r="1656" spans="1:17" x14ac:dyDescent="0.25">
      <c r="A1656" t="s">
        <v>117</v>
      </c>
      <c r="B1656" t="s">
        <v>19</v>
      </c>
      <c r="C1656">
        <v>0</v>
      </c>
      <c r="D1656">
        <v>0.01</v>
      </c>
      <c r="E1656">
        <v>1E-4</v>
      </c>
      <c r="F1656" t="s">
        <v>16</v>
      </c>
      <c r="G1656" t="s">
        <v>15</v>
      </c>
      <c r="H1656">
        <v>0.04</v>
      </c>
      <c r="I1656">
        <v>1</v>
      </c>
      <c r="J1656" t="s">
        <v>21</v>
      </c>
      <c r="K1656">
        <v>57.814</v>
      </c>
      <c r="L1656">
        <v>11.228999999999999</v>
      </c>
      <c r="M1656">
        <v>57.811999999999998</v>
      </c>
      <c r="N1656">
        <v>10.667</v>
      </c>
      <c r="O1656" t="str">
        <f>IF(VLOOKUP($B1656,Table1[],2,FALSE)=0,"",VLOOKUP($B1656,Table1[],2,FALSE))</f>
        <v/>
      </c>
      <c r="P1656" t="str">
        <f>IF(VLOOKUP($B1656,Table1[],3,FALSE)=0,"",VLOOKUP($B1656,Table1[],3,FALSE))</f>
        <v/>
      </c>
      <c r="Q1656" t="str">
        <f>IF(VLOOKUP($B1656,Table1[],5,FALSE)=0,"",VLOOKUP($B1656,Table1[],5,FALSE))</f>
        <v/>
      </c>
    </row>
    <row r="1657" spans="1:17" x14ac:dyDescent="0.25">
      <c r="A1657" t="s">
        <v>117</v>
      </c>
      <c r="B1657" t="s">
        <v>19</v>
      </c>
      <c r="C1657">
        <v>0</v>
      </c>
      <c r="D1657">
        <v>0.01</v>
      </c>
      <c r="E1657">
        <v>1E-3</v>
      </c>
      <c r="F1657" t="s">
        <v>16</v>
      </c>
      <c r="G1657" t="s">
        <v>15</v>
      </c>
      <c r="H1657">
        <v>0.04</v>
      </c>
      <c r="I1657">
        <v>1</v>
      </c>
      <c r="J1657" t="s">
        <v>21</v>
      </c>
      <c r="K1657">
        <v>577.36</v>
      </c>
      <c r="L1657">
        <v>1.2948</v>
      </c>
      <c r="M1657">
        <v>577.36</v>
      </c>
      <c r="N1657">
        <v>1.0690999999999999</v>
      </c>
      <c r="O1657" t="str">
        <f>IF(VLOOKUP($B1657,Table1[],2,FALSE)=0,"",VLOOKUP($B1657,Table1[],2,FALSE))</f>
        <v/>
      </c>
      <c r="P1657" t="str">
        <f>IF(VLOOKUP($B1657,Table1[],3,FALSE)=0,"",VLOOKUP($B1657,Table1[],3,FALSE))</f>
        <v/>
      </c>
      <c r="Q1657" t="str">
        <f>IF(VLOOKUP($B1657,Table1[],5,FALSE)=0,"",VLOOKUP($B1657,Table1[],5,FALSE))</f>
        <v/>
      </c>
    </row>
    <row r="1658" spans="1:17" x14ac:dyDescent="0.25">
      <c r="A1658" t="s">
        <v>117</v>
      </c>
      <c r="B1658" t="s">
        <v>19</v>
      </c>
      <c r="C1658">
        <v>0</v>
      </c>
      <c r="D1658">
        <v>0.01</v>
      </c>
      <c r="E1658">
        <v>9.9999999999999995E-8</v>
      </c>
      <c r="F1658" t="s">
        <v>16</v>
      </c>
      <c r="G1658" t="s">
        <v>15</v>
      </c>
      <c r="H1658">
        <v>1</v>
      </c>
      <c r="I1658">
        <v>20</v>
      </c>
      <c r="J1658" t="s">
        <v>21</v>
      </c>
      <c r="K1658">
        <v>3.1</v>
      </c>
      <c r="L1658">
        <v>250</v>
      </c>
      <c r="M1658">
        <v>3.0556000000000001</v>
      </c>
      <c r="N1658">
        <v>254.12</v>
      </c>
      <c r="O1658" t="str">
        <f>IF(VLOOKUP($B1658,Table1[],2,FALSE)=0,"",VLOOKUP($B1658,Table1[],2,FALSE))</f>
        <v/>
      </c>
      <c r="P1658" t="str">
        <f>IF(VLOOKUP($B1658,Table1[],3,FALSE)=0,"",VLOOKUP($B1658,Table1[],3,FALSE))</f>
        <v/>
      </c>
      <c r="Q1658" t="str">
        <f>IF(VLOOKUP($B1658,Table1[],5,FALSE)=0,"",VLOOKUP($B1658,Table1[],5,FALSE))</f>
        <v/>
      </c>
    </row>
    <row r="1659" spans="1:17" x14ac:dyDescent="0.25">
      <c r="A1659" t="s">
        <v>117</v>
      </c>
      <c r="B1659" t="s">
        <v>19</v>
      </c>
      <c r="C1659">
        <v>0</v>
      </c>
      <c r="D1659">
        <v>0.01</v>
      </c>
      <c r="E1659">
        <v>1E-8</v>
      </c>
      <c r="F1659" t="s">
        <v>16</v>
      </c>
      <c r="G1659" t="s">
        <v>15</v>
      </c>
      <c r="H1659">
        <v>1</v>
      </c>
      <c r="I1659">
        <v>20</v>
      </c>
      <c r="J1659" t="s">
        <v>21</v>
      </c>
      <c r="K1659">
        <v>3.1</v>
      </c>
      <c r="L1659">
        <v>254.16</v>
      </c>
      <c r="M1659">
        <v>3.0562999999999998</v>
      </c>
      <c r="N1659">
        <v>254.09</v>
      </c>
      <c r="O1659" t="str">
        <f>IF(VLOOKUP($B1659,Table1[],2,FALSE)=0,"",VLOOKUP($B1659,Table1[],2,FALSE))</f>
        <v/>
      </c>
      <c r="P1659" t="str">
        <f>IF(VLOOKUP($B1659,Table1[],3,FALSE)=0,"",VLOOKUP($B1659,Table1[],3,FALSE))</f>
        <v/>
      </c>
      <c r="Q1659" t="str">
        <f>IF(VLOOKUP($B1659,Table1[],5,FALSE)=0,"",VLOOKUP($B1659,Table1[],5,FALSE))</f>
        <v/>
      </c>
    </row>
    <row r="1660" spans="1:17" x14ac:dyDescent="0.25">
      <c r="A1660" t="s">
        <v>117</v>
      </c>
      <c r="B1660" t="s">
        <v>19</v>
      </c>
      <c r="C1660">
        <v>0</v>
      </c>
      <c r="D1660">
        <v>0.01</v>
      </c>
      <c r="E1660">
        <v>9.9999999999999995E-7</v>
      </c>
      <c r="F1660" t="s">
        <v>16</v>
      </c>
      <c r="G1660" t="s">
        <v>15</v>
      </c>
      <c r="H1660">
        <v>1</v>
      </c>
      <c r="I1660">
        <v>20</v>
      </c>
      <c r="J1660" t="s">
        <v>21</v>
      </c>
      <c r="K1660">
        <v>3.1118999999999999</v>
      </c>
      <c r="L1660">
        <v>251.96</v>
      </c>
      <c r="M1660">
        <v>3.1095999999999999</v>
      </c>
      <c r="N1660">
        <v>251.7</v>
      </c>
      <c r="O1660" t="str">
        <f>IF(VLOOKUP($B1660,Table1[],2,FALSE)=0,"",VLOOKUP($B1660,Table1[],2,FALSE))</f>
        <v/>
      </c>
      <c r="P1660" t="str">
        <f>IF(VLOOKUP($B1660,Table1[],3,FALSE)=0,"",VLOOKUP($B1660,Table1[],3,FALSE))</f>
        <v/>
      </c>
      <c r="Q1660" t="str">
        <f>IF(VLOOKUP($B1660,Table1[],5,FALSE)=0,"",VLOOKUP($B1660,Table1[],5,FALSE))</f>
        <v/>
      </c>
    </row>
    <row r="1661" spans="1:17" x14ac:dyDescent="0.25">
      <c r="A1661" t="s">
        <v>117</v>
      </c>
      <c r="B1661" t="s">
        <v>19</v>
      </c>
      <c r="C1661">
        <v>0</v>
      </c>
      <c r="D1661">
        <v>0.01</v>
      </c>
      <c r="E1661">
        <v>1.0000000000000001E-5</v>
      </c>
      <c r="F1661" t="s">
        <v>16</v>
      </c>
      <c r="G1661" t="s">
        <v>15</v>
      </c>
      <c r="H1661">
        <v>1</v>
      </c>
      <c r="I1661">
        <v>20</v>
      </c>
      <c r="J1661" t="s">
        <v>21</v>
      </c>
      <c r="K1661">
        <v>6.5335000000000001</v>
      </c>
      <c r="L1661">
        <v>152.12</v>
      </c>
      <c r="M1661">
        <v>6.5290999999999997</v>
      </c>
      <c r="N1661">
        <v>151.19</v>
      </c>
      <c r="O1661" t="str">
        <f>IF(VLOOKUP($B1661,Table1[],2,FALSE)=0,"",VLOOKUP($B1661,Table1[],2,FALSE))</f>
        <v/>
      </c>
      <c r="P1661" t="str">
        <f>IF(VLOOKUP($B1661,Table1[],3,FALSE)=0,"",VLOOKUP($B1661,Table1[],3,FALSE))</f>
        <v/>
      </c>
      <c r="Q1661" t="str">
        <f>IF(VLOOKUP($B1661,Table1[],5,FALSE)=0,"",VLOOKUP($B1661,Table1[],5,FALSE))</f>
        <v/>
      </c>
    </row>
    <row r="1662" spans="1:17" x14ac:dyDescent="0.25">
      <c r="A1662" t="s">
        <v>117</v>
      </c>
      <c r="B1662" t="s">
        <v>19</v>
      </c>
      <c r="C1662">
        <v>0</v>
      </c>
      <c r="D1662">
        <v>0.01</v>
      </c>
      <c r="E1662">
        <v>1E-4</v>
      </c>
      <c r="F1662" t="s">
        <v>16</v>
      </c>
      <c r="G1662" t="s">
        <v>15</v>
      </c>
      <c r="H1662">
        <v>1</v>
      </c>
      <c r="I1662">
        <v>20</v>
      </c>
      <c r="J1662" t="s">
        <v>21</v>
      </c>
      <c r="K1662">
        <v>57.817999999999998</v>
      </c>
      <c r="L1662">
        <v>19.600000000000001</v>
      </c>
      <c r="M1662">
        <v>57.816000000000003</v>
      </c>
      <c r="N1662">
        <v>19.039000000000001</v>
      </c>
      <c r="O1662" t="str">
        <f>IF(VLOOKUP($B1662,Table1[],2,FALSE)=0,"",VLOOKUP($B1662,Table1[],2,FALSE))</f>
        <v/>
      </c>
      <c r="P1662" t="str">
        <f>IF(VLOOKUP($B1662,Table1[],3,FALSE)=0,"",VLOOKUP($B1662,Table1[],3,FALSE))</f>
        <v/>
      </c>
      <c r="Q1662" t="str">
        <f>IF(VLOOKUP($B1662,Table1[],5,FALSE)=0,"",VLOOKUP($B1662,Table1[],5,FALSE))</f>
        <v/>
      </c>
    </row>
    <row r="1663" spans="1:17" x14ac:dyDescent="0.25">
      <c r="A1663" t="s">
        <v>117</v>
      </c>
      <c r="B1663" t="s">
        <v>19</v>
      </c>
      <c r="C1663">
        <v>0</v>
      </c>
      <c r="D1663">
        <v>0.01</v>
      </c>
      <c r="E1663">
        <v>1E-3</v>
      </c>
      <c r="F1663" t="s">
        <v>16</v>
      </c>
      <c r="G1663" t="s">
        <v>15</v>
      </c>
      <c r="H1663">
        <v>1</v>
      </c>
      <c r="I1663">
        <v>20</v>
      </c>
      <c r="J1663" t="s">
        <v>21</v>
      </c>
      <c r="K1663">
        <v>577.36</v>
      </c>
      <c r="L1663">
        <v>2.1354000000000002</v>
      </c>
      <c r="M1663">
        <v>577.36</v>
      </c>
      <c r="N1663">
        <v>1.9097</v>
      </c>
      <c r="O1663" t="str">
        <f>IF(VLOOKUP($B1663,Table1[],2,FALSE)=0,"",VLOOKUP($B1663,Table1[],2,FALSE))</f>
        <v/>
      </c>
      <c r="P1663" t="str">
        <f>IF(VLOOKUP($B1663,Table1[],3,FALSE)=0,"",VLOOKUP($B1663,Table1[],3,FALSE))</f>
        <v/>
      </c>
      <c r="Q1663" t="str">
        <f>IF(VLOOKUP($B1663,Table1[],5,FALSE)=0,"",VLOOKUP($B1663,Table1[],5,FALSE))</f>
        <v/>
      </c>
    </row>
    <row r="1664" spans="1:17" x14ac:dyDescent="0.25">
      <c r="A1664" t="s">
        <v>117</v>
      </c>
      <c r="B1664" t="s">
        <v>19</v>
      </c>
      <c r="C1664">
        <v>0</v>
      </c>
      <c r="D1664">
        <v>0.01</v>
      </c>
      <c r="E1664">
        <v>1E-8</v>
      </c>
      <c r="F1664" t="s">
        <v>16</v>
      </c>
      <c r="G1664" t="s">
        <v>15</v>
      </c>
      <c r="H1664">
        <v>20</v>
      </c>
      <c r="I1664">
        <v>50</v>
      </c>
      <c r="J1664" t="s">
        <v>21</v>
      </c>
      <c r="K1664">
        <v>5.6</v>
      </c>
      <c r="L1664">
        <v>840</v>
      </c>
      <c r="M1664">
        <v>5.5358000000000001</v>
      </c>
      <c r="N1664">
        <v>839.05</v>
      </c>
      <c r="O1664" t="str">
        <f>IF(VLOOKUP($B1664,Table1[],2,FALSE)=0,"",VLOOKUP($B1664,Table1[],2,FALSE))</f>
        <v/>
      </c>
      <c r="P1664" t="str">
        <f>IF(VLOOKUP($B1664,Table1[],3,FALSE)=0,"",VLOOKUP($B1664,Table1[],3,FALSE))</f>
        <v/>
      </c>
      <c r="Q1664" t="str">
        <f>IF(VLOOKUP($B1664,Table1[],5,FALSE)=0,"",VLOOKUP($B1664,Table1[],5,FALSE))</f>
        <v/>
      </c>
    </row>
    <row r="1665" spans="1:17" x14ac:dyDescent="0.25">
      <c r="A1665" t="s">
        <v>117</v>
      </c>
      <c r="B1665" t="s">
        <v>19</v>
      </c>
      <c r="C1665">
        <v>0</v>
      </c>
      <c r="D1665">
        <v>0.01</v>
      </c>
      <c r="E1665">
        <v>9.9999999999999995E-8</v>
      </c>
      <c r="F1665" t="s">
        <v>16</v>
      </c>
      <c r="G1665" t="s">
        <v>15</v>
      </c>
      <c r="H1665">
        <v>20</v>
      </c>
      <c r="I1665">
        <v>50</v>
      </c>
      <c r="J1665" t="s">
        <v>21</v>
      </c>
      <c r="K1665">
        <v>5.6</v>
      </c>
      <c r="L1665">
        <v>839.02</v>
      </c>
      <c r="M1665">
        <v>5.5362</v>
      </c>
      <c r="N1665">
        <v>839.03</v>
      </c>
      <c r="O1665" t="str">
        <f>IF(VLOOKUP($B1665,Table1[],2,FALSE)=0,"",VLOOKUP($B1665,Table1[],2,FALSE))</f>
        <v/>
      </c>
      <c r="P1665" t="str">
        <f>IF(VLOOKUP($B1665,Table1[],3,FALSE)=0,"",VLOOKUP($B1665,Table1[],3,FALSE))</f>
        <v/>
      </c>
      <c r="Q1665" t="str">
        <f>IF(VLOOKUP($B1665,Table1[],5,FALSE)=0,"",VLOOKUP($B1665,Table1[],5,FALSE))</f>
        <v/>
      </c>
    </row>
    <row r="1666" spans="1:17" x14ac:dyDescent="0.25">
      <c r="A1666" t="s">
        <v>117</v>
      </c>
      <c r="B1666" t="s">
        <v>19</v>
      </c>
      <c r="C1666">
        <v>0</v>
      </c>
      <c r="D1666">
        <v>0.01</v>
      </c>
      <c r="E1666">
        <v>9.9999999999999995E-7</v>
      </c>
      <c r="F1666" t="s">
        <v>16</v>
      </c>
      <c r="G1666" t="s">
        <v>15</v>
      </c>
      <c r="H1666">
        <v>20</v>
      </c>
      <c r="I1666">
        <v>50</v>
      </c>
      <c r="J1666" t="s">
        <v>21</v>
      </c>
      <c r="K1666">
        <v>5.6</v>
      </c>
      <c r="L1666">
        <v>837.24</v>
      </c>
      <c r="M1666">
        <v>5.5655999999999999</v>
      </c>
      <c r="N1666">
        <v>837.27</v>
      </c>
      <c r="O1666" t="str">
        <f>IF(VLOOKUP($B1666,Table1[],2,FALSE)=0,"",VLOOKUP($B1666,Table1[],2,FALSE))</f>
        <v/>
      </c>
      <c r="P1666" t="str">
        <f>IF(VLOOKUP($B1666,Table1[],3,FALSE)=0,"",VLOOKUP($B1666,Table1[],3,FALSE))</f>
        <v/>
      </c>
      <c r="Q1666" t="str">
        <f>IF(VLOOKUP($B1666,Table1[],5,FALSE)=0,"",VLOOKUP($B1666,Table1[],5,FALSE))</f>
        <v/>
      </c>
    </row>
    <row r="1667" spans="1:17" x14ac:dyDescent="0.25">
      <c r="A1667" t="s">
        <v>117</v>
      </c>
      <c r="B1667" t="s">
        <v>19</v>
      </c>
      <c r="C1667">
        <v>0</v>
      </c>
      <c r="D1667">
        <v>0.01</v>
      </c>
      <c r="E1667">
        <v>1.0000000000000001E-5</v>
      </c>
      <c r="F1667" t="s">
        <v>16</v>
      </c>
      <c r="G1667" t="s">
        <v>15</v>
      </c>
      <c r="H1667">
        <v>20</v>
      </c>
      <c r="I1667">
        <v>50</v>
      </c>
      <c r="J1667" t="s">
        <v>21</v>
      </c>
      <c r="K1667">
        <v>7.9955999999999996</v>
      </c>
      <c r="L1667">
        <v>709.13</v>
      </c>
      <c r="M1667">
        <v>7.9861000000000004</v>
      </c>
      <c r="N1667">
        <v>708.96</v>
      </c>
      <c r="O1667" t="str">
        <f>IF(VLOOKUP($B1667,Table1[],2,FALSE)=0,"",VLOOKUP($B1667,Table1[],2,FALSE))</f>
        <v/>
      </c>
      <c r="P1667" t="str">
        <f>IF(VLOOKUP($B1667,Table1[],3,FALSE)=0,"",VLOOKUP($B1667,Table1[],3,FALSE))</f>
        <v/>
      </c>
      <c r="Q1667" t="str">
        <f>IF(VLOOKUP($B1667,Table1[],5,FALSE)=0,"",VLOOKUP($B1667,Table1[],5,FALSE))</f>
        <v/>
      </c>
    </row>
    <row r="1668" spans="1:17" x14ac:dyDescent="0.25">
      <c r="A1668" t="s">
        <v>117</v>
      </c>
      <c r="B1668" t="s">
        <v>19</v>
      </c>
      <c r="C1668">
        <v>0</v>
      </c>
      <c r="D1668">
        <v>0.01</v>
      </c>
      <c r="E1668">
        <v>1E-4</v>
      </c>
      <c r="F1668" t="s">
        <v>16</v>
      </c>
      <c r="G1668" t="s">
        <v>15</v>
      </c>
      <c r="H1668">
        <v>20</v>
      </c>
      <c r="I1668">
        <v>50</v>
      </c>
      <c r="J1668" t="s">
        <v>21</v>
      </c>
      <c r="K1668">
        <v>58</v>
      </c>
      <c r="L1668">
        <v>140.31</v>
      </c>
      <c r="M1668">
        <v>57.994</v>
      </c>
      <c r="N1668">
        <v>139.69999999999999</v>
      </c>
      <c r="O1668" t="str">
        <f>IF(VLOOKUP($B1668,Table1[],2,FALSE)=0,"",VLOOKUP($B1668,Table1[],2,FALSE))</f>
        <v/>
      </c>
      <c r="P1668" t="str">
        <f>IF(VLOOKUP($B1668,Table1[],3,FALSE)=0,"",VLOOKUP($B1668,Table1[],3,FALSE))</f>
        <v/>
      </c>
      <c r="Q1668" t="str">
        <f>IF(VLOOKUP($B1668,Table1[],5,FALSE)=0,"",VLOOKUP($B1668,Table1[],5,FALSE))</f>
        <v/>
      </c>
    </row>
    <row r="1669" spans="1:17" x14ac:dyDescent="0.25">
      <c r="A1669" t="s">
        <v>117</v>
      </c>
      <c r="B1669" t="s">
        <v>19</v>
      </c>
      <c r="C1669">
        <v>0</v>
      </c>
      <c r="D1669">
        <v>0.01</v>
      </c>
      <c r="E1669">
        <v>1E-3</v>
      </c>
      <c r="F1669" t="s">
        <v>16</v>
      </c>
      <c r="G1669" t="s">
        <v>15</v>
      </c>
      <c r="H1669">
        <v>20</v>
      </c>
      <c r="I1669">
        <v>50</v>
      </c>
      <c r="J1669" t="s">
        <v>21</v>
      </c>
      <c r="K1669">
        <v>577.38</v>
      </c>
      <c r="L1669">
        <v>14.459</v>
      </c>
      <c r="M1669">
        <v>577.37</v>
      </c>
      <c r="N1669">
        <v>14.2</v>
      </c>
      <c r="O1669" t="str">
        <f>IF(VLOOKUP($B1669,Table1[],2,FALSE)=0,"",VLOOKUP($B1669,Table1[],2,FALSE))</f>
        <v/>
      </c>
      <c r="P1669" t="str">
        <f>IF(VLOOKUP($B1669,Table1[],3,FALSE)=0,"",VLOOKUP($B1669,Table1[],3,FALSE))</f>
        <v/>
      </c>
      <c r="Q1669" t="str">
        <f>IF(VLOOKUP($B1669,Table1[],5,FALSE)=0,"",VLOOKUP($B1669,Table1[],5,FALSE))</f>
        <v/>
      </c>
    </row>
    <row r="1670" spans="1:17" x14ac:dyDescent="0.25">
      <c r="A1670" t="s">
        <v>117</v>
      </c>
      <c r="B1670" t="s">
        <v>19</v>
      </c>
      <c r="C1670">
        <v>0</v>
      </c>
      <c r="D1670">
        <v>0.01</v>
      </c>
      <c r="E1670">
        <v>1E-8</v>
      </c>
      <c r="F1670" t="s">
        <v>16</v>
      </c>
      <c r="G1670" t="s">
        <v>15</v>
      </c>
      <c r="H1670">
        <v>50</v>
      </c>
      <c r="I1670">
        <v>100</v>
      </c>
      <c r="J1670" t="s">
        <v>21</v>
      </c>
      <c r="K1670">
        <v>8.8000000000000007</v>
      </c>
      <c r="L1670">
        <v>5100</v>
      </c>
      <c r="M1670">
        <v>8.3102999999999998</v>
      </c>
      <c r="N1670">
        <v>5147.5</v>
      </c>
      <c r="O1670" t="str">
        <f>IF(VLOOKUP($B1670,Table1[],2,FALSE)=0,"",VLOOKUP($B1670,Table1[],2,FALSE))</f>
        <v/>
      </c>
      <c r="P1670" t="str">
        <f>IF(VLOOKUP($B1670,Table1[],3,FALSE)=0,"",VLOOKUP($B1670,Table1[],3,FALSE))</f>
        <v/>
      </c>
      <c r="Q1670" t="str">
        <f>IF(VLOOKUP($B1670,Table1[],5,FALSE)=0,"",VLOOKUP($B1670,Table1[],5,FALSE))</f>
        <v/>
      </c>
    </row>
    <row r="1671" spans="1:17" x14ac:dyDescent="0.25">
      <c r="A1671" t="s">
        <v>117</v>
      </c>
      <c r="B1671" t="s">
        <v>19</v>
      </c>
      <c r="C1671">
        <v>0</v>
      </c>
      <c r="D1671">
        <v>0.01</v>
      </c>
      <c r="E1671">
        <v>9.9999999999999995E-8</v>
      </c>
      <c r="F1671" t="s">
        <v>16</v>
      </c>
      <c r="G1671" t="s">
        <v>15</v>
      </c>
      <c r="H1671">
        <v>50</v>
      </c>
      <c r="I1671">
        <v>100</v>
      </c>
      <c r="J1671" t="s">
        <v>21</v>
      </c>
      <c r="K1671">
        <v>8.8000000000000007</v>
      </c>
      <c r="L1671">
        <v>5147.5</v>
      </c>
      <c r="M1671">
        <v>8.3102999999999998</v>
      </c>
      <c r="N1671">
        <v>5147.5</v>
      </c>
      <c r="O1671" t="str">
        <f>IF(VLOOKUP($B1671,Table1[],2,FALSE)=0,"",VLOOKUP($B1671,Table1[],2,FALSE))</f>
        <v/>
      </c>
      <c r="P1671" t="str">
        <f>IF(VLOOKUP($B1671,Table1[],3,FALSE)=0,"",VLOOKUP($B1671,Table1[],3,FALSE))</f>
        <v/>
      </c>
      <c r="Q1671" t="str">
        <f>IF(VLOOKUP($B1671,Table1[],5,FALSE)=0,"",VLOOKUP($B1671,Table1[],5,FALSE))</f>
        <v/>
      </c>
    </row>
    <row r="1672" spans="1:17" x14ac:dyDescent="0.25">
      <c r="A1672" t="s">
        <v>117</v>
      </c>
      <c r="B1672" t="s">
        <v>19</v>
      </c>
      <c r="C1672">
        <v>0</v>
      </c>
      <c r="D1672">
        <v>0.01</v>
      </c>
      <c r="E1672">
        <v>9.9999999999999995E-7</v>
      </c>
      <c r="F1672" t="s">
        <v>16</v>
      </c>
      <c r="G1672" t="s">
        <v>15</v>
      </c>
      <c r="H1672">
        <v>50</v>
      </c>
      <c r="I1672">
        <v>100</v>
      </c>
      <c r="J1672" t="s">
        <v>21</v>
      </c>
      <c r="K1672">
        <v>8.8000000000000007</v>
      </c>
      <c r="L1672">
        <v>5145.7</v>
      </c>
      <c r="M1672">
        <v>8.3291000000000004</v>
      </c>
      <c r="N1672">
        <v>5145.8999999999996</v>
      </c>
      <c r="O1672" t="str">
        <f>IF(VLOOKUP($B1672,Table1[],2,FALSE)=0,"",VLOOKUP($B1672,Table1[],2,FALSE))</f>
        <v/>
      </c>
      <c r="P1672" t="str">
        <f>IF(VLOOKUP($B1672,Table1[],3,FALSE)=0,"",VLOOKUP($B1672,Table1[],3,FALSE))</f>
        <v/>
      </c>
      <c r="Q1672" t="str">
        <f>IF(VLOOKUP($B1672,Table1[],5,FALSE)=0,"",VLOOKUP($B1672,Table1[],5,FALSE))</f>
        <v/>
      </c>
    </row>
    <row r="1673" spans="1:17" x14ac:dyDescent="0.25">
      <c r="A1673" t="s">
        <v>117</v>
      </c>
      <c r="B1673" t="s">
        <v>19</v>
      </c>
      <c r="C1673">
        <v>0</v>
      </c>
      <c r="D1673">
        <v>0.01</v>
      </c>
      <c r="E1673">
        <v>1.0000000000000001E-5</v>
      </c>
      <c r="F1673" t="s">
        <v>16</v>
      </c>
      <c r="G1673" t="s">
        <v>15</v>
      </c>
      <c r="H1673">
        <v>50</v>
      </c>
      <c r="I1673">
        <v>100</v>
      </c>
      <c r="J1673" t="s">
        <v>21</v>
      </c>
      <c r="K1673">
        <v>10.061999999999999</v>
      </c>
      <c r="L1673">
        <v>5001.3</v>
      </c>
      <c r="M1673">
        <v>10.045999999999999</v>
      </c>
      <c r="N1673">
        <v>5001.8</v>
      </c>
      <c r="O1673" t="str">
        <f>IF(VLOOKUP($B1673,Table1[],2,FALSE)=0,"",VLOOKUP($B1673,Table1[],2,FALSE))</f>
        <v/>
      </c>
      <c r="P1673" t="str">
        <f>IF(VLOOKUP($B1673,Table1[],3,FALSE)=0,"",VLOOKUP($B1673,Table1[],3,FALSE))</f>
        <v/>
      </c>
      <c r="Q1673" t="str">
        <f>IF(VLOOKUP($B1673,Table1[],5,FALSE)=0,"",VLOOKUP($B1673,Table1[],5,FALSE))</f>
        <v/>
      </c>
    </row>
    <row r="1674" spans="1:17" x14ac:dyDescent="0.25">
      <c r="A1674" t="s">
        <v>117</v>
      </c>
      <c r="B1674" t="s">
        <v>19</v>
      </c>
      <c r="C1674">
        <v>0</v>
      </c>
      <c r="D1674">
        <v>0.01</v>
      </c>
      <c r="E1674">
        <v>1E-4</v>
      </c>
      <c r="F1674" t="s">
        <v>16</v>
      </c>
      <c r="G1674" t="s">
        <v>15</v>
      </c>
      <c r="H1674">
        <v>50</v>
      </c>
      <c r="I1674">
        <v>100</v>
      </c>
      <c r="J1674" t="s">
        <v>21</v>
      </c>
      <c r="K1674">
        <v>58.167999999999999</v>
      </c>
      <c r="L1674">
        <v>2497.6999999999998</v>
      </c>
      <c r="M1674">
        <v>58.156999999999996</v>
      </c>
      <c r="N1674">
        <v>2495.6</v>
      </c>
      <c r="O1674" t="str">
        <f>IF(VLOOKUP($B1674,Table1[],2,FALSE)=0,"",VLOOKUP($B1674,Table1[],2,FALSE))</f>
        <v/>
      </c>
      <c r="P1674" t="str">
        <f>IF(VLOOKUP($B1674,Table1[],3,FALSE)=0,"",VLOOKUP($B1674,Table1[],3,FALSE))</f>
        <v/>
      </c>
      <c r="Q1674" t="str">
        <f>IF(VLOOKUP($B1674,Table1[],5,FALSE)=0,"",VLOOKUP($B1674,Table1[],5,FALSE))</f>
        <v/>
      </c>
    </row>
    <row r="1675" spans="1:17" x14ac:dyDescent="0.25">
      <c r="A1675" t="s">
        <v>117</v>
      </c>
      <c r="B1675" t="s">
        <v>19</v>
      </c>
      <c r="C1675">
        <v>0</v>
      </c>
      <c r="D1675">
        <v>0.01</v>
      </c>
      <c r="E1675">
        <v>1E-3</v>
      </c>
      <c r="F1675" t="s">
        <v>16</v>
      </c>
      <c r="G1675" t="s">
        <v>15</v>
      </c>
      <c r="H1675">
        <v>50</v>
      </c>
      <c r="I1675">
        <v>100</v>
      </c>
      <c r="J1675" t="s">
        <v>21</v>
      </c>
      <c r="K1675">
        <v>577.4</v>
      </c>
      <c r="L1675">
        <v>306.39</v>
      </c>
      <c r="M1675">
        <v>577.16999999999996</v>
      </c>
      <c r="N1675">
        <v>305.02</v>
      </c>
      <c r="O1675" t="str">
        <f>IF(VLOOKUP($B1675,Table1[],2,FALSE)=0,"",VLOOKUP($B1675,Table1[],2,FALSE))</f>
        <v/>
      </c>
      <c r="P1675" t="str">
        <f>IF(VLOOKUP($B1675,Table1[],3,FALSE)=0,"",VLOOKUP($B1675,Table1[],3,FALSE))</f>
        <v/>
      </c>
      <c r="Q1675" t="str">
        <f>IF(VLOOKUP($B1675,Table1[],5,FALSE)=0,"",VLOOKUP($B1675,Table1[],5,FALSE))</f>
        <v/>
      </c>
    </row>
    <row r="1676" spans="1:17" x14ac:dyDescent="0.25">
      <c r="A1676" t="s">
        <v>117</v>
      </c>
      <c r="B1676" t="s">
        <v>19</v>
      </c>
      <c r="C1676">
        <v>0</v>
      </c>
      <c r="D1676">
        <v>0.01</v>
      </c>
      <c r="E1676">
        <v>1E-8</v>
      </c>
      <c r="F1676" t="s">
        <v>16</v>
      </c>
      <c r="G1676" t="s">
        <v>15</v>
      </c>
      <c r="H1676">
        <v>100</v>
      </c>
      <c r="I1676">
        <v>300</v>
      </c>
      <c r="J1676" t="s">
        <v>21</v>
      </c>
      <c r="K1676">
        <v>4.2</v>
      </c>
      <c r="L1676">
        <v>46000</v>
      </c>
      <c r="M1676">
        <v>2.8932000000000002</v>
      </c>
      <c r="N1676">
        <v>46131</v>
      </c>
      <c r="O1676" t="str">
        <f>IF(VLOOKUP($B1676,Table1[],2,FALSE)=0,"",VLOOKUP($B1676,Table1[],2,FALSE))</f>
        <v/>
      </c>
      <c r="P1676" t="str">
        <f>IF(VLOOKUP($B1676,Table1[],3,FALSE)=0,"",VLOOKUP($B1676,Table1[],3,FALSE))</f>
        <v/>
      </c>
      <c r="Q1676" t="str">
        <f>IF(VLOOKUP($B1676,Table1[],5,FALSE)=0,"",VLOOKUP($B1676,Table1[],5,FALSE))</f>
        <v/>
      </c>
    </row>
    <row r="1677" spans="1:17" x14ac:dyDescent="0.25">
      <c r="A1677" t="s">
        <v>117</v>
      </c>
      <c r="B1677" t="s">
        <v>19</v>
      </c>
      <c r="C1677">
        <v>0</v>
      </c>
      <c r="D1677">
        <v>0.01</v>
      </c>
      <c r="E1677">
        <v>9.9999999999999995E-8</v>
      </c>
      <c r="F1677" t="s">
        <v>16</v>
      </c>
      <c r="G1677" t="s">
        <v>15</v>
      </c>
      <c r="H1677">
        <v>100</v>
      </c>
      <c r="I1677">
        <v>300</v>
      </c>
      <c r="J1677" t="s">
        <v>21</v>
      </c>
      <c r="K1677">
        <v>4.2</v>
      </c>
      <c r="L1677">
        <v>46000</v>
      </c>
      <c r="M1677">
        <v>2.8935</v>
      </c>
      <c r="N1677">
        <v>46131</v>
      </c>
      <c r="O1677" t="str">
        <f>IF(VLOOKUP($B1677,Table1[],2,FALSE)=0,"",VLOOKUP($B1677,Table1[],2,FALSE))</f>
        <v/>
      </c>
      <c r="P1677" t="str">
        <f>IF(VLOOKUP($B1677,Table1[],3,FALSE)=0,"",VLOOKUP($B1677,Table1[],3,FALSE))</f>
        <v/>
      </c>
      <c r="Q1677" t="str">
        <f>IF(VLOOKUP($B1677,Table1[],5,FALSE)=0,"",VLOOKUP($B1677,Table1[],5,FALSE))</f>
        <v/>
      </c>
    </row>
    <row r="1678" spans="1:17" x14ac:dyDescent="0.25">
      <c r="A1678" t="s">
        <v>117</v>
      </c>
      <c r="B1678" t="s">
        <v>19</v>
      </c>
      <c r="C1678">
        <v>0</v>
      </c>
      <c r="D1678">
        <v>0.01</v>
      </c>
      <c r="E1678">
        <v>9.9999999999999995E-7</v>
      </c>
      <c r="F1678" t="s">
        <v>16</v>
      </c>
      <c r="G1678" t="s">
        <v>15</v>
      </c>
      <c r="H1678">
        <v>100</v>
      </c>
      <c r="I1678">
        <v>300</v>
      </c>
      <c r="J1678" t="s">
        <v>21</v>
      </c>
      <c r="K1678">
        <v>4.2004999999999999</v>
      </c>
      <c r="L1678">
        <v>46000</v>
      </c>
      <c r="M1678">
        <v>2.919</v>
      </c>
      <c r="N1678">
        <v>46128</v>
      </c>
      <c r="O1678" t="str">
        <f>IF(VLOOKUP($B1678,Table1[],2,FALSE)=0,"",VLOOKUP($B1678,Table1[],2,FALSE))</f>
        <v/>
      </c>
      <c r="P1678" t="str">
        <f>IF(VLOOKUP($B1678,Table1[],3,FALSE)=0,"",VLOOKUP($B1678,Table1[],3,FALSE))</f>
        <v/>
      </c>
      <c r="Q1678" t="str">
        <f>IF(VLOOKUP($B1678,Table1[],5,FALSE)=0,"",VLOOKUP($B1678,Table1[],5,FALSE))</f>
        <v/>
      </c>
    </row>
    <row r="1679" spans="1:17" x14ac:dyDescent="0.25">
      <c r="A1679" t="s">
        <v>117</v>
      </c>
      <c r="B1679" t="s">
        <v>19</v>
      </c>
      <c r="C1679">
        <v>0</v>
      </c>
      <c r="D1679">
        <v>0.01</v>
      </c>
      <c r="E1679">
        <v>1.0000000000000001E-5</v>
      </c>
      <c r="F1679" t="s">
        <v>16</v>
      </c>
      <c r="G1679" t="s">
        <v>15</v>
      </c>
      <c r="H1679">
        <v>100</v>
      </c>
      <c r="I1679">
        <v>300</v>
      </c>
      <c r="J1679" t="s">
        <v>21</v>
      </c>
      <c r="K1679">
        <v>4.9503000000000004</v>
      </c>
      <c r="L1679">
        <v>45929</v>
      </c>
      <c r="M1679">
        <v>4.8762999999999996</v>
      </c>
      <c r="N1679">
        <v>45936</v>
      </c>
      <c r="O1679" t="str">
        <f>IF(VLOOKUP($B1679,Table1[],2,FALSE)=0,"",VLOOKUP($B1679,Table1[],2,FALSE))</f>
        <v/>
      </c>
      <c r="P1679" t="str">
        <f>IF(VLOOKUP($B1679,Table1[],3,FALSE)=0,"",VLOOKUP($B1679,Table1[],3,FALSE))</f>
        <v/>
      </c>
      <c r="Q1679" t="str">
        <f>IF(VLOOKUP($B1679,Table1[],5,FALSE)=0,"",VLOOKUP($B1679,Table1[],5,FALSE))</f>
        <v/>
      </c>
    </row>
    <row r="1680" spans="1:17" x14ac:dyDescent="0.25">
      <c r="A1680" t="s">
        <v>117</v>
      </c>
      <c r="B1680" t="s">
        <v>19</v>
      </c>
      <c r="C1680">
        <v>0</v>
      </c>
      <c r="D1680">
        <v>0.01</v>
      </c>
      <c r="E1680">
        <v>1E-4</v>
      </c>
      <c r="F1680" t="s">
        <v>16</v>
      </c>
      <c r="G1680" t="s">
        <v>15</v>
      </c>
      <c r="H1680">
        <v>100</v>
      </c>
      <c r="I1680">
        <v>300</v>
      </c>
      <c r="J1680" t="s">
        <v>21</v>
      </c>
      <c r="K1680">
        <v>54.13</v>
      </c>
      <c r="L1680">
        <v>41367</v>
      </c>
      <c r="M1680">
        <v>54.085999999999999</v>
      </c>
      <c r="N1680">
        <v>41369</v>
      </c>
      <c r="O1680" t="str">
        <f>IF(VLOOKUP($B1680,Table1[],2,FALSE)=0,"",VLOOKUP($B1680,Table1[],2,FALSE))</f>
        <v/>
      </c>
      <c r="P1680" t="str">
        <f>IF(VLOOKUP($B1680,Table1[],3,FALSE)=0,"",VLOOKUP($B1680,Table1[],3,FALSE))</f>
        <v/>
      </c>
      <c r="Q1680" t="str">
        <f>IF(VLOOKUP($B1680,Table1[],5,FALSE)=0,"",VLOOKUP($B1680,Table1[],5,FALSE))</f>
        <v/>
      </c>
    </row>
    <row r="1681" spans="1:17" x14ac:dyDescent="0.25">
      <c r="A1681" t="s">
        <v>117</v>
      </c>
      <c r="B1681" t="s">
        <v>19</v>
      </c>
      <c r="C1681">
        <v>0</v>
      </c>
      <c r="D1681">
        <v>0.01</v>
      </c>
      <c r="E1681">
        <v>1E-3</v>
      </c>
      <c r="F1681" t="s">
        <v>16</v>
      </c>
      <c r="G1681" t="s">
        <v>15</v>
      </c>
      <c r="H1681">
        <v>100</v>
      </c>
      <c r="I1681">
        <v>300</v>
      </c>
      <c r="J1681" t="s">
        <v>21</v>
      </c>
      <c r="K1681">
        <v>575.77</v>
      </c>
      <c r="L1681">
        <v>16511</v>
      </c>
      <c r="M1681">
        <v>573.27</v>
      </c>
      <c r="N1681">
        <v>16507</v>
      </c>
      <c r="O1681" t="str">
        <f>IF(VLOOKUP($B1681,Table1[],2,FALSE)=0,"",VLOOKUP($B1681,Table1[],2,FALSE))</f>
        <v/>
      </c>
      <c r="P1681" t="str">
        <f>IF(VLOOKUP($B1681,Table1[],3,FALSE)=0,"",VLOOKUP($B1681,Table1[],3,FALSE))</f>
        <v/>
      </c>
      <c r="Q1681" t="str">
        <f>IF(VLOOKUP($B1681,Table1[],5,FALSE)=0,"",VLOOKUP($B1681,Table1[],5,FALSE))</f>
        <v/>
      </c>
    </row>
    <row r="1682" spans="1:17" x14ac:dyDescent="0.25">
      <c r="A1682" t="s">
        <v>117</v>
      </c>
      <c r="B1682" t="s">
        <v>19</v>
      </c>
      <c r="C1682">
        <v>0</v>
      </c>
      <c r="D1682">
        <v>0.01</v>
      </c>
      <c r="E1682">
        <v>1E-8</v>
      </c>
      <c r="F1682" t="s">
        <v>16</v>
      </c>
      <c r="G1682" t="s">
        <v>15</v>
      </c>
      <c r="H1682">
        <v>300</v>
      </c>
      <c r="I1682">
        <v>1000</v>
      </c>
      <c r="J1682" t="s">
        <v>21</v>
      </c>
      <c r="K1682">
        <v>18</v>
      </c>
      <c r="L1682">
        <v>45000</v>
      </c>
      <c r="M1682">
        <v>12.904</v>
      </c>
      <c r="N1682">
        <v>45496</v>
      </c>
      <c r="O1682" t="str">
        <f>IF(VLOOKUP($B1682,Table1[],2,FALSE)=0,"",VLOOKUP($B1682,Table1[],2,FALSE))</f>
        <v/>
      </c>
      <c r="P1682" t="str">
        <f>IF(VLOOKUP($B1682,Table1[],3,FALSE)=0,"",VLOOKUP($B1682,Table1[],3,FALSE))</f>
        <v/>
      </c>
      <c r="Q1682" t="str">
        <f>IF(VLOOKUP($B1682,Table1[],5,FALSE)=0,"",VLOOKUP($B1682,Table1[],5,FALSE))</f>
        <v/>
      </c>
    </row>
    <row r="1683" spans="1:17" x14ac:dyDescent="0.25">
      <c r="A1683" t="s">
        <v>117</v>
      </c>
      <c r="B1683" t="s">
        <v>19</v>
      </c>
      <c r="C1683">
        <v>0</v>
      </c>
      <c r="D1683">
        <v>0.01</v>
      </c>
      <c r="E1683">
        <v>9.9999999999999995E-8</v>
      </c>
      <c r="F1683" t="s">
        <v>16</v>
      </c>
      <c r="G1683" t="s">
        <v>15</v>
      </c>
      <c r="H1683">
        <v>300</v>
      </c>
      <c r="I1683">
        <v>1000</v>
      </c>
      <c r="J1683" t="s">
        <v>21</v>
      </c>
      <c r="K1683">
        <v>18</v>
      </c>
      <c r="L1683">
        <v>45496</v>
      </c>
      <c r="M1683">
        <v>12.904</v>
      </c>
      <c r="N1683">
        <v>45496</v>
      </c>
      <c r="O1683" t="str">
        <f>IF(VLOOKUP($B1683,Table1[],2,FALSE)=0,"",VLOOKUP($B1683,Table1[],2,FALSE))</f>
        <v/>
      </c>
      <c r="P1683" t="str">
        <f>IF(VLOOKUP($B1683,Table1[],3,FALSE)=0,"",VLOOKUP($B1683,Table1[],3,FALSE))</f>
        <v/>
      </c>
      <c r="Q1683" t="str">
        <f>IF(VLOOKUP($B1683,Table1[],5,FALSE)=0,"",VLOOKUP($B1683,Table1[],5,FALSE))</f>
        <v/>
      </c>
    </row>
    <row r="1684" spans="1:17" x14ac:dyDescent="0.25">
      <c r="A1684" t="s">
        <v>117</v>
      </c>
      <c r="B1684" t="s">
        <v>19</v>
      </c>
      <c r="C1684">
        <v>0</v>
      </c>
      <c r="D1684">
        <v>0.01</v>
      </c>
      <c r="E1684">
        <v>9.9999999999999995E-7</v>
      </c>
      <c r="F1684" t="s">
        <v>16</v>
      </c>
      <c r="G1684" t="s">
        <v>15</v>
      </c>
      <c r="H1684">
        <v>300</v>
      </c>
      <c r="I1684">
        <v>1000</v>
      </c>
      <c r="J1684" t="s">
        <v>21</v>
      </c>
      <c r="K1684">
        <v>18</v>
      </c>
      <c r="L1684">
        <v>45495</v>
      </c>
      <c r="M1684">
        <v>12.914999999999999</v>
      </c>
      <c r="N1684">
        <v>45495</v>
      </c>
      <c r="O1684" t="str">
        <f>IF(VLOOKUP($B1684,Table1[],2,FALSE)=0,"",VLOOKUP($B1684,Table1[],2,FALSE))</f>
        <v/>
      </c>
      <c r="P1684" t="str">
        <f>IF(VLOOKUP($B1684,Table1[],3,FALSE)=0,"",VLOOKUP($B1684,Table1[],3,FALSE))</f>
        <v/>
      </c>
      <c r="Q1684" t="str">
        <f>IF(VLOOKUP($B1684,Table1[],5,FALSE)=0,"",VLOOKUP($B1684,Table1[],5,FALSE))</f>
        <v/>
      </c>
    </row>
    <row r="1685" spans="1:17" x14ac:dyDescent="0.25">
      <c r="A1685" t="s">
        <v>117</v>
      </c>
      <c r="B1685" t="s">
        <v>19</v>
      </c>
      <c r="C1685">
        <v>0</v>
      </c>
      <c r="D1685">
        <v>0.01</v>
      </c>
      <c r="E1685">
        <v>1.0000000000000001E-5</v>
      </c>
      <c r="F1685" t="s">
        <v>16</v>
      </c>
      <c r="G1685" t="s">
        <v>15</v>
      </c>
      <c r="H1685">
        <v>300</v>
      </c>
      <c r="I1685">
        <v>1000</v>
      </c>
      <c r="J1685" t="s">
        <v>21</v>
      </c>
      <c r="K1685">
        <v>18</v>
      </c>
      <c r="L1685">
        <v>45403</v>
      </c>
      <c r="M1685">
        <v>13.84</v>
      </c>
      <c r="N1685">
        <v>45406</v>
      </c>
      <c r="O1685" t="str">
        <f>IF(VLOOKUP($B1685,Table1[],2,FALSE)=0,"",VLOOKUP($B1685,Table1[],2,FALSE))</f>
        <v/>
      </c>
      <c r="P1685" t="str">
        <f>IF(VLOOKUP($B1685,Table1[],3,FALSE)=0,"",VLOOKUP($B1685,Table1[],3,FALSE))</f>
        <v/>
      </c>
      <c r="Q1685" t="str">
        <f>IF(VLOOKUP($B1685,Table1[],5,FALSE)=0,"",VLOOKUP($B1685,Table1[],5,FALSE))</f>
        <v/>
      </c>
    </row>
    <row r="1686" spans="1:17" x14ac:dyDescent="0.25">
      <c r="A1686" t="s">
        <v>117</v>
      </c>
      <c r="B1686" t="s">
        <v>19</v>
      </c>
      <c r="C1686">
        <v>0</v>
      </c>
      <c r="D1686">
        <v>0.01</v>
      </c>
      <c r="E1686">
        <v>1E-4</v>
      </c>
      <c r="F1686" t="s">
        <v>16</v>
      </c>
      <c r="G1686" t="s">
        <v>15</v>
      </c>
      <c r="H1686">
        <v>300</v>
      </c>
      <c r="I1686">
        <v>1000</v>
      </c>
      <c r="J1686" t="s">
        <v>21</v>
      </c>
      <c r="K1686">
        <v>56.207000000000001</v>
      </c>
      <c r="L1686">
        <v>41523</v>
      </c>
      <c r="M1686">
        <v>56.162999999999997</v>
      </c>
      <c r="N1686">
        <v>41525</v>
      </c>
      <c r="O1686" t="str">
        <f>IF(VLOOKUP($B1686,Table1[],2,FALSE)=0,"",VLOOKUP($B1686,Table1[],2,FALSE))</f>
        <v/>
      </c>
      <c r="P1686" t="str">
        <f>IF(VLOOKUP($B1686,Table1[],3,FALSE)=0,"",VLOOKUP($B1686,Table1[],3,FALSE))</f>
        <v/>
      </c>
      <c r="Q1686" t="str">
        <f>IF(VLOOKUP($B1686,Table1[],5,FALSE)=0,"",VLOOKUP($B1686,Table1[],5,FALSE))</f>
        <v/>
      </c>
    </row>
    <row r="1687" spans="1:17" x14ac:dyDescent="0.25">
      <c r="A1687" t="s">
        <v>117</v>
      </c>
      <c r="B1687" t="s">
        <v>19</v>
      </c>
      <c r="C1687">
        <v>0</v>
      </c>
      <c r="D1687">
        <v>0.01</v>
      </c>
      <c r="E1687">
        <v>1E-3</v>
      </c>
      <c r="F1687" t="s">
        <v>16</v>
      </c>
      <c r="G1687" t="s">
        <v>15</v>
      </c>
      <c r="H1687">
        <v>300</v>
      </c>
      <c r="I1687">
        <v>1000</v>
      </c>
      <c r="J1687" t="s">
        <v>21</v>
      </c>
      <c r="K1687">
        <v>575.97</v>
      </c>
      <c r="L1687">
        <v>16722</v>
      </c>
      <c r="M1687">
        <v>573.47</v>
      </c>
      <c r="N1687">
        <v>16718</v>
      </c>
      <c r="O1687" t="str">
        <f>IF(VLOOKUP($B1687,Table1[],2,FALSE)=0,"",VLOOKUP($B1687,Table1[],2,FALSE))</f>
        <v/>
      </c>
      <c r="P1687" t="str">
        <f>IF(VLOOKUP($B1687,Table1[],3,FALSE)=0,"",VLOOKUP($B1687,Table1[],3,FALSE))</f>
        <v/>
      </c>
      <c r="Q1687" t="str">
        <f>IF(VLOOKUP($B1687,Table1[],5,FALSE)=0,"",VLOOKUP($B1687,Table1[],5,FALSE))</f>
        <v/>
      </c>
    </row>
    <row r="1688" spans="1:17" x14ac:dyDescent="0.25">
      <c r="A1688" t="s">
        <v>117</v>
      </c>
      <c r="B1688" t="s">
        <v>19</v>
      </c>
      <c r="C1688">
        <v>0.01</v>
      </c>
      <c r="D1688">
        <v>0.1</v>
      </c>
      <c r="E1688">
        <v>1E-8</v>
      </c>
      <c r="F1688" t="s">
        <v>16</v>
      </c>
      <c r="G1688" t="s">
        <v>15</v>
      </c>
      <c r="H1688">
        <v>1E-3</v>
      </c>
      <c r="I1688">
        <v>0.04</v>
      </c>
      <c r="J1688" t="s">
        <v>21</v>
      </c>
      <c r="K1688">
        <v>5.4</v>
      </c>
      <c r="L1688">
        <v>83</v>
      </c>
      <c r="M1688">
        <v>5.3159999999999998</v>
      </c>
      <c r="N1688">
        <v>83.165000000000006</v>
      </c>
      <c r="O1688" t="str">
        <f>IF(VLOOKUP($B1688,Table1[],2,FALSE)=0,"",VLOOKUP($B1688,Table1[],2,FALSE))</f>
        <v/>
      </c>
      <c r="P1688" t="str">
        <f>IF(VLOOKUP($B1688,Table1[],3,FALSE)=0,"",VLOOKUP($B1688,Table1[],3,FALSE))</f>
        <v/>
      </c>
      <c r="Q1688" t="str">
        <f>IF(VLOOKUP($B1688,Table1[],5,FALSE)=0,"",VLOOKUP($B1688,Table1[],5,FALSE))</f>
        <v/>
      </c>
    </row>
    <row r="1689" spans="1:17" x14ac:dyDescent="0.25">
      <c r="A1689" t="s">
        <v>117</v>
      </c>
      <c r="B1689" t="s">
        <v>19</v>
      </c>
      <c r="C1689">
        <v>0.01</v>
      </c>
      <c r="D1689">
        <v>0.1</v>
      </c>
      <c r="E1689">
        <v>9.9999999999999995E-8</v>
      </c>
      <c r="F1689" t="s">
        <v>16</v>
      </c>
      <c r="G1689" t="s">
        <v>15</v>
      </c>
      <c r="H1689">
        <v>1E-3</v>
      </c>
      <c r="I1689">
        <v>0.04</v>
      </c>
      <c r="J1689" t="s">
        <v>21</v>
      </c>
      <c r="K1689">
        <v>5.4</v>
      </c>
      <c r="L1689">
        <v>83.165999999999997</v>
      </c>
      <c r="M1689">
        <v>5.3163</v>
      </c>
      <c r="N1689">
        <v>83.162999999999997</v>
      </c>
      <c r="O1689" t="str">
        <f>IF(VLOOKUP($B1689,Table1[],2,FALSE)=0,"",VLOOKUP($B1689,Table1[],2,FALSE))</f>
        <v/>
      </c>
      <c r="P1689" t="str">
        <f>IF(VLOOKUP($B1689,Table1[],3,FALSE)=0,"",VLOOKUP($B1689,Table1[],3,FALSE))</f>
        <v/>
      </c>
      <c r="Q1689" t="str">
        <f>IF(VLOOKUP($B1689,Table1[],5,FALSE)=0,"",VLOOKUP($B1689,Table1[],5,FALSE))</f>
        <v/>
      </c>
    </row>
    <row r="1690" spans="1:17" x14ac:dyDescent="0.25">
      <c r="A1690" t="s">
        <v>117</v>
      </c>
      <c r="B1690" t="s">
        <v>19</v>
      </c>
      <c r="C1690">
        <v>0.01</v>
      </c>
      <c r="D1690">
        <v>0.1</v>
      </c>
      <c r="E1690">
        <v>9.9999999999999995E-7</v>
      </c>
      <c r="F1690" t="s">
        <v>16</v>
      </c>
      <c r="G1690" t="s">
        <v>15</v>
      </c>
      <c r="H1690">
        <v>1E-3</v>
      </c>
      <c r="I1690">
        <v>0.04</v>
      </c>
      <c r="J1690" t="s">
        <v>21</v>
      </c>
      <c r="K1690">
        <v>5.4</v>
      </c>
      <c r="L1690">
        <v>83.01</v>
      </c>
      <c r="M1690">
        <v>5.3446999999999996</v>
      </c>
      <c r="N1690">
        <v>83</v>
      </c>
      <c r="O1690" t="str">
        <f>IF(VLOOKUP($B1690,Table1[],2,FALSE)=0,"",VLOOKUP($B1690,Table1[],2,FALSE))</f>
        <v/>
      </c>
      <c r="P1690" t="str">
        <f>IF(VLOOKUP($B1690,Table1[],3,FALSE)=0,"",VLOOKUP($B1690,Table1[],3,FALSE))</f>
        <v/>
      </c>
      <c r="Q1690" t="str">
        <f>IF(VLOOKUP($B1690,Table1[],5,FALSE)=0,"",VLOOKUP($B1690,Table1[],5,FALSE))</f>
        <v/>
      </c>
    </row>
    <row r="1691" spans="1:17" x14ac:dyDescent="0.25">
      <c r="A1691" t="s">
        <v>117</v>
      </c>
      <c r="B1691" t="s">
        <v>19</v>
      </c>
      <c r="C1691">
        <v>0.01</v>
      </c>
      <c r="D1691">
        <v>0.1</v>
      </c>
      <c r="E1691">
        <v>1.0000000000000001E-5</v>
      </c>
      <c r="F1691" t="s">
        <v>16</v>
      </c>
      <c r="G1691" t="s">
        <v>15</v>
      </c>
      <c r="H1691">
        <v>1E-3</v>
      </c>
      <c r="I1691">
        <v>0.04</v>
      </c>
      <c r="J1691" t="s">
        <v>21</v>
      </c>
      <c r="K1691">
        <v>7.7286000000000001</v>
      </c>
      <c r="L1691">
        <v>70.834999999999994</v>
      </c>
      <c r="M1691">
        <v>7.7257999999999996</v>
      </c>
      <c r="N1691">
        <v>70.789000000000001</v>
      </c>
      <c r="O1691" t="str">
        <f>IF(VLOOKUP($B1691,Table1[],2,FALSE)=0,"",VLOOKUP($B1691,Table1[],2,FALSE))</f>
        <v/>
      </c>
      <c r="P1691" t="str">
        <f>IF(VLOOKUP($B1691,Table1[],3,FALSE)=0,"",VLOOKUP($B1691,Table1[],3,FALSE))</f>
        <v/>
      </c>
      <c r="Q1691" t="str">
        <f>IF(VLOOKUP($B1691,Table1[],5,FALSE)=0,"",VLOOKUP($B1691,Table1[],5,FALSE))</f>
        <v/>
      </c>
    </row>
    <row r="1692" spans="1:17" x14ac:dyDescent="0.25">
      <c r="A1692" t="s">
        <v>117</v>
      </c>
      <c r="B1692" t="s">
        <v>19</v>
      </c>
      <c r="C1692">
        <v>0.01</v>
      </c>
      <c r="D1692">
        <v>0.1</v>
      </c>
      <c r="E1692">
        <v>1E-4</v>
      </c>
      <c r="F1692" t="s">
        <v>16</v>
      </c>
      <c r="G1692" t="s">
        <v>15</v>
      </c>
      <c r="H1692">
        <v>1E-3</v>
      </c>
      <c r="I1692">
        <v>0.04</v>
      </c>
      <c r="J1692" t="s">
        <v>21</v>
      </c>
      <c r="K1692">
        <v>57.923000000000002</v>
      </c>
      <c r="L1692">
        <v>14.074999999999999</v>
      </c>
      <c r="M1692">
        <v>57.921999999999997</v>
      </c>
      <c r="N1692">
        <v>14.013999999999999</v>
      </c>
      <c r="O1692" t="str">
        <f>IF(VLOOKUP($B1692,Table1[],2,FALSE)=0,"",VLOOKUP($B1692,Table1[],2,FALSE))</f>
        <v/>
      </c>
      <c r="P1692" t="str">
        <f>IF(VLOOKUP($B1692,Table1[],3,FALSE)=0,"",VLOOKUP($B1692,Table1[],3,FALSE))</f>
        <v/>
      </c>
      <c r="Q1692" t="str">
        <f>IF(VLOOKUP($B1692,Table1[],5,FALSE)=0,"",VLOOKUP($B1692,Table1[],5,FALSE))</f>
        <v/>
      </c>
    </row>
    <row r="1693" spans="1:17" x14ac:dyDescent="0.25">
      <c r="A1693" t="s">
        <v>117</v>
      </c>
      <c r="B1693" t="s">
        <v>19</v>
      </c>
      <c r="C1693">
        <v>0.01</v>
      </c>
      <c r="D1693">
        <v>0.1</v>
      </c>
      <c r="E1693">
        <v>1E-3</v>
      </c>
      <c r="F1693" t="s">
        <v>16</v>
      </c>
      <c r="G1693" t="s">
        <v>15</v>
      </c>
      <c r="H1693">
        <v>1E-3</v>
      </c>
      <c r="I1693">
        <v>0.04</v>
      </c>
      <c r="J1693" t="s">
        <v>21</v>
      </c>
      <c r="K1693">
        <v>577.37</v>
      </c>
      <c r="L1693">
        <v>1.4498</v>
      </c>
      <c r="M1693">
        <v>577.25</v>
      </c>
      <c r="N1693">
        <v>1.4244000000000001</v>
      </c>
      <c r="O1693" t="str">
        <f>IF(VLOOKUP($B1693,Table1[],2,FALSE)=0,"",VLOOKUP($B1693,Table1[],2,FALSE))</f>
        <v/>
      </c>
      <c r="P1693" t="str">
        <f>IF(VLOOKUP($B1693,Table1[],3,FALSE)=0,"",VLOOKUP($B1693,Table1[],3,FALSE))</f>
        <v/>
      </c>
      <c r="Q1693" t="str">
        <f>IF(VLOOKUP($B1693,Table1[],5,FALSE)=0,"",VLOOKUP($B1693,Table1[],5,FALSE))</f>
        <v/>
      </c>
    </row>
    <row r="1694" spans="1:17" x14ac:dyDescent="0.25">
      <c r="A1694" t="s">
        <v>117</v>
      </c>
      <c r="B1694" t="s">
        <v>19</v>
      </c>
      <c r="C1694">
        <v>0.01</v>
      </c>
      <c r="D1694">
        <v>0.1</v>
      </c>
      <c r="E1694">
        <v>1E-8</v>
      </c>
      <c r="F1694" t="s">
        <v>16</v>
      </c>
      <c r="G1694" t="s">
        <v>15</v>
      </c>
      <c r="H1694">
        <v>0.04</v>
      </c>
      <c r="I1694">
        <v>1</v>
      </c>
      <c r="J1694" t="s">
        <v>21</v>
      </c>
      <c r="K1694">
        <v>3.5</v>
      </c>
      <c r="L1694">
        <v>81</v>
      </c>
      <c r="M1694">
        <v>3.4428999999999998</v>
      </c>
      <c r="N1694">
        <v>80.683999999999997</v>
      </c>
      <c r="O1694" t="str">
        <f>IF(VLOOKUP($B1694,Table1[],2,FALSE)=0,"",VLOOKUP($B1694,Table1[],2,FALSE))</f>
        <v/>
      </c>
      <c r="P1694" t="str">
        <f>IF(VLOOKUP($B1694,Table1[],3,FALSE)=0,"",VLOOKUP($B1694,Table1[],3,FALSE))</f>
        <v/>
      </c>
      <c r="Q1694" t="str">
        <f>IF(VLOOKUP($B1694,Table1[],5,FALSE)=0,"",VLOOKUP($B1694,Table1[],5,FALSE))</f>
        <v/>
      </c>
    </row>
    <row r="1695" spans="1:17" x14ac:dyDescent="0.25">
      <c r="A1695" t="s">
        <v>117</v>
      </c>
      <c r="B1695" t="s">
        <v>19</v>
      </c>
      <c r="C1695">
        <v>0.01</v>
      </c>
      <c r="D1695">
        <v>0.1</v>
      </c>
      <c r="E1695">
        <v>9.9999999999999995E-8</v>
      </c>
      <c r="F1695" t="s">
        <v>16</v>
      </c>
      <c r="G1695" t="s">
        <v>15</v>
      </c>
      <c r="H1695">
        <v>0.04</v>
      </c>
      <c r="I1695">
        <v>1</v>
      </c>
      <c r="J1695" t="s">
        <v>21</v>
      </c>
      <c r="K1695">
        <v>3.5</v>
      </c>
      <c r="L1695">
        <v>80.683999999999997</v>
      </c>
      <c r="M1695">
        <v>3.4434</v>
      </c>
      <c r="N1695">
        <v>80.682000000000002</v>
      </c>
      <c r="O1695" t="str">
        <f>IF(VLOOKUP($B1695,Table1[],2,FALSE)=0,"",VLOOKUP($B1695,Table1[],2,FALSE))</f>
        <v/>
      </c>
      <c r="P1695" t="str">
        <f>IF(VLOOKUP($B1695,Table1[],3,FALSE)=0,"",VLOOKUP($B1695,Table1[],3,FALSE))</f>
        <v/>
      </c>
      <c r="Q1695" t="str">
        <f>IF(VLOOKUP($B1695,Table1[],5,FALSE)=0,"",VLOOKUP($B1695,Table1[],5,FALSE))</f>
        <v/>
      </c>
    </row>
    <row r="1696" spans="1:17" x14ac:dyDescent="0.25">
      <c r="A1696" t="s">
        <v>117</v>
      </c>
      <c r="B1696" t="s">
        <v>19</v>
      </c>
      <c r="C1696">
        <v>0.01</v>
      </c>
      <c r="D1696">
        <v>0.1</v>
      </c>
      <c r="E1696">
        <v>9.9999999999999995E-7</v>
      </c>
      <c r="F1696" t="s">
        <v>16</v>
      </c>
      <c r="G1696" t="s">
        <v>15</v>
      </c>
      <c r="H1696">
        <v>0.04</v>
      </c>
      <c r="I1696">
        <v>1</v>
      </c>
      <c r="J1696" t="s">
        <v>21</v>
      </c>
      <c r="K1696">
        <v>3.5</v>
      </c>
      <c r="L1696">
        <v>80.42</v>
      </c>
      <c r="M1696">
        <v>3.4847999999999999</v>
      </c>
      <c r="N1696">
        <v>80.411000000000001</v>
      </c>
      <c r="O1696" t="str">
        <f>IF(VLOOKUP($B1696,Table1[],2,FALSE)=0,"",VLOOKUP($B1696,Table1[],2,FALSE))</f>
        <v/>
      </c>
      <c r="P1696" t="str">
        <f>IF(VLOOKUP($B1696,Table1[],3,FALSE)=0,"",VLOOKUP($B1696,Table1[],3,FALSE))</f>
        <v/>
      </c>
      <c r="Q1696" t="str">
        <f>IF(VLOOKUP($B1696,Table1[],5,FALSE)=0,"",VLOOKUP($B1696,Table1[],5,FALSE))</f>
        <v/>
      </c>
    </row>
    <row r="1697" spans="1:17" x14ac:dyDescent="0.25">
      <c r="A1697" t="s">
        <v>117</v>
      </c>
      <c r="B1697" t="s">
        <v>19</v>
      </c>
      <c r="C1697">
        <v>0.01</v>
      </c>
      <c r="D1697">
        <v>0.1</v>
      </c>
      <c r="E1697">
        <v>1.0000000000000001E-5</v>
      </c>
      <c r="F1697" t="s">
        <v>16</v>
      </c>
      <c r="G1697" t="s">
        <v>15</v>
      </c>
      <c r="H1697">
        <v>0.04</v>
      </c>
      <c r="I1697">
        <v>1</v>
      </c>
      <c r="J1697" t="s">
        <v>21</v>
      </c>
      <c r="K1697">
        <v>6.5380000000000003</v>
      </c>
      <c r="L1697">
        <v>63.487000000000002</v>
      </c>
      <c r="M1697">
        <v>6.5346000000000002</v>
      </c>
      <c r="N1697">
        <v>63.435000000000002</v>
      </c>
      <c r="O1697" t="str">
        <f>IF(VLOOKUP($B1697,Table1[],2,FALSE)=0,"",VLOOKUP($B1697,Table1[],2,FALSE))</f>
        <v/>
      </c>
      <c r="P1697" t="str">
        <f>IF(VLOOKUP($B1697,Table1[],3,FALSE)=0,"",VLOOKUP($B1697,Table1[],3,FALSE))</f>
        <v/>
      </c>
      <c r="Q1697" t="str">
        <f>IF(VLOOKUP($B1697,Table1[],5,FALSE)=0,"",VLOOKUP($B1697,Table1[],5,FALSE))</f>
        <v/>
      </c>
    </row>
    <row r="1698" spans="1:17" x14ac:dyDescent="0.25">
      <c r="A1698" t="s">
        <v>117</v>
      </c>
      <c r="B1698" t="s">
        <v>19</v>
      </c>
      <c r="C1698">
        <v>0.01</v>
      </c>
      <c r="D1698">
        <v>0.1</v>
      </c>
      <c r="E1698">
        <v>1E-4</v>
      </c>
      <c r="F1698" t="s">
        <v>16</v>
      </c>
      <c r="G1698" t="s">
        <v>15</v>
      </c>
      <c r="H1698">
        <v>0.04</v>
      </c>
      <c r="I1698">
        <v>1</v>
      </c>
      <c r="J1698" t="s">
        <v>21</v>
      </c>
      <c r="K1698">
        <v>57.783999999999999</v>
      </c>
      <c r="L1698">
        <v>10.952999999999999</v>
      </c>
      <c r="M1698">
        <v>57.783000000000001</v>
      </c>
      <c r="N1698">
        <v>10.891</v>
      </c>
      <c r="O1698" t="str">
        <f>IF(VLOOKUP($B1698,Table1[],2,FALSE)=0,"",VLOOKUP($B1698,Table1[],2,FALSE))</f>
        <v/>
      </c>
      <c r="P1698" t="str">
        <f>IF(VLOOKUP($B1698,Table1[],3,FALSE)=0,"",VLOOKUP($B1698,Table1[],3,FALSE))</f>
        <v/>
      </c>
      <c r="Q1698" t="str">
        <f>IF(VLOOKUP($B1698,Table1[],5,FALSE)=0,"",VLOOKUP($B1698,Table1[],5,FALSE))</f>
        <v/>
      </c>
    </row>
    <row r="1699" spans="1:17" x14ac:dyDescent="0.25">
      <c r="A1699" t="s">
        <v>117</v>
      </c>
      <c r="B1699" t="s">
        <v>19</v>
      </c>
      <c r="C1699">
        <v>0.01</v>
      </c>
      <c r="D1699">
        <v>0.1</v>
      </c>
      <c r="E1699">
        <v>1E-3</v>
      </c>
      <c r="F1699" t="s">
        <v>16</v>
      </c>
      <c r="G1699" t="s">
        <v>15</v>
      </c>
      <c r="H1699">
        <v>0.04</v>
      </c>
      <c r="I1699">
        <v>1</v>
      </c>
      <c r="J1699" t="s">
        <v>21</v>
      </c>
      <c r="K1699">
        <v>577.36</v>
      </c>
      <c r="L1699">
        <v>1.1266</v>
      </c>
      <c r="M1699">
        <v>577.26</v>
      </c>
      <c r="N1699">
        <v>1.1012</v>
      </c>
      <c r="O1699" t="str">
        <f>IF(VLOOKUP($B1699,Table1[],2,FALSE)=0,"",VLOOKUP($B1699,Table1[],2,FALSE))</f>
        <v/>
      </c>
      <c r="P1699" t="str">
        <f>IF(VLOOKUP($B1699,Table1[],3,FALSE)=0,"",VLOOKUP($B1699,Table1[],3,FALSE))</f>
        <v/>
      </c>
      <c r="Q1699" t="str">
        <f>IF(VLOOKUP($B1699,Table1[],5,FALSE)=0,"",VLOOKUP($B1699,Table1[],5,FALSE))</f>
        <v/>
      </c>
    </row>
    <row r="1700" spans="1:17" x14ac:dyDescent="0.25">
      <c r="A1700" t="s">
        <v>117</v>
      </c>
      <c r="B1700" t="s">
        <v>19</v>
      </c>
      <c r="C1700">
        <v>0.01</v>
      </c>
      <c r="D1700">
        <v>0.1</v>
      </c>
      <c r="E1700">
        <v>1E-8</v>
      </c>
      <c r="F1700" t="s">
        <v>16</v>
      </c>
      <c r="G1700" t="s">
        <v>15</v>
      </c>
      <c r="H1700">
        <v>1</v>
      </c>
      <c r="I1700">
        <v>20</v>
      </c>
      <c r="J1700" t="s">
        <v>21</v>
      </c>
      <c r="K1700">
        <v>3.4</v>
      </c>
      <c r="L1700">
        <v>160</v>
      </c>
      <c r="M1700">
        <v>3.3551000000000002</v>
      </c>
      <c r="N1700">
        <v>157.72</v>
      </c>
      <c r="O1700" t="str">
        <f>IF(VLOOKUP($B1700,Table1[],2,FALSE)=0,"",VLOOKUP($B1700,Table1[],2,FALSE))</f>
        <v/>
      </c>
      <c r="P1700" t="str">
        <f>IF(VLOOKUP($B1700,Table1[],3,FALSE)=0,"",VLOOKUP($B1700,Table1[],3,FALSE))</f>
        <v/>
      </c>
      <c r="Q1700" t="str">
        <f>IF(VLOOKUP($B1700,Table1[],5,FALSE)=0,"",VLOOKUP($B1700,Table1[],5,FALSE))</f>
        <v/>
      </c>
    </row>
    <row r="1701" spans="1:17" x14ac:dyDescent="0.25">
      <c r="A1701" t="s">
        <v>117</v>
      </c>
      <c r="B1701" t="s">
        <v>19</v>
      </c>
      <c r="C1701">
        <v>0.01</v>
      </c>
      <c r="D1701">
        <v>0.1</v>
      </c>
      <c r="E1701">
        <v>9.9999999999999995E-8</v>
      </c>
      <c r="F1701" t="s">
        <v>16</v>
      </c>
      <c r="G1701" t="s">
        <v>15</v>
      </c>
      <c r="H1701">
        <v>1</v>
      </c>
      <c r="I1701">
        <v>20</v>
      </c>
      <c r="J1701" t="s">
        <v>21</v>
      </c>
      <c r="K1701">
        <v>3.4</v>
      </c>
      <c r="L1701">
        <v>157.72</v>
      </c>
      <c r="M1701">
        <v>3.3552</v>
      </c>
      <c r="N1701">
        <v>157.72</v>
      </c>
      <c r="O1701" t="str">
        <f>IF(VLOOKUP($B1701,Table1[],2,FALSE)=0,"",VLOOKUP($B1701,Table1[],2,FALSE))</f>
        <v/>
      </c>
      <c r="P1701" t="str">
        <f>IF(VLOOKUP($B1701,Table1[],3,FALSE)=0,"",VLOOKUP($B1701,Table1[],3,FALSE))</f>
        <v/>
      </c>
      <c r="Q1701" t="str">
        <f>IF(VLOOKUP($B1701,Table1[],5,FALSE)=0,"",VLOOKUP($B1701,Table1[],5,FALSE))</f>
        <v/>
      </c>
    </row>
    <row r="1702" spans="1:17" x14ac:dyDescent="0.25">
      <c r="A1702" t="s">
        <v>117</v>
      </c>
      <c r="B1702" t="s">
        <v>19</v>
      </c>
      <c r="C1702">
        <v>0.01</v>
      </c>
      <c r="D1702">
        <v>0.1</v>
      </c>
      <c r="E1702">
        <v>9.9999999999999995E-7</v>
      </c>
      <c r="F1702" t="s">
        <v>16</v>
      </c>
      <c r="G1702" t="s">
        <v>15</v>
      </c>
      <c r="H1702">
        <v>1</v>
      </c>
      <c r="I1702">
        <v>20</v>
      </c>
      <c r="J1702" t="s">
        <v>21</v>
      </c>
      <c r="K1702">
        <v>3.4</v>
      </c>
      <c r="L1702">
        <v>157.44999999999999</v>
      </c>
      <c r="M1702">
        <v>3.3910999999999998</v>
      </c>
      <c r="N1702">
        <v>157.44999999999999</v>
      </c>
      <c r="O1702" t="str">
        <f>IF(VLOOKUP($B1702,Table1[],2,FALSE)=0,"",VLOOKUP($B1702,Table1[],2,FALSE))</f>
        <v/>
      </c>
      <c r="P1702" t="str">
        <f>IF(VLOOKUP($B1702,Table1[],3,FALSE)=0,"",VLOOKUP($B1702,Table1[],3,FALSE))</f>
        <v/>
      </c>
      <c r="Q1702" t="str">
        <f>IF(VLOOKUP($B1702,Table1[],5,FALSE)=0,"",VLOOKUP($B1702,Table1[],5,FALSE))</f>
        <v/>
      </c>
    </row>
    <row r="1703" spans="1:17" x14ac:dyDescent="0.25">
      <c r="A1703" t="s">
        <v>117</v>
      </c>
      <c r="B1703" t="s">
        <v>19</v>
      </c>
      <c r="C1703">
        <v>0.01</v>
      </c>
      <c r="D1703">
        <v>0.1</v>
      </c>
      <c r="E1703">
        <v>1.0000000000000001E-5</v>
      </c>
      <c r="F1703" t="s">
        <v>16</v>
      </c>
      <c r="G1703" t="s">
        <v>15</v>
      </c>
      <c r="H1703">
        <v>1</v>
      </c>
      <c r="I1703">
        <v>20</v>
      </c>
      <c r="J1703" t="s">
        <v>21</v>
      </c>
      <c r="K1703">
        <v>6.2203999999999997</v>
      </c>
      <c r="L1703">
        <v>137.65</v>
      </c>
      <c r="M1703">
        <v>6.2175000000000002</v>
      </c>
      <c r="N1703">
        <v>137.62</v>
      </c>
      <c r="O1703" t="str">
        <f>IF(VLOOKUP($B1703,Table1[],2,FALSE)=0,"",VLOOKUP($B1703,Table1[],2,FALSE))</f>
        <v/>
      </c>
      <c r="P1703" t="str">
        <f>IF(VLOOKUP($B1703,Table1[],3,FALSE)=0,"",VLOOKUP($B1703,Table1[],3,FALSE))</f>
        <v/>
      </c>
      <c r="Q1703" t="str">
        <f>IF(VLOOKUP($B1703,Table1[],5,FALSE)=0,"",VLOOKUP($B1703,Table1[],5,FALSE))</f>
        <v/>
      </c>
    </row>
    <row r="1704" spans="1:17" x14ac:dyDescent="0.25">
      <c r="A1704" t="s">
        <v>117</v>
      </c>
      <c r="B1704" t="s">
        <v>19</v>
      </c>
      <c r="C1704">
        <v>0.01</v>
      </c>
      <c r="D1704">
        <v>0.1</v>
      </c>
      <c r="E1704">
        <v>1E-4</v>
      </c>
      <c r="F1704" t="s">
        <v>16</v>
      </c>
      <c r="G1704" t="s">
        <v>15</v>
      </c>
      <c r="H1704">
        <v>1</v>
      </c>
      <c r="I1704">
        <v>20</v>
      </c>
      <c r="J1704" t="s">
        <v>21</v>
      </c>
      <c r="K1704">
        <v>57.628</v>
      </c>
      <c r="L1704">
        <v>32.01</v>
      </c>
      <c r="M1704">
        <v>57.625999999999998</v>
      </c>
      <c r="N1704">
        <v>31.951000000000001</v>
      </c>
      <c r="O1704" t="str">
        <f>IF(VLOOKUP($B1704,Table1[],2,FALSE)=0,"",VLOOKUP($B1704,Table1[],2,FALSE))</f>
        <v/>
      </c>
      <c r="P1704" t="str">
        <f>IF(VLOOKUP($B1704,Table1[],3,FALSE)=0,"",VLOOKUP($B1704,Table1[],3,FALSE))</f>
        <v/>
      </c>
      <c r="Q1704" t="str">
        <f>IF(VLOOKUP($B1704,Table1[],5,FALSE)=0,"",VLOOKUP($B1704,Table1[],5,FALSE))</f>
        <v/>
      </c>
    </row>
    <row r="1705" spans="1:17" x14ac:dyDescent="0.25">
      <c r="A1705" t="s">
        <v>117</v>
      </c>
      <c r="B1705" t="s">
        <v>19</v>
      </c>
      <c r="C1705">
        <v>0.01</v>
      </c>
      <c r="D1705">
        <v>0.1</v>
      </c>
      <c r="E1705">
        <v>1E-3</v>
      </c>
      <c r="F1705" t="s">
        <v>16</v>
      </c>
      <c r="G1705" t="s">
        <v>15</v>
      </c>
      <c r="H1705">
        <v>1</v>
      </c>
      <c r="I1705">
        <v>20</v>
      </c>
      <c r="J1705" t="s">
        <v>21</v>
      </c>
      <c r="K1705">
        <v>577.34</v>
      </c>
      <c r="L1705">
        <v>3.3107000000000002</v>
      </c>
      <c r="M1705">
        <v>577.05999999999995</v>
      </c>
      <c r="N1705">
        <v>3.2852999999999999</v>
      </c>
      <c r="O1705" t="str">
        <f>IF(VLOOKUP($B1705,Table1[],2,FALSE)=0,"",VLOOKUP($B1705,Table1[],2,FALSE))</f>
        <v/>
      </c>
      <c r="P1705" t="str">
        <f>IF(VLOOKUP($B1705,Table1[],3,FALSE)=0,"",VLOOKUP($B1705,Table1[],3,FALSE))</f>
        <v/>
      </c>
      <c r="Q1705" t="str">
        <f>IF(VLOOKUP($B1705,Table1[],5,FALSE)=0,"",VLOOKUP($B1705,Table1[],5,FALSE))</f>
        <v/>
      </c>
    </row>
    <row r="1706" spans="1:17" x14ac:dyDescent="0.25">
      <c r="A1706" t="s">
        <v>117</v>
      </c>
      <c r="B1706" t="s">
        <v>19</v>
      </c>
      <c r="C1706">
        <v>0.01</v>
      </c>
      <c r="D1706">
        <v>0.1</v>
      </c>
      <c r="E1706">
        <v>1E-8</v>
      </c>
      <c r="F1706" t="s">
        <v>16</v>
      </c>
      <c r="G1706" t="s">
        <v>15</v>
      </c>
      <c r="H1706">
        <v>20</v>
      </c>
      <c r="I1706">
        <v>50</v>
      </c>
      <c r="J1706" t="s">
        <v>21</v>
      </c>
      <c r="K1706">
        <v>4.7</v>
      </c>
      <c r="L1706">
        <v>330</v>
      </c>
      <c r="M1706">
        <v>4.6688000000000001</v>
      </c>
      <c r="N1706">
        <v>326.81</v>
      </c>
      <c r="O1706" t="str">
        <f>IF(VLOOKUP($B1706,Table1[],2,FALSE)=0,"",VLOOKUP($B1706,Table1[],2,FALSE))</f>
        <v/>
      </c>
      <c r="P1706" t="str">
        <f>IF(VLOOKUP($B1706,Table1[],3,FALSE)=0,"",VLOOKUP($B1706,Table1[],3,FALSE))</f>
        <v/>
      </c>
      <c r="Q1706" t="str">
        <f>IF(VLOOKUP($B1706,Table1[],5,FALSE)=0,"",VLOOKUP($B1706,Table1[],5,FALSE))</f>
        <v/>
      </c>
    </row>
    <row r="1707" spans="1:17" x14ac:dyDescent="0.25">
      <c r="A1707" t="s">
        <v>117</v>
      </c>
      <c r="B1707" t="s">
        <v>19</v>
      </c>
      <c r="C1707">
        <v>0.01</v>
      </c>
      <c r="D1707">
        <v>0.1</v>
      </c>
      <c r="E1707">
        <v>9.9999999999999995E-8</v>
      </c>
      <c r="F1707" t="s">
        <v>16</v>
      </c>
      <c r="G1707" t="s">
        <v>15</v>
      </c>
      <c r="H1707">
        <v>20</v>
      </c>
      <c r="I1707">
        <v>50</v>
      </c>
      <c r="J1707" t="s">
        <v>21</v>
      </c>
      <c r="K1707">
        <v>4.7</v>
      </c>
      <c r="L1707">
        <v>327.36</v>
      </c>
      <c r="M1707">
        <v>4.6691000000000003</v>
      </c>
      <c r="N1707">
        <v>326.81</v>
      </c>
      <c r="O1707" t="str">
        <f>IF(VLOOKUP($B1707,Table1[],2,FALSE)=0,"",VLOOKUP($B1707,Table1[],2,FALSE))</f>
        <v/>
      </c>
      <c r="P1707" t="str">
        <f>IF(VLOOKUP($B1707,Table1[],3,FALSE)=0,"",VLOOKUP($B1707,Table1[],3,FALSE))</f>
        <v/>
      </c>
      <c r="Q1707" t="str">
        <f>IF(VLOOKUP($B1707,Table1[],5,FALSE)=0,"",VLOOKUP($B1707,Table1[],5,FALSE))</f>
        <v/>
      </c>
    </row>
    <row r="1708" spans="1:17" x14ac:dyDescent="0.25">
      <c r="A1708" t="s">
        <v>117</v>
      </c>
      <c r="B1708" t="s">
        <v>19</v>
      </c>
      <c r="C1708">
        <v>0.01</v>
      </c>
      <c r="D1708">
        <v>0.1</v>
      </c>
      <c r="E1708">
        <v>9.9999999999999995E-7</v>
      </c>
      <c r="F1708" t="s">
        <v>16</v>
      </c>
      <c r="G1708" t="s">
        <v>15</v>
      </c>
      <c r="H1708">
        <v>20</v>
      </c>
      <c r="I1708">
        <v>50</v>
      </c>
      <c r="J1708" t="s">
        <v>21</v>
      </c>
      <c r="K1708">
        <v>4.7</v>
      </c>
      <c r="L1708">
        <v>327.10000000000002</v>
      </c>
      <c r="M1708">
        <v>4.6916000000000002</v>
      </c>
      <c r="N1708">
        <v>326.63</v>
      </c>
      <c r="O1708" t="str">
        <f>IF(VLOOKUP($B1708,Table1[],2,FALSE)=0,"",VLOOKUP($B1708,Table1[],2,FALSE))</f>
        <v/>
      </c>
      <c r="P1708" t="str">
        <f>IF(VLOOKUP($B1708,Table1[],3,FALSE)=0,"",VLOOKUP($B1708,Table1[],3,FALSE))</f>
        <v/>
      </c>
      <c r="Q1708" t="str">
        <f>IF(VLOOKUP($B1708,Table1[],5,FALSE)=0,"",VLOOKUP($B1708,Table1[],5,FALSE))</f>
        <v/>
      </c>
    </row>
    <row r="1709" spans="1:17" x14ac:dyDescent="0.25">
      <c r="A1709" t="s">
        <v>117</v>
      </c>
      <c r="B1709" t="s">
        <v>19</v>
      </c>
      <c r="C1709">
        <v>0.01</v>
      </c>
      <c r="D1709">
        <v>0.1</v>
      </c>
      <c r="E1709">
        <v>1.0000000000000001E-5</v>
      </c>
      <c r="F1709" t="s">
        <v>16</v>
      </c>
      <c r="G1709" t="s">
        <v>15</v>
      </c>
      <c r="H1709">
        <v>20</v>
      </c>
      <c r="I1709">
        <v>50</v>
      </c>
      <c r="J1709" t="s">
        <v>21</v>
      </c>
      <c r="K1709">
        <v>6.7172000000000001</v>
      </c>
      <c r="L1709">
        <v>310.87</v>
      </c>
      <c r="M1709">
        <v>6.7062999999999997</v>
      </c>
      <c r="N1709">
        <v>310.87</v>
      </c>
      <c r="O1709" t="str">
        <f>IF(VLOOKUP($B1709,Table1[],2,FALSE)=0,"",VLOOKUP($B1709,Table1[],2,FALSE))</f>
        <v/>
      </c>
      <c r="P1709" t="str">
        <f>IF(VLOOKUP($B1709,Table1[],3,FALSE)=0,"",VLOOKUP($B1709,Table1[],3,FALSE))</f>
        <v/>
      </c>
      <c r="Q1709" t="str">
        <f>IF(VLOOKUP($B1709,Table1[],5,FALSE)=0,"",VLOOKUP($B1709,Table1[],5,FALSE))</f>
        <v/>
      </c>
    </row>
    <row r="1710" spans="1:17" x14ac:dyDescent="0.25">
      <c r="A1710" t="s">
        <v>117</v>
      </c>
      <c r="B1710" t="s">
        <v>19</v>
      </c>
      <c r="C1710">
        <v>0.01</v>
      </c>
      <c r="D1710">
        <v>0.1</v>
      </c>
      <c r="E1710">
        <v>1E-4</v>
      </c>
      <c r="F1710" t="s">
        <v>16</v>
      </c>
      <c r="G1710" t="s">
        <v>15</v>
      </c>
      <c r="H1710">
        <v>20</v>
      </c>
      <c r="I1710">
        <v>50</v>
      </c>
      <c r="J1710" t="s">
        <v>21</v>
      </c>
      <c r="K1710">
        <v>57.119</v>
      </c>
      <c r="L1710">
        <v>116.68</v>
      </c>
      <c r="M1710">
        <v>57.113999999999997</v>
      </c>
      <c r="N1710">
        <v>116.5</v>
      </c>
      <c r="O1710" t="str">
        <f>IF(VLOOKUP($B1710,Table1[],2,FALSE)=0,"",VLOOKUP($B1710,Table1[],2,FALSE))</f>
        <v/>
      </c>
      <c r="P1710" t="str">
        <f>IF(VLOOKUP($B1710,Table1[],3,FALSE)=0,"",VLOOKUP($B1710,Table1[],3,FALSE))</f>
        <v/>
      </c>
      <c r="Q1710" t="str">
        <f>IF(VLOOKUP($B1710,Table1[],5,FALSE)=0,"",VLOOKUP($B1710,Table1[],5,FALSE))</f>
        <v/>
      </c>
    </row>
    <row r="1711" spans="1:17" x14ac:dyDescent="0.25">
      <c r="A1711" t="s">
        <v>117</v>
      </c>
      <c r="B1711" t="s">
        <v>19</v>
      </c>
      <c r="C1711">
        <v>0.01</v>
      </c>
      <c r="D1711">
        <v>0.1</v>
      </c>
      <c r="E1711">
        <v>1E-3</v>
      </c>
      <c r="F1711" t="s">
        <v>16</v>
      </c>
      <c r="G1711" t="s">
        <v>15</v>
      </c>
      <c r="H1711">
        <v>20</v>
      </c>
      <c r="I1711">
        <v>50</v>
      </c>
      <c r="J1711" t="s">
        <v>21</v>
      </c>
      <c r="K1711">
        <v>577.28</v>
      </c>
      <c r="L1711">
        <v>12.896000000000001</v>
      </c>
      <c r="M1711">
        <v>576.24</v>
      </c>
      <c r="N1711">
        <v>12.803000000000001</v>
      </c>
      <c r="O1711" t="str">
        <f>IF(VLOOKUP($B1711,Table1[],2,FALSE)=0,"",VLOOKUP($B1711,Table1[],2,FALSE))</f>
        <v/>
      </c>
      <c r="P1711" t="str">
        <f>IF(VLOOKUP($B1711,Table1[],3,FALSE)=0,"",VLOOKUP($B1711,Table1[],3,FALSE))</f>
        <v/>
      </c>
      <c r="Q1711" t="str">
        <f>IF(VLOOKUP($B1711,Table1[],5,FALSE)=0,"",VLOOKUP($B1711,Table1[],5,FALSE))</f>
        <v/>
      </c>
    </row>
    <row r="1712" spans="1:17" x14ac:dyDescent="0.25">
      <c r="A1712" t="s">
        <v>117</v>
      </c>
      <c r="B1712" t="s">
        <v>19</v>
      </c>
      <c r="C1712">
        <v>0.01</v>
      </c>
      <c r="D1712">
        <v>0.1</v>
      </c>
      <c r="E1712">
        <v>1E-8</v>
      </c>
      <c r="F1712" t="s">
        <v>16</v>
      </c>
      <c r="G1712" t="s">
        <v>15</v>
      </c>
      <c r="H1712">
        <v>50</v>
      </c>
      <c r="I1712">
        <v>100</v>
      </c>
      <c r="J1712" t="s">
        <v>21</v>
      </c>
      <c r="K1712">
        <v>6</v>
      </c>
      <c r="L1712">
        <v>910</v>
      </c>
      <c r="M1712">
        <v>5.9729000000000001</v>
      </c>
      <c r="N1712">
        <v>906.03</v>
      </c>
      <c r="O1712" t="str">
        <f>IF(VLOOKUP($B1712,Table1[],2,FALSE)=0,"",VLOOKUP($B1712,Table1[],2,FALSE))</f>
        <v/>
      </c>
      <c r="P1712" t="str">
        <f>IF(VLOOKUP($B1712,Table1[],3,FALSE)=0,"",VLOOKUP($B1712,Table1[],3,FALSE))</f>
        <v/>
      </c>
      <c r="Q1712" t="str">
        <f>IF(VLOOKUP($B1712,Table1[],5,FALSE)=0,"",VLOOKUP($B1712,Table1[],5,FALSE))</f>
        <v/>
      </c>
    </row>
    <row r="1713" spans="1:17" x14ac:dyDescent="0.25">
      <c r="A1713" t="s">
        <v>117</v>
      </c>
      <c r="B1713" t="s">
        <v>19</v>
      </c>
      <c r="C1713">
        <v>0.01</v>
      </c>
      <c r="D1713">
        <v>0.1</v>
      </c>
      <c r="E1713">
        <v>9.9999999999999995E-8</v>
      </c>
      <c r="F1713" t="s">
        <v>16</v>
      </c>
      <c r="G1713" t="s">
        <v>15</v>
      </c>
      <c r="H1713">
        <v>50</v>
      </c>
      <c r="I1713">
        <v>100</v>
      </c>
      <c r="J1713" t="s">
        <v>21</v>
      </c>
      <c r="K1713">
        <v>6</v>
      </c>
      <c r="L1713">
        <v>906.02</v>
      </c>
      <c r="M1713">
        <v>5.9729999999999999</v>
      </c>
      <c r="N1713">
        <v>906.03</v>
      </c>
      <c r="O1713" t="str">
        <f>IF(VLOOKUP($B1713,Table1[],2,FALSE)=0,"",VLOOKUP($B1713,Table1[],2,FALSE))</f>
        <v/>
      </c>
      <c r="P1713" t="str">
        <f>IF(VLOOKUP($B1713,Table1[],3,FALSE)=0,"",VLOOKUP($B1713,Table1[],3,FALSE))</f>
        <v/>
      </c>
      <c r="Q1713" t="str">
        <f>IF(VLOOKUP($B1713,Table1[],5,FALSE)=0,"",VLOOKUP($B1713,Table1[],5,FALSE))</f>
        <v/>
      </c>
    </row>
    <row r="1714" spans="1:17" x14ac:dyDescent="0.25">
      <c r="A1714" t="s">
        <v>117</v>
      </c>
      <c r="B1714" t="s">
        <v>19</v>
      </c>
      <c r="C1714">
        <v>0.01</v>
      </c>
      <c r="D1714">
        <v>0.1</v>
      </c>
      <c r="E1714">
        <v>9.9999999999999995E-7</v>
      </c>
      <c r="F1714" t="s">
        <v>16</v>
      </c>
      <c r="G1714" t="s">
        <v>15</v>
      </c>
      <c r="H1714">
        <v>50</v>
      </c>
      <c r="I1714">
        <v>100</v>
      </c>
      <c r="J1714" t="s">
        <v>21</v>
      </c>
      <c r="K1714">
        <v>6</v>
      </c>
      <c r="L1714">
        <v>905.89</v>
      </c>
      <c r="M1714">
        <v>5.9854000000000003</v>
      </c>
      <c r="N1714">
        <v>905.92</v>
      </c>
      <c r="O1714" t="str">
        <f>IF(VLOOKUP($B1714,Table1[],2,FALSE)=0,"",VLOOKUP($B1714,Table1[],2,FALSE))</f>
        <v/>
      </c>
      <c r="P1714" t="str">
        <f>IF(VLOOKUP($B1714,Table1[],3,FALSE)=0,"",VLOOKUP($B1714,Table1[],3,FALSE))</f>
        <v/>
      </c>
      <c r="Q1714" t="str">
        <f>IF(VLOOKUP($B1714,Table1[],5,FALSE)=0,"",VLOOKUP($B1714,Table1[],5,FALSE))</f>
        <v/>
      </c>
    </row>
    <row r="1715" spans="1:17" x14ac:dyDescent="0.25">
      <c r="A1715" t="s">
        <v>117</v>
      </c>
      <c r="B1715" t="s">
        <v>19</v>
      </c>
      <c r="C1715">
        <v>0.01</v>
      </c>
      <c r="D1715">
        <v>0.1</v>
      </c>
      <c r="E1715">
        <v>1.0000000000000001E-5</v>
      </c>
      <c r="F1715" t="s">
        <v>16</v>
      </c>
      <c r="G1715" t="s">
        <v>15</v>
      </c>
      <c r="H1715">
        <v>50</v>
      </c>
      <c r="I1715">
        <v>100</v>
      </c>
      <c r="J1715" t="s">
        <v>21</v>
      </c>
      <c r="K1715">
        <v>7.1698000000000004</v>
      </c>
      <c r="L1715">
        <v>895.95</v>
      </c>
      <c r="M1715">
        <v>7.1433</v>
      </c>
      <c r="N1715">
        <v>896.05</v>
      </c>
      <c r="O1715" t="str">
        <f>IF(VLOOKUP($B1715,Table1[],2,FALSE)=0,"",VLOOKUP($B1715,Table1[],2,FALSE))</f>
        <v/>
      </c>
      <c r="P1715" t="str">
        <f>IF(VLOOKUP($B1715,Table1[],3,FALSE)=0,"",VLOOKUP($B1715,Table1[],3,FALSE))</f>
        <v/>
      </c>
      <c r="Q1715" t="str">
        <f>IF(VLOOKUP($B1715,Table1[],5,FALSE)=0,"",VLOOKUP($B1715,Table1[],5,FALSE))</f>
        <v/>
      </c>
    </row>
    <row r="1716" spans="1:17" x14ac:dyDescent="0.25">
      <c r="A1716" t="s">
        <v>117</v>
      </c>
      <c r="B1716" t="s">
        <v>19</v>
      </c>
      <c r="C1716">
        <v>0.01</v>
      </c>
      <c r="D1716">
        <v>0.1</v>
      </c>
      <c r="E1716">
        <v>1E-4</v>
      </c>
      <c r="F1716" t="s">
        <v>16</v>
      </c>
      <c r="G1716" t="s">
        <v>15</v>
      </c>
      <c r="H1716">
        <v>50</v>
      </c>
      <c r="I1716">
        <v>100</v>
      </c>
      <c r="J1716" t="s">
        <v>21</v>
      </c>
      <c r="K1716">
        <v>53.811999999999998</v>
      </c>
      <c r="L1716">
        <v>587.62</v>
      </c>
      <c r="M1716">
        <v>53.787999999999997</v>
      </c>
      <c r="N1716">
        <v>587.29999999999995</v>
      </c>
      <c r="O1716" t="str">
        <f>IF(VLOOKUP($B1716,Table1[],2,FALSE)=0,"",VLOOKUP($B1716,Table1[],2,FALSE))</f>
        <v/>
      </c>
      <c r="P1716" t="str">
        <f>IF(VLOOKUP($B1716,Table1[],3,FALSE)=0,"",VLOOKUP($B1716,Table1[],3,FALSE))</f>
        <v/>
      </c>
      <c r="Q1716" t="str">
        <f>IF(VLOOKUP($B1716,Table1[],5,FALSE)=0,"",VLOOKUP($B1716,Table1[],5,FALSE))</f>
        <v/>
      </c>
    </row>
    <row r="1717" spans="1:17" x14ac:dyDescent="0.25">
      <c r="A1717" t="s">
        <v>117</v>
      </c>
      <c r="B1717" t="s">
        <v>19</v>
      </c>
      <c r="C1717">
        <v>0.01</v>
      </c>
      <c r="D1717">
        <v>0.1</v>
      </c>
      <c r="E1717">
        <v>1E-3</v>
      </c>
      <c r="F1717" t="s">
        <v>16</v>
      </c>
      <c r="G1717" t="s">
        <v>15</v>
      </c>
      <c r="H1717">
        <v>50</v>
      </c>
      <c r="I1717">
        <v>100</v>
      </c>
      <c r="J1717" t="s">
        <v>21</v>
      </c>
      <c r="K1717">
        <v>576.69000000000005</v>
      </c>
      <c r="L1717">
        <v>87.305999999999997</v>
      </c>
      <c r="M1717">
        <v>571.67999999999995</v>
      </c>
      <c r="N1717">
        <v>86.953999999999994</v>
      </c>
      <c r="O1717" t="str">
        <f>IF(VLOOKUP($B1717,Table1[],2,FALSE)=0,"",VLOOKUP($B1717,Table1[],2,FALSE))</f>
        <v/>
      </c>
      <c r="P1717" t="str">
        <f>IF(VLOOKUP($B1717,Table1[],3,FALSE)=0,"",VLOOKUP($B1717,Table1[],3,FALSE))</f>
        <v/>
      </c>
      <c r="Q1717" t="str">
        <f>IF(VLOOKUP($B1717,Table1[],5,FALSE)=0,"",VLOOKUP($B1717,Table1[],5,FALSE))</f>
        <v/>
      </c>
    </row>
    <row r="1718" spans="1:17" x14ac:dyDescent="0.25">
      <c r="A1718" t="s">
        <v>117</v>
      </c>
      <c r="B1718" t="s">
        <v>19</v>
      </c>
      <c r="C1718">
        <v>0.01</v>
      </c>
      <c r="D1718">
        <v>0.1</v>
      </c>
      <c r="E1718">
        <v>1E-8</v>
      </c>
      <c r="F1718" t="s">
        <v>16</v>
      </c>
      <c r="G1718" t="s">
        <v>15</v>
      </c>
      <c r="H1718">
        <v>100</v>
      </c>
      <c r="I1718">
        <v>300</v>
      </c>
      <c r="J1718" t="s">
        <v>21</v>
      </c>
      <c r="K1718">
        <v>12</v>
      </c>
      <c r="L1718">
        <v>3500</v>
      </c>
      <c r="M1718">
        <v>11.521000000000001</v>
      </c>
      <c r="N1718">
        <v>3476.1</v>
      </c>
      <c r="O1718" t="str">
        <f>IF(VLOOKUP($B1718,Table1[],2,FALSE)=0,"",VLOOKUP($B1718,Table1[],2,FALSE))</f>
        <v/>
      </c>
      <c r="P1718" t="str">
        <f>IF(VLOOKUP($B1718,Table1[],3,FALSE)=0,"",VLOOKUP($B1718,Table1[],3,FALSE))</f>
        <v/>
      </c>
      <c r="Q1718" t="str">
        <f>IF(VLOOKUP($B1718,Table1[],5,FALSE)=0,"",VLOOKUP($B1718,Table1[],5,FALSE))</f>
        <v/>
      </c>
    </row>
    <row r="1719" spans="1:17" x14ac:dyDescent="0.25">
      <c r="A1719" t="s">
        <v>117</v>
      </c>
      <c r="B1719" t="s">
        <v>19</v>
      </c>
      <c r="C1719">
        <v>0.01</v>
      </c>
      <c r="D1719">
        <v>0.1</v>
      </c>
      <c r="E1719">
        <v>9.9999999999999995E-8</v>
      </c>
      <c r="F1719" t="s">
        <v>16</v>
      </c>
      <c r="G1719" t="s">
        <v>15</v>
      </c>
      <c r="H1719">
        <v>100</v>
      </c>
      <c r="I1719">
        <v>300</v>
      </c>
      <c r="J1719" t="s">
        <v>21</v>
      </c>
      <c r="K1719">
        <v>12</v>
      </c>
      <c r="L1719">
        <v>3500</v>
      </c>
      <c r="M1719">
        <v>11.521000000000001</v>
      </c>
      <c r="N1719">
        <v>3476.1</v>
      </c>
      <c r="O1719" t="str">
        <f>IF(VLOOKUP($B1719,Table1[],2,FALSE)=0,"",VLOOKUP($B1719,Table1[],2,FALSE))</f>
        <v/>
      </c>
      <c r="P1719" t="str">
        <f>IF(VLOOKUP($B1719,Table1[],3,FALSE)=0,"",VLOOKUP($B1719,Table1[],3,FALSE))</f>
        <v/>
      </c>
      <c r="Q1719" t="str">
        <f>IF(VLOOKUP($B1719,Table1[],5,FALSE)=0,"",VLOOKUP($B1719,Table1[],5,FALSE))</f>
        <v/>
      </c>
    </row>
    <row r="1720" spans="1:17" x14ac:dyDescent="0.25">
      <c r="A1720" t="s">
        <v>117</v>
      </c>
      <c r="B1720" t="s">
        <v>19</v>
      </c>
      <c r="C1720">
        <v>0.01</v>
      </c>
      <c r="D1720">
        <v>0.1</v>
      </c>
      <c r="E1720">
        <v>9.9999999999999995E-7</v>
      </c>
      <c r="F1720" t="s">
        <v>16</v>
      </c>
      <c r="G1720" t="s">
        <v>15</v>
      </c>
      <c r="H1720">
        <v>100</v>
      </c>
      <c r="I1720">
        <v>300</v>
      </c>
      <c r="J1720" t="s">
        <v>21</v>
      </c>
      <c r="K1720">
        <v>12</v>
      </c>
      <c r="L1720">
        <v>3500</v>
      </c>
      <c r="M1720">
        <v>11.522</v>
      </c>
      <c r="N1720">
        <v>3476.1</v>
      </c>
      <c r="O1720" t="str">
        <f>IF(VLOOKUP($B1720,Table1[],2,FALSE)=0,"",VLOOKUP($B1720,Table1[],2,FALSE))</f>
        <v/>
      </c>
      <c r="P1720" t="str">
        <f>IF(VLOOKUP($B1720,Table1[],3,FALSE)=0,"",VLOOKUP($B1720,Table1[],3,FALSE))</f>
        <v/>
      </c>
      <c r="Q1720" t="str">
        <f>IF(VLOOKUP($B1720,Table1[],5,FALSE)=0,"",VLOOKUP($B1720,Table1[],5,FALSE))</f>
        <v/>
      </c>
    </row>
    <row r="1721" spans="1:17" x14ac:dyDescent="0.25">
      <c r="A1721" t="s">
        <v>117</v>
      </c>
      <c r="B1721" t="s">
        <v>19</v>
      </c>
      <c r="C1721">
        <v>0.01</v>
      </c>
      <c r="D1721">
        <v>0.1</v>
      </c>
      <c r="E1721">
        <v>1.0000000000000001E-5</v>
      </c>
      <c r="F1721" t="s">
        <v>16</v>
      </c>
      <c r="G1721" t="s">
        <v>15</v>
      </c>
      <c r="H1721">
        <v>100</v>
      </c>
      <c r="I1721">
        <v>300</v>
      </c>
      <c r="J1721" t="s">
        <v>21</v>
      </c>
      <c r="K1721">
        <v>12</v>
      </c>
      <c r="L1721">
        <v>3500</v>
      </c>
      <c r="M1721">
        <v>11.911</v>
      </c>
      <c r="N1721">
        <v>3472.7</v>
      </c>
      <c r="O1721" t="str">
        <f>IF(VLOOKUP($B1721,Table1[],2,FALSE)=0,"",VLOOKUP($B1721,Table1[],2,FALSE))</f>
        <v/>
      </c>
      <c r="P1721" t="str">
        <f>IF(VLOOKUP($B1721,Table1[],3,FALSE)=0,"",VLOOKUP($B1721,Table1[],3,FALSE))</f>
        <v/>
      </c>
      <c r="Q1721" t="str">
        <f>IF(VLOOKUP($B1721,Table1[],5,FALSE)=0,"",VLOOKUP($B1721,Table1[],5,FALSE))</f>
        <v/>
      </c>
    </row>
    <row r="1722" spans="1:17" x14ac:dyDescent="0.25">
      <c r="A1722" t="s">
        <v>117</v>
      </c>
      <c r="B1722" t="s">
        <v>19</v>
      </c>
      <c r="C1722">
        <v>0.01</v>
      </c>
      <c r="D1722">
        <v>0.1</v>
      </c>
      <c r="E1722">
        <v>1E-4</v>
      </c>
      <c r="F1722" t="s">
        <v>16</v>
      </c>
      <c r="G1722" t="s">
        <v>15</v>
      </c>
      <c r="H1722">
        <v>100</v>
      </c>
      <c r="I1722">
        <v>300</v>
      </c>
      <c r="J1722" t="s">
        <v>21</v>
      </c>
      <c r="K1722">
        <v>41.904000000000003</v>
      </c>
      <c r="L1722">
        <v>3219</v>
      </c>
      <c r="M1722">
        <v>41.802</v>
      </c>
      <c r="N1722">
        <v>3219.4</v>
      </c>
      <c r="O1722" t="str">
        <f>IF(VLOOKUP($B1722,Table1[],2,FALSE)=0,"",VLOOKUP($B1722,Table1[],2,FALSE))</f>
        <v/>
      </c>
      <c r="P1722" t="str">
        <f>IF(VLOOKUP($B1722,Table1[],3,FALSE)=0,"",VLOOKUP($B1722,Table1[],3,FALSE))</f>
        <v/>
      </c>
      <c r="Q1722" t="str">
        <f>IF(VLOOKUP($B1722,Table1[],5,FALSE)=0,"",VLOOKUP($B1722,Table1[],5,FALSE))</f>
        <v/>
      </c>
    </row>
    <row r="1723" spans="1:17" x14ac:dyDescent="0.25">
      <c r="A1723" t="s">
        <v>117</v>
      </c>
      <c r="B1723" t="s">
        <v>19</v>
      </c>
      <c r="C1723">
        <v>0.01</v>
      </c>
      <c r="D1723">
        <v>0.1</v>
      </c>
      <c r="E1723">
        <v>1E-3</v>
      </c>
      <c r="F1723" t="s">
        <v>16</v>
      </c>
      <c r="G1723" t="s">
        <v>15</v>
      </c>
      <c r="H1723">
        <v>100</v>
      </c>
      <c r="I1723">
        <v>300</v>
      </c>
      <c r="J1723" t="s">
        <v>21</v>
      </c>
      <c r="K1723">
        <v>568.05999999999995</v>
      </c>
      <c r="L1723">
        <v>1120</v>
      </c>
      <c r="M1723">
        <v>547.01</v>
      </c>
      <c r="N1723">
        <v>1119.2</v>
      </c>
      <c r="O1723" t="str">
        <f>IF(VLOOKUP($B1723,Table1[],2,FALSE)=0,"",VLOOKUP($B1723,Table1[],2,FALSE))</f>
        <v/>
      </c>
      <c r="P1723" t="str">
        <f>IF(VLOOKUP($B1723,Table1[],3,FALSE)=0,"",VLOOKUP($B1723,Table1[],3,FALSE))</f>
        <v/>
      </c>
      <c r="Q1723" t="str">
        <f>IF(VLOOKUP($B1723,Table1[],5,FALSE)=0,"",VLOOKUP($B1723,Table1[],5,FALSE))</f>
        <v/>
      </c>
    </row>
    <row r="1724" spans="1:17" x14ac:dyDescent="0.25">
      <c r="A1724" t="s">
        <v>117</v>
      </c>
      <c r="B1724" t="s">
        <v>19</v>
      </c>
      <c r="C1724">
        <v>0.01</v>
      </c>
      <c r="D1724">
        <v>0.1</v>
      </c>
      <c r="E1724">
        <v>1E-8</v>
      </c>
      <c r="F1724" t="s">
        <v>16</v>
      </c>
      <c r="G1724" t="s">
        <v>15</v>
      </c>
      <c r="H1724">
        <v>300</v>
      </c>
      <c r="I1724">
        <v>1000</v>
      </c>
      <c r="J1724" t="s">
        <v>21</v>
      </c>
      <c r="K1724">
        <v>12</v>
      </c>
      <c r="L1724">
        <v>12000</v>
      </c>
      <c r="M1724">
        <v>11.521000000000001</v>
      </c>
      <c r="N1724">
        <v>11631</v>
      </c>
      <c r="O1724" t="str">
        <f>IF(VLOOKUP($B1724,Table1[],2,FALSE)=0,"",VLOOKUP($B1724,Table1[],2,FALSE))</f>
        <v/>
      </c>
      <c r="P1724" t="str">
        <f>IF(VLOOKUP($B1724,Table1[],3,FALSE)=0,"",VLOOKUP($B1724,Table1[],3,FALSE))</f>
        <v/>
      </c>
      <c r="Q1724" t="str">
        <f>IF(VLOOKUP($B1724,Table1[],5,FALSE)=0,"",VLOOKUP($B1724,Table1[],5,FALSE))</f>
        <v/>
      </c>
    </row>
    <row r="1725" spans="1:17" x14ac:dyDescent="0.25">
      <c r="A1725" t="s">
        <v>117</v>
      </c>
      <c r="B1725" t="s">
        <v>19</v>
      </c>
      <c r="C1725">
        <v>0.01</v>
      </c>
      <c r="D1725">
        <v>0.1</v>
      </c>
      <c r="E1725">
        <v>9.9999999999999995E-8</v>
      </c>
      <c r="F1725" t="s">
        <v>16</v>
      </c>
      <c r="G1725" t="s">
        <v>15</v>
      </c>
      <c r="H1725">
        <v>300</v>
      </c>
      <c r="I1725">
        <v>1000</v>
      </c>
      <c r="J1725" t="s">
        <v>21</v>
      </c>
      <c r="K1725">
        <v>12</v>
      </c>
      <c r="L1725">
        <v>12000</v>
      </c>
      <c r="M1725">
        <v>11.521000000000001</v>
      </c>
      <c r="N1725">
        <v>11631</v>
      </c>
      <c r="O1725" t="str">
        <f>IF(VLOOKUP($B1725,Table1[],2,FALSE)=0,"",VLOOKUP($B1725,Table1[],2,FALSE))</f>
        <v/>
      </c>
      <c r="P1725" t="str">
        <f>IF(VLOOKUP($B1725,Table1[],3,FALSE)=0,"",VLOOKUP($B1725,Table1[],3,FALSE))</f>
        <v/>
      </c>
      <c r="Q1725" t="str">
        <f>IF(VLOOKUP($B1725,Table1[],5,FALSE)=0,"",VLOOKUP($B1725,Table1[],5,FALSE))</f>
        <v/>
      </c>
    </row>
    <row r="1726" spans="1:17" x14ac:dyDescent="0.25">
      <c r="A1726" t="s">
        <v>117</v>
      </c>
      <c r="B1726" t="s">
        <v>19</v>
      </c>
      <c r="C1726">
        <v>0.01</v>
      </c>
      <c r="D1726">
        <v>0.1</v>
      </c>
      <c r="E1726">
        <v>9.9999999999999995E-7</v>
      </c>
      <c r="F1726" t="s">
        <v>16</v>
      </c>
      <c r="G1726" t="s">
        <v>15</v>
      </c>
      <c r="H1726">
        <v>300</v>
      </c>
      <c r="I1726">
        <v>1000</v>
      </c>
      <c r="J1726" t="s">
        <v>21</v>
      </c>
      <c r="K1726">
        <v>12</v>
      </c>
      <c r="L1726">
        <v>12000</v>
      </c>
      <c r="M1726">
        <v>11.521000000000001</v>
      </c>
      <c r="N1726">
        <v>11631</v>
      </c>
      <c r="O1726" t="str">
        <f>IF(VLOOKUP($B1726,Table1[],2,FALSE)=0,"",VLOOKUP($B1726,Table1[],2,FALSE))</f>
        <v/>
      </c>
      <c r="P1726" t="str">
        <f>IF(VLOOKUP($B1726,Table1[],3,FALSE)=0,"",VLOOKUP($B1726,Table1[],3,FALSE))</f>
        <v/>
      </c>
      <c r="Q1726" t="str">
        <f>IF(VLOOKUP($B1726,Table1[],5,FALSE)=0,"",VLOOKUP($B1726,Table1[],5,FALSE))</f>
        <v/>
      </c>
    </row>
    <row r="1727" spans="1:17" x14ac:dyDescent="0.25">
      <c r="A1727" t="s">
        <v>117</v>
      </c>
      <c r="B1727" t="s">
        <v>19</v>
      </c>
      <c r="C1727">
        <v>0.01</v>
      </c>
      <c r="D1727">
        <v>0.1</v>
      </c>
      <c r="E1727">
        <v>1.0000000000000001E-5</v>
      </c>
      <c r="F1727" t="s">
        <v>16</v>
      </c>
      <c r="G1727" t="s">
        <v>15</v>
      </c>
      <c r="H1727">
        <v>300</v>
      </c>
      <c r="I1727">
        <v>1000</v>
      </c>
      <c r="J1727" t="s">
        <v>21</v>
      </c>
      <c r="K1727">
        <v>12</v>
      </c>
      <c r="L1727">
        <v>12000</v>
      </c>
      <c r="M1727">
        <v>11.635</v>
      </c>
      <c r="N1727">
        <v>11630</v>
      </c>
      <c r="O1727" t="str">
        <f>IF(VLOOKUP($B1727,Table1[],2,FALSE)=0,"",VLOOKUP($B1727,Table1[],2,FALSE))</f>
        <v/>
      </c>
      <c r="P1727" t="str">
        <f>IF(VLOOKUP($B1727,Table1[],3,FALSE)=0,"",VLOOKUP($B1727,Table1[],3,FALSE))</f>
        <v/>
      </c>
      <c r="Q1727" t="str">
        <f>IF(VLOOKUP($B1727,Table1[],5,FALSE)=0,"",VLOOKUP($B1727,Table1[],5,FALSE))</f>
        <v/>
      </c>
    </row>
    <row r="1728" spans="1:17" x14ac:dyDescent="0.25">
      <c r="A1728" t="s">
        <v>117</v>
      </c>
      <c r="B1728" t="s">
        <v>19</v>
      </c>
      <c r="C1728">
        <v>0.01</v>
      </c>
      <c r="D1728">
        <v>0.1</v>
      </c>
      <c r="E1728">
        <v>1E-4</v>
      </c>
      <c r="F1728" t="s">
        <v>16</v>
      </c>
      <c r="G1728" t="s">
        <v>15</v>
      </c>
      <c r="H1728">
        <v>300</v>
      </c>
      <c r="I1728">
        <v>1000</v>
      </c>
      <c r="J1728" t="s">
        <v>21</v>
      </c>
      <c r="K1728">
        <v>21.308</v>
      </c>
      <c r="L1728">
        <v>11907</v>
      </c>
      <c r="M1728">
        <v>25.138999999999999</v>
      </c>
      <c r="N1728">
        <v>11509</v>
      </c>
      <c r="O1728" t="str">
        <f>IF(VLOOKUP($B1728,Table1[],2,FALSE)=0,"",VLOOKUP($B1728,Table1[],2,FALSE))</f>
        <v/>
      </c>
      <c r="P1728" t="str">
        <f>IF(VLOOKUP($B1728,Table1[],3,FALSE)=0,"",VLOOKUP($B1728,Table1[],3,FALSE))</f>
        <v/>
      </c>
      <c r="Q1728" t="str">
        <f>IF(VLOOKUP($B1728,Table1[],5,FALSE)=0,"",VLOOKUP($B1728,Table1[],5,FALSE))</f>
        <v/>
      </c>
    </row>
    <row r="1729" spans="1:17" x14ac:dyDescent="0.25">
      <c r="A1729" t="s">
        <v>117</v>
      </c>
      <c r="B1729" t="s">
        <v>19</v>
      </c>
      <c r="C1729">
        <v>0.01</v>
      </c>
      <c r="D1729">
        <v>0.1</v>
      </c>
      <c r="E1729">
        <v>1E-3</v>
      </c>
      <c r="F1729" t="s">
        <v>16</v>
      </c>
      <c r="G1729" t="s">
        <v>15</v>
      </c>
      <c r="H1729">
        <v>300</v>
      </c>
      <c r="I1729">
        <v>1000</v>
      </c>
      <c r="J1729" t="s">
        <v>21</v>
      </c>
      <c r="K1729">
        <v>511.75</v>
      </c>
      <c r="L1729">
        <v>7972.6</v>
      </c>
      <c r="M1729">
        <v>476.24</v>
      </c>
      <c r="N1729">
        <v>7972.4</v>
      </c>
      <c r="O1729" t="str">
        <f>IF(VLOOKUP($B1729,Table1[],2,FALSE)=0,"",VLOOKUP($B1729,Table1[],2,FALSE))</f>
        <v/>
      </c>
      <c r="P1729" t="str">
        <f>IF(VLOOKUP($B1729,Table1[],3,FALSE)=0,"",VLOOKUP($B1729,Table1[],3,FALSE))</f>
        <v/>
      </c>
      <c r="Q1729" t="str">
        <f>IF(VLOOKUP($B1729,Table1[],5,FALSE)=0,"",VLOOKUP($B1729,Table1[],5,FALSE))</f>
        <v/>
      </c>
    </row>
    <row r="1730" spans="1:17" x14ac:dyDescent="0.25">
      <c r="A1730" t="s">
        <v>117</v>
      </c>
      <c r="B1730" t="s">
        <v>19</v>
      </c>
      <c r="C1730">
        <v>0.1</v>
      </c>
      <c r="D1730">
        <v>1</v>
      </c>
      <c r="E1730">
        <v>9.9999999999999995E-8</v>
      </c>
      <c r="F1730" t="s">
        <v>16</v>
      </c>
      <c r="G1730" t="s">
        <v>15</v>
      </c>
      <c r="H1730">
        <v>1E-3</v>
      </c>
      <c r="I1730">
        <v>0.04</v>
      </c>
      <c r="J1730" t="s">
        <v>21</v>
      </c>
      <c r="K1730">
        <v>47</v>
      </c>
      <c r="L1730">
        <v>82</v>
      </c>
      <c r="M1730">
        <v>80.62</v>
      </c>
      <c r="N1730">
        <v>80.62</v>
      </c>
      <c r="O1730" t="str">
        <f>IF(VLOOKUP($B1730,Table1[],2,FALSE)=0,"",VLOOKUP($B1730,Table1[],2,FALSE))</f>
        <v/>
      </c>
      <c r="P1730" t="str">
        <f>IF(VLOOKUP($B1730,Table1[],3,FALSE)=0,"",VLOOKUP($B1730,Table1[],3,FALSE))</f>
        <v/>
      </c>
      <c r="Q1730" t="str">
        <f>IF(VLOOKUP($B1730,Table1[],5,FALSE)=0,"",VLOOKUP($B1730,Table1[],5,FALSE))</f>
        <v/>
      </c>
    </row>
    <row r="1731" spans="1:17" x14ac:dyDescent="0.25">
      <c r="A1731" t="s">
        <v>117</v>
      </c>
      <c r="B1731" t="s">
        <v>19</v>
      </c>
      <c r="C1731">
        <v>0.1</v>
      </c>
      <c r="D1731">
        <v>1</v>
      </c>
      <c r="E1731">
        <v>9.9999999999999995E-7</v>
      </c>
      <c r="F1731" t="s">
        <v>16</v>
      </c>
      <c r="G1731" t="s">
        <v>15</v>
      </c>
      <c r="H1731">
        <v>1E-3</v>
      </c>
      <c r="I1731">
        <v>0.04</v>
      </c>
      <c r="J1731" t="s">
        <v>21</v>
      </c>
      <c r="K1731">
        <v>47</v>
      </c>
      <c r="L1731">
        <v>82</v>
      </c>
      <c r="M1731">
        <v>80.617999999999995</v>
      </c>
      <c r="N1731">
        <v>80.617999999999995</v>
      </c>
      <c r="O1731" t="str">
        <f>IF(VLOOKUP($B1731,Table1[],2,FALSE)=0,"",VLOOKUP($B1731,Table1[],2,FALSE))</f>
        <v/>
      </c>
      <c r="P1731" t="str">
        <f>IF(VLOOKUP($B1731,Table1[],3,FALSE)=0,"",VLOOKUP($B1731,Table1[],3,FALSE))</f>
        <v/>
      </c>
      <c r="Q1731" t="str">
        <f>IF(VLOOKUP($B1731,Table1[],5,FALSE)=0,"",VLOOKUP($B1731,Table1[],5,FALSE))</f>
        <v/>
      </c>
    </row>
    <row r="1732" spans="1:17" x14ac:dyDescent="0.25">
      <c r="A1732" t="s">
        <v>117</v>
      </c>
      <c r="B1732" t="s">
        <v>19</v>
      </c>
      <c r="C1732">
        <v>0.1</v>
      </c>
      <c r="D1732">
        <v>1</v>
      </c>
      <c r="E1732">
        <v>1.0000000000000001E-5</v>
      </c>
      <c r="F1732" t="s">
        <v>16</v>
      </c>
      <c r="G1732" t="s">
        <v>15</v>
      </c>
      <c r="H1732">
        <v>1E-3</v>
      </c>
      <c r="I1732">
        <v>0.04</v>
      </c>
      <c r="J1732" t="s">
        <v>21</v>
      </c>
      <c r="K1732">
        <v>47</v>
      </c>
      <c r="L1732">
        <v>82</v>
      </c>
      <c r="M1732">
        <v>80.426000000000002</v>
      </c>
      <c r="N1732">
        <v>80.426000000000002</v>
      </c>
      <c r="O1732" t="str">
        <f>IF(VLOOKUP($B1732,Table1[],2,FALSE)=0,"",VLOOKUP($B1732,Table1[],2,FALSE))</f>
        <v/>
      </c>
      <c r="P1732" t="str">
        <f>IF(VLOOKUP($B1732,Table1[],3,FALSE)=0,"",VLOOKUP($B1732,Table1[],3,FALSE))</f>
        <v/>
      </c>
      <c r="Q1732" t="str">
        <f>IF(VLOOKUP($B1732,Table1[],5,FALSE)=0,"",VLOOKUP($B1732,Table1[],5,FALSE))</f>
        <v/>
      </c>
    </row>
    <row r="1733" spans="1:17" x14ac:dyDescent="0.25">
      <c r="A1733" t="s">
        <v>117</v>
      </c>
      <c r="B1733" t="s">
        <v>19</v>
      </c>
      <c r="C1733">
        <v>0.1</v>
      </c>
      <c r="D1733">
        <v>1</v>
      </c>
      <c r="E1733">
        <v>1E-4</v>
      </c>
      <c r="F1733" t="s">
        <v>16</v>
      </c>
      <c r="G1733" t="s">
        <v>15</v>
      </c>
      <c r="H1733">
        <v>1E-3</v>
      </c>
      <c r="I1733">
        <v>0.04</v>
      </c>
      <c r="J1733" t="s">
        <v>21</v>
      </c>
      <c r="K1733">
        <v>72.742999999999995</v>
      </c>
      <c r="L1733">
        <v>66.872</v>
      </c>
      <c r="M1733">
        <v>66.849000000000004</v>
      </c>
      <c r="N1733">
        <v>66.849000000000004</v>
      </c>
      <c r="O1733" t="str">
        <f>IF(VLOOKUP($B1733,Table1[],2,FALSE)=0,"",VLOOKUP($B1733,Table1[],2,FALSE))</f>
        <v/>
      </c>
      <c r="P1733" t="str">
        <f>IF(VLOOKUP($B1733,Table1[],3,FALSE)=0,"",VLOOKUP($B1733,Table1[],3,FALSE))</f>
        <v/>
      </c>
      <c r="Q1733" t="str">
        <f>IF(VLOOKUP($B1733,Table1[],5,FALSE)=0,"",VLOOKUP($B1733,Table1[],5,FALSE))</f>
        <v/>
      </c>
    </row>
    <row r="1734" spans="1:17" x14ac:dyDescent="0.25">
      <c r="A1734" t="s">
        <v>117</v>
      </c>
      <c r="B1734" t="s">
        <v>19</v>
      </c>
      <c r="C1734">
        <v>0.1</v>
      </c>
      <c r="D1734">
        <v>1</v>
      </c>
      <c r="E1734">
        <v>1E-3</v>
      </c>
      <c r="F1734" t="s">
        <v>16</v>
      </c>
      <c r="G1734" t="s">
        <v>15</v>
      </c>
      <c r="H1734">
        <v>1E-3</v>
      </c>
      <c r="I1734">
        <v>0.04</v>
      </c>
      <c r="J1734" t="s">
        <v>21</v>
      </c>
      <c r="K1734">
        <v>578.69000000000005</v>
      </c>
      <c r="L1734">
        <v>12.536</v>
      </c>
      <c r="M1734">
        <v>12.497999999999999</v>
      </c>
      <c r="N1734">
        <v>12.497999999999999</v>
      </c>
      <c r="O1734" t="str">
        <f>IF(VLOOKUP($B1734,Table1[],2,FALSE)=0,"",VLOOKUP($B1734,Table1[],2,FALSE))</f>
        <v/>
      </c>
      <c r="P1734" t="str">
        <f>IF(VLOOKUP($B1734,Table1[],3,FALSE)=0,"",VLOOKUP($B1734,Table1[],3,FALSE))</f>
        <v/>
      </c>
      <c r="Q1734" t="str">
        <f>IF(VLOOKUP($B1734,Table1[],5,FALSE)=0,"",VLOOKUP($B1734,Table1[],5,FALSE))</f>
        <v/>
      </c>
    </row>
    <row r="1735" spans="1:17" x14ac:dyDescent="0.25">
      <c r="A1735" t="s">
        <v>117</v>
      </c>
      <c r="B1735" t="s">
        <v>19</v>
      </c>
      <c r="C1735">
        <v>0.1</v>
      </c>
      <c r="D1735">
        <v>1</v>
      </c>
      <c r="E1735">
        <v>0.01</v>
      </c>
      <c r="F1735" t="s">
        <v>16</v>
      </c>
      <c r="G1735" t="s">
        <v>15</v>
      </c>
      <c r="H1735">
        <v>1E-3</v>
      </c>
      <c r="I1735">
        <v>0.04</v>
      </c>
      <c r="J1735" t="s">
        <v>21</v>
      </c>
      <c r="K1735">
        <v>5773.7</v>
      </c>
      <c r="L1735">
        <v>1.2830999999999999</v>
      </c>
      <c r="M1735">
        <v>1.2674000000000001</v>
      </c>
      <c r="N1735">
        <v>1.2674000000000001</v>
      </c>
      <c r="O1735" t="str">
        <f>IF(VLOOKUP($B1735,Table1[],2,FALSE)=0,"",VLOOKUP($B1735,Table1[],2,FALSE))</f>
        <v/>
      </c>
      <c r="P1735" t="str">
        <f>IF(VLOOKUP($B1735,Table1[],3,FALSE)=0,"",VLOOKUP($B1735,Table1[],3,FALSE))</f>
        <v/>
      </c>
      <c r="Q1735" t="str">
        <f>IF(VLOOKUP($B1735,Table1[],5,FALSE)=0,"",VLOOKUP($B1735,Table1[],5,FALSE))</f>
        <v/>
      </c>
    </row>
    <row r="1736" spans="1:17" x14ac:dyDescent="0.25">
      <c r="A1736" t="s">
        <v>117</v>
      </c>
      <c r="B1736" t="s">
        <v>19</v>
      </c>
      <c r="C1736">
        <v>0.1</v>
      </c>
      <c r="D1736">
        <v>1</v>
      </c>
      <c r="E1736">
        <v>9.9999999999999995E-8</v>
      </c>
      <c r="F1736" t="s">
        <v>16</v>
      </c>
      <c r="G1736" t="s">
        <v>15</v>
      </c>
      <c r="H1736">
        <v>0.04</v>
      </c>
      <c r="I1736">
        <v>1</v>
      </c>
      <c r="J1736" t="s">
        <v>21</v>
      </c>
      <c r="K1736">
        <v>24</v>
      </c>
      <c r="L1736">
        <v>82</v>
      </c>
      <c r="M1736">
        <v>23.524000000000001</v>
      </c>
      <c r="N1736">
        <v>80.444999999999993</v>
      </c>
      <c r="O1736" t="str">
        <f>IF(VLOOKUP($B1736,Table1[],2,FALSE)=0,"",VLOOKUP($B1736,Table1[],2,FALSE))</f>
        <v/>
      </c>
      <c r="P1736" t="str">
        <f>IF(VLOOKUP($B1736,Table1[],3,FALSE)=0,"",VLOOKUP($B1736,Table1[],3,FALSE))</f>
        <v/>
      </c>
      <c r="Q1736" t="str">
        <f>IF(VLOOKUP($B1736,Table1[],5,FALSE)=0,"",VLOOKUP($B1736,Table1[],5,FALSE))</f>
        <v/>
      </c>
    </row>
    <row r="1737" spans="1:17" x14ac:dyDescent="0.25">
      <c r="A1737" t="s">
        <v>117</v>
      </c>
      <c r="B1737" t="s">
        <v>19</v>
      </c>
      <c r="C1737">
        <v>0.1</v>
      </c>
      <c r="D1737">
        <v>1</v>
      </c>
      <c r="E1737">
        <v>9.9999999999999995E-7</v>
      </c>
      <c r="F1737" t="s">
        <v>16</v>
      </c>
      <c r="G1737" t="s">
        <v>15</v>
      </c>
      <c r="H1737">
        <v>0.04</v>
      </c>
      <c r="I1737">
        <v>1</v>
      </c>
      <c r="J1737" t="s">
        <v>21</v>
      </c>
      <c r="K1737">
        <v>24</v>
      </c>
      <c r="L1737">
        <v>82</v>
      </c>
      <c r="M1737">
        <v>23.53</v>
      </c>
      <c r="N1737">
        <v>80.441000000000003</v>
      </c>
      <c r="O1737" t="str">
        <f>IF(VLOOKUP($B1737,Table1[],2,FALSE)=0,"",VLOOKUP($B1737,Table1[],2,FALSE))</f>
        <v/>
      </c>
      <c r="P1737" t="str">
        <f>IF(VLOOKUP($B1737,Table1[],3,FALSE)=0,"",VLOOKUP($B1737,Table1[],3,FALSE))</f>
        <v/>
      </c>
      <c r="Q1737" t="str">
        <f>IF(VLOOKUP($B1737,Table1[],5,FALSE)=0,"",VLOOKUP($B1737,Table1[],5,FALSE))</f>
        <v/>
      </c>
    </row>
    <row r="1738" spans="1:17" x14ac:dyDescent="0.25">
      <c r="A1738" t="s">
        <v>117</v>
      </c>
      <c r="B1738" t="s">
        <v>19</v>
      </c>
      <c r="C1738">
        <v>0.1</v>
      </c>
      <c r="D1738">
        <v>1</v>
      </c>
      <c r="E1738">
        <v>1.0000000000000001E-5</v>
      </c>
      <c r="F1738" t="s">
        <v>16</v>
      </c>
      <c r="G1738" t="s">
        <v>15</v>
      </c>
      <c r="H1738">
        <v>0.04</v>
      </c>
      <c r="I1738">
        <v>1</v>
      </c>
      <c r="J1738" t="s">
        <v>21</v>
      </c>
      <c r="K1738">
        <v>24</v>
      </c>
      <c r="L1738">
        <v>82</v>
      </c>
      <c r="M1738">
        <v>24.088000000000001</v>
      </c>
      <c r="N1738">
        <v>80.040999999999997</v>
      </c>
      <c r="O1738" t="str">
        <f>IF(VLOOKUP($B1738,Table1[],2,FALSE)=0,"",VLOOKUP($B1738,Table1[],2,FALSE))</f>
        <v/>
      </c>
      <c r="P1738" t="str">
        <f>IF(VLOOKUP($B1738,Table1[],3,FALSE)=0,"",VLOOKUP($B1738,Table1[],3,FALSE))</f>
        <v/>
      </c>
      <c r="Q1738" t="str">
        <f>IF(VLOOKUP($B1738,Table1[],5,FALSE)=0,"",VLOOKUP($B1738,Table1[],5,FALSE))</f>
        <v/>
      </c>
    </row>
    <row r="1739" spans="1:17" x14ac:dyDescent="0.25">
      <c r="A1739" t="s">
        <v>117</v>
      </c>
      <c r="B1739" t="s">
        <v>19</v>
      </c>
      <c r="C1739">
        <v>0.1</v>
      </c>
      <c r="D1739">
        <v>1</v>
      </c>
      <c r="E1739">
        <v>1E-4</v>
      </c>
      <c r="F1739" t="s">
        <v>16</v>
      </c>
      <c r="G1739" t="s">
        <v>15</v>
      </c>
      <c r="H1739">
        <v>0.04</v>
      </c>
      <c r="I1739">
        <v>1</v>
      </c>
      <c r="J1739" t="s">
        <v>21</v>
      </c>
      <c r="K1739">
        <v>59.942999999999998</v>
      </c>
      <c r="L1739">
        <v>59.048999999999999</v>
      </c>
      <c r="M1739">
        <v>59.9</v>
      </c>
      <c r="N1739">
        <v>59.024000000000001</v>
      </c>
      <c r="O1739" t="str">
        <f>IF(VLOOKUP($B1739,Table1[],2,FALSE)=0,"",VLOOKUP($B1739,Table1[],2,FALSE))</f>
        <v/>
      </c>
      <c r="P1739" t="str">
        <f>IF(VLOOKUP($B1739,Table1[],3,FALSE)=0,"",VLOOKUP($B1739,Table1[],3,FALSE))</f>
        <v/>
      </c>
      <c r="Q1739" t="str">
        <f>IF(VLOOKUP($B1739,Table1[],5,FALSE)=0,"",VLOOKUP($B1739,Table1[],5,FALSE))</f>
        <v/>
      </c>
    </row>
    <row r="1740" spans="1:17" x14ac:dyDescent="0.25">
      <c r="A1740" t="s">
        <v>117</v>
      </c>
      <c r="B1740" t="s">
        <v>19</v>
      </c>
      <c r="C1740">
        <v>0.1</v>
      </c>
      <c r="D1740">
        <v>1</v>
      </c>
      <c r="E1740">
        <v>1E-3</v>
      </c>
      <c r="F1740" t="s">
        <v>16</v>
      </c>
      <c r="G1740" t="s">
        <v>15</v>
      </c>
      <c r="H1740">
        <v>0.04</v>
      </c>
      <c r="I1740">
        <v>1</v>
      </c>
      <c r="J1740" t="s">
        <v>21</v>
      </c>
      <c r="K1740">
        <v>577.29999999999995</v>
      </c>
      <c r="L1740">
        <v>9.3986000000000001</v>
      </c>
      <c r="M1740">
        <v>577.28</v>
      </c>
      <c r="N1740">
        <v>9.3602000000000007</v>
      </c>
      <c r="O1740" t="str">
        <f>IF(VLOOKUP($B1740,Table1[],2,FALSE)=0,"",VLOOKUP($B1740,Table1[],2,FALSE))</f>
        <v/>
      </c>
      <c r="P1740" t="str">
        <f>IF(VLOOKUP($B1740,Table1[],3,FALSE)=0,"",VLOOKUP($B1740,Table1[],3,FALSE))</f>
        <v/>
      </c>
      <c r="Q1740" t="str">
        <f>IF(VLOOKUP($B1740,Table1[],5,FALSE)=0,"",VLOOKUP($B1740,Table1[],5,FALSE))</f>
        <v/>
      </c>
    </row>
    <row r="1741" spans="1:17" x14ac:dyDescent="0.25">
      <c r="A1741" t="s">
        <v>117</v>
      </c>
      <c r="B1741" t="s">
        <v>19</v>
      </c>
      <c r="C1741">
        <v>0.1</v>
      </c>
      <c r="D1741">
        <v>1</v>
      </c>
      <c r="E1741">
        <v>0.01</v>
      </c>
      <c r="F1741" t="s">
        <v>16</v>
      </c>
      <c r="G1741" t="s">
        <v>15</v>
      </c>
      <c r="H1741">
        <v>0.04</v>
      </c>
      <c r="I1741">
        <v>1</v>
      </c>
      <c r="J1741" t="s">
        <v>21</v>
      </c>
      <c r="K1741">
        <v>5773.6</v>
      </c>
      <c r="L1741">
        <v>0.95989999999999998</v>
      </c>
      <c r="M1741">
        <v>5772.7</v>
      </c>
      <c r="N1741">
        <v>0.94416</v>
      </c>
      <c r="O1741" t="str">
        <f>IF(VLOOKUP($B1741,Table1[],2,FALSE)=0,"",VLOOKUP($B1741,Table1[],2,FALSE))</f>
        <v/>
      </c>
      <c r="P1741" t="str">
        <f>IF(VLOOKUP($B1741,Table1[],3,FALSE)=0,"",VLOOKUP($B1741,Table1[],3,FALSE))</f>
        <v/>
      </c>
      <c r="Q1741" t="str">
        <f>IF(VLOOKUP($B1741,Table1[],5,FALSE)=0,"",VLOOKUP($B1741,Table1[],5,FALSE))</f>
        <v/>
      </c>
    </row>
    <row r="1742" spans="1:17" x14ac:dyDescent="0.25">
      <c r="A1742" t="s">
        <v>117</v>
      </c>
      <c r="B1742" t="s">
        <v>19</v>
      </c>
      <c r="C1742">
        <v>0.1</v>
      </c>
      <c r="D1742">
        <v>1</v>
      </c>
      <c r="E1742">
        <v>9.9999999999999995E-8</v>
      </c>
      <c r="F1742" t="s">
        <v>16</v>
      </c>
      <c r="G1742" t="s">
        <v>15</v>
      </c>
      <c r="H1742">
        <v>1</v>
      </c>
      <c r="I1742">
        <v>20</v>
      </c>
      <c r="J1742" t="s">
        <v>21</v>
      </c>
      <c r="K1742">
        <v>26</v>
      </c>
      <c r="L1742">
        <v>160</v>
      </c>
      <c r="M1742">
        <v>23.437999999999999</v>
      </c>
      <c r="N1742">
        <v>161.34</v>
      </c>
      <c r="O1742" t="str">
        <f>IF(VLOOKUP($B1742,Table1[],2,FALSE)=0,"",VLOOKUP($B1742,Table1[],2,FALSE))</f>
        <v/>
      </c>
      <c r="P1742" t="str">
        <f>IF(VLOOKUP($B1742,Table1[],3,FALSE)=0,"",VLOOKUP($B1742,Table1[],3,FALSE))</f>
        <v/>
      </c>
      <c r="Q1742" t="str">
        <f>IF(VLOOKUP($B1742,Table1[],5,FALSE)=0,"",VLOOKUP($B1742,Table1[],5,FALSE))</f>
        <v/>
      </c>
    </row>
    <row r="1743" spans="1:17" x14ac:dyDescent="0.25">
      <c r="A1743" t="s">
        <v>117</v>
      </c>
      <c r="B1743" t="s">
        <v>19</v>
      </c>
      <c r="C1743">
        <v>0.1</v>
      </c>
      <c r="D1743">
        <v>1</v>
      </c>
      <c r="E1743">
        <v>9.9999999999999995E-7</v>
      </c>
      <c r="F1743" t="s">
        <v>16</v>
      </c>
      <c r="G1743" t="s">
        <v>15</v>
      </c>
      <c r="H1743">
        <v>1</v>
      </c>
      <c r="I1743">
        <v>20</v>
      </c>
      <c r="J1743" t="s">
        <v>21</v>
      </c>
      <c r="K1743">
        <v>26</v>
      </c>
      <c r="L1743">
        <v>160</v>
      </c>
      <c r="M1743">
        <v>23.442</v>
      </c>
      <c r="N1743">
        <v>161.34</v>
      </c>
      <c r="O1743" t="str">
        <f>IF(VLOOKUP($B1743,Table1[],2,FALSE)=0,"",VLOOKUP($B1743,Table1[],2,FALSE))</f>
        <v/>
      </c>
      <c r="P1743" t="str">
        <f>IF(VLOOKUP($B1743,Table1[],3,FALSE)=0,"",VLOOKUP($B1743,Table1[],3,FALSE))</f>
        <v/>
      </c>
      <c r="Q1743" t="str">
        <f>IF(VLOOKUP($B1743,Table1[],5,FALSE)=0,"",VLOOKUP($B1743,Table1[],5,FALSE))</f>
        <v/>
      </c>
    </row>
    <row r="1744" spans="1:17" x14ac:dyDescent="0.25">
      <c r="A1744" t="s">
        <v>117</v>
      </c>
      <c r="B1744" t="s">
        <v>19</v>
      </c>
      <c r="C1744">
        <v>0.1</v>
      </c>
      <c r="D1744">
        <v>1</v>
      </c>
      <c r="E1744">
        <v>1.0000000000000001E-5</v>
      </c>
      <c r="F1744" t="s">
        <v>16</v>
      </c>
      <c r="G1744" t="s">
        <v>15</v>
      </c>
      <c r="H1744">
        <v>1</v>
      </c>
      <c r="I1744">
        <v>20</v>
      </c>
      <c r="J1744" t="s">
        <v>21</v>
      </c>
      <c r="K1744">
        <v>26</v>
      </c>
      <c r="L1744">
        <v>160</v>
      </c>
      <c r="M1744">
        <v>23.893000000000001</v>
      </c>
      <c r="N1744">
        <v>160.97999999999999</v>
      </c>
      <c r="O1744" t="str">
        <f>IF(VLOOKUP($B1744,Table1[],2,FALSE)=0,"",VLOOKUP($B1744,Table1[],2,FALSE))</f>
        <v/>
      </c>
      <c r="P1744" t="str">
        <f>IF(VLOOKUP($B1744,Table1[],3,FALSE)=0,"",VLOOKUP($B1744,Table1[],3,FALSE))</f>
        <v/>
      </c>
      <c r="Q1744" t="str">
        <f>IF(VLOOKUP($B1744,Table1[],5,FALSE)=0,"",VLOOKUP($B1744,Table1[],5,FALSE))</f>
        <v/>
      </c>
    </row>
    <row r="1745" spans="1:17" x14ac:dyDescent="0.25">
      <c r="A1745" t="s">
        <v>117</v>
      </c>
      <c r="B1745" t="s">
        <v>19</v>
      </c>
      <c r="C1745">
        <v>0.1</v>
      </c>
      <c r="D1745">
        <v>1</v>
      </c>
      <c r="E1745">
        <v>1E-4</v>
      </c>
      <c r="F1745" t="s">
        <v>16</v>
      </c>
      <c r="G1745" t="s">
        <v>15</v>
      </c>
      <c r="H1745">
        <v>1</v>
      </c>
      <c r="I1745">
        <v>20</v>
      </c>
      <c r="J1745" t="s">
        <v>21</v>
      </c>
      <c r="K1745">
        <v>56.377000000000002</v>
      </c>
      <c r="L1745">
        <v>137.35</v>
      </c>
      <c r="M1745">
        <v>56.262</v>
      </c>
      <c r="N1745">
        <v>137.33000000000001</v>
      </c>
      <c r="O1745" t="str">
        <f>IF(VLOOKUP($B1745,Table1[],2,FALSE)=0,"",VLOOKUP($B1745,Table1[],2,FALSE))</f>
        <v/>
      </c>
      <c r="P1745" t="str">
        <f>IF(VLOOKUP($B1745,Table1[],3,FALSE)=0,"",VLOOKUP($B1745,Table1[],3,FALSE))</f>
        <v/>
      </c>
      <c r="Q1745" t="str">
        <f>IF(VLOOKUP($B1745,Table1[],5,FALSE)=0,"",VLOOKUP($B1745,Table1[],5,FALSE))</f>
        <v/>
      </c>
    </row>
    <row r="1746" spans="1:17" x14ac:dyDescent="0.25">
      <c r="A1746" t="s">
        <v>117</v>
      </c>
      <c r="B1746" t="s">
        <v>19</v>
      </c>
      <c r="C1746">
        <v>0.1</v>
      </c>
      <c r="D1746">
        <v>1</v>
      </c>
      <c r="E1746">
        <v>1E-3</v>
      </c>
      <c r="F1746" t="s">
        <v>16</v>
      </c>
      <c r="G1746" t="s">
        <v>15</v>
      </c>
      <c r="H1746">
        <v>1</v>
      </c>
      <c r="I1746">
        <v>20</v>
      </c>
      <c r="J1746" t="s">
        <v>21</v>
      </c>
      <c r="K1746">
        <v>575.70000000000005</v>
      </c>
      <c r="L1746">
        <v>30.683</v>
      </c>
      <c r="M1746">
        <v>575.66</v>
      </c>
      <c r="N1746">
        <v>30.547999999999998</v>
      </c>
      <c r="O1746" t="str">
        <f>IF(VLOOKUP($B1746,Table1[],2,FALSE)=0,"",VLOOKUP($B1746,Table1[],2,FALSE))</f>
        <v/>
      </c>
      <c r="P1746" t="str">
        <f>IF(VLOOKUP($B1746,Table1[],3,FALSE)=0,"",VLOOKUP($B1746,Table1[],3,FALSE))</f>
        <v/>
      </c>
      <c r="Q1746" t="str">
        <f>IF(VLOOKUP($B1746,Table1[],5,FALSE)=0,"",VLOOKUP($B1746,Table1[],5,FALSE))</f>
        <v/>
      </c>
    </row>
    <row r="1747" spans="1:17" x14ac:dyDescent="0.25">
      <c r="A1747" t="s">
        <v>117</v>
      </c>
      <c r="B1747" t="s">
        <v>19</v>
      </c>
      <c r="C1747">
        <v>0.1</v>
      </c>
      <c r="D1747">
        <v>1</v>
      </c>
      <c r="E1747">
        <v>0.01</v>
      </c>
      <c r="F1747" t="s">
        <v>16</v>
      </c>
      <c r="G1747" t="s">
        <v>15</v>
      </c>
      <c r="H1747">
        <v>1</v>
      </c>
      <c r="I1747">
        <v>20</v>
      </c>
      <c r="J1747" t="s">
        <v>21</v>
      </c>
      <c r="K1747">
        <v>5773.4</v>
      </c>
      <c r="L1747">
        <v>3.1917</v>
      </c>
      <c r="M1747">
        <v>5770.6</v>
      </c>
      <c r="N1747">
        <v>0.31602999999999998</v>
      </c>
      <c r="O1747" t="str">
        <f>IF(VLOOKUP($B1747,Table1[],2,FALSE)=0,"",VLOOKUP($B1747,Table1[],2,FALSE))</f>
        <v/>
      </c>
      <c r="P1747" t="str">
        <f>IF(VLOOKUP($B1747,Table1[],3,FALSE)=0,"",VLOOKUP($B1747,Table1[],3,FALSE))</f>
        <v/>
      </c>
      <c r="Q1747" t="str">
        <f>IF(VLOOKUP($B1747,Table1[],5,FALSE)=0,"",VLOOKUP($B1747,Table1[],5,FALSE))</f>
        <v/>
      </c>
    </row>
    <row r="1748" spans="1:17" x14ac:dyDescent="0.25">
      <c r="A1748" t="s">
        <v>117</v>
      </c>
      <c r="B1748" t="s">
        <v>19</v>
      </c>
      <c r="C1748">
        <v>0.1</v>
      </c>
      <c r="D1748">
        <v>1</v>
      </c>
      <c r="E1748">
        <v>9.9999999999999995E-8</v>
      </c>
      <c r="F1748" t="s">
        <v>16</v>
      </c>
      <c r="G1748" t="s">
        <v>15</v>
      </c>
      <c r="H1748">
        <v>20</v>
      </c>
      <c r="I1748">
        <v>50</v>
      </c>
      <c r="J1748" t="s">
        <v>21</v>
      </c>
      <c r="K1748">
        <v>24</v>
      </c>
      <c r="L1748">
        <v>350</v>
      </c>
      <c r="M1748">
        <v>23.379000000000001</v>
      </c>
      <c r="N1748">
        <v>346.14</v>
      </c>
      <c r="O1748" t="str">
        <f>IF(VLOOKUP($B1748,Table1[],2,FALSE)=0,"",VLOOKUP($B1748,Table1[],2,FALSE))</f>
        <v/>
      </c>
      <c r="P1748" t="str">
        <f>IF(VLOOKUP($B1748,Table1[],3,FALSE)=0,"",VLOOKUP($B1748,Table1[],3,FALSE))</f>
        <v/>
      </c>
      <c r="Q1748" t="str">
        <f>IF(VLOOKUP($B1748,Table1[],5,FALSE)=0,"",VLOOKUP($B1748,Table1[],5,FALSE))</f>
        <v/>
      </c>
    </row>
    <row r="1749" spans="1:17" x14ac:dyDescent="0.25">
      <c r="A1749" t="s">
        <v>117</v>
      </c>
      <c r="B1749" t="s">
        <v>19</v>
      </c>
      <c r="C1749">
        <v>0.1</v>
      </c>
      <c r="D1749">
        <v>1</v>
      </c>
      <c r="E1749">
        <v>9.9999999999999995E-7</v>
      </c>
      <c r="F1749" t="s">
        <v>16</v>
      </c>
      <c r="G1749" t="s">
        <v>15</v>
      </c>
      <c r="H1749">
        <v>20</v>
      </c>
      <c r="I1749">
        <v>50</v>
      </c>
      <c r="J1749" t="s">
        <v>21</v>
      </c>
      <c r="K1749">
        <v>24</v>
      </c>
      <c r="L1749">
        <v>350</v>
      </c>
      <c r="M1749">
        <v>23.382999999999999</v>
      </c>
      <c r="N1749">
        <v>346.14</v>
      </c>
      <c r="O1749" t="str">
        <f>IF(VLOOKUP($B1749,Table1[],2,FALSE)=0,"",VLOOKUP($B1749,Table1[],2,FALSE))</f>
        <v/>
      </c>
      <c r="P1749" t="str">
        <f>IF(VLOOKUP($B1749,Table1[],3,FALSE)=0,"",VLOOKUP($B1749,Table1[],3,FALSE))</f>
        <v/>
      </c>
      <c r="Q1749" t="str">
        <f>IF(VLOOKUP($B1749,Table1[],5,FALSE)=0,"",VLOOKUP($B1749,Table1[],5,FALSE))</f>
        <v/>
      </c>
    </row>
    <row r="1750" spans="1:17" x14ac:dyDescent="0.25">
      <c r="A1750" t="s">
        <v>117</v>
      </c>
      <c r="B1750" t="s">
        <v>19</v>
      </c>
      <c r="C1750">
        <v>0.1</v>
      </c>
      <c r="D1750">
        <v>1</v>
      </c>
      <c r="E1750">
        <v>1.0000000000000001E-5</v>
      </c>
      <c r="F1750" t="s">
        <v>16</v>
      </c>
      <c r="G1750" t="s">
        <v>15</v>
      </c>
      <c r="H1750">
        <v>20</v>
      </c>
      <c r="I1750">
        <v>50</v>
      </c>
      <c r="J1750" t="s">
        <v>21</v>
      </c>
      <c r="K1750">
        <v>24</v>
      </c>
      <c r="L1750">
        <v>350</v>
      </c>
      <c r="M1750">
        <v>23.693000000000001</v>
      </c>
      <c r="N1750">
        <v>345.87</v>
      </c>
      <c r="O1750" t="str">
        <f>IF(VLOOKUP($B1750,Table1[],2,FALSE)=0,"",VLOOKUP($B1750,Table1[],2,FALSE))</f>
        <v/>
      </c>
      <c r="P1750" t="str">
        <f>IF(VLOOKUP($B1750,Table1[],3,FALSE)=0,"",VLOOKUP($B1750,Table1[],3,FALSE))</f>
        <v/>
      </c>
      <c r="Q1750" t="str">
        <f>IF(VLOOKUP($B1750,Table1[],5,FALSE)=0,"",VLOOKUP($B1750,Table1[],5,FALSE))</f>
        <v/>
      </c>
    </row>
    <row r="1751" spans="1:17" x14ac:dyDescent="0.25">
      <c r="A1751" t="s">
        <v>117</v>
      </c>
      <c r="B1751" t="s">
        <v>19</v>
      </c>
      <c r="C1751">
        <v>0.1</v>
      </c>
      <c r="D1751">
        <v>1</v>
      </c>
      <c r="E1751">
        <v>1E-4</v>
      </c>
      <c r="F1751" t="s">
        <v>16</v>
      </c>
      <c r="G1751" t="s">
        <v>15</v>
      </c>
      <c r="H1751">
        <v>20</v>
      </c>
      <c r="I1751">
        <v>50</v>
      </c>
      <c r="J1751" t="s">
        <v>21</v>
      </c>
      <c r="K1751">
        <v>49.713000000000001</v>
      </c>
      <c r="L1751">
        <v>324.48</v>
      </c>
      <c r="M1751">
        <v>49.371000000000002</v>
      </c>
      <c r="N1751">
        <v>324.63</v>
      </c>
      <c r="O1751" t="str">
        <f>IF(VLOOKUP($B1751,Table1[],2,FALSE)=0,"",VLOOKUP($B1751,Table1[],2,FALSE))</f>
        <v/>
      </c>
      <c r="P1751" t="str">
        <f>IF(VLOOKUP($B1751,Table1[],3,FALSE)=0,"",VLOOKUP($B1751,Table1[],3,FALSE))</f>
        <v/>
      </c>
      <c r="Q1751" t="str">
        <f>IF(VLOOKUP($B1751,Table1[],5,FALSE)=0,"",VLOOKUP($B1751,Table1[],5,FALSE))</f>
        <v/>
      </c>
    </row>
    <row r="1752" spans="1:17" x14ac:dyDescent="0.25">
      <c r="A1752" t="s">
        <v>117</v>
      </c>
      <c r="B1752" t="s">
        <v>19</v>
      </c>
      <c r="C1752">
        <v>0.1</v>
      </c>
      <c r="D1752">
        <v>1</v>
      </c>
      <c r="E1752">
        <v>1E-3</v>
      </c>
      <c r="F1752" t="s">
        <v>16</v>
      </c>
      <c r="G1752" t="s">
        <v>15</v>
      </c>
      <c r="H1752">
        <v>20</v>
      </c>
      <c r="I1752">
        <v>50</v>
      </c>
      <c r="J1752" t="s">
        <v>21</v>
      </c>
      <c r="K1752">
        <v>568.73</v>
      </c>
      <c r="L1752">
        <v>117.17</v>
      </c>
      <c r="M1752">
        <v>568.57000000000005</v>
      </c>
      <c r="N1752">
        <v>116.91</v>
      </c>
      <c r="O1752" t="str">
        <f>IF(VLOOKUP($B1752,Table1[],2,FALSE)=0,"",VLOOKUP($B1752,Table1[],2,FALSE))</f>
        <v/>
      </c>
      <c r="P1752" t="str">
        <f>IF(VLOOKUP($B1752,Table1[],3,FALSE)=0,"",VLOOKUP($B1752,Table1[],3,FALSE))</f>
        <v/>
      </c>
      <c r="Q1752" t="str">
        <f>IF(VLOOKUP($B1752,Table1[],5,FALSE)=0,"",VLOOKUP($B1752,Table1[],5,FALSE))</f>
        <v/>
      </c>
    </row>
    <row r="1753" spans="1:17" x14ac:dyDescent="0.25">
      <c r="A1753" t="s">
        <v>117</v>
      </c>
      <c r="B1753" t="s">
        <v>19</v>
      </c>
      <c r="C1753">
        <v>0.1</v>
      </c>
      <c r="D1753">
        <v>1</v>
      </c>
      <c r="E1753">
        <v>0.01</v>
      </c>
      <c r="F1753" t="s">
        <v>16</v>
      </c>
      <c r="G1753" t="s">
        <v>15</v>
      </c>
      <c r="H1753">
        <v>20</v>
      </c>
      <c r="I1753">
        <v>50</v>
      </c>
      <c r="J1753" t="s">
        <v>21</v>
      </c>
      <c r="K1753">
        <v>5772.6</v>
      </c>
      <c r="L1753">
        <v>12.94</v>
      </c>
      <c r="M1753">
        <v>5762.2</v>
      </c>
      <c r="N1753">
        <v>12.802</v>
      </c>
      <c r="O1753" t="str">
        <f>IF(VLOOKUP($B1753,Table1[],2,FALSE)=0,"",VLOOKUP($B1753,Table1[],2,FALSE))</f>
        <v/>
      </c>
      <c r="P1753" t="str">
        <f>IF(VLOOKUP($B1753,Table1[],3,FALSE)=0,"",VLOOKUP($B1753,Table1[],3,FALSE))</f>
        <v/>
      </c>
      <c r="Q1753" t="str">
        <f>IF(VLOOKUP($B1753,Table1[],5,FALSE)=0,"",VLOOKUP($B1753,Table1[],5,FALSE))</f>
        <v/>
      </c>
    </row>
    <row r="1754" spans="1:17" x14ac:dyDescent="0.25">
      <c r="A1754" t="s">
        <v>117</v>
      </c>
      <c r="B1754" t="s">
        <v>19</v>
      </c>
      <c r="C1754">
        <v>0.1</v>
      </c>
      <c r="D1754">
        <v>1</v>
      </c>
      <c r="E1754">
        <v>9.9999999999999995E-8</v>
      </c>
      <c r="F1754" t="s">
        <v>16</v>
      </c>
      <c r="G1754" t="s">
        <v>15</v>
      </c>
      <c r="H1754">
        <v>50</v>
      </c>
      <c r="I1754">
        <v>100</v>
      </c>
      <c r="J1754" t="s">
        <v>21</v>
      </c>
      <c r="K1754">
        <v>27</v>
      </c>
      <c r="L1754">
        <v>940</v>
      </c>
      <c r="M1754">
        <v>23.140999999999998</v>
      </c>
      <c r="N1754">
        <v>938.86</v>
      </c>
      <c r="O1754" t="str">
        <f>IF(VLOOKUP($B1754,Table1[],2,FALSE)=0,"",VLOOKUP($B1754,Table1[],2,FALSE))</f>
        <v/>
      </c>
      <c r="P1754" t="str">
        <f>IF(VLOOKUP($B1754,Table1[],3,FALSE)=0,"",VLOOKUP($B1754,Table1[],3,FALSE))</f>
        <v/>
      </c>
      <c r="Q1754" t="str">
        <f>IF(VLOOKUP($B1754,Table1[],5,FALSE)=0,"",VLOOKUP($B1754,Table1[],5,FALSE))</f>
        <v/>
      </c>
    </row>
    <row r="1755" spans="1:17" x14ac:dyDescent="0.25">
      <c r="A1755" t="s">
        <v>117</v>
      </c>
      <c r="B1755" t="s">
        <v>19</v>
      </c>
      <c r="C1755">
        <v>0.1</v>
      </c>
      <c r="D1755">
        <v>1</v>
      </c>
      <c r="E1755">
        <v>9.9999999999999995E-7</v>
      </c>
      <c r="F1755" t="s">
        <v>16</v>
      </c>
      <c r="G1755" t="s">
        <v>15</v>
      </c>
      <c r="H1755">
        <v>50</v>
      </c>
      <c r="I1755">
        <v>100</v>
      </c>
      <c r="J1755" t="s">
        <v>21</v>
      </c>
      <c r="K1755">
        <v>27</v>
      </c>
      <c r="L1755">
        <v>935.56</v>
      </c>
      <c r="M1755">
        <v>23.148</v>
      </c>
      <c r="N1755">
        <v>938.85</v>
      </c>
      <c r="O1755" t="str">
        <f>IF(VLOOKUP($B1755,Table1[],2,FALSE)=0,"",VLOOKUP($B1755,Table1[],2,FALSE))</f>
        <v/>
      </c>
      <c r="P1755" t="str">
        <f>IF(VLOOKUP($B1755,Table1[],3,FALSE)=0,"",VLOOKUP($B1755,Table1[],3,FALSE))</f>
        <v/>
      </c>
      <c r="Q1755" t="str">
        <f>IF(VLOOKUP($B1755,Table1[],5,FALSE)=0,"",VLOOKUP($B1755,Table1[],5,FALSE))</f>
        <v/>
      </c>
    </row>
    <row r="1756" spans="1:17" x14ac:dyDescent="0.25">
      <c r="A1756" t="s">
        <v>117</v>
      </c>
      <c r="B1756" t="s">
        <v>19</v>
      </c>
      <c r="C1756">
        <v>0.1</v>
      </c>
      <c r="D1756">
        <v>1</v>
      </c>
      <c r="E1756">
        <v>1.0000000000000001E-5</v>
      </c>
      <c r="F1756" t="s">
        <v>16</v>
      </c>
      <c r="G1756" t="s">
        <v>15</v>
      </c>
      <c r="H1756">
        <v>50</v>
      </c>
      <c r="I1756">
        <v>100</v>
      </c>
      <c r="J1756" t="s">
        <v>21</v>
      </c>
      <c r="K1756">
        <v>27</v>
      </c>
      <c r="L1756">
        <v>935.62</v>
      </c>
      <c r="M1756">
        <v>23.297999999999998</v>
      </c>
      <c r="N1756">
        <v>938.72</v>
      </c>
      <c r="O1756" t="str">
        <f>IF(VLOOKUP($B1756,Table1[],2,FALSE)=0,"",VLOOKUP($B1756,Table1[],2,FALSE))</f>
        <v/>
      </c>
      <c r="P1756" t="str">
        <f>IF(VLOOKUP($B1756,Table1[],3,FALSE)=0,"",VLOOKUP($B1756,Table1[],3,FALSE))</f>
        <v/>
      </c>
      <c r="Q1756" t="str">
        <f>IF(VLOOKUP($B1756,Table1[],5,FALSE)=0,"",VLOOKUP($B1756,Table1[],5,FALSE))</f>
        <v/>
      </c>
    </row>
    <row r="1757" spans="1:17" x14ac:dyDescent="0.25">
      <c r="A1757" t="s">
        <v>117</v>
      </c>
      <c r="B1757" t="s">
        <v>19</v>
      </c>
      <c r="C1757">
        <v>0.1</v>
      </c>
      <c r="D1757">
        <v>1</v>
      </c>
      <c r="E1757">
        <v>1E-4</v>
      </c>
      <c r="F1757" t="s">
        <v>16</v>
      </c>
      <c r="G1757" t="s">
        <v>15</v>
      </c>
      <c r="H1757">
        <v>50</v>
      </c>
      <c r="I1757">
        <v>100</v>
      </c>
      <c r="J1757" t="s">
        <v>21</v>
      </c>
      <c r="K1757">
        <v>38.506</v>
      </c>
      <c r="L1757">
        <v>925.39</v>
      </c>
      <c r="M1757">
        <v>37.912999999999997</v>
      </c>
      <c r="N1757">
        <v>925.82</v>
      </c>
      <c r="O1757" t="str">
        <f>IF(VLOOKUP($B1757,Table1[],2,FALSE)=0,"",VLOOKUP($B1757,Table1[],2,FALSE))</f>
        <v/>
      </c>
      <c r="P1757" t="str">
        <f>IF(VLOOKUP($B1757,Table1[],3,FALSE)=0,"",VLOOKUP($B1757,Table1[],3,FALSE))</f>
        <v/>
      </c>
      <c r="Q1757" t="str">
        <f>IF(VLOOKUP($B1757,Table1[],5,FALSE)=0,"",VLOOKUP($B1757,Table1[],5,FALSE))</f>
        <v/>
      </c>
    </row>
    <row r="1758" spans="1:17" x14ac:dyDescent="0.25">
      <c r="A1758" t="s">
        <v>117</v>
      </c>
      <c r="B1758" t="s">
        <v>19</v>
      </c>
      <c r="C1758">
        <v>0.1</v>
      </c>
      <c r="D1758">
        <v>1</v>
      </c>
      <c r="E1758">
        <v>1E-3</v>
      </c>
      <c r="F1758" t="s">
        <v>16</v>
      </c>
      <c r="G1758" t="s">
        <v>15</v>
      </c>
      <c r="H1758">
        <v>50</v>
      </c>
      <c r="I1758">
        <v>100</v>
      </c>
      <c r="J1758" t="s">
        <v>21</v>
      </c>
      <c r="K1758">
        <v>530.37</v>
      </c>
      <c r="L1758">
        <v>592.16</v>
      </c>
      <c r="M1758">
        <v>529.89</v>
      </c>
      <c r="N1758">
        <v>592.07000000000005</v>
      </c>
      <c r="O1758" t="str">
        <f>IF(VLOOKUP($B1758,Table1[],2,FALSE)=0,"",VLOOKUP($B1758,Table1[],2,FALSE))</f>
        <v/>
      </c>
      <c r="P1758" t="str">
        <f>IF(VLOOKUP($B1758,Table1[],3,FALSE)=0,"",VLOOKUP($B1758,Table1[],3,FALSE))</f>
        <v/>
      </c>
      <c r="Q1758" t="str">
        <f>IF(VLOOKUP($B1758,Table1[],5,FALSE)=0,"",VLOOKUP($B1758,Table1[],5,FALSE))</f>
        <v/>
      </c>
    </row>
    <row r="1759" spans="1:17" x14ac:dyDescent="0.25">
      <c r="A1759" t="s">
        <v>117</v>
      </c>
      <c r="B1759" t="s">
        <v>19</v>
      </c>
      <c r="C1759">
        <v>0.1</v>
      </c>
      <c r="D1759">
        <v>1</v>
      </c>
      <c r="E1759">
        <v>0.01</v>
      </c>
      <c r="F1759" t="s">
        <v>16</v>
      </c>
      <c r="G1759" t="s">
        <v>15</v>
      </c>
      <c r="H1759">
        <v>50</v>
      </c>
      <c r="I1759">
        <v>100</v>
      </c>
      <c r="J1759" t="s">
        <v>21</v>
      </c>
      <c r="K1759">
        <v>5766.2</v>
      </c>
      <c r="L1759">
        <v>87.391999999999996</v>
      </c>
      <c r="M1759">
        <v>5715.5</v>
      </c>
      <c r="N1759">
        <v>87.123000000000005</v>
      </c>
      <c r="O1759" t="str">
        <f>IF(VLOOKUP($B1759,Table1[],2,FALSE)=0,"",VLOOKUP($B1759,Table1[],2,FALSE))</f>
        <v/>
      </c>
      <c r="P1759" t="str">
        <f>IF(VLOOKUP($B1759,Table1[],3,FALSE)=0,"",VLOOKUP($B1759,Table1[],3,FALSE))</f>
        <v/>
      </c>
      <c r="Q1759" t="str">
        <f>IF(VLOOKUP($B1759,Table1[],5,FALSE)=0,"",VLOOKUP($B1759,Table1[],5,FALSE))</f>
        <v/>
      </c>
    </row>
    <row r="1760" spans="1:17" x14ac:dyDescent="0.25">
      <c r="A1760" t="s">
        <v>117</v>
      </c>
      <c r="B1760" t="s">
        <v>19</v>
      </c>
      <c r="C1760">
        <v>0.1</v>
      </c>
      <c r="D1760">
        <v>1</v>
      </c>
      <c r="E1760">
        <v>9.9999999999999995E-8</v>
      </c>
      <c r="F1760" t="s">
        <v>16</v>
      </c>
      <c r="G1760" t="s">
        <v>15</v>
      </c>
      <c r="H1760">
        <v>100</v>
      </c>
      <c r="I1760">
        <v>300</v>
      </c>
      <c r="J1760" t="s">
        <v>21</v>
      </c>
      <c r="K1760">
        <v>120</v>
      </c>
      <c r="L1760">
        <v>3500</v>
      </c>
      <c r="M1760">
        <v>116.46</v>
      </c>
      <c r="N1760">
        <v>3463.3</v>
      </c>
      <c r="O1760" t="str">
        <f>IF(VLOOKUP($B1760,Table1[],2,FALSE)=0,"",VLOOKUP($B1760,Table1[],2,FALSE))</f>
        <v/>
      </c>
      <c r="P1760" t="str">
        <f>IF(VLOOKUP($B1760,Table1[],3,FALSE)=0,"",VLOOKUP($B1760,Table1[],3,FALSE))</f>
        <v/>
      </c>
      <c r="Q1760" t="str">
        <f>IF(VLOOKUP($B1760,Table1[],5,FALSE)=0,"",VLOOKUP($B1760,Table1[],5,FALSE))</f>
        <v/>
      </c>
    </row>
    <row r="1761" spans="1:17" x14ac:dyDescent="0.25">
      <c r="A1761" t="s">
        <v>117</v>
      </c>
      <c r="B1761" t="s">
        <v>19</v>
      </c>
      <c r="C1761">
        <v>0.1</v>
      </c>
      <c r="D1761">
        <v>1</v>
      </c>
      <c r="E1761">
        <v>9.9999999999999995E-7</v>
      </c>
      <c r="F1761" t="s">
        <v>16</v>
      </c>
      <c r="G1761" t="s">
        <v>15</v>
      </c>
      <c r="H1761">
        <v>100</v>
      </c>
      <c r="I1761">
        <v>300</v>
      </c>
      <c r="J1761" t="s">
        <v>21</v>
      </c>
      <c r="K1761">
        <v>120</v>
      </c>
      <c r="L1761">
        <v>3500</v>
      </c>
      <c r="M1761">
        <v>116.47</v>
      </c>
      <c r="N1761">
        <v>3463.3</v>
      </c>
      <c r="O1761" t="str">
        <f>IF(VLOOKUP($B1761,Table1[],2,FALSE)=0,"",VLOOKUP($B1761,Table1[],2,FALSE))</f>
        <v/>
      </c>
      <c r="P1761" t="str">
        <f>IF(VLOOKUP($B1761,Table1[],3,FALSE)=0,"",VLOOKUP($B1761,Table1[],3,FALSE))</f>
        <v/>
      </c>
      <c r="Q1761" t="str">
        <f>IF(VLOOKUP($B1761,Table1[],5,FALSE)=0,"",VLOOKUP($B1761,Table1[],5,FALSE))</f>
        <v/>
      </c>
    </row>
    <row r="1762" spans="1:17" x14ac:dyDescent="0.25">
      <c r="A1762" t="s">
        <v>117</v>
      </c>
      <c r="B1762" t="s">
        <v>19</v>
      </c>
      <c r="C1762">
        <v>0.1</v>
      </c>
      <c r="D1762">
        <v>1</v>
      </c>
      <c r="E1762">
        <v>1.0000000000000001E-5</v>
      </c>
      <c r="F1762" t="s">
        <v>16</v>
      </c>
      <c r="G1762" t="s">
        <v>15</v>
      </c>
      <c r="H1762">
        <v>100</v>
      </c>
      <c r="I1762">
        <v>300</v>
      </c>
      <c r="J1762" t="s">
        <v>21</v>
      </c>
      <c r="K1762">
        <v>120</v>
      </c>
      <c r="L1762">
        <v>3500</v>
      </c>
      <c r="M1762">
        <v>116.55</v>
      </c>
      <c r="N1762">
        <v>3463.2</v>
      </c>
      <c r="O1762" t="str">
        <f>IF(VLOOKUP($B1762,Table1[],2,FALSE)=0,"",VLOOKUP($B1762,Table1[],2,FALSE))</f>
        <v/>
      </c>
      <c r="P1762" t="str">
        <f>IF(VLOOKUP($B1762,Table1[],3,FALSE)=0,"",VLOOKUP($B1762,Table1[],3,FALSE))</f>
        <v/>
      </c>
      <c r="Q1762" t="str">
        <f>IF(VLOOKUP($B1762,Table1[],5,FALSE)=0,"",VLOOKUP($B1762,Table1[],5,FALSE))</f>
        <v/>
      </c>
    </row>
    <row r="1763" spans="1:17" x14ac:dyDescent="0.25">
      <c r="A1763" t="s">
        <v>117</v>
      </c>
      <c r="B1763" t="s">
        <v>19</v>
      </c>
      <c r="C1763">
        <v>0.1</v>
      </c>
      <c r="D1763">
        <v>1</v>
      </c>
      <c r="E1763">
        <v>1E-4</v>
      </c>
      <c r="F1763" t="s">
        <v>16</v>
      </c>
      <c r="G1763" t="s">
        <v>15</v>
      </c>
      <c r="H1763">
        <v>100</v>
      </c>
      <c r="I1763">
        <v>300</v>
      </c>
      <c r="J1763" t="s">
        <v>21</v>
      </c>
      <c r="K1763">
        <v>120</v>
      </c>
      <c r="L1763">
        <v>3500</v>
      </c>
      <c r="M1763">
        <v>120.41</v>
      </c>
      <c r="N1763">
        <v>3459.8</v>
      </c>
      <c r="O1763" t="str">
        <f>IF(VLOOKUP($B1763,Table1[],2,FALSE)=0,"",VLOOKUP($B1763,Table1[],2,FALSE))</f>
        <v/>
      </c>
      <c r="P1763" t="str">
        <f>IF(VLOOKUP($B1763,Table1[],3,FALSE)=0,"",VLOOKUP($B1763,Table1[],3,FALSE))</f>
        <v/>
      </c>
      <c r="Q1763" t="str">
        <f>IF(VLOOKUP($B1763,Table1[],5,FALSE)=0,"",VLOOKUP($B1763,Table1[],5,FALSE))</f>
        <v/>
      </c>
    </row>
    <row r="1764" spans="1:17" x14ac:dyDescent="0.25">
      <c r="A1764" t="s">
        <v>117</v>
      </c>
      <c r="B1764" t="s">
        <v>19</v>
      </c>
      <c r="C1764">
        <v>0.1</v>
      </c>
      <c r="D1764">
        <v>1</v>
      </c>
      <c r="E1764">
        <v>1E-3</v>
      </c>
      <c r="F1764" t="s">
        <v>16</v>
      </c>
      <c r="G1764" t="s">
        <v>15</v>
      </c>
      <c r="H1764">
        <v>100</v>
      </c>
      <c r="I1764">
        <v>300</v>
      </c>
      <c r="J1764" t="s">
        <v>21</v>
      </c>
      <c r="K1764">
        <v>420.55</v>
      </c>
      <c r="L1764">
        <v>3205.9</v>
      </c>
      <c r="M1764">
        <v>419.31</v>
      </c>
      <c r="N1764">
        <v>3206.7</v>
      </c>
      <c r="O1764" t="str">
        <f>IF(VLOOKUP($B1764,Table1[],2,FALSE)=0,"",VLOOKUP($B1764,Table1[],2,FALSE))</f>
        <v/>
      </c>
      <c r="P1764" t="str">
        <f>IF(VLOOKUP($B1764,Table1[],3,FALSE)=0,"",VLOOKUP($B1764,Table1[],3,FALSE))</f>
        <v/>
      </c>
      <c r="Q1764" t="str">
        <f>IF(VLOOKUP($B1764,Table1[],5,FALSE)=0,"",VLOOKUP($B1764,Table1[],5,FALSE))</f>
        <v/>
      </c>
    </row>
    <row r="1765" spans="1:17" x14ac:dyDescent="0.25">
      <c r="A1765" t="s">
        <v>117</v>
      </c>
      <c r="B1765" t="s">
        <v>19</v>
      </c>
      <c r="C1765">
        <v>0.1</v>
      </c>
      <c r="D1765">
        <v>1</v>
      </c>
      <c r="E1765">
        <v>0.01</v>
      </c>
      <c r="F1765" t="s">
        <v>16</v>
      </c>
      <c r="G1765" t="s">
        <v>15</v>
      </c>
      <c r="H1765">
        <v>100</v>
      </c>
      <c r="I1765">
        <v>300</v>
      </c>
      <c r="J1765" t="s">
        <v>21</v>
      </c>
      <c r="K1765">
        <v>5681.4</v>
      </c>
      <c r="L1765">
        <v>1112.8</v>
      </c>
      <c r="M1765">
        <v>5471.4</v>
      </c>
      <c r="N1765">
        <v>1112.4000000000001</v>
      </c>
      <c r="O1765" t="str">
        <f>IF(VLOOKUP($B1765,Table1[],2,FALSE)=0,"",VLOOKUP($B1765,Table1[],2,FALSE))</f>
        <v/>
      </c>
      <c r="P1765" t="str">
        <f>IF(VLOOKUP($B1765,Table1[],3,FALSE)=0,"",VLOOKUP($B1765,Table1[],3,FALSE))</f>
        <v/>
      </c>
      <c r="Q1765" t="str">
        <f>IF(VLOOKUP($B1765,Table1[],5,FALSE)=0,"",VLOOKUP($B1765,Table1[],5,FALSE))</f>
        <v/>
      </c>
    </row>
    <row r="1766" spans="1:17" x14ac:dyDescent="0.25">
      <c r="A1766" t="s">
        <v>117</v>
      </c>
      <c r="B1766" t="s">
        <v>19</v>
      </c>
      <c r="C1766">
        <v>0.1</v>
      </c>
      <c r="D1766">
        <v>1</v>
      </c>
      <c r="E1766">
        <v>9.9999999999999995E-7</v>
      </c>
      <c r="F1766" t="s">
        <v>16</v>
      </c>
      <c r="G1766" t="s">
        <v>15</v>
      </c>
      <c r="H1766">
        <v>300</v>
      </c>
      <c r="I1766">
        <v>1000</v>
      </c>
      <c r="J1766" t="s">
        <v>21</v>
      </c>
      <c r="K1766">
        <v>120</v>
      </c>
      <c r="L1766">
        <v>12000</v>
      </c>
      <c r="M1766">
        <v>110.73</v>
      </c>
      <c r="N1766">
        <v>11675</v>
      </c>
      <c r="O1766" t="str">
        <f>IF(VLOOKUP($B1766,Table1[],2,FALSE)=0,"",VLOOKUP($B1766,Table1[],2,FALSE))</f>
        <v/>
      </c>
      <c r="P1766" t="str">
        <f>IF(VLOOKUP($B1766,Table1[],3,FALSE)=0,"",VLOOKUP($B1766,Table1[],3,FALSE))</f>
        <v/>
      </c>
      <c r="Q1766" t="str">
        <f>IF(VLOOKUP($B1766,Table1[],5,FALSE)=0,"",VLOOKUP($B1766,Table1[],5,FALSE))</f>
        <v/>
      </c>
    </row>
    <row r="1767" spans="1:17" x14ac:dyDescent="0.25">
      <c r="A1767" t="s">
        <v>117</v>
      </c>
      <c r="B1767" t="s">
        <v>19</v>
      </c>
      <c r="C1767">
        <v>0.1</v>
      </c>
      <c r="D1767">
        <v>1</v>
      </c>
      <c r="E1767">
        <v>9.9999999999999995E-7</v>
      </c>
      <c r="F1767" t="s">
        <v>16</v>
      </c>
      <c r="G1767" t="s">
        <v>15</v>
      </c>
      <c r="H1767">
        <v>300</v>
      </c>
      <c r="I1767">
        <v>1000</v>
      </c>
      <c r="J1767" t="s">
        <v>21</v>
      </c>
      <c r="K1767">
        <v>120</v>
      </c>
      <c r="L1767">
        <v>12000</v>
      </c>
      <c r="M1767">
        <v>110.73</v>
      </c>
      <c r="N1767">
        <v>11675</v>
      </c>
      <c r="O1767" t="str">
        <f>IF(VLOOKUP($B1767,Table1[],2,FALSE)=0,"",VLOOKUP($B1767,Table1[],2,FALSE))</f>
        <v/>
      </c>
      <c r="P1767" t="str">
        <f>IF(VLOOKUP($B1767,Table1[],3,FALSE)=0,"",VLOOKUP($B1767,Table1[],3,FALSE))</f>
        <v/>
      </c>
      <c r="Q1767" t="str">
        <f>IF(VLOOKUP($B1767,Table1[],5,FALSE)=0,"",VLOOKUP($B1767,Table1[],5,FALSE))</f>
        <v/>
      </c>
    </row>
    <row r="1768" spans="1:17" x14ac:dyDescent="0.25">
      <c r="A1768" t="s">
        <v>117</v>
      </c>
      <c r="B1768" t="s">
        <v>19</v>
      </c>
      <c r="C1768">
        <v>0.1</v>
      </c>
      <c r="D1768">
        <v>1</v>
      </c>
      <c r="E1768">
        <v>1.0000000000000001E-5</v>
      </c>
      <c r="F1768" t="s">
        <v>16</v>
      </c>
      <c r="G1768" t="s">
        <v>15</v>
      </c>
      <c r="H1768">
        <v>300</v>
      </c>
      <c r="I1768">
        <v>1000</v>
      </c>
      <c r="J1768" t="s">
        <v>21</v>
      </c>
      <c r="K1768">
        <v>120</v>
      </c>
      <c r="L1768">
        <v>12000</v>
      </c>
      <c r="M1768">
        <v>110.73</v>
      </c>
      <c r="N1768">
        <v>11675</v>
      </c>
      <c r="O1768" t="str">
        <f>IF(VLOOKUP($B1768,Table1[],2,FALSE)=0,"",VLOOKUP($B1768,Table1[],2,FALSE))</f>
        <v/>
      </c>
      <c r="P1768" t="str">
        <f>IF(VLOOKUP($B1768,Table1[],3,FALSE)=0,"",VLOOKUP($B1768,Table1[],3,FALSE))</f>
        <v/>
      </c>
      <c r="Q1768" t="str">
        <f>IF(VLOOKUP($B1768,Table1[],5,FALSE)=0,"",VLOOKUP($B1768,Table1[],5,FALSE))</f>
        <v/>
      </c>
    </row>
    <row r="1769" spans="1:17" x14ac:dyDescent="0.25">
      <c r="A1769" t="s">
        <v>117</v>
      </c>
      <c r="B1769" t="s">
        <v>19</v>
      </c>
      <c r="C1769">
        <v>0.1</v>
      </c>
      <c r="D1769">
        <v>1</v>
      </c>
      <c r="E1769">
        <v>1E-4</v>
      </c>
      <c r="F1769" t="s">
        <v>16</v>
      </c>
      <c r="G1769" t="s">
        <v>15</v>
      </c>
      <c r="H1769">
        <v>300</v>
      </c>
      <c r="I1769">
        <v>1000</v>
      </c>
      <c r="J1769" t="s">
        <v>21</v>
      </c>
      <c r="K1769">
        <v>120</v>
      </c>
      <c r="L1769">
        <v>12000</v>
      </c>
      <c r="M1769">
        <v>111.87</v>
      </c>
      <c r="N1769">
        <v>11674</v>
      </c>
      <c r="O1769" t="str">
        <f>IF(VLOOKUP($B1769,Table1[],2,FALSE)=0,"",VLOOKUP($B1769,Table1[],2,FALSE))</f>
        <v/>
      </c>
      <c r="P1769" t="str">
        <f>IF(VLOOKUP($B1769,Table1[],3,FALSE)=0,"",VLOOKUP($B1769,Table1[],3,FALSE))</f>
        <v/>
      </c>
      <c r="Q1769" t="str">
        <f>IF(VLOOKUP($B1769,Table1[],5,FALSE)=0,"",VLOOKUP($B1769,Table1[],5,FALSE))</f>
        <v/>
      </c>
    </row>
    <row r="1770" spans="1:17" x14ac:dyDescent="0.25">
      <c r="A1770" t="s">
        <v>117</v>
      </c>
      <c r="B1770" t="s">
        <v>19</v>
      </c>
      <c r="C1770">
        <v>0.1</v>
      </c>
      <c r="D1770">
        <v>1</v>
      </c>
      <c r="E1770">
        <v>1E-3</v>
      </c>
      <c r="F1770" t="s">
        <v>16</v>
      </c>
      <c r="G1770" t="s">
        <v>15</v>
      </c>
      <c r="H1770">
        <v>300</v>
      </c>
      <c r="I1770">
        <v>1000</v>
      </c>
      <c r="J1770" t="s">
        <v>21</v>
      </c>
      <c r="K1770">
        <v>212.67</v>
      </c>
      <c r="L1770">
        <v>11907</v>
      </c>
      <c r="M1770">
        <v>246.94</v>
      </c>
      <c r="N1770">
        <v>11553</v>
      </c>
      <c r="O1770" t="str">
        <f>IF(VLOOKUP($B1770,Table1[],2,FALSE)=0,"",VLOOKUP($B1770,Table1[],2,FALSE))</f>
        <v/>
      </c>
      <c r="P1770" t="str">
        <f>IF(VLOOKUP($B1770,Table1[],3,FALSE)=0,"",VLOOKUP($B1770,Table1[],3,FALSE))</f>
        <v/>
      </c>
      <c r="Q1770" t="str">
        <f>IF(VLOOKUP($B1770,Table1[],5,FALSE)=0,"",VLOOKUP($B1770,Table1[],5,FALSE))</f>
        <v/>
      </c>
    </row>
    <row r="1771" spans="1:17" x14ac:dyDescent="0.25">
      <c r="A1771" t="s">
        <v>117</v>
      </c>
      <c r="B1771" t="s">
        <v>19</v>
      </c>
      <c r="C1771">
        <v>0.1</v>
      </c>
      <c r="D1771">
        <v>1</v>
      </c>
      <c r="E1771">
        <v>0.01</v>
      </c>
      <c r="F1771" t="s">
        <v>16</v>
      </c>
      <c r="G1771" t="s">
        <v>15</v>
      </c>
      <c r="H1771">
        <v>300</v>
      </c>
      <c r="I1771">
        <v>1000</v>
      </c>
      <c r="J1771" t="s">
        <v>21</v>
      </c>
      <c r="K1771">
        <v>5113.2</v>
      </c>
      <c r="L1771">
        <v>8011.6</v>
      </c>
      <c r="M1771">
        <v>4758</v>
      </c>
      <c r="N1771">
        <v>8011.9</v>
      </c>
      <c r="O1771" t="str">
        <f>IF(VLOOKUP($B1771,Table1[],2,FALSE)=0,"",VLOOKUP($B1771,Table1[],2,FALSE))</f>
        <v/>
      </c>
      <c r="P1771" t="str">
        <f>IF(VLOOKUP($B1771,Table1[],3,FALSE)=0,"",VLOOKUP($B1771,Table1[],3,FALSE))</f>
        <v/>
      </c>
      <c r="Q1771" t="str">
        <f>IF(VLOOKUP($B1771,Table1[],5,FALSE)=0,"",VLOOKUP($B1771,Table1[],5,FALSE))</f>
        <v/>
      </c>
    </row>
    <row r="1772" spans="1:17" x14ac:dyDescent="0.25">
      <c r="A1772" t="s">
        <v>117</v>
      </c>
      <c r="B1772" t="s">
        <v>19</v>
      </c>
      <c r="C1772">
        <v>1</v>
      </c>
      <c r="D1772">
        <v>10</v>
      </c>
      <c r="E1772">
        <v>9.9999999999999995E-7</v>
      </c>
      <c r="F1772" t="s">
        <v>16</v>
      </c>
      <c r="G1772" t="s">
        <v>14</v>
      </c>
      <c r="H1772">
        <v>1E-3</v>
      </c>
      <c r="I1772">
        <v>0.04</v>
      </c>
      <c r="J1772" t="s">
        <v>21</v>
      </c>
      <c r="K1772">
        <v>0.46</v>
      </c>
      <c r="L1772">
        <v>9.1999999999999998E-2</v>
      </c>
      <c r="M1772">
        <v>0.45052999999999999</v>
      </c>
      <c r="N1772">
        <v>9.2199000000000003E-2</v>
      </c>
      <c r="O1772" t="str">
        <f>IF(VLOOKUP($B1772,Table1[],2,FALSE)=0,"",VLOOKUP($B1772,Table1[],2,FALSE))</f>
        <v/>
      </c>
      <c r="P1772" t="str">
        <f>IF(VLOOKUP($B1772,Table1[],3,FALSE)=0,"",VLOOKUP($B1772,Table1[],3,FALSE))</f>
        <v/>
      </c>
      <c r="Q1772" t="str">
        <f>IF(VLOOKUP($B1772,Table1[],5,FALSE)=0,"",VLOOKUP($B1772,Table1[],5,FALSE))</f>
        <v/>
      </c>
    </row>
    <row r="1773" spans="1:17" x14ac:dyDescent="0.25">
      <c r="A1773" t="s">
        <v>117</v>
      </c>
      <c r="B1773" t="s">
        <v>19</v>
      </c>
      <c r="C1773">
        <v>1</v>
      </c>
      <c r="D1773">
        <v>10</v>
      </c>
      <c r="E1773">
        <v>1.0000000000000001E-5</v>
      </c>
      <c r="F1773" t="s">
        <v>16</v>
      </c>
      <c r="G1773" t="s">
        <v>14</v>
      </c>
      <c r="H1773">
        <v>1E-3</v>
      </c>
      <c r="I1773">
        <v>0.04</v>
      </c>
      <c r="J1773" t="s">
        <v>21</v>
      </c>
      <c r="K1773">
        <v>0.46</v>
      </c>
      <c r="L1773">
        <v>9.1967999999999994E-2</v>
      </c>
      <c r="M1773">
        <v>0.45057000000000003</v>
      </c>
      <c r="N1773">
        <v>9.2197000000000001E-2</v>
      </c>
      <c r="O1773" t="str">
        <f>IF(VLOOKUP($B1773,Table1[],2,FALSE)=0,"",VLOOKUP($B1773,Table1[],2,FALSE))</f>
        <v/>
      </c>
      <c r="P1773" t="str">
        <f>IF(VLOOKUP($B1773,Table1[],3,FALSE)=0,"",VLOOKUP($B1773,Table1[],3,FALSE))</f>
        <v/>
      </c>
      <c r="Q1773" t="str">
        <f>IF(VLOOKUP($B1773,Table1[],5,FALSE)=0,"",VLOOKUP($B1773,Table1[],5,FALSE))</f>
        <v/>
      </c>
    </row>
    <row r="1774" spans="1:17" x14ac:dyDescent="0.25">
      <c r="A1774" t="s">
        <v>117</v>
      </c>
      <c r="B1774" t="s">
        <v>19</v>
      </c>
      <c r="C1774">
        <v>1</v>
      </c>
      <c r="D1774">
        <v>10</v>
      </c>
      <c r="E1774">
        <v>1E-4</v>
      </c>
      <c r="F1774" t="s">
        <v>16</v>
      </c>
      <c r="G1774" t="s">
        <v>14</v>
      </c>
      <c r="H1774">
        <v>1E-3</v>
      </c>
      <c r="I1774">
        <v>0.04</v>
      </c>
      <c r="J1774" t="s">
        <v>21</v>
      </c>
      <c r="K1774">
        <v>0.46</v>
      </c>
      <c r="L1774">
        <v>9.2019000000000004E-2</v>
      </c>
      <c r="M1774">
        <v>0.45379999999999998</v>
      </c>
      <c r="N1774">
        <v>9.1994000000000006E-2</v>
      </c>
      <c r="O1774" t="str">
        <f>IF(VLOOKUP($B1774,Table1[],2,FALSE)=0,"",VLOOKUP($B1774,Table1[],2,FALSE))</f>
        <v/>
      </c>
      <c r="P1774" t="str">
        <f>IF(VLOOKUP($B1774,Table1[],3,FALSE)=0,"",VLOOKUP($B1774,Table1[],3,FALSE))</f>
        <v/>
      </c>
      <c r="Q1774" t="str">
        <f>IF(VLOOKUP($B1774,Table1[],5,FALSE)=0,"",VLOOKUP($B1774,Table1[],5,FALSE))</f>
        <v/>
      </c>
    </row>
    <row r="1775" spans="1:17" x14ac:dyDescent="0.25">
      <c r="A1775" t="s">
        <v>117</v>
      </c>
      <c r="B1775" t="s">
        <v>19</v>
      </c>
      <c r="C1775">
        <v>1</v>
      </c>
      <c r="D1775">
        <v>10</v>
      </c>
      <c r="E1775">
        <v>1E-3</v>
      </c>
      <c r="F1775" t="s">
        <v>16</v>
      </c>
      <c r="G1775" t="s">
        <v>14</v>
      </c>
      <c r="H1775">
        <v>1E-3</v>
      </c>
      <c r="I1775">
        <v>0.04</v>
      </c>
      <c r="J1775" t="s">
        <v>21</v>
      </c>
      <c r="K1775">
        <v>0.71618999999999999</v>
      </c>
      <c r="L1775">
        <v>7.7546000000000004E-2</v>
      </c>
      <c r="M1775">
        <v>0.71499000000000001</v>
      </c>
      <c r="N1775">
        <v>7.7401999999999999E-2</v>
      </c>
      <c r="O1775" t="str">
        <f>IF(VLOOKUP($B1775,Table1[],2,FALSE)=0,"",VLOOKUP($B1775,Table1[],2,FALSE))</f>
        <v/>
      </c>
      <c r="P1775" t="str">
        <f>IF(VLOOKUP($B1775,Table1[],3,FALSE)=0,"",VLOOKUP($B1775,Table1[],3,FALSE))</f>
        <v/>
      </c>
      <c r="Q1775" t="str">
        <f>IF(VLOOKUP($B1775,Table1[],5,FALSE)=0,"",VLOOKUP($B1775,Table1[],5,FALSE))</f>
        <v/>
      </c>
    </row>
    <row r="1776" spans="1:17" x14ac:dyDescent="0.25">
      <c r="A1776" t="s">
        <v>117</v>
      </c>
      <c r="B1776" t="s">
        <v>19</v>
      </c>
      <c r="C1776">
        <v>1</v>
      </c>
      <c r="D1776">
        <v>10</v>
      </c>
      <c r="E1776">
        <v>0.01</v>
      </c>
      <c r="F1776" t="s">
        <v>16</v>
      </c>
      <c r="G1776" t="s">
        <v>14</v>
      </c>
      <c r="H1776">
        <v>1E-3</v>
      </c>
      <c r="I1776">
        <v>0.04</v>
      </c>
      <c r="J1776" t="s">
        <v>21</v>
      </c>
      <c r="K1776">
        <v>5.7845000000000004</v>
      </c>
      <c r="L1776">
        <v>1.5263000000000001E-2</v>
      </c>
      <c r="M1776">
        <v>5.7839999999999998</v>
      </c>
      <c r="N1776">
        <v>1.5049999999999999E-2</v>
      </c>
      <c r="O1776" t="str">
        <f>IF(VLOOKUP($B1776,Table1[],2,FALSE)=0,"",VLOOKUP($B1776,Table1[],2,FALSE))</f>
        <v/>
      </c>
      <c r="P1776" t="str">
        <f>IF(VLOOKUP($B1776,Table1[],3,FALSE)=0,"",VLOOKUP($B1776,Table1[],3,FALSE))</f>
        <v/>
      </c>
      <c r="Q1776" t="str">
        <f>IF(VLOOKUP($B1776,Table1[],5,FALSE)=0,"",VLOOKUP($B1776,Table1[],5,FALSE))</f>
        <v/>
      </c>
    </row>
    <row r="1777" spans="1:17" x14ac:dyDescent="0.25">
      <c r="A1777" t="s">
        <v>117</v>
      </c>
      <c r="B1777" t="s">
        <v>19</v>
      </c>
      <c r="C1777">
        <v>1</v>
      </c>
      <c r="D1777">
        <v>10</v>
      </c>
      <c r="E1777">
        <v>0.1</v>
      </c>
      <c r="F1777" t="s">
        <v>16</v>
      </c>
      <c r="G1777" t="s">
        <v>14</v>
      </c>
      <c r="H1777">
        <v>1E-3</v>
      </c>
      <c r="I1777">
        <v>0.04</v>
      </c>
      <c r="J1777" t="s">
        <v>21</v>
      </c>
      <c r="K1777">
        <v>57.737000000000002</v>
      </c>
      <c r="L1777">
        <v>1.6174E-3</v>
      </c>
      <c r="M1777">
        <v>57.722999999999999</v>
      </c>
      <c r="N1777">
        <v>1.529E-3</v>
      </c>
      <c r="O1777" t="str">
        <f>IF(VLOOKUP($B1777,Table1[],2,FALSE)=0,"",VLOOKUP($B1777,Table1[],2,FALSE))</f>
        <v/>
      </c>
      <c r="P1777" t="str">
        <f>IF(VLOOKUP($B1777,Table1[],3,FALSE)=0,"",VLOOKUP($B1777,Table1[],3,FALSE))</f>
        <v/>
      </c>
      <c r="Q1777" t="str">
        <f>IF(VLOOKUP($B1777,Table1[],5,FALSE)=0,"",VLOOKUP($B1777,Table1[],5,FALSE))</f>
        <v/>
      </c>
    </row>
    <row r="1778" spans="1:17" x14ac:dyDescent="0.25">
      <c r="A1778" t="s">
        <v>117</v>
      </c>
      <c r="B1778" t="s">
        <v>19</v>
      </c>
      <c r="C1778">
        <v>1</v>
      </c>
      <c r="D1778">
        <v>10</v>
      </c>
      <c r="E1778">
        <v>9.9999999999999995E-7</v>
      </c>
      <c r="F1778" t="s">
        <v>16</v>
      </c>
      <c r="G1778" t="s">
        <v>14</v>
      </c>
      <c r="H1778">
        <v>0.04</v>
      </c>
      <c r="I1778">
        <v>1</v>
      </c>
      <c r="J1778" t="s">
        <v>21</v>
      </c>
      <c r="K1778">
        <v>0.25</v>
      </c>
      <c r="L1778">
        <v>8.4000000000000005E-2</v>
      </c>
      <c r="M1778">
        <v>0.22625000000000001</v>
      </c>
      <c r="N1778">
        <v>8.5544999999999996E-2</v>
      </c>
      <c r="O1778" t="str">
        <f>IF(VLOOKUP($B1778,Table1[],2,FALSE)=0,"",VLOOKUP($B1778,Table1[],2,FALSE))</f>
        <v/>
      </c>
      <c r="P1778" t="str">
        <f>IF(VLOOKUP($B1778,Table1[],3,FALSE)=0,"",VLOOKUP($B1778,Table1[],3,FALSE))</f>
        <v/>
      </c>
      <c r="Q1778" t="str">
        <f>IF(VLOOKUP($B1778,Table1[],5,FALSE)=0,"",VLOOKUP($B1778,Table1[],5,FALSE))</f>
        <v/>
      </c>
    </row>
    <row r="1779" spans="1:17" x14ac:dyDescent="0.25">
      <c r="A1779" t="s">
        <v>117</v>
      </c>
      <c r="B1779" t="s">
        <v>19</v>
      </c>
      <c r="C1779">
        <v>1</v>
      </c>
      <c r="D1779">
        <v>10</v>
      </c>
      <c r="E1779">
        <v>1.0000000000000001E-5</v>
      </c>
      <c r="F1779" t="s">
        <v>16</v>
      </c>
      <c r="G1779" t="s">
        <v>14</v>
      </c>
      <c r="H1779">
        <v>0.04</v>
      </c>
      <c r="I1779">
        <v>1</v>
      </c>
      <c r="J1779" t="s">
        <v>21</v>
      </c>
      <c r="K1779">
        <v>0.25</v>
      </c>
      <c r="L1779">
        <v>8.4437999999999999E-2</v>
      </c>
      <c r="M1779">
        <v>0.22631999999999999</v>
      </c>
      <c r="N1779">
        <v>8.5540000000000005E-2</v>
      </c>
      <c r="O1779" t="str">
        <f>IF(VLOOKUP($B1779,Table1[],2,FALSE)=0,"",VLOOKUP($B1779,Table1[],2,FALSE))</f>
        <v/>
      </c>
      <c r="P1779" t="str">
        <f>IF(VLOOKUP($B1779,Table1[],3,FALSE)=0,"",VLOOKUP($B1779,Table1[],3,FALSE))</f>
        <v/>
      </c>
      <c r="Q1779" t="str">
        <f>IF(VLOOKUP($B1779,Table1[],5,FALSE)=0,"",VLOOKUP($B1779,Table1[],5,FALSE))</f>
        <v/>
      </c>
    </row>
    <row r="1780" spans="1:17" x14ac:dyDescent="0.25">
      <c r="A1780" t="s">
        <v>117</v>
      </c>
      <c r="B1780" t="s">
        <v>19</v>
      </c>
      <c r="C1780">
        <v>1</v>
      </c>
      <c r="D1780">
        <v>10</v>
      </c>
      <c r="E1780">
        <v>1E-4</v>
      </c>
      <c r="F1780" t="s">
        <v>16</v>
      </c>
      <c r="G1780" t="s">
        <v>14</v>
      </c>
      <c r="H1780">
        <v>0.04</v>
      </c>
      <c r="I1780">
        <v>1</v>
      </c>
      <c r="J1780" t="s">
        <v>21</v>
      </c>
      <c r="K1780">
        <v>0.25</v>
      </c>
      <c r="L1780">
        <v>8.4682999999999994E-2</v>
      </c>
      <c r="M1780">
        <v>0.23197999999999999</v>
      </c>
      <c r="N1780">
        <v>8.5126999999999994E-2</v>
      </c>
      <c r="O1780" t="str">
        <f>IF(VLOOKUP($B1780,Table1[],2,FALSE)=0,"",VLOOKUP($B1780,Table1[],2,FALSE))</f>
        <v/>
      </c>
      <c r="P1780" t="str">
        <f>IF(VLOOKUP($B1780,Table1[],3,FALSE)=0,"",VLOOKUP($B1780,Table1[],3,FALSE))</f>
        <v/>
      </c>
      <c r="Q1780" t="str">
        <f>IF(VLOOKUP($B1780,Table1[],5,FALSE)=0,"",VLOOKUP($B1780,Table1[],5,FALSE))</f>
        <v/>
      </c>
    </row>
    <row r="1781" spans="1:17" x14ac:dyDescent="0.25">
      <c r="A1781" t="s">
        <v>117</v>
      </c>
      <c r="B1781" t="s">
        <v>19</v>
      </c>
      <c r="C1781">
        <v>1</v>
      </c>
      <c r="D1781">
        <v>10</v>
      </c>
      <c r="E1781">
        <v>1E-3</v>
      </c>
      <c r="F1781" t="s">
        <v>16</v>
      </c>
      <c r="G1781" t="s">
        <v>14</v>
      </c>
      <c r="H1781">
        <v>0.04</v>
      </c>
      <c r="I1781">
        <v>1</v>
      </c>
      <c r="J1781" t="s">
        <v>21</v>
      </c>
      <c r="K1781">
        <v>0.59428000000000003</v>
      </c>
      <c r="L1781">
        <v>6.3506000000000007E-2</v>
      </c>
      <c r="M1781">
        <v>0.59284000000000003</v>
      </c>
      <c r="N1781">
        <v>6.3329999999999997E-2</v>
      </c>
      <c r="O1781" t="str">
        <f>IF(VLOOKUP($B1781,Table1[],2,FALSE)=0,"",VLOOKUP($B1781,Table1[],2,FALSE))</f>
        <v/>
      </c>
      <c r="P1781" t="str">
        <f>IF(VLOOKUP($B1781,Table1[],3,FALSE)=0,"",VLOOKUP($B1781,Table1[],3,FALSE))</f>
        <v/>
      </c>
      <c r="Q1781" t="str">
        <f>IF(VLOOKUP($B1781,Table1[],5,FALSE)=0,"",VLOOKUP($B1781,Table1[],5,FALSE))</f>
        <v/>
      </c>
    </row>
    <row r="1782" spans="1:17" x14ac:dyDescent="0.25">
      <c r="A1782" t="s">
        <v>117</v>
      </c>
      <c r="B1782" t="s">
        <v>19</v>
      </c>
      <c r="C1782">
        <v>1</v>
      </c>
      <c r="D1782">
        <v>10</v>
      </c>
      <c r="E1782">
        <v>0.01</v>
      </c>
      <c r="F1782" t="s">
        <v>16</v>
      </c>
      <c r="G1782" t="s">
        <v>14</v>
      </c>
      <c r="H1782">
        <v>0.04</v>
      </c>
      <c r="I1782">
        <v>1</v>
      </c>
      <c r="J1782" t="s">
        <v>21</v>
      </c>
      <c r="K1782">
        <v>5.7723000000000004</v>
      </c>
      <c r="L1782">
        <v>1.0442999999999999E-2</v>
      </c>
      <c r="M1782">
        <v>5.7717000000000001</v>
      </c>
      <c r="N1782">
        <v>1.0227E-2</v>
      </c>
      <c r="O1782" t="str">
        <f>IF(VLOOKUP($B1782,Table1[],2,FALSE)=0,"",VLOOKUP($B1782,Table1[],2,FALSE))</f>
        <v/>
      </c>
      <c r="P1782" t="str">
        <f>IF(VLOOKUP($B1782,Table1[],3,FALSE)=0,"",VLOOKUP($B1782,Table1[],3,FALSE))</f>
        <v/>
      </c>
      <c r="Q1782" t="str">
        <f>IF(VLOOKUP($B1782,Table1[],5,FALSE)=0,"",VLOOKUP($B1782,Table1[],5,FALSE))</f>
        <v/>
      </c>
    </row>
    <row r="1783" spans="1:17" x14ac:dyDescent="0.25">
      <c r="A1783" t="s">
        <v>117</v>
      </c>
      <c r="B1783" t="s">
        <v>19</v>
      </c>
      <c r="C1783">
        <v>1</v>
      </c>
      <c r="D1783">
        <v>10</v>
      </c>
      <c r="E1783">
        <v>0.1</v>
      </c>
      <c r="F1783" t="s">
        <v>16</v>
      </c>
      <c r="G1783" t="s">
        <v>14</v>
      </c>
      <c r="H1783">
        <v>0.04</v>
      </c>
      <c r="I1783">
        <v>1</v>
      </c>
      <c r="J1783" t="s">
        <v>21</v>
      </c>
      <c r="K1783">
        <v>57.735999999999997</v>
      </c>
      <c r="L1783">
        <v>1.1207000000000001E-3</v>
      </c>
      <c r="M1783">
        <v>57.725999999999999</v>
      </c>
      <c r="N1783">
        <v>1.0323000000000001E-3</v>
      </c>
      <c r="O1783" t="str">
        <f>IF(VLOOKUP($B1783,Table1[],2,FALSE)=0,"",VLOOKUP($B1783,Table1[],2,FALSE))</f>
        <v/>
      </c>
      <c r="P1783" t="str">
        <f>IF(VLOOKUP($B1783,Table1[],3,FALSE)=0,"",VLOOKUP($B1783,Table1[],3,FALSE))</f>
        <v/>
      </c>
      <c r="Q1783" t="str">
        <f>IF(VLOOKUP($B1783,Table1[],5,FALSE)=0,"",VLOOKUP($B1783,Table1[],5,FALSE))</f>
        <v/>
      </c>
    </row>
    <row r="1784" spans="1:17" x14ac:dyDescent="0.25">
      <c r="A1784" t="s">
        <v>117</v>
      </c>
      <c r="B1784" t="s">
        <v>19</v>
      </c>
      <c r="C1784">
        <v>1</v>
      </c>
      <c r="D1784">
        <v>10</v>
      </c>
      <c r="E1784">
        <v>9.9999999999999995E-7</v>
      </c>
      <c r="F1784" t="s">
        <v>16</v>
      </c>
      <c r="G1784" t="s">
        <v>14</v>
      </c>
      <c r="H1784">
        <v>1</v>
      </c>
      <c r="I1784">
        <v>20</v>
      </c>
      <c r="J1784" t="s">
        <v>21</v>
      </c>
      <c r="K1784">
        <v>0.28000000000000003</v>
      </c>
      <c r="L1784">
        <v>0.16</v>
      </c>
      <c r="M1784">
        <v>0.22835</v>
      </c>
      <c r="N1784">
        <v>0.16434000000000001</v>
      </c>
      <c r="O1784" t="str">
        <f>IF(VLOOKUP($B1784,Table1[],2,FALSE)=0,"",VLOOKUP($B1784,Table1[],2,FALSE))</f>
        <v/>
      </c>
      <c r="P1784" t="str">
        <f>IF(VLOOKUP($B1784,Table1[],3,FALSE)=0,"",VLOOKUP($B1784,Table1[],3,FALSE))</f>
        <v/>
      </c>
      <c r="Q1784" t="str">
        <f>IF(VLOOKUP($B1784,Table1[],5,FALSE)=0,"",VLOOKUP($B1784,Table1[],5,FALSE))</f>
        <v/>
      </c>
    </row>
    <row r="1785" spans="1:17" x14ac:dyDescent="0.25">
      <c r="A1785" t="s">
        <v>117</v>
      </c>
      <c r="B1785" t="s">
        <v>19</v>
      </c>
      <c r="C1785">
        <v>1</v>
      </c>
      <c r="D1785">
        <v>10</v>
      </c>
      <c r="E1785">
        <v>1.0000000000000001E-5</v>
      </c>
      <c r="F1785" t="s">
        <v>16</v>
      </c>
      <c r="G1785" t="s">
        <v>14</v>
      </c>
      <c r="H1785">
        <v>1</v>
      </c>
      <c r="I1785">
        <v>20</v>
      </c>
      <c r="J1785" t="s">
        <v>21</v>
      </c>
      <c r="K1785">
        <v>0.28000000000000003</v>
      </c>
      <c r="L1785">
        <v>0.16134000000000001</v>
      </c>
      <c r="M1785">
        <v>0.22836999999999999</v>
      </c>
      <c r="N1785">
        <v>0.16434000000000001</v>
      </c>
      <c r="O1785" t="str">
        <f>IF(VLOOKUP($B1785,Table1[],2,FALSE)=0,"",VLOOKUP($B1785,Table1[],2,FALSE))</f>
        <v/>
      </c>
      <c r="P1785" t="str">
        <f>IF(VLOOKUP($B1785,Table1[],3,FALSE)=0,"",VLOOKUP($B1785,Table1[],3,FALSE))</f>
        <v/>
      </c>
      <c r="Q1785" t="str">
        <f>IF(VLOOKUP($B1785,Table1[],5,FALSE)=0,"",VLOOKUP($B1785,Table1[],5,FALSE))</f>
        <v/>
      </c>
    </row>
    <row r="1786" spans="1:17" x14ac:dyDescent="0.25">
      <c r="A1786" t="s">
        <v>117</v>
      </c>
      <c r="B1786" t="s">
        <v>19</v>
      </c>
      <c r="C1786">
        <v>1</v>
      </c>
      <c r="D1786">
        <v>10</v>
      </c>
      <c r="E1786">
        <v>1E-4</v>
      </c>
      <c r="F1786" t="s">
        <v>16</v>
      </c>
      <c r="G1786" t="s">
        <v>14</v>
      </c>
      <c r="H1786">
        <v>1</v>
      </c>
      <c r="I1786">
        <v>20</v>
      </c>
      <c r="J1786" t="s">
        <v>21</v>
      </c>
      <c r="K1786">
        <v>0.28000000000000003</v>
      </c>
      <c r="L1786">
        <v>0.16156000000000001</v>
      </c>
      <c r="M1786">
        <v>0.23294999999999999</v>
      </c>
      <c r="N1786">
        <v>0.16397</v>
      </c>
      <c r="O1786" t="str">
        <f>IF(VLOOKUP($B1786,Table1[],2,FALSE)=0,"",VLOOKUP($B1786,Table1[],2,FALSE))</f>
        <v/>
      </c>
      <c r="P1786" t="str">
        <f>IF(VLOOKUP($B1786,Table1[],3,FALSE)=0,"",VLOOKUP($B1786,Table1[],3,FALSE))</f>
        <v/>
      </c>
      <c r="Q1786" t="str">
        <f>IF(VLOOKUP($B1786,Table1[],5,FALSE)=0,"",VLOOKUP($B1786,Table1[],5,FALSE))</f>
        <v/>
      </c>
    </row>
    <row r="1787" spans="1:17" x14ac:dyDescent="0.25">
      <c r="A1787" t="s">
        <v>117</v>
      </c>
      <c r="B1787" t="s">
        <v>19</v>
      </c>
      <c r="C1787">
        <v>1</v>
      </c>
      <c r="D1787">
        <v>10</v>
      </c>
      <c r="E1787">
        <v>1E-3</v>
      </c>
      <c r="F1787" t="s">
        <v>16</v>
      </c>
      <c r="G1787" t="s">
        <v>14</v>
      </c>
      <c r="H1787">
        <v>1</v>
      </c>
      <c r="I1787">
        <v>20</v>
      </c>
      <c r="J1787" t="s">
        <v>21</v>
      </c>
      <c r="K1787">
        <v>0.56386000000000003</v>
      </c>
      <c r="L1787">
        <v>0.14001</v>
      </c>
      <c r="M1787">
        <v>0.55818000000000001</v>
      </c>
      <c r="N1787">
        <v>0.14005999999999999</v>
      </c>
      <c r="O1787" t="str">
        <f>IF(VLOOKUP($B1787,Table1[],2,FALSE)=0,"",VLOOKUP($B1787,Table1[],2,FALSE))</f>
        <v/>
      </c>
      <c r="P1787" t="str">
        <f>IF(VLOOKUP($B1787,Table1[],3,FALSE)=0,"",VLOOKUP($B1787,Table1[],3,FALSE))</f>
        <v/>
      </c>
      <c r="Q1787" t="str">
        <f>IF(VLOOKUP($B1787,Table1[],5,FALSE)=0,"",VLOOKUP($B1787,Table1[],5,FALSE))</f>
        <v/>
      </c>
    </row>
    <row r="1788" spans="1:17" x14ac:dyDescent="0.25">
      <c r="A1788" t="s">
        <v>117</v>
      </c>
      <c r="B1788" t="s">
        <v>19</v>
      </c>
      <c r="C1788">
        <v>1</v>
      </c>
      <c r="D1788">
        <v>10</v>
      </c>
      <c r="E1788">
        <v>0.01</v>
      </c>
      <c r="F1788" t="s">
        <v>16</v>
      </c>
      <c r="G1788" t="s">
        <v>14</v>
      </c>
      <c r="H1788">
        <v>1</v>
      </c>
      <c r="I1788">
        <v>20</v>
      </c>
      <c r="J1788" t="s">
        <v>21</v>
      </c>
      <c r="K1788">
        <v>5.7577999999999996</v>
      </c>
      <c r="L1788">
        <v>3.1829000000000003E-2</v>
      </c>
      <c r="M1788">
        <v>5.7554999999999996</v>
      </c>
      <c r="N1788">
        <v>3.1387999999999999E-2</v>
      </c>
      <c r="O1788" t="str">
        <f>IF(VLOOKUP($B1788,Table1[],2,FALSE)=0,"",VLOOKUP($B1788,Table1[],2,FALSE))</f>
        <v/>
      </c>
      <c r="P1788" t="str">
        <f>IF(VLOOKUP($B1788,Table1[],3,FALSE)=0,"",VLOOKUP($B1788,Table1[],3,FALSE))</f>
        <v/>
      </c>
      <c r="Q1788" t="str">
        <f>IF(VLOOKUP($B1788,Table1[],5,FALSE)=0,"",VLOOKUP($B1788,Table1[],5,FALSE))</f>
        <v/>
      </c>
    </row>
    <row r="1789" spans="1:17" x14ac:dyDescent="0.25">
      <c r="A1789" t="s">
        <v>117</v>
      </c>
      <c r="B1789" t="s">
        <v>19</v>
      </c>
      <c r="C1789">
        <v>1</v>
      </c>
      <c r="D1789">
        <v>10</v>
      </c>
      <c r="E1789">
        <v>0.1</v>
      </c>
      <c r="F1789" t="s">
        <v>16</v>
      </c>
      <c r="G1789" t="s">
        <v>14</v>
      </c>
      <c r="H1789">
        <v>1</v>
      </c>
      <c r="I1789">
        <v>20</v>
      </c>
      <c r="J1789" t="s">
        <v>21</v>
      </c>
      <c r="K1789">
        <v>57.734999999999999</v>
      </c>
      <c r="L1789">
        <v>3.4134999999999999E-3</v>
      </c>
      <c r="M1789">
        <v>57.704999999999998</v>
      </c>
      <c r="N1789">
        <v>3.222E-3</v>
      </c>
      <c r="O1789" t="str">
        <f>IF(VLOOKUP($B1789,Table1[],2,FALSE)=0,"",VLOOKUP($B1789,Table1[],2,FALSE))</f>
        <v/>
      </c>
      <c r="P1789" t="str">
        <f>IF(VLOOKUP($B1789,Table1[],3,FALSE)=0,"",VLOOKUP($B1789,Table1[],3,FALSE))</f>
        <v/>
      </c>
      <c r="Q1789" t="str">
        <f>IF(VLOOKUP($B1789,Table1[],5,FALSE)=0,"",VLOOKUP($B1789,Table1[],5,FALSE))</f>
        <v/>
      </c>
    </row>
    <row r="1790" spans="1:17" x14ac:dyDescent="0.25">
      <c r="A1790" t="s">
        <v>117</v>
      </c>
      <c r="B1790" t="s">
        <v>19</v>
      </c>
      <c r="C1790">
        <v>1</v>
      </c>
      <c r="D1790">
        <v>10</v>
      </c>
      <c r="E1790">
        <v>9.9999999999999995E-7</v>
      </c>
      <c r="F1790" t="s">
        <v>16</v>
      </c>
      <c r="G1790" t="s">
        <v>14</v>
      </c>
      <c r="H1790">
        <v>20</v>
      </c>
      <c r="I1790">
        <v>50</v>
      </c>
      <c r="J1790" t="s">
        <v>21</v>
      </c>
      <c r="K1790">
        <v>0.24</v>
      </c>
      <c r="L1790">
        <v>0.35</v>
      </c>
      <c r="M1790">
        <v>0.22967000000000001</v>
      </c>
      <c r="N1790">
        <v>0.34776000000000001</v>
      </c>
      <c r="O1790" t="str">
        <f>IF(VLOOKUP($B1790,Table1[],2,FALSE)=0,"",VLOOKUP($B1790,Table1[],2,FALSE))</f>
        <v/>
      </c>
      <c r="P1790" t="str">
        <f>IF(VLOOKUP($B1790,Table1[],3,FALSE)=0,"",VLOOKUP($B1790,Table1[],3,FALSE))</f>
        <v/>
      </c>
      <c r="Q1790" t="str">
        <f>IF(VLOOKUP($B1790,Table1[],5,FALSE)=0,"",VLOOKUP($B1790,Table1[],5,FALSE))</f>
        <v/>
      </c>
    </row>
    <row r="1791" spans="1:17" x14ac:dyDescent="0.25">
      <c r="A1791" t="s">
        <v>117</v>
      </c>
      <c r="B1791" t="s">
        <v>19</v>
      </c>
      <c r="C1791">
        <v>1</v>
      </c>
      <c r="D1791">
        <v>10</v>
      </c>
      <c r="E1791">
        <v>1.0000000000000001E-5</v>
      </c>
      <c r="F1791" t="s">
        <v>16</v>
      </c>
      <c r="G1791" t="s">
        <v>14</v>
      </c>
      <c r="H1791">
        <v>20</v>
      </c>
      <c r="I1791">
        <v>50</v>
      </c>
      <c r="J1791" t="s">
        <v>21</v>
      </c>
      <c r="K1791">
        <v>0.24</v>
      </c>
      <c r="L1791">
        <v>0.35</v>
      </c>
      <c r="M1791">
        <v>0.22972999999999999</v>
      </c>
      <c r="N1791">
        <v>0.34775</v>
      </c>
      <c r="O1791" t="str">
        <f>IF(VLOOKUP($B1791,Table1[],2,FALSE)=0,"",VLOOKUP($B1791,Table1[],2,FALSE))</f>
        <v/>
      </c>
      <c r="P1791" t="str">
        <f>IF(VLOOKUP($B1791,Table1[],3,FALSE)=0,"",VLOOKUP($B1791,Table1[],3,FALSE))</f>
        <v/>
      </c>
      <c r="Q1791" t="str">
        <f>IF(VLOOKUP($B1791,Table1[],5,FALSE)=0,"",VLOOKUP($B1791,Table1[],5,FALSE))</f>
        <v/>
      </c>
    </row>
    <row r="1792" spans="1:17" x14ac:dyDescent="0.25">
      <c r="A1792" t="s">
        <v>117</v>
      </c>
      <c r="B1792" t="s">
        <v>19</v>
      </c>
      <c r="C1792">
        <v>1</v>
      </c>
      <c r="D1792">
        <v>10</v>
      </c>
      <c r="E1792">
        <v>1E-4</v>
      </c>
      <c r="F1792" t="s">
        <v>16</v>
      </c>
      <c r="G1792" t="s">
        <v>14</v>
      </c>
      <c r="H1792">
        <v>20</v>
      </c>
      <c r="I1792">
        <v>50</v>
      </c>
      <c r="J1792" t="s">
        <v>21</v>
      </c>
      <c r="K1792">
        <v>0.24</v>
      </c>
      <c r="L1792">
        <v>0.35</v>
      </c>
      <c r="M1792">
        <v>0.23282</v>
      </c>
      <c r="N1792">
        <v>0.34749000000000002</v>
      </c>
      <c r="O1792" t="str">
        <f>IF(VLOOKUP($B1792,Table1[],2,FALSE)=0,"",VLOOKUP($B1792,Table1[],2,FALSE))</f>
        <v/>
      </c>
      <c r="P1792" t="str">
        <f>IF(VLOOKUP($B1792,Table1[],3,FALSE)=0,"",VLOOKUP($B1792,Table1[],3,FALSE))</f>
        <v/>
      </c>
      <c r="Q1792" t="str">
        <f>IF(VLOOKUP($B1792,Table1[],5,FALSE)=0,"",VLOOKUP($B1792,Table1[],5,FALSE))</f>
        <v/>
      </c>
    </row>
    <row r="1793" spans="1:17" x14ac:dyDescent="0.25">
      <c r="A1793" t="s">
        <v>117</v>
      </c>
      <c r="B1793" t="s">
        <v>19</v>
      </c>
      <c r="C1793">
        <v>1</v>
      </c>
      <c r="D1793">
        <v>10</v>
      </c>
      <c r="E1793">
        <v>1E-3</v>
      </c>
      <c r="F1793" t="s">
        <v>16</v>
      </c>
      <c r="G1793" t="s">
        <v>14</v>
      </c>
      <c r="H1793">
        <v>20</v>
      </c>
      <c r="I1793">
        <v>50</v>
      </c>
      <c r="J1793" t="s">
        <v>21</v>
      </c>
      <c r="K1793">
        <v>0.50358000000000003</v>
      </c>
      <c r="L1793">
        <v>0.32533000000000001</v>
      </c>
      <c r="M1793">
        <v>0.49042000000000002</v>
      </c>
      <c r="N1793">
        <v>0.32615</v>
      </c>
      <c r="O1793" t="str">
        <f>IF(VLOOKUP($B1793,Table1[],2,FALSE)=0,"",VLOOKUP($B1793,Table1[],2,FALSE))</f>
        <v/>
      </c>
      <c r="P1793" t="str">
        <f>IF(VLOOKUP($B1793,Table1[],3,FALSE)=0,"",VLOOKUP($B1793,Table1[],3,FALSE))</f>
        <v/>
      </c>
      <c r="Q1793" t="str">
        <f>IF(VLOOKUP($B1793,Table1[],5,FALSE)=0,"",VLOOKUP($B1793,Table1[],5,FALSE))</f>
        <v/>
      </c>
    </row>
    <row r="1794" spans="1:17" x14ac:dyDescent="0.25">
      <c r="A1794" t="s">
        <v>117</v>
      </c>
      <c r="B1794" t="s">
        <v>19</v>
      </c>
      <c r="C1794">
        <v>1</v>
      </c>
      <c r="D1794">
        <v>10</v>
      </c>
      <c r="E1794">
        <v>0.01</v>
      </c>
      <c r="F1794" t="s">
        <v>16</v>
      </c>
      <c r="G1794" t="s">
        <v>14</v>
      </c>
      <c r="H1794">
        <v>20</v>
      </c>
      <c r="I1794">
        <v>50</v>
      </c>
      <c r="J1794" t="s">
        <v>21</v>
      </c>
      <c r="K1794">
        <v>5.6913</v>
      </c>
      <c r="L1794">
        <v>0.11808</v>
      </c>
      <c r="M1794">
        <v>5.6847000000000003</v>
      </c>
      <c r="N1794">
        <v>0.11766</v>
      </c>
      <c r="O1794" t="str">
        <f>IF(VLOOKUP($B1794,Table1[],2,FALSE)=0,"",VLOOKUP($B1794,Table1[],2,FALSE))</f>
        <v/>
      </c>
      <c r="P1794" t="str">
        <f>IF(VLOOKUP($B1794,Table1[],3,FALSE)=0,"",VLOOKUP($B1794,Table1[],3,FALSE))</f>
        <v/>
      </c>
      <c r="Q1794" t="str">
        <f>IF(VLOOKUP($B1794,Table1[],5,FALSE)=0,"",VLOOKUP($B1794,Table1[],5,FALSE))</f>
        <v/>
      </c>
    </row>
    <row r="1795" spans="1:17" x14ac:dyDescent="0.25">
      <c r="A1795" t="s">
        <v>117</v>
      </c>
      <c r="B1795" t="s">
        <v>19</v>
      </c>
      <c r="C1795">
        <v>1</v>
      </c>
      <c r="D1795">
        <v>10</v>
      </c>
      <c r="E1795">
        <v>0.1</v>
      </c>
      <c r="F1795" t="s">
        <v>16</v>
      </c>
      <c r="G1795" t="s">
        <v>14</v>
      </c>
      <c r="H1795">
        <v>20</v>
      </c>
      <c r="I1795">
        <v>50</v>
      </c>
      <c r="J1795" t="s">
        <v>21</v>
      </c>
      <c r="K1795">
        <v>57.728000000000002</v>
      </c>
      <c r="L1795">
        <v>1.3146E-2</v>
      </c>
      <c r="M1795">
        <v>57.621000000000002</v>
      </c>
      <c r="N1795">
        <v>1.289E-2</v>
      </c>
      <c r="O1795" t="str">
        <f>IF(VLOOKUP($B1795,Table1[],2,FALSE)=0,"",VLOOKUP($B1795,Table1[],2,FALSE))</f>
        <v/>
      </c>
      <c r="P1795" t="str">
        <f>IF(VLOOKUP($B1795,Table1[],3,FALSE)=0,"",VLOOKUP($B1795,Table1[],3,FALSE))</f>
        <v/>
      </c>
      <c r="Q1795" t="str">
        <f>IF(VLOOKUP($B1795,Table1[],5,FALSE)=0,"",VLOOKUP($B1795,Table1[],5,FALSE))</f>
        <v/>
      </c>
    </row>
    <row r="1796" spans="1:17" x14ac:dyDescent="0.25">
      <c r="A1796" t="s">
        <v>117</v>
      </c>
      <c r="B1796" t="s">
        <v>19</v>
      </c>
      <c r="C1796">
        <v>1</v>
      </c>
      <c r="D1796">
        <v>10</v>
      </c>
      <c r="E1796">
        <v>9.9999999999999995E-7</v>
      </c>
      <c r="F1796" t="s">
        <v>16</v>
      </c>
      <c r="G1796" t="s">
        <v>14</v>
      </c>
      <c r="H1796">
        <v>50</v>
      </c>
      <c r="I1796">
        <v>100</v>
      </c>
      <c r="J1796" t="s">
        <v>21</v>
      </c>
      <c r="K1796">
        <v>0.27</v>
      </c>
      <c r="L1796">
        <v>0.94</v>
      </c>
      <c r="M1796">
        <v>0.22603000000000001</v>
      </c>
      <c r="N1796">
        <v>0.94120999999999999</v>
      </c>
      <c r="O1796" t="str">
        <f>IF(VLOOKUP($B1796,Table1[],2,FALSE)=0,"",VLOOKUP($B1796,Table1[],2,FALSE))</f>
        <v/>
      </c>
      <c r="P1796" t="str">
        <f>IF(VLOOKUP($B1796,Table1[],3,FALSE)=0,"",VLOOKUP($B1796,Table1[],3,FALSE))</f>
        <v/>
      </c>
      <c r="Q1796" t="str">
        <f>IF(VLOOKUP($B1796,Table1[],5,FALSE)=0,"",VLOOKUP($B1796,Table1[],5,FALSE))</f>
        <v/>
      </c>
    </row>
    <row r="1797" spans="1:17" x14ac:dyDescent="0.25">
      <c r="A1797" t="s">
        <v>117</v>
      </c>
      <c r="B1797" t="s">
        <v>19</v>
      </c>
      <c r="C1797">
        <v>1</v>
      </c>
      <c r="D1797">
        <v>10</v>
      </c>
      <c r="E1797">
        <v>1.0000000000000001E-5</v>
      </c>
      <c r="F1797" t="s">
        <v>16</v>
      </c>
      <c r="G1797" t="s">
        <v>14</v>
      </c>
      <c r="H1797">
        <v>50</v>
      </c>
      <c r="I1797">
        <v>100</v>
      </c>
      <c r="J1797" t="s">
        <v>21</v>
      </c>
      <c r="K1797">
        <v>0.27</v>
      </c>
      <c r="L1797">
        <v>0.93759000000000003</v>
      </c>
      <c r="M1797">
        <v>0.22603999999999999</v>
      </c>
      <c r="N1797">
        <v>0.94120999999999999</v>
      </c>
      <c r="O1797" t="str">
        <f>IF(VLOOKUP($B1797,Table1[],2,FALSE)=0,"",VLOOKUP($B1797,Table1[],2,FALSE))</f>
        <v/>
      </c>
      <c r="P1797" t="str">
        <f>IF(VLOOKUP($B1797,Table1[],3,FALSE)=0,"",VLOOKUP($B1797,Table1[],3,FALSE))</f>
        <v/>
      </c>
      <c r="Q1797" t="str">
        <f>IF(VLOOKUP($B1797,Table1[],5,FALSE)=0,"",VLOOKUP($B1797,Table1[],5,FALSE))</f>
        <v/>
      </c>
    </row>
    <row r="1798" spans="1:17" x14ac:dyDescent="0.25">
      <c r="A1798" t="s">
        <v>117</v>
      </c>
      <c r="B1798" t="s">
        <v>19</v>
      </c>
      <c r="C1798">
        <v>1</v>
      </c>
      <c r="D1798">
        <v>10</v>
      </c>
      <c r="E1798">
        <v>1E-4</v>
      </c>
      <c r="F1798" t="s">
        <v>16</v>
      </c>
      <c r="G1798" t="s">
        <v>14</v>
      </c>
      <c r="H1798">
        <v>50</v>
      </c>
      <c r="I1798">
        <v>100</v>
      </c>
      <c r="J1798" t="s">
        <v>21</v>
      </c>
      <c r="K1798">
        <v>0.27</v>
      </c>
      <c r="L1798">
        <v>0.93767999999999996</v>
      </c>
      <c r="M1798">
        <v>0.22761000000000001</v>
      </c>
      <c r="N1798">
        <v>0.94106999999999996</v>
      </c>
      <c r="O1798" t="str">
        <f>IF(VLOOKUP($B1798,Table1[],2,FALSE)=0,"",VLOOKUP($B1798,Table1[],2,FALSE))</f>
        <v/>
      </c>
      <c r="P1798" t="str">
        <f>IF(VLOOKUP($B1798,Table1[],3,FALSE)=0,"",VLOOKUP($B1798,Table1[],3,FALSE))</f>
        <v/>
      </c>
      <c r="Q1798" t="str">
        <f>IF(VLOOKUP($B1798,Table1[],5,FALSE)=0,"",VLOOKUP($B1798,Table1[],5,FALSE))</f>
        <v/>
      </c>
    </row>
    <row r="1799" spans="1:17" x14ac:dyDescent="0.25">
      <c r="A1799" t="s">
        <v>117</v>
      </c>
      <c r="B1799" t="s">
        <v>19</v>
      </c>
      <c r="C1799">
        <v>1</v>
      </c>
      <c r="D1799">
        <v>10</v>
      </c>
      <c r="E1799">
        <v>1E-3</v>
      </c>
      <c r="F1799" t="s">
        <v>16</v>
      </c>
      <c r="G1799" t="s">
        <v>14</v>
      </c>
      <c r="H1799">
        <v>50</v>
      </c>
      <c r="I1799">
        <v>100</v>
      </c>
      <c r="J1799" t="s">
        <v>21</v>
      </c>
      <c r="K1799">
        <v>0.38941999999999999</v>
      </c>
      <c r="L1799">
        <v>0.92691999999999997</v>
      </c>
      <c r="M1799">
        <v>0.37412000000000001</v>
      </c>
      <c r="N1799">
        <v>0.92813000000000001</v>
      </c>
      <c r="O1799" t="str">
        <f>IF(VLOOKUP($B1799,Table1[],2,FALSE)=0,"",VLOOKUP($B1799,Table1[],2,FALSE))</f>
        <v/>
      </c>
      <c r="P1799" t="str">
        <f>IF(VLOOKUP($B1799,Table1[],3,FALSE)=0,"",VLOOKUP($B1799,Table1[],3,FALSE))</f>
        <v/>
      </c>
      <c r="Q1799" t="str">
        <f>IF(VLOOKUP($B1799,Table1[],5,FALSE)=0,"",VLOOKUP($B1799,Table1[],5,FALSE))</f>
        <v/>
      </c>
    </row>
    <row r="1800" spans="1:17" x14ac:dyDescent="0.25">
      <c r="A1800" t="s">
        <v>117</v>
      </c>
      <c r="B1800" t="s">
        <v>19</v>
      </c>
      <c r="C1800">
        <v>1</v>
      </c>
      <c r="D1800">
        <v>10</v>
      </c>
      <c r="E1800">
        <v>0.01</v>
      </c>
      <c r="F1800" t="s">
        <v>16</v>
      </c>
      <c r="G1800" t="s">
        <v>14</v>
      </c>
      <c r="H1800">
        <v>50</v>
      </c>
      <c r="I1800">
        <v>100</v>
      </c>
      <c r="J1800" t="s">
        <v>21</v>
      </c>
      <c r="K1800">
        <v>5.3091999999999997</v>
      </c>
      <c r="L1800">
        <v>0.59367999999999999</v>
      </c>
      <c r="M1800">
        <v>5.2965</v>
      </c>
      <c r="N1800">
        <v>0.59386000000000005</v>
      </c>
      <c r="O1800" t="str">
        <f>IF(VLOOKUP($B1800,Table1[],2,FALSE)=0,"",VLOOKUP($B1800,Table1[],2,FALSE))</f>
        <v/>
      </c>
      <c r="P1800" t="str">
        <f>IF(VLOOKUP($B1800,Table1[],3,FALSE)=0,"",VLOOKUP($B1800,Table1[],3,FALSE))</f>
        <v/>
      </c>
      <c r="Q1800" t="str">
        <f>IF(VLOOKUP($B1800,Table1[],5,FALSE)=0,"",VLOOKUP($B1800,Table1[],5,FALSE))</f>
        <v/>
      </c>
    </row>
    <row r="1801" spans="1:17" x14ac:dyDescent="0.25">
      <c r="A1801" t="s">
        <v>117</v>
      </c>
      <c r="B1801" t="s">
        <v>19</v>
      </c>
      <c r="C1801">
        <v>1</v>
      </c>
      <c r="D1801">
        <v>10</v>
      </c>
      <c r="E1801">
        <v>0.1</v>
      </c>
      <c r="F1801" t="s">
        <v>16</v>
      </c>
      <c r="G1801" t="s">
        <v>14</v>
      </c>
      <c r="H1801">
        <v>50</v>
      </c>
      <c r="I1801">
        <v>100</v>
      </c>
      <c r="J1801" t="s">
        <v>21</v>
      </c>
      <c r="K1801">
        <v>57.664999999999999</v>
      </c>
      <c r="L1801">
        <v>8.7822999999999998E-2</v>
      </c>
      <c r="M1801">
        <v>57.152999999999999</v>
      </c>
      <c r="N1801">
        <v>8.7461999999999998E-2</v>
      </c>
      <c r="O1801" t="str">
        <f>IF(VLOOKUP($B1801,Table1[],2,FALSE)=0,"",VLOOKUP($B1801,Table1[],2,FALSE))</f>
        <v/>
      </c>
      <c r="P1801" t="str">
        <f>IF(VLOOKUP($B1801,Table1[],3,FALSE)=0,"",VLOOKUP($B1801,Table1[],3,FALSE))</f>
        <v/>
      </c>
      <c r="Q1801" t="str">
        <f>IF(VLOOKUP($B1801,Table1[],5,FALSE)=0,"",VLOOKUP($B1801,Table1[],5,FALSE))</f>
        <v/>
      </c>
    </row>
    <row r="1802" spans="1:17" x14ac:dyDescent="0.25">
      <c r="A1802" t="s">
        <v>117</v>
      </c>
      <c r="B1802" t="s">
        <v>19</v>
      </c>
      <c r="C1802">
        <v>1</v>
      </c>
      <c r="D1802">
        <v>10</v>
      </c>
      <c r="E1802">
        <v>9.9999999999999995E-7</v>
      </c>
      <c r="F1802" t="s">
        <v>16</v>
      </c>
      <c r="G1802" t="s">
        <v>14</v>
      </c>
      <c r="H1802">
        <v>100</v>
      </c>
      <c r="I1802">
        <v>300</v>
      </c>
      <c r="J1802" t="s">
        <v>21</v>
      </c>
      <c r="K1802">
        <v>1.2</v>
      </c>
      <c r="L1802">
        <v>3.5</v>
      </c>
      <c r="M1802">
        <v>1.1358999999999999</v>
      </c>
      <c r="N1802">
        <v>3.4830999999999999</v>
      </c>
      <c r="O1802" t="str">
        <f>IF(VLOOKUP($B1802,Table1[],2,FALSE)=0,"",VLOOKUP($B1802,Table1[],2,FALSE))</f>
        <v/>
      </c>
      <c r="P1802" t="str">
        <f>IF(VLOOKUP($B1802,Table1[],3,FALSE)=0,"",VLOOKUP($B1802,Table1[],3,FALSE))</f>
        <v/>
      </c>
      <c r="Q1802" t="str">
        <f>IF(VLOOKUP($B1802,Table1[],5,FALSE)=0,"",VLOOKUP($B1802,Table1[],5,FALSE))</f>
        <v/>
      </c>
    </row>
    <row r="1803" spans="1:17" x14ac:dyDescent="0.25">
      <c r="A1803" t="s">
        <v>117</v>
      </c>
      <c r="B1803" t="s">
        <v>19</v>
      </c>
      <c r="C1803">
        <v>1</v>
      </c>
      <c r="D1803">
        <v>10</v>
      </c>
      <c r="E1803">
        <v>1.0000000000000001E-5</v>
      </c>
      <c r="F1803" t="s">
        <v>16</v>
      </c>
      <c r="G1803" t="s">
        <v>14</v>
      </c>
      <c r="H1803">
        <v>100</v>
      </c>
      <c r="I1803">
        <v>300</v>
      </c>
      <c r="J1803" t="s">
        <v>21</v>
      </c>
      <c r="K1803">
        <v>1.2</v>
      </c>
      <c r="L1803">
        <v>3.5</v>
      </c>
      <c r="M1803">
        <v>1.1358999999999999</v>
      </c>
      <c r="N1803">
        <v>3.4830999999999999</v>
      </c>
      <c r="O1803" t="str">
        <f>IF(VLOOKUP($B1803,Table1[],2,FALSE)=0,"",VLOOKUP($B1803,Table1[],2,FALSE))</f>
        <v/>
      </c>
      <c r="P1803" t="str">
        <f>IF(VLOOKUP($B1803,Table1[],3,FALSE)=0,"",VLOOKUP($B1803,Table1[],3,FALSE))</f>
        <v/>
      </c>
      <c r="Q1803" t="str">
        <f>IF(VLOOKUP($B1803,Table1[],5,FALSE)=0,"",VLOOKUP($B1803,Table1[],5,FALSE))</f>
        <v/>
      </c>
    </row>
    <row r="1804" spans="1:17" x14ac:dyDescent="0.25">
      <c r="A1804" t="s">
        <v>117</v>
      </c>
      <c r="B1804" t="s">
        <v>19</v>
      </c>
      <c r="C1804">
        <v>1</v>
      </c>
      <c r="D1804">
        <v>10</v>
      </c>
      <c r="E1804">
        <v>1E-4</v>
      </c>
      <c r="F1804" t="s">
        <v>16</v>
      </c>
      <c r="G1804" t="s">
        <v>14</v>
      </c>
      <c r="H1804">
        <v>100</v>
      </c>
      <c r="I1804">
        <v>300</v>
      </c>
      <c r="J1804" t="s">
        <v>21</v>
      </c>
      <c r="K1804">
        <v>1.2</v>
      </c>
      <c r="L1804">
        <v>3.5</v>
      </c>
      <c r="M1804">
        <v>1.1365000000000001</v>
      </c>
      <c r="N1804">
        <v>3.4830000000000001</v>
      </c>
      <c r="O1804" t="str">
        <f>IF(VLOOKUP($B1804,Table1[],2,FALSE)=0,"",VLOOKUP($B1804,Table1[],2,FALSE))</f>
        <v/>
      </c>
      <c r="P1804" t="str">
        <f>IF(VLOOKUP($B1804,Table1[],3,FALSE)=0,"",VLOOKUP($B1804,Table1[],3,FALSE))</f>
        <v/>
      </c>
      <c r="Q1804" t="str">
        <f>IF(VLOOKUP($B1804,Table1[],5,FALSE)=0,"",VLOOKUP($B1804,Table1[],5,FALSE))</f>
        <v/>
      </c>
    </row>
    <row r="1805" spans="1:17" x14ac:dyDescent="0.25">
      <c r="A1805" t="s">
        <v>117</v>
      </c>
      <c r="B1805" t="s">
        <v>19</v>
      </c>
      <c r="C1805">
        <v>1</v>
      </c>
      <c r="D1805">
        <v>10</v>
      </c>
      <c r="E1805">
        <v>1E-3</v>
      </c>
      <c r="F1805" t="s">
        <v>16</v>
      </c>
      <c r="G1805" t="s">
        <v>14</v>
      </c>
      <c r="H1805">
        <v>100</v>
      </c>
      <c r="I1805">
        <v>300</v>
      </c>
      <c r="J1805" t="s">
        <v>21</v>
      </c>
      <c r="K1805">
        <v>1.2</v>
      </c>
      <c r="L1805">
        <v>3.5</v>
      </c>
      <c r="M1805">
        <v>1.1754</v>
      </c>
      <c r="N1805">
        <v>3.4796</v>
      </c>
      <c r="O1805" t="str">
        <f>IF(VLOOKUP($B1805,Table1[],2,FALSE)=0,"",VLOOKUP($B1805,Table1[],2,FALSE))</f>
        <v/>
      </c>
      <c r="P1805" t="str">
        <f>IF(VLOOKUP($B1805,Table1[],3,FALSE)=0,"",VLOOKUP($B1805,Table1[],3,FALSE))</f>
        <v/>
      </c>
      <c r="Q1805" t="str">
        <f>IF(VLOOKUP($B1805,Table1[],5,FALSE)=0,"",VLOOKUP($B1805,Table1[],5,FALSE))</f>
        <v/>
      </c>
    </row>
    <row r="1806" spans="1:17" x14ac:dyDescent="0.25">
      <c r="A1806" t="s">
        <v>117</v>
      </c>
      <c r="B1806" t="s">
        <v>19</v>
      </c>
      <c r="C1806">
        <v>1</v>
      </c>
      <c r="D1806">
        <v>10</v>
      </c>
      <c r="E1806">
        <v>0.01</v>
      </c>
      <c r="F1806" t="s">
        <v>16</v>
      </c>
      <c r="G1806" t="s">
        <v>14</v>
      </c>
      <c r="H1806">
        <v>100</v>
      </c>
      <c r="I1806">
        <v>300</v>
      </c>
      <c r="J1806" t="s">
        <v>21</v>
      </c>
      <c r="K1806">
        <v>4.1894999999999998</v>
      </c>
      <c r="L1806">
        <v>3.2244000000000002</v>
      </c>
      <c r="M1806">
        <v>4.1679000000000004</v>
      </c>
      <c r="N1806">
        <v>3.2259000000000002</v>
      </c>
      <c r="O1806" t="str">
        <f>IF(VLOOKUP($B1806,Table1[],2,FALSE)=0,"",VLOOKUP($B1806,Table1[],2,FALSE))</f>
        <v/>
      </c>
      <c r="P1806" t="str">
        <f>IF(VLOOKUP($B1806,Table1[],3,FALSE)=0,"",VLOOKUP($B1806,Table1[],3,FALSE))</f>
        <v/>
      </c>
      <c r="Q1806" t="str">
        <f>IF(VLOOKUP($B1806,Table1[],5,FALSE)=0,"",VLOOKUP($B1806,Table1[],5,FALSE))</f>
        <v/>
      </c>
    </row>
    <row r="1807" spans="1:17" x14ac:dyDescent="0.25">
      <c r="A1807" t="s">
        <v>117</v>
      </c>
      <c r="B1807" t="s">
        <v>19</v>
      </c>
      <c r="C1807">
        <v>1</v>
      </c>
      <c r="D1807">
        <v>10</v>
      </c>
      <c r="E1807">
        <v>0.1</v>
      </c>
      <c r="F1807" t="s">
        <v>16</v>
      </c>
      <c r="G1807" t="s">
        <v>14</v>
      </c>
      <c r="H1807">
        <v>100</v>
      </c>
      <c r="I1807">
        <v>300</v>
      </c>
      <c r="J1807" t="s">
        <v>21</v>
      </c>
      <c r="K1807">
        <v>56.807000000000002</v>
      </c>
      <c r="L1807">
        <v>1.1229</v>
      </c>
      <c r="M1807">
        <v>54.694000000000003</v>
      </c>
      <c r="N1807">
        <v>1.1224000000000001</v>
      </c>
      <c r="O1807" t="str">
        <f>IF(VLOOKUP($B1807,Table1[],2,FALSE)=0,"",VLOOKUP($B1807,Table1[],2,FALSE))</f>
        <v/>
      </c>
      <c r="P1807" t="str">
        <f>IF(VLOOKUP($B1807,Table1[],3,FALSE)=0,"",VLOOKUP($B1807,Table1[],3,FALSE))</f>
        <v/>
      </c>
      <c r="Q1807" t="str">
        <f>IF(VLOOKUP($B1807,Table1[],5,FALSE)=0,"",VLOOKUP($B1807,Table1[],5,FALSE))</f>
        <v/>
      </c>
    </row>
    <row r="1808" spans="1:17" x14ac:dyDescent="0.25">
      <c r="A1808" t="s">
        <v>117</v>
      </c>
      <c r="B1808" t="s">
        <v>19</v>
      </c>
      <c r="C1808">
        <v>1</v>
      </c>
      <c r="D1808">
        <v>10</v>
      </c>
      <c r="E1808">
        <v>9.9999999999999995E-7</v>
      </c>
      <c r="F1808" t="s">
        <v>16</v>
      </c>
      <c r="G1808" t="s">
        <v>14</v>
      </c>
      <c r="H1808">
        <v>300</v>
      </c>
      <c r="I1808">
        <v>1000</v>
      </c>
      <c r="J1808" t="s">
        <v>21</v>
      </c>
      <c r="K1808">
        <v>0.83</v>
      </c>
      <c r="L1808">
        <v>12</v>
      </c>
      <c r="M1808">
        <v>1.127</v>
      </c>
      <c r="N1808">
        <v>11.688000000000001</v>
      </c>
      <c r="O1808" t="str">
        <f>IF(VLOOKUP($B1808,Table1[],2,FALSE)=0,"",VLOOKUP($B1808,Table1[],2,FALSE))</f>
        <v/>
      </c>
      <c r="P1808" t="str">
        <f>IF(VLOOKUP($B1808,Table1[],3,FALSE)=0,"",VLOOKUP($B1808,Table1[],3,FALSE))</f>
        <v/>
      </c>
      <c r="Q1808" t="str">
        <f>IF(VLOOKUP($B1808,Table1[],5,FALSE)=0,"",VLOOKUP($B1808,Table1[],5,FALSE))</f>
        <v/>
      </c>
    </row>
    <row r="1809" spans="1:17" x14ac:dyDescent="0.25">
      <c r="A1809" t="s">
        <v>117</v>
      </c>
      <c r="B1809" t="s">
        <v>19</v>
      </c>
      <c r="C1809">
        <v>1</v>
      </c>
      <c r="D1809">
        <v>10</v>
      </c>
      <c r="E1809">
        <v>1.0000000000000001E-5</v>
      </c>
      <c r="F1809" t="s">
        <v>16</v>
      </c>
      <c r="G1809" t="s">
        <v>14</v>
      </c>
      <c r="H1809">
        <v>300</v>
      </c>
      <c r="I1809">
        <v>1000</v>
      </c>
      <c r="J1809" t="s">
        <v>21</v>
      </c>
      <c r="K1809">
        <v>0.83</v>
      </c>
      <c r="L1809">
        <v>11.988</v>
      </c>
      <c r="M1809">
        <v>1.127</v>
      </c>
      <c r="N1809">
        <v>11.688000000000001</v>
      </c>
      <c r="O1809" t="str">
        <f>IF(VLOOKUP($B1809,Table1[],2,FALSE)=0,"",VLOOKUP($B1809,Table1[],2,FALSE))</f>
        <v/>
      </c>
      <c r="P1809" t="str">
        <f>IF(VLOOKUP($B1809,Table1[],3,FALSE)=0,"",VLOOKUP($B1809,Table1[],3,FALSE))</f>
        <v/>
      </c>
      <c r="Q1809" t="str">
        <f>IF(VLOOKUP($B1809,Table1[],5,FALSE)=0,"",VLOOKUP($B1809,Table1[],5,FALSE))</f>
        <v/>
      </c>
    </row>
    <row r="1810" spans="1:17" x14ac:dyDescent="0.25">
      <c r="A1810" t="s">
        <v>117</v>
      </c>
      <c r="B1810" t="s">
        <v>19</v>
      </c>
      <c r="C1810">
        <v>1</v>
      </c>
      <c r="D1810">
        <v>10</v>
      </c>
      <c r="E1810">
        <v>1E-4</v>
      </c>
      <c r="F1810" t="s">
        <v>16</v>
      </c>
      <c r="G1810" t="s">
        <v>14</v>
      </c>
      <c r="H1810">
        <v>300</v>
      </c>
      <c r="I1810">
        <v>1000</v>
      </c>
      <c r="J1810" t="s">
        <v>21</v>
      </c>
      <c r="K1810">
        <v>0.83</v>
      </c>
      <c r="L1810">
        <v>11.988</v>
      </c>
      <c r="M1810">
        <v>1.1272</v>
      </c>
      <c r="N1810">
        <v>11.688000000000001</v>
      </c>
      <c r="O1810" t="str">
        <f>IF(VLOOKUP($B1810,Table1[],2,FALSE)=0,"",VLOOKUP($B1810,Table1[],2,FALSE))</f>
        <v/>
      </c>
      <c r="P1810" t="str">
        <f>IF(VLOOKUP($B1810,Table1[],3,FALSE)=0,"",VLOOKUP($B1810,Table1[],3,FALSE))</f>
        <v/>
      </c>
      <c r="Q1810" t="str">
        <f>IF(VLOOKUP($B1810,Table1[],5,FALSE)=0,"",VLOOKUP($B1810,Table1[],5,FALSE))</f>
        <v/>
      </c>
    </row>
    <row r="1811" spans="1:17" x14ac:dyDescent="0.25">
      <c r="A1811" t="s">
        <v>117</v>
      </c>
      <c r="B1811" t="s">
        <v>19</v>
      </c>
      <c r="C1811">
        <v>1</v>
      </c>
      <c r="D1811">
        <v>10</v>
      </c>
      <c r="E1811">
        <v>1E-3</v>
      </c>
      <c r="F1811" t="s">
        <v>16</v>
      </c>
      <c r="G1811" t="s">
        <v>14</v>
      </c>
      <c r="H1811">
        <v>300</v>
      </c>
      <c r="I1811">
        <v>1000</v>
      </c>
      <c r="J1811" t="s">
        <v>21</v>
      </c>
      <c r="K1811">
        <v>0.84662999999999999</v>
      </c>
      <c r="L1811">
        <v>11.986000000000001</v>
      </c>
      <c r="M1811">
        <v>1.141</v>
      </c>
      <c r="N1811">
        <v>11.686999999999999</v>
      </c>
      <c r="O1811" t="str">
        <f>IF(VLOOKUP($B1811,Table1[],2,FALSE)=0,"",VLOOKUP($B1811,Table1[],2,FALSE))</f>
        <v/>
      </c>
      <c r="P1811" t="str">
        <f>IF(VLOOKUP($B1811,Table1[],3,FALSE)=0,"",VLOOKUP($B1811,Table1[],3,FALSE))</f>
        <v/>
      </c>
      <c r="Q1811" t="str">
        <f>IF(VLOOKUP($B1811,Table1[],5,FALSE)=0,"",VLOOKUP($B1811,Table1[],5,FALSE))</f>
        <v/>
      </c>
    </row>
    <row r="1812" spans="1:17" x14ac:dyDescent="0.25">
      <c r="A1812" t="s">
        <v>117</v>
      </c>
      <c r="B1812" t="s">
        <v>19</v>
      </c>
      <c r="C1812">
        <v>1</v>
      </c>
      <c r="D1812">
        <v>10</v>
      </c>
      <c r="E1812">
        <v>0.01</v>
      </c>
      <c r="F1812" t="s">
        <v>16</v>
      </c>
      <c r="G1812" t="s">
        <v>14</v>
      </c>
      <c r="H1812">
        <v>300</v>
      </c>
      <c r="I1812">
        <v>1000</v>
      </c>
      <c r="J1812" t="s">
        <v>21</v>
      </c>
      <c r="K1812">
        <v>2.2239</v>
      </c>
      <c r="L1812">
        <v>11.849</v>
      </c>
      <c r="M1812">
        <v>2.4895999999999998</v>
      </c>
      <c r="N1812">
        <v>11.566000000000001</v>
      </c>
      <c r="O1812" t="str">
        <f>IF(VLOOKUP($B1812,Table1[],2,FALSE)=0,"",VLOOKUP($B1812,Table1[],2,FALSE))</f>
        <v/>
      </c>
      <c r="P1812" t="str">
        <f>IF(VLOOKUP($B1812,Table1[],3,FALSE)=0,"",VLOOKUP($B1812,Table1[],3,FALSE))</f>
        <v/>
      </c>
      <c r="Q1812" t="str">
        <f>IF(VLOOKUP($B1812,Table1[],5,FALSE)=0,"",VLOOKUP($B1812,Table1[],5,FALSE))</f>
        <v/>
      </c>
    </row>
    <row r="1813" spans="1:17" x14ac:dyDescent="0.25">
      <c r="A1813" t="s">
        <v>117</v>
      </c>
      <c r="B1813" t="s">
        <v>19</v>
      </c>
      <c r="C1813">
        <v>1</v>
      </c>
      <c r="D1813">
        <v>10</v>
      </c>
      <c r="E1813">
        <v>0.1</v>
      </c>
      <c r="F1813" t="s">
        <v>16</v>
      </c>
      <c r="G1813" t="s">
        <v>14</v>
      </c>
      <c r="H1813">
        <v>300</v>
      </c>
      <c r="I1813">
        <v>1000</v>
      </c>
      <c r="J1813" t="s">
        <v>21</v>
      </c>
      <c r="K1813">
        <v>51.131999999999998</v>
      </c>
      <c r="L1813">
        <v>8.0251999999999999</v>
      </c>
      <c r="M1813">
        <v>47.575000000000003</v>
      </c>
      <c r="N1813">
        <v>8.0258000000000003</v>
      </c>
      <c r="O1813" t="str">
        <f>IF(VLOOKUP($B1813,Table1[],2,FALSE)=0,"",VLOOKUP($B1813,Table1[],2,FALSE))</f>
        <v/>
      </c>
      <c r="P1813" t="str">
        <f>IF(VLOOKUP($B1813,Table1[],3,FALSE)=0,"",VLOOKUP($B1813,Table1[],3,FALSE))</f>
        <v/>
      </c>
      <c r="Q1813" t="str">
        <f>IF(VLOOKUP($B1813,Table1[],5,FALSE)=0,"",VLOOKUP($B1813,Table1[],5,FALSE))</f>
        <v/>
      </c>
    </row>
    <row r="1814" spans="1:17" x14ac:dyDescent="0.25">
      <c r="A1814" t="s">
        <v>117</v>
      </c>
      <c r="B1814" t="s">
        <v>19</v>
      </c>
      <c r="C1814">
        <v>10</v>
      </c>
      <c r="D1814">
        <v>20</v>
      </c>
      <c r="E1814">
        <v>1.0000000000000001E-5</v>
      </c>
      <c r="F1814" t="s">
        <v>16</v>
      </c>
      <c r="G1814" t="s">
        <v>14</v>
      </c>
      <c r="H1814">
        <v>1E-3</v>
      </c>
      <c r="I1814">
        <v>0.04</v>
      </c>
      <c r="J1814" t="s">
        <v>21</v>
      </c>
      <c r="K1814">
        <v>4.7</v>
      </c>
      <c r="L1814">
        <v>0.23</v>
      </c>
      <c r="M1814">
        <v>4.6185999999999998</v>
      </c>
      <c r="N1814">
        <v>0.23291000000000001</v>
      </c>
      <c r="O1814" t="str">
        <f>IF(VLOOKUP($B1814,Table1[],2,FALSE)=0,"",VLOOKUP($B1814,Table1[],2,FALSE))</f>
        <v/>
      </c>
      <c r="P1814" t="str">
        <f>IF(VLOOKUP($B1814,Table1[],3,FALSE)=0,"",VLOOKUP($B1814,Table1[],3,FALSE))</f>
        <v/>
      </c>
      <c r="Q1814" t="str">
        <f>IF(VLOOKUP($B1814,Table1[],5,FALSE)=0,"",VLOOKUP($B1814,Table1[],5,FALSE))</f>
        <v/>
      </c>
    </row>
    <row r="1815" spans="1:17" x14ac:dyDescent="0.25">
      <c r="A1815" t="s">
        <v>117</v>
      </c>
      <c r="B1815" t="s">
        <v>19</v>
      </c>
      <c r="C1815">
        <v>10</v>
      </c>
      <c r="D1815">
        <v>20</v>
      </c>
      <c r="E1815">
        <v>1E-4</v>
      </c>
      <c r="F1815" t="s">
        <v>16</v>
      </c>
      <c r="G1815" t="s">
        <v>14</v>
      </c>
      <c r="H1815">
        <v>1E-3</v>
      </c>
      <c r="I1815">
        <v>0.04</v>
      </c>
      <c r="J1815" t="s">
        <v>21</v>
      </c>
      <c r="K1815">
        <v>4.7</v>
      </c>
      <c r="L1815">
        <v>0.23</v>
      </c>
      <c r="M1815">
        <v>4.6189999999999998</v>
      </c>
      <c r="N1815">
        <v>0.2329</v>
      </c>
      <c r="O1815" t="str">
        <f>IF(VLOOKUP($B1815,Table1[],2,FALSE)=0,"",VLOOKUP($B1815,Table1[],2,FALSE))</f>
        <v/>
      </c>
      <c r="P1815" t="str">
        <f>IF(VLOOKUP($B1815,Table1[],3,FALSE)=0,"",VLOOKUP($B1815,Table1[],3,FALSE))</f>
        <v/>
      </c>
      <c r="Q1815" t="str">
        <f>IF(VLOOKUP($B1815,Table1[],5,FALSE)=0,"",VLOOKUP($B1815,Table1[],5,FALSE))</f>
        <v/>
      </c>
    </row>
    <row r="1816" spans="1:17" x14ac:dyDescent="0.25">
      <c r="A1816" t="s">
        <v>117</v>
      </c>
      <c r="B1816" t="s">
        <v>19</v>
      </c>
      <c r="C1816">
        <v>10</v>
      </c>
      <c r="D1816">
        <v>20</v>
      </c>
      <c r="E1816">
        <v>1E-3</v>
      </c>
      <c r="F1816" t="s">
        <v>16</v>
      </c>
      <c r="G1816" t="s">
        <v>14</v>
      </c>
      <c r="H1816">
        <v>1E-3</v>
      </c>
      <c r="I1816">
        <v>0.04</v>
      </c>
      <c r="J1816" t="s">
        <v>21</v>
      </c>
      <c r="K1816">
        <v>4.7</v>
      </c>
      <c r="L1816">
        <v>0.23</v>
      </c>
      <c r="M1816">
        <v>4.6486000000000001</v>
      </c>
      <c r="N1816">
        <v>0.23230999999999999</v>
      </c>
      <c r="O1816" t="str">
        <f>IF(VLOOKUP($B1816,Table1[],2,FALSE)=0,"",VLOOKUP($B1816,Table1[],2,FALSE))</f>
        <v/>
      </c>
      <c r="P1816" t="str">
        <f>IF(VLOOKUP($B1816,Table1[],3,FALSE)=0,"",VLOOKUP($B1816,Table1[],3,FALSE))</f>
        <v/>
      </c>
      <c r="Q1816" t="str">
        <f>IF(VLOOKUP($B1816,Table1[],5,FALSE)=0,"",VLOOKUP($B1816,Table1[],5,FALSE))</f>
        <v/>
      </c>
    </row>
    <row r="1817" spans="1:17" x14ac:dyDescent="0.25">
      <c r="A1817" t="s">
        <v>117</v>
      </c>
      <c r="B1817" t="s">
        <v>19</v>
      </c>
      <c r="C1817">
        <v>10</v>
      </c>
      <c r="D1817">
        <v>20</v>
      </c>
      <c r="E1817">
        <v>0.01</v>
      </c>
      <c r="F1817" t="s">
        <v>16</v>
      </c>
      <c r="G1817" t="s">
        <v>14</v>
      </c>
      <c r="H1817">
        <v>1E-3</v>
      </c>
      <c r="I1817">
        <v>0.04</v>
      </c>
      <c r="J1817" t="s">
        <v>21</v>
      </c>
      <c r="K1817">
        <v>7.1398999999999999</v>
      </c>
      <c r="L1817">
        <v>0.18969</v>
      </c>
      <c r="M1817">
        <v>7.1402999999999999</v>
      </c>
      <c r="N1817">
        <v>0.18931999999999999</v>
      </c>
      <c r="O1817" t="str">
        <f>IF(VLOOKUP($B1817,Table1[],2,FALSE)=0,"",VLOOKUP($B1817,Table1[],2,FALSE))</f>
        <v/>
      </c>
      <c r="P1817" t="str">
        <f>IF(VLOOKUP($B1817,Table1[],3,FALSE)=0,"",VLOOKUP($B1817,Table1[],3,FALSE))</f>
        <v/>
      </c>
      <c r="Q1817" t="str">
        <f>IF(VLOOKUP($B1817,Table1[],5,FALSE)=0,"",VLOOKUP($B1817,Table1[],5,FALSE))</f>
        <v/>
      </c>
    </row>
    <row r="1818" spans="1:17" x14ac:dyDescent="0.25">
      <c r="A1818" t="s">
        <v>117</v>
      </c>
      <c r="B1818" t="s">
        <v>19</v>
      </c>
      <c r="C1818">
        <v>10</v>
      </c>
      <c r="D1818">
        <v>20</v>
      </c>
      <c r="E1818">
        <v>0.1</v>
      </c>
      <c r="F1818" t="s">
        <v>16</v>
      </c>
      <c r="G1818" t="s">
        <v>14</v>
      </c>
      <c r="H1818">
        <v>1E-3</v>
      </c>
      <c r="I1818">
        <v>0.04</v>
      </c>
      <c r="J1818" t="s">
        <v>21</v>
      </c>
      <c r="K1818">
        <v>57.826999999999998</v>
      </c>
      <c r="L1818">
        <v>3.2722000000000001E-2</v>
      </c>
      <c r="M1818">
        <v>57.828000000000003</v>
      </c>
      <c r="N1818">
        <v>3.2399999999999998E-2</v>
      </c>
      <c r="O1818" t="str">
        <f>IF(VLOOKUP($B1818,Table1[],2,FALSE)=0,"",VLOOKUP($B1818,Table1[],2,FALSE))</f>
        <v/>
      </c>
      <c r="P1818" t="str">
        <f>IF(VLOOKUP($B1818,Table1[],3,FALSE)=0,"",VLOOKUP($B1818,Table1[],3,FALSE))</f>
        <v/>
      </c>
      <c r="Q1818" t="str">
        <f>IF(VLOOKUP($B1818,Table1[],5,FALSE)=0,"",VLOOKUP($B1818,Table1[],5,FALSE))</f>
        <v/>
      </c>
    </row>
    <row r="1819" spans="1:17" x14ac:dyDescent="0.25">
      <c r="A1819" t="s">
        <v>117</v>
      </c>
      <c r="B1819" t="s">
        <v>19</v>
      </c>
      <c r="C1819">
        <v>10</v>
      </c>
      <c r="D1819">
        <v>20</v>
      </c>
      <c r="E1819">
        <v>1</v>
      </c>
      <c r="F1819" t="s">
        <v>16</v>
      </c>
      <c r="G1819" t="s">
        <v>14</v>
      </c>
      <c r="H1819">
        <v>1E-3</v>
      </c>
      <c r="I1819">
        <v>0.04</v>
      </c>
      <c r="J1819" t="s">
        <v>21</v>
      </c>
      <c r="K1819">
        <v>577.36</v>
      </c>
      <c r="L1819">
        <v>3.4030000000000002E-3</v>
      </c>
      <c r="M1819">
        <v>577.07000000000005</v>
      </c>
      <c r="N1819">
        <v>3.2721999999999998E-3</v>
      </c>
      <c r="O1819" t="str">
        <f>IF(VLOOKUP($B1819,Table1[],2,FALSE)=0,"",VLOOKUP($B1819,Table1[],2,FALSE))</f>
        <v/>
      </c>
      <c r="P1819" t="str">
        <f>IF(VLOOKUP($B1819,Table1[],3,FALSE)=0,"",VLOOKUP($B1819,Table1[],3,FALSE))</f>
        <v/>
      </c>
      <c r="Q1819" t="str">
        <f>IF(VLOOKUP($B1819,Table1[],5,FALSE)=0,"",VLOOKUP($B1819,Table1[],5,FALSE))</f>
        <v/>
      </c>
    </row>
    <row r="1820" spans="1:17" x14ac:dyDescent="0.25">
      <c r="A1820" t="s">
        <v>117</v>
      </c>
      <c r="B1820" t="s">
        <v>19</v>
      </c>
      <c r="C1820">
        <v>10</v>
      </c>
      <c r="D1820">
        <v>20</v>
      </c>
      <c r="E1820">
        <v>1.0000000000000001E-5</v>
      </c>
      <c r="F1820" t="s">
        <v>16</v>
      </c>
      <c r="G1820" t="s">
        <v>14</v>
      </c>
      <c r="H1820">
        <v>0.04</v>
      </c>
      <c r="I1820">
        <v>1</v>
      </c>
      <c r="J1820" t="s">
        <v>21</v>
      </c>
      <c r="K1820">
        <v>2.4</v>
      </c>
      <c r="L1820">
        <v>0.23</v>
      </c>
      <c r="M1820">
        <v>2.298</v>
      </c>
      <c r="N1820">
        <v>0.23305999999999999</v>
      </c>
      <c r="O1820" t="str">
        <f>IF(VLOOKUP($B1820,Table1[],2,FALSE)=0,"",VLOOKUP($B1820,Table1[],2,FALSE))</f>
        <v/>
      </c>
      <c r="P1820" t="str">
        <f>IF(VLOOKUP($B1820,Table1[],3,FALSE)=0,"",VLOOKUP($B1820,Table1[],3,FALSE))</f>
        <v/>
      </c>
      <c r="Q1820" t="str">
        <f>IF(VLOOKUP($B1820,Table1[],5,FALSE)=0,"",VLOOKUP($B1820,Table1[],5,FALSE))</f>
        <v/>
      </c>
    </row>
    <row r="1821" spans="1:17" x14ac:dyDescent="0.25">
      <c r="A1821" t="s">
        <v>117</v>
      </c>
      <c r="B1821" t="s">
        <v>19</v>
      </c>
      <c r="C1821">
        <v>10</v>
      </c>
      <c r="D1821">
        <v>20</v>
      </c>
      <c r="E1821">
        <v>1E-4</v>
      </c>
      <c r="F1821" t="s">
        <v>16</v>
      </c>
      <c r="G1821" t="s">
        <v>14</v>
      </c>
      <c r="H1821">
        <v>0.04</v>
      </c>
      <c r="I1821">
        <v>1</v>
      </c>
      <c r="J1821" t="s">
        <v>21</v>
      </c>
      <c r="K1821">
        <v>2.4</v>
      </c>
      <c r="L1821">
        <v>0.23</v>
      </c>
      <c r="M1821">
        <v>2.2985000000000002</v>
      </c>
      <c r="N1821">
        <v>0.23305000000000001</v>
      </c>
      <c r="O1821" t="str">
        <f>IF(VLOOKUP($B1821,Table1[],2,FALSE)=0,"",VLOOKUP($B1821,Table1[],2,FALSE))</f>
        <v/>
      </c>
      <c r="P1821" t="str">
        <f>IF(VLOOKUP($B1821,Table1[],3,FALSE)=0,"",VLOOKUP($B1821,Table1[],3,FALSE))</f>
        <v/>
      </c>
      <c r="Q1821" t="str">
        <f>IF(VLOOKUP($B1821,Table1[],5,FALSE)=0,"",VLOOKUP($B1821,Table1[],5,FALSE))</f>
        <v/>
      </c>
    </row>
    <row r="1822" spans="1:17" x14ac:dyDescent="0.25">
      <c r="A1822" t="s">
        <v>117</v>
      </c>
      <c r="B1822" t="s">
        <v>19</v>
      </c>
      <c r="C1822">
        <v>10</v>
      </c>
      <c r="D1822">
        <v>20</v>
      </c>
      <c r="E1822">
        <v>1E-3</v>
      </c>
      <c r="F1822" t="s">
        <v>16</v>
      </c>
      <c r="G1822" t="s">
        <v>14</v>
      </c>
      <c r="H1822">
        <v>0.04</v>
      </c>
      <c r="I1822">
        <v>1</v>
      </c>
      <c r="J1822" t="s">
        <v>21</v>
      </c>
      <c r="K1822">
        <v>2.4</v>
      </c>
      <c r="L1822">
        <v>0.23</v>
      </c>
      <c r="M1822">
        <v>2.3458000000000001</v>
      </c>
      <c r="N1822">
        <v>0.23186999999999999</v>
      </c>
      <c r="O1822" t="str">
        <f>IF(VLOOKUP($B1822,Table1[],2,FALSE)=0,"",VLOOKUP($B1822,Table1[],2,FALSE))</f>
        <v/>
      </c>
      <c r="P1822" t="str">
        <f>IF(VLOOKUP($B1822,Table1[],3,FALSE)=0,"",VLOOKUP($B1822,Table1[],3,FALSE))</f>
        <v/>
      </c>
      <c r="Q1822" t="str">
        <f>IF(VLOOKUP($B1822,Table1[],5,FALSE)=0,"",VLOOKUP($B1822,Table1[],5,FALSE))</f>
        <v/>
      </c>
    </row>
    <row r="1823" spans="1:17" x14ac:dyDescent="0.25">
      <c r="A1823" t="s">
        <v>117</v>
      </c>
      <c r="B1823" t="s">
        <v>19</v>
      </c>
      <c r="C1823">
        <v>10</v>
      </c>
      <c r="D1823">
        <v>20</v>
      </c>
      <c r="E1823">
        <v>0.01</v>
      </c>
      <c r="F1823" t="s">
        <v>16</v>
      </c>
      <c r="G1823" t="s">
        <v>14</v>
      </c>
      <c r="H1823">
        <v>0.04</v>
      </c>
      <c r="I1823">
        <v>1</v>
      </c>
      <c r="J1823" t="s">
        <v>21</v>
      </c>
      <c r="K1823">
        <v>5.7568999999999999</v>
      </c>
      <c r="L1823">
        <v>0.16470000000000001</v>
      </c>
      <c r="M1823">
        <v>5.7573999999999996</v>
      </c>
      <c r="N1823">
        <v>0.16425000000000001</v>
      </c>
      <c r="O1823" t="str">
        <f>IF(VLOOKUP($B1823,Table1[],2,FALSE)=0,"",VLOOKUP($B1823,Table1[],2,FALSE))</f>
        <v/>
      </c>
      <c r="P1823" t="str">
        <f>IF(VLOOKUP($B1823,Table1[],3,FALSE)=0,"",VLOOKUP($B1823,Table1[],3,FALSE))</f>
        <v/>
      </c>
      <c r="Q1823" t="str">
        <f>IF(VLOOKUP($B1823,Table1[],5,FALSE)=0,"",VLOOKUP($B1823,Table1[],5,FALSE))</f>
        <v/>
      </c>
    </row>
    <row r="1824" spans="1:17" x14ac:dyDescent="0.25">
      <c r="A1824" t="s">
        <v>117</v>
      </c>
      <c r="B1824" t="s">
        <v>19</v>
      </c>
      <c r="C1824">
        <v>10</v>
      </c>
      <c r="D1824">
        <v>20</v>
      </c>
      <c r="E1824">
        <v>0.1</v>
      </c>
      <c r="F1824" t="s">
        <v>16</v>
      </c>
      <c r="G1824" t="s">
        <v>14</v>
      </c>
      <c r="H1824">
        <v>0.04</v>
      </c>
      <c r="I1824">
        <v>1</v>
      </c>
      <c r="J1824" t="s">
        <v>21</v>
      </c>
      <c r="K1824">
        <v>57.686999999999998</v>
      </c>
      <c r="L1824">
        <v>2.3591000000000001E-2</v>
      </c>
      <c r="M1824">
        <v>57.688000000000002</v>
      </c>
      <c r="N1824">
        <v>2.3266999999999999E-2</v>
      </c>
      <c r="O1824" t="str">
        <f>IF(VLOOKUP($B1824,Table1[],2,FALSE)=0,"",VLOOKUP($B1824,Table1[],2,FALSE))</f>
        <v/>
      </c>
      <c r="P1824" t="str">
        <f>IF(VLOOKUP($B1824,Table1[],3,FALSE)=0,"",VLOOKUP($B1824,Table1[],3,FALSE))</f>
        <v/>
      </c>
      <c r="Q1824" t="str">
        <f>IF(VLOOKUP($B1824,Table1[],5,FALSE)=0,"",VLOOKUP($B1824,Table1[],5,FALSE))</f>
        <v/>
      </c>
    </row>
    <row r="1825" spans="1:17" x14ac:dyDescent="0.25">
      <c r="A1825" t="s">
        <v>117</v>
      </c>
      <c r="B1825" t="s">
        <v>19</v>
      </c>
      <c r="C1825">
        <v>10</v>
      </c>
      <c r="D1825">
        <v>20</v>
      </c>
      <c r="E1825">
        <v>1</v>
      </c>
      <c r="F1825" t="s">
        <v>16</v>
      </c>
      <c r="G1825" t="s">
        <v>14</v>
      </c>
      <c r="H1825">
        <v>0.04</v>
      </c>
      <c r="I1825">
        <v>1</v>
      </c>
      <c r="J1825" t="s">
        <v>21</v>
      </c>
      <c r="K1825">
        <v>577.35</v>
      </c>
      <c r="L1825">
        <v>2.4694999999999999E-3</v>
      </c>
      <c r="M1825">
        <v>577.14</v>
      </c>
      <c r="N1825">
        <v>2.3387E-3</v>
      </c>
      <c r="O1825" t="str">
        <f>IF(VLOOKUP($B1825,Table1[],2,FALSE)=0,"",VLOOKUP($B1825,Table1[],2,FALSE))</f>
        <v/>
      </c>
      <c r="P1825" t="str">
        <f>IF(VLOOKUP($B1825,Table1[],3,FALSE)=0,"",VLOOKUP($B1825,Table1[],3,FALSE))</f>
        <v/>
      </c>
      <c r="Q1825" t="str">
        <f>IF(VLOOKUP($B1825,Table1[],5,FALSE)=0,"",VLOOKUP($B1825,Table1[],5,FALSE))</f>
        <v/>
      </c>
    </row>
    <row r="1826" spans="1:17" x14ac:dyDescent="0.25">
      <c r="A1826" t="s">
        <v>117</v>
      </c>
      <c r="B1826" t="s">
        <v>19</v>
      </c>
      <c r="C1826">
        <v>10</v>
      </c>
      <c r="D1826">
        <v>20</v>
      </c>
      <c r="E1826">
        <v>1.0000000000000001E-5</v>
      </c>
      <c r="F1826" t="s">
        <v>16</v>
      </c>
      <c r="G1826" t="s">
        <v>14</v>
      </c>
      <c r="H1826">
        <v>1</v>
      </c>
      <c r="I1826">
        <v>20</v>
      </c>
      <c r="J1826" t="s">
        <v>21</v>
      </c>
      <c r="K1826">
        <v>2.4</v>
      </c>
      <c r="L1826">
        <v>0.23</v>
      </c>
      <c r="M1826">
        <v>2.298</v>
      </c>
      <c r="N1826">
        <v>0.23305999999999999</v>
      </c>
      <c r="O1826" t="str">
        <f>IF(VLOOKUP($B1826,Table1[],2,FALSE)=0,"",VLOOKUP($B1826,Table1[],2,FALSE))</f>
        <v/>
      </c>
      <c r="P1826" t="str">
        <f>IF(VLOOKUP($B1826,Table1[],3,FALSE)=0,"",VLOOKUP($B1826,Table1[],3,FALSE))</f>
        <v/>
      </c>
      <c r="Q1826" t="str">
        <f>IF(VLOOKUP($B1826,Table1[],5,FALSE)=0,"",VLOOKUP($B1826,Table1[],5,FALSE))</f>
        <v/>
      </c>
    </row>
    <row r="1827" spans="1:17" x14ac:dyDescent="0.25">
      <c r="A1827" t="s">
        <v>117</v>
      </c>
      <c r="B1827" t="s">
        <v>19</v>
      </c>
      <c r="C1827">
        <v>10</v>
      </c>
      <c r="D1827">
        <v>20</v>
      </c>
      <c r="E1827">
        <v>1E-4</v>
      </c>
      <c r="F1827" t="s">
        <v>16</v>
      </c>
      <c r="G1827" t="s">
        <v>14</v>
      </c>
      <c r="H1827">
        <v>1</v>
      </c>
      <c r="I1827">
        <v>20</v>
      </c>
      <c r="J1827" t="s">
        <v>21</v>
      </c>
      <c r="K1827">
        <v>2.4</v>
      </c>
      <c r="L1827">
        <v>0.23</v>
      </c>
      <c r="M1827">
        <v>2.2985000000000002</v>
      </c>
      <c r="N1827">
        <v>0.23305000000000001</v>
      </c>
      <c r="O1827" t="str">
        <f>IF(VLOOKUP($B1827,Table1[],2,FALSE)=0,"",VLOOKUP($B1827,Table1[],2,FALSE))</f>
        <v/>
      </c>
      <c r="P1827" t="str">
        <f>IF(VLOOKUP($B1827,Table1[],3,FALSE)=0,"",VLOOKUP($B1827,Table1[],3,FALSE))</f>
        <v/>
      </c>
      <c r="Q1827" t="str">
        <f>IF(VLOOKUP($B1827,Table1[],5,FALSE)=0,"",VLOOKUP($B1827,Table1[],5,FALSE))</f>
        <v/>
      </c>
    </row>
    <row r="1828" spans="1:17" x14ac:dyDescent="0.25">
      <c r="A1828" t="s">
        <v>117</v>
      </c>
      <c r="B1828" t="s">
        <v>19</v>
      </c>
      <c r="C1828">
        <v>10</v>
      </c>
      <c r="D1828">
        <v>20</v>
      </c>
      <c r="E1828">
        <v>1E-3</v>
      </c>
      <c r="F1828" t="s">
        <v>16</v>
      </c>
      <c r="G1828" t="s">
        <v>14</v>
      </c>
      <c r="H1828">
        <v>1</v>
      </c>
      <c r="I1828">
        <v>20</v>
      </c>
      <c r="J1828" t="s">
        <v>21</v>
      </c>
      <c r="K1828">
        <v>2.4</v>
      </c>
      <c r="L1828">
        <v>0.23</v>
      </c>
      <c r="M1828">
        <v>2.3458000000000001</v>
      </c>
      <c r="N1828">
        <v>0.23186999999999999</v>
      </c>
      <c r="O1828" t="str">
        <f>IF(VLOOKUP($B1828,Table1[],2,FALSE)=0,"",VLOOKUP($B1828,Table1[],2,FALSE))</f>
        <v/>
      </c>
      <c r="P1828" t="str">
        <f>IF(VLOOKUP($B1828,Table1[],3,FALSE)=0,"",VLOOKUP($B1828,Table1[],3,FALSE))</f>
        <v/>
      </c>
      <c r="Q1828" t="str">
        <f>IF(VLOOKUP($B1828,Table1[],5,FALSE)=0,"",VLOOKUP($B1828,Table1[],5,FALSE))</f>
        <v/>
      </c>
    </row>
    <row r="1829" spans="1:17" x14ac:dyDescent="0.25">
      <c r="A1829" t="s">
        <v>117</v>
      </c>
      <c r="B1829" t="s">
        <v>19</v>
      </c>
      <c r="C1829">
        <v>10</v>
      </c>
      <c r="D1829">
        <v>20</v>
      </c>
      <c r="E1829">
        <v>0.01</v>
      </c>
      <c r="F1829" t="s">
        <v>16</v>
      </c>
      <c r="G1829" t="s">
        <v>14</v>
      </c>
      <c r="H1829">
        <v>1</v>
      </c>
      <c r="I1829">
        <v>20</v>
      </c>
      <c r="J1829" t="s">
        <v>21</v>
      </c>
      <c r="K1829">
        <v>5.7568999999999999</v>
      </c>
      <c r="L1829">
        <v>0.16470000000000001</v>
      </c>
      <c r="M1829">
        <v>5.7573999999999996</v>
      </c>
      <c r="N1829">
        <v>0.16425000000000001</v>
      </c>
      <c r="O1829" t="str">
        <f>IF(VLOOKUP($B1829,Table1[],2,FALSE)=0,"",VLOOKUP($B1829,Table1[],2,FALSE))</f>
        <v/>
      </c>
      <c r="P1829" t="str">
        <f>IF(VLOOKUP($B1829,Table1[],3,FALSE)=0,"",VLOOKUP($B1829,Table1[],3,FALSE))</f>
        <v/>
      </c>
      <c r="Q1829" t="str">
        <f>IF(VLOOKUP($B1829,Table1[],5,FALSE)=0,"",VLOOKUP($B1829,Table1[],5,FALSE))</f>
        <v/>
      </c>
    </row>
    <row r="1830" spans="1:17" x14ac:dyDescent="0.25">
      <c r="A1830" t="s">
        <v>117</v>
      </c>
      <c r="B1830" t="s">
        <v>19</v>
      </c>
      <c r="C1830">
        <v>10</v>
      </c>
      <c r="D1830">
        <v>20</v>
      </c>
      <c r="E1830">
        <v>0.1</v>
      </c>
      <c r="F1830" t="s">
        <v>16</v>
      </c>
      <c r="G1830" t="s">
        <v>14</v>
      </c>
      <c r="H1830">
        <v>1</v>
      </c>
      <c r="I1830">
        <v>20</v>
      </c>
      <c r="J1830" t="s">
        <v>21</v>
      </c>
      <c r="K1830">
        <v>57.686999999999998</v>
      </c>
      <c r="L1830">
        <v>2.3591000000000001E-2</v>
      </c>
      <c r="M1830">
        <v>57.688000000000002</v>
      </c>
      <c r="N1830">
        <v>2.3266999999999999E-2</v>
      </c>
      <c r="O1830" t="str">
        <f>IF(VLOOKUP($B1830,Table1[],2,FALSE)=0,"",VLOOKUP($B1830,Table1[],2,FALSE))</f>
        <v/>
      </c>
      <c r="P1830" t="str">
        <f>IF(VLOOKUP($B1830,Table1[],3,FALSE)=0,"",VLOOKUP($B1830,Table1[],3,FALSE))</f>
        <v/>
      </c>
      <c r="Q1830" t="str">
        <f>IF(VLOOKUP($B1830,Table1[],5,FALSE)=0,"",VLOOKUP($B1830,Table1[],5,FALSE))</f>
        <v/>
      </c>
    </row>
    <row r="1831" spans="1:17" x14ac:dyDescent="0.25">
      <c r="A1831" t="s">
        <v>117</v>
      </c>
      <c r="B1831" t="s">
        <v>19</v>
      </c>
      <c r="C1831">
        <v>10</v>
      </c>
      <c r="D1831">
        <v>20</v>
      </c>
      <c r="E1831">
        <v>1</v>
      </c>
      <c r="F1831" t="s">
        <v>16</v>
      </c>
      <c r="G1831" t="s">
        <v>14</v>
      </c>
      <c r="H1831">
        <v>1</v>
      </c>
      <c r="I1831">
        <v>20</v>
      </c>
      <c r="J1831" t="s">
        <v>21</v>
      </c>
      <c r="K1831">
        <v>577.35</v>
      </c>
      <c r="L1831">
        <v>2.4694999999999999E-3</v>
      </c>
      <c r="M1831">
        <v>577.14</v>
      </c>
      <c r="N1831">
        <v>2.3387E-3</v>
      </c>
      <c r="O1831" t="str">
        <f>IF(VLOOKUP($B1831,Table1[],2,FALSE)=0,"",VLOOKUP($B1831,Table1[],2,FALSE))</f>
        <v/>
      </c>
      <c r="P1831" t="str">
        <f>IF(VLOOKUP($B1831,Table1[],3,FALSE)=0,"",VLOOKUP($B1831,Table1[],3,FALSE))</f>
        <v/>
      </c>
      <c r="Q1831" t="str">
        <f>IF(VLOOKUP($B1831,Table1[],5,FALSE)=0,"",VLOOKUP($B1831,Table1[],5,FALSE))</f>
        <v/>
      </c>
    </row>
    <row r="1832" spans="1:17" x14ac:dyDescent="0.25">
      <c r="A1832" t="s">
        <v>117</v>
      </c>
      <c r="B1832" t="s">
        <v>19</v>
      </c>
      <c r="C1832">
        <v>10</v>
      </c>
      <c r="D1832">
        <v>20</v>
      </c>
      <c r="E1832">
        <v>1.0000000000000001E-5</v>
      </c>
      <c r="F1832" t="s">
        <v>16</v>
      </c>
      <c r="G1832" t="s">
        <v>14</v>
      </c>
      <c r="H1832">
        <v>20</v>
      </c>
      <c r="I1832">
        <v>50</v>
      </c>
      <c r="J1832" t="s">
        <v>21</v>
      </c>
      <c r="K1832">
        <v>2.4</v>
      </c>
      <c r="L1832">
        <v>0.41</v>
      </c>
      <c r="M1832">
        <v>2.2656000000000001</v>
      </c>
      <c r="N1832">
        <v>0.40923999999999999</v>
      </c>
      <c r="O1832" t="str">
        <f>IF(VLOOKUP($B1832,Table1[],2,FALSE)=0,"",VLOOKUP($B1832,Table1[],2,FALSE))</f>
        <v/>
      </c>
      <c r="P1832" t="str">
        <f>IF(VLOOKUP($B1832,Table1[],3,FALSE)=0,"",VLOOKUP($B1832,Table1[],3,FALSE))</f>
        <v/>
      </c>
      <c r="Q1832" t="str">
        <f>IF(VLOOKUP($B1832,Table1[],5,FALSE)=0,"",VLOOKUP($B1832,Table1[],5,FALSE))</f>
        <v/>
      </c>
    </row>
    <row r="1833" spans="1:17" x14ac:dyDescent="0.25">
      <c r="A1833" t="s">
        <v>117</v>
      </c>
      <c r="B1833" t="s">
        <v>19</v>
      </c>
      <c r="C1833">
        <v>10</v>
      </c>
      <c r="D1833">
        <v>20</v>
      </c>
      <c r="E1833">
        <v>1E-4</v>
      </c>
      <c r="F1833" t="s">
        <v>16</v>
      </c>
      <c r="G1833" t="s">
        <v>14</v>
      </c>
      <c r="H1833">
        <v>20</v>
      </c>
      <c r="I1833">
        <v>50</v>
      </c>
      <c r="J1833" t="s">
        <v>21</v>
      </c>
      <c r="K1833">
        <v>2.4</v>
      </c>
      <c r="L1833">
        <v>0.41</v>
      </c>
      <c r="M1833">
        <v>2.266</v>
      </c>
      <c r="N1833">
        <v>0.40922999999999998</v>
      </c>
      <c r="O1833" t="str">
        <f>IF(VLOOKUP($B1833,Table1[],2,FALSE)=0,"",VLOOKUP($B1833,Table1[],2,FALSE))</f>
        <v/>
      </c>
      <c r="P1833" t="str">
        <f>IF(VLOOKUP($B1833,Table1[],3,FALSE)=0,"",VLOOKUP($B1833,Table1[],3,FALSE))</f>
        <v/>
      </c>
      <c r="Q1833" t="str">
        <f>IF(VLOOKUP($B1833,Table1[],5,FALSE)=0,"",VLOOKUP($B1833,Table1[],5,FALSE))</f>
        <v/>
      </c>
    </row>
    <row r="1834" spans="1:17" x14ac:dyDescent="0.25">
      <c r="A1834" t="s">
        <v>117</v>
      </c>
      <c r="B1834" t="s">
        <v>19</v>
      </c>
      <c r="C1834">
        <v>10</v>
      </c>
      <c r="D1834">
        <v>20</v>
      </c>
      <c r="E1834">
        <v>1E-3</v>
      </c>
      <c r="F1834" t="s">
        <v>16</v>
      </c>
      <c r="G1834" t="s">
        <v>14</v>
      </c>
      <c r="H1834">
        <v>20</v>
      </c>
      <c r="I1834">
        <v>50</v>
      </c>
      <c r="J1834" t="s">
        <v>21</v>
      </c>
      <c r="K1834">
        <v>2.4</v>
      </c>
      <c r="L1834">
        <v>0.41</v>
      </c>
      <c r="M1834">
        <v>2.302</v>
      </c>
      <c r="N1834">
        <v>0.40822000000000003</v>
      </c>
      <c r="O1834" t="str">
        <f>IF(VLOOKUP($B1834,Table1[],2,FALSE)=0,"",VLOOKUP($B1834,Table1[],2,FALSE))</f>
        <v/>
      </c>
      <c r="P1834" t="str">
        <f>IF(VLOOKUP($B1834,Table1[],3,FALSE)=0,"",VLOOKUP($B1834,Table1[],3,FALSE))</f>
        <v/>
      </c>
      <c r="Q1834" t="str">
        <f>IF(VLOOKUP($B1834,Table1[],5,FALSE)=0,"",VLOOKUP($B1834,Table1[],5,FALSE))</f>
        <v/>
      </c>
    </row>
    <row r="1835" spans="1:17" x14ac:dyDescent="0.25">
      <c r="A1835" t="s">
        <v>117</v>
      </c>
      <c r="B1835" t="s">
        <v>19</v>
      </c>
      <c r="C1835">
        <v>10</v>
      </c>
      <c r="D1835">
        <v>20</v>
      </c>
      <c r="E1835">
        <v>0.01</v>
      </c>
      <c r="F1835" t="s">
        <v>16</v>
      </c>
      <c r="G1835" t="s">
        <v>14</v>
      </c>
      <c r="H1835">
        <v>20</v>
      </c>
      <c r="I1835">
        <v>50</v>
      </c>
      <c r="J1835" t="s">
        <v>21</v>
      </c>
      <c r="K1835">
        <v>5.2424999999999997</v>
      </c>
      <c r="L1835">
        <v>0.33546999999999999</v>
      </c>
      <c r="M1835">
        <v>5.2373000000000003</v>
      </c>
      <c r="N1835">
        <v>0.33510000000000001</v>
      </c>
      <c r="O1835" t="str">
        <f>IF(VLOOKUP($B1835,Table1[],2,FALSE)=0,"",VLOOKUP($B1835,Table1[],2,FALSE))</f>
        <v/>
      </c>
      <c r="P1835" t="str">
        <f>IF(VLOOKUP($B1835,Table1[],3,FALSE)=0,"",VLOOKUP($B1835,Table1[],3,FALSE))</f>
        <v/>
      </c>
      <c r="Q1835" t="str">
        <f>IF(VLOOKUP($B1835,Table1[],5,FALSE)=0,"",VLOOKUP($B1835,Table1[],5,FALSE))</f>
        <v/>
      </c>
    </row>
    <row r="1836" spans="1:17" x14ac:dyDescent="0.25">
      <c r="A1836" t="s">
        <v>117</v>
      </c>
      <c r="B1836" t="s">
        <v>19</v>
      </c>
      <c r="C1836">
        <v>10</v>
      </c>
      <c r="D1836">
        <v>20</v>
      </c>
      <c r="E1836">
        <v>0.1</v>
      </c>
      <c r="F1836" t="s">
        <v>16</v>
      </c>
      <c r="G1836" t="s">
        <v>14</v>
      </c>
      <c r="H1836">
        <v>20</v>
      </c>
      <c r="I1836">
        <v>50</v>
      </c>
      <c r="J1836" t="s">
        <v>21</v>
      </c>
      <c r="K1836">
        <v>57.496000000000002</v>
      </c>
      <c r="L1836">
        <v>5.9412E-2</v>
      </c>
      <c r="M1836">
        <v>57.494999999999997</v>
      </c>
      <c r="N1836">
        <v>5.8915000000000002E-2</v>
      </c>
      <c r="O1836" t="str">
        <f>IF(VLOOKUP($B1836,Table1[],2,FALSE)=0,"",VLOOKUP($B1836,Table1[],2,FALSE))</f>
        <v/>
      </c>
      <c r="P1836" t="str">
        <f>IF(VLOOKUP($B1836,Table1[],3,FALSE)=0,"",VLOOKUP($B1836,Table1[],3,FALSE))</f>
        <v/>
      </c>
      <c r="Q1836" t="str">
        <f>IF(VLOOKUP($B1836,Table1[],5,FALSE)=0,"",VLOOKUP($B1836,Table1[],5,FALSE))</f>
        <v/>
      </c>
    </row>
    <row r="1837" spans="1:17" x14ac:dyDescent="0.25">
      <c r="A1837" t="s">
        <v>117</v>
      </c>
      <c r="B1837" t="s">
        <v>19</v>
      </c>
      <c r="C1837">
        <v>10</v>
      </c>
      <c r="D1837">
        <v>20</v>
      </c>
      <c r="E1837">
        <v>1</v>
      </c>
      <c r="F1837" t="s">
        <v>16</v>
      </c>
      <c r="G1837" t="s">
        <v>14</v>
      </c>
      <c r="H1837">
        <v>20</v>
      </c>
      <c r="I1837">
        <v>50</v>
      </c>
      <c r="J1837" t="s">
        <v>21</v>
      </c>
      <c r="K1837">
        <v>577.33000000000004</v>
      </c>
      <c r="L1837">
        <v>6.1608000000000001E-3</v>
      </c>
      <c r="M1837">
        <v>576.79999999999995</v>
      </c>
      <c r="N1837">
        <v>5.9565E-3</v>
      </c>
      <c r="O1837" t="str">
        <f>IF(VLOOKUP($B1837,Table1[],2,FALSE)=0,"",VLOOKUP($B1837,Table1[],2,FALSE))</f>
        <v/>
      </c>
      <c r="P1837" t="str">
        <f>IF(VLOOKUP($B1837,Table1[],3,FALSE)=0,"",VLOOKUP($B1837,Table1[],3,FALSE))</f>
        <v/>
      </c>
      <c r="Q1837" t="str">
        <f>IF(VLOOKUP($B1837,Table1[],5,FALSE)=0,"",VLOOKUP($B1837,Table1[],5,FALSE))</f>
        <v/>
      </c>
    </row>
    <row r="1838" spans="1:17" x14ac:dyDescent="0.25">
      <c r="A1838" t="s">
        <v>117</v>
      </c>
      <c r="B1838" t="s">
        <v>19</v>
      </c>
      <c r="C1838">
        <v>10</v>
      </c>
      <c r="D1838">
        <v>20</v>
      </c>
      <c r="E1838">
        <v>1.0000000000000001E-5</v>
      </c>
      <c r="F1838" t="s">
        <v>16</v>
      </c>
      <c r="G1838" t="s">
        <v>14</v>
      </c>
      <c r="H1838">
        <v>50</v>
      </c>
      <c r="I1838">
        <v>100</v>
      </c>
      <c r="J1838" t="s">
        <v>21</v>
      </c>
      <c r="K1838">
        <v>2.4</v>
      </c>
      <c r="L1838">
        <v>1.4</v>
      </c>
      <c r="M1838">
        <v>2.3767</v>
      </c>
      <c r="N1838">
        <v>1.3889</v>
      </c>
      <c r="O1838" t="str">
        <f>IF(VLOOKUP($B1838,Table1[],2,FALSE)=0,"",VLOOKUP($B1838,Table1[],2,FALSE))</f>
        <v/>
      </c>
      <c r="P1838" t="str">
        <f>IF(VLOOKUP($B1838,Table1[],3,FALSE)=0,"",VLOOKUP($B1838,Table1[],3,FALSE))</f>
        <v/>
      </c>
      <c r="Q1838" t="str">
        <f>IF(VLOOKUP($B1838,Table1[],5,FALSE)=0,"",VLOOKUP($B1838,Table1[],5,FALSE))</f>
        <v/>
      </c>
    </row>
    <row r="1839" spans="1:17" x14ac:dyDescent="0.25">
      <c r="A1839" t="s">
        <v>117</v>
      </c>
      <c r="B1839" t="s">
        <v>19</v>
      </c>
      <c r="C1839">
        <v>10</v>
      </c>
      <c r="D1839">
        <v>20</v>
      </c>
      <c r="E1839">
        <v>1E-4</v>
      </c>
      <c r="F1839" t="s">
        <v>16</v>
      </c>
      <c r="G1839" t="s">
        <v>14</v>
      </c>
      <c r="H1839">
        <v>50</v>
      </c>
      <c r="I1839">
        <v>100</v>
      </c>
      <c r="J1839" t="s">
        <v>21</v>
      </c>
      <c r="K1839">
        <v>2.4</v>
      </c>
      <c r="L1839">
        <v>1.4</v>
      </c>
      <c r="M1839">
        <v>2.3769</v>
      </c>
      <c r="N1839">
        <v>1.3889</v>
      </c>
      <c r="O1839" t="str">
        <f>IF(VLOOKUP($B1839,Table1[],2,FALSE)=0,"",VLOOKUP($B1839,Table1[],2,FALSE))</f>
        <v/>
      </c>
      <c r="P1839" t="str">
        <f>IF(VLOOKUP($B1839,Table1[],3,FALSE)=0,"",VLOOKUP($B1839,Table1[],3,FALSE))</f>
        <v/>
      </c>
      <c r="Q1839" t="str">
        <f>IF(VLOOKUP($B1839,Table1[],5,FALSE)=0,"",VLOOKUP($B1839,Table1[],5,FALSE))</f>
        <v/>
      </c>
    </row>
    <row r="1840" spans="1:17" x14ac:dyDescent="0.25">
      <c r="A1840" t="s">
        <v>117</v>
      </c>
      <c r="B1840" t="s">
        <v>19</v>
      </c>
      <c r="C1840">
        <v>10</v>
      </c>
      <c r="D1840">
        <v>20</v>
      </c>
      <c r="E1840">
        <v>1E-3</v>
      </c>
      <c r="F1840" t="s">
        <v>16</v>
      </c>
      <c r="G1840" t="s">
        <v>14</v>
      </c>
      <c r="H1840">
        <v>50</v>
      </c>
      <c r="I1840">
        <v>100</v>
      </c>
      <c r="J1840" t="s">
        <v>21</v>
      </c>
      <c r="K1840">
        <v>2.4</v>
      </c>
      <c r="L1840">
        <v>1.4</v>
      </c>
      <c r="M1840">
        <v>2.3921999999999999</v>
      </c>
      <c r="N1840">
        <v>1.3884000000000001</v>
      </c>
      <c r="O1840" t="str">
        <f>IF(VLOOKUP($B1840,Table1[],2,FALSE)=0,"",VLOOKUP($B1840,Table1[],2,FALSE))</f>
        <v/>
      </c>
      <c r="P1840" t="str">
        <f>IF(VLOOKUP($B1840,Table1[],3,FALSE)=0,"",VLOOKUP($B1840,Table1[],3,FALSE))</f>
        <v/>
      </c>
      <c r="Q1840" t="str">
        <f>IF(VLOOKUP($B1840,Table1[],5,FALSE)=0,"",VLOOKUP($B1840,Table1[],5,FALSE))</f>
        <v/>
      </c>
    </row>
    <row r="1841" spans="1:17" x14ac:dyDescent="0.25">
      <c r="A1841" t="s">
        <v>117</v>
      </c>
      <c r="B1841" t="s">
        <v>19</v>
      </c>
      <c r="C1841">
        <v>10</v>
      </c>
      <c r="D1841">
        <v>20</v>
      </c>
      <c r="E1841">
        <v>0.01</v>
      </c>
      <c r="F1841" t="s">
        <v>16</v>
      </c>
      <c r="G1841" t="s">
        <v>14</v>
      </c>
      <c r="H1841">
        <v>50</v>
      </c>
      <c r="I1841">
        <v>100</v>
      </c>
      <c r="J1841" t="s">
        <v>21</v>
      </c>
      <c r="K1841">
        <v>3.8216999999999999</v>
      </c>
      <c r="L1841">
        <v>1.3443000000000001</v>
      </c>
      <c r="M1841">
        <v>3.8184</v>
      </c>
      <c r="N1841">
        <v>1.3442000000000001</v>
      </c>
      <c r="O1841" t="str">
        <f>IF(VLOOKUP($B1841,Table1[],2,FALSE)=0,"",VLOOKUP($B1841,Table1[],2,FALSE))</f>
        <v/>
      </c>
      <c r="P1841" t="str">
        <f>IF(VLOOKUP($B1841,Table1[],3,FALSE)=0,"",VLOOKUP($B1841,Table1[],3,FALSE))</f>
        <v/>
      </c>
      <c r="Q1841" t="str">
        <f>IF(VLOOKUP($B1841,Table1[],5,FALSE)=0,"",VLOOKUP($B1841,Table1[],5,FALSE))</f>
        <v/>
      </c>
    </row>
    <row r="1842" spans="1:17" x14ac:dyDescent="0.25">
      <c r="A1842" t="s">
        <v>117</v>
      </c>
      <c r="B1842" t="s">
        <v>19</v>
      </c>
      <c r="C1842">
        <v>10</v>
      </c>
      <c r="D1842">
        <v>20</v>
      </c>
      <c r="E1842">
        <v>0.1</v>
      </c>
      <c r="F1842" t="s">
        <v>16</v>
      </c>
      <c r="G1842" t="s">
        <v>14</v>
      </c>
      <c r="H1842">
        <v>50</v>
      </c>
      <c r="I1842">
        <v>100</v>
      </c>
      <c r="J1842" t="s">
        <v>21</v>
      </c>
      <c r="K1842">
        <v>54.831000000000003</v>
      </c>
      <c r="L1842">
        <v>0.51571</v>
      </c>
      <c r="M1842">
        <v>54.83</v>
      </c>
      <c r="N1842">
        <v>0.51529000000000003</v>
      </c>
      <c r="O1842" t="str">
        <f>IF(VLOOKUP($B1842,Table1[],2,FALSE)=0,"",VLOOKUP($B1842,Table1[],2,FALSE))</f>
        <v/>
      </c>
      <c r="P1842" t="str">
        <f>IF(VLOOKUP($B1842,Table1[],3,FALSE)=0,"",VLOOKUP($B1842,Table1[],3,FALSE))</f>
        <v/>
      </c>
      <c r="Q1842" t="str">
        <f>IF(VLOOKUP($B1842,Table1[],5,FALSE)=0,"",VLOOKUP($B1842,Table1[],5,FALSE))</f>
        <v/>
      </c>
    </row>
    <row r="1843" spans="1:17" x14ac:dyDescent="0.25">
      <c r="A1843" t="s">
        <v>117</v>
      </c>
      <c r="B1843" t="s">
        <v>19</v>
      </c>
      <c r="C1843">
        <v>10</v>
      </c>
      <c r="D1843">
        <v>20</v>
      </c>
      <c r="E1843">
        <v>1</v>
      </c>
      <c r="F1843" t="s">
        <v>16</v>
      </c>
      <c r="G1843" t="s">
        <v>14</v>
      </c>
      <c r="H1843">
        <v>50</v>
      </c>
      <c r="I1843">
        <v>100</v>
      </c>
      <c r="J1843" t="s">
        <v>21</v>
      </c>
      <c r="K1843">
        <v>577.03</v>
      </c>
      <c r="L1843">
        <v>5.5989999999999998E-2</v>
      </c>
      <c r="M1843">
        <v>572.42999999999995</v>
      </c>
      <c r="N1843">
        <v>5.5786000000000002E-2</v>
      </c>
      <c r="O1843" t="str">
        <f>IF(VLOOKUP($B1843,Table1[],2,FALSE)=0,"",VLOOKUP($B1843,Table1[],2,FALSE))</f>
        <v/>
      </c>
      <c r="P1843" t="str">
        <f>IF(VLOOKUP($B1843,Table1[],3,FALSE)=0,"",VLOOKUP($B1843,Table1[],3,FALSE))</f>
        <v/>
      </c>
      <c r="Q1843" t="str">
        <f>IF(VLOOKUP($B1843,Table1[],5,FALSE)=0,"",VLOOKUP($B1843,Table1[],5,FALSE))</f>
        <v/>
      </c>
    </row>
    <row r="1844" spans="1:17" x14ac:dyDescent="0.25">
      <c r="A1844" t="s">
        <v>117</v>
      </c>
      <c r="B1844" t="s">
        <v>19</v>
      </c>
      <c r="C1844">
        <v>10</v>
      </c>
      <c r="D1844">
        <v>20</v>
      </c>
      <c r="E1844">
        <v>1.0000000000000001E-5</v>
      </c>
      <c r="F1844" t="s">
        <v>16</v>
      </c>
      <c r="G1844" t="s">
        <v>14</v>
      </c>
      <c r="H1844">
        <v>100</v>
      </c>
      <c r="I1844">
        <v>300</v>
      </c>
      <c r="J1844" t="s">
        <v>21</v>
      </c>
      <c r="K1844">
        <v>13</v>
      </c>
      <c r="L1844">
        <v>4.5999999999999996</v>
      </c>
      <c r="M1844">
        <v>11.573</v>
      </c>
      <c r="N1844">
        <v>4.6268000000000002</v>
      </c>
      <c r="O1844" t="str">
        <f>IF(VLOOKUP($B1844,Table1[],2,FALSE)=0,"",VLOOKUP($B1844,Table1[],2,FALSE))</f>
        <v/>
      </c>
      <c r="P1844" t="str">
        <f>IF(VLOOKUP($B1844,Table1[],3,FALSE)=0,"",VLOOKUP($B1844,Table1[],3,FALSE))</f>
        <v/>
      </c>
      <c r="Q1844" t="str">
        <f>IF(VLOOKUP($B1844,Table1[],5,FALSE)=0,"",VLOOKUP($B1844,Table1[],5,FALSE))</f>
        <v/>
      </c>
    </row>
    <row r="1845" spans="1:17" x14ac:dyDescent="0.25">
      <c r="A1845" t="s">
        <v>117</v>
      </c>
      <c r="B1845" t="s">
        <v>19</v>
      </c>
      <c r="C1845">
        <v>10</v>
      </c>
      <c r="D1845">
        <v>20</v>
      </c>
      <c r="E1845">
        <v>1E-4</v>
      </c>
      <c r="F1845" t="s">
        <v>16</v>
      </c>
      <c r="G1845" t="s">
        <v>14</v>
      </c>
      <c r="H1845">
        <v>100</v>
      </c>
      <c r="I1845">
        <v>300</v>
      </c>
      <c r="J1845" t="s">
        <v>21</v>
      </c>
      <c r="K1845">
        <v>13</v>
      </c>
      <c r="L1845">
        <v>4.6109</v>
      </c>
      <c r="M1845">
        <v>11.574</v>
      </c>
      <c r="N1845">
        <v>4.6268000000000002</v>
      </c>
      <c r="O1845" t="str">
        <f>IF(VLOOKUP($B1845,Table1[],2,FALSE)=0,"",VLOOKUP($B1845,Table1[],2,FALSE))</f>
        <v/>
      </c>
      <c r="P1845" t="str">
        <f>IF(VLOOKUP($B1845,Table1[],3,FALSE)=0,"",VLOOKUP($B1845,Table1[],3,FALSE))</f>
        <v/>
      </c>
      <c r="Q1845" t="str">
        <f>IF(VLOOKUP($B1845,Table1[],5,FALSE)=0,"",VLOOKUP($B1845,Table1[],5,FALSE))</f>
        <v/>
      </c>
    </row>
    <row r="1846" spans="1:17" x14ac:dyDescent="0.25">
      <c r="A1846" t="s">
        <v>117</v>
      </c>
      <c r="B1846" t="s">
        <v>19</v>
      </c>
      <c r="C1846">
        <v>10</v>
      </c>
      <c r="D1846">
        <v>20</v>
      </c>
      <c r="E1846">
        <v>1E-3</v>
      </c>
      <c r="F1846" t="s">
        <v>16</v>
      </c>
      <c r="G1846" t="s">
        <v>14</v>
      </c>
      <c r="H1846">
        <v>100</v>
      </c>
      <c r="I1846">
        <v>300</v>
      </c>
      <c r="J1846" t="s">
        <v>21</v>
      </c>
      <c r="K1846">
        <v>13</v>
      </c>
      <c r="L1846">
        <v>4.6111000000000004</v>
      </c>
      <c r="M1846">
        <v>11.577</v>
      </c>
      <c r="N1846">
        <v>4.6266999999999996</v>
      </c>
      <c r="O1846" t="str">
        <f>IF(VLOOKUP($B1846,Table1[],2,FALSE)=0,"",VLOOKUP($B1846,Table1[],2,FALSE))</f>
        <v/>
      </c>
      <c r="P1846" t="str">
        <f>IF(VLOOKUP($B1846,Table1[],3,FALSE)=0,"",VLOOKUP($B1846,Table1[],3,FALSE))</f>
        <v/>
      </c>
      <c r="Q1846" t="str">
        <f>IF(VLOOKUP($B1846,Table1[],5,FALSE)=0,"",VLOOKUP($B1846,Table1[],5,FALSE))</f>
        <v/>
      </c>
    </row>
    <row r="1847" spans="1:17" x14ac:dyDescent="0.25">
      <c r="A1847" t="s">
        <v>117</v>
      </c>
      <c r="B1847" t="s">
        <v>19</v>
      </c>
      <c r="C1847">
        <v>10</v>
      </c>
      <c r="D1847">
        <v>20</v>
      </c>
      <c r="E1847">
        <v>0.01</v>
      </c>
      <c r="F1847" t="s">
        <v>16</v>
      </c>
      <c r="G1847" t="s">
        <v>14</v>
      </c>
      <c r="H1847">
        <v>100</v>
      </c>
      <c r="I1847">
        <v>300</v>
      </c>
      <c r="J1847" t="s">
        <v>21</v>
      </c>
      <c r="K1847">
        <v>13</v>
      </c>
      <c r="L1847">
        <v>4.6140999999999996</v>
      </c>
      <c r="M1847">
        <v>11.988</v>
      </c>
      <c r="N1847">
        <v>4.6140999999999996</v>
      </c>
      <c r="O1847" t="str">
        <f>IF(VLOOKUP($B1847,Table1[],2,FALSE)=0,"",VLOOKUP($B1847,Table1[],2,FALSE))</f>
        <v/>
      </c>
      <c r="P1847" t="str">
        <f>IF(VLOOKUP($B1847,Table1[],3,FALSE)=0,"",VLOOKUP($B1847,Table1[],3,FALSE))</f>
        <v/>
      </c>
      <c r="Q1847" t="str">
        <f>IF(VLOOKUP($B1847,Table1[],5,FALSE)=0,"",VLOOKUP($B1847,Table1[],5,FALSE))</f>
        <v/>
      </c>
    </row>
    <row r="1848" spans="1:17" x14ac:dyDescent="0.25">
      <c r="A1848" t="s">
        <v>117</v>
      </c>
      <c r="B1848" t="s">
        <v>19</v>
      </c>
      <c r="C1848">
        <v>10</v>
      </c>
      <c r="D1848">
        <v>20</v>
      </c>
      <c r="E1848">
        <v>0.1</v>
      </c>
      <c r="F1848" t="s">
        <v>16</v>
      </c>
      <c r="G1848" t="s">
        <v>14</v>
      </c>
      <c r="H1848">
        <v>100</v>
      </c>
      <c r="I1848">
        <v>300</v>
      </c>
      <c r="J1848" t="s">
        <v>21</v>
      </c>
      <c r="K1848">
        <v>44.405999999999999</v>
      </c>
      <c r="L1848">
        <v>3.7323</v>
      </c>
      <c r="M1848">
        <v>44.402999999999999</v>
      </c>
      <c r="N1848">
        <v>3.7322000000000002</v>
      </c>
      <c r="O1848" t="str">
        <f>IF(VLOOKUP($B1848,Table1[],2,FALSE)=0,"",VLOOKUP($B1848,Table1[],2,FALSE))</f>
        <v/>
      </c>
      <c r="P1848" t="str">
        <f>IF(VLOOKUP($B1848,Table1[],3,FALSE)=0,"",VLOOKUP($B1848,Table1[],3,FALSE))</f>
        <v/>
      </c>
      <c r="Q1848" t="str">
        <f>IF(VLOOKUP($B1848,Table1[],5,FALSE)=0,"",VLOOKUP($B1848,Table1[],5,FALSE))</f>
        <v/>
      </c>
    </row>
    <row r="1849" spans="1:17" x14ac:dyDescent="0.25">
      <c r="A1849" t="s">
        <v>117</v>
      </c>
      <c r="B1849" t="s">
        <v>19</v>
      </c>
      <c r="C1849">
        <v>10</v>
      </c>
      <c r="D1849">
        <v>20</v>
      </c>
      <c r="E1849">
        <v>1</v>
      </c>
      <c r="F1849" t="s">
        <v>16</v>
      </c>
      <c r="G1849" t="s">
        <v>14</v>
      </c>
      <c r="H1849">
        <v>100</v>
      </c>
      <c r="I1849">
        <v>300</v>
      </c>
      <c r="J1849" t="s">
        <v>21</v>
      </c>
      <c r="K1849">
        <v>573.82000000000005</v>
      </c>
      <c r="L1849">
        <v>0.64234000000000002</v>
      </c>
      <c r="M1849">
        <v>542.91999999999996</v>
      </c>
      <c r="N1849">
        <v>0.64214000000000004</v>
      </c>
      <c r="O1849" t="str">
        <f>IF(VLOOKUP($B1849,Table1[],2,FALSE)=0,"",VLOOKUP($B1849,Table1[],2,FALSE))</f>
        <v/>
      </c>
      <c r="P1849" t="str">
        <f>IF(VLOOKUP($B1849,Table1[],3,FALSE)=0,"",VLOOKUP($B1849,Table1[],3,FALSE))</f>
        <v/>
      </c>
      <c r="Q1849" t="str">
        <f>IF(VLOOKUP($B1849,Table1[],5,FALSE)=0,"",VLOOKUP($B1849,Table1[],5,FALSE))</f>
        <v/>
      </c>
    </row>
    <row r="1850" spans="1:17" x14ac:dyDescent="0.25">
      <c r="A1850" t="s">
        <v>117</v>
      </c>
      <c r="B1850" t="s">
        <v>19</v>
      </c>
      <c r="C1850">
        <v>10</v>
      </c>
      <c r="D1850">
        <v>20</v>
      </c>
      <c r="E1850">
        <v>1.0000000000000001E-5</v>
      </c>
      <c r="F1850" t="s">
        <v>16</v>
      </c>
      <c r="G1850" t="s">
        <v>14</v>
      </c>
      <c r="H1850">
        <v>300</v>
      </c>
      <c r="I1850">
        <v>1000</v>
      </c>
      <c r="J1850" t="s">
        <v>21</v>
      </c>
      <c r="K1850">
        <v>19</v>
      </c>
      <c r="L1850">
        <v>17</v>
      </c>
      <c r="M1850">
        <v>12.388</v>
      </c>
      <c r="N1850">
        <v>17.324000000000002</v>
      </c>
      <c r="O1850" t="str">
        <f>IF(VLOOKUP($B1850,Table1[],2,FALSE)=0,"",VLOOKUP($B1850,Table1[],2,FALSE))</f>
        <v/>
      </c>
      <c r="P1850" t="str">
        <f>IF(VLOOKUP($B1850,Table1[],3,FALSE)=0,"",VLOOKUP($B1850,Table1[],3,FALSE))</f>
        <v/>
      </c>
      <c r="Q1850" t="str">
        <f>IF(VLOOKUP($B1850,Table1[],5,FALSE)=0,"",VLOOKUP($B1850,Table1[],5,FALSE))</f>
        <v/>
      </c>
    </row>
    <row r="1851" spans="1:17" x14ac:dyDescent="0.25">
      <c r="A1851" t="s">
        <v>117</v>
      </c>
      <c r="B1851" t="s">
        <v>19</v>
      </c>
      <c r="C1851">
        <v>10</v>
      </c>
      <c r="D1851">
        <v>20</v>
      </c>
      <c r="E1851">
        <v>1E-4</v>
      </c>
      <c r="F1851" t="s">
        <v>16</v>
      </c>
      <c r="G1851" t="s">
        <v>14</v>
      </c>
      <c r="H1851">
        <v>300</v>
      </c>
      <c r="I1851">
        <v>1000</v>
      </c>
      <c r="J1851" t="s">
        <v>21</v>
      </c>
      <c r="K1851">
        <v>19</v>
      </c>
      <c r="L1851">
        <v>17.087</v>
      </c>
      <c r="M1851">
        <v>12.388999999999999</v>
      </c>
      <c r="N1851">
        <v>17.324000000000002</v>
      </c>
      <c r="O1851" t="str">
        <f>IF(VLOOKUP($B1851,Table1[],2,FALSE)=0,"",VLOOKUP($B1851,Table1[],2,FALSE))</f>
        <v/>
      </c>
      <c r="P1851" t="str">
        <f>IF(VLOOKUP($B1851,Table1[],3,FALSE)=0,"",VLOOKUP($B1851,Table1[],3,FALSE))</f>
        <v/>
      </c>
      <c r="Q1851" t="str">
        <f>IF(VLOOKUP($B1851,Table1[],5,FALSE)=0,"",VLOOKUP($B1851,Table1[],5,FALSE))</f>
        <v/>
      </c>
    </row>
    <row r="1852" spans="1:17" x14ac:dyDescent="0.25">
      <c r="A1852" t="s">
        <v>117</v>
      </c>
      <c r="B1852" t="s">
        <v>19</v>
      </c>
      <c r="C1852">
        <v>10</v>
      </c>
      <c r="D1852">
        <v>20</v>
      </c>
      <c r="E1852">
        <v>1E-3</v>
      </c>
      <c r="F1852" t="s">
        <v>16</v>
      </c>
      <c r="G1852" t="s">
        <v>14</v>
      </c>
      <c r="H1852">
        <v>300</v>
      </c>
      <c r="I1852">
        <v>1000</v>
      </c>
      <c r="J1852" t="s">
        <v>21</v>
      </c>
      <c r="K1852">
        <v>19</v>
      </c>
      <c r="L1852">
        <v>17.087</v>
      </c>
      <c r="M1852">
        <v>12.388999999999999</v>
      </c>
      <c r="N1852">
        <v>17.324000000000002</v>
      </c>
      <c r="O1852" t="str">
        <f>IF(VLOOKUP($B1852,Table1[],2,FALSE)=0,"",VLOOKUP($B1852,Table1[],2,FALSE))</f>
        <v/>
      </c>
      <c r="P1852" t="str">
        <f>IF(VLOOKUP($B1852,Table1[],3,FALSE)=0,"",VLOOKUP($B1852,Table1[],3,FALSE))</f>
        <v/>
      </c>
      <c r="Q1852" t="str">
        <f>IF(VLOOKUP($B1852,Table1[],5,FALSE)=0,"",VLOOKUP($B1852,Table1[],5,FALSE))</f>
        <v/>
      </c>
    </row>
    <row r="1853" spans="1:17" x14ac:dyDescent="0.25">
      <c r="A1853" t="s">
        <v>117</v>
      </c>
      <c r="B1853" t="s">
        <v>19</v>
      </c>
      <c r="C1853">
        <v>10</v>
      </c>
      <c r="D1853">
        <v>20</v>
      </c>
      <c r="E1853">
        <v>0.01</v>
      </c>
      <c r="F1853" t="s">
        <v>16</v>
      </c>
      <c r="G1853" t="s">
        <v>14</v>
      </c>
      <c r="H1853">
        <v>300</v>
      </c>
      <c r="I1853">
        <v>1000</v>
      </c>
      <c r="J1853" t="s">
        <v>21</v>
      </c>
      <c r="K1853">
        <v>19</v>
      </c>
      <c r="L1853">
        <v>17.091999999999999</v>
      </c>
      <c r="M1853">
        <v>12.516999999999999</v>
      </c>
      <c r="N1853">
        <v>17.32</v>
      </c>
      <c r="O1853" t="str">
        <f>IF(VLOOKUP($B1853,Table1[],2,FALSE)=0,"",VLOOKUP($B1853,Table1[],2,FALSE))</f>
        <v/>
      </c>
      <c r="P1853" t="str">
        <f>IF(VLOOKUP($B1853,Table1[],3,FALSE)=0,"",VLOOKUP($B1853,Table1[],3,FALSE))</f>
        <v/>
      </c>
      <c r="Q1853" t="str">
        <f>IF(VLOOKUP($B1853,Table1[],5,FALSE)=0,"",VLOOKUP($B1853,Table1[],5,FALSE))</f>
        <v/>
      </c>
    </row>
    <row r="1854" spans="1:17" x14ac:dyDescent="0.25">
      <c r="A1854" t="s">
        <v>117</v>
      </c>
      <c r="B1854" t="s">
        <v>19</v>
      </c>
      <c r="C1854">
        <v>10</v>
      </c>
      <c r="D1854">
        <v>20</v>
      </c>
      <c r="E1854">
        <v>0.1</v>
      </c>
      <c r="F1854" t="s">
        <v>16</v>
      </c>
      <c r="G1854" t="s">
        <v>14</v>
      </c>
      <c r="H1854">
        <v>300</v>
      </c>
      <c r="I1854">
        <v>1000</v>
      </c>
      <c r="J1854" t="s">
        <v>21</v>
      </c>
      <c r="K1854">
        <v>25.324999999999999</v>
      </c>
      <c r="L1854">
        <v>16.908000000000001</v>
      </c>
      <c r="M1854">
        <v>25.323</v>
      </c>
      <c r="N1854">
        <v>16.908000000000001</v>
      </c>
      <c r="O1854" t="str">
        <f>IF(VLOOKUP($B1854,Table1[],2,FALSE)=0,"",VLOOKUP($B1854,Table1[],2,FALSE))</f>
        <v/>
      </c>
      <c r="P1854" t="str">
        <f>IF(VLOOKUP($B1854,Table1[],3,FALSE)=0,"",VLOOKUP($B1854,Table1[],3,FALSE))</f>
        <v/>
      </c>
      <c r="Q1854" t="str">
        <f>IF(VLOOKUP($B1854,Table1[],5,FALSE)=0,"",VLOOKUP($B1854,Table1[],5,FALSE))</f>
        <v/>
      </c>
    </row>
    <row r="1855" spans="1:17" x14ac:dyDescent="0.25">
      <c r="A1855" t="s">
        <v>117</v>
      </c>
      <c r="B1855" t="s">
        <v>19</v>
      </c>
      <c r="C1855">
        <v>10</v>
      </c>
      <c r="D1855">
        <v>20</v>
      </c>
      <c r="E1855">
        <v>1</v>
      </c>
      <c r="F1855" t="s">
        <v>16</v>
      </c>
      <c r="G1855" t="s">
        <v>14</v>
      </c>
      <c r="H1855">
        <v>300</v>
      </c>
      <c r="I1855">
        <v>1000</v>
      </c>
      <c r="J1855" t="s">
        <v>21</v>
      </c>
      <c r="K1855">
        <v>533.13</v>
      </c>
      <c r="L1855">
        <v>7.3338000000000001</v>
      </c>
      <c r="M1855">
        <v>437.38</v>
      </c>
      <c r="N1855">
        <v>7.3335999999999997</v>
      </c>
      <c r="O1855" t="str">
        <f>IF(VLOOKUP($B1855,Table1[],2,FALSE)=0,"",VLOOKUP($B1855,Table1[],2,FALSE))</f>
        <v/>
      </c>
      <c r="P1855" t="str">
        <f>IF(VLOOKUP($B1855,Table1[],3,FALSE)=0,"",VLOOKUP($B1855,Table1[],3,FALSE))</f>
        <v/>
      </c>
      <c r="Q1855" t="str">
        <f>IF(VLOOKUP($B1855,Table1[],5,FALSE)=0,"",VLOOKUP($B1855,Table1[],5,FALSE))</f>
        <v/>
      </c>
    </row>
    <row r="1856" spans="1:17" x14ac:dyDescent="0.25">
      <c r="A1856" t="s">
        <v>117</v>
      </c>
      <c r="B1856" t="s">
        <v>19</v>
      </c>
      <c r="C1856">
        <v>20</v>
      </c>
      <c r="D1856">
        <v>100</v>
      </c>
      <c r="E1856">
        <v>1.0000000000000001E-5</v>
      </c>
      <c r="F1856" t="s">
        <v>16</v>
      </c>
      <c r="G1856" t="s">
        <v>14</v>
      </c>
      <c r="H1856">
        <v>1E-3</v>
      </c>
      <c r="I1856">
        <v>0.04</v>
      </c>
      <c r="J1856" t="s">
        <v>21</v>
      </c>
      <c r="K1856">
        <v>5</v>
      </c>
      <c r="L1856">
        <v>0.23</v>
      </c>
      <c r="M1856">
        <v>4.6009000000000002</v>
      </c>
      <c r="N1856">
        <v>0.23351</v>
      </c>
      <c r="O1856" t="str">
        <f>IF(VLOOKUP($B1856,Table1[],2,FALSE)=0,"",VLOOKUP($B1856,Table1[],2,FALSE))</f>
        <v/>
      </c>
      <c r="P1856" t="str">
        <f>IF(VLOOKUP($B1856,Table1[],3,FALSE)=0,"",VLOOKUP($B1856,Table1[],3,FALSE))</f>
        <v/>
      </c>
      <c r="Q1856" t="str">
        <f>IF(VLOOKUP($B1856,Table1[],5,FALSE)=0,"",VLOOKUP($B1856,Table1[],5,FALSE))</f>
        <v/>
      </c>
    </row>
    <row r="1857" spans="1:17" x14ac:dyDescent="0.25">
      <c r="A1857" t="s">
        <v>117</v>
      </c>
      <c r="B1857" t="s">
        <v>19</v>
      </c>
      <c r="C1857">
        <v>20</v>
      </c>
      <c r="D1857">
        <v>100</v>
      </c>
      <c r="E1857">
        <v>1E-4</v>
      </c>
      <c r="F1857" t="s">
        <v>16</v>
      </c>
      <c r="G1857" t="s">
        <v>14</v>
      </c>
      <c r="H1857">
        <v>1E-3</v>
      </c>
      <c r="I1857">
        <v>0.04</v>
      </c>
      <c r="J1857" t="s">
        <v>21</v>
      </c>
      <c r="K1857">
        <v>5</v>
      </c>
      <c r="L1857">
        <v>0.23166999999999999</v>
      </c>
      <c r="M1857">
        <v>4.6010999999999997</v>
      </c>
      <c r="N1857">
        <v>0.23351</v>
      </c>
      <c r="O1857" t="str">
        <f>IF(VLOOKUP($B1857,Table1[],2,FALSE)=0,"",VLOOKUP($B1857,Table1[],2,FALSE))</f>
        <v/>
      </c>
      <c r="P1857" t="str">
        <f>IF(VLOOKUP($B1857,Table1[],3,FALSE)=0,"",VLOOKUP($B1857,Table1[],3,FALSE))</f>
        <v/>
      </c>
      <c r="Q1857" t="str">
        <f>IF(VLOOKUP($B1857,Table1[],5,FALSE)=0,"",VLOOKUP($B1857,Table1[],5,FALSE))</f>
        <v/>
      </c>
    </row>
    <row r="1858" spans="1:17" x14ac:dyDescent="0.25">
      <c r="A1858" t="s">
        <v>117</v>
      </c>
      <c r="B1858" t="s">
        <v>19</v>
      </c>
      <c r="C1858">
        <v>20</v>
      </c>
      <c r="D1858">
        <v>100</v>
      </c>
      <c r="E1858">
        <v>1E-3</v>
      </c>
      <c r="F1858" t="s">
        <v>16</v>
      </c>
      <c r="G1858" t="s">
        <v>14</v>
      </c>
      <c r="H1858">
        <v>1E-3</v>
      </c>
      <c r="I1858">
        <v>0.04</v>
      </c>
      <c r="J1858" t="s">
        <v>21</v>
      </c>
      <c r="K1858">
        <v>5</v>
      </c>
      <c r="L1858">
        <v>0.23175000000000001</v>
      </c>
      <c r="M1858">
        <v>4.6195000000000004</v>
      </c>
      <c r="N1858">
        <v>0.23336000000000001</v>
      </c>
      <c r="O1858" t="str">
        <f>IF(VLOOKUP($B1858,Table1[],2,FALSE)=0,"",VLOOKUP($B1858,Table1[],2,FALSE))</f>
        <v/>
      </c>
      <c r="P1858" t="str">
        <f>IF(VLOOKUP($B1858,Table1[],3,FALSE)=0,"",VLOOKUP($B1858,Table1[],3,FALSE))</f>
        <v/>
      </c>
      <c r="Q1858" t="str">
        <f>IF(VLOOKUP($B1858,Table1[],5,FALSE)=0,"",VLOOKUP($B1858,Table1[],5,FALSE))</f>
        <v/>
      </c>
    </row>
    <row r="1859" spans="1:17" x14ac:dyDescent="0.25">
      <c r="A1859" t="s">
        <v>117</v>
      </c>
      <c r="B1859" t="s">
        <v>19</v>
      </c>
      <c r="C1859">
        <v>20</v>
      </c>
      <c r="D1859">
        <v>100</v>
      </c>
      <c r="E1859">
        <v>0.01</v>
      </c>
      <c r="F1859" t="s">
        <v>16</v>
      </c>
      <c r="G1859" t="s">
        <v>14</v>
      </c>
      <c r="H1859">
        <v>1E-3</v>
      </c>
      <c r="I1859">
        <v>0.04</v>
      </c>
      <c r="J1859" t="s">
        <v>21</v>
      </c>
      <c r="K1859">
        <v>6.5042</v>
      </c>
      <c r="L1859">
        <v>0.22022</v>
      </c>
      <c r="M1859">
        <v>6.5015000000000001</v>
      </c>
      <c r="N1859">
        <v>0.22022</v>
      </c>
      <c r="O1859" t="str">
        <f>IF(VLOOKUP($B1859,Table1[],2,FALSE)=0,"",VLOOKUP($B1859,Table1[],2,FALSE))</f>
        <v/>
      </c>
      <c r="P1859" t="str">
        <f>IF(VLOOKUP($B1859,Table1[],3,FALSE)=0,"",VLOOKUP($B1859,Table1[],3,FALSE))</f>
        <v/>
      </c>
      <c r="Q1859" t="str">
        <f>IF(VLOOKUP($B1859,Table1[],5,FALSE)=0,"",VLOOKUP($B1859,Table1[],5,FALSE))</f>
        <v/>
      </c>
    </row>
    <row r="1860" spans="1:17" x14ac:dyDescent="0.25">
      <c r="A1860" t="s">
        <v>117</v>
      </c>
      <c r="B1860" t="s">
        <v>19</v>
      </c>
      <c r="C1860">
        <v>20</v>
      </c>
      <c r="D1860">
        <v>100</v>
      </c>
      <c r="E1860">
        <v>0.1</v>
      </c>
      <c r="F1860" t="s">
        <v>16</v>
      </c>
      <c r="G1860" t="s">
        <v>14</v>
      </c>
      <c r="H1860">
        <v>1E-3</v>
      </c>
      <c r="I1860">
        <v>0.04</v>
      </c>
      <c r="J1860" t="s">
        <v>21</v>
      </c>
      <c r="K1860">
        <v>57.057000000000002</v>
      </c>
      <c r="L1860">
        <v>7.0854E-2</v>
      </c>
      <c r="M1860">
        <v>57.055999999999997</v>
      </c>
      <c r="N1860">
        <v>7.0818999999999993E-2</v>
      </c>
      <c r="O1860" t="str">
        <f>IF(VLOOKUP($B1860,Table1[],2,FALSE)=0,"",VLOOKUP($B1860,Table1[],2,FALSE))</f>
        <v/>
      </c>
      <c r="P1860" t="str">
        <f>IF(VLOOKUP($B1860,Table1[],3,FALSE)=0,"",VLOOKUP($B1860,Table1[],3,FALSE))</f>
        <v/>
      </c>
      <c r="Q1860" t="str">
        <f>IF(VLOOKUP($B1860,Table1[],5,FALSE)=0,"",VLOOKUP($B1860,Table1[],5,FALSE))</f>
        <v/>
      </c>
    </row>
    <row r="1861" spans="1:17" x14ac:dyDescent="0.25">
      <c r="A1861" t="s">
        <v>117</v>
      </c>
      <c r="B1861" t="s">
        <v>19</v>
      </c>
      <c r="C1861">
        <v>20</v>
      </c>
      <c r="D1861">
        <v>100</v>
      </c>
      <c r="E1861">
        <v>1</v>
      </c>
      <c r="F1861" t="s">
        <v>16</v>
      </c>
      <c r="G1861" t="s">
        <v>14</v>
      </c>
      <c r="H1861">
        <v>1E-3</v>
      </c>
      <c r="I1861">
        <v>0.04</v>
      </c>
      <c r="J1861" t="s">
        <v>21</v>
      </c>
      <c r="K1861">
        <v>577.28</v>
      </c>
      <c r="L1861">
        <v>7.5312E-3</v>
      </c>
      <c r="M1861">
        <v>576.01</v>
      </c>
      <c r="N1861">
        <v>7.5148999999999997E-3</v>
      </c>
      <c r="O1861" t="str">
        <f>IF(VLOOKUP($B1861,Table1[],2,FALSE)=0,"",VLOOKUP($B1861,Table1[],2,FALSE))</f>
        <v/>
      </c>
      <c r="P1861" t="str">
        <f>IF(VLOOKUP($B1861,Table1[],3,FALSE)=0,"",VLOOKUP($B1861,Table1[],3,FALSE))</f>
        <v/>
      </c>
      <c r="Q1861" t="str">
        <f>IF(VLOOKUP($B1861,Table1[],5,FALSE)=0,"",VLOOKUP($B1861,Table1[],5,FALSE))</f>
        <v/>
      </c>
    </row>
    <row r="1862" spans="1:17" x14ac:dyDescent="0.25">
      <c r="A1862" t="s">
        <v>117</v>
      </c>
      <c r="B1862" t="s">
        <v>19</v>
      </c>
      <c r="C1862">
        <v>20</v>
      </c>
      <c r="D1862">
        <v>100</v>
      </c>
      <c r="E1862">
        <v>1.0000000000000001E-5</v>
      </c>
      <c r="F1862" t="s">
        <v>16</v>
      </c>
      <c r="G1862" t="s">
        <v>14</v>
      </c>
      <c r="H1862">
        <v>0.04</v>
      </c>
      <c r="I1862">
        <v>1</v>
      </c>
      <c r="J1862" t="s">
        <v>21</v>
      </c>
      <c r="K1862">
        <v>2.7</v>
      </c>
      <c r="L1862">
        <v>0.23</v>
      </c>
      <c r="M1862">
        <v>2.2757999999999998</v>
      </c>
      <c r="N1862">
        <v>0.23386000000000001</v>
      </c>
      <c r="O1862" t="str">
        <f>IF(VLOOKUP($B1862,Table1[],2,FALSE)=0,"",VLOOKUP($B1862,Table1[],2,FALSE))</f>
        <v/>
      </c>
      <c r="P1862" t="str">
        <f>IF(VLOOKUP($B1862,Table1[],3,FALSE)=0,"",VLOOKUP($B1862,Table1[],3,FALSE))</f>
        <v/>
      </c>
      <c r="Q1862" t="str">
        <f>IF(VLOOKUP($B1862,Table1[],5,FALSE)=0,"",VLOOKUP($B1862,Table1[],5,FALSE))</f>
        <v/>
      </c>
    </row>
    <row r="1863" spans="1:17" x14ac:dyDescent="0.25">
      <c r="A1863" t="s">
        <v>117</v>
      </c>
      <c r="B1863" t="s">
        <v>19</v>
      </c>
      <c r="C1863">
        <v>20</v>
      </c>
      <c r="D1863">
        <v>100</v>
      </c>
      <c r="E1863">
        <v>1E-4</v>
      </c>
      <c r="F1863" t="s">
        <v>16</v>
      </c>
      <c r="G1863" t="s">
        <v>14</v>
      </c>
      <c r="H1863">
        <v>0.04</v>
      </c>
      <c r="I1863">
        <v>1</v>
      </c>
      <c r="J1863" t="s">
        <v>21</v>
      </c>
      <c r="K1863">
        <v>2.7</v>
      </c>
      <c r="L1863">
        <v>0.23180000000000001</v>
      </c>
      <c r="M1863">
        <v>2.2759999999999998</v>
      </c>
      <c r="N1863">
        <v>0.23386000000000001</v>
      </c>
      <c r="O1863" t="str">
        <f>IF(VLOOKUP($B1863,Table1[],2,FALSE)=0,"",VLOOKUP($B1863,Table1[],2,FALSE))</f>
        <v/>
      </c>
      <c r="P1863" t="str">
        <f>IF(VLOOKUP($B1863,Table1[],3,FALSE)=0,"",VLOOKUP($B1863,Table1[],3,FALSE))</f>
        <v/>
      </c>
      <c r="Q1863" t="str">
        <f>IF(VLOOKUP($B1863,Table1[],5,FALSE)=0,"",VLOOKUP($B1863,Table1[],5,FALSE))</f>
        <v/>
      </c>
    </row>
    <row r="1864" spans="1:17" x14ac:dyDescent="0.25">
      <c r="A1864" t="s">
        <v>117</v>
      </c>
      <c r="B1864" t="s">
        <v>19</v>
      </c>
      <c r="C1864">
        <v>20</v>
      </c>
      <c r="D1864">
        <v>100</v>
      </c>
      <c r="E1864">
        <v>1E-3</v>
      </c>
      <c r="F1864" t="s">
        <v>16</v>
      </c>
      <c r="G1864" t="s">
        <v>14</v>
      </c>
      <c r="H1864">
        <v>0.04</v>
      </c>
      <c r="I1864">
        <v>1</v>
      </c>
      <c r="J1864" t="s">
        <v>21</v>
      </c>
      <c r="K1864">
        <v>2.7</v>
      </c>
      <c r="L1864">
        <v>0.23188</v>
      </c>
      <c r="M1864">
        <v>2.2997999999999998</v>
      </c>
      <c r="N1864">
        <v>0.23363999999999999</v>
      </c>
      <c r="O1864" t="str">
        <f>IF(VLOOKUP($B1864,Table1[],2,FALSE)=0,"",VLOOKUP($B1864,Table1[],2,FALSE))</f>
        <v/>
      </c>
      <c r="P1864" t="str">
        <f>IF(VLOOKUP($B1864,Table1[],3,FALSE)=0,"",VLOOKUP($B1864,Table1[],3,FALSE))</f>
        <v/>
      </c>
      <c r="Q1864" t="str">
        <f>IF(VLOOKUP($B1864,Table1[],5,FALSE)=0,"",VLOOKUP($B1864,Table1[],5,FALSE))</f>
        <v/>
      </c>
    </row>
    <row r="1865" spans="1:17" x14ac:dyDescent="0.25">
      <c r="A1865" t="s">
        <v>117</v>
      </c>
      <c r="B1865" t="s">
        <v>19</v>
      </c>
      <c r="C1865">
        <v>20</v>
      </c>
      <c r="D1865">
        <v>100</v>
      </c>
      <c r="E1865">
        <v>0.01</v>
      </c>
      <c r="F1865" t="s">
        <v>16</v>
      </c>
      <c r="G1865" t="s">
        <v>14</v>
      </c>
      <c r="H1865">
        <v>0.04</v>
      </c>
      <c r="I1865">
        <v>1</v>
      </c>
      <c r="J1865" t="s">
        <v>21</v>
      </c>
      <c r="K1865">
        <v>4.7115</v>
      </c>
      <c r="L1865">
        <v>0.21576999999999999</v>
      </c>
      <c r="M1865">
        <v>4.7084000000000001</v>
      </c>
      <c r="N1865">
        <v>0.21576999999999999</v>
      </c>
      <c r="O1865" t="str">
        <f>IF(VLOOKUP($B1865,Table1[],2,FALSE)=0,"",VLOOKUP($B1865,Table1[],2,FALSE))</f>
        <v/>
      </c>
      <c r="P1865" t="str">
        <f>IF(VLOOKUP($B1865,Table1[],3,FALSE)=0,"",VLOOKUP($B1865,Table1[],3,FALSE))</f>
        <v/>
      </c>
      <c r="Q1865" t="str">
        <f>IF(VLOOKUP($B1865,Table1[],5,FALSE)=0,"",VLOOKUP($B1865,Table1[],5,FALSE))</f>
        <v/>
      </c>
    </row>
    <row r="1866" spans="1:17" x14ac:dyDescent="0.25">
      <c r="A1866" t="s">
        <v>117</v>
      </c>
      <c r="B1866" t="s">
        <v>19</v>
      </c>
      <c r="C1866">
        <v>20</v>
      </c>
      <c r="D1866">
        <v>100</v>
      </c>
      <c r="E1866">
        <v>0.1</v>
      </c>
      <c r="F1866" t="s">
        <v>16</v>
      </c>
      <c r="G1866" t="s">
        <v>14</v>
      </c>
      <c r="H1866">
        <v>0.04</v>
      </c>
      <c r="I1866">
        <v>1</v>
      </c>
      <c r="J1866" t="s">
        <v>21</v>
      </c>
      <c r="K1866">
        <v>56.896000000000001</v>
      </c>
      <c r="L1866">
        <v>6.2831999999999999E-2</v>
      </c>
      <c r="M1866">
        <v>56.895000000000003</v>
      </c>
      <c r="N1866">
        <v>6.2796000000000005E-2</v>
      </c>
      <c r="O1866" t="str">
        <f>IF(VLOOKUP($B1866,Table1[],2,FALSE)=0,"",VLOOKUP($B1866,Table1[],2,FALSE))</f>
        <v/>
      </c>
      <c r="P1866" t="str">
        <f>IF(VLOOKUP($B1866,Table1[],3,FALSE)=0,"",VLOOKUP($B1866,Table1[],3,FALSE))</f>
        <v/>
      </c>
      <c r="Q1866" t="str">
        <f>IF(VLOOKUP($B1866,Table1[],5,FALSE)=0,"",VLOOKUP($B1866,Table1[],5,FALSE))</f>
        <v/>
      </c>
    </row>
    <row r="1867" spans="1:17" x14ac:dyDescent="0.25">
      <c r="A1867" t="s">
        <v>117</v>
      </c>
      <c r="B1867" t="s">
        <v>19</v>
      </c>
      <c r="C1867">
        <v>20</v>
      </c>
      <c r="D1867">
        <v>100</v>
      </c>
      <c r="E1867">
        <v>1</v>
      </c>
      <c r="F1867" t="s">
        <v>16</v>
      </c>
      <c r="G1867" t="s">
        <v>14</v>
      </c>
      <c r="H1867">
        <v>0.04</v>
      </c>
      <c r="I1867">
        <v>1</v>
      </c>
      <c r="J1867" t="s">
        <v>21</v>
      </c>
      <c r="K1867">
        <v>577.27</v>
      </c>
      <c r="L1867">
        <v>6.6108E-3</v>
      </c>
      <c r="M1867">
        <v>576.14</v>
      </c>
      <c r="N1867">
        <v>6.5944999999999997E-3</v>
      </c>
      <c r="O1867" t="str">
        <f>IF(VLOOKUP($B1867,Table1[],2,FALSE)=0,"",VLOOKUP($B1867,Table1[],2,FALSE))</f>
        <v/>
      </c>
      <c r="P1867" t="str">
        <f>IF(VLOOKUP($B1867,Table1[],3,FALSE)=0,"",VLOOKUP($B1867,Table1[],3,FALSE))</f>
        <v/>
      </c>
      <c r="Q1867" t="str">
        <f>IF(VLOOKUP($B1867,Table1[],5,FALSE)=0,"",VLOOKUP($B1867,Table1[],5,FALSE))</f>
        <v/>
      </c>
    </row>
    <row r="1868" spans="1:17" x14ac:dyDescent="0.25">
      <c r="A1868" t="s">
        <v>117</v>
      </c>
      <c r="B1868" t="s">
        <v>19</v>
      </c>
      <c r="C1868">
        <v>20</v>
      </c>
      <c r="D1868">
        <v>100</v>
      </c>
      <c r="E1868">
        <v>1.0000000000000001E-5</v>
      </c>
      <c r="F1868" t="s">
        <v>16</v>
      </c>
      <c r="G1868" t="s">
        <v>14</v>
      </c>
      <c r="H1868">
        <v>1</v>
      </c>
      <c r="I1868">
        <v>20</v>
      </c>
      <c r="J1868" t="s">
        <v>21</v>
      </c>
      <c r="K1868">
        <v>4.9000000000000004</v>
      </c>
      <c r="L1868">
        <v>0.21</v>
      </c>
      <c r="M1868">
        <v>4.8563999999999998</v>
      </c>
      <c r="N1868">
        <v>0.20787</v>
      </c>
      <c r="O1868" t="str">
        <f>IF(VLOOKUP($B1868,Table1[],2,FALSE)=0,"",VLOOKUP($B1868,Table1[],2,FALSE))</f>
        <v/>
      </c>
      <c r="P1868" t="str">
        <f>IF(VLOOKUP($B1868,Table1[],3,FALSE)=0,"",VLOOKUP($B1868,Table1[],3,FALSE))</f>
        <v/>
      </c>
      <c r="Q1868" t="str">
        <f>IF(VLOOKUP($B1868,Table1[],5,FALSE)=0,"",VLOOKUP($B1868,Table1[],5,FALSE))</f>
        <v/>
      </c>
    </row>
    <row r="1869" spans="1:17" x14ac:dyDescent="0.25">
      <c r="A1869" t="s">
        <v>117</v>
      </c>
      <c r="B1869" t="s">
        <v>19</v>
      </c>
      <c r="C1869">
        <v>20</v>
      </c>
      <c r="D1869">
        <v>100</v>
      </c>
      <c r="E1869">
        <v>1E-4</v>
      </c>
      <c r="F1869" t="s">
        <v>16</v>
      </c>
      <c r="G1869" t="s">
        <v>14</v>
      </c>
      <c r="H1869">
        <v>1</v>
      </c>
      <c r="I1869">
        <v>20</v>
      </c>
      <c r="J1869" t="s">
        <v>21</v>
      </c>
      <c r="K1869">
        <v>4.9000000000000004</v>
      </c>
      <c r="L1869">
        <v>0.21</v>
      </c>
      <c r="M1869">
        <v>4.8564999999999996</v>
      </c>
      <c r="N1869">
        <v>0.20787</v>
      </c>
      <c r="O1869" t="str">
        <f>IF(VLOOKUP($B1869,Table1[],2,FALSE)=0,"",VLOOKUP($B1869,Table1[],2,FALSE))</f>
        <v/>
      </c>
      <c r="P1869" t="str">
        <f>IF(VLOOKUP($B1869,Table1[],3,FALSE)=0,"",VLOOKUP($B1869,Table1[],3,FALSE))</f>
        <v/>
      </c>
      <c r="Q1869" t="str">
        <f>IF(VLOOKUP($B1869,Table1[],5,FALSE)=0,"",VLOOKUP($B1869,Table1[],5,FALSE))</f>
        <v/>
      </c>
    </row>
    <row r="1870" spans="1:17" x14ac:dyDescent="0.25">
      <c r="A1870" t="s">
        <v>117</v>
      </c>
      <c r="B1870" t="s">
        <v>19</v>
      </c>
      <c r="C1870">
        <v>20</v>
      </c>
      <c r="D1870">
        <v>100</v>
      </c>
      <c r="E1870">
        <v>1E-3</v>
      </c>
      <c r="F1870" t="s">
        <v>16</v>
      </c>
      <c r="G1870" t="s">
        <v>14</v>
      </c>
      <c r="H1870">
        <v>1</v>
      </c>
      <c r="I1870">
        <v>20</v>
      </c>
      <c r="J1870" t="s">
        <v>21</v>
      </c>
      <c r="K1870">
        <v>4.9000000000000004</v>
      </c>
      <c r="L1870">
        <v>0.21</v>
      </c>
      <c r="M1870">
        <v>4.8819999999999997</v>
      </c>
      <c r="N1870">
        <v>0.20768</v>
      </c>
      <c r="O1870" t="str">
        <f>IF(VLOOKUP($B1870,Table1[],2,FALSE)=0,"",VLOOKUP($B1870,Table1[],2,FALSE))</f>
        <v/>
      </c>
      <c r="P1870" t="str">
        <f>IF(VLOOKUP($B1870,Table1[],3,FALSE)=0,"",VLOOKUP($B1870,Table1[],3,FALSE))</f>
        <v/>
      </c>
      <c r="Q1870" t="str">
        <f>IF(VLOOKUP($B1870,Table1[],5,FALSE)=0,"",VLOOKUP($B1870,Table1[],5,FALSE))</f>
        <v/>
      </c>
    </row>
    <row r="1871" spans="1:17" x14ac:dyDescent="0.25">
      <c r="A1871" t="s">
        <v>117</v>
      </c>
      <c r="B1871" t="s">
        <v>19</v>
      </c>
      <c r="C1871">
        <v>20</v>
      </c>
      <c r="D1871">
        <v>100</v>
      </c>
      <c r="E1871">
        <v>0.01</v>
      </c>
      <c r="F1871" t="s">
        <v>16</v>
      </c>
      <c r="G1871" t="s">
        <v>14</v>
      </c>
      <c r="H1871">
        <v>1</v>
      </c>
      <c r="I1871">
        <v>20</v>
      </c>
      <c r="J1871" t="s">
        <v>21</v>
      </c>
      <c r="K1871">
        <v>7.1093000000000002</v>
      </c>
      <c r="L1871">
        <v>0.19178999999999999</v>
      </c>
      <c r="M1871">
        <v>7.1055999999999999</v>
      </c>
      <c r="N1871">
        <v>0.1918</v>
      </c>
      <c r="O1871" t="str">
        <f>IF(VLOOKUP($B1871,Table1[],2,FALSE)=0,"",VLOOKUP($B1871,Table1[],2,FALSE))</f>
        <v/>
      </c>
      <c r="P1871" t="str">
        <f>IF(VLOOKUP($B1871,Table1[],3,FALSE)=0,"",VLOOKUP($B1871,Table1[],3,FALSE))</f>
        <v/>
      </c>
      <c r="Q1871" t="str">
        <f>IF(VLOOKUP($B1871,Table1[],5,FALSE)=0,"",VLOOKUP($B1871,Table1[],5,FALSE))</f>
        <v/>
      </c>
    </row>
    <row r="1872" spans="1:17" x14ac:dyDescent="0.25">
      <c r="A1872" t="s">
        <v>117</v>
      </c>
      <c r="B1872" t="s">
        <v>19</v>
      </c>
      <c r="C1872">
        <v>20</v>
      </c>
      <c r="D1872">
        <v>100</v>
      </c>
      <c r="E1872">
        <v>0.1</v>
      </c>
      <c r="F1872" t="s">
        <v>16</v>
      </c>
      <c r="G1872" t="s">
        <v>14</v>
      </c>
      <c r="H1872">
        <v>1</v>
      </c>
      <c r="I1872">
        <v>20</v>
      </c>
      <c r="J1872" t="s">
        <v>21</v>
      </c>
      <c r="K1872">
        <v>57.594000000000001</v>
      </c>
      <c r="L1872">
        <v>5.5849999999999997E-2</v>
      </c>
      <c r="M1872">
        <v>57.591999999999999</v>
      </c>
      <c r="N1872">
        <v>5.5819000000000001E-2</v>
      </c>
      <c r="O1872" t="str">
        <f>IF(VLOOKUP($B1872,Table1[],2,FALSE)=0,"",VLOOKUP($B1872,Table1[],2,FALSE))</f>
        <v/>
      </c>
      <c r="P1872" t="str">
        <f>IF(VLOOKUP($B1872,Table1[],3,FALSE)=0,"",VLOOKUP($B1872,Table1[],3,FALSE))</f>
        <v/>
      </c>
      <c r="Q1872" t="str">
        <f>IF(VLOOKUP($B1872,Table1[],5,FALSE)=0,"",VLOOKUP($B1872,Table1[],5,FALSE))</f>
        <v/>
      </c>
    </row>
    <row r="1873" spans="1:17" x14ac:dyDescent="0.25">
      <c r="A1873" t="s">
        <v>117</v>
      </c>
      <c r="B1873" t="s">
        <v>19</v>
      </c>
      <c r="C1873">
        <v>20</v>
      </c>
      <c r="D1873">
        <v>100</v>
      </c>
      <c r="E1873">
        <v>1</v>
      </c>
      <c r="F1873" t="s">
        <v>16</v>
      </c>
      <c r="G1873" t="s">
        <v>14</v>
      </c>
      <c r="H1873">
        <v>1</v>
      </c>
      <c r="I1873">
        <v>20</v>
      </c>
      <c r="J1873" t="s">
        <v>21</v>
      </c>
      <c r="K1873">
        <v>577.34</v>
      </c>
      <c r="L1873">
        <v>5.8763000000000001E-3</v>
      </c>
      <c r="M1873">
        <v>576.84</v>
      </c>
      <c r="N1873">
        <v>5.8618000000000003E-3</v>
      </c>
      <c r="O1873" t="str">
        <f>IF(VLOOKUP($B1873,Table1[],2,FALSE)=0,"",VLOOKUP($B1873,Table1[],2,FALSE))</f>
        <v/>
      </c>
      <c r="P1873" t="str">
        <f>IF(VLOOKUP($B1873,Table1[],3,FALSE)=0,"",VLOOKUP($B1873,Table1[],3,FALSE))</f>
        <v/>
      </c>
      <c r="Q1873" t="str">
        <f>IF(VLOOKUP($B1873,Table1[],5,FALSE)=0,"",VLOOKUP($B1873,Table1[],5,FALSE))</f>
        <v/>
      </c>
    </row>
    <row r="1874" spans="1:17" x14ac:dyDescent="0.25">
      <c r="A1874" t="s">
        <v>117</v>
      </c>
      <c r="B1874" t="s">
        <v>19</v>
      </c>
      <c r="C1874">
        <v>20</v>
      </c>
      <c r="D1874">
        <v>100</v>
      </c>
      <c r="E1874">
        <v>1.0000000000000001E-5</v>
      </c>
      <c r="F1874" t="s">
        <v>16</v>
      </c>
      <c r="G1874" t="s">
        <v>14</v>
      </c>
      <c r="H1874">
        <v>20</v>
      </c>
      <c r="I1874">
        <v>50</v>
      </c>
      <c r="J1874" t="s">
        <v>21</v>
      </c>
      <c r="K1874">
        <v>6.8</v>
      </c>
      <c r="L1874">
        <v>0.37</v>
      </c>
      <c r="M1874">
        <v>6.7323000000000004</v>
      </c>
      <c r="N1874">
        <v>0.36645</v>
      </c>
      <c r="O1874" t="str">
        <f>IF(VLOOKUP($B1874,Table1[],2,FALSE)=0,"",VLOOKUP($B1874,Table1[],2,FALSE))</f>
        <v/>
      </c>
      <c r="P1874" t="str">
        <f>IF(VLOOKUP($B1874,Table1[],3,FALSE)=0,"",VLOOKUP($B1874,Table1[],3,FALSE))</f>
        <v/>
      </c>
      <c r="Q1874" t="str">
        <f>IF(VLOOKUP($B1874,Table1[],5,FALSE)=0,"",VLOOKUP($B1874,Table1[],5,FALSE))</f>
        <v/>
      </c>
    </row>
    <row r="1875" spans="1:17" x14ac:dyDescent="0.25">
      <c r="A1875" t="s">
        <v>117</v>
      </c>
      <c r="B1875" t="s">
        <v>19</v>
      </c>
      <c r="C1875">
        <v>20</v>
      </c>
      <c r="D1875">
        <v>100</v>
      </c>
      <c r="E1875">
        <v>1E-4</v>
      </c>
      <c r="F1875" t="s">
        <v>16</v>
      </c>
      <c r="G1875" t="s">
        <v>14</v>
      </c>
      <c r="H1875">
        <v>20</v>
      </c>
      <c r="I1875">
        <v>50</v>
      </c>
      <c r="J1875" t="s">
        <v>21</v>
      </c>
      <c r="K1875">
        <v>6.8</v>
      </c>
      <c r="L1875">
        <v>0.36642000000000002</v>
      </c>
      <c r="M1875">
        <v>6.7324000000000002</v>
      </c>
      <c r="N1875">
        <v>0.36645</v>
      </c>
      <c r="O1875" t="str">
        <f>IF(VLOOKUP($B1875,Table1[],2,FALSE)=0,"",VLOOKUP($B1875,Table1[],2,FALSE))</f>
        <v/>
      </c>
      <c r="P1875" t="str">
        <f>IF(VLOOKUP($B1875,Table1[],3,FALSE)=0,"",VLOOKUP($B1875,Table1[],3,FALSE))</f>
        <v/>
      </c>
      <c r="Q1875" t="str">
        <f>IF(VLOOKUP($B1875,Table1[],5,FALSE)=0,"",VLOOKUP($B1875,Table1[],5,FALSE))</f>
        <v/>
      </c>
    </row>
    <row r="1876" spans="1:17" x14ac:dyDescent="0.25">
      <c r="A1876" t="s">
        <v>117</v>
      </c>
      <c r="B1876" t="s">
        <v>19</v>
      </c>
      <c r="C1876">
        <v>20</v>
      </c>
      <c r="D1876">
        <v>100</v>
      </c>
      <c r="E1876">
        <v>1E-3</v>
      </c>
      <c r="F1876" t="s">
        <v>16</v>
      </c>
      <c r="G1876" t="s">
        <v>14</v>
      </c>
      <c r="H1876">
        <v>20</v>
      </c>
      <c r="I1876">
        <v>50</v>
      </c>
      <c r="J1876" t="s">
        <v>21</v>
      </c>
      <c r="K1876">
        <v>6.8</v>
      </c>
      <c r="L1876">
        <v>0.36631000000000002</v>
      </c>
      <c r="M1876">
        <v>6.7495000000000003</v>
      </c>
      <c r="N1876">
        <v>0.36631999999999998</v>
      </c>
      <c r="O1876" t="str">
        <f>IF(VLOOKUP($B1876,Table1[],2,FALSE)=0,"",VLOOKUP($B1876,Table1[],2,FALSE))</f>
        <v/>
      </c>
      <c r="P1876" t="str">
        <f>IF(VLOOKUP($B1876,Table1[],3,FALSE)=0,"",VLOOKUP($B1876,Table1[],3,FALSE))</f>
        <v/>
      </c>
      <c r="Q1876" t="str">
        <f>IF(VLOOKUP($B1876,Table1[],5,FALSE)=0,"",VLOOKUP($B1876,Table1[],5,FALSE))</f>
        <v/>
      </c>
    </row>
    <row r="1877" spans="1:17" x14ac:dyDescent="0.25">
      <c r="A1877" t="s">
        <v>117</v>
      </c>
      <c r="B1877" t="s">
        <v>19</v>
      </c>
      <c r="C1877">
        <v>20</v>
      </c>
      <c r="D1877">
        <v>100</v>
      </c>
      <c r="E1877">
        <v>0.01</v>
      </c>
      <c r="F1877" t="s">
        <v>16</v>
      </c>
      <c r="G1877" t="s">
        <v>14</v>
      </c>
      <c r="H1877">
        <v>20</v>
      </c>
      <c r="I1877">
        <v>50</v>
      </c>
      <c r="J1877" t="s">
        <v>21</v>
      </c>
      <c r="K1877">
        <v>8.3577999999999992</v>
      </c>
      <c r="L1877">
        <v>0.35409000000000002</v>
      </c>
      <c r="M1877">
        <v>8.3518000000000008</v>
      </c>
      <c r="N1877">
        <v>0.35408000000000001</v>
      </c>
      <c r="O1877" t="str">
        <f>IF(VLOOKUP($B1877,Table1[],2,FALSE)=0,"",VLOOKUP($B1877,Table1[],2,FALSE))</f>
        <v/>
      </c>
      <c r="P1877" t="str">
        <f>IF(VLOOKUP($B1877,Table1[],3,FALSE)=0,"",VLOOKUP($B1877,Table1[],3,FALSE))</f>
        <v/>
      </c>
      <c r="Q1877" t="str">
        <f>IF(VLOOKUP($B1877,Table1[],5,FALSE)=0,"",VLOOKUP($B1877,Table1[],5,FALSE))</f>
        <v/>
      </c>
    </row>
    <row r="1878" spans="1:17" x14ac:dyDescent="0.25">
      <c r="A1878" t="s">
        <v>117</v>
      </c>
      <c r="B1878" t="s">
        <v>19</v>
      </c>
      <c r="C1878">
        <v>20</v>
      </c>
      <c r="D1878">
        <v>100</v>
      </c>
      <c r="E1878">
        <v>0.1</v>
      </c>
      <c r="F1878" t="s">
        <v>16</v>
      </c>
      <c r="G1878" t="s">
        <v>14</v>
      </c>
      <c r="H1878">
        <v>20</v>
      </c>
      <c r="I1878">
        <v>50</v>
      </c>
      <c r="J1878" t="s">
        <v>21</v>
      </c>
      <c r="K1878">
        <v>57.162999999999997</v>
      </c>
      <c r="L1878">
        <v>0.15068999999999999</v>
      </c>
      <c r="M1878">
        <v>57.158999999999999</v>
      </c>
      <c r="N1878">
        <v>0.15056</v>
      </c>
      <c r="O1878" t="str">
        <f>IF(VLOOKUP($B1878,Table1[],2,FALSE)=0,"",VLOOKUP($B1878,Table1[],2,FALSE))</f>
        <v/>
      </c>
      <c r="P1878" t="str">
        <f>IF(VLOOKUP($B1878,Table1[],3,FALSE)=0,"",VLOOKUP($B1878,Table1[],3,FALSE))</f>
        <v/>
      </c>
      <c r="Q1878" t="str">
        <f>IF(VLOOKUP($B1878,Table1[],5,FALSE)=0,"",VLOOKUP($B1878,Table1[],5,FALSE))</f>
        <v/>
      </c>
    </row>
    <row r="1879" spans="1:17" x14ac:dyDescent="0.25">
      <c r="A1879" t="s">
        <v>117</v>
      </c>
      <c r="B1879" t="s">
        <v>19</v>
      </c>
      <c r="C1879">
        <v>20</v>
      </c>
      <c r="D1879">
        <v>100</v>
      </c>
      <c r="E1879">
        <v>1</v>
      </c>
      <c r="F1879" t="s">
        <v>16</v>
      </c>
      <c r="G1879" t="s">
        <v>14</v>
      </c>
      <c r="H1879">
        <v>20</v>
      </c>
      <c r="I1879">
        <v>50</v>
      </c>
      <c r="J1879" t="s">
        <v>21</v>
      </c>
      <c r="K1879">
        <v>577.28</v>
      </c>
      <c r="L1879">
        <v>1.7106E-2</v>
      </c>
      <c r="M1879">
        <v>575.94000000000005</v>
      </c>
      <c r="N1879">
        <v>1.704E-2</v>
      </c>
      <c r="O1879" t="str">
        <f>IF(VLOOKUP($B1879,Table1[],2,FALSE)=0,"",VLOOKUP($B1879,Table1[],2,FALSE))</f>
        <v/>
      </c>
      <c r="P1879" t="str">
        <f>IF(VLOOKUP($B1879,Table1[],3,FALSE)=0,"",VLOOKUP($B1879,Table1[],3,FALSE))</f>
        <v/>
      </c>
      <c r="Q1879" t="str">
        <f>IF(VLOOKUP($B1879,Table1[],5,FALSE)=0,"",VLOOKUP($B1879,Table1[],5,FALSE))</f>
        <v/>
      </c>
    </row>
    <row r="1880" spans="1:17" x14ac:dyDescent="0.25">
      <c r="A1880" t="s">
        <v>117</v>
      </c>
      <c r="B1880" t="s">
        <v>19</v>
      </c>
      <c r="C1880">
        <v>20</v>
      </c>
      <c r="D1880">
        <v>100</v>
      </c>
      <c r="E1880">
        <v>1.0000000000000001E-5</v>
      </c>
      <c r="F1880" t="s">
        <v>16</v>
      </c>
      <c r="G1880" t="s">
        <v>14</v>
      </c>
      <c r="H1880">
        <v>50</v>
      </c>
      <c r="I1880">
        <v>100</v>
      </c>
      <c r="J1880" t="s">
        <v>21</v>
      </c>
      <c r="K1880">
        <v>22</v>
      </c>
      <c r="L1880">
        <v>1.2</v>
      </c>
      <c r="M1880">
        <v>17.722000000000001</v>
      </c>
      <c r="N1880">
        <v>1.2358</v>
      </c>
      <c r="O1880" t="str">
        <f>IF(VLOOKUP($B1880,Table1[],2,FALSE)=0,"",VLOOKUP($B1880,Table1[],2,FALSE))</f>
        <v/>
      </c>
      <c r="P1880" t="str">
        <f>IF(VLOOKUP($B1880,Table1[],3,FALSE)=0,"",VLOOKUP($B1880,Table1[],3,FALSE))</f>
        <v/>
      </c>
      <c r="Q1880" t="str">
        <f>IF(VLOOKUP($B1880,Table1[],5,FALSE)=0,"",VLOOKUP($B1880,Table1[],5,FALSE))</f>
        <v/>
      </c>
    </row>
    <row r="1881" spans="1:17" x14ac:dyDescent="0.25">
      <c r="A1881" t="s">
        <v>117</v>
      </c>
      <c r="B1881" t="s">
        <v>19</v>
      </c>
      <c r="C1881">
        <v>20</v>
      </c>
      <c r="D1881">
        <v>100</v>
      </c>
      <c r="E1881">
        <v>1E-4</v>
      </c>
      <c r="F1881" t="s">
        <v>16</v>
      </c>
      <c r="G1881" t="s">
        <v>14</v>
      </c>
      <c r="H1881">
        <v>50</v>
      </c>
      <c r="I1881">
        <v>100</v>
      </c>
      <c r="J1881" t="s">
        <v>21</v>
      </c>
      <c r="K1881">
        <v>22</v>
      </c>
      <c r="L1881">
        <v>1.2034</v>
      </c>
      <c r="M1881">
        <v>17.722999999999999</v>
      </c>
      <c r="N1881">
        <v>1.2358</v>
      </c>
      <c r="O1881" t="str">
        <f>IF(VLOOKUP($B1881,Table1[],2,FALSE)=0,"",VLOOKUP($B1881,Table1[],2,FALSE))</f>
        <v/>
      </c>
      <c r="P1881" t="str">
        <f>IF(VLOOKUP($B1881,Table1[],3,FALSE)=0,"",VLOOKUP($B1881,Table1[],3,FALSE))</f>
        <v/>
      </c>
      <c r="Q1881" t="str">
        <f>IF(VLOOKUP($B1881,Table1[],5,FALSE)=0,"",VLOOKUP($B1881,Table1[],5,FALSE))</f>
        <v/>
      </c>
    </row>
    <row r="1882" spans="1:17" x14ac:dyDescent="0.25">
      <c r="A1882" t="s">
        <v>117</v>
      </c>
      <c r="B1882" t="s">
        <v>19</v>
      </c>
      <c r="C1882">
        <v>20</v>
      </c>
      <c r="D1882">
        <v>100</v>
      </c>
      <c r="E1882">
        <v>1E-3</v>
      </c>
      <c r="F1882" t="s">
        <v>16</v>
      </c>
      <c r="G1882" t="s">
        <v>14</v>
      </c>
      <c r="H1882">
        <v>50</v>
      </c>
      <c r="I1882">
        <v>100</v>
      </c>
      <c r="J1882" t="s">
        <v>21</v>
      </c>
      <c r="K1882">
        <v>22</v>
      </c>
      <c r="L1882">
        <v>1.2034</v>
      </c>
      <c r="M1882">
        <v>17.724</v>
      </c>
      <c r="N1882">
        <v>1.2358</v>
      </c>
      <c r="O1882" t="str">
        <f>IF(VLOOKUP($B1882,Table1[],2,FALSE)=0,"",VLOOKUP($B1882,Table1[],2,FALSE))</f>
        <v/>
      </c>
      <c r="P1882" t="str">
        <f>IF(VLOOKUP($B1882,Table1[],3,FALSE)=0,"",VLOOKUP($B1882,Table1[],3,FALSE))</f>
        <v/>
      </c>
      <c r="Q1882" t="str">
        <f>IF(VLOOKUP($B1882,Table1[],5,FALSE)=0,"",VLOOKUP($B1882,Table1[],5,FALSE))</f>
        <v/>
      </c>
    </row>
    <row r="1883" spans="1:17" x14ac:dyDescent="0.25">
      <c r="A1883" t="s">
        <v>117</v>
      </c>
      <c r="B1883" t="s">
        <v>19</v>
      </c>
      <c r="C1883">
        <v>20</v>
      </c>
      <c r="D1883">
        <v>100</v>
      </c>
      <c r="E1883">
        <v>0.01</v>
      </c>
      <c r="F1883" t="s">
        <v>16</v>
      </c>
      <c r="G1883" t="s">
        <v>14</v>
      </c>
      <c r="H1883">
        <v>50</v>
      </c>
      <c r="I1883">
        <v>100</v>
      </c>
      <c r="J1883" t="s">
        <v>21</v>
      </c>
      <c r="K1883">
        <v>22</v>
      </c>
      <c r="L1883">
        <v>1.2047000000000001</v>
      </c>
      <c r="M1883">
        <v>18.315000000000001</v>
      </c>
      <c r="N1883">
        <v>1.2311000000000001</v>
      </c>
      <c r="O1883" t="str">
        <f>IF(VLOOKUP($B1883,Table1[],2,FALSE)=0,"",VLOOKUP($B1883,Table1[],2,FALSE))</f>
        <v/>
      </c>
      <c r="P1883" t="str">
        <f>IF(VLOOKUP($B1883,Table1[],3,FALSE)=0,"",VLOOKUP($B1883,Table1[],3,FALSE))</f>
        <v/>
      </c>
      <c r="Q1883" t="str">
        <f>IF(VLOOKUP($B1883,Table1[],5,FALSE)=0,"",VLOOKUP($B1883,Table1[],5,FALSE))</f>
        <v/>
      </c>
    </row>
    <row r="1884" spans="1:17" x14ac:dyDescent="0.25">
      <c r="A1884" t="s">
        <v>117</v>
      </c>
      <c r="B1884" t="s">
        <v>19</v>
      </c>
      <c r="C1884">
        <v>20</v>
      </c>
      <c r="D1884">
        <v>100</v>
      </c>
      <c r="E1884">
        <v>0.1</v>
      </c>
      <c r="F1884" t="s">
        <v>16</v>
      </c>
      <c r="G1884" t="s">
        <v>14</v>
      </c>
      <c r="H1884">
        <v>50</v>
      </c>
      <c r="I1884">
        <v>100</v>
      </c>
      <c r="J1884" t="s">
        <v>21</v>
      </c>
      <c r="K1884">
        <v>55.390999999999998</v>
      </c>
      <c r="L1884">
        <v>0.97270000000000001</v>
      </c>
      <c r="M1884">
        <v>55.372999999999998</v>
      </c>
      <c r="N1884">
        <v>0.97270000000000001</v>
      </c>
      <c r="O1884" t="str">
        <f>IF(VLOOKUP($B1884,Table1[],2,FALSE)=0,"",VLOOKUP($B1884,Table1[],2,FALSE))</f>
        <v/>
      </c>
      <c r="P1884" t="str">
        <f>IF(VLOOKUP($B1884,Table1[],3,FALSE)=0,"",VLOOKUP($B1884,Table1[],3,FALSE))</f>
        <v/>
      </c>
      <c r="Q1884" t="str">
        <f>IF(VLOOKUP($B1884,Table1[],5,FALSE)=0,"",VLOOKUP($B1884,Table1[],5,FALSE))</f>
        <v/>
      </c>
    </row>
    <row r="1885" spans="1:17" x14ac:dyDescent="0.25">
      <c r="A1885" t="s">
        <v>117</v>
      </c>
      <c r="B1885" t="s">
        <v>19</v>
      </c>
      <c r="C1885">
        <v>20</v>
      </c>
      <c r="D1885">
        <v>100</v>
      </c>
      <c r="E1885">
        <v>1</v>
      </c>
      <c r="F1885" t="s">
        <v>16</v>
      </c>
      <c r="G1885" t="s">
        <v>14</v>
      </c>
      <c r="H1885">
        <v>50</v>
      </c>
      <c r="I1885">
        <v>100</v>
      </c>
      <c r="J1885" t="s">
        <v>21</v>
      </c>
      <c r="K1885">
        <v>576.34</v>
      </c>
      <c r="L1885">
        <v>0.18074999999999999</v>
      </c>
      <c r="M1885">
        <v>568.41</v>
      </c>
      <c r="N1885">
        <v>0.18063000000000001</v>
      </c>
      <c r="O1885" t="str">
        <f>IF(VLOOKUP($B1885,Table1[],2,FALSE)=0,"",VLOOKUP($B1885,Table1[],2,FALSE))</f>
        <v/>
      </c>
      <c r="P1885" t="str">
        <f>IF(VLOOKUP($B1885,Table1[],3,FALSE)=0,"",VLOOKUP($B1885,Table1[],3,FALSE))</f>
        <v/>
      </c>
      <c r="Q1885" t="str">
        <f>IF(VLOOKUP($B1885,Table1[],5,FALSE)=0,"",VLOOKUP($B1885,Table1[],5,FALSE))</f>
        <v/>
      </c>
    </row>
    <row r="1886" spans="1:17" x14ac:dyDescent="0.25">
      <c r="A1886" t="s">
        <v>117</v>
      </c>
      <c r="B1886" t="s">
        <v>19</v>
      </c>
      <c r="C1886">
        <v>100</v>
      </c>
      <c r="D1886">
        <v>330</v>
      </c>
      <c r="E1886">
        <v>1E-4</v>
      </c>
      <c r="F1886" t="s">
        <v>16</v>
      </c>
      <c r="G1886" t="s">
        <v>14</v>
      </c>
      <c r="H1886">
        <v>1E-3</v>
      </c>
      <c r="I1886">
        <v>0.04</v>
      </c>
      <c r="J1886" t="s">
        <v>21</v>
      </c>
      <c r="K1886">
        <v>48</v>
      </c>
      <c r="L1886">
        <v>0.46</v>
      </c>
      <c r="M1886">
        <v>46.118000000000002</v>
      </c>
      <c r="N1886">
        <v>0.46325</v>
      </c>
      <c r="O1886" t="str">
        <f>IF(VLOOKUP($B1886,Table1[],2,FALSE)=0,"",VLOOKUP($B1886,Table1[],2,FALSE))</f>
        <v/>
      </c>
      <c r="P1886" t="str">
        <f>IF(VLOOKUP($B1886,Table1[],3,FALSE)=0,"",VLOOKUP($B1886,Table1[],3,FALSE))</f>
        <v/>
      </c>
      <c r="Q1886" t="str">
        <f>IF(VLOOKUP($B1886,Table1[],5,FALSE)=0,"",VLOOKUP($B1886,Table1[],5,FALSE))</f>
        <v/>
      </c>
    </row>
    <row r="1887" spans="1:17" x14ac:dyDescent="0.25">
      <c r="A1887" t="s">
        <v>117</v>
      </c>
      <c r="B1887" t="s">
        <v>19</v>
      </c>
      <c r="C1887">
        <v>100</v>
      </c>
      <c r="D1887">
        <v>330</v>
      </c>
      <c r="E1887">
        <v>1E-3</v>
      </c>
      <c r="F1887" t="s">
        <v>16</v>
      </c>
      <c r="G1887" t="s">
        <v>14</v>
      </c>
      <c r="H1887">
        <v>1E-3</v>
      </c>
      <c r="I1887">
        <v>0.04</v>
      </c>
      <c r="J1887" t="s">
        <v>21</v>
      </c>
      <c r="K1887">
        <v>48</v>
      </c>
      <c r="L1887">
        <v>0.46085999999999999</v>
      </c>
      <c r="M1887">
        <v>46.12</v>
      </c>
      <c r="N1887">
        <v>0.46325</v>
      </c>
      <c r="O1887" t="str">
        <f>IF(VLOOKUP($B1887,Table1[],2,FALSE)=0,"",VLOOKUP($B1887,Table1[],2,FALSE))</f>
        <v/>
      </c>
      <c r="P1887" t="str">
        <f>IF(VLOOKUP($B1887,Table1[],3,FALSE)=0,"",VLOOKUP($B1887,Table1[],3,FALSE))</f>
        <v/>
      </c>
      <c r="Q1887" t="str">
        <f>IF(VLOOKUP($B1887,Table1[],5,FALSE)=0,"",VLOOKUP($B1887,Table1[],5,FALSE))</f>
        <v/>
      </c>
    </row>
    <row r="1888" spans="1:17" x14ac:dyDescent="0.25">
      <c r="A1888" t="s">
        <v>117</v>
      </c>
      <c r="B1888" t="s">
        <v>19</v>
      </c>
      <c r="C1888">
        <v>100</v>
      </c>
      <c r="D1888">
        <v>330</v>
      </c>
      <c r="E1888">
        <v>0.01</v>
      </c>
      <c r="F1888" t="s">
        <v>16</v>
      </c>
      <c r="G1888" t="s">
        <v>14</v>
      </c>
      <c r="H1888">
        <v>1E-3</v>
      </c>
      <c r="I1888">
        <v>0.04</v>
      </c>
      <c r="J1888" t="s">
        <v>21</v>
      </c>
      <c r="K1888">
        <v>48</v>
      </c>
      <c r="L1888">
        <v>0.46128999999999998</v>
      </c>
      <c r="M1888">
        <v>46.341000000000001</v>
      </c>
      <c r="N1888">
        <v>0.46283000000000002</v>
      </c>
      <c r="O1888" t="str">
        <f>IF(VLOOKUP($B1888,Table1[],2,FALSE)=0,"",VLOOKUP($B1888,Table1[],2,FALSE))</f>
        <v/>
      </c>
      <c r="P1888" t="str">
        <f>IF(VLOOKUP($B1888,Table1[],3,FALSE)=0,"",VLOOKUP($B1888,Table1[],3,FALSE))</f>
        <v/>
      </c>
      <c r="Q1888" t="str">
        <f>IF(VLOOKUP($B1888,Table1[],5,FALSE)=0,"",VLOOKUP($B1888,Table1[],5,FALSE))</f>
        <v/>
      </c>
    </row>
    <row r="1889" spans="1:17" x14ac:dyDescent="0.25">
      <c r="A1889" t="s">
        <v>117</v>
      </c>
      <c r="B1889" t="s">
        <v>19</v>
      </c>
      <c r="C1889">
        <v>100</v>
      </c>
      <c r="D1889">
        <v>330</v>
      </c>
      <c r="E1889">
        <v>0.1</v>
      </c>
      <c r="F1889" t="s">
        <v>16</v>
      </c>
      <c r="G1889" t="s">
        <v>14</v>
      </c>
      <c r="H1889">
        <v>1E-3</v>
      </c>
      <c r="I1889">
        <v>0.04</v>
      </c>
      <c r="J1889" t="s">
        <v>21</v>
      </c>
      <c r="K1889">
        <v>66.331999999999994</v>
      </c>
      <c r="L1889">
        <v>0.42712</v>
      </c>
      <c r="M1889">
        <v>66.293999999999997</v>
      </c>
      <c r="N1889">
        <v>0.42698000000000003</v>
      </c>
      <c r="O1889" t="str">
        <f>IF(VLOOKUP($B1889,Table1[],2,FALSE)=0,"",VLOOKUP($B1889,Table1[],2,FALSE))</f>
        <v/>
      </c>
      <c r="P1889" t="str">
        <f>IF(VLOOKUP($B1889,Table1[],3,FALSE)=0,"",VLOOKUP($B1889,Table1[],3,FALSE))</f>
        <v/>
      </c>
      <c r="Q1889" t="str">
        <f>IF(VLOOKUP($B1889,Table1[],5,FALSE)=0,"",VLOOKUP($B1889,Table1[],5,FALSE))</f>
        <v/>
      </c>
    </row>
    <row r="1890" spans="1:17" x14ac:dyDescent="0.25">
      <c r="A1890" t="s">
        <v>117</v>
      </c>
      <c r="B1890" t="s">
        <v>19</v>
      </c>
      <c r="C1890">
        <v>100</v>
      </c>
      <c r="D1890">
        <v>330</v>
      </c>
      <c r="E1890">
        <v>1</v>
      </c>
      <c r="F1890" t="s">
        <v>16</v>
      </c>
      <c r="G1890" t="s">
        <v>14</v>
      </c>
      <c r="H1890">
        <v>1E-3</v>
      </c>
      <c r="I1890">
        <v>0.04</v>
      </c>
      <c r="J1890" t="s">
        <v>21</v>
      </c>
      <c r="K1890">
        <v>573.41999999999996</v>
      </c>
      <c r="L1890">
        <v>0.11327</v>
      </c>
      <c r="M1890">
        <v>573.41999999999996</v>
      </c>
      <c r="N1890">
        <v>0.11294</v>
      </c>
      <c r="O1890" t="str">
        <f>IF(VLOOKUP($B1890,Table1[],2,FALSE)=0,"",VLOOKUP($B1890,Table1[],2,FALSE))</f>
        <v/>
      </c>
      <c r="P1890" t="str">
        <f>IF(VLOOKUP($B1890,Table1[],3,FALSE)=0,"",VLOOKUP($B1890,Table1[],3,FALSE))</f>
        <v/>
      </c>
      <c r="Q1890" t="str">
        <f>IF(VLOOKUP($B1890,Table1[],5,FALSE)=0,"",VLOOKUP($B1890,Table1[],5,FALSE))</f>
        <v/>
      </c>
    </row>
    <row r="1891" spans="1:17" x14ac:dyDescent="0.25">
      <c r="A1891" t="s">
        <v>117</v>
      </c>
      <c r="B1891" t="s">
        <v>19</v>
      </c>
      <c r="C1891">
        <v>100</v>
      </c>
      <c r="D1891">
        <v>330</v>
      </c>
      <c r="E1891">
        <v>1E-4</v>
      </c>
      <c r="F1891" t="s">
        <v>16</v>
      </c>
      <c r="G1891" t="s">
        <v>14</v>
      </c>
      <c r="H1891">
        <v>0.04</v>
      </c>
      <c r="I1891">
        <v>1</v>
      </c>
      <c r="J1891" t="s">
        <v>21</v>
      </c>
      <c r="K1891">
        <v>25</v>
      </c>
      <c r="L1891">
        <v>0.46</v>
      </c>
      <c r="M1891">
        <v>23.033999999999999</v>
      </c>
      <c r="N1891">
        <v>0.46337</v>
      </c>
      <c r="O1891" t="str">
        <f>IF(VLOOKUP($B1891,Table1[],2,FALSE)=0,"",VLOOKUP($B1891,Table1[],2,FALSE))</f>
        <v/>
      </c>
      <c r="P1891" t="str">
        <f>IF(VLOOKUP($B1891,Table1[],3,FALSE)=0,"",VLOOKUP($B1891,Table1[],3,FALSE))</f>
        <v/>
      </c>
      <c r="Q1891" t="str">
        <f>IF(VLOOKUP($B1891,Table1[],5,FALSE)=0,"",VLOOKUP($B1891,Table1[],5,FALSE))</f>
        <v/>
      </c>
    </row>
    <row r="1892" spans="1:17" x14ac:dyDescent="0.25">
      <c r="A1892" t="s">
        <v>117</v>
      </c>
      <c r="B1892" t="s">
        <v>19</v>
      </c>
      <c r="C1892">
        <v>100</v>
      </c>
      <c r="D1892">
        <v>330</v>
      </c>
      <c r="E1892">
        <v>1E-3</v>
      </c>
      <c r="F1892" t="s">
        <v>16</v>
      </c>
      <c r="G1892" t="s">
        <v>14</v>
      </c>
      <c r="H1892">
        <v>0.04</v>
      </c>
      <c r="I1892">
        <v>1</v>
      </c>
      <c r="J1892" t="s">
        <v>21</v>
      </c>
      <c r="K1892">
        <v>25</v>
      </c>
      <c r="L1892">
        <v>0.46067000000000002</v>
      </c>
      <c r="M1892">
        <v>23.036999999999999</v>
      </c>
      <c r="N1892">
        <v>0.46337</v>
      </c>
      <c r="O1892" t="str">
        <f>IF(VLOOKUP($B1892,Table1[],2,FALSE)=0,"",VLOOKUP($B1892,Table1[],2,FALSE))</f>
        <v/>
      </c>
      <c r="P1892" t="str">
        <f>IF(VLOOKUP($B1892,Table1[],3,FALSE)=0,"",VLOOKUP($B1892,Table1[],3,FALSE))</f>
        <v/>
      </c>
      <c r="Q1892" t="str">
        <f>IF(VLOOKUP($B1892,Table1[],5,FALSE)=0,"",VLOOKUP($B1892,Table1[],5,FALSE))</f>
        <v/>
      </c>
    </row>
    <row r="1893" spans="1:17" x14ac:dyDescent="0.25">
      <c r="A1893" t="s">
        <v>117</v>
      </c>
      <c r="B1893" t="s">
        <v>19</v>
      </c>
      <c r="C1893">
        <v>100</v>
      </c>
      <c r="D1893">
        <v>330</v>
      </c>
      <c r="E1893">
        <v>0.01</v>
      </c>
      <c r="F1893" t="s">
        <v>16</v>
      </c>
      <c r="G1893" t="s">
        <v>14</v>
      </c>
      <c r="H1893">
        <v>0.04</v>
      </c>
      <c r="I1893">
        <v>1</v>
      </c>
      <c r="J1893" t="s">
        <v>21</v>
      </c>
      <c r="K1893">
        <v>25</v>
      </c>
      <c r="L1893">
        <v>0.46116000000000001</v>
      </c>
      <c r="M1893">
        <v>23.338000000000001</v>
      </c>
      <c r="N1893">
        <v>0.46273999999999998</v>
      </c>
      <c r="O1893" t="str">
        <f>IF(VLOOKUP($B1893,Table1[],2,FALSE)=0,"",VLOOKUP($B1893,Table1[],2,FALSE))</f>
        <v/>
      </c>
      <c r="P1893" t="str">
        <f>IF(VLOOKUP($B1893,Table1[],3,FALSE)=0,"",VLOOKUP($B1893,Table1[],3,FALSE))</f>
        <v/>
      </c>
      <c r="Q1893" t="str">
        <f>IF(VLOOKUP($B1893,Table1[],5,FALSE)=0,"",VLOOKUP($B1893,Table1[],5,FALSE))</f>
        <v/>
      </c>
    </row>
    <row r="1894" spans="1:17" x14ac:dyDescent="0.25">
      <c r="A1894" t="s">
        <v>117</v>
      </c>
      <c r="B1894" t="s">
        <v>19</v>
      </c>
      <c r="C1894">
        <v>100</v>
      </c>
      <c r="D1894">
        <v>330</v>
      </c>
      <c r="E1894">
        <v>0.1</v>
      </c>
      <c r="F1894" t="s">
        <v>16</v>
      </c>
      <c r="G1894" t="s">
        <v>14</v>
      </c>
      <c r="H1894">
        <v>0.04</v>
      </c>
      <c r="I1894">
        <v>1</v>
      </c>
      <c r="J1894" t="s">
        <v>21</v>
      </c>
      <c r="K1894">
        <v>49.031999999999996</v>
      </c>
      <c r="L1894">
        <v>0.41284999999999999</v>
      </c>
      <c r="M1894">
        <v>48.982999999999997</v>
      </c>
      <c r="N1894">
        <v>0.41271000000000002</v>
      </c>
      <c r="O1894" t="str">
        <f>IF(VLOOKUP($B1894,Table1[],2,FALSE)=0,"",VLOOKUP($B1894,Table1[],2,FALSE))</f>
        <v/>
      </c>
      <c r="P1894" t="str">
        <f>IF(VLOOKUP($B1894,Table1[],3,FALSE)=0,"",VLOOKUP($B1894,Table1[],3,FALSE))</f>
        <v/>
      </c>
      <c r="Q1894" t="str">
        <f>IF(VLOOKUP($B1894,Table1[],5,FALSE)=0,"",VLOOKUP($B1894,Table1[],5,FALSE))</f>
        <v/>
      </c>
    </row>
    <row r="1895" spans="1:17" x14ac:dyDescent="0.25">
      <c r="A1895" t="s">
        <v>117</v>
      </c>
      <c r="B1895" t="s">
        <v>19</v>
      </c>
      <c r="C1895">
        <v>100</v>
      </c>
      <c r="D1895">
        <v>330</v>
      </c>
      <c r="E1895">
        <v>1</v>
      </c>
      <c r="F1895" t="s">
        <v>16</v>
      </c>
      <c r="G1895" t="s">
        <v>14</v>
      </c>
      <c r="H1895">
        <v>0.04</v>
      </c>
      <c r="I1895">
        <v>1</v>
      </c>
      <c r="J1895" t="s">
        <v>21</v>
      </c>
      <c r="K1895">
        <v>571.91999999999996</v>
      </c>
      <c r="L1895">
        <v>9.6252000000000004E-2</v>
      </c>
      <c r="M1895">
        <v>571.91999999999996</v>
      </c>
      <c r="N1895">
        <v>9.5921000000000006E-2</v>
      </c>
      <c r="O1895" t="str">
        <f>IF(VLOOKUP($B1895,Table1[],2,FALSE)=0,"",VLOOKUP($B1895,Table1[],2,FALSE))</f>
        <v/>
      </c>
      <c r="P1895" t="str">
        <f>IF(VLOOKUP($B1895,Table1[],3,FALSE)=0,"",VLOOKUP($B1895,Table1[],3,FALSE))</f>
        <v/>
      </c>
      <c r="Q1895" t="str">
        <f>IF(VLOOKUP($B1895,Table1[],5,FALSE)=0,"",VLOOKUP($B1895,Table1[],5,FALSE))</f>
        <v/>
      </c>
    </row>
    <row r="1896" spans="1:17" x14ac:dyDescent="0.25">
      <c r="A1896" t="s">
        <v>117</v>
      </c>
      <c r="B1896" t="s">
        <v>19</v>
      </c>
      <c r="C1896">
        <v>100</v>
      </c>
      <c r="D1896">
        <v>330</v>
      </c>
      <c r="E1896">
        <v>1E-4</v>
      </c>
      <c r="F1896" t="s">
        <v>16</v>
      </c>
      <c r="G1896" t="s">
        <v>14</v>
      </c>
      <c r="H1896">
        <v>1</v>
      </c>
      <c r="I1896">
        <v>20</v>
      </c>
      <c r="J1896" t="s">
        <v>21</v>
      </c>
      <c r="K1896">
        <v>23</v>
      </c>
      <c r="L1896">
        <v>0.7</v>
      </c>
      <c r="M1896">
        <v>23.059000000000001</v>
      </c>
      <c r="N1896">
        <v>0.69384000000000001</v>
      </c>
      <c r="O1896" t="str">
        <f>IF(VLOOKUP($B1896,Table1[],2,FALSE)=0,"",VLOOKUP($B1896,Table1[],2,FALSE))</f>
        <v/>
      </c>
      <c r="P1896" t="str">
        <f>IF(VLOOKUP($B1896,Table1[],3,FALSE)=0,"",VLOOKUP($B1896,Table1[],3,FALSE))</f>
        <v/>
      </c>
      <c r="Q1896" t="str">
        <f>IF(VLOOKUP($B1896,Table1[],5,FALSE)=0,"",VLOOKUP($B1896,Table1[],5,FALSE))</f>
        <v/>
      </c>
    </row>
    <row r="1897" spans="1:17" x14ac:dyDescent="0.25">
      <c r="A1897" t="s">
        <v>117</v>
      </c>
      <c r="B1897" t="s">
        <v>19</v>
      </c>
      <c r="C1897">
        <v>100</v>
      </c>
      <c r="D1897">
        <v>330</v>
      </c>
      <c r="E1897">
        <v>1E-3</v>
      </c>
      <c r="F1897" t="s">
        <v>16</v>
      </c>
      <c r="G1897" t="s">
        <v>14</v>
      </c>
      <c r="H1897">
        <v>1</v>
      </c>
      <c r="I1897">
        <v>20</v>
      </c>
      <c r="J1897" t="s">
        <v>21</v>
      </c>
      <c r="K1897">
        <v>23</v>
      </c>
      <c r="L1897">
        <v>0.7</v>
      </c>
      <c r="M1897">
        <v>23.061</v>
      </c>
      <c r="N1897">
        <v>0.69384000000000001</v>
      </c>
      <c r="O1897" t="str">
        <f>IF(VLOOKUP($B1897,Table1[],2,FALSE)=0,"",VLOOKUP($B1897,Table1[],2,FALSE))</f>
        <v/>
      </c>
      <c r="P1897" t="str">
        <f>IF(VLOOKUP($B1897,Table1[],3,FALSE)=0,"",VLOOKUP($B1897,Table1[],3,FALSE))</f>
        <v/>
      </c>
      <c r="Q1897" t="str">
        <f>IF(VLOOKUP($B1897,Table1[],5,FALSE)=0,"",VLOOKUP($B1897,Table1[],5,FALSE))</f>
        <v/>
      </c>
    </row>
    <row r="1898" spans="1:17" x14ac:dyDescent="0.25">
      <c r="A1898" t="s">
        <v>117</v>
      </c>
      <c r="B1898" t="s">
        <v>19</v>
      </c>
      <c r="C1898">
        <v>100</v>
      </c>
      <c r="D1898">
        <v>330</v>
      </c>
      <c r="E1898">
        <v>0.01</v>
      </c>
      <c r="F1898" t="s">
        <v>16</v>
      </c>
      <c r="G1898" t="s">
        <v>14</v>
      </c>
      <c r="H1898">
        <v>1</v>
      </c>
      <c r="I1898">
        <v>20</v>
      </c>
      <c r="J1898" t="s">
        <v>21</v>
      </c>
      <c r="K1898">
        <v>23</v>
      </c>
      <c r="L1898">
        <v>0.7</v>
      </c>
      <c r="M1898">
        <v>23.291</v>
      </c>
      <c r="N1898">
        <v>0.69333999999999996</v>
      </c>
      <c r="O1898" t="str">
        <f>IF(VLOOKUP($B1898,Table1[],2,FALSE)=0,"",VLOOKUP($B1898,Table1[],2,FALSE))</f>
        <v/>
      </c>
      <c r="P1898" t="str">
        <f>IF(VLOOKUP($B1898,Table1[],3,FALSE)=0,"",VLOOKUP($B1898,Table1[],3,FALSE))</f>
        <v/>
      </c>
      <c r="Q1898" t="str">
        <f>IF(VLOOKUP($B1898,Table1[],5,FALSE)=0,"",VLOOKUP($B1898,Table1[],5,FALSE))</f>
        <v/>
      </c>
    </row>
    <row r="1899" spans="1:17" x14ac:dyDescent="0.25">
      <c r="A1899" t="s">
        <v>117</v>
      </c>
      <c r="B1899" t="s">
        <v>19</v>
      </c>
      <c r="C1899">
        <v>100</v>
      </c>
      <c r="D1899">
        <v>330</v>
      </c>
      <c r="E1899">
        <v>0.1</v>
      </c>
      <c r="F1899" t="s">
        <v>16</v>
      </c>
      <c r="G1899" t="s">
        <v>14</v>
      </c>
      <c r="H1899">
        <v>1</v>
      </c>
      <c r="I1899">
        <v>20</v>
      </c>
      <c r="J1899" t="s">
        <v>21</v>
      </c>
      <c r="K1899">
        <v>44.082999999999998</v>
      </c>
      <c r="L1899">
        <v>0.65012000000000003</v>
      </c>
      <c r="M1899">
        <v>43.963000000000001</v>
      </c>
      <c r="N1899">
        <v>0.65027999999999997</v>
      </c>
      <c r="O1899" t="str">
        <f>IF(VLOOKUP($B1899,Table1[],2,FALSE)=0,"",VLOOKUP($B1899,Table1[],2,FALSE))</f>
        <v/>
      </c>
      <c r="P1899" t="str">
        <f>IF(VLOOKUP($B1899,Table1[],3,FALSE)=0,"",VLOOKUP($B1899,Table1[],3,FALSE))</f>
        <v/>
      </c>
      <c r="Q1899" t="str">
        <f>IF(VLOOKUP($B1899,Table1[],5,FALSE)=0,"",VLOOKUP($B1899,Table1[],5,FALSE))</f>
        <v/>
      </c>
    </row>
    <row r="1900" spans="1:17" x14ac:dyDescent="0.25">
      <c r="A1900" t="s">
        <v>117</v>
      </c>
      <c r="B1900" t="s">
        <v>19</v>
      </c>
      <c r="C1900">
        <v>100</v>
      </c>
      <c r="D1900">
        <v>330</v>
      </c>
      <c r="E1900">
        <v>1</v>
      </c>
      <c r="F1900" t="s">
        <v>16</v>
      </c>
      <c r="G1900" t="s">
        <v>14</v>
      </c>
      <c r="H1900">
        <v>1</v>
      </c>
      <c r="I1900">
        <v>20</v>
      </c>
      <c r="J1900" t="s">
        <v>21</v>
      </c>
      <c r="K1900">
        <v>565.1</v>
      </c>
      <c r="L1900">
        <v>0.19691</v>
      </c>
      <c r="M1900">
        <v>565.03</v>
      </c>
      <c r="N1900">
        <v>0.19677</v>
      </c>
      <c r="O1900" t="str">
        <f>IF(VLOOKUP($B1900,Table1[],2,FALSE)=0,"",VLOOKUP($B1900,Table1[],2,FALSE))</f>
        <v/>
      </c>
      <c r="P1900" t="str">
        <f>IF(VLOOKUP($B1900,Table1[],3,FALSE)=0,"",VLOOKUP($B1900,Table1[],3,FALSE))</f>
        <v/>
      </c>
      <c r="Q1900" t="str">
        <f>IF(VLOOKUP($B1900,Table1[],5,FALSE)=0,"",VLOOKUP($B1900,Table1[],5,FALSE))</f>
        <v/>
      </c>
    </row>
    <row r="1901" spans="1:17" x14ac:dyDescent="0.25">
      <c r="A1901" t="s">
        <v>117</v>
      </c>
      <c r="B1901" t="s">
        <v>19</v>
      </c>
      <c r="C1901">
        <v>100</v>
      </c>
      <c r="D1901">
        <v>330</v>
      </c>
      <c r="E1901">
        <v>1E-4</v>
      </c>
      <c r="F1901" t="s">
        <v>16</v>
      </c>
      <c r="G1901" t="s">
        <v>14</v>
      </c>
      <c r="H1901">
        <v>20</v>
      </c>
      <c r="I1901">
        <v>50</v>
      </c>
      <c r="J1901" t="s">
        <v>21</v>
      </c>
      <c r="K1901">
        <v>23</v>
      </c>
      <c r="L1901">
        <v>1.4</v>
      </c>
      <c r="M1901">
        <v>23.053000000000001</v>
      </c>
      <c r="N1901">
        <v>1.3878999999999999</v>
      </c>
      <c r="O1901" t="str">
        <f>IF(VLOOKUP($B1901,Table1[],2,FALSE)=0,"",VLOOKUP($B1901,Table1[],2,FALSE))</f>
        <v/>
      </c>
      <c r="P1901" t="str">
        <f>IF(VLOOKUP($B1901,Table1[],3,FALSE)=0,"",VLOOKUP($B1901,Table1[],3,FALSE))</f>
        <v/>
      </c>
      <c r="Q1901" t="str">
        <f>IF(VLOOKUP($B1901,Table1[],5,FALSE)=0,"",VLOOKUP($B1901,Table1[],5,FALSE))</f>
        <v/>
      </c>
    </row>
    <row r="1902" spans="1:17" x14ac:dyDescent="0.25">
      <c r="A1902" t="s">
        <v>117</v>
      </c>
      <c r="B1902" t="s">
        <v>19</v>
      </c>
      <c r="C1902">
        <v>100</v>
      </c>
      <c r="D1902">
        <v>330</v>
      </c>
      <c r="E1902">
        <v>1E-3</v>
      </c>
      <c r="F1902" t="s">
        <v>16</v>
      </c>
      <c r="G1902" t="s">
        <v>14</v>
      </c>
      <c r="H1902">
        <v>20</v>
      </c>
      <c r="I1902">
        <v>50</v>
      </c>
      <c r="J1902" t="s">
        <v>21</v>
      </c>
      <c r="K1902">
        <v>23</v>
      </c>
      <c r="L1902">
        <v>1.4</v>
      </c>
      <c r="M1902">
        <v>23.053999999999998</v>
      </c>
      <c r="N1902">
        <v>1.3878999999999999</v>
      </c>
      <c r="O1902" t="str">
        <f>IF(VLOOKUP($B1902,Table1[],2,FALSE)=0,"",VLOOKUP($B1902,Table1[],2,FALSE))</f>
        <v/>
      </c>
      <c r="P1902" t="str">
        <f>IF(VLOOKUP($B1902,Table1[],3,FALSE)=0,"",VLOOKUP($B1902,Table1[],3,FALSE))</f>
        <v/>
      </c>
      <c r="Q1902" t="str">
        <f>IF(VLOOKUP($B1902,Table1[],5,FALSE)=0,"",VLOOKUP($B1902,Table1[],5,FALSE))</f>
        <v/>
      </c>
    </row>
    <row r="1903" spans="1:17" x14ac:dyDescent="0.25">
      <c r="A1903" t="s">
        <v>117</v>
      </c>
      <c r="B1903" t="s">
        <v>19</v>
      </c>
      <c r="C1903">
        <v>100</v>
      </c>
      <c r="D1903">
        <v>330</v>
      </c>
      <c r="E1903">
        <v>0.01</v>
      </c>
      <c r="F1903" t="s">
        <v>16</v>
      </c>
      <c r="G1903" t="s">
        <v>14</v>
      </c>
      <c r="H1903">
        <v>20</v>
      </c>
      <c r="I1903">
        <v>50</v>
      </c>
      <c r="J1903" t="s">
        <v>21</v>
      </c>
      <c r="K1903">
        <v>23</v>
      </c>
      <c r="L1903">
        <v>1.4</v>
      </c>
      <c r="M1903">
        <v>23.187999999999999</v>
      </c>
      <c r="N1903">
        <v>1.3875999999999999</v>
      </c>
      <c r="O1903" t="str">
        <f>IF(VLOOKUP($B1903,Table1[],2,FALSE)=0,"",VLOOKUP($B1903,Table1[],2,FALSE))</f>
        <v/>
      </c>
      <c r="P1903" t="str">
        <f>IF(VLOOKUP($B1903,Table1[],3,FALSE)=0,"",VLOOKUP($B1903,Table1[],3,FALSE))</f>
        <v/>
      </c>
      <c r="Q1903" t="str">
        <f>IF(VLOOKUP($B1903,Table1[],5,FALSE)=0,"",VLOOKUP($B1903,Table1[],5,FALSE))</f>
        <v/>
      </c>
    </row>
    <row r="1904" spans="1:17" x14ac:dyDescent="0.25">
      <c r="A1904" t="s">
        <v>117</v>
      </c>
      <c r="B1904" t="s">
        <v>19</v>
      </c>
      <c r="C1904">
        <v>100</v>
      </c>
      <c r="D1904">
        <v>330</v>
      </c>
      <c r="E1904">
        <v>0.1</v>
      </c>
      <c r="F1904" t="s">
        <v>16</v>
      </c>
      <c r="G1904" t="s">
        <v>14</v>
      </c>
      <c r="H1904">
        <v>20</v>
      </c>
      <c r="I1904">
        <v>50</v>
      </c>
      <c r="J1904" t="s">
        <v>21</v>
      </c>
      <c r="K1904">
        <v>35.929000000000002</v>
      </c>
      <c r="L1904">
        <v>1.3608</v>
      </c>
      <c r="M1904">
        <v>35.878</v>
      </c>
      <c r="N1904">
        <v>1.3594999999999999</v>
      </c>
      <c r="O1904" t="str">
        <f>IF(VLOOKUP($B1904,Table1[],2,FALSE)=0,"",VLOOKUP($B1904,Table1[],2,FALSE))</f>
        <v/>
      </c>
      <c r="P1904" t="str">
        <f>IF(VLOOKUP($B1904,Table1[],3,FALSE)=0,"",VLOOKUP($B1904,Table1[],3,FALSE))</f>
        <v/>
      </c>
      <c r="Q1904" t="str">
        <f>IF(VLOOKUP($B1904,Table1[],5,FALSE)=0,"",VLOOKUP($B1904,Table1[],5,FALSE))</f>
        <v/>
      </c>
    </row>
    <row r="1905" spans="1:17" x14ac:dyDescent="0.25">
      <c r="A1905" t="s">
        <v>117</v>
      </c>
      <c r="B1905" t="s">
        <v>19</v>
      </c>
      <c r="C1905">
        <v>100</v>
      </c>
      <c r="D1905">
        <v>330</v>
      </c>
      <c r="E1905">
        <v>1</v>
      </c>
      <c r="F1905" t="s">
        <v>16</v>
      </c>
      <c r="G1905" t="s">
        <v>14</v>
      </c>
      <c r="H1905">
        <v>20</v>
      </c>
      <c r="I1905">
        <v>50</v>
      </c>
      <c r="J1905" t="s">
        <v>21</v>
      </c>
      <c r="K1905">
        <v>533.77</v>
      </c>
      <c r="L1905">
        <v>0.66047</v>
      </c>
      <c r="M1905">
        <v>533.57000000000005</v>
      </c>
      <c r="N1905">
        <v>0.66042000000000001</v>
      </c>
      <c r="O1905" t="str">
        <f>IF(VLOOKUP($B1905,Table1[],2,FALSE)=0,"",VLOOKUP($B1905,Table1[],2,FALSE))</f>
        <v/>
      </c>
      <c r="P1905" t="str">
        <f>IF(VLOOKUP($B1905,Table1[],3,FALSE)=0,"",VLOOKUP($B1905,Table1[],3,FALSE))</f>
        <v/>
      </c>
      <c r="Q1905" t="str">
        <f>IF(VLOOKUP($B1905,Table1[],5,FALSE)=0,"",VLOOKUP($B1905,Table1[],5,FALSE))</f>
        <v/>
      </c>
    </row>
    <row r="1906" spans="1:17" x14ac:dyDescent="0.25">
      <c r="A1906" t="s">
        <v>117</v>
      </c>
      <c r="B1906" t="s">
        <v>19</v>
      </c>
      <c r="C1906">
        <v>100</v>
      </c>
      <c r="D1906">
        <v>330</v>
      </c>
      <c r="E1906">
        <v>1E-4</v>
      </c>
      <c r="F1906" t="s">
        <v>16</v>
      </c>
      <c r="G1906" t="s">
        <v>14</v>
      </c>
      <c r="H1906">
        <v>50</v>
      </c>
      <c r="I1906">
        <v>100</v>
      </c>
      <c r="J1906" t="s">
        <v>21</v>
      </c>
      <c r="K1906">
        <v>23</v>
      </c>
      <c r="L1906">
        <v>3.5</v>
      </c>
      <c r="M1906">
        <v>23.11</v>
      </c>
      <c r="N1906">
        <v>3.4655999999999998</v>
      </c>
      <c r="O1906" t="str">
        <f>IF(VLOOKUP($B1906,Table1[],2,FALSE)=0,"",VLOOKUP($B1906,Table1[],2,FALSE))</f>
        <v/>
      </c>
      <c r="P1906" t="str">
        <f>IF(VLOOKUP($B1906,Table1[],3,FALSE)=0,"",VLOOKUP($B1906,Table1[],3,FALSE))</f>
        <v/>
      </c>
      <c r="Q1906" t="str">
        <f>IF(VLOOKUP($B1906,Table1[],5,FALSE)=0,"",VLOOKUP($B1906,Table1[],5,FALSE))</f>
        <v/>
      </c>
    </row>
    <row r="1907" spans="1:17" x14ac:dyDescent="0.25">
      <c r="A1907" t="s">
        <v>117</v>
      </c>
      <c r="B1907" t="s">
        <v>19</v>
      </c>
      <c r="C1907">
        <v>100</v>
      </c>
      <c r="D1907">
        <v>330</v>
      </c>
      <c r="E1907">
        <v>1E-3</v>
      </c>
      <c r="F1907" t="s">
        <v>16</v>
      </c>
      <c r="G1907" t="s">
        <v>14</v>
      </c>
      <c r="H1907">
        <v>50</v>
      </c>
      <c r="I1907">
        <v>100</v>
      </c>
      <c r="J1907" t="s">
        <v>21</v>
      </c>
      <c r="K1907">
        <v>23</v>
      </c>
      <c r="L1907">
        <v>3.5</v>
      </c>
      <c r="M1907">
        <v>23.111000000000001</v>
      </c>
      <c r="N1907">
        <v>3.4655999999999998</v>
      </c>
      <c r="O1907" t="str">
        <f>IF(VLOOKUP($B1907,Table1[],2,FALSE)=0,"",VLOOKUP($B1907,Table1[],2,FALSE))</f>
        <v/>
      </c>
      <c r="P1907" t="str">
        <f>IF(VLOOKUP($B1907,Table1[],3,FALSE)=0,"",VLOOKUP($B1907,Table1[],3,FALSE))</f>
        <v/>
      </c>
      <c r="Q1907" t="str">
        <f>IF(VLOOKUP($B1907,Table1[],5,FALSE)=0,"",VLOOKUP($B1907,Table1[],5,FALSE))</f>
        <v/>
      </c>
    </row>
    <row r="1908" spans="1:17" x14ac:dyDescent="0.25">
      <c r="A1908" t="s">
        <v>117</v>
      </c>
      <c r="B1908" t="s">
        <v>19</v>
      </c>
      <c r="C1908">
        <v>100</v>
      </c>
      <c r="D1908">
        <v>330</v>
      </c>
      <c r="E1908">
        <v>0.01</v>
      </c>
      <c r="F1908" t="s">
        <v>16</v>
      </c>
      <c r="G1908" t="s">
        <v>14</v>
      </c>
      <c r="H1908">
        <v>50</v>
      </c>
      <c r="I1908">
        <v>100</v>
      </c>
      <c r="J1908" t="s">
        <v>21</v>
      </c>
      <c r="K1908">
        <v>23</v>
      </c>
      <c r="L1908">
        <v>3.5</v>
      </c>
      <c r="M1908">
        <v>23.164000000000001</v>
      </c>
      <c r="N1908">
        <v>3.4655</v>
      </c>
      <c r="O1908" t="str">
        <f>IF(VLOOKUP($B1908,Table1[],2,FALSE)=0,"",VLOOKUP($B1908,Table1[],2,FALSE))</f>
        <v/>
      </c>
      <c r="P1908" t="str">
        <f>IF(VLOOKUP($B1908,Table1[],3,FALSE)=0,"",VLOOKUP($B1908,Table1[],3,FALSE))</f>
        <v/>
      </c>
      <c r="Q1908" t="str">
        <f>IF(VLOOKUP($B1908,Table1[],5,FALSE)=0,"",VLOOKUP($B1908,Table1[],5,FALSE))</f>
        <v/>
      </c>
    </row>
    <row r="1909" spans="1:17" x14ac:dyDescent="0.25">
      <c r="A1909" t="s">
        <v>117</v>
      </c>
      <c r="B1909" t="s">
        <v>19</v>
      </c>
      <c r="C1909">
        <v>100</v>
      </c>
      <c r="D1909">
        <v>330</v>
      </c>
      <c r="E1909">
        <v>0.1</v>
      </c>
      <c r="F1909" t="s">
        <v>16</v>
      </c>
      <c r="G1909" t="s">
        <v>14</v>
      </c>
      <c r="H1909">
        <v>50</v>
      </c>
      <c r="I1909">
        <v>100</v>
      </c>
      <c r="J1909" t="s">
        <v>21</v>
      </c>
      <c r="K1909">
        <v>24.914000000000001</v>
      </c>
      <c r="L1909">
        <v>3.4942000000000002</v>
      </c>
      <c r="M1909">
        <v>28.927</v>
      </c>
      <c r="N1909">
        <v>3.4523000000000001</v>
      </c>
      <c r="O1909" t="str">
        <f>IF(VLOOKUP($B1909,Table1[],2,FALSE)=0,"",VLOOKUP($B1909,Table1[],2,FALSE))</f>
        <v/>
      </c>
      <c r="P1909" t="str">
        <f>IF(VLOOKUP($B1909,Table1[],3,FALSE)=0,"",VLOOKUP($B1909,Table1[],3,FALSE))</f>
        <v/>
      </c>
      <c r="Q1909" t="str">
        <f>IF(VLOOKUP($B1909,Table1[],5,FALSE)=0,"",VLOOKUP($B1909,Table1[],5,FALSE))</f>
        <v/>
      </c>
    </row>
    <row r="1910" spans="1:17" x14ac:dyDescent="0.25">
      <c r="A1910" t="s">
        <v>117</v>
      </c>
      <c r="B1910" t="s">
        <v>19</v>
      </c>
      <c r="C1910">
        <v>100</v>
      </c>
      <c r="D1910">
        <v>330</v>
      </c>
      <c r="E1910">
        <v>1</v>
      </c>
      <c r="F1910" t="s">
        <v>16</v>
      </c>
      <c r="G1910" t="s">
        <v>14</v>
      </c>
      <c r="H1910">
        <v>50</v>
      </c>
      <c r="I1910">
        <v>100</v>
      </c>
      <c r="J1910" t="s">
        <v>21</v>
      </c>
      <c r="K1910">
        <v>418.09</v>
      </c>
      <c r="L1910">
        <v>2.6787000000000001</v>
      </c>
      <c r="M1910">
        <v>417.63</v>
      </c>
      <c r="N1910">
        <v>2.6793</v>
      </c>
      <c r="O1910" t="str">
        <f>IF(VLOOKUP($B1910,Table1[],2,FALSE)=0,"",VLOOKUP($B1910,Table1[],2,FALSE))</f>
        <v/>
      </c>
      <c r="P1910" t="str">
        <f>IF(VLOOKUP($B1910,Table1[],3,FALSE)=0,"",VLOOKUP($B1910,Table1[],3,FALSE))</f>
        <v/>
      </c>
      <c r="Q1910" t="str">
        <f>IF(VLOOKUP($B1910,Table1[],5,FALSE)=0,"",VLOOKUP($B1910,Table1[],5,FALSE))</f>
        <v/>
      </c>
    </row>
    <row r="1911" spans="1:17" x14ac:dyDescent="0.25">
      <c r="A1911" t="s">
        <v>117</v>
      </c>
      <c r="B1911" t="s">
        <v>19</v>
      </c>
      <c r="C1911">
        <v>330</v>
      </c>
      <c r="D1911">
        <v>1000</v>
      </c>
      <c r="E1911">
        <v>1E-4</v>
      </c>
      <c r="F1911" t="s">
        <v>16</v>
      </c>
      <c r="G1911" t="s">
        <v>14</v>
      </c>
      <c r="H1911">
        <v>1E-3</v>
      </c>
      <c r="I1911">
        <v>0.04</v>
      </c>
      <c r="J1911" t="s">
        <v>21</v>
      </c>
      <c r="K1911">
        <v>50</v>
      </c>
      <c r="L1911">
        <v>0.46</v>
      </c>
      <c r="M1911">
        <v>46.106999999999999</v>
      </c>
      <c r="N1911">
        <v>0.46338000000000001</v>
      </c>
      <c r="O1911" t="str">
        <f>IF(VLOOKUP($B1911,Table1[],2,FALSE)=0,"",VLOOKUP($B1911,Table1[],2,FALSE))</f>
        <v/>
      </c>
      <c r="P1911" t="str">
        <f>IF(VLOOKUP($B1911,Table1[],3,FALSE)=0,"",VLOOKUP($B1911,Table1[],3,FALSE))</f>
        <v/>
      </c>
      <c r="Q1911" t="str">
        <f>IF(VLOOKUP($B1911,Table1[],5,FALSE)=0,"",VLOOKUP($B1911,Table1[],5,FALSE))</f>
        <v/>
      </c>
    </row>
    <row r="1912" spans="1:17" x14ac:dyDescent="0.25">
      <c r="A1912" t="s">
        <v>117</v>
      </c>
      <c r="B1912" t="s">
        <v>19</v>
      </c>
      <c r="C1912">
        <v>330</v>
      </c>
      <c r="D1912">
        <v>1000</v>
      </c>
      <c r="E1912">
        <v>1E-3</v>
      </c>
      <c r="F1912" t="s">
        <v>16</v>
      </c>
      <c r="G1912" t="s">
        <v>14</v>
      </c>
      <c r="H1912">
        <v>1E-3</v>
      </c>
      <c r="I1912">
        <v>0.04</v>
      </c>
      <c r="J1912" t="s">
        <v>21</v>
      </c>
      <c r="K1912">
        <v>50</v>
      </c>
      <c r="L1912">
        <v>0.46054</v>
      </c>
      <c r="M1912">
        <v>46.107999999999997</v>
      </c>
      <c r="N1912">
        <v>0.46338000000000001</v>
      </c>
      <c r="O1912" t="str">
        <f>IF(VLOOKUP($B1912,Table1[],2,FALSE)=0,"",VLOOKUP($B1912,Table1[],2,FALSE))</f>
        <v/>
      </c>
      <c r="P1912" t="str">
        <f>IF(VLOOKUP($B1912,Table1[],3,FALSE)=0,"",VLOOKUP($B1912,Table1[],3,FALSE))</f>
        <v/>
      </c>
      <c r="Q1912" t="str">
        <f>IF(VLOOKUP($B1912,Table1[],5,FALSE)=0,"",VLOOKUP($B1912,Table1[],5,FALSE))</f>
        <v/>
      </c>
    </row>
    <row r="1913" spans="1:17" x14ac:dyDescent="0.25">
      <c r="A1913" t="s">
        <v>117</v>
      </c>
      <c r="B1913" t="s">
        <v>19</v>
      </c>
      <c r="C1913">
        <v>330</v>
      </c>
      <c r="D1913">
        <v>1000</v>
      </c>
      <c r="E1913">
        <v>0.01</v>
      </c>
      <c r="F1913" t="s">
        <v>16</v>
      </c>
      <c r="G1913" t="s">
        <v>14</v>
      </c>
      <c r="H1913">
        <v>1E-3</v>
      </c>
      <c r="I1913">
        <v>0.04</v>
      </c>
      <c r="J1913" t="s">
        <v>21</v>
      </c>
      <c r="K1913">
        <v>50</v>
      </c>
      <c r="L1913">
        <v>0.46059</v>
      </c>
      <c r="M1913">
        <v>46.301000000000002</v>
      </c>
      <c r="N1913">
        <v>0.46322000000000002</v>
      </c>
      <c r="O1913" t="str">
        <f>IF(VLOOKUP($B1913,Table1[],2,FALSE)=0,"",VLOOKUP($B1913,Table1[],2,FALSE))</f>
        <v/>
      </c>
      <c r="P1913" t="str">
        <f>IF(VLOOKUP($B1913,Table1[],3,FALSE)=0,"",VLOOKUP($B1913,Table1[],3,FALSE))</f>
        <v/>
      </c>
      <c r="Q1913" t="str">
        <f>IF(VLOOKUP($B1913,Table1[],5,FALSE)=0,"",VLOOKUP($B1913,Table1[],5,FALSE))</f>
        <v/>
      </c>
    </row>
    <row r="1914" spans="1:17" x14ac:dyDescent="0.25">
      <c r="A1914" t="s">
        <v>117</v>
      </c>
      <c r="B1914" t="s">
        <v>19</v>
      </c>
      <c r="C1914">
        <v>330</v>
      </c>
      <c r="D1914">
        <v>1000</v>
      </c>
      <c r="E1914">
        <v>0.1</v>
      </c>
      <c r="F1914" t="s">
        <v>16</v>
      </c>
      <c r="G1914" t="s">
        <v>14</v>
      </c>
      <c r="H1914">
        <v>1E-3</v>
      </c>
      <c r="I1914">
        <v>0.04</v>
      </c>
      <c r="J1914" t="s">
        <v>21</v>
      </c>
      <c r="K1914">
        <v>64.183999999999997</v>
      </c>
      <c r="L1914">
        <v>0.4486</v>
      </c>
      <c r="M1914">
        <v>64.129000000000005</v>
      </c>
      <c r="N1914">
        <v>0.44862000000000002</v>
      </c>
      <c r="O1914" t="str">
        <f>IF(VLOOKUP($B1914,Table1[],2,FALSE)=0,"",VLOOKUP($B1914,Table1[],2,FALSE))</f>
        <v/>
      </c>
      <c r="P1914" t="str">
        <f>IF(VLOOKUP($B1914,Table1[],3,FALSE)=0,"",VLOOKUP($B1914,Table1[],3,FALSE))</f>
        <v/>
      </c>
      <c r="Q1914" t="str">
        <f>IF(VLOOKUP($B1914,Table1[],5,FALSE)=0,"",VLOOKUP($B1914,Table1[],5,FALSE))</f>
        <v/>
      </c>
    </row>
    <row r="1915" spans="1:17" x14ac:dyDescent="0.25">
      <c r="A1915" t="s">
        <v>117</v>
      </c>
      <c r="B1915" t="s">
        <v>19</v>
      </c>
      <c r="C1915">
        <v>330</v>
      </c>
      <c r="D1915">
        <v>1000</v>
      </c>
      <c r="E1915">
        <v>1</v>
      </c>
      <c r="F1915" t="s">
        <v>16</v>
      </c>
      <c r="G1915" t="s">
        <v>14</v>
      </c>
      <c r="H1915">
        <v>1E-3</v>
      </c>
      <c r="I1915">
        <v>0.04</v>
      </c>
      <c r="J1915" t="s">
        <v>21</v>
      </c>
      <c r="K1915">
        <v>564.15</v>
      </c>
      <c r="L1915">
        <v>0.20594999999999999</v>
      </c>
      <c r="M1915">
        <v>564.12</v>
      </c>
      <c r="N1915">
        <v>0.20588999999999999</v>
      </c>
      <c r="O1915" t="str">
        <f>IF(VLOOKUP($B1915,Table1[],2,FALSE)=0,"",VLOOKUP($B1915,Table1[],2,FALSE))</f>
        <v/>
      </c>
      <c r="P1915" t="str">
        <f>IF(VLOOKUP($B1915,Table1[],3,FALSE)=0,"",VLOOKUP($B1915,Table1[],3,FALSE))</f>
        <v/>
      </c>
      <c r="Q1915" t="str">
        <f>IF(VLOOKUP($B1915,Table1[],5,FALSE)=0,"",VLOOKUP($B1915,Table1[],5,FALSE))</f>
        <v/>
      </c>
    </row>
    <row r="1916" spans="1:17" x14ac:dyDescent="0.25">
      <c r="A1916" t="s">
        <v>117</v>
      </c>
      <c r="B1916" t="s">
        <v>19</v>
      </c>
      <c r="C1916">
        <v>330</v>
      </c>
      <c r="D1916">
        <v>1000</v>
      </c>
      <c r="E1916">
        <v>1E-4</v>
      </c>
      <c r="F1916" t="s">
        <v>16</v>
      </c>
      <c r="G1916" t="s">
        <v>14</v>
      </c>
      <c r="H1916">
        <v>0.04</v>
      </c>
      <c r="I1916">
        <v>1</v>
      </c>
      <c r="J1916" t="s">
        <v>21</v>
      </c>
      <c r="K1916">
        <v>27</v>
      </c>
      <c r="L1916">
        <v>0.46</v>
      </c>
      <c r="M1916">
        <v>23.030999999999999</v>
      </c>
      <c r="N1916">
        <v>0.46343000000000001</v>
      </c>
      <c r="O1916" t="str">
        <f>IF(VLOOKUP($B1916,Table1[],2,FALSE)=0,"",VLOOKUP($B1916,Table1[],2,FALSE))</f>
        <v/>
      </c>
      <c r="P1916" t="str">
        <f>IF(VLOOKUP($B1916,Table1[],3,FALSE)=0,"",VLOOKUP($B1916,Table1[],3,FALSE))</f>
        <v/>
      </c>
      <c r="Q1916" t="str">
        <f>IF(VLOOKUP($B1916,Table1[],5,FALSE)=0,"",VLOOKUP($B1916,Table1[],5,FALSE))</f>
        <v/>
      </c>
    </row>
    <row r="1917" spans="1:17" x14ac:dyDescent="0.25">
      <c r="A1917" t="s">
        <v>117</v>
      </c>
      <c r="B1917" t="s">
        <v>19</v>
      </c>
      <c r="C1917">
        <v>330</v>
      </c>
      <c r="D1917">
        <v>1000</v>
      </c>
      <c r="E1917">
        <v>1E-3</v>
      </c>
      <c r="F1917" t="s">
        <v>16</v>
      </c>
      <c r="G1917" t="s">
        <v>14</v>
      </c>
      <c r="H1917">
        <v>0.04</v>
      </c>
      <c r="I1917">
        <v>1</v>
      </c>
      <c r="J1917" t="s">
        <v>21</v>
      </c>
      <c r="K1917">
        <v>27</v>
      </c>
      <c r="L1917">
        <v>0.46050999999999997</v>
      </c>
      <c r="M1917">
        <v>23.032</v>
      </c>
      <c r="N1917">
        <v>0.46343000000000001</v>
      </c>
      <c r="O1917" t="str">
        <f>IF(VLOOKUP($B1917,Table1[],2,FALSE)=0,"",VLOOKUP($B1917,Table1[],2,FALSE))</f>
        <v/>
      </c>
      <c r="P1917" t="str">
        <f>IF(VLOOKUP($B1917,Table1[],3,FALSE)=0,"",VLOOKUP($B1917,Table1[],3,FALSE))</f>
        <v/>
      </c>
      <c r="Q1917" t="str">
        <f>IF(VLOOKUP($B1917,Table1[],5,FALSE)=0,"",VLOOKUP($B1917,Table1[],5,FALSE))</f>
        <v/>
      </c>
    </row>
    <row r="1918" spans="1:17" x14ac:dyDescent="0.25">
      <c r="A1918" t="s">
        <v>117</v>
      </c>
      <c r="B1918" t="s">
        <v>19</v>
      </c>
      <c r="C1918">
        <v>330</v>
      </c>
      <c r="D1918">
        <v>1000</v>
      </c>
      <c r="E1918">
        <v>0.01</v>
      </c>
      <c r="F1918" t="s">
        <v>16</v>
      </c>
      <c r="G1918" t="s">
        <v>14</v>
      </c>
      <c r="H1918">
        <v>0.04</v>
      </c>
      <c r="I1918">
        <v>1</v>
      </c>
      <c r="J1918" t="s">
        <v>21</v>
      </c>
      <c r="K1918">
        <v>27</v>
      </c>
      <c r="L1918">
        <v>0.46056000000000002</v>
      </c>
      <c r="M1918">
        <v>23.29</v>
      </c>
      <c r="N1918">
        <v>0.46321000000000001</v>
      </c>
      <c r="O1918" t="str">
        <f>IF(VLOOKUP($B1918,Table1[],2,FALSE)=0,"",VLOOKUP($B1918,Table1[],2,FALSE))</f>
        <v/>
      </c>
      <c r="P1918" t="str">
        <f>IF(VLOOKUP($B1918,Table1[],3,FALSE)=0,"",VLOOKUP($B1918,Table1[],3,FALSE))</f>
        <v/>
      </c>
      <c r="Q1918" t="str">
        <f>IF(VLOOKUP($B1918,Table1[],5,FALSE)=0,"",VLOOKUP($B1918,Table1[],5,FALSE))</f>
        <v/>
      </c>
    </row>
    <row r="1919" spans="1:17" x14ac:dyDescent="0.25">
      <c r="A1919" t="s">
        <v>117</v>
      </c>
      <c r="B1919" t="s">
        <v>19</v>
      </c>
      <c r="C1919">
        <v>330</v>
      </c>
      <c r="D1919">
        <v>1000</v>
      </c>
      <c r="E1919">
        <v>0.1</v>
      </c>
      <c r="F1919" t="s">
        <v>16</v>
      </c>
      <c r="G1919" t="s">
        <v>14</v>
      </c>
      <c r="H1919">
        <v>0.04</v>
      </c>
      <c r="I1919">
        <v>1</v>
      </c>
      <c r="J1919" t="s">
        <v>21</v>
      </c>
      <c r="K1919">
        <v>45.920999999999999</v>
      </c>
      <c r="L1919">
        <v>0.44399</v>
      </c>
      <c r="M1919">
        <v>45.854999999999997</v>
      </c>
      <c r="N1919">
        <v>0.44402000000000003</v>
      </c>
      <c r="O1919" t="str">
        <f>IF(VLOOKUP($B1919,Table1[],2,FALSE)=0,"",VLOOKUP($B1919,Table1[],2,FALSE))</f>
        <v/>
      </c>
      <c r="P1919" t="str">
        <f>IF(VLOOKUP($B1919,Table1[],3,FALSE)=0,"",VLOOKUP($B1919,Table1[],3,FALSE))</f>
        <v/>
      </c>
      <c r="Q1919" t="str">
        <f>IF(VLOOKUP($B1919,Table1[],5,FALSE)=0,"",VLOOKUP($B1919,Table1[],5,FALSE))</f>
        <v/>
      </c>
    </row>
    <row r="1920" spans="1:17" x14ac:dyDescent="0.25">
      <c r="A1920" t="s">
        <v>117</v>
      </c>
      <c r="B1920" t="s">
        <v>19</v>
      </c>
      <c r="C1920">
        <v>330</v>
      </c>
      <c r="D1920">
        <v>1000</v>
      </c>
      <c r="E1920">
        <v>1</v>
      </c>
      <c r="F1920" t="s">
        <v>16</v>
      </c>
      <c r="G1920" t="s">
        <v>14</v>
      </c>
      <c r="H1920">
        <v>0.04</v>
      </c>
      <c r="I1920">
        <v>1</v>
      </c>
      <c r="J1920" t="s">
        <v>21</v>
      </c>
      <c r="K1920">
        <v>562.27</v>
      </c>
      <c r="L1920">
        <v>0.1928</v>
      </c>
      <c r="M1920">
        <v>562.23</v>
      </c>
      <c r="N1920">
        <v>0.19273999999999999</v>
      </c>
      <c r="O1920" t="str">
        <f>IF(VLOOKUP($B1920,Table1[],2,FALSE)=0,"",VLOOKUP($B1920,Table1[],2,FALSE))</f>
        <v/>
      </c>
      <c r="P1920" t="str">
        <f>IF(VLOOKUP($B1920,Table1[],3,FALSE)=0,"",VLOOKUP($B1920,Table1[],3,FALSE))</f>
        <v/>
      </c>
      <c r="Q1920" t="str">
        <f>IF(VLOOKUP($B1920,Table1[],5,FALSE)=0,"",VLOOKUP($B1920,Table1[],5,FALSE))</f>
        <v/>
      </c>
    </row>
    <row r="1921" spans="1:17" x14ac:dyDescent="0.25">
      <c r="A1921" t="s">
        <v>117</v>
      </c>
      <c r="B1921" t="s">
        <v>19</v>
      </c>
      <c r="C1921">
        <v>330</v>
      </c>
      <c r="D1921">
        <v>1000</v>
      </c>
      <c r="E1921">
        <v>1E-4</v>
      </c>
      <c r="F1921" t="s">
        <v>16</v>
      </c>
      <c r="G1921" t="s">
        <v>14</v>
      </c>
      <c r="H1921">
        <v>1</v>
      </c>
      <c r="I1921">
        <v>10</v>
      </c>
      <c r="J1921" t="s">
        <v>21</v>
      </c>
      <c r="K1921">
        <v>23</v>
      </c>
      <c r="L1921">
        <v>0.7</v>
      </c>
      <c r="M1921">
        <v>23.056000000000001</v>
      </c>
      <c r="N1921">
        <v>0.69386999999999999</v>
      </c>
      <c r="O1921" t="str">
        <f>IF(VLOOKUP($B1921,Table1[],2,FALSE)=0,"",VLOOKUP($B1921,Table1[],2,FALSE))</f>
        <v/>
      </c>
      <c r="P1921" t="str">
        <f>IF(VLOOKUP($B1921,Table1[],3,FALSE)=0,"",VLOOKUP($B1921,Table1[],3,FALSE))</f>
        <v/>
      </c>
      <c r="Q1921" t="str">
        <f>IF(VLOOKUP($B1921,Table1[],5,FALSE)=0,"",VLOOKUP($B1921,Table1[],5,FALSE))</f>
        <v/>
      </c>
    </row>
    <row r="1922" spans="1:17" x14ac:dyDescent="0.25">
      <c r="A1922" t="s">
        <v>117</v>
      </c>
      <c r="B1922" t="s">
        <v>19</v>
      </c>
      <c r="C1922">
        <v>330</v>
      </c>
      <c r="D1922">
        <v>1000</v>
      </c>
      <c r="E1922">
        <v>1E-3</v>
      </c>
      <c r="F1922" t="s">
        <v>16</v>
      </c>
      <c r="G1922" t="s">
        <v>14</v>
      </c>
      <c r="H1922">
        <v>1</v>
      </c>
      <c r="I1922">
        <v>10</v>
      </c>
      <c r="J1922" t="s">
        <v>21</v>
      </c>
      <c r="K1922">
        <v>23</v>
      </c>
      <c r="L1922">
        <v>0.7</v>
      </c>
      <c r="M1922">
        <v>23.062999999999999</v>
      </c>
      <c r="N1922">
        <v>0.69386000000000003</v>
      </c>
      <c r="O1922" t="str">
        <f>IF(VLOOKUP($B1922,Table1[],2,FALSE)=0,"",VLOOKUP($B1922,Table1[],2,FALSE))</f>
        <v/>
      </c>
      <c r="P1922" t="str">
        <f>IF(VLOOKUP($B1922,Table1[],3,FALSE)=0,"",VLOOKUP($B1922,Table1[],3,FALSE))</f>
        <v/>
      </c>
      <c r="Q1922" t="str">
        <f>IF(VLOOKUP($B1922,Table1[],5,FALSE)=0,"",VLOOKUP($B1922,Table1[],5,FALSE))</f>
        <v/>
      </c>
    </row>
    <row r="1923" spans="1:17" x14ac:dyDescent="0.25">
      <c r="A1923" t="s">
        <v>117</v>
      </c>
      <c r="B1923" t="s">
        <v>19</v>
      </c>
      <c r="C1923">
        <v>330</v>
      </c>
      <c r="D1923">
        <v>1000</v>
      </c>
      <c r="E1923">
        <v>0.01</v>
      </c>
      <c r="F1923" t="s">
        <v>16</v>
      </c>
      <c r="G1923" t="s">
        <v>14</v>
      </c>
      <c r="H1923">
        <v>1</v>
      </c>
      <c r="I1923">
        <v>10</v>
      </c>
      <c r="J1923" t="s">
        <v>21</v>
      </c>
      <c r="K1923">
        <v>23</v>
      </c>
      <c r="L1923">
        <v>0.7</v>
      </c>
      <c r="M1923">
        <v>23.256</v>
      </c>
      <c r="N1923">
        <v>0.69369000000000003</v>
      </c>
      <c r="O1923" t="str">
        <f>IF(VLOOKUP($B1923,Table1[],2,FALSE)=0,"",VLOOKUP($B1923,Table1[],2,FALSE))</f>
        <v/>
      </c>
      <c r="P1923" t="str">
        <f>IF(VLOOKUP($B1923,Table1[],3,FALSE)=0,"",VLOOKUP($B1923,Table1[],3,FALSE))</f>
        <v/>
      </c>
      <c r="Q1923" t="str">
        <f>IF(VLOOKUP($B1923,Table1[],5,FALSE)=0,"",VLOOKUP($B1923,Table1[],5,FALSE))</f>
        <v/>
      </c>
    </row>
    <row r="1924" spans="1:17" x14ac:dyDescent="0.25">
      <c r="A1924" t="s">
        <v>117</v>
      </c>
      <c r="B1924" t="s">
        <v>19</v>
      </c>
      <c r="C1924">
        <v>330</v>
      </c>
      <c r="D1924">
        <v>1000</v>
      </c>
      <c r="E1924">
        <v>0.1</v>
      </c>
      <c r="F1924" t="s">
        <v>16</v>
      </c>
      <c r="G1924" t="s">
        <v>14</v>
      </c>
      <c r="H1924">
        <v>1</v>
      </c>
      <c r="I1924">
        <v>10</v>
      </c>
      <c r="J1924" t="s">
        <v>21</v>
      </c>
      <c r="K1924">
        <v>40.883000000000003</v>
      </c>
      <c r="L1924">
        <v>0.68211999999999995</v>
      </c>
      <c r="M1924">
        <v>41.185000000000002</v>
      </c>
      <c r="N1924">
        <v>0.67806</v>
      </c>
      <c r="O1924" t="str">
        <f>IF(VLOOKUP($B1924,Table1[],2,FALSE)=0,"",VLOOKUP($B1924,Table1[],2,FALSE))</f>
        <v/>
      </c>
      <c r="P1924" t="str">
        <f>IF(VLOOKUP($B1924,Table1[],3,FALSE)=0,"",VLOOKUP($B1924,Table1[],3,FALSE))</f>
        <v/>
      </c>
      <c r="Q1924" t="str">
        <f>IF(VLOOKUP($B1924,Table1[],5,FALSE)=0,"",VLOOKUP($B1924,Table1[],5,FALSE))</f>
        <v/>
      </c>
    </row>
    <row r="1925" spans="1:17" x14ac:dyDescent="0.25">
      <c r="A1925" t="s">
        <v>117</v>
      </c>
      <c r="B1925" t="s">
        <v>19</v>
      </c>
      <c r="C1925">
        <v>330</v>
      </c>
      <c r="D1925">
        <v>1000</v>
      </c>
      <c r="E1925">
        <v>1</v>
      </c>
      <c r="F1925" t="s">
        <v>16</v>
      </c>
      <c r="G1925" t="s">
        <v>14</v>
      </c>
      <c r="H1925">
        <v>1</v>
      </c>
      <c r="I1925">
        <v>10</v>
      </c>
      <c r="J1925" t="s">
        <v>21</v>
      </c>
      <c r="K1925">
        <v>547.47</v>
      </c>
      <c r="L1925">
        <v>0.37317</v>
      </c>
      <c r="M1925">
        <v>547.4</v>
      </c>
      <c r="N1925">
        <v>0.37309999999999999</v>
      </c>
      <c r="O1925" t="str">
        <f>IF(VLOOKUP($B1925,Table1[],2,FALSE)=0,"",VLOOKUP($B1925,Table1[],2,FALSE))</f>
        <v/>
      </c>
      <c r="P1925" t="str">
        <f>IF(VLOOKUP($B1925,Table1[],3,FALSE)=0,"",VLOOKUP($B1925,Table1[],3,FALSE))</f>
        <v/>
      </c>
      <c r="Q1925" t="str">
        <f>IF(VLOOKUP($B1925,Table1[],5,FALSE)=0,"",VLOOKUP($B1925,Table1[],5,FALSE))</f>
        <v/>
      </c>
    </row>
    <row r="1926" spans="1:17" x14ac:dyDescent="0.25">
      <c r="A1926" t="s">
        <v>117</v>
      </c>
      <c r="B1926" t="s">
        <v>102</v>
      </c>
      <c r="C1926">
        <v>0</v>
      </c>
      <c r="D1926">
        <v>1E-4</v>
      </c>
      <c r="E1926" s="168">
        <v>1E-10</v>
      </c>
      <c r="F1926" t="s">
        <v>24</v>
      </c>
      <c r="G1926" t="s">
        <v>22</v>
      </c>
      <c r="H1926">
        <v>1E-3</v>
      </c>
      <c r="I1926">
        <v>0.02</v>
      </c>
      <c r="J1926" t="s">
        <v>21</v>
      </c>
      <c r="K1926">
        <v>7.6999999999999999E-2</v>
      </c>
      <c r="L1926">
        <v>4200</v>
      </c>
      <c r="M1926">
        <v>7.6632000000000006E-2</v>
      </c>
      <c r="N1926">
        <v>4198.8999999999996</v>
      </c>
      <c r="O1926" t="str">
        <f>IF(VLOOKUP($B1926,Table1[],2,FALSE)=0,"",VLOOKUP($B1926,Table1[],2,FALSE))</f>
        <v/>
      </c>
      <c r="P1926" t="str">
        <f>IF(VLOOKUP($B1926,Table1[],3,FALSE)=0,"",VLOOKUP($B1926,Table1[],3,FALSE))</f>
        <v/>
      </c>
      <c r="Q1926" t="str">
        <f>IF(VLOOKUP($B1926,Table1[],5,FALSE)=0,"",VLOOKUP($B1926,Table1[],5,FALSE))</f>
        <v/>
      </c>
    </row>
    <row r="1927" spans="1:17" x14ac:dyDescent="0.25">
      <c r="A1927" t="s">
        <v>117</v>
      </c>
      <c r="B1927" t="s">
        <v>102</v>
      </c>
      <c r="C1927">
        <v>0</v>
      </c>
      <c r="D1927">
        <v>1E-4</v>
      </c>
      <c r="E1927">
        <v>1.0000000000000001E-9</v>
      </c>
      <c r="F1927" t="s">
        <v>24</v>
      </c>
      <c r="G1927" t="s">
        <v>22</v>
      </c>
      <c r="H1927">
        <v>1E-3</v>
      </c>
      <c r="I1927">
        <v>0.02</v>
      </c>
      <c r="J1927" t="s">
        <v>21</v>
      </c>
      <c r="K1927">
        <v>7.6999999999999999E-2</v>
      </c>
      <c r="L1927">
        <v>4200</v>
      </c>
      <c r="M1927">
        <v>7.6633000000000007E-2</v>
      </c>
      <c r="N1927">
        <v>4198.8999999999996</v>
      </c>
      <c r="O1927" t="str">
        <f>IF(VLOOKUP($B1927,Table1[],2,FALSE)=0,"",VLOOKUP($B1927,Table1[],2,FALSE))</f>
        <v/>
      </c>
      <c r="P1927" t="str">
        <f>IF(VLOOKUP($B1927,Table1[],3,FALSE)=0,"",VLOOKUP($B1927,Table1[],3,FALSE))</f>
        <v/>
      </c>
      <c r="Q1927" t="str">
        <f>IF(VLOOKUP($B1927,Table1[],5,FALSE)=0,"",VLOOKUP($B1927,Table1[],5,FALSE))</f>
        <v/>
      </c>
    </row>
    <row r="1928" spans="1:17" x14ac:dyDescent="0.25">
      <c r="A1928" t="s">
        <v>117</v>
      </c>
      <c r="B1928" t="s">
        <v>102</v>
      </c>
      <c r="C1928">
        <v>0</v>
      </c>
      <c r="D1928">
        <v>1E-4</v>
      </c>
      <c r="E1928">
        <v>1E-8</v>
      </c>
      <c r="F1928" t="s">
        <v>24</v>
      </c>
      <c r="G1928" t="s">
        <v>22</v>
      </c>
      <c r="H1928">
        <v>1E-3</v>
      </c>
      <c r="I1928">
        <v>0.02</v>
      </c>
      <c r="J1928" t="s">
        <v>21</v>
      </c>
      <c r="K1928">
        <v>7.6999999999999999E-2</v>
      </c>
      <c r="L1928">
        <v>4200</v>
      </c>
      <c r="M1928">
        <v>7.6839000000000005E-2</v>
      </c>
      <c r="N1928">
        <v>4197.2</v>
      </c>
      <c r="O1928" t="str">
        <f>IF(VLOOKUP($B1928,Table1[],2,FALSE)=0,"",VLOOKUP($B1928,Table1[],2,FALSE))</f>
        <v/>
      </c>
      <c r="P1928" t="str">
        <f>IF(VLOOKUP($B1928,Table1[],3,FALSE)=0,"",VLOOKUP($B1928,Table1[],3,FALSE))</f>
        <v/>
      </c>
      <c r="Q1928" t="str">
        <f>IF(VLOOKUP($B1928,Table1[],5,FALSE)=0,"",VLOOKUP($B1928,Table1[],5,FALSE))</f>
        <v/>
      </c>
    </row>
    <row r="1929" spans="1:17" x14ac:dyDescent="0.25">
      <c r="A1929" t="s">
        <v>117</v>
      </c>
      <c r="B1929" t="s">
        <v>102</v>
      </c>
      <c r="C1929">
        <v>0</v>
      </c>
      <c r="D1929">
        <v>1E-4</v>
      </c>
      <c r="E1929">
        <v>9.9999999999999995E-8</v>
      </c>
      <c r="F1929" t="s">
        <v>24</v>
      </c>
      <c r="G1929" t="s">
        <v>22</v>
      </c>
      <c r="H1929">
        <v>1E-3</v>
      </c>
      <c r="I1929">
        <v>0.02</v>
      </c>
      <c r="J1929" t="s">
        <v>21</v>
      </c>
      <c r="K1929">
        <v>9.5325999999999994E-2</v>
      </c>
      <c r="L1929">
        <v>4045.9</v>
      </c>
      <c r="M1929">
        <v>9.5287999999999998E-2</v>
      </c>
      <c r="N1929">
        <v>4045.8</v>
      </c>
      <c r="O1929" t="str">
        <f>IF(VLOOKUP($B1929,Table1[],2,FALSE)=0,"",VLOOKUP($B1929,Table1[],2,FALSE))</f>
        <v/>
      </c>
      <c r="P1929" t="str">
        <f>IF(VLOOKUP($B1929,Table1[],3,FALSE)=0,"",VLOOKUP($B1929,Table1[],3,FALSE))</f>
        <v/>
      </c>
      <c r="Q1929" t="str">
        <f>IF(VLOOKUP($B1929,Table1[],5,FALSE)=0,"",VLOOKUP($B1929,Table1[],5,FALSE))</f>
        <v/>
      </c>
    </row>
    <row r="1930" spans="1:17" x14ac:dyDescent="0.25">
      <c r="A1930" t="s">
        <v>117</v>
      </c>
      <c r="B1930" t="s">
        <v>102</v>
      </c>
      <c r="C1930">
        <v>0</v>
      </c>
      <c r="D1930">
        <v>1E-4</v>
      </c>
      <c r="E1930">
        <v>9.9999999999999995E-7</v>
      </c>
      <c r="F1930" t="s">
        <v>24</v>
      </c>
      <c r="G1930" t="s">
        <v>22</v>
      </c>
      <c r="H1930">
        <v>1E-3</v>
      </c>
      <c r="I1930">
        <v>0.02</v>
      </c>
      <c r="J1930" t="s">
        <v>21</v>
      </c>
      <c r="K1930">
        <v>0.58121</v>
      </c>
      <c r="L1930">
        <v>1804</v>
      </c>
      <c r="M1930">
        <v>0.58118999999999998</v>
      </c>
      <c r="N1930">
        <v>1803.1</v>
      </c>
      <c r="O1930" t="str">
        <f>IF(VLOOKUP($B1930,Table1[],2,FALSE)=0,"",VLOOKUP($B1930,Table1[],2,FALSE))</f>
        <v/>
      </c>
      <c r="P1930" t="str">
        <f>IF(VLOOKUP($B1930,Table1[],3,FALSE)=0,"",VLOOKUP($B1930,Table1[],3,FALSE))</f>
        <v/>
      </c>
      <c r="Q1930" t="str">
        <f>IF(VLOOKUP($B1930,Table1[],5,FALSE)=0,"",VLOOKUP($B1930,Table1[],5,FALSE))</f>
        <v/>
      </c>
    </row>
    <row r="1931" spans="1:17" x14ac:dyDescent="0.25">
      <c r="A1931" t="s">
        <v>117</v>
      </c>
      <c r="B1931" t="s">
        <v>102</v>
      </c>
      <c r="C1931">
        <v>0</v>
      </c>
      <c r="D1931">
        <v>1E-4</v>
      </c>
      <c r="E1931">
        <v>1.0000000000000001E-5</v>
      </c>
      <c r="F1931" t="s">
        <v>24</v>
      </c>
      <c r="G1931" t="s">
        <v>22</v>
      </c>
      <c r="H1931">
        <v>1E-3</v>
      </c>
      <c r="I1931">
        <v>0.02</v>
      </c>
      <c r="J1931" t="s">
        <v>21</v>
      </c>
      <c r="K1931">
        <v>5.7739000000000003</v>
      </c>
      <c r="L1931">
        <v>210.05</v>
      </c>
      <c r="M1931">
        <v>5.7723000000000004</v>
      </c>
      <c r="N1931">
        <v>209.55</v>
      </c>
      <c r="O1931" t="str">
        <f>IF(VLOOKUP($B1931,Table1[],2,FALSE)=0,"",VLOOKUP($B1931,Table1[],2,FALSE))</f>
        <v/>
      </c>
      <c r="P1931" t="str">
        <f>IF(VLOOKUP($B1931,Table1[],3,FALSE)=0,"",VLOOKUP($B1931,Table1[],3,FALSE))</f>
        <v/>
      </c>
      <c r="Q1931" t="str">
        <f>IF(VLOOKUP($B1931,Table1[],5,FALSE)=0,"",VLOOKUP($B1931,Table1[],5,FALSE))</f>
        <v/>
      </c>
    </row>
    <row r="1932" spans="1:17" x14ac:dyDescent="0.25">
      <c r="A1932" t="s">
        <v>117</v>
      </c>
      <c r="B1932" t="s">
        <v>102</v>
      </c>
      <c r="C1932">
        <v>0</v>
      </c>
      <c r="D1932">
        <v>1E-4</v>
      </c>
      <c r="E1932">
        <v>1E-4</v>
      </c>
      <c r="F1932" t="s">
        <v>24</v>
      </c>
      <c r="G1932" t="s">
        <v>22</v>
      </c>
      <c r="H1932">
        <v>1E-3</v>
      </c>
      <c r="I1932">
        <v>0.02</v>
      </c>
      <c r="J1932" t="s">
        <v>21</v>
      </c>
      <c r="K1932">
        <v>57.735999999999997</v>
      </c>
      <c r="L1932">
        <v>21.196999999999999</v>
      </c>
      <c r="M1932">
        <v>57.734000000000002</v>
      </c>
      <c r="N1932">
        <v>20.994</v>
      </c>
      <c r="O1932" t="str">
        <f>IF(VLOOKUP($B1932,Table1[],2,FALSE)=0,"",VLOOKUP($B1932,Table1[],2,FALSE))</f>
        <v/>
      </c>
      <c r="P1932" t="str">
        <f>IF(VLOOKUP($B1932,Table1[],3,FALSE)=0,"",VLOOKUP($B1932,Table1[],3,FALSE))</f>
        <v/>
      </c>
      <c r="Q1932" t="str">
        <f>IF(VLOOKUP($B1932,Table1[],5,FALSE)=0,"",VLOOKUP($B1932,Table1[],5,FALSE))</f>
        <v/>
      </c>
    </row>
    <row r="1933" spans="1:17" x14ac:dyDescent="0.25">
      <c r="A1933" t="s">
        <v>117</v>
      </c>
      <c r="B1933" t="s">
        <v>102</v>
      </c>
      <c r="C1933">
        <v>0</v>
      </c>
      <c r="D1933">
        <v>1E-4</v>
      </c>
      <c r="E1933">
        <v>1E-3</v>
      </c>
      <c r="F1933" t="s">
        <v>24</v>
      </c>
      <c r="G1933" t="s">
        <v>22</v>
      </c>
      <c r="H1933">
        <v>1E-3</v>
      </c>
      <c r="I1933">
        <v>0.02</v>
      </c>
      <c r="J1933" t="s">
        <v>21</v>
      </c>
      <c r="K1933">
        <v>577.36</v>
      </c>
      <c r="L1933">
        <v>2.1804999999999999</v>
      </c>
      <c r="M1933">
        <v>577.35</v>
      </c>
      <c r="N1933">
        <v>2.0994999999999999</v>
      </c>
      <c r="O1933" t="str">
        <f>IF(VLOOKUP($B1933,Table1[],2,FALSE)=0,"",VLOOKUP($B1933,Table1[],2,FALSE))</f>
        <v/>
      </c>
      <c r="P1933" t="str">
        <f>IF(VLOOKUP($B1933,Table1[],3,FALSE)=0,"",VLOOKUP($B1933,Table1[],3,FALSE))</f>
        <v/>
      </c>
      <c r="Q1933" t="str">
        <f>IF(VLOOKUP($B1933,Table1[],5,FALSE)=0,"",VLOOKUP($B1933,Table1[],5,FALSE))</f>
        <v/>
      </c>
    </row>
    <row r="1934" spans="1:17" x14ac:dyDescent="0.25">
      <c r="A1934" t="s">
        <v>117</v>
      </c>
      <c r="B1934" t="s">
        <v>102</v>
      </c>
      <c r="C1934">
        <v>0</v>
      </c>
      <c r="D1934">
        <v>1E-4</v>
      </c>
      <c r="E1934">
        <v>0.01</v>
      </c>
      <c r="F1934" t="s">
        <v>24</v>
      </c>
      <c r="G1934" t="s">
        <v>22</v>
      </c>
      <c r="H1934">
        <v>1E-3</v>
      </c>
      <c r="I1934">
        <v>0.02</v>
      </c>
      <c r="J1934" t="s">
        <v>21</v>
      </c>
      <c r="K1934">
        <v>5773.6</v>
      </c>
      <c r="L1934">
        <v>0.24237</v>
      </c>
      <c r="M1934">
        <v>5773.6</v>
      </c>
      <c r="N1934">
        <v>0.20995</v>
      </c>
      <c r="O1934" t="str">
        <f>IF(VLOOKUP($B1934,Table1[],2,FALSE)=0,"",VLOOKUP($B1934,Table1[],2,FALSE))</f>
        <v/>
      </c>
      <c r="P1934" t="str">
        <f>IF(VLOOKUP($B1934,Table1[],3,FALSE)=0,"",VLOOKUP($B1934,Table1[],3,FALSE))</f>
        <v/>
      </c>
      <c r="Q1934" t="str">
        <f>IF(VLOOKUP($B1934,Table1[],5,FALSE)=0,"",VLOOKUP($B1934,Table1[],5,FALSE))</f>
        <v/>
      </c>
    </row>
    <row r="1935" spans="1:17" x14ac:dyDescent="0.25">
      <c r="A1935" t="s">
        <v>117</v>
      </c>
      <c r="B1935" t="s">
        <v>102</v>
      </c>
      <c r="C1935">
        <v>0</v>
      </c>
      <c r="D1935">
        <v>1E-4</v>
      </c>
      <c r="E1935">
        <v>0.1</v>
      </c>
      <c r="F1935" t="s">
        <v>24</v>
      </c>
      <c r="G1935" t="s">
        <v>22</v>
      </c>
      <c r="H1935">
        <v>1E-3</v>
      </c>
      <c r="I1935">
        <v>0.02</v>
      </c>
      <c r="J1935" t="s">
        <v>21</v>
      </c>
      <c r="K1935">
        <v>57736</v>
      </c>
      <c r="L1935">
        <v>3.3964000000000001E-2</v>
      </c>
      <c r="M1935">
        <v>57736</v>
      </c>
      <c r="N1935">
        <v>2.0995E-2</v>
      </c>
      <c r="O1935" t="str">
        <f>IF(VLOOKUP($B1935,Table1[],2,FALSE)=0,"",VLOOKUP($B1935,Table1[],2,FALSE))</f>
        <v/>
      </c>
      <c r="P1935" t="str">
        <f>IF(VLOOKUP($B1935,Table1[],3,FALSE)=0,"",VLOOKUP($B1935,Table1[],3,FALSE))</f>
        <v/>
      </c>
      <c r="Q1935" t="str">
        <f>IF(VLOOKUP($B1935,Table1[],5,FALSE)=0,"",VLOOKUP($B1935,Table1[],5,FALSE))</f>
        <v/>
      </c>
    </row>
    <row r="1936" spans="1:17" x14ac:dyDescent="0.25">
      <c r="A1936" t="s">
        <v>117</v>
      </c>
      <c r="B1936" t="s">
        <v>102</v>
      </c>
      <c r="C1936">
        <v>0</v>
      </c>
      <c r="D1936">
        <v>1E-4</v>
      </c>
      <c r="E1936">
        <v>1</v>
      </c>
      <c r="F1936" t="s">
        <v>24</v>
      </c>
      <c r="G1936" t="s">
        <v>22</v>
      </c>
      <c r="H1936">
        <v>1E-3</v>
      </c>
      <c r="I1936">
        <v>0.02</v>
      </c>
      <c r="J1936" t="s">
        <v>21</v>
      </c>
      <c r="K1936">
        <v>577360</v>
      </c>
      <c r="L1936">
        <v>7.2871000000000003E-3</v>
      </c>
      <c r="M1936">
        <v>577360</v>
      </c>
      <c r="N1936">
        <v>2.0990000000000002E-3</v>
      </c>
      <c r="O1936" t="str">
        <f>IF(VLOOKUP($B1936,Table1[],2,FALSE)=0,"",VLOOKUP($B1936,Table1[],2,FALSE))</f>
        <v/>
      </c>
      <c r="P1936" t="str">
        <f>IF(VLOOKUP($B1936,Table1[],3,FALSE)=0,"",VLOOKUP($B1936,Table1[],3,FALSE))</f>
        <v/>
      </c>
      <c r="Q1936" t="str">
        <f>IF(VLOOKUP($B1936,Table1[],5,FALSE)=0,"",VLOOKUP($B1936,Table1[],5,FALSE))</f>
        <v/>
      </c>
    </row>
    <row r="1937" spans="1:17" x14ac:dyDescent="0.25">
      <c r="A1937" t="s">
        <v>117</v>
      </c>
      <c r="B1937" t="s">
        <v>102</v>
      </c>
      <c r="C1937">
        <v>0</v>
      </c>
      <c r="D1937">
        <v>1E-4</v>
      </c>
      <c r="E1937" s="168">
        <v>1E-10</v>
      </c>
      <c r="F1937" t="s">
        <v>24</v>
      </c>
      <c r="G1937" t="s">
        <v>22</v>
      </c>
      <c r="H1937">
        <v>0.02</v>
      </c>
      <c r="I1937">
        <v>4.4999999999999998E-2</v>
      </c>
      <c r="J1937" t="s">
        <v>21</v>
      </c>
      <c r="K1937">
        <v>3.7999999999999999E-2</v>
      </c>
      <c r="L1937">
        <v>1700</v>
      </c>
      <c r="M1937">
        <v>3.4644000000000001E-2</v>
      </c>
      <c r="N1937">
        <v>1732.1</v>
      </c>
      <c r="O1937" t="str">
        <f>IF(VLOOKUP($B1937,Table1[],2,FALSE)=0,"",VLOOKUP($B1937,Table1[],2,FALSE))</f>
        <v/>
      </c>
      <c r="P1937" t="str">
        <f>IF(VLOOKUP($B1937,Table1[],3,FALSE)=0,"",VLOOKUP($B1937,Table1[],3,FALSE))</f>
        <v/>
      </c>
      <c r="Q1937" t="str">
        <f>IF(VLOOKUP($B1937,Table1[],5,FALSE)=0,"",VLOOKUP($B1937,Table1[],5,FALSE))</f>
        <v/>
      </c>
    </row>
    <row r="1938" spans="1:17" x14ac:dyDescent="0.25">
      <c r="A1938" t="s">
        <v>117</v>
      </c>
      <c r="B1938" t="s">
        <v>102</v>
      </c>
      <c r="C1938">
        <v>0</v>
      </c>
      <c r="D1938">
        <v>1E-4</v>
      </c>
      <c r="E1938">
        <v>1.0000000000000001E-9</v>
      </c>
      <c r="F1938" t="s">
        <v>24</v>
      </c>
      <c r="G1938" t="s">
        <v>22</v>
      </c>
      <c r="H1938">
        <v>0.02</v>
      </c>
      <c r="I1938">
        <v>4.4999999999999998E-2</v>
      </c>
      <c r="J1938" t="s">
        <v>21</v>
      </c>
      <c r="K1938">
        <v>3.7999999999999999E-2</v>
      </c>
      <c r="L1938">
        <v>1700</v>
      </c>
      <c r="M1938">
        <v>3.4647999999999998E-2</v>
      </c>
      <c r="N1938">
        <v>1732.1</v>
      </c>
      <c r="O1938" t="str">
        <f>IF(VLOOKUP($B1938,Table1[],2,FALSE)=0,"",VLOOKUP($B1938,Table1[],2,FALSE))</f>
        <v/>
      </c>
      <c r="P1938" t="str">
        <f>IF(VLOOKUP($B1938,Table1[],3,FALSE)=0,"",VLOOKUP($B1938,Table1[],3,FALSE))</f>
        <v/>
      </c>
      <c r="Q1938" t="str">
        <f>IF(VLOOKUP($B1938,Table1[],5,FALSE)=0,"",VLOOKUP($B1938,Table1[],5,FALSE))</f>
        <v/>
      </c>
    </row>
    <row r="1939" spans="1:17" x14ac:dyDescent="0.25">
      <c r="A1939" t="s">
        <v>117</v>
      </c>
      <c r="B1939" t="s">
        <v>102</v>
      </c>
      <c r="C1939">
        <v>0</v>
      </c>
      <c r="D1939">
        <v>1E-4</v>
      </c>
      <c r="E1939">
        <v>1E-8</v>
      </c>
      <c r="F1939" t="s">
        <v>24</v>
      </c>
      <c r="G1939" t="s">
        <v>22</v>
      </c>
      <c r="H1939">
        <v>0.02</v>
      </c>
      <c r="I1939">
        <v>4.4999999999999998E-2</v>
      </c>
      <c r="J1939" t="s">
        <v>21</v>
      </c>
      <c r="K1939">
        <v>3.7999999999999999E-2</v>
      </c>
      <c r="L1939">
        <v>1700</v>
      </c>
      <c r="M1939">
        <v>3.4998000000000001E-2</v>
      </c>
      <c r="N1939">
        <v>1729.4</v>
      </c>
      <c r="O1939" t="str">
        <f>IF(VLOOKUP($B1939,Table1[],2,FALSE)=0,"",VLOOKUP($B1939,Table1[],2,FALSE))</f>
        <v/>
      </c>
      <c r="P1939" t="str">
        <f>IF(VLOOKUP($B1939,Table1[],3,FALSE)=0,"",VLOOKUP($B1939,Table1[],3,FALSE))</f>
        <v/>
      </c>
      <c r="Q1939" t="str">
        <f>IF(VLOOKUP($B1939,Table1[],5,FALSE)=0,"",VLOOKUP($B1939,Table1[],5,FALSE))</f>
        <v/>
      </c>
    </row>
    <row r="1940" spans="1:17" x14ac:dyDescent="0.25">
      <c r="A1940" t="s">
        <v>117</v>
      </c>
      <c r="B1940" t="s">
        <v>102</v>
      </c>
      <c r="C1940">
        <v>0</v>
      </c>
      <c r="D1940">
        <v>1E-4</v>
      </c>
      <c r="E1940">
        <v>9.9999999999999995E-8</v>
      </c>
      <c r="F1940" t="s">
        <v>24</v>
      </c>
      <c r="G1940" t="s">
        <v>22</v>
      </c>
      <c r="H1940">
        <v>0.02</v>
      </c>
      <c r="I1940">
        <v>4.4999999999999998E-2</v>
      </c>
      <c r="J1940" t="s">
        <v>21</v>
      </c>
      <c r="K1940">
        <v>6.2399000000000003E-2</v>
      </c>
      <c r="L1940">
        <v>1534.5</v>
      </c>
      <c r="M1940">
        <v>6.2349000000000002E-2</v>
      </c>
      <c r="N1940">
        <v>1534</v>
      </c>
      <c r="O1940" t="str">
        <f>IF(VLOOKUP($B1940,Table1[],2,FALSE)=0,"",VLOOKUP($B1940,Table1[],2,FALSE))</f>
        <v/>
      </c>
      <c r="P1940" t="str">
        <f>IF(VLOOKUP($B1940,Table1[],3,FALSE)=0,"",VLOOKUP($B1940,Table1[],3,FALSE))</f>
        <v/>
      </c>
      <c r="Q1940" t="str">
        <f>IF(VLOOKUP($B1940,Table1[],5,FALSE)=0,"",VLOOKUP($B1940,Table1[],5,FALSE))</f>
        <v/>
      </c>
    </row>
    <row r="1941" spans="1:17" x14ac:dyDescent="0.25">
      <c r="A1941" t="s">
        <v>117</v>
      </c>
      <c r="B1941" t="s">
        <v>102</v>
      </c>
      <c r="C1941">
        <v>0</v>
      </c>
      <c r="D1941">
        <v>1E-4</v>
      </c>
      <c r="E1941">
        <v>9.9999999999999995E-7</v>
      </c>
      <c r="F1941" t="s">
        <v>24</v>
      </c>
      <c r="G1941" t="s">
        <v>22</v>
      </c>
      <c r="H1941">
        <v>0.02</v>
      </c>
      <c r="I1941">
        <v>4.4999999999999998E-2</v>
      </c>
      <c r="J1941" t="s">
        <v>21</v>
      </c>
      <c r="K1941">
        <v>0.57594000000000001</v>
      </c>
      <c r="L1941">
        <v>378.74</v>
      </c>
      <c r="M1941">
        <v>0.57591999999999999</v>
      </c>
      <c r="N1941">
        <v>377.44</v>
      </c>
      <c r="O1941" t="str">
        <f>IF(VLOOKUP($B1941,Table1[],2,FALSE)=0,"",VLOOKUP($B1941,Table1[],2,FALSE))</f>
        <v/>
      </c>
      <c r="P1941" t="str">
        <f>IF(VLOOKUP($B1941,Table1[],3,FALSE)=0,"",VLOOKUP($B1941,Table1[],3,FALSE))</f>
        <v/>
      </c>
      <c r="Q1941" t="str">
        <f>IF(VLOOKUP($B1941,Table1[],5,FALSE)=0,"",VLOOKUP($B1941,Table1[],5,FALSE))</f>
        <v/>
      </c>
    </row>
    <row r="1942" spans="1:17" x14ac:dyDescent="0.25">
      <c r="A1942" t="s">
        <v>117</v>
      </c>
      <c r="B1942" t="s">
        <v>102</v>
      </c>
      <c r="C1942">
        <v>0</v>
      </c>
      <c r="D1942">
        <v>1E-4</v>
      </c>
      <c r="E1942">
        <v>1.0000000000000001E-5</v>
      </c>
      <c r="F1942" t="s">
        <v>24</v>
      </c>
      <c r="G1942" t="s">
        <v>22</v>
      </c>
      <c r="H1942">
        <v>0.02</v>
      </c>
      <c r="I1942">
        <v>4.4999999999999998E-2</v>
      </c>
      <c r="J1942" t="s">
        <v>21</v>
      </c>
      <c r="K1942">
        <v>5.7733999999999996</v>
      </c>
      <c r="L1942">
        <v>39.655999999999999</v>
      </c>
      <c r="M1942">
        <v>5.77</v>
      </c>
      <c r="N1942">
        <v>39.098999999999997</v>
      </c>
      <c r="O1942" t="str">
        <f>IF(VLOOKUP($B1942,Table1[],2,FALSE)=0,"",VLOOKUP($B1942,Table1[],2,FALSE))</f>
        <v/>
      </c>
      <c r="P1942" t="str">
        <f>IF(VLOOKUP($B1942,Table1[],3,FALSE)=0,"",VLOOKUP($B1942,Table1[],3,FALSE))</f>
        <v/>
      </c>
      <c r="Q1942" t="str">
        <f>IF(VLOOKUP($B1942,Table1[],5,FALSE)=0,"",VLOOKUP($B1942,Table1[],5,FALSE))</f>
        <v/>
      </c>
    </row>
    <row r="1943" spans="1:17" x14ac:dyDescent="0.25">
      <c r="A1943" t="s">
        <v>117</v>
      </c>
      <c r="B1943" t="s">
        <v>102</v>
      </c>
      <c r="C1943">
        <v>0</v>
      </c>
      <c r="D1943">
        <v>1E-4</v>
      </c>
      <c r="E1943">
        <v>1E-4</v>
      </c>
      <c r="F1943" t="s">
        <v>24</v>
      </c>
      <c r="G1943" t="s">
        <v>22</v>
      </c>
      <c r="H1943">
        <v>0.02</v>
      </c>
      <c r="I1943">
        <v>4.4999999999999998E-2</v>
      </c>
      <c r="J1943" t="s">
        <v>21</v>
      </c>
      <c r="K1943">
        <v>57.735999999999997</v>
      </c>
      <c r="L1943">
        <v>4.1759000000000004</v>
      </c>
      <c r="M1943">
        <v>57.731999999999999</v>
      </c>
      <c r="N1943">
        <v>3.9529999999999998</v>
      </c>
      <c r="O1943" t="str">
        <f>IF(VLOOKUP($B1943,Table1[],2,FALSE)=0,"",VLOOKUP($B1943,Table1[],2,FALSE))</f>
        <v/>
      </c>
      <c r="P1943" t="str">
        <f>IF(VLOOKUP($B1943,Table1[],3,FALSE)=0,"",VLOOKUP($B1943,Table1[],3,FALSE))</f>
        <v/>
      </c>
      <c r="Q1943" t="str">
        <f>IF(VLOOKUP($B1943,Table1[],5,FALSE)=0,"",VLOOKUP($B1943,Table1[],5,FALSE))</f>
        <v/>
      </c>
    </row>
    <row r="1944" spans="1:17" x14ac:dyDescent="0.25">
      <c r="A1944" t="s">
        <v>117</v>
      </c>
      <c r="B1944" t="s">
        <v>102</v>
      </c>
      <c r="C1944">
        <v>0</v>
      </c>
      <c r="D1944">
        <v>1E-4</v>
      </c>
      <c r="E1944">
        <v>1E-3</v>
      </c>
      <c r="F1944" t="s">
        <v>24</v>
      </c>
      <c r="G1944" t="s">
        <v>22</v>
      </c>
      <c r="H1944">
        <v>0.02</v>
      </c>
      <c r="I1944">
        <v>4.4999999999999998E-2</v>
      </c>
      <c r="J1944" t="s">
        <v>21</v>
      </c>
      <c r="K1944">
        <v>577.36</v>
      </c>
      <c r="L1944">
        <v>0.50117999999999996</v>
      </c>
      <c r="M1944">
        <v>577.35</v>
      </c>
      <c r="N1944">
        <v>0.41202</v>
      </c>
      <c r="O1944" t="str">
        <f>IF(VLOOKUP($B1944,Table1[],2,FALSE)=0,"",VLOOKUP($B1944,Table1[],2,FALSE))</f>
        <v/>
      </c>
      <c r="P1944" t="str">
        <f>IF(VLOOKUP($B1944,Table1[],3,FALSE)=0,"",VLOOKUP($B1944,Table1[],3,FALSE))</f>
        <v/>
      </c>
      <c r="Q1944" t="str">
        <f>IF(VLOOKUP($B1944,Table1[],5,FALSE)=0,"",VLOOKUP($B1944,Table1[],5,FALSE))</f>
        <v/>
      </c>
    </row>
    <row r="1945" spans="1:17" x14ac:dyDescent="0.25">
      <c r="A1945" t="s">
        <v>117</v>
      </c>
      <c r="B1945" t="s">
        <v>102</v>
      </c>
      <c r="C1945">
        <v>0</v>
      </c>
      <c r="D1945">
        <v>1E-4</v>
      </c>
      <c r="E1945">
        <v>0.01</v>
      </c>
      <c r="F1945" t="s">
        <v>24</v>
      </c>
      <c r="G1945" t="s">
        <v>22</v>
      </c>
      <c r="H1945">
        <v>0.02</v>
      </c>
      <c r="I1945">
        <v>4.4999999999999998E-2</v>
      </c>
      <c r="J1945" t="s">
        <v>21</v>
      </c>
      <c r="K1945">
        <v>5773.6</v>
      </c>
      <c r="L1945">
        <v>8.3554000000000003E-2</v>
      </c>
      <c r="M1945">
        <v>5773.5</v>
      </c>
      <c r="N1945">
        <v>4.7889000000000001E-2</v>
      </c>
      <c r="O1945" t="str">
        <f>IF(VLOOKUP($B1945,Table1[],2,FALSE)=0,"",VLOOKUP($B1945,Table1[],2,FALSE))</f>
        <v/>
      </c>
      <c r="P1945" t="str">
        <f>IF(VLOOKUP($B1945,Table1[],3,FALSE)=0,"",VLOOKUP($B1945,Table1[],3,FALSE))</f>
        <v/>
      </c>
      <c r="Q1945" t="str">
        <f>IF(VLOOKUP($B1945,Table1[],5,FALSE)=0,"",VLOOKUP($B1945,Table1[],5,FALSE))</f>
        <v/>
      </c>
    </row>
    <row r="1946" spans="1:17" x14ac:dyDescent="0.25">
      <c r="A1946" t="s">
        <v>117</v>
      </c>
      <c r="B1946" t="s">
        <v>102</v>
      </c>
      <c r="C1946">
        <v>0</v>
      </c>
      <c r="D1946">
        <v>1E-4</v>
      </c>
      <c r="E1946">
        <v>0.1</v>
      </c>
      <c r="F1946" t="s">
        <v>24</v>
      </c>
      <c r="G1946" t="s">
        <v>22</v>
      </c>
      <c r="H1946">
        <v>0.02</v>
      </c>
      <c r="I1946">
        <v>4.4999999999999998E-2</v>
      </c>
      <c r="J1946" t="s">
        <v>21</v>
      </c>
      <c r="K1946">
        <v>57736</v>
      </c>
      <c r="L1946">
        <v>2.1729999999999999E-2</v>
      </c>
      <c r="M1946">
        <v>57736</v>
      </c>
      <c r="N1946">
        <v>7.4637999999999996E-3</v>
      </c>
      <c r="O1946" t="str">
        <f>IF(VLOOKUP($B1946,Table1[],2,FALSE)=0,"",VLOOKUP($B1946,Table1[],2,FALSE))</f>
        <v/>
      </c>
      <c r="P1946" t="str">
        <f>IF(VLOOKUP($B1946,Table1[],3,FALSE)=0,"",VLOOKUP($B1946,Table1[],3,FALSE))</f>
        <v/>
      </c>
      <c r="Q1946" t="str">
        <f>IF(VLOOKUP($B1946,Table1[],5,FALSE)=0,"",VLOOKUP($B1946,Table1[],5,FALSE))</f>
        <v/>
      </c>
    </row>
    <row r="1947" spans="1:17" x14ac:dyDescent="0.25">
      <c r="A1947" t="s">
        <v>117</v>
      </c>
      <c r="B1947" t="s">
        <v>102</v>
      </c>
      <c r="C1947">
        <v>0</v>
      </c>
      <c r="D1947">
        <v>1E-4</v>
      </c>
      <c r="E1947">
        <v>1</v>
      </c>
      <c r="F1947" t="s">
        <v>24</v>
      </c>
      <c r="G1947" t="s">
        <v>22</v>
      </c>
      <c r="H1947">
        <v>0.02</v>
      </c>
      <c r="I1947">
        <v>4.4999999999999998E-2</v>
      </c>
      <c r="J1947" t="s">
        <v>21</v>
      </c>
      <c r="K1947">
        <v>577360</v>
      </c>
      <c r="L1947">
        <v>7.5230000000000002E-3</v>
      </c>
      <c r="M1947">
        <v>577360</v>
      </c>
      <c r="N1947">
        <v>1.8174E-3</v>
      </c>
      <c r="O1947" t="str">
        <f>IF(VLOOKUP($B1947,Table1[],2,FALSE)=0,"",VLOOKUP($B1947,Table1[],2,FALSE))</f>
        <v/>
      </c>
      <c r="P1947" t="str">
        <f>IF(VLOOKUP($B1947,Table1[],3,FALSE)=0,"",VLOOKUP($B1947,Table1[],3,FALSE))</f>
        <v/>
      </c>
      <c r="Q1947" t="str">
        <f>IF(VLOOKUP($B1947,Table1[],5,FALSE)=0,"",VLOOKUP($B1947,Table1[],5,FALSE))</f>
        <v/>
      </c>
    </row>
    <row r="1948" spans="1:17" x14ac:dyDescent="0.25">
      <c r="A1948" t="s">
        <v>117</v>
      </c>
      <c r="B1948" t="s">
        <v>102</v>
      </c>
      <c r="C1948">
        <v>0</v>
      </c>
      <c r="D1948">
        <v>1E-4</v>
      </c>
      <c r="E1948" s="168">
        <v>1E-10</v>
      </c>
      <c r="F1948" t="s">
        <v>24</v>
      </c>
      <c r="G1948" t="s">
        <v>22</v>
      </c>
      <c r="H1948">
        <v>4.4999999999999998E-2</v>
      </c>
      <c r="I1948">
        <v>5</v>
      </c>
      <c r="J1948" t="s">
        <v>21</v>
      </c>
      <c r="K1948">
        <v>3.6999999999999998E-2</v>
      </c>
      <c r="L1948">
        <v>700</v>
      </c>
      <c r="M1948">
        <v>3.5478000000000003E-2</v>
      </c>
      <c r="N1948">
        <v>705.46</v>
      </c>
      <c r="O1948" t="str">
        <f>IF(VLOOKUP($B1948,Table1[],2,FALSE)=0,"",VLOOKUP($B1948,Table1[],2,FALSE))</f>
        <v/>
      </c>
      <c r="P1948" t="str">
        <f>IF(VLOOKUP($B1948,Table1[],3,FALSE)=0,"",VLOOKUP($B1948,Table1[],3,FALSE))</f>
        <v/>
      </c>
      <c r="Q1948" t="str">
        <f>IF(VLOOKUP($B1948,Table1[],5,FALSE)=0,"",VLOOKUP($B1948,Table1[],5,FALSE))</f>
        <v/>
      </c>
    </row>
    <row r="1949" spans="1:17" x14ac:dyDescent="0.25">
      <c r="A1949" t="s">
        <v>117</v>
      </c>
      <c r="B1949" t="s">
        <v>102</v>
      </c>
      <c r="C1949">
        <v>0</v>
      </c>
      <c r="D1949">
        <v>1E-4</v>
      </c>
      <c r="E1949">
        <v>1.0000000000000001E-9</v>
      </c>
      <c r="F1949" t="s">
        <v>24</v>
      </c>
      <c r="G1949" t="s">
        <v>22</v>
      </c>
      <c r="H1949">
        <v>4.4999999999999998E-2</v>
      </c>
      <c r="I1949">
        <v>5</v>
      </c>
      <c r="J1949" t="s">
        <v>21</v>
      </c>
      <c r="K1949">
        <v>3.6999999999999998E-2</v>
      </c>
      <c r="L1949">
        <v>701.57</v>
      </c>
      <c r="M1949">
        <v>3.5484000000000002E-2</v>
      </c>
      <c r="N1949">
        <v>705.45</v>
      </c>
      <c r="O1949" t="str">
        <f>IF(VLOOKUP($B1949,Table1[],2,FALSE)=0,"",VLOOKUP($B1949,Table1[],2,FALSE))</f>
        <v/>
      </c>
      <c r="P1949" t="str">
        <f>IF(VLOOKUP($B1949,Table1[],3,FALSE)=0,"",VLOOKUP($B1949,Table1[],3,FALSE))</f>
        <v/>
      </c>
      <c r="Q1949" t="str">
        <f>IF(VLOOKUP($B1949,Table1[],5,FALSE)=0,"",VLOOKUP($B1949,Table1[],5,FALSE))</f>
        <v/>
      </c>
    </row>
    <row r="1950" spans="1:17" x14ac:dyDescent="0.25">
      <c r="A1950" t="s">
        <v>117</v>
      </c>
      <c r="B1950" t="s">
        <v>102</v>
      </c>
      <c r="C1950">
        <v>0</v>
      </c>
      <c r="D1950">
        <v>1E-4</v>
      </c>
      <c r="E1950">
        <v>1E-8</v>
      </c>
      <c r="F1950" t="s">
        <v>24</v>
      </c>
      <c r="G1950" t="s">
        <v>22</v>
      </c>
      <c r="H1950">
        <v>4.4999999999999998E-2</v>
      </c>
      <c r="I1950">
        <v>5</v>
      </c>
      <c r="J1950" t="s">
        <v>21</v>
      </c>
      <c r="K1950">
        <v>3.6999999999999998E-2</v>
      </c>
      <c r="L1950">
        <v>703.27</v>
      </c>
      <c r="M1950">
        <v>3.5899E-2</v>
      </c>
      <c r="N1950">
        <v>702.95</v>
      </c>
      <c r="O1950" t="str">
        <f>IF(VLOOKUP($B1950,Table1[],2,FALSE)=0,"",VLOOKUP($B1950,Table1[],2,FALSE))</f>
        <v/>
      </c>
      <c r="P1950" t="str">
        <f>IF(VLOOKUP($B1950,Table1[],3,FALSE)=0,"",VLOOKUP($B1950,Table1[],3,FALSE))</f>
        <v/>
      </c>
      <c r="Q1950" t="str">
        <f>IF(VLOOKUP($B1950,Table1[],5,FALSE)=0,"",VLOOKUP($B1950,Table1[],5,FALSE))</f>
        <v/>
      </c>
    </row>
    <row r="1951" spans="1:17" x14ac:dyDescent="0.25">
      <c r="A1951" t="s">
        <v>117</v>
      </c>
      <c r="B1951" t="s">
        <v>102</v>
      </c>
      <c r="C1951">
        <v>0</v>
      </c>
      <c r="D1951">
        <v>1E-4</v>
      </c>
      <c r="E1951">
        <v>9.9999999999999995E-8</v>
      </c>
      <c r="F1951" t="s">
        <v>24</v>
      </c>
      <c r="G1951" t="s">
        <v>22</v>
      </c>
      <c r="H1951">
        <v>4.4999999999999998E-2</v>
      </c>
      <c r="I1951">
        <v>5</v>
      </c>
      <c r="J1951" t="s">
        <v>21</v>
      </c>
      <c r="K1951">
        <v>6.6314999999999999E-2</v>
      </c>
      <c r="L1951">
        <v>546.37</v>
      </c>
      <c r="M1951">
        <v>6.6275000000000001E-2</v>
      </c>
      <c r="N1951">
        <v>544.96</v>
      </c>
      <c r="O1951" t="str">
        <f>IF(VLOOKUP($B1951,Table1[],2,FALSE)=0,"",VLOOKUP($B1951,Table1[],2,FALSE))</f>
        <v/>
      </c>
      <c r="P1951" t="str">
        <f>IF(VLOOKUP($B1951,Table1[],3,FALSE)=0,"",VLOOKUP($B1951,Table1[],3,FALSE))</f>
        <v/>
      </c>
      <c r="Q1951" t="str">
        <f>IF(VLOOKUP($B1951,Table1[],5,FALSE)=0,"",VLOOKUP($B1951,Table1[],5,FALSE))</f>
        <v/>
      </c>
    </row>
    <row r="1952" spans="1:17" x14ac:dyDescent="0.25">
      <c r="A1952" t="s">
        <v>117</v>
      </c>
      <c r="B1952" t="s">
        <v>102</v>
      </c>
      <c r="C1952">
        <v>0</v>
      </c>
      <c r="D1952">
        <v>1E-4</v>
      </c>
      <c r="E1952">
        <v>9.9999999999999995E-7</v>
      </c>
      <c r="F1952" t="s">
        <v>24</v>
      </c>
      <c r="G1952" t="s">
        <v>22</v>
      </c>
      <c r="H1952">
        <v>4.4999999999999998E-2</v>
      </c>
      <c r="I1952">
        <v>5</v>
      </c>
      <c r="J1952" t="s">
        <v>21</v>
      </c>
      <c r="K1952">
        <v>0.57804</v>
      </c>
      <c r="L1952">
        <v>91.593000000000004</v>
      </c>
      <c r="M1952">
        <v>0.57801999999999998</v>
      </c>
      <c r="N1952">
        <v>90.227999999999994</v>
      </c>
      <c r="O1952" t="str">
        <f>IF(VLOOKUP($B1952,Table1[],2,FALSE)=0,"",VLOOKUP($B1952,Table1[],2,FALSE))</f>
        <v/>
      </c>
      <c r="P1952" t="str">
        <f>IF(VLOOKUP($B1952,Table1[],3,FALSE)=0,"",VLOOKUP($B1952,Table1[],3,FALSE))</f>
        <v/>
      </c>
      <c r="Q1952" t="str">
        <f>IF(VLOOKUP($B1952,Table1[],5,FALSE)=0,"",VLOOKUP($B1952,Table1[],5,FALSE))</f>
        <v/>
      </c>
    </row>
    <row r="1953" spans="1:17" x14ac:dyDescent="0.25">
      <c r="A1953" t="s">
        <v>117</v>
      </c>
      <c r="B1953" t="s">
        <v>102</v>
      </c>
      <c r="C1953">
        <v>0</v>
      </c>
      <c r="D1953">
        <v>1E-4</v>
      </c>
      <c r="E1953">
        <v>1.0000000000000001E-5</v>
      </c>
      <c r="F1953" t="s">
        <v>24</v>
      </c>
      <c r="G1953" t="s">
        <v>22</v>
      </c>
      <c r="H1953">
        <v>4.4999999999999998E-2</v>
      </c>
      <c r="I1953">
        <v>5</v>
      </c>
      <c r="J1953" t="s">
        <v>21</v>
      </c>
      <c r="K1953">
        <v>5.7736000000000001</v>
      </c>
      <c r="L1953">
        <v>9.7714999999999996</v>
      </c>
      <c r="M1953">
        <v>5.7728000000000002</v>
      </c>
      <c r="N1953">
        <v>9.2142999999999997</v>
      </c>
      <c r="O1953" t="str">
        <f>IF(VLOOKUP($B1953,Table1[],2,FALSE)=0,"",VLOOKUP($B1953,Table1[],2,FALSE))</f>
        <v/>
      </c>
      <c r="P1953" t="str">
        <f>IF(VLOOKUP($B1953,Table1[],3,FALSE)=0,"",VLOOKUP($B1953,Table1[],3,FALSE))</f>
        <v/>
      </c>
      <c r="Q1953" t="str">
        <f>IF(VLOOKUP($B1953,Table1[],5,FALSE)=0,"",VLOOKUP($B1953,Table1[],5,FALSE))</f>
        <v/>
      </c>
    </row>
    <row r="1954" spans="1:17" x14ac:dyDescent="0.25">
      <c r="A1954" t="s">
        <v>117</v>
      </c>
      <c r="B1954" t="s">
        <v>102</v>
      </c>
      <c r="C1954">
        <v>0</v>
      </c>
      <c r="D1954">
        <v>1E-4</v>
      </c>
      <c r="E1954">
        <v>1E-4</v>
      </c>
      <c r="F1954" t="s">
        <v>24</v>
      </c>
      <c r="G1954" t="s">
        <v>22</v>
      </c>
      <c r="H1954">
        <v>4.4999999999999998E-2</v>
      </c>
      <c r="I1954">
        <v>5</v>
      </c>
      <c r="J1954" t="s">
        <v>21</v>
      </c>
      <c r="K1954">
        <v>57.735999999999997</v>
      </c>
      <c r="L1954">
        <v>1.1861999999999999</v>
      </c>
      <c r="M1954">
        <v>57.734999999999999</v>
      </c>
      <c r="N1954">
        <v>0.96331999999999995</v>
      </c>
      <c r="O1954" t="str">
        <f>IF(VLOOKUP($B1954,Table1[],2,FALSE)=0,"",VLOOKUP($B1954,Table1[],2,FALSE))</f>
        <v/>
      </c>
      <c r="P1954" t="str">
        <f>IF(VLOOKUP($B1954,Table1[],3,FALSE)=0,"",VLOOKUP($B1954,Table1[],3,FALSE))</f>
        <v/>
      </c>
      <c r="Q1954" t="str">
        <f>IF(VLOOKUP($B1954,Table1[],5,FALSE)=0,"",VLOOKUP($B1954,Table1[],5,FALSE))</f>
        <v/>
      </c>
    </row>
    <row r="1955" spans="1:17" x14ac:dyDescent="0.25">
      <c r="A1955" t="s">
        <v>117</v>
      </c>
      <c r="B1955" t="s">
        <v>102</v>
      </c>
      <c r="C1955">
        <v>0</v>
      </c>
      <c r="D1955">
        <v>1E-4</v>
      </c>
      <c r="E1955">
        <v>1E-3</v>
      </c>
      <c r="F1955" t="s">
        <v>24</v>
      </c>
      <c r="G1955" t="s">
        <v>22</v>
      </c>
      <c r="H1955">
        <v>4.4999999999999998E-2</v>
      </c>
      <c r="I1955">
        <v>5</v>
      </c>
      <c r="J1955" t="s">
        <v>21</v>
      </c>
      <c r="K1955">
        <v>577.36</v>
      </c>
      <c r="L1955">
        <v>0.20221</v>
      </c>
      <c r="M1955">
        <v>577.35</v>
      </c>
      <c r="N1955">
        <v>0.11305</v>
      </c>
      <c r="O1955" t="str">
        <f>IF(VLOOKUP($B1955,Table1[],2,FALSE)=0,"",VLOOKUP($B1955,Table1[],2,FALSE))</f>
        <v/>
      </c>
      <c r="P1955" t="str">
        <f>IF(VLOOKUP($B1955,Table1[],3,FALSE)=0,"",VLOOKUP($B1955,Table1[],3,FALSE))</f>
        <v/>
      </c>
      <c r="Q1955" t="str">
        <f>IF(VLOOKUP($B1955,Table1[],5,FALSE)=0,"",VLOOKUP($B1955,Table1[],5,FALSE))</f>
        <v/>
      </c>
    </row>
    <row r="1956" spans="1:17" x14ac:dyDescent="0.25">
      <c r="A1956" t="s">
        <v>117</v>
      </c>
      <c r="B1956" t="s">
        <v>102</v>
      </c>
      <c r="C1956">
        <v>0</v>
      </c>
      <c r="D1956">
        <v>1E-4</v>
      </c>
      <c r="E1956">
        <v>0.01</v>
      </c>
      <c r="F1956" t="s">
        <v>24</v>
      </c>
      <c r="G1956" t="s">
        <v>22</v>
      </c>
      <c r="H1956">
        <v>4.4999999999999998E-2</v>
      </c>
      <c r="I1956">
        <v>5</v>
      </c>
      <c r="J1956" t="s">
        <v>21</v>
      </c>
      <c r="K1956">
        <v>5773.6</v>
      </c>
      <c r="L1956">
        <v>5.3657000000000003E-2</v>
      </c>
      <c r="M1956">
        <v>5773.6</v>
      </c>
      <c r="N1956">
        <v>1.7992000000000001E-2</v>
      </c>
      <c r="O1956" t="str">
        <f>IF(VLOOKUP($B1956,Table1[],2,FALSE)=0,"",VLOOKUP($B1956,Table1[],2,FALSE))</f>
        <v/>
      </c>
      <c r="P1956" t="str">
        <f>IF(VLOOKUP($B1956,Table1[],3,FALSE)=0,"",VLOOKUP($B1956,Table1[],3,FALSE))</f>
        <v/>
      </c>
      <c r="Q1956" t="str">
        <f>IF(VLOOKUP($B1956,Table1[],5,FALSE)=0,"",VLOOKUP($B1956,Table1[],5,FALSE))</f>
        <v/>
      </c>
    </row>
    <row r="1957" spans="1:17" x14ac:dyDescent="0.25">
      <c r="A1957" t="s">
        <v>117</v>
      </c>
      <c r="B1957" t="s">
        <v>102</v>
      </c>
      <c r="C1957">
        <v>0</v>
      </c>
      <c r="D1957">
        <v>1E-4</v>
      </c>
      <c r="E1957">
        <v>0.1</v>
      </c>
      <c r="F1957" t="s">
        <v>24</v>
      </c>
      <c r="G1957" t="s">
        <v>22</v>
      </c>
      <c r="H1957">
        <v>4.4999999999999998E-2</v>
      </c>
      <c r="I1957">
        <v>5</v>
      </c>
      <c r="J1957" t="s">
        <v>21</v>
      </c>
      <c r="K1957">
        <v>57736</v>
      </c>
      <c r="L1957">
        <v>1.874E-2</v>
      </c>
      <c r="M1957">
        <v>57736</v>
      </c>
      <c r="N1957">
        <v>4.4741E-3</v>
      </c>
      <c r="O1957" t="str">
        <f>IF(VLOOKUP($B1957,Table1[],2,FALSE)=0,"",VLOOKUP($B1957,Table1[],2,FALSE))</f>
        <v/>
      </c>
      <c r="P1957" t="str">
        <f>IF(VLOOKUP($B1957,Table1[],3,FALSE)=0,"",VLOOKUP($B1957,Table1[],3,FALSE))</f>
        <v/>
      </c>
      <c r="Q1957" t="str">
        <f>IF(VLOOKUP($B1957,Table1[],5,FALSE)=0,"",VLOOKUP($B1957,Table1[],5,FALSE))</f>
        <v/>
      </c>
    </row>
    <row r="1958" spans="1:17" x14ac:dyDescent="0.25">
      <c r="A1958" t="s">
        <v>117</v>
      </c>
      <c r="B1958" t="s">
        <v>102</v>
      </c>
      <c r="C1958">
        <v>0</v>
      </c>
      <c r="D1958">
        <v>1E-4</v>
      </c>
      <c r="E1958">
        <v>1</v>
      </c>
      <c r="F1958" t="s">
        <v>24</v>
      </c>
      <c r="G1958" t="s">
        <v>22</v>
      </c>
      <c r="H1958">
        <v>4.4999999999999998E-2</v>
      </c>
      <c r="I1958">
        <v>5</v>
      </c>
      <c r="J1958" t="s">
        <v>21</v>
      </c>
      <c r="K1958">
        <v>577360</v>
      </c>
      <c r="L1958">
        <v>7.2242000000000001E-3</v>
      </c>
      <c r="M1958">
        <v>577360</v>
      </c>
      <c r="N1958">
        <v>1.5173000000000001E-3</v>
      </c>
      <c r="O1958" t="str">
        <f>IF(VLOOKUP($B1958,Table1[],2,FALSE)=0,"",VLOOKUP($B1958,Table1[],2,FALSE))</f>
        <v/>
      </c>
      <c r="P1958" t="str">
        <f>IF(VLOOKUP($B1958,Table1[],3,FALSE)=0,"",VLOOKUP($B1958,Table1[],3,FALSE))</f>
        <v/>
      </c>
      <c r="Q1958" t="str">
        <f>IF(VLOOKUP($B1958,Table1[],5,FALSE)=0,"",VLOOKUP($B1958,Table1[],5,FALSE))</f>
        <v/>
      </c>
    </row>
    <row r="1959" spans="1:17" x14ac:dyDescent="0.25">
      <c r="A1959" t="s">
        <v>117</v>
      </c>
      <c r="B1959" t="s">
        <v>102</v>
      </c>
      <c r="C1959">
        <v>1E-4</v>
      </c>
      <c r="D1959">
        <v>1E-3</v>
      </c>
      <c r="E1959" s="168">
        <v>1E-10</v>
      </c>
      <c r="F1959" t="s">
        <v>24</v>
      </c>
      <c r="G1959" t="s">
        <v>22</v>
      </c>
      <c r="H1959">
        <v>1E-3</v>
      </c>
      <c r="I1959">
        <v>0.02</v>
      </c>
      <c r="J1959" t="s">
        <v>21</v>
      </c>
      <c r="K1959">
        <v>0.25</v>
      </c>
      <c r="L1959">
        <v>4600</v>
      </c>
      <c r="M1959">
        <v>0.23094999999999999</v>
      </c>
      <c r="N1959">
        <v>4618.8</v>
      </c>
      <c r="O1959" t="str">
        <f>IF(VLOOKUP($B1959,Table1[],2,FALSE)=0,"",VLOOKUP($B1959,Table1[],2,FALSE))</f>
        <v/>
      </c>
      <c r="P1959" t="str">
        <f>IF(VLOOKUP($B1959,Table1[],3,FALSE)=0,"",VLOOKUP($B1959,Table1[],3,FALSE))</f>
        <v/>
      </c>
      <c r="Q1959" t="str">
        <f>IF(VLOOKUP($B1959,Table1[],5,FALSE)=0,"",VLOOKUP($B1959,Table1[],5,FALSE))</f>
        <v/>
      </c>
    </row>
    <row r="1960" spans="1:17" x14ac:dyDescent="0.25">
      <c r="A1960" t="s">
        <v>117</v>
      </c>
      <c r="B1960" t="s">
        <v>102</v>
      </c>
      <c r="C1960">
        <v>1E-4</v>
      </c>
      <c r="D1960">
        <v>1E-3</v>
      </c>
      <c r="E1960">
        <v>1.0000000000000001E-9</v>
      </c>
      <c r="F1960" t="s">
        <v>24</v>
      </c>
      <c r="G1960" t="s">
        <v>22</v>
      </c>
      <c r="H1960">
        <v>1E-3</v>
      </c>
      <c r="I1960">
        <v>0.02</v>
      </c>
      <c r="J1960" t="s">
        <v>21</v>
      </c>
      <c r="K1960">
        <v>0.25</v>
      </c>
      <c r="L1960">
        <v>4600</v>
      </c>
      <c r="M1960">
        <v>0.23097999999999999</v>
      </c>
      <c r="N1960">
        <v>4618.8</v>
      </c>
      <c r="O1960" t="str">
        <f>IF(VLOOKUP($B1960,Table1[],2,FALSE)=0,"",VLOOKUP($B1960,Table1[],2,FALSE))</f>
        <v/>
      </c>
      <c r="P1960" t="str">
        <f>IF(VLOOKUP($B1960,Table1[],3,FALSE)=0,"",VLOOKUP($B1960,Table1[],3,FALSE))</f>
        <v/>
      </c>
      <c r="Q1960" t="str">
        <f>IF(VLOOKUP($B1960,Table1[],5,FALSE)=0,"",VLOOKUP($B1960,Table1[],5,FALSE))</f>
        <v/>
      </c>
    </row>
    <row r="1961" spans="1:17" x14ac:dyDescent="0.25">
      <c r="A1961" t="s">
        <v>117</v>
      </c>
      <c r="B1961" t="s">
        <v>102</v>
      </c>
      <c r="C1961">
        <v>1E-4</v>
      </c>
      <c r="D1961">
        <v>1E-3</v>
      </c>
      <c r="E1961">
        <v>1E-8</v>
      </c>
      <c r="F1961" t="s">
        <v>24</v>
      </c>
      <c r="G1961" t="s">
        <v>22</v>
      </c>
      <c r="H1961">
        <v>1E-3</v>
      </c>
      <c r="I1961">
        <v>0.02</v>
      </c>
      <c r="J1961" t="s">
        <v>21</v>
      </c>
      <c r="K1961">
        <v>0.25</v>
      </c>
      <c r="L1961">
        <v>4600.3</v>
      </c>
      <c r="M1961">
        <v>0.23363</v>
      </c>
      <c r="N1961">
        <v>4616.5</v>
      </c>
      <c r="O1961" t="str">
        <f>IF(VLOOKUP($B1961,Table1[],2,FALSE)=0,"",VLOOKUP($B1961,Table1[],2,FALSE))</f>
        <v/>
      </c>
      <c r="P1961" t="str">
        <f>IF(VLOOKUP($B1961,Table1[],3,FALSE)=0,"",VLOOKUP($B1961,Table1[],3,FALSE))</f>
        <v/>
      </c>
      <c r="Q1961" t="str">
        <f>IF(VLOOKUP($B1961,Table1[],5,FALSE)=0,"",VLOOKUP($B1961,Table1[],5,FALSE))</f>
        <v/>
      </c>
    </row>
    <row r="1962" spans="1:17" x14ac:dyDescent="0.25">
      <c r="A1962" t="s">
        <v>117</v>
      </c>
      <c r="B1962" t="s">
        <v>102</v>
      </c>
      <c r="C1962">
        <v>1E-4</v>
      </c>
      <c r="D1962">
        <v>1E-3</v>
      </c>
      <c r="E1962">
        <v>9.9999999999999995E-8</v>
      </c>
      <c r="F1962" t="s">
        <v>24</v>
      </c>
      <c r="G1962" t="s">
        <v>22</v>
      </c>
      <c r="H1962">
        <v>1E-3</v>
      </c>
      <c r="I1962">
        <v>0.02</v>
      </c>
      <c r="J1962" t="s">
        <v>21</v>
      </c>
      <c r="K1962">
        <v>0.45989999999999998</v>
      </c>
      <c r="L1962">
        <v>4424.7</v>
      </c>
      <c r="M1962">
        <v>0.45951999999999998</v>
      </c>
      <c r="N1962">
        <v>4424.6000000000004</v>
      </c>
      <c r="O1962" t="str">
        <f>IF(VLOOKUP($B1962,Table1[],2,FALSE)=0,"",VLOOKUP($B1962,Table1[],2,FALSE))</f>
        <v/>
      </c>
      <c r="P1962" t="str">
        <f>IF(VLOOKUP($B1962,Table1[],3,FALSE)=0,"",VLOOKUP($B1962,Table1[],3,FALSE))</f>
        <v/>
      </c>
      <c r="Q1962" t="str">
        <f>IF(VLOOKUP($B1962,Table1[],5,FALSE)=0,"",VLOOKUP($B1962,Table1[],5,FALSE))</f>
        <v/>
      </c>
    </row>
    <row r="1963" spans="1:17" x14ac:dyDescent="0.25">
      <c r="A1963" t="s">
        <v>117</v>
      </c>
      <c r="B1963" t="s">
        <v>102</v>
      </c>
      <c r="C1963">
        <v>1E-4</v>
      </c>
      <c r="D1963">
        <v>1E-3</v>
      </c>
      <c r="E1963">
        <v>9.9999999999999995E-7</v>
      </c>
      <c r="F1963" t="s">
        <v>24</v>
      </c>
      <c r="G1963" t="s">
        <v>22</v>
      </c>
      <c r="H1963">
        <v>1E-3</v>
      </c>
      <c r="I1963">
        <v>0.02</v>
      </c>
      <c r="J1963" t="s">
        <v>21</v>
      </c>
      <c r="K1963">
        <v>5.6234999999999999</v>
      </c>
      <c r="L1963">
        <v>1918.3</v>
      </c>
      <c r="M1963">
        <v>5.6233000000000004</v>
      </c>
      <c r="N1963">
        <v>1917.2</v>
      </c>
      <c r="O1963" t="str">
        <f>IF(VLOOKUP($B1963,Table1[],2,FALSE)=0,"",VLOOKUP($B1963,Table1[],2,FALSE))</f>
        <v/>
      </c>
      <c r="P1963" t="str">
        <f>IF(VLOOKUP($B1963,Table1[],3,FALSE)=0,"",VLOOKUP($B1963,Table1[],3,FALSE))</f>
        <v/>
      </c>
      <c r="Q1963" t="str">
        <f>IF(VLOOKUP($B1963,Table1[],5,FALSE)=0,"",VLOOKUP($B1963,Table1[],5,FALSE))</f>
        <v/>
      </c>
    </row>
    <row r="1964" spans="1:17" x14ac:dyDescent="0.25">
      <c r="A1964" t="s">
        <v>117</v>
      </c>
      <c r="B1964" t="s">
        <v>102</v>
      </c>
      <c r="C1964">
        <v>1E-4</v>
      </c>
      <c r="D1964">
        <v>1E-3</v>
      </c>
      <c r="E1964" s="168">
        <v>1E-10</v>
      </c>
      <c r="F1964" t="s">
        <v>24</v>
      </c>
      <c r="G1964" t="s">
        <v>22</v>
      </c>
      <c r="H1964">
        <v>0.02</v>
      </c>
      <c r="I1964">
        <v>4.4999999999999998E-2</v>
      </c>
      <c r="J1964" t="s">
        <v>21</v>
      </c>
      <c r="K1964">
        <v>0.27</v>
      </c>
      <c r="L1964">
        <v>1700</v>
      </c>
      <c r="M1964">
        <v>0.23094000000000001</v>
      </c>
      <c r="N1964">
        <v>1732.1</v>
      </c>
      <c r="O1964" t="str">
        <f>IF(VLOOKUP($B1964,Table1[],2,FALSE)=0,"",VLOOKUP($B1964,Table1[],2,FALSE))</f>
        <v/>
      </c>
      <c r="P1964" t="str">
        <f>IF(VLOOKUP($B1964,Table1[],3,FALSE)=0,"",VLOOKUP($B1964,Table1[],3,FALSE))</f>
        <v/>
      </c>
      <c r="Q1964" t="str">
        <f>IF(VLOOKUP($B1964,Table1[],5,FALSE)=0,"",VLOOKUP($B1964,Table1[],5,FALSE))</f>
        <v/>
      </c>
    </row>
    <row r="1965" spans="1:17" x14ac:dyDescent="0.25">
      <c r="A1965" t="s">
        <v>117</v>
      </c>
      <c r="B1965" t="s">
        <v>102</v>
      </c>
      <c r="C1965">
        <v>1E-4</v>
      </c>
      <c r="D1965">
        <v>1E-3</v>
      </c>
      <c r="E1965">
        <v>1.0000000000000001E-9</v>
      </c>
      <c r="F1965" t="s">
        <v>24</v>
      </c>
      <c r="G1965" t="s">
        <v>22</v>
      </c>
      <c r="H1965">
        <v>0.02</v>
      </c>
      <c r="I1965">
        <v>4.4999999999999998E-2</v>
      </c>
      <c r="J1965" t="s">
        <v>21</v>
      </c>
      <c r="K1965">
        <v>0.27</v>
      </c>
      <c r="L1965">
        <v>1700</v>
      </c>
      <c r="M1965">
        <v>0.23100000000000001</v>
      </c>
      <c r="N1965">
        <v>1732.1</v>
      </c>
      <c r="O1965" t="str">
        <f>IF(VLOOKUP($B1965,Table1[],2,FALSE)=0,"",VLOOKUP($B1965,Table1[],2,FALSE))</f>
        <v/>
      </c>
      <c r="P1965" t="str">
        <f>IF(VLOOKUP($B1965,Table1[],3,FALSE)=0,"",VLOOKUP($B1965,Table1[],3,FALSE))</f>
        <v/>
      </c>
      <c r="Q1965" t="str">
        <f>IF(VLOOKUP($B1965,Table1[],5,FALSE)=0,"",VLOOKUP($B1965,Table1[],5,FALSE))</f>
        <v/>
      </c>
    </row>
    <row r="1966" spans="1:17" x14ac:dyDescent="0.25">
      <c r="A1966" t="s">
        <v>117</v>
      </c>
      <c r="B1966" t="s">
        <v>102</v>
      </c>
      <c r="C1966">
        <v>1E-4</v>
      </c>
      <c r="D1966">
        <v>1E-3</v>
      </c>
      <c r="E1966">
        <v>1E-8</v>
      </c>
      <c r="F1966" t="s">
        <v>24</v>
      </c>
      <c r="G1966" t="s">
        <v>22</v>
      </c>
      <c r="H1966">
        <v>0.02</v>
      </c>
      <c r="I1966">
        <v>4.4999999999999998E-2</v>
      </c>
      <c r="J1966" t="s">
        <v>21</v>
      </c>
      <c r="K1966">
        <v>0.27</v>
      </c>
      <c r="L1966">
        <v>1700</v>
      </c>
      <c r="M1966">
        <v>0.23546</v>
      </c>
      <c r="N1966">
        <v>1728.5</v>
      </c>
      <c r="O1966" t="str">
        <f>IF(VLOOKUP($B1966,Table1[],2,FALSE)=0,"",VLOOKUP($B1966,Table1[],2,FALSE))</f>
        <v/>
      </c>
      <c r="P1966" t="str">
        <f>IF(VLOOKUP($B1966,Table1[],3,FALSE)=0,"",VLOOKUP($B1966,Table1[],3,FALSE))</f>
        <v/>
      </c>
      <c r="Q1966" t="str">
        <f>IF(VLOOKUP($B1966,Table1[],5,FALSE)=0,"",VLOOKUP($B1966,Table1[],5,FALSE))</f>
        <v/>
      </c>
    </row>
    <row r="1967" spans="1:17" x14ac:dyDescent="0.25">
      <c r="A1967" t="s">
        <v>117</v>
      </c>
      <c r="B1967" t="s">
        <v>102</v>
      </c>
      <c r="C1967">
        <v>1E-4</v>
      </c>
      <c r="D1967">
        <v>1E-3</v>
      </c>
      <c r="E1967">
        <v>9.9999999999999995E-8</v>
      </c>
      <c r="F1967" t="s">
        <v>24</v>
      </c>
      <c r="G1967" t="s">
        <v>22</v>
      </c>
      <c r="H1967">
        <v>0.02</v>
      </c>
      <c r="I1967">
        <v>4.4999999999999998E-2</v>
      </c>
      <c r="J1967" t="s">
        <v>21</v>
      </c>
      <c r="K1967">
        <v>0.55630000000000002</v>
      </c>
      <c r="L1967">
        <v>1491.3</v>
      </c>
      <c r="M1967">
        <v>0.55586000000000002</v>
      </c>
      <c r="N1967">
        <v>1490.6</v>
      </c>
      <c r="O1967" t="str">
        <f>IF(VLOOKUP($B1967,Table1[],2,FALSE)=0,"",VLOOKUP($B1967,Table1[],2,FALSE))</f>
        <v/>
      </c>
      <c r="P1967" t="str">
        <f>IF(VLOOKUP($B1967,Table1[],3,FALSE)=0,"",VLOOKUP($B1967,Table1[],3,FALSE))</f>
        <v/>
      </c>
      <c r="Q1967" t="str">
        <f>IF(VLOOKUP($B1967,Table1[],5,FALSE)=0,"",VLOOKUP($B1967,Table1[],5,FALSE))</f>
        <v/>
      </c>
    </row>
    <row r="1968" spans="1:17" x14ac:dyDescent="0.25">
      <c r="A1968" t="s">
        <v>117</v>
      </c>
      <c r="B1968" t="s">
        <v>102</v>
      </c>
      <c r="C1968">
        <v>1E-4</v>
      </c>
      <c r="D1968">
        <v>1E-3</v>
      </c>
      <c r="E1968">
        <v>9.9999999999999995E-7</v>
      </c>
      <c r="F1968" t="s">
        <v>24</v>
      </c>
      <c r="G1968" t="s">
        <v>22</v>
      </c>
      <c r="H1968">
        <v>0.02</v>
      </c>
      <c r="I1968">
        <v>4.4999999999999998E-2</v>
      </c>
      <c r="J1968" t="s">
        <v>21</v>
      </c>
      <c r="K1968">
        <v>5.7533000000000003</v>
      </c>
      <c r="L1968">
        <v>346.75</v>
      </c>
      <c r="M1968">
        <v>5.7531999999999996</v>
      </c>
      <c r="N1968">
        <v>345.32</v>
      </c>
      <c r="O1968" t="str">
        <f>IF(VLOOKUP($B1968,Table1[],2,FALSE)=0,"",VLOOKUP($B1968,Table1[],2,FALSE))</f>
        <v/>
      </c>
      <c r="P1968" t="str">
        <f>IF(VLOOKUP($B1968,Table1[],3,FALSE)=0,"",VLOOKUP($B1968,Table1[],3,FALSE))</f>
        <v/>
      </c>
      <c r="Q1968" t="str">
        <f>IF(VLOOKUP($B1968,Table1[],5,FALSE)=0,"",VLOOKUP($B1968,Table1[],5,FALSE))</f>
        <v/>
      </c>
    </row>
    <row r="1969" spans="1:17" x14ac:dyDescent="0.25">
      <c r="A1969" t="s">
        <v>117</v>
      </c>
      <c r="B1969" t="s">
        <v>102</v>
      </c>
      <c r="C1969">
        <v>1E-4</v>
      </c>
      <c r="D1969">
        <v>1E-3</v>
      </c>
      <c r="E1969" s="168">
        <v>1E-10</v>
      </c>
      <c r="F1969" t="s">
        <v>24</v>
      </c>
      <c r="G1969" t="s">
        <v>22</v>
      </c>
      <c r="H1969">
        <v>4.4999999999999998E-2</v>
      </c>
      <c r="I1969">
        <v>0.1</v>
      </c>
      <c r="J1969" t="s">
        <v>21</v>
      </c>
      <c r="K1969">
        <v>0.24</v>
      </c>
      <c r="L1969">
        <v>690</v>
      </c>
      <c r="M1969">
        <v>0.23094000000000001</v>
      </c>
      <c r="N1969">
        <v>693.02</v>
      </c>
      <c r="O1969" t="str">
        <f>IF(VLOOKUP($B1969,Table1[],2,FALSE)=0,"",VLOOKUP($B1969,Table1[],2,FALSE))</f>
        <v/>
      </c>
      <c r="P1969" t="str">
        <f>IF(VLOOKUP($B1969,Table1[],3,FALSE)=0,"",VLOOKUP($B1969,Table1[],3,FALSE))</f>
        <v/>
      </c>
      <c r="Q1969" t="str">
        <f>IF(VLOOKUP($B1969,Table1[],5,FALSE)=0,"",VLOOKUP($B1969,Table1[],5,FALSE))</f>
        <v/>
      </c>
    </row>
    <row r="1970" spans="1:17" x14ac:dyDescent="0.25">
      <c r="A1970" t="s">
        <v>117</v>
      </c>
      <c r="B1970" t="s">
        <v>102</v>
      </c>
      <c r="C1970">
        <v>1E-4</v>
      </c>
      <c r="D1970">
        <v>1E-3</v>
      </c>
      <c r="E1970">
        <v>1.0000000000000001E-9</v>
      </c>
      <c r="F1970" t="s">
        <v>24</v>
      </c>
      <c r="G1970" t="s">
        <v>22</v>
      </c>
      <c r="H1970">
        <v>4.4999999999999998E-2</v>
      </c>
      <c r="I1970">
        <v>0.1</v>
      </c>
      <c r="J1970" t="s">
        <v>21</v>
      </c>
      <c r="K1970">
        <v>0.24</v>
      </c>
      <c r="L1970">
        <v>690</v>
      </c>
      <c r="M1970">
        <v>0.23102</v>
      </c>
      <c r="N1970">
        <v>692.99</v>
      </c>
      <c r="O1970" t="str">
        <f>IF(VLOOKUP($B1970,Table1[],2,FALSE)=0,"",VLOOKUP($B1970,Table1[],2,FALSE))</f>
        <v/>
      </c>
      <c r="P1970" t="str">
        <f>IF(VLOOKUP($B1970,Table1[],3,FALSE)=0,"",VLOOKUP($B1970,Table1[],3,FALSE))</f>
        <v/>
      </c>
      <c r="Q1970" t="str">
        <f>IF(VLOOKUP($B1970,Table1[],5,FALSE)=0,"",VLOOKUP($B1970,Table1[],5,FALSE))</f>
        <v/>
      </c>
    </row>
    <row r="1971" spans="1:17" x14ac:dyDescent="0.25">
      <c r="A1971" t="s">
        <v>117</v>
      </c>
      <c r="B1971" t="s">
        <v>102</v>
      </c>
      <c r="C1971">
        <v>1E-4</v>
      </c>
      <c r="D1971">
        <v>1E-3</v>
      </c>
      <c r="E1971">
        <v>1E-8</v>
      </c>
      <c r="F1971" t="s">
        <v>24</v>
      </c>
      <c r="G1971" t="s">
        <v>22</v>
      </c>
      <c r="H1971">
        <v>4.4999999999999998E-2</v>
      </c>
      <c r="I1971">
        <v>0.1</v>
      </c>
      <c r="J1971" t="s">
        <v>21</v>
      </c>
      <c r="K1971">
        <v>0.24</v>
      </c>
      <c r="L1971">
        <v>690</v>
      </c>
      <c r="M1971">
        <v>0.23691000000000001</v>
      </c>
      <c r="N1971">
        <v>689</v>
      </c>
      <c r="O1971" t="str">
        <f>IF(VLOOKUP($B1971,Table1[],2,FALSE)=0,"",VLOOKUP($B1971,Table1[],2,FALSE))</f>
        <v/>
      </c>
      <c r="P1971" t="str">
        <f>IF(VLOOKUP($B1971,Table1[],3,FALSE)=0,"",VLOOKUP($B1971,Table1[],3,FALSE))</f>
        <v/>
      </c>
      <c r="Q1971" t="str">
        <f>IF(VLOOKUP($B1971,Table1[],5,FALSE)=0,"",VLOOKUP($B1971,Table1[],5,FALSE))</f>
        <v/>
      </c>
    </row>
    <row r="1972" spans="1:17" x14ac:dyDescent="0.25">
      <c r="A1972" t="s">
        <v>117</v>
      </c>
      <c r="B1972" t="s">
        <v>102</v>
      </c>
      <c r="C1972">
        <v>1E-4</v>
      </c>
      <c r="D1972">
        <v>1E-3</v>
      </c>
      <c r="E1972">
        <v>9.9999999999999995E-8</v>
      </c>
      <c r="F1972" t="s">
        <v>24</v>
      </c>
      <c r="G1972" t="s">
        <v>22</v>
      </c>
      <c r="H1972">
        <v>4.4999999999999998E-2</v>
      </c>
      <c r="I1972">
        <v>0.1</v>
      </c>
      <c r="J1972" t="s">
        <v>21</v>
      </c>
      <c r="K1972">
        <v>0.60248999999999997</v>
      </c>
      <c r="L1972">
        <v>489.7</v>
      </c>
      <c r="M1972">
        <v>0.60209999999999997</v>
      </c>
      <c r="N1972">
        <v>487.94</v>
      </c>
      <c r="O1972" t="str">
        <f>IF(VLOOKUP($B1972,Table1[],2,FALSE)=0,"",VLOOKUP($B1972,Table1[],2,FALSE))</f>
        <v/>
      </c>
      <c r="P1972" t="str">
        <f>IF(VLOOKUP($B1972,Table1[],3,FALSE)=0,"",VLOOKUP($B1972,Table1[],3,FALSE))</f>
        <v/>
      </c>
      <c r="Q1972" t="str">
        <f>IF(VLOOKUP($B1972,Table1[],5,FALSE)=0,"",VLOOKUP($B1972,Table1[],5,FALSE))</f>
        <v/>
      </c>
    </row>
    <row r="1973" spans="1:17" x14ac:dyDescent="0.25">
      <c r="A1973" t="s">
        <v>117</v>
      </c>
      <c r="B1973" t="s">
        <v>102</v>
      </c>
      <c r="C1973">
        <v>1E-4</v>
      </c>
      <c r="D1973">
        <v>1E-3</v>
      </c>
      <c r="E1973">
        <v>9.9999999999999995E-7</v>
      </c>
      <c r="F1973" t="s">
        <v>24</v>
      </c>
      <c r="G1973" t="s">
        <v>22</v>
      </c>
      <c r="H1973">
        <v>4.4999999999999998E-2</v>
      </c>
      <c r="I1973">
        <v>0.1</v>
      </c>
      <c r="J1973" t="s">
        <v>21</v>
      </c>
      <c r="K1973">
        <v>5.7742000000000004</v>
      </c>
      <c r="L1973">
        <v>74.831999999999994</v>
      </c>
      <c r="M1973">
        <v>5.7740999999999998</v>
      </c>
      <c r="N1973">
        <v>73.332999999999998</v>
      </c>
      <c r="O1973" t="str">
        <f>IF(VLOOKUP($B1973,Table1[],2,FALSE)=0,"",VLOOKUP($B1973,Table1[],2,FALSE))</f>
        <v/>
      </c>
      <c r="P1973" t="str">
        <f>IF(VLOOKUP($B1973,Table1[],3,FALSE)=0,"",VLOOKUP($B1973,Table1[],3,FALSE))</f>
        <v/>
      </c>
      <c r="Q1973" t="str">
        <f>IF(VLOOKUP($B1973,Table1[],5,FALSE)=0,"",VLOOKUP($B1973,Table1[],5,FALSE))</f>
        <v/>
      </c>
    </row>
    <row r="1974" spans="1:17" x14ac:dyDescent="0.25">
      <c r="A1974" t="s">
        <v>117</v>
      </c>
      <c r="B1974" t="s">
        <v>102</v>
      </c>
      <c r="C1974">
        <v>1E-4</v>
      </c>
      <c r="D1974">
        <v>1E-3</v>
      </c>
      <c r="E1974" s="168">
        <v>1E-10</v>
      </c>
      <c r="F1974" t="s">
        <v>24</v>
      </c>
      <c r="G1974" t="s">
        <v>22</v>
      </c>
      <c r="H1974">
        <v>0.1</v>
      </c>
      <c r="I1974">
        <v>5</v>
      </c>
      <c r="J1974" t="s">
        <v>21</v>
      </c>
      <c r="K1974">
        <v>0.25</v>
      </c>
      <c r="L1974">
        <v>350</v>
      </c>
      <c r="M1974">
        <v>0.23000999999999999</v>
      </c>
      <c r="N1974">
        <v>364.09</v>
      </c>
      <c r="O1974" t="str">
        <f>IF(VLOOKUP($B1974,Table1[],2,FALSE)=0,"",VLOOKUP($B1974,Table1[],2,FALSE))</f>
        <v/>
      </c>
      <c r="P1974" t="str">
        <f>IF(VLOOKUP($B1974,Table1[],3,FALSE)=0,"",VLOOKUP($B1974,Table1[],3,FALSE))</f>
        <v/>
      </c>
      <c r="Q1974" t="str">
        <f>IF(VLOOKUP($B1974,Table1[],5,FALSE)=0,"",VLOOKUP($B1974,Table1[],5,FALSE))</f>
        <v/>
      </c>
    </row>
    <row r="1975" spans="1:17" x14ac:dyDescent="0.25">
      <c r="A1975" t="s">
        <v>117</v>
      </c>
      <c r="B1975" t="s">
        <v>102</v>
      </c>
      <c r="C1975">
        <v>1E-4</v>
      </c>
      <c r="D1975">
        <v>1E-3</v>
      </c>
      <c r="E1975">
        <v>1.0000000000000001E-9</v>
      </c>
      <c r="F1975" t="s">
        <v>24</v>
      </c>
      <c r="G1975" t="s">
        <v>22</v>
      </c>
      <c r="H1975">
        <v>0.1</v>
      </c>
      <c r="I1975">
        <v>5</v>
      </c>
      <c r="J1975" t="s">
        <v>21</v>
      </c>
      <c r="K1975">
        <v>0.25</v>
      </c>
      <c r="L1975">
        <v>354.91</v>
      </c>
      <c r="M1975">
        <v>0.23008999999999999</v>
      </c>
      <c r="N1975">
        <v>364.09</v>
      </c>
      <c r="O1975" t="str">
        <f>IF(VLOOKUP($B1975,Table1[],2,FALSE)=0,"",VLOOKUP($B1975,Table1[],2,FALSE))</f>
        <v/>
      </c>
      <c r="P1975" t="str">
        <f>IF(VLOOKUP($B1975,Table1[],3,FALSE)=0,"",VLOOKUP($B1975,Table1[],3,FALSE))</f>
        <v/>
      </c>
      <c r="Q1975" t="str">
        <f>IF(VLOOKUP($B1975,Table1[],5,FALSE)=0,"",VLOOKUP($B1975,Table1[],5,FALSE))</f>
        <v/>
      </c>
    </row>
    <row r="1976" spans="1:17" x14ac:dyDescent="0.25">
      <c r="A1976" t="s">
        <v>117</v>
      </c>
      <c r="B1976" t="s">
        <v>102</v>
      </c>
      <c r="C1976">
        <v>1E-4</v>
      </c>
      <c r="D1976">
        <v>1E-3</v>
      </c>
      <c r="E1976">
        <v>1E-8</v>
      </c>
      <c r="F1976" t="s">
        <v>24</v>
      </c>
      <c r="G1976" t="s">
        <v>22</v>
      </c>
      <c r="H1976">
        <v>0.1</v>
      </c>
      <c r="I1976">
        <v>5</v>
      </c>
      <c r="J1976" t="s">
        <v>21</v>
      </c>
      <c r="K1976">
        <v>0.25</v>
      </c>
      <c r="L1976">
        <v>359.01</v>
      </c>
      <c r="M1976">
        <v>0.23663000000000001</v>
      </c>
      <c r="N1976">
        <v>360.5</v>
      </c>
      <c r="O1976" t="str">
        <f>IF(VLOOKUP($B1976,Table1[],2,FALSE)=0,"",VLOOKUP($B1976,Table1[],2,FALSE))</f>
        <v/>
      </c>
      <c r="P1976" t="str">
        <f>IF(VLOOKUP($B1976,Table1[],3,FALSE)=0,"",VLOOKUP($B1976,Table1[],3,FALSE))</f>
        <v/>
      </c>
      <c r="Q1976" t="str">
        <f>IF(VLOOKUP($B1976,Table1[],5,FALSE)=0,"",VLOOKUP($B1976,Table1[],5,FALSE))</f>
        <v/>
      </c>
    </row>
    <row r="1977" spans="1:17" x14ac:dyDescent="0.25">
      <c r="A1977" t="s">
        <v>117</v>
      </c>
      <c r="B1977" t="s">
        <v>102</v>
      </c>
      <c r="C1977">
        <v>1E-4</v>
      </c>
      <c r="D1977">
        <v>1E-3</v>
      </c>
      <c r="E1977">
        <v>9.9999999999999995E-8</v>
      </c>
      <c r="F1977" t="s">
        <v>24</v>
      </c>
      <c r="G1977" t="s">
        <v>22</v>
      </c>
      <c r="H1977">
        <v>0.1</v>
      </c>
      <c r="I1977">
        <v>5</v>
      </c>
      <c r="J1977" t="s">
        <v>21</v>
      </c>
      <c r="K1977">
        <v>0.61485999999999996</v>
      </c>
      <c r="L1977">
        <v>217.08</v>
      </c>
      <c r="M1977">
        <v>0.61453999999999998</v>
      </c>
      <c r="N1977">
        <v>214.58</v>
      </c>
      <c r="O1977" t="str">
        <f>IF(VLOOKUP($B1977,Table1[],2,FALSE)=0,"",VLOOKUP($B1977,Table1[],2,FALSE))</f>
        <v/>
      </c>
      <c r="P1977" t="str">
        <f>IF(VLOOKUP($B1977,Table1[],3,FALSE)=0,"",VLOOKUP($B1977,Table1[],3,FALSE))</f>
        <v/>
      </c>
      <c r="Q1977" t="str">
        <f>IF(VLOOKUP($B1977,Table1[],5,FALSE)=0,"",VLOOKUP($B1977,Table1[],5,FALSE))</f>
        <v/>
      </c>
    </row>
    <row r="1978" spans="1:17" x14ac:dyDescent="0.25">
      <c r="A1978" t="s">
        <v>117</v>
      </c>
      <c r="B1978" t="s">
        <v>102</v>
      </c>
      <c r="C1978">
        <v>1E-4</v>
      </c>
      <c r="D1978">
        <v>1E-3</v>
      </c>
      <c r="E1978">
        <v>9.9999999999999995E-7</v>
      </c>
      <c r="F1978" t="s">
        <v>24</v>
      </c>
      <c r="G1978" t="s">
        <v>22</v>
      </c>
      <c r="H1978">
        <v>0.1</v>
      </c>
      <c r="I1978">
        <v>5</v>
      </c>
      <c r="J1978" t="s">
        <v>21</v>
      </c>
      <c r="K1978">
        <v>5.7770999999999999</v>
      </c>
      <c r="L1978">
        <v>28.936</v>
      </c>
      <c r="M1978">
        <v>5.7770000000000001</v>
      </c>
      <c r="N1978">
        <v>27.423999999999999</v>
      </c>
      <c r="O1978" t="str">
        <f>IF(VLOOKUP($B1978,Table1[],2,FALSE)=0,"",VLOOKUP($B1978,Table1[],2,FALSE))</f>
        <v/>
      </c>
      <c r="P1978" t="str">
        <f>IF(VLOOKUP($B1978,Table1[],3,FALSE)=0,"",VLOOKUP($B1978,Table1[],3,FALSE))</f>
        <v/>
      </c>
      <c r="Q1978" t="str">
        <f>IF(VLOOKUP($B1978,Table1[],5,FALSE)=0,"",VLOOKUP($B1978,Table1[],5,FALSE))</f>
        <v/>
      </c>
    </row>
    <row r="1979" spans="1:17" x14ac:dyDescent="0.25">
      <c r="A1979" t="s">
        <v>117</v>
      </c>
      <c r="B1979" t="s">
        <v>102</v>
      </c>
      <c r="C1979">
        <v>1E-4</v>
      </c>
      <c r="D1979">
        <v>1E-3</v>
      </c>
      <c r="E1979" s="168">
        <v>1E-10</v>
      </c>
      <c r="F1979" t="s">
        <v>24</v>
      </c>
      <c r="G1979" t="s">
        <v>22</v>
      </c>
      <c r="H1979">
        <v>5</v>
      </c>
      <c r="I1979">
        <v>20</v>
      </c>
      <c r="J1979" t="s">
        <v>21</v>
      </c>
      <c r="K1979">
        <v>0.25</v>
      </c>
      <c r="L1979">
        <v>710</v>
      </c>
      <c r="M1979">
        <v>0.23471</v>
      </c>
      <c r="N1979">
        <v>715.83</v>
      </c>
      <c r="O1979" t="str">
        <f>IF(VLOOKUP($B1979,Table1[],2,FALSE)=0,"",VLOOKUP($B1979,Table1[],2,FALSE))</f>
        <v/>
      </c>
      <c r="P1979" t="str">
        <f>IF(VLOOKUP($B1979,Table1[],3,FALSE)=0,"",VLOOKUP($B1979,Table1[],3,FALSE))</f>
        <v/>
      </c>
      <c r="Q1979" t="str">
        <f>IF(VLOOKUP($B1979,Table1[],5,FALSE)=0,"",VLOOKUP($B1979,Table1[],5,FALSE))</f>
        <v/>
      </c>
    </row>
    <row r="1980" spans="1:17" x14ac:dyDescent="0.25">
      <c r="A1980" t="s">
        <v>117</v>
      </c>
      <c r="B1980" t="s">
        <v>102</v>
      </c>
      <c r="C1980">
        <v>1E-4</v>
      </c>
      <c r="D1980">
        <v>1E-3</v>
      </c>
      <c r="E1980">
        <v>1.0000000000000001E-9</v>
      </c>
      <c r="F1980" t="s">
        <v>24</v>
      </c>
      <c r="G1980" t="s">
        <v>22</v>
      </c>
      <c r="H1980">
        <v>5</v>
      </c>
      <c r="I1980">
        <v>20</v>
      </c>
      <c r="J1980" t="s">
        <v>21</v>
      </c>
      <c r="K1980">
        <v>0.25</v>
      </c>
      <c r="L1980">
        <v>711.93</v>
      </c>
      <c r="M1980">
        <v>0.23479</v>
      </c>
      <c r="N1980">
        <v>715.8</v>
      </c>
      <c r="O1980" t="str">
        <f>IF(VLOOKUP($B1980,Table1[],2,FALSE)=0,"",VLOOKUP($B1980,Table1[],2,FALSE))</f>
        <v/>
      </c>
      <c r="P1980" t="str">
        <f>IF(VLOOKUP($B1980,Table1[],3,FALSE)=0,"",VLOOKUP($B1980,Table1[],3,FALSE))</f>
        <v/>
      </c>
      <c r="Q1980" t="str">
        <f>IF(VLOOKUP($B1980,Table1[],5,FALSE)=0,"",VLOOKUP($B1980,Table1[],5,FALSE))</f>
        <v/>
      </c>
    </row>
    <row r="1981" spans="1:17" x14ac:dyDescent="0.25">
      <c r="A1981" t="s">
        <v>117</v>
      </c>
      <c r="B1981" t="s">
        <v>102</v>
      </c>
      <c r="C1981">
        <v>1E-4</v>
      </c>
      <c r="D1981">
        <v>1E-3</v>
      </c>
      <c r="E1981">
        <v>1E-8</v>
      </c>
      <c r="F1981" t="s">
        <v>24</v>
      </c>
      <c r="G1981" t="s">
        <v>22</v>
      </c>
      <c r="H1981">
        <v>5</v>
      </c>
      <c r="I1981">
        <v>20</v>
      </c>
      <c r="J1981" t="s">
        <v>21</v>
      </c>
      <c r="K1981">
        <v>0.25</v>
      </c>
      <c r="L1981">
        <v>712.22</v>
      </c>
      <c r="M1981">
        <v>0.24057999999999999</v>
      </c>
      <c r="N1981">
        <v>711.87</v>
      </c>
      <c r="O1981" t="str">
        <f>IF(VLOOKUP($B1981,Table1[],2,FALSE)=0,"",VLOOKUP($B1981,Table1[],2,FALSE))</f>
        <v/>
      </c>
      <c r="P1981" t="str">
        <f>IF(VLOOKUP($B1981,Table1[],3,FALSE)=0,"",VLOOKUP($B1981,Table1[],3,FALSE))</f>
        <v/>
      </c>
      <c r="Q1981" t="str">
        <f>IF(VLOOKUP($B1981,Table1[],5,FALSE)=0,"",VLOOKUP($B1981,Table1[],5,FALSE))</f>
        <v/>
      </c>
    </row>
    <row r="1982" spans="1:17" x14ac:dyDescent="0.25">
      <c r="A1982" t="s">
        <v>117</v>
      </c>
      <c r="B1982" t="s">
        <v>102</v>
      </c>
      <c r="C1982">
        <v>1E-4</v>
      </c>
      <c r="D1982">
        <v>1E-3</v>
      </c>
      <c r="E1982">
        <v>9.9999999999999995E-8</v>
      </c>
      <c r="F1982" t="s">
        <v>24</v>
      </c>
      <c r="G1982" t="s">
        <v>22</v>
      </c>
      <c r="H1982">
        <v>5</v>
      </c>
      <c r="I1982">
        <v>20</v>
      </c>
      <c r="J1982" t="s">
        <v>21</v>
      </c>
      <c r="K1982">
        <v>0.60309999999999997</v>
      </c>
      <c r="L1982">
        <v>511.67</v>
      </c>
      <c r="M1982">
        <v>0.60272000000000003</v>
      </c>
      <c r="N1982">
        <v>509.95</v>
      </c>
      <c r="O1982" t="str">
        <f>IF(VLOOKUP($B1982,Table1[],2,FALSE)=0,"",VLOOKUP($B1982,Table1[],2,FALSE))</f>
        <v/>
      </c>
      <c r="P1982" t="str">
        <f>IF(VLOOKUP($B1982,Table1[],3,FALSE)=0,"",VLOOKUP($B1982,Table1[],3,FALSE))</f>
        <v/>
      </c>
      <c r="Q1982" t="str">
        <f>IF(VLOOKUP($B1982,Table1[],5,FALSE)=0,"",VLOOKUP($B1982,Table1[],5,FALSE))</f>
        <v/>
      </c>
    </row>
    <row r="1983" spans="1:17" x14ac:dyDescent="0.25">
      <c r="A1983" t="s">
        <v>117</v>
      </c>
      <c r="B1983" t="s">
        <v>102</v>
      </c>
      <c r="C1983">
        <v>1E-4</v>
      </c>
      <c r="D1983">
        <v>1E-3</v>
      </c>
      <c r="E1983">
        <v>9.9999999999999995E-7</v>
      </c>
      <c r="F1983" t="s">
        <v>24</v>
      </c>
      <c r="G1983" t="s">
        <v>22</v>
      </c>
      <c r="H1983">
        <v>5</v>
      </c>
      <c r="I1983">
        <v>20</v>
      </c>
      <c r="J1983" t="s">
        <v>21</v>
      </c>
      <c r="K1983">
        <v>5.7740999999999998</v>
      </c>
      <c r="L1983">
        <v>79.209999999999994</v>
      </c>
      <c r="M1983">
        <v>5.774</v>
      </c>
      <c r="N1983">
        <v>77.712999999999994</v>
      </c>
      <c r="O1983" t="str">
        <f>IF(VLOOKUP($B1983,Table1[],2,FALSE)=0,"",VLOOKUP($B1983,Table1[],2,FALSE))</f>
        <v/>
      </c>
      <c r="P1983" t="str">
        <f>IF(VLOOKUP($B1983,Table1[],3,FALSE)=0,"",VLOOKUP($B1983,Table1[],3,FALSE))</f>
        <v/>
      </c>
      <c r="Q1983" t="str">
        <f>IF(VLOOKUP($B1983,Table1[],5,FALSE)=0,"",VLOOKUP($B1983,Table1[],5,FALSE))</f>
        <v/>
      </c>
    </row>
    <row r="1984" spans="1:17" x14ac:dyDescent="0.25">
      <c r="A1984" t="s">
        <v>117</v>
      </c>
      <c r="B1984" t="s">
        <v>102</v>
      </c>
      <c r="C1984">
        <v>1E-4</v>
      </c>
      <c r="D1984">
        <v>1E-3</v>
      </c>
      <c r="E1984" s="168">
        <v>1E-10</v>
      </c>
      <c r="F1984" t="s">
        <v>24</v>
      </c>
      <c r="G1984" t="s">
        <v>22</v>
      </c>
      <c r="H1984">
        <v>20</v>
      </c>
      <c r="I1984">
        <v>50</v>
      </c>
      <c r="J1984" t="s">
        <v>21</v>
      </c>
      <c r="K1984">
        <v>0.47</v>
      </c>
      <c r="L1984">
        <v>4800</v>
      </c>
      <c r="M1984">
        <v>0.46627000000000002</v>
      </c>
      <c r="N1984">
        <v>4761.7</v>
      </c>
      <c r="O1984" t="str">
        <f>IF(VLOOKUP($B1984,Table1[],2,FALSE)=0,"",VLOOKUP($B1984,Table1[],2,FALSE))</f>
        <v/>
      </c>
      <c r="P1984" t="str">
        <f>IF(VLOOKUP($B1984,Table1[],3,FALSE)=0,"",VLOOKUP($B1984,Table1[],3,FALSE))</f>
        <v/>
      </c>
      <c r="Q1984" t="str">
        <f>IF(VLOOKUP($B1984,Table1[],5,FALSE)=0,"",VLOOKUP($B1984,Table1[],5,FALSE))</f>
        <v/>
      </c>
    </row>
    <row r="1985" spans="1:17" x14ac:dyDescent="0.25">
      <c r="A1985" t="s">
        <v>117</v>
      </c>
      <c r="B1985" t="s">
        <v>102</v>
      </c>
      <c r="C1985">
        <v>1E-4</v>
      </c>
      <c r="D1985">
        <v>1E-3</v>
      </c>
      <c r="E1985">
        <v>1.0000000000000001E-9</v>
      </c>
      <c r="F1985" t="s">
        <v>24</v>
      </c>
      <c r="G1985" t="s">
        <v>22</v>
      </c>
      <c r="H1985">
        <v>20</v>
      </c>
      <c r="I1985">
        <v>50</v>
      </c>
      <c r="J1985" t="s">
        <v>21</v>
      </c>
      <c r="K1985">
        <v>0.47</v>
      </c>
      <c r="L1985">
        <v>4761.6000000000004</v>
      </c>
      <c r="M1985">
        <v>0.46636</v>
      </c>
      <c r="N1985">
        <v>4761.6000000000004</v>
      </c>
      <c r="O1985" t="str">
        <f>IF(VLOOKUP($B1985,Table1[],2,FALSE)=0,"",VLOOKUP($B1985,Table1[],2,FALSE))</f>
        <v/>
      </c>
      <c r="P1985" t="str">
        <f>IF(VLOOKUP($B1985,Table1[],3,FALSE)=0,"",VLOOKUP($B1985,Table1[],3,FALSE))</f>
        <v/>
      </c>
      <c r="Q1985" t="str">
        <f>IF(VLOOKUP($B1985,Table1[],5,FALSE)=0,"",VLOOKUP($B1985,Table1[],5,FALSE))</f>
        <v/>
      </c>
    </row>
    <row r="1986" spans="1:17" x14ac:dyDescent="0.25">
      <c r="A1986" t="s">
        <v>117</v>
      </c>
      <c r="B1986" t="s">
        <v>102</v>
      </c>
      <c r="C1986">
        <v>1E-4</v>
      </c>
      <c r="D1986">
        <v>1E-3</v>
      </c>
      <c r="E1986">
        <v>1E-8</v>
      </c>
      <c r="F1986" t="s">
        <v>24</v>
      </c>
      <c r="G1986" t="s">
        <v>22</v>
      </c>
      <c r="H1986">
        <v>20</v>
      </c>
      <c r="I1986">
        <v>50</v>
      </c>
      <c r="J1986" t="s">
        <v>21</v>
      </c>
      <c r="K1986">
        <v>0.47</v>
      </c>
      <c r="L1986">
        <v>4759.8999999999996</v>
      </c>
      <c r="M1986">
        <v>0.46837000000000001</v>
      </c>
      <c r="N1986">
        <v>4760</v>
      </c>
      <c r="O1986" t="str">
        <f>IF(VLOOKUP($B1986,Table1[],2,FALSE)=0,"",VLOOKUP($B1986,Table1[],2,FALSE))</f>
        <v/>
      </c>
      <c r="P1986" t="str">
        <f>IF(VLOOKUP($B1986,Table1[],3,FALSE)=0,"",VLOOKUP($B1986,Table1[],3,FALSE))</f>
        <v/>
      </c>
      <c r="Q1986" t="str">
        <f>IF(VLOOKUP($B1986,Table1[],5,FALSE)=0,"",VLOOKUP($B1986,Table1[],5,FALSE))</f>
        <v/>
      </c>
    </row>
    <row r="1987" spans="1:17" x14ac:dyDescent="0.25">
      <c r="A1987" t="s">
        <v>117</v>
      </c>
      <c r="B1987" t="s">
        <v>102</v>
      </c>
      <c r="C1987">
        <v>1E-4</v>
      </c>
      <c r="D1987">
        <v>1E-3</v>
      </c>
      <c r="E1987">
        <v>9.9999999999999995E-8</v>
      </c>
      <c r="F1987" t="s">
        <v>24</v>
      </c>
      <c r="G1987" t="s">
        <v>22</v>
      </c>
      <c r="H1987">
        <v>20</v>
      </c>
      <c r="I1987">
        <v>50</v>
      </c>
      <c r="J1987" t="s">
        <v>21</v>
      </c>
      <c r="K1987">
        <v>0.64627000000000001</v>
      </c>
      <c r="L1987">
        <v>4616</v>
      </c>
      <c r="M1987">
        <v>0.64414000000000005</v>
      </c>
      <c r="N1987">
        <v>4616.1000000000004</v>
      </c>
      <c r="O1987" t="str">
        <f>IF(VLOOKUP($B1987,Table1[],2,FALSE)=0,"",VLOOKUP($B1987,Table1[],2,FALSE))</f>
        <v/>
      </c>
      <c r="P1987" t="str">
        <f>IF(VLOOKUP($B1987,Table1[],3,FALSE)=0,"",VLOOKUP($B1987,Table1[],3,FALSE))</f>
        <v/>
      </c>
      <c r="Q1987" t="str">
        <f>IF(VLOOKUP($B1987,Table1[],5,FALSE)=0,"",VLOOKUP($B1987,Table1[],5,FALSE))</f>
        <v/>
      </c>
    </row>
    <row r="1988" spans="1:17" x14ac:dyDescent="0.25">
      <c r="A1988" t="s">
        <v>117</v>
      </c>
      <c r="B1988" t="s">
        <v>102</v>
      </c>
      <c r="C1988">
        <v>1E-4</v>
      </c>
      <c r="D1988">
        <v>1E-3</v>
      </c>
      <c r="E1988">
        <v>9.9999999999999995E-7</v>
      </c>
      <c r="F1988" t="s">
        <v>24</v>
      </c>
      <c r="G1988" t="s">
        <v>22</v>
      </c>
      <c r="H1988">
        <v>20</v>
      </c>
      <c r="I1988">
        <v>50</v>
      </c>
      <c r="J1988" t="s">
        <v>21</v>
      </c>
      <c r="K1988">
        <v>5.6360000000000001</v>
      </c>
      <c r="L1988">
        <v>2159.6999999999998</v>
      </c>
      <c r="M1988">
        <v>5.6349</v>
      </c>
      <c r="N1988">
        <v>2155.3000000000002</v>
      </c>
      <c r="O1988" t="str">
        <f>IF(VLOOKUP($B1988,Table1[],2,FALSE)=0,"",VLOOKUP($B1988,Table1[],2,FALSE))</f>
        <v/>
      </c>
      <c r="P1988" t="str">
        <f>IF(VLOOKUP($B1988,Table1[],3,FALSE)=0,"",VLOOKUP($B1988,Table1[],3,FALSE))</f>
        <v/>
      </c>
      <c r="Q1988" t="str">
        <f>IF(VLOOKUP($B1988,Table1[],5,FALSE)=0,"",VLOOKUP($B1988,Table1[],5,FALSE))</f>
        <v/>
      </c>
    </row>
    <row r="1989" spans="1:17" x14ac:dyDescent="0.25">
      <c r="A1989" t="s">
        <v>117</v>
      </c>
      <c r="B1989" t="s">
        <v>102</v>
      </c>
      <c r="C1989">
        <v>1E-4</v>
      </c>
      <c r="D1989">
        <v>1E-3</v>
      </c>
      <c r="E1989" s="168">
        <v>1E-10</v>
      </c>
      <c r="F1989" t="s">
        <v>24</v>
      </c>
      <c r="G1989" t="s">
        <v>22</v>
      </c>
      <c r="H1989">
        <v>50</v>
      </c>
      <c r="I1989">
        <v>100</v>
      </c>
      <c r="J1989" t="s">
        <v>21</v>
      </c>
      <c r="K1989">
        <v>1.9</v>
      </c>
      <c r="L1989">
        <v>6500</v>
      </c>
      <c r="M1989">
        <v>1.7592000000000001</v>
      </c>
      <c r="N1989">
        <v>6558</v>
      </c>
      <c r="O1989" t="str">
        <f>IF(VLOOKUP($B1989,Table1[],2,FALSE)=0,"",VLOOKUP($B1989,Table1[],2,FALSE))</f>
        <v/>
      </c>
      <c r="P1989" t="str">
        <f>IF(VLOOKUP($B1989,Table1[],3,FALSE)=0,"",VLOOKUP($B1989,Table1[],3,FALSE))</f>
        <v/>
      </c>
      <c r="Q1989" t="str">
        <f>IF(VLOOKUP($B1989,Table1[],5,FALSE)=0,"",VLOOKUP($B1989,Table1[],5,FALSE))</f>
        <v/>
      </c>
    </row>
    <row r="1990" spans="1:17" x14ac:dyDescent="0.25">
      <c r="A1990" t="s">
        <v>117</v>
      </c>
      <c r="B1990" t="s">
        <v>102</v>
      </c>
      <c r="C1990">
        <v>1E-4</v>
      </c>
      <c r="D1990">
        <v>1E-3</v>
      </c>
      <c r="E1990">
        <v>1.0000000000000001E-9</v>
      </c>
      <c r="F1990" t="s">
        <v>24</v>
      </c>
      <c r="G1990" t="s">
        <v>22</v>
      </c>
      <c r="H1990">
        <v>50</v>
      </c>
      <c r="I1990">
        <v>100</v>
      </c>
      <c r="J1990" t="s">
        <v>21</v>
      </c>
      <c r="K1990">
        <v>1.9</v>
      </c>
      <c r="L1990">
        <v>6531.9</v>
      </c>
      <c r="M1990">
        <v>1.7594000000000001</v>
      </c>
      <c r="N1990">
        <v>6558.1</v>
      </c>
      <c r="O1990" t="str">
        <f>IF(VLOOKUP($B1990,Table1[],2,FALSE)=0,"",VLOOKUP($B1990,Table1[],2,FALSE))</f>
        <v/>
      </c>
      <c r="P1990" t="str">
        <f>IF(VLOOKUP($B1990,Table1[],3,FALSE)=0,"",VLOOKUP($B1990,Table1[],3,FALSE))</f>
        <v/>
      </c>
      <c r="Q1990" t="str">
        <f>IF(VLOOKUP($B1990,Table1[],5,FALSE)=0,"",VLOOKUP($B1990,Table1[],5,FALSE))</f>
        <v/>
      </c>
    </row>
    <row r="1991" spans="1:17" x14ac:dyDescent="0.25">
      <c r="A1991" t="s">
        <v>117</v>
      </c>
      <c r="B1991" t="s">
        <v>102</v>
      </c>
      <c r="C1991">
        <v>1E-4</v>
      </c>
      <c r="D1991">
        <v>1E-3</v>
      </c>
      <c r="E1991">
        <v>1E-8</v>
      </c>
      <c r="F1991" t="s">
        <v>24</v>
      </c>
      <c r="G1991" t="s">
        <v>22</v>
      </c>
      <c r="H1991">
        <v>50</v>
      </c>
      <c r="I1991">
        <v>100</v>
      </c>
      <c r="J1991" t="s">
        <v>21</v>
      </c>
      <c r="K1991">
        <v>1.9</v>
      </c>
      <c r="L1991">
        <v>6537.4</v>
      </c>
      <c r="M1991">
        <v>1.7606999999999999</v>
      </c>
      <c r="N1991">
        <v>6558</v>
      </c>
      <c r="O1991" t="str">
        <f>IF(VLOOKUP($B1991,Table1[],2,FALSE)=0,"",VLOOKUP($B1991,Table1[],2,FALSE))</f>
        <v/>
      </c>
      <c r="P1991" t="str">
        <f>IF(VLOOKUP($B1991,Table1[],3,FALSE)=0,"",VLOOKUP($B1991,Table1[],3,FALSE))</f>
        <v/>
      </c>
      <c r="Q1991" t="str">
        <f>IF(VLOOKUP($B1991,Table1[],5,FALSE)=0,"",VLOOKUP($B1991,Table1[],5,FALSE))</f>
        <v/>
      </c>
    </row>
    <row r="1992" spans="1:17" x14ac:dyDescent="0.25">
      <c r="A1992" t="s">
        <v>117</v>
      </c>
      <c r="B1992" t="s">
        <v>102</v>
      </c>
      <c r="C1992">
        <v>1E-4</v>
      </c>
      <c r="D1992">
        <v>1E-3</v>
      </c>
      <c r="E1992">
        <v>9.9999999999999995E-8</v>
      </c>
      <c r="F1992" t="s">
        <v>24</v>
      </c>
      <c r="G1992" t="s">
        <v>22</v>
      </c>
      <c r="H1992">
        <v>50</v>
      </c>
      <c r="I1992">
        <v>100</v>
      </c>
      <c r="J1992" t="s">
        <v>21</v>
      </c>
      <c r="K1992">
        <v>1.9</v>
      </c>
      <c r="L1992">
        <v>6516.3</v>
      </c>
      <c r="M1992">
        <v>1.8353999999999999</v>
      </c>
      <c r="N1992">
        <v>6506.9</v>
      </c>
      <c r="O1992" t="str">
        <f>IF(VLOOKUP($B1992,Table1[],2,FALSE)=0,"",VLOOKUP($B1992,Table1[],2,FALSE))</f>
        <v/>
      </c>
      <c r="P1992" t="str">
        <f>IF(VLOOKUP($B1992,Table1[],3,FALSE)=0,"",VLOOKUP($B1992,Table1[],3,FALSE))</f>
        <v/>
      </c>
      <c r="Q1992" t="str">
        <f>IF(VLOOKUP($B1992,Table1[],5,FALSE)=0,"",VLOOKUP($B1992,Table1[],5,FALSE))</f>
        <v/>
      </c>
    </row>
    <row r="1993" spans="1:17" x14ac:dyDescent="0.25">
      <c r="A1993" t="s">
        <v>117</v>
      </c>
      <c r="B1993" t="s">
        <v>102</v>
      </c>
      <c r="C1993">
        <v>1E-4</v>
      </c>
      <c r="D1993">
        <v>1E-3</v>
      </c>
      <c r="E1993">
        <v>9.9999999999999995E-7</v>
      </c>
      <c r="F1993" t="s">
        <v>24</v>
      </c>
      <c r="G1993" t="s">
        <v>22</v>
      </c>
      <c r="H1993">
        <v>50</v>
      </c>
      <c r="I1993">
        <v>100</v>
      </c>
      <c r="J1993" t="s">
        <v>21</v>
      </c>
      <c r="K1993">
        <v>5.8456000000000001</v>
      </c>
      <c r="L1993">
        <v>4362.3</v>
      </c>
      <c r="M1993">
        <v>5.8320999999999996</v>
      </c>
      <c r="N1993">
        <v>4309.3</v>
      </c>
      <c r="O1993" t="str">
        <f>IF(VLOOKUP($B1993,Table1[],2,FALSE)=0,"",VLOOKUP($B1993,Table1[],2,FALSE))</f>
        <v/>
      </c>
      <c r="P1993" t="str">
        <f>IF(VLOOKUP($B1993,Table1[],3,FALSE)=0,"",VLOOKUP($B1993,Table1[],3,FALSE))</f>
        <v/>
      </c>
      <c r="Q1993" t="str">
        <f>IF(VLOOKUP($B1993,Table1[],5,FALSE)=0,"",VLOOKUP($B1993,Table1[],5,FALSE))</f>
        <v/>
      </c>
    </row>
    <row r="1994" spans="1:17" x14ac:dyDescent="0.25">
      <c r="A1994" t="s">
        <v>117</v>
      </c>
      <c r="B1994" t="s">
        <v>102</v>
      </c>
      <c r="C1994">
        <v>1E-3</v>
      </c>
      <c r="D1994">
        <v>0.01</v>
      </c>
      <c r="E1994">
        <v>1E-8</v>
      </c>
      <c r="F1994" t="s">
        <v>24</v>
      </c>
      <c r="G1994" t="s">
        <v>22</v>
      </c>
      <c r="H1994">
        <v>1E-3</v>
      </c>
      <c r="I1994">
        <v>0.02</v>
      </c>
      <c r="J1994" t="s">
        <v>21</v>
      </c>
      <c r="K1994">
        <v>2.5</v>
      </c>
      <c r="L1994">
        <v>4600</v>
      </c>
      <c r="M1994">
        <v>2.3096000000000001</v>
      </c>
      <c r="N1994">
        <v>4618.8</v>
      </c>
      <c r="O1994" t="str">
        <f>IF(VLOOKUP($B1994,Table1[],2,FALSE)=0,"",VLOOKUP($B1994,Table1[],2,FALSE))</f>
        <v/>
      </c>
      <c r="P1994" t="str">
        <f>IF(VLOOKUP($B1994,Table1[],3,FALSE)=0,"",VLOOKUP($B1994,Table1[],3,FALSE))</f>
        <v/>
      </c>
      <c r="Q1994" t="str">
        <f>IF(VLOOKUP($B1994,Table1[],5,FALSE)=0,"",VLOOKUP($B1994,Table1[],5,FALSE))</f>
        <v/>
      </c>
    </row>
    <row r="1995" spans="1:17" x14ac:dyDescent="0.25">
      <c r="A1995" t="s">
        <v>117</v>
      </c>
      <c r="B1995" t="s">
        <v>102</v>
      </c>
      <c r="C1995">
        <v>1E-3</v>
      </c>
      <c r="D1995">
        <v>0.01</v>
      </c>
      <c r="E1995">
        <v>9.9999999999999995E-8</v>
      </c>
      <c r="F1995" t="s">
        <v>24</v>
      </c>
      <c r="G1995" t="s">
        <v>22</v>
      </c>
      <c r="H1995">
        <v>1E-3</v>
      </c>
      <c r="I1995">
        <v>0.02</v>
      </c>
      <c r="J1995" t="s">
        <v>21</v>
      </c>
      <c r="K1995">
        <v>2.5</v>
      </c>
      <c r="L1995">
        <v>4600</v>
      </c>
      <c r="M1995">
        <v>2.3100999999999998</v>
      </c>
      <c r="N1995">
        <v>4618.8</v>
      </c>
      <c r="O1995" t="str">
        <f>IF(VLOOKUP($B1995,Table1[],2,FALSE)=0,"",VLOOKUP($B1995,Table1[],2,FALSE))</f>
        <v/>
      </c>
      <c r="P1995" t="str">
        <f>IF(VLOOKUP($B1995,Table1[],3,FALSE)=0,"",VLOOKUP($B1995,Table1[],3,FALSE))</f>
        <v/>
      </c>
      <c r="Q1995" t="str">
        <f>IF(VLOOKUP($B1995,Table1[],5,FALSE)=0,"",VLOOKUP($B1995,Table1[],5,FALSE))</f>
        <v/>
      </c>
    </row>
    <row r="1996" spans="1:17" x14ac:dyDescent="0.25">
      <c r="A1996" t="s">
        <v>117</v>
      </c>
      <c r="B1996" t="s">
        <v>102</v>
      </c>
      <c r="C1996">
        <v>1E-3</v>
      </c>
      <c r="D1996">
        <v>0.01</v>
      </c>
      <c r="E1996">
        <v>9.9999999999999995E-7</v>
      </c>
      <c r="F1996" t="s">
        <v>24</v>
      </c>
      <c r="G1996" t="s">
        <v>22</v>
      </c>
      <c r="H1996">
        <v>1E-3</v>
      </c>
      <c r="I1996">
        <v>0.02</v>
      </c>
      <c r="J1996" t="s">
        <v>21</v>
      </c>
      <c r="K1996">
        <v>2.5</v>
      </c>
      <c r="L1996">
        <v>4600.7</v>
      </c>
      <c r="M1996">
        <v>2.3372999999999999</v>
      </c>
      <c r="N1996">
        <v>4616.5</v>
      </c>
      <c r="O1996" t="str">
        <f>IF(VLOOKUP($B1996,Table1[],2,FALSE)=0,"",VLOOKUP($B1996,Table1[],2,FALSE))</f>
        <v/>
      </c>
      <c r="P1996" t="str">
        <f>IF(VLOOKUP($B1996,Table1[],3,FALSE)=0,"",VLOOKUP($B1996,Table1[],3,FALSE))</f>
        <v/>
      </c>
      <c r="Q1996" t="str">
        <f>IF(VLOOKUP($B1996,Table1[],5,FALSE)=0,"",VLOOKUP($B1996,Table1[],5,FALSE))</f>
        <v/>
      </c>
    </row>
    <row r="1997" spans="1:17" x14ac:dyDescent="0.25">
      <c r="A1997" t="s">
        <v>117</v>
      </c>
      <c r="B1997" t="s">
        <v>102</v>
      </c>
      <c r="C1997">
        <v>1E-3</v>
      </c>
      <c r="D1997">
        <v>0.01</v>
      </c>
      <c r="E1997">
        <v>1.0000000000000001E-5</v>
      </c>
      <c r="F1997" t="s">
        <v>24</v>
      </c>
      <c r="G1997" t="s">
        <v>22</v>
      </c>
      <c r="H1997">
        <v>1E-3</v>
      </c>
      <c r="I1997">
        <v>0.02</v>
      </c>
      <c r="J1997" t="s">
        <v>21</v>
      </c>
      <c r="K1997">
        <v>4.6177000000000001</v>
      </c>
      <c r="L1997">
        <v>4424.3</v>
      </c>
      <c r="M1997">
        <v>4.5991</v>
      </c>
      <c r="N1997">
        <v>4424.5</v>
      </c>
      <c r="O1997" t="str">
        <f>IF(VLOOKUP($B1997,Table1[],2,FALSE)=0,"",VLOOKUP($B1997,Table1[],2,FALSE))</f>
        <v/>
      </c>
      <c r="P1997" t="str">
        <f>IF(VLOOKUP($B1997,Table1[],3,FALSE)=0,"",VLOOKUP($B1997,Table1[],3,FALSE))</f>
        <v/>
      </c>
      <c r="Q1997" t="str">
        <f>IF(VLOOKUP($B1997,Table1[],5,FALSE)=0,"",VLOOKUP($B1997,Table1[],5,FALSE))</f>
        <v/>
      </c>
    </row>
    <row r="1998" spans="1:17" x14ac:dyDescent="0.25">
      <c r="A1998" t="s">
        <v>117</v>
      </c>
      <c r="B1998" t="s">
        <v>102</v>
      </c>
      <c r="C1998">
        <v>1E-3</v>
      </c>
      <c r="D1998">
        <v>0.01</v>
      </c>
      <c r="E1998">
        <v>1E-4</v>
      </c>
      <c r="F1998" t="s">
        <v>24</v>
      </c>
      <c r="G1998" t="s">
        <v>22</v>
      </c>
      <c r="H1998">
        <v>1E-3</v>
      </c>
      <c r="I1998">
        <v>0.02</v>
      </c>
      <c r="J1998" t="s">
        <v>21</v>
      </c>
      <c r="K1998">
        <v>56.243000000000002</v>
      </c>
      <c r="L1998">
        <v>1921.2</v>
      </c>
      <c r="M1998">
        <v>56.234999999999999</v>
      </c>
      <c r="N1998">
        <v>1917.8</v>
      </c>
      <c r="O1998" t="str">
        <f>IF(VLOOKUP($B1998,Table1[],2,FALSE)=0,"",VLOOKUP($B1998,Table1[],2,FALSE))</f>
        <v/>
      </c>
      <c r="P1998" t="str">
        <f>IF(VLOOKUP($B1998,Table1[],3,FALSE)=0,"",VLOOKUP($B1998,Table1[],3,FALSE))</f>
        <v/>
      </c>
      <c r="Q1998" t="str">
        <f>IF(VLOOKUP($B1998,Table1[],5,FALSE)=0,"",VLOOKUP($B1998,Table1[],5,FALSE))</f>
        <v/>
      </c>
    </row>
    <row r="1999" spans="1:17" x14ac:dyDescent="0.25">
      <c r="A1999" t="s">
        <v>117</v>
      </c>
      <c r="B1999" t="s">
        <v>102</v>
      </c>
      <c r="C1999">
        <v>1E-3</v>
      </c>
      <c r="D1999">
        <v>0.01</v>
      </c>
      <c r="E1999">
        <v>1E-8</v>
      </c>
      <c r="F1999" t="s">
        <v>24</v>
      </c>
      <c r="G1999" t="s">
        <v>22</v>
      </c>
      <c r="H1999">
        <v>0.02</v>
      </c>
      <c r="I1999">
        <v>4.4999999999999998E-2</v>
      </c>
      <c r="J1999" t="s">
        <v>21</v>
      </c>
      <c r="K1999">
        <v>2.7</v>
      </c>
      <c r="L1999">
        <v>1700</v>
      </c>
      <c r="M1999">
        <v>2.3094999999999999</v>
      </c>
      <c r="N1999">
        <v>1732.1</v>
      </c>
      <c r="O1999" t="str">
        <f>IF(VLOOKUP($B1999,Table1[],2,FALSE)=0,"",VLOOKUP($B1999,Table1[],2,FALSE))</f>
        <v/>
      </c>
      <c r="P1999" t="str">
        <f>IF(VLOOKUP($B1999,Table1[],3,FALSE)=0,"",VLOOKUP($B1999,Table1[],3,FALSE))</f>
        <v/>
      </c>
      <c r="Q1999" t="str">
        <f>IF(VLOOKUP($B1999,Table1[],5,FALSE)=0,"",VLOOKUP($B1999,Table1[],5,FALSE))</f>
        <v/>
      </c>
    </row>
    <row r="2000" spans="1:17" x14ac:dyDescent="0.25">
      <c r="A2000" t="s">
        <v>117</v>
      </c>
      <c r="B2000" t="s">
        <v>102</v>
      </c>
      <c r="C2000">
        <v>1E-3</v>
      </c>
      <c r="D2000">
        <v>0.01</v>
      </c>
      <c r="E2000">
        <v>9.9999999999999995E-8</v>
      </c>
      <c r="F2000" t="s">
        <v>24</v>
      </c>
      <c r="G2000" t="s">
        <v>22</v>
      </c>
      <c r="H2000">
        <v>0.02</v>
      </c>
      <c r="I2000">
        <v>4.4999999999999998E-2</v>
      </c>
      <c r="J2000" t="s">
        <v>21</v>
      </c>
      <c r="K2000">
        <v>2.7</v>
      </c>
      <c r="L2000">
        <v>1700</v>
      </c>
      <c r="M2000">
        <v>2.3109999999999999</v>
      </c>
      <c r="N2000">
        <v>1732</v>
      </c>
      <c r="O2000" t="str">
        <f>IF(VLOOKUP($B2000,Table1[],2,FALSE)=0,"",VLOOKUP($B2000,Table1[],2,FALSE))</f>
        <v/>
      </c>
      <c r="P2000" t="str">
        <f>IF(VLOOKUP($B2000,Table1[],3,FALSE)=0,"",VLOOKUP($B2000,Table1[],3,FALSE))</f>
        <v/>
      </c>
      <c r="Q2000" t="str">
        <f>IF(VLOOKUP($B2000,Table1[],5,FALSE)=0,"",VLOOKUP($B2000,Table1[],5,FALSE))</f>
        <v/>
      </c>
    </row>
    <row r="2001" spans="1:17" x14ac:dyDescent="0.25">
      <c r="A2001" t="s">
        <v>117</v>
      </c>
      <c r="B2001" t="s">
        <v>102</v>
      </c>
      <c r="C2001">
        <v>1E-3</v>
      </c>
      <c r="D2001">
        <v>0.01</v>
      </c>
      <c r="E2001">
        <v>9.9999999999999995E-7</v>
      </c>
      <c r="F2001" t="s">
        <v>24</v>
      </c>
      <c r="G2001" t="s">
        <v>22</v>
      </c>
      <c r="H2001">
        <v>0.02</v>
      </c>
      <c r="I2001">
        <v>4.4999999999999998E-2</v>
      </c>
      <c r="J2001" t="s">
        <v>21</v>
      </c>
      <c r="K2001">
        <v>2.7</v>
      </c>
      <c r="L2001">
        <v>1700</v>
      </c>
      <c r="M2001">
        <v>2.3565999999999998</v>
      </c>
      <c r="N2001">
        <v>1728.5</v>
      </c>
      <c r="O2001" t="str">
        <f>IF(VLOOKUP($B2001,Table1[],2,FALSE)=0,"",VLOOKUP($B2001,Table1[],2,FALSE))</f>
        <v/>
      </c>
      <c r="P2001" t="str">
        <f>IF(VLOOKUP($B2001,Table1[],3,FALSE)=0,"",VLOOKUP($B2001,Table1[],3,FALSE))</f>
        <v/>
      </c>
      <c r="Q2001" t="str">
        <f>IF(VLOOKUP($B2001,Table1[],5,FALSE)=0,"",VLOOKUP($B2001,Table1[],5,FALSE))</f>
        <v/>
      </c>
    </row>
    <row r="2002" spans="1:17" x14ac:dyDescent="0.25">
      <c r="A2002" t="s">
        <v>117</v>
      </c>
      <c r="B2002" t="s">
        <v>102</v>
      </c>
      <c r="C2002">
        <v>1E-3</v>
      </c>
      <c r="D2002">
        <v>0.01</v>
      </c>
      <c r="E2002">
        <v>1.0000000000000001E-5</v>
      </c>
      <c r="F2002" t="s">
        <v>24</v>
      </c>
      <c r="G2002" t="s">
        <v>22</v>
      </c>
      <c r="H2002">
        <v>0.02</v>
      </c>
      <c r="I2002">
        <v>4.4999999999999998E-2</v>
      </c>
      <c r="J2002" t="s">
        <v>21</v>
      </c>
      <c r="K2002">
        <v>5.585</v>
      </c>
      <c r="L2002">
        <v>1492.6</v>
      </c>
      <c r="M2002">
        <v>5.5625999999999998</v>
      </c>
      <c r="N2002">
        <v>1490.9</v>
      </c>
      <c r="O2002" t="str">
        <f>IF(VLOOKUP($B2002,Table1[],2,FALSE)=0,"",VLOOKUP($B2002,Table1[],2,FALSE))</f>
        <v/>
      </c>
      <c r="P2002" t="str">
        <f>IF(VLOOKUP($B2002,Table1[],3,FALSE)=0,"",VLOOKUP($B2002,Table1[],3,FALSE))</f>
        <v/>
      </c>
      <c r="Q2002" t="str">
        <f>IF(VLOOKUP($B2002,Table1[],5,FALSE)=0,"",VLOOKUP($B2002,Table1[],5,FALSE))</f>
        <v/>
      </c>
    </row>
    <row r="2003" spans="1:17" x14ac:dyDescent="0.25">
      <c r="A2003" t="s">
        <v>117</v>
      </c>
      <c r="B2003" t="s">
        <v>102</v>
      </c>
      <c r="C2003">
        <v>1E-3</v>
      </c>
      <c r="D2003">
        <v>0.01</v>
      </c>
      <c r="E2003">
        <v>1E-4</v>
      </c>
      <c r="F2003" t="s">
        <v>24</v>
      </c>
      <c r="G2003" t="s">
        <v>22</v>
      </c>
      <c r="H2003">
        <v>0.02</v>
      </c>
      <c r="I2003">
        <v>4.4999999999999998E-2</v>
      </c>
      <c r="J2003" t="s">
        <v>21</v>
      </c>
      <c r="K2003">
        <v>57.540999999999997</v>
      </c>
      <c r="L2003">
        <v>350.7</v>
      </c>
      <c r="M2003">
        <v>57.533999999999999</v>
      </c>
      <c r="N2003">
        <v>346.11</v>
      </c>
      <c r="O2003" t="str">
        <f>IF(VLOOKUP($B2003,Table1[],2,FALSE)=0,"",VLOOKUP($B2003,Table1[],2,FALSE))</f>
        <v/>
      </c>
      <c r="P2003" t="str">
        <f>IF(VLOOKUP($B2003,Table1[],3,FALSE)=0,"",VLOOKUP($B2003,Table1[],3,FALSE))</f>
        <v/>
      </c>
      <c r="Q2003" t="str">
        <f>IF(VLOOKUP($B2003,Table1[],5,FALSE)=0,"",VLOOKUP($B2003,Table1[],5,FALSE))</f>
        <v/>
      </c>
    </row>
    <row r="2004" spans="1:17" x14ac:dyDescent="0.25">
      <c r="A2004" t="s">
        <v>117</v>
      </c>
      <c r="B2004" t="s">
        <v>102</v>
      </c>
      <c r="C2004">
        <v>1E-3</v>
      </c>
      <c r="D2004">
        <v>0.01</v>
      </c>
      <c r="E2004">
        <v>1E-8</v>
      </c>
      <c r="F2004" t="s">
        <v>24</v>
      </c>
      <c r="G2004" t="s">
        <v>22</v>
      </c>
      <c r="H2004">
        <v>4.4999999999999998E-2</v>
      </c>
      <c r="I2004">
        <v>0.1</v>
      </c>
      <c r="J2004" t="s">
        <v>21</v>
      </c>
      <c r="K2004">
        <v>2.4</v>
      </c>
      <c r="L2004">
        <v>690</v>
      </c>
      <c r="M2004">
        <v>2.3094999999999999</v>
      </c>
      <c r="N2004">
        <v>693.04</v>
      </c>
      <c r="O2004" t="str">
        <f>IF(VLOOKUP($B2004,Table1[],2,FALSE)=0,"",VLOOKUP($B2004,Table1[],2,FALSE))</f>
        <v/>
      </c>
      <c r="P2004" t="str">
        <f>IF(VLOOKUP($B2004,Table1[],3,FALSE)=0,"",VLOOKUP($B2004,Table1[],3,FALSE))</f>
        <v/>
      </c>
      <c r="Q2004" t="str">
        <f>IF(VLOOKUP($B2004,Table1[],5,FALSE)=0,"",VLOOKUP($B2004,Table1[],5,FALSE))</f>
        <v/>
      </c>
    </row>
    <row r="2005" spans="1:17" x14ac:dyDescent="0.25">
      <c r="A2005" t="s">
        <v>117</v>
      </c>
      <c r="B2005" t="s">
        <v>102</v>
      </c>
      <c r="C2005">
        <v>1E-3</v>
      </c>
      <c r="D2005">
        <v>0.01</v>
      </c>
      <c r="E2005">
        <v>9.9999999999999995E-8</v>
      </c>
      <c r="F2005" t="s">
        <v>24</v>
      </c>
      <c r="G2005" t="s">
        <v>22</v>
      </c>
      <c r="H2005">
        <v>4.4999999999999998E-2</v>
      </c>
      <c r="I2005">
        <v>0.1</v>
      </c>
      <c r="J2005" t="s">
        <v>21</v>
      </c>
      <c r="K2005">
        <v>2.4</v>
      </c>
      <c r="L2005">
        <v>690</v>
      </c>
      <c r="M2005">
        <v>2.3107000000000002</v>
      </c>
      <c r="N2005">
        <v>693.04</v>
      </c>
      <c r="O2005" t="str">
        <f>IF(VLOOKUP($B2005,Table1[],2,FALSE)=0,"",VLOOKUP($B2005,Table1[],2,FALSE))</f>
        <v/>
      </c>
      <c r="P2005" t="str">
        <f>IF(VLOOKUP($B2005,Table1[],3,FALSE)=0,"",VLOOKUP($B2005,Table1[],3,FALSE))</f>
        <v/>
      </c>
      <c r="Q2005" t="str">
        <f>IF(VLOOKUP($B2005,Table1[],5,FALSE)=0,"",VLOOKUP($B2005,Table1[],5,FALSE))</f>
        <v/>
      </c>
    </row>
    <row r="2006" spans="1:17" x14ac:dyDescent="0.25">
      <c r="A2006" t="s">
        <v>117</v>
      </c>
      <c r="B2006" t="s">
        <v>102</v>
      </c>
      <c r="C2006">
        <v>1E-3</v>
      </c>
      <c r="D2006">
        <v>0.01</v>
      </c>
      <c r="E2006">
        <v>9.9999999999999995E-7</v>
      </c>
      <c r="F2006" t="s">
        <v>24</v>
      </c>
      <c r="G2006" t="s">
        <v>22</v>
      </c>
      <c r="H2006">
        <v>4.4999999999999998E-2</v>
      </c>
      <c r="I2006">
        <v>0.1</v>
      </c>
      <c r="J2006" t="s">
        <v>21</v>
      </c>
      <c r="K2006">
        <v>2.4</v>
      </c>
      <c r="L2006">
        <v>690</v>
      </c>
      <c r="M2006">
        <v>2.3717000000000001</v>
      </c>
      <c r="N2006">
        <v>689.14</v>
      </c>
      <c r="O2006" t="str">
        <f>IF(VLOOKUP($B2006,Table1[],2,FALSE)=0,"",VLOOKUP($B2006,Table1[],2,FALSE))</f>
        <v/>
      </c>
      <c r="P2006" t="str">
        <f>IF(VLOOKUP($B2006,Table1[],3,FALSE)=0,"",VLOOKUP($B2006,Table1[],3,FALSE))</f>
        <v/>
      </c>
      <c r="Q2006" t="str">
        <f>IF(VLOOKUP($B2006,Table1[],5,FALSE)=0,"",VLOOKUP($B2006,Table1[],5,FALSE))</f>
        <v/>
      </c>
    </row>
    <row r="2007" spans="1:17" x14ac:dyDescent="0.25">
      <c r="A2007" t="s">
        <v>117</v>
      </c>
      <c r="B2007" t="s">
        <v>102</v>
      </c>
      <c r="C2007">
        <v>1E-3</v>
      </c>
      <c r="D2007">
        <v>0.01</v>
      </c>
      <c r="E2007">
        <v>1.0000000000000001E-5</v>
      </c>
      <c r="F2007" t="s">
        <v>24</v>
      </c>
      <c r="G2007" t="s">
        <v>22</v>
      </c>
      <c r="H2007">
        <v>4.4999999999999998E-2</v>
      </c>
      <c r="I2007">
        <v>0.1</v>
      </c>
      <c r="J2007" t="s">
        <v>21</v>
      </c>
      <c r="K2007">
        <v>6.0457999999999998</v>
      </c>
      <c r="L2007">
        <v>494.17</v>
      </c>
      <c r="M2007">
        <v>6.0251999999999999</v>
      </c>
      <c r="N2007">
        <v>488.84</v>
      </c>
      <c r="O2007" t="str">
        <f>IF(VLOOKUP($B2007,Table1[],2,FALSE)=0,"",VLOOKUP($B2007,Table1[],2,FALSE))</f>
        <v/>
      </c>
      <c r="P2007" t="str">
        <f>IF(VLOOKUP($B2007,Table1[],3,FALSE)=0,"",VLOOKUP($B2007,Table1[],3,FALSE))</f>
        <v/>
      </c>
      <c r="Q2007" t="str">
        <f>IF(VLOOKUP($B2007,Table1[],5,FALSE)=0,"",VLOOKUP($B2007,Table1[],5,FALSE))</f>
        <v/>
      </c>
    </row>
    <row r="2008" spans="1:17" x14ac:dyDescent="0.25">
      <c r="A2008" t="s">
        <v>117</v>
      </c>
      <c r="B2008" t="s">
        <v>102</v>
      </c>
      <c r="C2008">
        <v>1E-3</v>
      </c>
      <c r="D2008">
        <v>0.01</v>
      </c>
      <c r="E2008">
        <v>1E-4</v>
      </c>
      <c r="F2008" t="s">
        <v>24</v>
      </c>
      <c r="G2008" t="s">
        <v>22</v>
      </c>
      <c r="H2008">
        <v>4.4999999999999998E-2</v>
      </c>
      <c r="I2008">
        <v>0.1</v>
      </c>
      <c r="J2008" t="s">
        <v>21</v>
      </c>
      <c r="K2008">
        <v>57.749000000000002</v>
      </c>
      <c r="L2008">
        <v>79.009</v>
      </c>
      <c r="M2008">
        <v>57.741999999999997</v>
      </c>
      <c r="N2008">
        <v>74.17</v>
      </c>
      <c r="O2008" t="str">
        <f>IF(VLOOKUP($B2008,Table1[],2,FALSE)=0,"",VLOOKUP($B2008,Table1[],2,FALSE))</f>
        <v/>
      </c>
      <c r="P2008" t="str">
        <f>IF(VLOOKUP($B2008,Table1[],3,FALSE)=0,"",VLOOKUP($B2008,Table1[],3,FALSE))</f>
        <v/>
      </c>
      <c r="Q2008" t="str">
        <f>IF(VLOOKUP($B2008,Table1[],5,FALSE)=0,"",VLOOKUP($B2008,Table1[],5,FALSE))</f>
        <v/>
      </c>
    </row>
    <row r="2009" spans="1:17" x14ac:dyDescent="0.25">
      <c r="A2009" t="s">
        <v>117</v>
      </c>
      <c r="B2009" t="s">
        <v>102</v>
      </c>
      <c r="C2009">
        <v>1E-3</v>
      </c>
      <c r="D2009">
        <v>0.01</v>
      </c>
      <c r="E2009">
        <v>1E-8</v>
      </c>
      <c r="F2009" t="s">
        <v>24</v>
      </c>
      <c r="G2009" t="s">
        <v>22</v>
      </c>
      <c r="H2009">
        <v>0.1</v>
      </c>
      <c r="I2009">
        <v>5</v>
      </c>
      <c r="J2009" t="s">
        <v>21</v>
      </c>
      <c r="K2009">
        <v>2.5</v>
      </c>
      <c r="L2009">
        <v>350</v>
      </c>
      <c r="M2009">
        <v>2.2951999999999999</v>
      </c>
      <c r="N2009">
        <v>364.62</v>
      </c>
      <c r="O2009" t="str">
        <f>IF(VLOOKUP($B2009,Table1[],2,FALSE)=0,"",VLOOKUP($B2009,Table1[],2,FALSE))</f>
        <v/>
      </c>
      <c r="P2009" t="str">
        <f>IF(VLOOKUP($B2009,Table1[],3,FALSE)=0,"",VLOOKUP($B2009,Table1[],3,FALSE))</f>
        <v/>
      </c>
      <c r="Q2009" t="str">
        <f>IF(VLOOKUP($B2009,Table1[],5,FALSE)=0,"",VLOOKUP($B2009,Table1[],5,FALSE))</f>
        <v/>
      </c>
    </row>
    <row r="2010" spans="1:17" x14ac:dyDescent="0.25">
      <c r="A2010" t="s">
        <v>117</v>
      </c>
      <c r="B2010" t="s">
        <v>102</v>
      </c>
      <c r="C2010">
        <v>1E-3</v>
      </c>
      <c r="D2010">
        <v>0.01</v>
      </c>
      <c r="E2010">
        <v>9.9999999999999995E-8</v>
      </c>
      <c r="F2010" t="s">
        <v>24</v>
      </c>
      <c r="G2010" t="s">
        <v>22</v>
      </c>
      <c r="H2010">
        <v>0.1</v>
      </c>
      <c r="I2010">
        <v>5</v>
      </c>
      <c r="J2010" t="s">
        <v>21</v>
      </c>
      <c r="K2010">
        <v>2.5</v>
      </c>
      <c r="L2010">
        <v>355.75</v>
      </c>
      <c r="M2010">
        <v>2.2965</v>
      </c>
      <c r="N2010">
        <v>364.68</v>
      </c>
      <c r="O2010" t="str">
        <f>IF(VLOOKUP($B2010,Table1[],2,FALSE)=0,"",VLOOKUP($B2010,Table1[],2,FALSE))</f>
        <v/>
      </c>
      <c r="P2010" t="str">
        <f>IF(VLOOKUP($B2010,Table1[],3,FALSE)=0,"",VLOOKUP($B2010,Table1[],3,FALSE))</f>
        <v/>
      </c>
      <c r="Q2010" t="str">
        <f>IF(VLOOKUP($B2010,Table1[],5,FALSE)=0,"",VLOOKUP($B2010,Table1[],5,FALSE))</f>
        <v/>
      </c>
    </row>
    <row r="2011" spans="1:17" x14ac:dyDescent="0.25">
      <c r="A2011" t="s">
        <v>117</v>
      </c>
      <c r="B2011" t="s">
        <v>102</v>
      </c>
      <c r="C2011">
        <v>1E-3</v>
      </c>
      <c r="D2011">
        <v>0.01</v>
      </c>
      <c r="E2011">
        <v>9.9999999999999995E-7</v>
      </c>
      <c r="F2011" t="s">
        <v>24</v>
      </c>
      <c r="G2011" t="s">
        <v>22</v>
      </c>
      <c r="H2011">
        <v>0.1</v>
      </c>
      <c r="I2011">
        <v>5</v>
      </c>
      <c r="J2011" t="s">
        <v>21</v>
      </c>
      <c r="K2011">
        <v>2.5</v>
      </c>
      <c r="L2011">
        <v>362.33</v>
      </c>
      <c r="M2011">
        <v>2.3641000000000001</v>
      </c>
      <c r="N2011">
        <v>361.33</v>
      </c>
      <c r="O2011" t="str">
        <f>IF(VLOOKUP($B2011,Table1[],2,FALSE)=0,"",VLOOKUP($B2011,Table1[],2,FALSE))</f>
        <v/>
      </c>
      <c r="P2011" t="str">
        <f>IF(VLOOKUP($B2011,Table1[],3,FALSE)=0,"",VLOOKUP($B2011,Table1[],3,FALSE))</f>
        <v/>
      </c>
      <c r="Q2011" t="str">
        <f>IF(VLOOKUP($B2011,Table1[],5,FALSE)=0,"",VLOOKUP($B2011,Table1[],5,FALSE))</f>
        <v/>
      </c>
    </row>
    <row r="2012" spans="1:17" x14ac:dyDescent="0.25">
      <c r="A2012" t="s">
        <v>117</v>
      </c>
      <c r="B2012" t="s">
        <v>102</v>
      </c>
      <c r="C2012">
        <v>1E-3</v>
      </c>
      <c r="D2012">
        <v>0.01</v>
      </c>
      <c r="E2012">
        <v>1.0000000000000001E-5</v>
      </c>
      <c r="F2012" t="s">
        <v>24</v>
      </c>
      <c r="G2012" t="s">
        <v>22</v>
      </c>
      <c r="H2012">
        <v>0.1</v>
      </c>
      <c r="I2012">
        <v>5</v>
      </c>
      <c r="J2012" t="s">
        <v>21</v>
      </c>
      <c r="K2012">
        <v>6.1658999999999997</v>
      </c>
      <c r="L2012">
        <v>223.94</v>
      </c>
      <c r="M2012">
        <v>6.1471999999999998</v>
      </c>
      <c r="N2012">
        <v>216.14</v>
      </c>
      <c r="O2012" t="str">
        <f>IF(VLOOKUP($B2012,Table1[],2,FALSE)=0,"",VLOOKUP($B2012,Table1[],2,FALSE))</f>
        <v/>
      </c>
      <c r="P2012" t="str">
        <f>IF(VLOOKUP($B2012,Table1[],3,FALSE)=0,"",VLOOKUP($B2012,Table1[],3,FALSE))</f>
        <v/>
      </c>
      <c r="Q2012" t="str">
        <f>IF(VLOOKUP($B2012,Table1[],5,FALSE)=0,"",VLOOKUP($B2012,Table1[],5,FALSE))</f>
        <v/>
      </c>
    </row>
    <row r="2013" spans="1:17" x14ac:dyDescent="0.25">
      <c r="A2013" t="s">
        <v>117</v>
      </c>
      <c r="B2013" t="s">
        <v>102</v>
      </c>
      <c r="C2013">
        <v>1E-3</v>
      </c>
      <c r="D2013">
        <v>0.01</v>
      </c>
      <c r="E2013">
        <v>1E-4</v>
      </c>
      <c r="F2013" t="s">
        <v>24</v>
      </c>
      <c r="G2013" t="s">
        <v>22</v>
      </c>
      <c r="H2013">
        <v>0.1</v>
      </c>
      <c r="I2013">
        <v>5</v>
      </c>
      <c r="J2013" t="s">
        <v>21</v>
      </c>
      <c r="K2013">
        <v>57.777999999999999</v>
      </c>
      <c r="L2013">
        <v>33.176000000000002</v>
      </c>
      <c r="M2013">
        <v>57.771000000000001</v>
      </c>
      <c r="N2013">
        <v>28.291</v>
      </c>
      <c r="O2013" t="str">
        <f>IF(VLOOKUP($B2013,Table1[],2,FALSE)=0,"",VLOOKUP($B2013,Table1[],2,FALSE))</f>
        <v/>
      </c>
      <c r="P2013" t="str">
        <f>IF(VLOOKUP($B2013,Table1[],3,FALSE)=0,"",VLOOKUP($B2013,Table1[],3,FALSE))</f>
        <v/>
      </c>
      <c r="Q2013" t="str">
        <f>IF(VLOOKUP($B2013,Table1[],5,FALSE)=0,"",VLOOKUP($B2013,Table1[],5,FALSE))</f>
        <v/>
      </c>
    </row>
    <row r="2014" spans="1:17" x14ac:dyDescent="0.25">
      <c r="A2014" t="s">
        <v>117</v>
      </c>
      <c r="B2014" t="s">
        <v>102</v>
      </c>
      <c r="C2014">
        <v>1E-3</v>
      </c>
      <c r="D2014">
        <v>0.01</v>
      </c>
      <c r="E2014">
        <v>1E-8</v>
      </c>
      <c r="F2014" t="s">
        <v>24</v>
      </c>
      <c r="G2014" t="s">
        <v>22</v>
      </c>
      <c r="H2014">
        <v>5</v>
      </c>
      <c r="I2014">
        <v>20</v>
      </c>
      <c r="J2014" t="s">
        <v>21</v>
      </c>
      <c r="K2014">
        <v>2.5</v>
      </c>
      <c r="L2014">
        <v>710</v>
      </c>
      <c r="M2014">
        <v>2.2890999999999999</v>
      </c>
      <c r="N2014">
        <v>721.65</v>
      </c>
      <c r="O2014" t="str">
        <f>IF(VLOOKUP($B2014,Table1[],2,FALSE)=0,"",VLOOKUP($B2014,Table1[],2,FALSE))</f>
        <v/>
      </c>
      <c r="P2014" t="str">
        <f>IF(VLOOKUP($B2014,Table1[],3,FALSE)=0,"",VLOOKUP($B2014,Table1[],3,FALSE))</f>
        <v/>
      </c>
      <c r="Q2014" t="str">
        <f>IF(VLOOKUP($B2014,Table1[],5,FALSE)=0,"",VLOOKUP($B2014,Table1[],5,FALSE))</f>
        <v/>
      </c>
    </row>
    <row r="2015" spans="1:17" x14ac:dyDescent="0.25">
      <c r="A2015" t="s">
        <v>117</v>
      </c>
      <c r="B2015" t="s">
        <v>102</v>
      </c>
      <c r="C2015">
        <v>1E-3</v>
      </c>
      <c r="D2015">
        <v>0.01</v>
      </c>
      <c r="E2015">
        <v>9.9999999999999995E-8</v>
      </c>
      <c r="F2015" t="s">
        <v>24</v>
      </c>
      <c r="G2015" t="s">
        <v>22</v>
      </c>
      <c r="H2015">
        <v>5</v>
      </c>
      <c r="I2015">
        <v>20</v>
      </c>
      <c r="J2015" t="s">
        <v>21</v>
      </c>
      <c r="K2015">
        <v>2.5</v>
      </c>
      <c r="L2015">
        <v>712.46</v>
      </c>
      <c r="M2015">
        <v>2.2904</v>
      </c>
      <c r="N2015">
        <v>721.65</v>
      </c>
      <c r="O2015" t="str">
        <f>IF(VLOOKUP($B2015,Table1[],2,FALSE)=0,"",VLOOKUP($B2015,Table1[],2,FALSE))</f>
        <v/>
      </c>
      <c r="P2015" t="str">
        <f>IF(VLOOKUP($B2015,Table1[],3,FALSE)=0,"",VLOOKUP($B2015,Table1[],3,FALSE))</f>
        <v/>
      </c>
      <c r="Q2015" t="str">
        <f>IF(VLOOKUP($B2015,Table1[],5,FALSE)=0,"",VLOOKUP($B2015,Table1[],5,FALSE))</f>
        <v/>
      </c>
    </row>
    <row r="2016" spans="1:17" x14ac:dyDescent="0.25">
      <c r="A2016" t="s">
        <v>117</v>
      </c>
      <c r="B2016" t="s">
        <v>102</v>
      </c>
      <c r="C2016">
        <v>1E-3</v>
      </c>
      <c r="D2016">
        <v>0.01</v>
      </c>
      <c r="E2016">
        <v>9.9999999999999995E-7</v>
      </c>
      <c r="F2016" t="s">
        <v>24</v>
      </c>
      <c r="G2016" t="s">
        <v>22</v>
      </c>
      <c r="H2016">
        <v>5</v>
      </c>
      <c r="I2016">
        <v>20</v>
      </c>
      <c r="J2016" t="s">
        <v>21</v>
      </c>
      <c r="K2016">
        <v>2.5</v>
      </c>
      <c r="L2016">
        <v>716.59</v>
      </c>
      <c r="M2016">
        <v>2.3512</v>
      </c>
      <c r="N2016">
        <v>717.7</v>
      </c>
      <c r="O2016" t="str">
        <f>IF(VLOOKUP($B2016,Table1[],2,FALSE)=0,"",VLOOKUP($B2016,Table1[],2,FALSE))</f>
        <v/>
      </c>
      <c r="P2016" t="str">
        <f>IF(VLOOKUP($B2016,Table1[],3,FALSE)=0,"",VLOOKUP($B2016,Table1[],3,FALSE))</f>
        <v/>
      </c>
      <c r="Q2016" t="str">
        <f>IF(VLOOKUP($B2016,Table1[],5,FALSE)=0,"",VLOOKUP($B2016,Table1[],5,FALSE))</f>
        <v/>
      </c>
    </row>
    <row r="2017" spans="1:17" x14ac:dyDescent="0.25">
      <c r="A2017" t="s">
        <v>117</v>
      </c>
      <c r="B2017" t="s">
        <v>102</v>
      </c>
      <c r="C2017">
        <v>1E-3</v>
      </c>
      <c r="D2017">
        <v>0.01</v>
      </c>
      <c r="E2017">
        <v>1.0000000000000001E-5</v>
      </c>
      <c r="F2017" t="s">
        <v>24</v>
      </c>
      <c r="G2017" t="s">
        <v>22</v>
      </c>
      <c r="H2017">
        <v>5</v>
      </c>
      <c r="I2017">
        <v>20</v>
      </c>
      <c r="J2017" t="s">
        <v>21</v>
      </c>
      <c r="K2017">
        <v>6.0251000000000001</v>
      </c>
      <c r="L2017">
        <v>518.67999999999995</v>
      </c>
      <c r="M2017">
        <v>6.0044000000000004</v>
      </c>
      <c r="N2017">
        <v>513.52</v>
      </c>
      <c r="O2017" t="str">
        <f>IF(VLOOKUP($B2017,Table1[],2,FALSE)=0,"",VLOOKUP($B2017,Table1[],2,FALSE))</f>
        <v/>
      </c>
      <c r="P2017" t="str">
        <f>IF(VLOOKUP($B2017,Table1[],3,FALSE)=0,"",VLOOKUP($B2017,Table1[],3,FALSE))</f>
        <v/>
      </c>
      <c r="Q2017" t="str">
        <f>IF(VLOOKUP($B2017,Table1[],5,FALSE)=0,"",VLOOKUP($B2017,Table1[],5,FALSE))</f>
        <v/>
      </c>
    </row>
    <row r="2018" spans="1:17" x14ac:dyDescent="0.25">
      <c r="A2018" t="s">
        <v>117</v>
      </c>
      <c r="B2018" t="s">
        <v>102</v>
      </c>
      <c r="C2018">
        <v>1E-3</v>
      </c>
      <c r="D2018">
        <v>0.01</v>
      </c>
      <c r="E2018">
        <v>1E-4</v>
      </c>
      <c r="F2018" t="s">
        <v>24</v>
      </c>
      <c r="G2018" t="s">
        <v>22</v>
      </c>
      <c r="H2018">
        <v>5</v>
      </c>
      <c r="I2018">
        <v>20</v>
      </c>
      <c r="J2018" t="s">
        <v>21</v>
      </c>
      <c r="K2018">
        <v>57.744999999999997</v>
      </c>
      <c r="L2018">
        <v>83.688999999999993</v>
      </c>
      <c r="M2018">
        <v>57.738</v>
      </c>
      <c r="N2018">
        <v>78.852999999999994</v>
      </c>
      <c r="O2018" t="str">
        <f>IF(VLOOKUP($B2018,Table1[],2,FALSE)=0,"",VLOOKUP($B2018,Table1[],2,FALSE))</f>
        <v/>
      </c>
      <c r="P2018" t="str">
        <f>IF(VLOOKUP($B2018,Table1[],3,FALSE)=0,"",VLOOKUP($B2018,Table1[],3,FALSE))</f>
        <v/>
      </c>
      <c r="Q2018" t="str">
        <f>IF(VLOOKUP($B2018,Table1[],5,FALSE)=0,"",VLOOKUP($B2018,Table1[],5,FALSE))</f>
        <v/>
      </c>
    </row>
    <row r="2019" spans="1:17" x14ac:dyDescent="0.25">
      <c r="A2019" t="s">
        <v>117</v>
      </c>
      <c r="B2019" t="s">
        <v>102</v>
      </c>
      <c r="C2019">
        <v>1E-3</v>
      </c>
      <c r="D2019">
        <v>0.01</v>
      </c>
      <c r="E2019">
        <v>1E-8</v>
      </c>
      <c r="F2019" t="s">
        <v>24</v>
      </c>
      <c r="G2019" t="s">
        <v>22</v>
      </c>
      <c r="H2019">
        <v>20</v>
      </c>
      <c r="I2019">
        <v>50</v>
      </c>
      <c r="J2019" t="s">
        <v>21</v>
      </c>
      <c r="K2019">
        <v>5.0999999999999996</v>
      </c>
      <c r="L2019">
        <v>4700</v>
      </c>
      <c r="M2019">
        <v>4.5719000000000003</v>
      </c>
      <c r="N2019">
        <v>4747.8999999999996</v>
      </c>
      <c r="O2019" t="str">
        <f>IF(VLOOKUP($B2019,Table1[],2,FALSE)=0,"",VLOOKUP($B2019,Table1[],2,FALSE))</f>
        <v/>
      </c>
      <c r="P2019" t="str">
        <f>IF(VLOOKUP($B2019,Table1[],3,FALSE)=0,"",VLOOKUP($B2019,Table1[],3,FALSE))</f>
        <v/>
      </c>
      <c r="Q2019" t="str">
        <f>IF(VLOOKUP($B2019,Table1[],5,FALSE)=0,"",VLOOKUP($B2019,Table1[],5,FALSE))</f>
        <v/>
      </c>
    </row>
    <row r="2020" spans="1:17" x14ac:dyDescent="0.25">
      <c r="A2020" t="s">
        <v>117</v>
      </c>
      <c r="B2020" t="s">
        <v>102</v>
      </c>
      <c r="C2020">
        <v>1E-3</v>
      </c>
      <c r="D2020">
        <v>0.01</v>
      </c>
      <c r="E2020">
        <v>9.9999999999999995E-8</v>
      </c>
      <c r="F2020" t="s">
        <v>24</v>
      </c>
      <c r="G2020" t="s">
        <v>22</v>
      </c>
      <c r="H2020">
        <v>20</v>
      </c>
      <c r="I2020">
        <v>50</v>
      </c>
      <c r="J2020" t="s">
        <v>21</v>
      </c>
      <c r="K2020">
        <v>5.0999999999999996</v>
      </c>
      <c r="L2020">
        <v>4739.1000000000004</v>
      </c>
      <c r="M2020">
        <v>4.5721999999999996</v>
      </c>
      <c r="N2020">
        <v>4747.8999999999996</v>
      </c>
      <c r="O2020" t="str">
        <f>IF(VLOOKUP($B2020,Table1[],2,FALSE)=0,"",VLOOKUP($B2020,Table1[],2,FALSE))</f>
        <v/>
      </c>
      <c r="P2020" t="str">
        <f>IF(VLOOKUP($B2020,Table1[],3,FALSE)=0,"",VLOOKUP($B2020,Table1[],3,FALSE))</f>
        <v/>
      </c>
      <c r="Q2020" t="str">
        <f>IF(VLOOKUP($B2020,Table1[],5,FALSE)=0,"",VLOOKUP($B2020,Table1[],5,FALSE))</f>
        <v/>
      </c>
    </row>
    <row r="2021" spans="1:17" x14ac:dyDescent="0.25">
      <c r="A2021" t="s">
        <v>117</v>
      </c>
      <c r="B2021" t="s">
        <v>102</v>
      </c>
      <c r="C2021">
        <v>1E-3</v>
      </c>
      <c r="D2021">
        <v>0.01</v>
      </c>
      <c r="E2021">
        <v>9.9999999999999995E-7</v>
      </c>
      <c r="F2021" t="s">
        <v>24</v>
      </c>
      <c r="G2021" t="s">
        <v>22</v>
      </c>
      <c r="H2021">
        <v>20</v>
      </c>
      <c r="I2021">
        <v>50</v>
      </c>
      <c r="J2021" t="s">
        <v>21</v>
      </c>
      <c r="K2021">
        <v>5.0999999999999996</v>
      </c>
      <c r="L2021">
        <v>4739.8999999999996</v>
      </c>
      <c r="M2021">
        <v>4.5921000000000003</v>
      </c>
      <c r="N2021">
        <v>4746.3</v>
      </c>
      <c r="O2021" t="str">
        <f>IF(VLOOKUP($B2021,Table1[],2,FALSE)=0,"",VLOOKUP($B2021,Table1[],2,FALSE))</f>
        <v/>
      </c>
      <c r="P2021" t="str">
        <f>IF(VLOOKUP($B2021,Table1[],3,FALSE)=0,"",VLOOKUP($B2021,Table1[],3,FALSE))</f>
        <v/>
      </c>
      <c r="Q2021" t="str">
        <f>IF(VLOOKUP($B2021,Table1[],5,FALSE)=0,"",VLOOKUP($B2021,Table1[],5,FALSE))</f>
        <v/>
      </c>
    </row>
    <row r="2022" spans="1:17" x14ac:dyDescent="0.25">
      <c r="A2022" t="s">
        <v>117</v>
      </c>
      <c r="B2022" t="s">
        <v>102</v>
      </c>
      <c r="C2022">
        <v>1E-3</v>
      </c>
      <c r="D2022">
        <v>0.01</v>
      </c>
      <c r="E2022">
        <v>1.0000000000000001E-5</v>
      </c>
      <c r="F2022" t="s">
        <v>24</v>
      </c>
      <c r="G2022" t="s">
        <v>22</v>
      </c>
      <c r="H2022">
        <v>20</v>
      </c>
      <c r="I2022">
        <v>50</v>
      </c>
      <c r="J2022" t="s">
        <v>21</v>
      </c>
      <c r="K2022">
        <v>6.3814000000000002</v>
      </c>
      <c r="L2022">
        <v>4600.8</v>
      </c>
      <c r="M2022">
        <v>6.3659999999999997</v>
      </c>
      <c r="N2022">
        <v>4600.8</v>
      </c>
      <c r="O2022" t="str">
        <f>IF(VLOOKUP($B2022,Table1[],2,FALSE)=0,"",VLOOKUP($B2022,Table1[],2,FALSE))</f>
        <v/>
      </c>
      <c r="P2022" t="str">
        <f>IF(VLOOKUP($B2022,Table1[],3,FALSE)=0,"",VLOOKUP($B2022,Table1[],3,FALSE))</f>
        <v/>
      </c>
      <c r="Q2022" t="str">
        <f>IF(VLOOKUP($B2022,Table1[],5,FALSE)=0,"",VLOOKUP($B2022,Table1[],5,FALSE))</f>
        <v/>
      </c>
    </row>
    <row r="2023" spans="1:17" x14ac:dyDescent="0.25">
      <c r="A2023" t="s">
        <v>117</v>
      </c>
      <c r="B2023" t="s">
        <v>102</v>
      </c>
      <c r="C2023">
        <v>1E-3</v>
      </c>
      <c r="D2023">
        <v>0.01</v>
      </c>
      <c r="E2023">
        <v>1E-4</v>
      </c>
      <c r="F2023" t="s">
        <v>24</v>
      </c>
      <c r="G2023" t="s">
        <v>22</v>
      </c>
      <c r="H2023">
        <v>20</v>
      </c>
      <c r="I2023">
        <v>50</v>
      </c>
      <c r="J2023" t="s">
        <v>21</v>
      </c>
      <c r="K2023">
        <v>56.353999999999999</v>
      </c>
      <c r="L2023">
        <v>2143.3000000000002</v>
      </c>
      <c r="M2023">
        <v>56.345999999999997</v>
      </c>
      <c r="N2023">
        <v>2139.9</v>
      </c>
      <c r="O2023" t="str">
        <f>IF(VLOOKUP($B2023,Table1[],2,FALSE)=0,"",VLOOKUP($B2023,Table1[],2,FALSE))</f>
        <v/>
      </c>
      <c r="P2023" t="str">
        <f>IF(VLOOKUP($B2023,Table1[],3,FALSE)=0,"",VLOOKUP($B2023,Table1[],3,FALSE))</f>
        <v/>
      </c>
      <c r="Q2023" t="str">
        <f>IF(VLOOKUP($B2023,Table1[],5,FALSE)=0,"",VLOOKUP($B2023,Table1[],5,FALSE))</f>
        <v/>
      </c>
    </row>
    <row r="2024" spans="1:17" x14ac:dyDescent="0.25">
      <c r="A2024" t="s">
        <v>117</v>
      </c>
      <c r="B2024" t="s">
        <v>102</v>
      </c>
      <c r="C2024">
        <v>1E-3</v>
      </c>
      <c r="D2024">
        <v>0.01</v>
      </c>
      <c r="E2024">
        <v>1E-8</v>
      </c>
      <c r="F2024" t="s">
        <v>24</v>
      </c>
      <c r="G2024" t="s">
        <v>22</v>
      </c>
      <c r="H2024">
        <v>50</v>
      </c>
      <c r="I2024">
        <v>100</v>
      </c>
      <c r="J2024" t="s">
        <v>21</v>
      </c>
      <c r="K2024">
        <v>19</v>
      </c>
      <c r="L2024">
        <v>6500</v>
      </c>
      <c r="M2024">
        <v>17.151</v>
      </c>
      <c r="N2024">
        <v>6602.1</v>
      </c>
      <c r="O2024" t="str">
        <f>IF(VLOOKUP($B2024,Table1[],2,FALSE)=0,"",VLOOKUP($B2024,Table1[],2,FALSE))</f>
        <v/>
      </c>
      <c r="P2024" t="str">
        <f>IF(VLOOKUP($B2024,Table1[],3,FALSE)=0,"",VLOOKUP($B2024,Table1[],3,FALSE))</f>
        <v/>
      </c>
      <c r="Q2024" t="str">
        <f>IF(VLOOKUP($B2024,Table1[],5,FALSE)=0,"",VLOOKUP($B2024,Table1[],5,FALSE))</f>
        <v/>
      </c>
    </row>
    <row r="2025" spans="1:17" x14ac:dyDescent="0.25">
      <c r="A2025" t="s">
        <v>117</v>
      </c>
      <c r="B2025" t="s">
        <v>102</v>
      </c>
      <c r="C2025">
        <v>1E-3</v>
      </c>
      <c r="D2025">
        <v>0.01</v>
      </c>
      <c r="E2025">
        <v>9.9999999999999995E-8</v>
      </c>
      <c r="F2025" t="s">
        <v>24</v>
      </c>
      <c r="G2025" t="s">
        <v>22</v>
      </c>
      <c r="H2025">
        <v>50</v>
      </c>
      <c r="I2025">
        <v>100</v>
      </c>
      <c r="J2025" t="s">
        <v>21</v>
      </c>
      <c r="K2025">
        <v>19</v>
      </c>
      <c r="L2025">
        <v>6531.1</v>
      </c>
      <c r="M2025">
        <v>17.152999999999999</v>
      </c>
      <c r="N2025">
        <v>6602.1</v>
      </c>
      <c r="O2025" t="str">
        <f>IF(VLOOKUP($B2025,Table1[],2,FALSE)=0,"",VLOOKUP($B2025,Table1[],2,FALSE))</f>
        <v/>
      </c>
      <c r="P2025" t="str">
        <f>IF(VLOOKUP($B2025,Table1[],3,FALSE)=0,"",VLOOKUP($B2025,Table1[],3,FALSE))</f>
        <v/>
      </c>
      <c r="Q2025" t="str">
        <f>IF(VLOOKUP($B2025,Table1[],5,FALSE)=0,"",VLOOKUP($B2025,Table1[],5,FALSE))</f>
        <v/>
      </c>
    </row>
    <row r="2026" spans="1:17" x14ac:dyDescent="0.25">
      <c r="A2026" t="s">
        <v>117</v>
      </c>
      <c r="B2026" t="s">
        <v>102</v>
      </c>
      <c r="C2026">
        <v>1E-3</v>
      </c>
      <c r="D2026">
        <v>0.01</v>
      </c>
      <c r="E2026">
        <v>9.9999999999999995E-7</v>
      </c>
      <c r="F2026" t="s">
        <v>24</v>
      </c>
      <c r="G2026" t="s">
        <v>22</v>
      </c>
      <c r="H2026">
        <v>50</v>
      </c>
      <c r="I2026">
        <v>100</v>
      </c>
      <c r="J2026" t="s">
        <v>21</v>
      </c>
      <c r="K2026">
        <v>19</v>
      </c>
      <c r="L2026">
        <v>6534.1</v>
      </c>
      <c r="M2026">
        <v>17.164000000000001</v>
      </c>
      <c r="N2026">
        <v>6601.7</v>
      </c>
      <c r="O2026" t="str">
        <f>IF(VLOOKUP($B2026,Table1[],2,FALSE)=0,"",VLOOKUP($B2026,Table1[],2,FALSE))</f>
        <v/>
      </c>
      <c r="P2026" t="str">
        <f>IF(VLOOKUP($B2026,Table1[],3,FALSE)=0,"",VLOOKUP($B2026,Table1[],3,FALSE))</f>
        <v/>
      </c>
      <c r="Q2026" t="str">
        <f>IF(VLOOKUP($B2026,Table1[],5,FALSE)=0,"",VLOOKUP($B2026,Table1[],5,FALSE))</f>
        <v/>
      </c>
    </row>
    <row r="2027" spans="1:17" x14ac:dyDescent="0.25">
      <c r="A2027" t="s">
        <v>117</v>
      </c>
      <c r="B2027" t="s">
        <v>102</v>
      </c>
      <c r="C2027">
        <v>1E-3</v>
      </c>
      <c r="D2027">
        <v>0.01</v>
      </c>
      <c r="E2027">
        <v>1.0000000000000001E-5</v>
      </c>
      <c r="F2027" t="s">
        <v>24</v>
      </c>
      <c r="G2027" t="s">
        <v>22</v>
      </c>
      <c r="H2027">
        <v>50</v>
      </c>
      <c r="I2027">
        <v>100</v>
      </c>
      <c r="J2027" t="s">
        <v>21</v>
      </c>
      <c r="K2027">
        <v>19</v>
      </c>
      <c r="L2027">
        <v>6550</v>
      </c>
      <c r="M2027">
        <v>17.919</v>
      </c>
      <c r="N2027">
        <v>6548</v>
      </c>
      <c r="O2027" t="str">
        <f>IF(VLOOKUP($B2027,Table1[],2,FALSE)=0,"",VLOOKUP($B2027,Table1[],2,FALSE))</f>
        <v/>
      </c>
      <c r="P2027" t="str">
        <f>IF(VLOOKUP($B2027,Table1[],3,FALSE)=0,"",VLOOKUP($B2027,Table1[],3,FALSE))</f>
        <v/>
      </c>
      <c r="Q2027" t="str">
        <f>IF(VLOOKUP($B2027,Table1[],5,FALSE)=0,"",VLOOKUP($B2027,Table1[],5,FALSE))</f>
        <v/>
      </c>
    </row>
    <row r="2028" spans="1:17" x14ac:dyDescent="0.25">
      <c r="A2028" t="s">
        <v>117</v>
      </c>
      <c r="B2028" t="s">
        <v>102</v>
      </c>
      <c r="C2028">
        <v>1E-3</v>
      </c>
      <c r="D2028">
        <v>0.01</v>
      </c>
      <c r="E2028">
        <v>1E-4</v>
      </c>
      <c r="F2028" t="s">
        <v>24</v>
      </c>
      <c r="G2028" t="s">
        <v>22</v>
      </c>
      <c r="H2028">
        <v>50</v>
      </c>
      <c r="I2028">
        <v>100</v>
      </c>
      <c r="J2028" t="s">
        <v>21</v>
      </c>
      <c r="K2028">
        <v>58.261000000000003</v>
      </c>
      <c r="L2028">
        <v>4342.2</v>
      </c>
      <c r="M2028">
        <v>58.146000000000001</v>
      </c>
      <c r="N2028">
        <v>4318.8</v>
      </c>
      <c r="O2028" t="str">
        <f>IF(VLOOKUP($B2028,Table1[],2,FALSE)=0,"",VLOOKUP($B2028,Table1[],2,FALSE))</f>
        <v/>
      </c>
      <c r="P2028" t="str">
        <f>IF(VLOOKUP($B2028,Table1[],3,FALSE)=0,"",VLOOKUP($B2028,Table1[],3,FALSE))</f>
        <v/>
      </c>
      <c r="Q2028" t="str">
        <f>IF(VLOOKUP($B2028,Table1[],5,FALSE)=0,"",VLOOKUP($B2028,Table1[],5,FALSE))</f>
        <v/>
      </c>
    </row>
    <row r="2029" spans="1:17" x14ac:dyDescent="0.25">
      <c r="A2029" t="s">
        <v>117</v>
      </c>
      <c r="B2029" t="s">
        <v>102</v>
      </c>
      <c r="C2029">
        <v>0.01</v>
      </c>
      <c r="D2029">
        <v>0.1</v>
      </c>
      <c r="E2029">
        <v>9.9999999999999995E-8</v>
      </c>
      <c r="F2029" t="s">
        <v>24</v>
      </c>
      <c r="G2029" t="s">
        <v>22</v>
      </c>
      <c r="H2029">
        <v>1E-3</v>
      </c>
      <c r="I2029">
        <v>0.02</v>
      </c>
      <c r="J2029" t="s">
        <v>21</v>
      </c>
      <c r="K2029">
        <v>25</v>
      </c>
      <c r="L2029">
        <v>4600</v>
      </c>
      <c r="M2029">
        <v>23.094999999999999</v>
      </c>
      <c r="N2029">
        <v>4618.8</v>
      </c>
      <c r="O2029" t="str">
        <f>IF(VLOOKUP($B2029,Table1[],2,FALSE)=0,"",VLOOKUP($B2029,Table1[],2,FALSE))</f>
        <v/>
      </c>
      <c r="P2029" t="str">
        <f>IF(VLOOKUP($B2029,Table1[],3,FALSE)=0,"",VLOOKUP($B2029,Table1[],3,FALSE))</f>
        <v/>
      </c>
      <c r="Q2029" t="str">
        <f>IF(VLOOKUP($B2029,Table1[],5,FALSE)=0,"",VLOOKUP($B2029,Table1[],5,FALSE))</f>
        <v/>
      </c>
    </row>
    <row r="2030" spans="1:17" x14ac:dyDescent="0.25">
      <c r="A2030" t="s">
        <v>117</v>
      </c>
      <c r="B2030" t="s">
        <v>102</v>
      </c>
      <c r="C2030">
        <v>0.01</v>
      </c>
      <c r="D2030">
        <v>0.1</v>
      </c>
      <c r="E2030">
        <v>9.9999999999999995E-7</v>
      </c>
      <c r="F2030" t="s">
        <v>24</v>
      </c>
      <c r="G2030" t="s">
        <v>22</v>
      </c>
      <c r="H2030">
        <v>1E-3</v>
      </c>
      <c r="I2030">
        <v>0.02</v>
      </c>
      <c r="J2030" t="s">
        <v>21</v>
      </c>
      <c r="K2030">
        <v>25</v>
      </c>
      <c r="L2030">
        <v>4600</v>
      </c>
      <c r="M2030">
        <v>23.099</v>
      </c>
      <c r="N2030">
        <v>4618.8</v>
      </c>
      <c r="O2030" t="str">
        <f>IF(VLOOKUP($B2030,Table1[],2,FALSE)=0,"",VLOOKUP($B2030,Table1[],2,FALSE))</f>
        <v/>
      </c>
      <c r="P2030" t="str">
        <f>IF(VLOOKUP($B2030,Table1[],3,FALSE)=0,"",VLOOKUP($B2030,Table1[],3,FALSE))</f>
        <v/>
      </c>
      <c r="Q2030" t="str">
        <f>IF(VLOOKUP($B2030,Table1[],5,FALSE)=0,"",VLOOKUP($B2030,Table1[],5,FALSE))</f>
        <v/>
      </c>
    </row>
    <row r="2031" spans="1:17" x14ac:dyDescent="0.25">
      <c r="A2031" t="s">
        <v>117</v>
      </c>
      <c r="B2031" t="s">
        <v>102</v>
      </c>
      <c r="C2031">
        <v>0.01</v>
      </c>
      <c r="D2031">
        <v>0.1</v>
      </c>
      <c r="E2031">
        <v>1.0000000000000001E-5</v>
      </c>
      <c r="F2031" t="s">
        <v>24</v>
      </c>
      <c r="G2031" t="s">
        <v>22</v>
      </c>
      <c r="H2031">
        <v>1E-3</v>
      </c>
      <c r="I2031">
        <v>0.02</v>
      </c>
      <c r="J2031" t="s">
        <v>21</v>
      </c>
      <c r="K2031">
        <v>25</v>
      </c>
      <c r="L2031">
        <v>4600.3999999999996</v>
      </c>
      <c r="M2031">
        <v>23.366</v>
      </c>
      <c r="N2031">
        <v>4616.5</v>
      </c>
      <c r="O2031" t="str">
        <f>IF(VLOOKUP($B2031,Table1[],2,FALSE)=0,"",VLOOKUP($B2031,Table1[],2,FALSE))</f>
        <v/>
      </c>
      <c r="P2031" t="str">
        <f>IF(VLOOKUP($B2031,Table1[],3,FALSE)=0,"",VLOOKUP($B2031,Table1[],3,FALSE))</f>
        <v/>
      </c>
      <c r="Q2031" t="str">
        <f>IF(VLOOKUP($B2031,Table1[],5,FALSE)=0,"",VLOOKUP($B2031,Table1[],5,FALSE))</f>
        <v/>
      </c>
    </row>
    <row r="2032" spans="1:17" x14ac:dyDescent="0.25">
      <c r="A2032" t="s">
        <v>117</v>
      </c>
      <c r="B2032" t="s">
        <v>102</v>
      </c>
      <c r="C2032">
        <v>0.01</v>
      </c>
      <c r="D2032">
        <v>0.1</v>
      </c>
      <c r="E2032">
        <v>1E-4</v>
      </c>
      <c r="F2032" t="s">
        <v>24</v>
      </c>
      <c r="G2032" t="s">
        <v>22</v>
      </c>
      <c r="H2032">
        <v>1E-3</v>
      </c>
      <c r="I2032">
        <v>0.02</v>
      </c>
      <c r="J2032" t="s">
        <v>21</v>
      </c>
      <c r="K2032">
        <v>46.067</v>
      </c>
      <c r="L2032">
        <v>4424.3999999999996</v>
      </c>
      <c r="M2032">
        <v>45.963999999999999</v>
      </c>
      <c r="N2032">
        <v>4424.6000000000004</v>
      </c>
      <c r="O2032" t="str">
        <f>IF(VLOOKUP($B2032,Table1[],2,FALSE)=0,"",VLOOKUP($B2032,Table1[],2,FALSE))</f>
        <v/>
      </c>
      <c r="P2032" t="str">
        <f>IF(VLOOKUP($B2032,Table1[],3,FALSE)=0,"",VLOOKUP($B2032,Table1[],3,FALSE))</f>
        <v/>
      </c>
      <c r="Q2032" t="str">
        <f>IF(VLOOKUP($B2032,Table1[],5,FALSE)=0,"",VLOOKUP($B2032,Table1[],5,FALSE))</f>
        <v/>
      </c>
    </row>
    <row r="2033" spans="1:17" x14ac:dyDescent="0.25">
      <c r="A2033" t="s">
        <v>117</v>
      </c>
      <c r="B2033" t="s">
        <v>102</v>
      </c>
      <c r="C2033">
        <v>0.01</v>
      </c>
      <c r="D2033">
        <v>0.1</v>
      </c>
      <c r="E2033">
        <v>1E-3</v>
      </c>
      <c r="F2033" t="s">
        <v>24</v>
      </c>
      <c r="G2033" t="s">
        <v>22</v>
      </c>
      <c r="H2033">
        <v>1E-3</v>
      </c>
      <c r="I2033">
        <v>0.02</v>
      </c>
      <c r="J2033" t="s">
        <v>21</v>
      </c>
      <c r="K2033">
        <v>562.38</v>
      </c>
      <c r="L2033">
        <v>1919.1</v>
      </c>
      <c r="M2033">
        <v>562.34</v>
      </c>
      <c r="N2033">
        <v>1917.3</v>
      </c>
      <c r="O2033" t="str">
        <f>IF(VLOOKUP($B2033,Table1[],2,FALSE)=0,"",VLOOKUP($B2033,Table1[],2,FALSE))</f>
        <v/>
      </c>
      <c r="P2033" t="str">
        <f>IF(VLOOKUP($B2033,Table1[],3,FALSE)=0,"",VLOOKUP($B2033,Table1[],3,FALSE))</f>
        <v/>
      </c>
      <c r="Q2033" t="str">
        <f>IF(VLOOKUP($B2033,Table1[],5,FALSE)=0,"",VLOOKUP($B2033,Table1[],5,FALSE))</f>
        <v/>
      </c>
    </row>
    <row r="2034" spans="1:17" x14ac:dyDescent="0.25">
      <c r="A2034" t="s">
        <v>117</v>
      </c>
      <c r="B2034" t="s">
        <v>102</v>
      </c>
      <c r="C2034">
        <v>0.01</v>
      </c>
      <c r="D2034">
        <v>0.1</v>
      </c>
      <c r="E2034">
        <v>9.9999999999999995E-8</v>
      </c>
      <c r="F2034" t="s">
        <v>24</v>
      </c>
      <c r="G2034" t="s">
        <v>22</v>
      </c>
      <c r="H2034">
        <v>0.02</v>
      </c>
      <c r="I2034">
        <v>4.4999999999999998E-2</v>
      </c>
      <c r="J2034" t="s">
        <v>21</v>
      </c>
      <c r="K2034">
        <v>27</v>
      </c>
      <c r="L2034">
        <v>1700</v>
      </c>
      <c r="M2034">
        <v>23.094999999999999</v>
      </c>
      <c r="N2034">
        <v>1732.1</v>
      </c>
      <c r="O2034" t="str">
        <f>IF(VLOOKUP($B2034,Table1[],2,FALSE)=0,"",VLOOKUP($B2034,Table1[],2,FALSE))</f>
        <v/>
      </c>
      <c r="P2034" t="str">
        <f>IF(VLOOKUP($B2034,Table1[],3,FALSE)=0,"",VLOOKUP($B2034,Table1[],3,FALSE))</f>
        <v/>
      </c>
      <c r="Q2034" t="str">
        <f>IF(VLOOKUP($B2034,Table1[],5,FALSE)=0,"",VLOOKUP($B2034,Table1[],5,FALSE))</f>
        <v/>
      </c>
    </row>
    <row r="2035" spans="1:17" x14ac:dyDescent="0.25">
      <c r="A2035" t="s">
        <v>117</v>
      </c>
      <c r="B2035" t="s">
        <v>102</v>
      </c>
      <c r="C2035">
        <v>0.01</v>
      </c>
      <c r="D2035">
        <v>0.1</v>
      </c>
      <c r="E2035">
        <v>9.9999999999999995E-7</v>
      </c>
      <c r="F2035" t="s">
        <v>24</v>
      </c>
      <c r="G2035" t="s">
        <v>22</v>
      </c>
      <c r="H2035">
        <v>0.02</v>
      </c>
      <c r="I2035">
        <v>4.4999999999999998E-2</v>
      </c>
      <c r="J2035" t="s">
        <v>21</v>
      </c>
      <c r="K2035">
        <v>27</v>
      </c>
      <c r="L2035">
        <v>1700</v>
      </c>
      <c r="M2035">
        <v>23.102</v>
      </c>
      <c r="N2035">
        <v>1732.1</v>
      </c>
      <c r="O2035" t="str">
        <f>IF(VLOOKUP($B2035,Table1[],2,FALSE)=0,"",VLOOKUP($B2035,Table1[],2,FALSE))</f>
        <v/>
      </c>
      <c r="P2035" t="str">
        <f>IF(VLOOKUP($B2035,Table1[],3,FALSE)=0,"",VLOOKUP($B2035,Table1[],3,FALSE))</f>
        <v/>
      </c>
      <c r="Q2035" t="str">
        <f>IF(VLOOKUP($B2035,Table1[],5,FALSE)=0,"",VLOOKUP($B2035,Table1[],5,FALSE))</f>
        <v/>
      </c>
    </row>
    <row r="2036" spans="1:17" x14ac:dyDescent="0.25">
      <c r="A2036" t="s">
        <v>117</v>
      </c>
      <c r="B2036" t="s">
        <v>102</v>
      </c>
      <c r="C2036">
        <v>0.01</v>
      </c>
      <c r="D2036">
        <v>0.1</v>
      </c>
      <c r="E2036">
        <v>1.0000000000000001E-5</v>
      </c>
      <c r="F2036" t="s">
        <v>24</v>
      </c>
      <c r="G2036" t="s">
        <v>22</v>
      </c>
      <c r="H2036">
        <v>0.02</v>
      </c>
      <c r="I2036">
        <v>4.4999999999999998E-2</v>
      </c>
      <c r="J2036" t="s">
        <v>21</v>
      </c>
      <c r="K2036">
        <v>27</v>
      </c>
      <c r="L2036">
        <v>1700</v>
      </c>
      <c r="M2036">
        <v>23.553999999999998</v>
      </c>
      <c r="N2036">
        <v>1728.5</v>
      </c>
      <c r="O2036" t="str">
        <f>IF(VLOOKUP($B2036,Table1[],2,FALSE)=0,"",VLOOKUP($B2036,Table1[],2,FALSE))</f>
        <v/>
      </c>
      <c r="P2036" t="str">
        <f>IF(VLOOKUP($B2036,Table1[],3,FALSE)=0,"",VLOOKUP($B2036,Table1[],3,FALSE))</f>
        <v/>
      </c>
      <c r="Q2036" t="str">
        <f>IF(VLOOKUP($B2036,Table1[],5,FALSE)=0,"",VLOOKUP($B2036,Table1[],5,FALSE))</f>
        <v/>
      </c>
    </row>
    <row r="2037" spans="1:17" x14ac:dyDescent="0.25">
      <c r="A2037" t="s">
        <v>117</v>
      </c>
      <c r="B2037" t="s">
        <v>102</v>
      </c>
      <c r="C2037">
        <v>0.01</v>
      </c>
      <c r="D2037">
        <v>0.1</v>
      </c>
      <c r="E2037">
        <v>1E-4</v>
      </c>
      <c r="F2037" t="s">
        <v>24</v>
      </c>
      <c r="G2037" t="s">
        <v>22</v>
      </c>
      <c r="H2037">
        <v>0.02</v>
      </c>
      <c r="I2037">
        <v>4.4999999999999998E-2</v>
      </c>
      <c r="J2037" t="s">
        <v>21</v>
      </c>
      <c r="K2037">
        <v>55.716000000000001</v>
      </c>
      <c r="L2037">
        <v>1491.6</v>
      </c>
      <c r="M2037">
        <v>55.6</v>
      </c>
      <c r="N2037">
        <v>1490.7</v>
      </c>
      <c r="O2037" t="str">
        <f>IF(VLOOKUP($B2037,Table1[],2,FALSE)=0,"",VLOOKUP($B2037,Table1[],2,FALSE))</f>
        <v/>
      </c>
      <c r="P2037" t="str">
        <f>IF(VLOOKUP($B2037,Table1[],3,FALSE)=0,"",VLOOKUP($B2037,Table1[],3,FALSE))</f>
        <v/>
      </c>
      <c r="Q2037" t="str">
        <f>IF(VLOOKUP($B2037,Table1[],5,FALSE)=0,"",VLOOKUP($B2037,Table1[],5,FALSE))</f>
        <v/>
      </c>
    </row>
    <row r="2038" spans="1:17" x14ac:dyDescent="0.25">
      <c r="A2038" t="s">
        <v>117</v>
      </c>
      <c r="B2038" t="s">
        <v>102</v>
      </c>
      <c r="C2038">
        <v>0.01</v>
      </c>
      <c r="D2038">
        <v>0.1</v>
      </c>
      <c r="E2038">
        <v>1E-3</v>
      </c>
      <c r="F2038" t="s">
        <v>24</v>
      </c>
      <c r="G2038" t="s">
        <v>22</v>
      </c>
      <c r="H2038">
        <v>0.02</v>
      </c>
      <c r="I2038">
        <v>4.4999999999999998E-2</v>
      </c>
      <c r="J2038" t="s">
        <v>21</v>
      </c>
      <c r="K2038">
        <v>575.37</v>
      </c>
      <c r="L2038">
        <v>347.9</v>
      </c>
      <c r="M2038">
        <v>575.33000000000004</v>
      </c>
      <c r="N2038">
        <v>345.55</v>
      </c>
      <c r="O2038" t="str">
        <f>IF(VLOOKUP($B2038,Table1[],2,FALSE)=0,"",VLOOKUP($B2038,Table1[],2,FALSE))</f>
        <v/>
      </c>
      <c r="P2038" t="str">
        <f>IF(VLOOKUP($B2038,Table1[],3,FALSE)=0,"",VLOOKUP($B2038,Table1[],3,FALSE))</f>
        <v/>
      </c>
      <c r="Q2038" t="str">
        <f>IF(VLOOKUP($B2038,Table1[],5,FALSE)=0,"",VLOOKUP($B2038,Table1[],5,FALSE))</f>
        <v/>
      </c>
    </row>
    <row r="2039" spans="1:17" x14ac:dyDescent="0.25">
      <c r="A2039" t="s">
        <v>117</v>
      </c>
      <c r="B2039" t="s">
        <v>102</v>
      </c>
      <c r="C2039">
        <v>0.01</v>
      </c>
      <c r="D2039">
        <v>0.1</v>
      </c>
      <c r="E2039">
        <v>9.9999999999999995E-8</v>
      </c>
      <c r="F2039" t="s">
        <v>24</v>
      </c>
      <c r="G2039" t="s">
        <v>22</v>
      </c>
      <c r="H2039">
        <v>4.4999999999999998E-2</v>
      </c>
      <c r="I2039">
        <v>0.1</v>
      </c>
      <c r="J2039" t="s">
        <v>21</v>
      </c>
      <c r="K2039">
        <v>24</v>
      </c>
      <c r="L2039">
        <v>690</v>
      </c>
      <c r="M2039">
        <v>23.094000000000001</v>
      </c>
      <c r="N2039">
        <v>693.05</v>
      </c>
      <c r="O2039" t="str">
        <f>IF(VLOOKUP($B2039,Table1[],2,FALSE)=0,"",VLOOKUP($B2039,Table1[],2,FALSE))</f>
        <v/>
      </c>
      <c r="P2039" t="str">
        <f>IF(VLOOKUP($B2039,Table1[],3,FALSE)=0,"",VLOOKUP($B2039,Table1[],3,FALSE))</f>
        <v/>
      </c>
      <c r="Q2039" t="str">
        <f>IF(VLOOKUP($B2039,Table1[],5,FALSE)=0,"",VLOOKUP($B2039,Table1[],5,FALSE))</f>
        <v/>
      </c>
    </row>
    <row r="2040" spans="1:17" x14ac:dyDescent="0.25">
      <c r="A2040" t="s">
        <v>117</v>
      </c>
      <c r="B2040" t="s">
        <v>102</v>
      </c>
      <c r="C2040">
        <v>0.01</v>
      </c>
      <c r="D2040">
        <v>0.1</v>
      </c>
      <c r="E2040">
        <v>9.9999999999999995E-7</v>
      </c>
      <c r="F2040" t="s">
        <v>24</v>
      </c>
      <c r="G2040" t="s">
        <v>22</v>
      </c>
      <c r="H2040">
        <v>4.4999999999999998E-2</v>
      </c>
      <c r="I2040">
        <v>0.1</v>
      </c>
      <c r="J2040" t="s">
        <v>21</v>
      </c>
      <c r="K2040">
        <v>24</v>
      </c>
      <c r="L2040">
        <v>690</v>
      </c>
      <c r="M2040">
        <v>23.103000000000002</v>
      </c>
      <c r="N2040">
        <v>693.03</v>
      </c>
      <c r="O2040" t="str">
        <f>IF(VLOOKUP($B2040,Table1[],2,FALSE)=0,"",VLOOKUP($B2040,Table1[],2,FALSE))</f>
        <v/>
      </c>
      <c r="P2040" t="str">
        <f>IF(VLOOKUP($B2040,Table1[],3,FALSE)=0,"",VLOOKUP($B2040,Table1[],3,FALSE))</f>
        <v/>
      </c>
      <c r="Q2040" t="str">
        <f>IF(VLOOKUP($B2040,Table1[],5,FALSE)=0,"",VLOOKUP($B2040,Table1[],5,FALSE))</f>
        <v/>
      </c>
    </row>
    <row r="2041" spans="1:17" x14ac:dyDescent="0.25">
      <c r="A2041" t="s">
        <v>117</v>
      </c>
      <c r="B2041" t="s">
        <v>102</v>
      </c>
      <c r="C2041">
        <v>0.01</v>
      </c>
      <c r="D2041">
        <v>0.1</v>
      </c>
      <c r="E2041">
        <v>1.0000000000000001E-5</v>
      </c>
      <c r="F2041" t="s">
        <v>24</v>
      </c>
      <c r="G2041" t="s">
        <v>22</v>
      </c>
      <c r="H2041">
        <v>4.4999999999999998E-2</v>
      </c>
      <c r="I2041">
        <v>0.1</v>
      </c>
      <c r="J2041" t="s">
        <v>21</v>
      </c>
      <c r="K2041">
        <v>24</v>
      </c>
      <c r="L2041">
        <v>690</v>
      </c>
      <c r="M2041">
        <v>23.701000000000001</v>
      </c>
      <c r="N2041">
        <v>689.05</v>
      </c>
      <c r="O2041" t="str">
        <f>IF(VLOOKUP($B2041,Table1[],2,FALSE)=0,"",VLOOKUP($B2041,Table1[],2,FALSE))</f>
        <v/>
      </c>
      <c r="P2041" t="str">
        <f>IF(VLOOKUP($B2041,Table1[],3,FALSE)=0,"",VLOOKUP($B2041,Table1[],3,FALSE))</f>
        <v/>
      </c>
      <c r="Q2041" t="str">
        <f>IF(VLOOKUP($B2041,Table1[],5,FALSE)=0,"",VLOOKUP($B2041,Table1[],5,FALSE))</f>
        <v/>
      </c>
    </row>
    <row r="2042" spans="1:17" x14ac:dyDescent="0.25">
      <c r="A2042" t="s">
        <v>117</v>
      </c>
      <c r="B2042" t="s">
        <v>102</v>
      </c>
      <c r="C2042">
        <v>0.01</v>
      </c>
      <c r="D2042">
        <v>0.1</v>
      </c>
      <c r="E2042">
        <v>1E-4</v>
      </c>
      <c r="F2042" t="s">
        <v>24</v>
      </c>
      <c r="G2042" t="s">
        <v>22</v>
      </c>
      <c r="H2042">
        <v>4.4999999999999998E-2</v>
      </c>
      <c r="I2042">
        <v>0.1</v>
      </c>
      <c r="J2042" t="s">
        <v>21</v>
      </c>
      <c r="K2042">
        <v>60.335999999999999</v>
      </c>
      <c r="L2042">
        <v>490.93</v>
      </c>
      <c r="M2042">
        <v>60.226999999999997</v>
      </c>
      <c r="N2042">
        <v>488.21</v>
      </c>
      <c r="O2042" t="str">
        <f>IF(VLOOKUP($B2042,Table1[],2,FALSE)=0,"",VLOOKUP($B2042,Table1[],2,FALSE))</f>
        <v/>
      </c>
      <c r="P2042" t="str">
        <f>IF(VLOOKUP($B2042,Table1[],3,FALSE)=0,"",VLOOKUP($B2042,Table1[],3,FALSE))</f>
        <v/>
      </c>
      <c r="Q2042" t="str">
        <f>IF(VLOOKUP($B2042,Table1[],5,FALSE)=0,"",VLOOKUP($B2042,Table1[],5,FALSE))</f>
        <v/>
      </c>
    </row>
    <row r="2043" spans="1:17" x14ac:dyDescent="0.25">
      <c r="A2043" t="s">
        <v>117</v>
      </c>
      <c r="B2043" t="s">
        <v>102</v>
      </c>
      <c r="C2043">
        <v>0.01</v>
      </c>
      <c r="D2043">
        <v>0.1</v>
      </c>
      <c r="E2043">
        <v>1E-3</v>
      </c>
      <c r="F2043" t="s">
        <v>24</v>
      </c>
      <c r="G2043" t="s">
        <v>22</v>
      </c>
      <c r="H2043">
        <v>4.4999999999999998E-2</v>
      </c>
      <c r="I2043">
        <v>0.1</v>
      </c>
      <c r="J2043" t="s">
        <v>21</v>
      </c>
      <c r="K2043">
        <v>577.45000000000005</v>
      </c>
      <c r="L2043">
        <v>76.063000000000002</v>
      </c>
      <c r="M2043">
        <v>577.41</v>
      </c>
      <c r="N2043">
        <v>73.581999999999994</v>
      </c>
      <c r="O2043" t="str">
        <f>IF(VLOOKUP($B2043,Table1[],2,FALSE)=0,"",VLOOKUP($B2043,Table1[],2,FALSE))</f>
        <v/>
      </c>
      <c r="P2043" t="str">
        <f>IF(VLOOKUP($B2043,Table1[],3,FALSE)=0,"",VLOOKUP($B2043,Table1[],3,FALSE))</f>
        <v/>
      </c>
      <c r="Q2043" t="str">
        <f>IF(VLOOKUP($B2043,Table1[],5,FALSE)=0,"",VLOOKUP($B2043,Table1[],5,FALSE))</f>
        <v/>
      </c>
    </row>
    <row r="2044" spans="1:17" x14ac:dyDescent="0.25">
      <c r="A2044" t="s">
        <v>117</v>
      </c>
      <c r="B2044" t="s">
        <v>102</v>
      </c>
      <c r="C2044">
        <v>0.01</v>
      </c>
      <c r="D2044">
        <v>0.1</v>
      </c>
      <c r="E2044">
        <v>9.9999999999999995E-8</v>
      </c>
      <c r="F2044" t="s">
        <v>24</v>
      </c>
      <c r="G2044" t="s">
        <v>22</v>
      </c>
      <c r="H2044">
        <v>0.1</v>
      </c>
      <c r="I2044">
        <v>5</v>
      </c>
      <c r="J2044" t="s">
        <v>21</v>
      </c>
      <c r="K2044">
        <v>25</v>
      </c>
      <c r="L2044">
        <v>350</v>
      </c>
      <c r="M2044">
        <v>22.95</v>
      </c>
      <c r="N2044">
        <v>364.61</v>
      </c>
      <c r="O2044" t="str">
        <f>IF(VLOOKUP($B2044,Table1[],2,FALSE)=0,"",VLOOKUP($B2044,Table1[],2,FALSE))</f>
        <v/>
      </c>
      <c r="P2044" t="str">
        <f>IF(VLOOKUP($B2044,Table1[],3,FALSE)=0,"",VLOOKUP($B2044,Table1[],3,FALSE))</f>
        <v/>
      </c>
      <c r="Q2044" t="str">
        <f>IF(VLOOKUP($B2044,Table1[],5,FALSE)=0,"",VLOOKUP($B2044,Table1[],5,FALSE))</f>
        <v/>
      </c>
    </row>
    <row r="2045" spans="1:17" x14ac:dyDescent="0.25">
      <c r="A2045" t="s">
        <v>117</v>
      </c>
      <c r="B2045" t="s">
        <v>102</v>
      </c>
      <c r="C2045">
        <v>0.01</v>
      </c>
      <c r="D2045">
        <v>0.1</v>
      </c>
      <c r="E2045">
        <v>9.9999999999999995E-7</v>
      </c>
      <c r="F2045" t="s">
        <v>24</v>
      </c>
      <c r="G2045" t="s">
        <v>22</v>
      </c>
      <c r="H2045">
        <v>0.1</v>
      </c>
      <c r="I2045">
        <v>5</v>
      </c>
      <c r="J2045" t="s">
        <v>21</v>
      </c>
      <c r="K2045">
        <v>25</v>
      </c>
      <c r="L2045">
        <v>355.17</v>
      </c>
      <c r="M2045">
        <v>22.960999999999999</v>
      </c>
      <c r="N2045">
        <v>364.62</v>
      </c>
      <c r="O2045" t="str">
        <f>IF(VLOOKUP($B2045,Table1[],2,FALSE)=0,"",VLOOKUP($B2045,Table1[],2,FALSE))</f>
        <v/>
      </c>
      <c r="P2045" t="str">
        <f>IF(VLOOKUP($B2045,Table1[],3,FALSE)=0,"",VLOOKUP($B2045,Table1[],3,FALSE))</f>
        <v/>
      </c>
      <c r="Q2045" t="str">
        <f>IF(VLOOKUP($B2045,Table1[],5,FALSE)=0,"",VLOOKUP($B2045,Table1[],5,FALSE))</f>
        <v/>
      </c>
    </row>
    <row r="2046" spans="1:17" x14ac:dyDescent="0.25">
      <c r="A2046" t="s">
        <v>117</v>
      </c>
      <c r="B2046" t="s">
        <v>102</v>
      </c>
      <c r="C2046">
        <v>0.01</v>
      </c>
      <c r="D2046">
        <v>0.1</v>
      </c>
      <c r="E2046">
        <v>1.0000000000000001E-5</v>
      </c>
      <c r="F2046" t="s">
        <v>24</v>
      </c>
      <c r="G2046" t="s">
        <v>22</v>
      </c>
      <c r="H2046">
        <v>0.1</v>
      </c>
      <c r="I2046">
        <v>5</v>
      </c>
      <c r="J2046" t="s">
        <v>21</v>
      </c>
      <c r="K2046">
        <v>25</v>
      </c>
      <c r="L2046">
        <v>360.06</v>
      </c>
      <c r="M2046">
        <v>23.625</v>
      </c>
      <c r="N2046">
        <v>361.08</v>
      </c>
      <c r="O2046" t="str">
        <f>IF(VLOOKUP($B2046,Table1[],2,FALSE)=0,"",VLOOKUP($B2046,Table1[],2,FALSE))</f>
        <v/>
      </c>
      <c r="P2046" t="str">
        <f>IF(VLOOKUP($B2046,Table1[],3,FALSE)=0,"",VLOOKUP($B2046,Table1[],3,FALSE))</f>
        <v/>
      </c>
      <c r="Q2046" t="str">
        <f>IF(VLOOKUP($B2046,Table1[],5,FALSE)=0,"",VLOOKUP($B2046,Table1[],5,FALSE))</f>
        <v/>
      </c>
    </row>
    <row r="2047" spans="1:17" x14ac:dyDescent="0.25">
      <c r="A2047" t="s">
        <v>117</v>
      </c>
      <c r="B2047" t="s">
        <v>102</v>
      </c>
      <c r="C2047">
        <v>0.01</v>
      </c>
      <c r="D2047">
        <v>0.1</v>
      </c>
      <c r="E2047">
        <v>1E-4</v>
      </c>
      <c r="F2047" t="s">
        <v>24</v>
      </c>
      <c r="G2047" t="s">
        <v>22</v>
      </c>
      <c r="H2047">
        <v>0.1</v>
      </c>
      <c r="I2047">
        <v>5</v>
      </c>
      <c r="J2047" t="s">
        <v>21</v>
      </c>
      <c r="K2047">
        <v>61.548000000000002</v>
      </c>
      <c r="L2047">
        <v>219.19</v>
      </c>
      <c r="M2047">
        <v>61.448999999999998</v>
      </c>
      <c r="N2047">
        <v>215.18</v>
      </c>
      <c r="O2047" t="str">
        <f>IF(VLOOKUP($B2047,Table1[],2,FALSE)=0,"",VLOOKUP($B2047,Table1[],2,FALSE))</f>
        <v/>
      </c>
      <c r="P2047" t="str">
        <f>IF(VLOOKUP($B2047,Table1[],3,FALSE)=0,"",VLOOKUP($B2047,Table1[],3,FALSE))</f>
        <v/>
      </c>
      <c r="Q2047" t="str">
        <f>IF(VLOOKUP($B2047,Table1[],5,FALSE)=0,"",VLOOKUP($B2047,Table1[],5,FALSE))</f>
        <v/>
      </c>
    </row>
    <row r="2048" spans="1:17" x14ac:dyDescent="0.25">
      <c r="A2048" t="s">
        <v>117</v>
      </c>
      <c r="B2048" t="s">
        <v>102</v>
      </c>
      <c r="C2048">
        <v>0.01</v>
      </c>
      <c r="D2048">
        <v>0.1</v>
      </c>
      <c r="E2048">
        <v>1E-3</v>
      </c>
      <c r="F2048" t="s">
        <v>24</v>
      </c>
      <c r="G2048" t="s">
        <v>22</v>
      </c>
      <c r="H2048">
        <v>0.1</v>
      </c>
      <c r="I2048">
        <v>5</v>
      </c>
      <c r="J2048" t="s">
        <v>21</v>
      </c>
      <c r="K2048">
        <v>577.74</v>
      </c>
      <c r="L2048">
        <v>30.199000000000002</v>
      </c>
      <c r="M2048">
        <v>577.71</v>
      </c>
      <c r="N2048">
        <v>27.695</v>
      </c>
      <c r="O2048" t="str">
        <f>IF(VLOOKUP($B2048,Table1[],2,FALSE)=0,"",VLOOKUP($B2048,Table1[],2,FALSE))</f>
        <v/>
      </c>
      <c r="P2048" t="str">
        <f>IF(VLOOKUP($B2048,Table1[],3,FALSE)=0,"",VLOOKUP($B2048,Table1[],3,FALSE))</f>
        <v/>
      </c>
      <c r="Q2048" t="str">
        <f>IF(VLOOKUP($B2048,Table1[],5,FALSE)=0,"",VLOOKUP($B2048,Table1[],5,FALSE))</f>
        <v/>
      </c>
    </row>
    <row r="2049" spans="1:17" x14ac:dyDescent="0.25">
      <c r="A2049" t="s">
        <v>117</v>
      </c>
      <c r="B2049" t="s">
        <v>102</v>
      </c>
      <c r="C2049">
        <v>0.01</v>
      </c>
      <c r="D2049">
        <v>0.1</v>
      </c>
      <c r="E2049">
        <v>9.9999999999999995E-8</v>
      </c>
      <c r="F2049" t="s">
        <v>24</v>
      </c>
      <c r="G2049" t="s">
        <v>22</v>
      </c>
      <c r="H2049">
        <v>5</v>
      </c>
      <c r="I2049">
        <v>20</v>
      </c>
      <c r="J2049" t="s">
        <v>21</v>
      </c>
      <c r="K2049">
        <v>25</v>
      </c>
      <c r="L2049">
        <v>710</v>
      </c>
      <c r="M2049">
        <v>22.890999999999998</v>
      </c>
      <c r="N2049">
        <v>721.64</v>
      </c>
      <c r="O2049" t="str">
        <f>IF(VLOOKUP($B2049,Table1[],2,FALSE)=0,"",VLOOKUP($B2049,Table1[],2,FALSE))</f>
        <v/>
      </c>
      <c r="P2049" t="str">
        <f>IF(VLOOKUP($B2049,Table1[],3,FALSE)=0,"",VLOOKUP($B2049,Table1[],3,FALSE))</f>
        <v/>
      </c>
      <c r="Q2049" t="str">
        <f>IF(VLOOKUP($B2049,Table1[],5,FALSE)=0,"",VLOOKUP($B2049,Table1[],5,FALSE))</f>
        <v/>
      </c>
    </row>
    <row r="2050" spans="1:17" x14ac:dyDescent="0.25">
      <c r="A2050" t="s">
        <v>117</v>
      </c>
      <c r="B2050" t="s">
        <v>102</v>
      </c>
      <c r="C2050">
        <v>0.01</v>
      </c>
      <c r="D2050">
        <v>0.1</v>
      </c>
      <c r="E2050">
        <v>9.9999999999999995E-7</v>
      </c>
      <c r="F2050" t="s">
        <v>24</v>
      </c>
      <c r="G2050" t="s">
        <v>22</v>
      </c>
      <c r="H2050">
        <v>5</v>
      </c>
      <c r="I2050">
        <v>20</v>
      </c>
      <c r="J2050" t="s">
        <v>21</v>
      </c>
      <c r="K2050">
        <v>25</v>
      </c>
      <c r="L2050">
        <v>712.1</v>
      </c>
      <c r="M2050">
        <v>22.9</v>
      </c>
      <c r="N2050">
        <v>721.62</v>
      </c>
      <c r="O2050" t="str">
        <f>IF(VLOOKUP($B2050,Table1[],2,FALSE)=0,"",VLOOKUP($B2050,Table1[],2,FALSE))</f>
        <v/>
      </c>
      <c r="P2050" t="str">
        <f>IF(VLOOKUP($B2050,Table1[],3,FALSE)=0,"",VLOOKUP($B2050,Table1[],3,FALSE))</f>
        <v/>
      </c>
      <c r="Q2050" t="str">
        <f>IF(VLOOKUP($B2050,Table1[],5,FALSE)=0,"",VLOOKUP($B2050,Table1[],5,FALSE))</f>
        <v/>
      </c>
    </row>
    <row r="2051" spans="1:17" x14ac:dyDescent="0.25">
      <c r="A2051" t="s">
        <v>117</v>
      </c>
      <c r="B2051" t="s">
        <v>102</v>
      </c>
      <c r="C2051">
        <v>0.01</v>
      </c>
      <c r="D2051">
        <v>0.1</v>
      </c>
      <c r="E2051">
        <v>1.0000000000000001E-5</v>
      </c>
      <c r="F2051" t="s">
        <v>24</v>
      </c>
      <c r="G2051" t="s">
        <v>22</v>
      </c>
      <c r="H2051">
        <v>5</v>
      </c>
      <c r="I2051">
        <v>20</v>
      </c>
      <c r="J2051" t="s">
        <v>21</v>
      </c>
      <c r="K2051">
        <v>25</v>
      </c>
      <c r="L2051">
        <v>715.16</v>
      </c>
      <c r="M2051">
        <v>23.497</v>
      </c>
      <c r="N2051">
        <v>717.59</v>
      </c>
      <c r="O2051" t="str">
        <f>IF(VLOOKUP($B2051,Table1[],2,FALSE)=0,"",VLOOKUP($B2051,Table1[],2,FALSE))</f>
        <v/>
      </c>
      <c r="P2051" t="str">
        <f>IF(VLOOKUP($B2051,Table1[],3,FALSE)=0,"",VLOOKUP($B2051,Table1[],3,FALSE))</f>
        <v/>
      </c>
      <c r="Q2051" t="str">
        <f>IF(VLOOKUP($B2051,Table1[],5,FALSE)=0,"",VLOOKUP($B2051,Table1[],5,FALSE))</f>
        <v/>
      </c>
    </row>
    <row r="2052" spans="1:17" x14ac:dyDescent="0.25">
      <c r="A2052" t="s">
        <v>117</v>
      </c>
      <c r="B2052" t="s">
        <v>102</v>
      </c>
      <c r="C2052">
        <v>0.01</v>
      </c>
      <c r="D2052">
        <v>0.1</v>
      </c>
      <c r="E2052">
        <v>1E-4</v>
      </c>
      <c r="F2052" t="s">
        <v>24</v>
      </c>
      <c r="G2052" t="s">
        <v>22</v>
      </c>
      <c r="H2052">
        <v>5</v>
      </c>
      <c r="I2052">
        <v>20</v>
      </c>
      <c r="J2052" t="s">
        <v>21</v>
      </c>
      <c r="K2052">
        <v>60.128</v>
      </c>
      <c r="L2052">
        <v>515.53</v>
      </c>
      <c r="M2052">
        <v>60.018000000000001</v>
      </c>
      <c r="N2052">
        <v>512.89</v>
      </c>
      <c r="O2052" t="str">
        <f>IF(VLOOKUP($B2052,Table1[],2,FALSE)=0,"",VLOOKUP($B2052,Table1[],2,FALSE))</f>
        <v/>
      </c>
      <c r="P2052" t="str">
        <f>IF(VLOOKUP($B2052,Table1[],3,FALSE)=0,"",VLOOKUP($B2052,Table1[],3,FALSE))</f>
        <v/>
      </c>
      <c r="Q2052" t="str">
        <f>IF(VLOOKUP($B2052,Table1[],5,FALSE)=0,"",VLOOKUP($B2052,Table1[],5,FALSE))</f>
        <v/>
      </c>
    </row>
    <row r="2053" spans="1:17" x14ac:dyDescent="0.25">
      <c r="A2053" t="s">
        <v>117</v>
      </c>
      <c r="B2053" t="s">
        <v>102</v>
      </c>
      <c r="C2053">
        <v>0.01</v>
      </c>
      <c r="D2053">
        <v>0.1</v>
      </c>
      <c r="E2053">
        <v>1E-3</v>
      </c>
      <c r="F2053" t="s">
        <v>24</v>
      </c>
      <c r="G2053" t="s">
        <v>22</v>
      </c>
      <c r="H2053">
        <v>5</v>
      </c>
      <c r="I2053">
        <v>20</v>
      </c>
      <c r="J2053" t="s">
        <v>21</v>
      </c>
      <c r="K2053">
        <v>577.41</v>
      </c>
      <c r="L2053">
        <v>80.741</v>
      </c>
      <c r="M2053">
        <v>577.37</v>
      </c>
      <c r="N2053">
        <v>78.263000000000005</v>
      </c>
      <c r="O2053" t="str">
        <f>IF(VLOOKUP($B2053,Table1[],2,FALSE)=0,"",VLOOKUP($B2053,Table1[],2,FALSE))</f>
        <v/>
      </c>
      <c r="P2053" t="str">
        <f>IF(VLOOKUP($B2053,Table1[],3,FALSE)=0,"",VLOOKUP($B2053,Table1[],3,FALSE))</f>
        <v/>
      </c>
      <c r="Q2053" t="str">
        <f>IF(VLOOKUP($B2053,Table1[],5,FALSE)=0,"",VLOOKUP($B2053,Table1[],5,FALSE))</f>
        <v/>
      </c>
    </row>
    <row r="2054" spans="1:17" x14ac:dyDescent="0.25">
      <c r="A2054" t="s">
        <v>117</v>
      </c>
      <c r="B2054" t="s">
        <v>102</v>
      </c>
      <c r="C2054">
        <v>0.01</v>
      </c>
      <c r="D2054">
        <v>0.1</v>
      </c>
      <c r="E2054">
        <v>9.9999999999999995E-8</v>
      </c>
      <c r="F2054" t="s">
        <v>24</v>
      </c>
      <c r="G2054" t="s">
        <v>22</v>
      </c>
      <c r="H2054">
        <v>20</v>
      </c>
      <c r="I2054">
        <v>50</v>
      </c>
      <c r="J2054" t="s">
        <v>21</v>
      </c>
      <c r="K2054">
        <v>51</v>
      </c>
      <c r="L2054">
        <v>4700</v>
      </c>
      <c r="M2054">
        <v>45.601999999999997</v>
      </c>
      <c r="N2054">
        <v>4746.8999999999996</v>
      </c>
      <c r="O2054" t="str">
        <f>IF(VLOOKUP($B2054,Table1[],2,FALSE)=0,"",VLOOKUP($B2054,Table1[],2,FALSE))</f>
        <v/>
      </c>
      <c r="P2054" t="str">
        <f>IF(VLOOKUP($B2054,Table1[],3,FALSE)=0,"",VLOOKUP($B2054,Table1[],3,FALSE))</f>
        <v/>
      </c>
      <c r="Q2054" t="str">
        <f>IF(VLOOKUP($B2054,Table1[],5,FALSE)=0,"",VLOOKUP($B2054,Table1[],5,FALSE))</f>
        <v/>
      </c>
    </row>
    <row r="2055" spans="1:17" x14ac:dyDescent="0.25">
      <c r="A2055" t="s">
        <v>117</v>
      </c>
      <c r="B2055" t="s">
        <v>102</v>
      </c>
      <c r="C2055">
        <v>0.01</v>
      </c>
      <c r="D2055">
        <v>0.1</v>
      </c>
      <c r="E2055">
        <v>9.9999999999999995E-7</v>
      </c>
      <c r="F2055" t="s">
        <v>24</v>
      </c>
      <c r="G2055" t="s">
        <v>22</v>
      </c>
      <c r="H2055">
        <v>20</v>
      </c>
      <c r="I2055">
        <v>50</v>
      </c>
      <c r="J2055" t="s">
        <v>21</v>
      </c>
      <c r="K2055">
        <v>51</v>
      </c>
      <c r="L2055">
        <v>4736.8</v>
      </c>
      <c r="M2055">
        <v>45.606000000000002</v>
      </c>
      <c r="N2055">
        <v>4746.8999999999996</v>
      </c>
      <c r="O2055" t="str">
        <f>IF(VLOOKUP($B2055,Table1[],2,FALSE)=0,"",VLOOKUP($B2055,Table1[],2,FALSE))</f>
        <v/>
      </c>
      <c r="P2055" t="str">
        <f>IF(VLOOKUP($B2055,Table1[],3,FALSE)=0,"",VLOOKUP($B2055,Table1[],3,FALSE))</f>
        <v/>
      </c>
      <c r="Q2055" t="str">
        <f>IF(VLOOKUP($B2055,Table1[],5,FALSE)=0,"",VLOOKUP($B2055,Table1[],5,FALSE))</f>
        <v/>
      </c>
    </row>
    <row r="2056" spans="1:17" x14ac:dyDescent="0.25">
      <c r="A2056" t="s">
        <v>117</v>
      </c>
      <c r="B2056" t="s">
        <v>102</v>
      </c>
      <c r="C2056">
        <v>0.01</v>
      </c>
      <c r="D2056">
        <v>0.1</v>
      </c>
      <c r="E2056">
        <v>1.0000000000000001E-5</v>
      </c>
      <c r="F2056" t="s">
        <v>24</v>
      </c>
      <c r="G2056" t="s">
        <v>22</v>
      </c>
      <c r="H2056">
        <v>20</v>
      </c>
      <c r="I2056">
        <v>50</v>
      </c>
      <c r="J2056" t="s">
        <v>21</v>
      </c>
      <c r="K2056">
        <v>51</v>
      </c>
      <c r="L2056">
        <v>4738</v>
      </c>
      <c r="M2056">
        <v>45.823</v>
      </c>
      <c r="N2056">
        <v>4745.2</v>
      </c>
      <c r="O2056" t="str">
        <f>IF(VLOOKUP($B2056,Table1[],2,FALSE)=0,"",VLOOKUP($B2056,Table1[],2,FALSE))</f>
        <v/>
      </c>
      <c r="P2056" t="str">
        <f>IF(VLOOKUP($B2056,Table1[],3,FALSE)=0,"",VLOOKUP($B2056,Table1[],3,FALSE))</f>
        <v/>
      </c>
      <c r="Q2056" t="str">
        <f>IF(VLOOKUP($B2056,Table1[],5,FALSE)=0,"",VLOOKUP($B2056,Table1[],5,FALSE))</f>
        <v/>
      </c>
    </row>
    <row r="2057" spans="1:17" x14ac:dyDescent="0.25">
      <c r="A2057" t="s">
        <v>117</v>
      </c>
      <c r="B2057" t="s">
        <v>102</v>
      </c>
      <c r="C2057">
        <v>0.01</v>
      </c>
      <c r="D2057">
        <v>0.1</v>
      </c>
      <c r="E2057">
        <v>1E-4</v>
      </c>
      <c r="F2057" t="s">
        <v>24</v>
      </c>
      <c r="G2057" t="s">
        <v>22</v>
      </c>
      <c r="H2057">
        <v>20</v>
      </c>
      <c r="I2057">
        <v>50</v>
      </c>
      <c r="J2057" t="s">
        <v>21</v>
      </c>
      <c r="K2057">
        <v>64.007999999999996</v>
      </c>
      <c r="L2057">
        <v>4598.6000000000004</v>
      </c>
      <c r="M2057">
        <v>63.621000000000002</v>
      </c>
      <c r="N2057">
        <v>4599.3999999999996</v>
      </c>
      <c r="O2057" t="str">
        <f>IF(VLOOKUP($B2057,Table1[],2,FALSE)=0,"",VLOOKUP($B2057,Table1[],2,FALSE))</f>
        <v/>
      </c>
      <c r="P2057" t="str">
        <f>IF(VLOOKUP($B2057,Table1[],3,FALSE)=0,"",VLOOKUP($B2057,Table1[],3,FALSE))</f>
        <v/>
      </c>
      <c r="Q2057" t="str">
        <f>IF(VLOOKUP($B2057,Table1[],5,FALSE)=0,"",VLOOKUP($B2057,Table1[],5,FALSE))</f>
        <v/>
      </c>
    </row>
    <row r="2058" spans="1:17" x14ac:dyDescent="0.25">
      <c r="A2058" t="s">
        <v>117</v>
      </c>
      <c r="B2058" t="s">
        <v>102</v>
      </c>
      <c r="C2058">
        <v>0.01</v>
      </c>
      <c r="D2058">
        <v>0.1</v>
      </c>
      <c r="E2058">
        <v>1E-3</v>
      </c>
      <c r="F2058" t="s">
        <v>24</v>
      </c>
      <c r="G2058" t="s">
        <v>22</v>
      </c>
      <c r="H2058">
        <v>20</v>
      </c>
      <c r="I2058">
        <v>50</v>
      </c>
      <c r="J2058" t="s">
        <v>21</v>
      </c>
      <c r="K2058">
        <v>563.71</v>
      </c>
      <c r="L2058">
        <v>2145.1999999999998</v>
      </c>
      <c r="M2058">
        <v>563.49</v>
      </c>
      <c r="N2058">
        <v>2139.1999999999998</v>
      </c>
      <c r="O2058" t="str">
        <f>IF(VLOOKUP($B2058,Table1[],2,FALSE)=0,"",VLOOKUP($B2058,Table1[],2,FALSE))</f>
        <v/>
      </c>
      <c r="P2058" t="str">
        <f>IF(VLOOKUP($B2058,Table1[],3,FALSE)=0,"",VLOOKUP($B2058,Table1[],3,FALSE))</f>
        <v/>
      </c>
      <c r="Q2058" t="str">
        <f>IF(VLOOKUP($B2058,Table1[],5,FALSE)=0,"",VLOOKUP($B2058,Table1[],5,FALSE))</f>
        <v/>
      </c>
    </row>
    <row r="2059" spans="1:17" x14ac:dyDescent="0.25">
      <c r="A2059" t="s">
        <v>117</v>
      </c>
      <c r="B2059" t="s">
        <v>102</v>
      </c>
      <c r="C2059">
        <v>0.01</v>
      </c>
      <c r="D2059">
        <v>0.1</v>
      </c>
      <c r="E2059">
        <v>9.9999999999999995E-8</v>
      </c>
      <c r="F2059" t="s">
        <v>24</v>
      </c>
      <c r="G2059" t="s">
        <v>22</v>
      </c>
      <c r="H2059">
        <v>50</v>
      </c>
      <c r="I2059">
        <v>100</v>
      </c>
      <c r="J2059" t="s">
        <v>21</v>
      </c>
      <c r="K2059">
        <v>190</v>
      </c>
      <c r="L2059">
        <v>6500</v>
      </c>
      <c r="M2059">
        <v>171.51</v>
      </c>
      <c r="N2059">
        <v>6602.2</v>
      </c>
      <c r="O2059" t="str">
        <f>IF(VLOOKUP($B2059,Table1[],2,FALSE)=0,"",VLOOKUP($B2059,Table1[],2,FALSE))</f>
        <v/>
      </c>
      <c r="P2059" t="str">
        <f>IF(VLOOKUP($B2059,Table1[],3,FALSE)=0,"",VLOOKUP($B2059,Table1[],3,FALSE))</f>
        <v/>
      </c>
      <c r="Q2059" t="str">
        <f>IF(VLOOKUP($B2059,Table1[],5,FALSE)=0,"",VLOOKUP($B2059,Table1[],5,FALSE))</f>
        <v/>
      </c>
    </row>
    <row r="2060" spans="1:17" x14ac:dyDescent="0.25">
      <c r="A2060" t="s">
        <v>117</v>
      </c>
      <c r="B2060" t="s">
        <v>102</v>
      </c>
      <c r="C2060">
        <v>0.01</v>
      </c>
      <c r="D2060">
        <v>0.1</v>
      </c>
      <c r="E2060">
        <v>9.9999999999999995E-7</v>
      </c>
      <c r="F2060" t="s">
        <v>24</v>
      </c>
      <c r="G2060" t="s">
        <v>22</v>
      </c>
      <c r="H2060">
        <v>50</v>
      </c>
      <c r="I2060">
        <v>100</v>
      </c>
      <c r="J2060" t="s">
        <v>21</v>
      </c>
      <c r="K2060">
        <v>190</v>
      </c>
      <c r="L2060">
        <v>6538.1</v>
      </c>
      <c r="M2060">
        <v>171.63</v>
      </c>
      <c r="N2060">
        <v>6602.5</v>
      </c>
      <c r="O2060" t="str">
        <f>IF(VLOOKUP($B2060,Table1[],2,FALSE)=0,"",VLOOKUP($B2060,Table1[],2,FALSE))</f>
        <v/>
      </c>
      <c r="P2060" t="str">
        <f>IF(VLOOKUP($B2060,Table1[],3,FALSE)=0,"",VLOOKUP($B2060,Table1[],3,FALSE))</f>
        <v/>
      </c>
      <c r="Q2060" t="str">
        <f>IF(VLOOKUP($B2060,Table1[],5,FALSE)=0,"",VLOOKUP($B2060,Table1[],5,FALSE))</f>
        <v/>
      </c>
    </row>
    <row r="2061" spans="1:17" x14ac:dyDescent="0.25">
      <c r="A2061" t="s">
        <v>117</v>
      </c>
      <c r="B2061" t="s">
        <v>102</v>
      </c>
      <c r="C2061">
        <v>0.01</v>
      </c>
      <c r="D2061">
        <v>0.1</v>
      </c>
      <c r="E2061">
        <v>1.0000000000000001E-5</v>
      </c>
      <c r="F2061" t="s">
        <v>24</v>
      </c>
      <c r="G2061" t="s">
        <v>22</v>
      </c>
      <c r="H2061">
        <v>50</v>
      </c>
      <c r="I2061">
        <v>100</v>
      </c>
      <c r="J2061" t="s">
        <v>21</v>
      </c>
      <c r="K2061">
        <v>190</v>
      </c>
      <c r="L2061">
        <v>6565.8</v>
      </c>
      <c r="M2061">
        <v>179.15</v>
      </c>
      <c r="N2061">
        <v>6551.2</v>
      </c>
      <c r="O2061" t="str">
        <f>IF(VLOOKUP($B2061,Table1[],2,FALSE)=0,"",VLOOKUP($B2061,Table1[],2,FALSE))</f>
        <v/>
      </c>
      <c r="P2061" t="str">
        <f>IF(VLOOKUP($B2061,Table1[],3,FALSE)=0,"",VLOOKUP($B2061,Table1[],3,FALSE))</f>
        <v/>
      </c>
      <c r="Q2061" t="str">
        <f>IF(VLOOKUP($B2061,Table1[],5,FALSE)=0,"",VLOOKUP($B2061,Table1[],5,FALSE))</f>
        <v/>
      </c>
    </row>
    <row r="2062" spans="1:17" x14ac:dyDescent="0.25">
      <c r="A2062" t="s">
        <v>117</v>
      </c>
      <c r="B2062" t="s">
        <v>102</v>
      </c>
      <c r="C2062">
        <v>0.01</v>
      </c>
      <c r="D2062">
        <v>0.1</v>
      </c>
      <c r="E2062">
        <v>1E-4</v>
      </c>
      <c r="F2062" t="s">
        <v>24</v>
      </c>
      <c r="G2062" t="s">
        <v>22</v>
      </c>
      <c r="H2062">
        <v>50</v>
      </c>
      <c r="I2062">
        <v>100</v>
      </c>
      <c r="J2062" t="s">
        <v>21</v>
      </c>
      <c r="K2062">
        <v>582.09</v>
      </c>
      <c r="L2062">
        <v>4394.2</v>
      </c>
      <c r="M2062">
        <v>581.36</v>
      </c>
      <c r="N2062">
        <v>4329.2</v>
      </c>
      <c r="O2062" t="str">
        <f>IF(VLOOKUP($B2062,Table1[],2,FALSE)=0,"",VLOOKUP($B2062,Table1[],2,FALSE))</f>
        <v/>
      </c>
      <c r="P2062" t="str">
        <f>IF(VLOOKUP($B2062,Table1[],3,FALSE)=0,"",VLOOKUP($B2062,Table1[],3,FALSE))</f>
        <v/>
      </c>
      <c r="Q2062" t="str">
        <f>IF(VLOOKUP($B2062,Table1[],5,FALSE)=0,"",VLOOKUP($B2062,Table1[],5,FALSE))</f>
        <v/>
      </c>
    </row>
    <row r="2063" spans="1:17" x14ac:dyDescent="0.25">
      <c r="A2063" t="s">
        <v>117</v>
      </c>
      <c r="B2063" t="s">
        <v>102</v>
      </c>
      <c r="C2063">
        <v>0.01</v>
      </c>
      <c r="D2063">
        <v>0.1</v>
      </c>
      <c r="E2063">
        <v>1E-3</v>
      </c>
      <c r="F2063" t="s">
        <v>24</v>
      </c>
      <c r="G2063" t="s">
        <v>22</v>
      </c>
      <c r="H2063">
        <v>50</v>
      </c>
      <c r="I2063">
        <v>100</v>
      </c>
      <c r="J2063" t="s">
        <v>21</v>
      </c>
      <c r="K2063">
        <v>5772.5</v>
      </c>
      <c r="L2063">
        <v>669.65</v>
      </c>
      <c r="M2063">
        <v>5772.4</v>
      </c>
      <c r="N2063">
        <v>620.29999999999995</v>
      </c>
      <c r="O2063" t="str">
        <f>IF(VLOOKUP($B2063,Table1[],2,FALSE)=0,"",VLOOKUP($B2063,Table1[],2,FALSE))</f>
        <v/>
      </c>
      <c r="P2063" t="str">
        <f>IF(VLOOKUP($B2063,Table1[],3,FALSE)=0,"",VLOOKUP($B2063,Table1[],3,FALSE))</f>
        <v/>
      </c>
      <c r="Q2063" t="str">
        <f>IF(VLOOKUP($B2063,Table1[],5,FALSE)=0,"",VLOOKUP($B2063,Table1[],5,FALSE))</f>
        <v/>
      </c>
    </row>
    <row r="2064" spans="1:17" x14ac:dyDescent="0.25">
      <c r="A2064" t="s">
        <v>117</v>
      </c>
      <c r="B2064" t="s">
        <v>102</v>
      </c>
      <c r="C2064">
        <v>0.1</v>
      </c>
      <c r="D2064">
        <v>1</v>
      </c>
      <c r="E2064">
        <v>9.9999999999999995E-7</v>
      </c>
      <c r="F2064" t="s">
        <v>24</v>
      </c>
      <c r="G2064" t="s">
        <v>23</v>
      </c>
      <c r="H2064">
        <v>1E-3</v>
      </c>
      <c r="I2064">
        <v>0.02</v>
      </c>
      <c r="J2064" t="s">
        <v>21</v>
      </c>
      <c r="K2064">
        <v>0.25</v>
      </c>
      <c r="L2064">
        <v>4.5999999999999996</v>
      </c>
      <c r="M2064">
        <v>0.23096</v>
      </c>
      <c r="N2064">
        <v>4.6188000000000002</v>
      </c>
      <c r="O2064" t="str">
        <f>IF(VLOOKUP($B2064,Table1[],2,FALSE)=0,"",VLOOKUP($B2064,Table1[],2,FALSE))</f>
        <v/>
      </c>
      <c r="P2064" t="str">
        <f>IF(VLOOKUP($B2064,Table1[],3,FALSE)=0,"",VLOOKUP($B2064,Table1[],3,FALSE))</f>
        <v/>
      </c>
      <c r="Q2064" t="str">
        <f>IF(VLOOKUP($B2064,Table1[],5,FALSE)=0,"",VLOOKUP($B2064,Table1[],5,FALSE))</f>
        <v/>
      </c>
    </row>
    <row r="2065" spans="1:17" x14ac:dyDescent="0.25">
      <c r="A2065" t="s">
        <v>117</v>
      </c>
      <c r="B2065" t="s">
        <v>102</v>
      </c>
      <c r="C2065">
        <v>0.1</v>
      </c>
      <c r="D2065">
        <v>1</v>
      </c>
      <c r="E2065">
        <v>1.0000000000000001E-5</v>
      </c>
      <c r="F2065" t="s">
        <v>24</v>
      </c>
      <c r="G2065" t="s">
        <v>23</v>
      </c>
      <c r="H2065">
        <v>1E-3</v>
      </c>
      <c r="I2065">
        <v>0.02</v>
      </c>
      <c r="J2065" t="s">
        <v>21</v>
      </c>
      <c r="K2065">
        <v>0.25</v>
      </c>
      <c r="L2065">
        <v>4.5999999999999996</v>
      </c>
      <c r="M2065">
        <v>0.23100000000000001</v>
      </c>
      <c r="N2065">
        <v>4.6188000000000002</v>
      </c>
      <c r="O2065" t="str">
        <f>IF(VLOOKUP($B2065,Table1[],2,FALSE)=0,"",VLOOKUP($B2065,Table1[],2,FALSE))</f>
        <v/>
      </c>
      <c r="P2065" t="str">
        <f>IF(VLOOKUP($B2065,Table1[],3,FALSE)=0,"",VLOOKUP($B2065,Table1[],3,FALSE))</f>
        <v/>
      </c>
      <c r="Q2065" t="str">
        <f>IF(VLOOKUP($B2065,Table1[],5,FALSE)=0,"",VLOOKUP($B2065,Table1[],5,FALSE))</f>
        <v/>
      </c>
    </row>
    <row r="2066" spans="1:17" x14ac:dyDescent="0.25">
      <c r="A2066" t="s">
        <v>117</v>
      </c>
      <c r="B2066" t="s">
        <v>102</v>
      </c>
      <c r="C2066">
        <v>0.1</v>
      </c>
      <c r="D2066">
        <v>1</v>
      </c>
      <c r="E2066">
        <v>1E-4</v>
      </c>
      <c r="F2066" t="s">
        <v>24</v>
      </c>
      <c r="G2066" t="s">
        <v>23</v>
      </c>
      <c r="H2066">
        <v>1E-3</v>
      </c>
      <c r="I2066">
        <v>0.02</v>
      </c>
      <c r="J2066" t="s">
        <v>21</v>
      </c>
      <c r="K2066">
        <v>0.25</v>
      </c>
      <c r="L2066">
        <v>4.6002999999999998</v>
      </c>
      <c r="M2066">
        <v>0.23368</v>
      </c>
      <c r="N2066">
        <v>4.6165000000000003</v>
      </c>
      <c r="O2066" t="str">
        <f>IF(VLOOKUP($B2066,Table1[],2,FALSE)=0,"",VLOOKUP($B2066,Table1[],2,FALSE))</f>
        <v/>
      </c>
      <c r="P2066" t="str">
        <f>IF(VLOOKUP($B2066,Table1[],3,FALSE)=0,"",VLOOKUP($B2066,Table1[],3,FALSE))</f>
        <v/>
      </c>
      <c r="Q2066" t="str">
        <f>IF(VLOOKUP($B2066,Table1[],5,FALSE)=0,"",VLOOKUP($B2066,Table1[],5,FALSE))</f>
        <v/>
      </c>
    </row>
    <row r="2067" spans="1:17" x14ac:dyDescent="0.25">
      <c r="A2067" t="s">
        <v>117</v>
      </c>
      <c r="B2067" t="s">
        <v>102</v>
      </c>
      <c r="C2067">
        <v>0.1</v>
      </c>
      <c r="D2067">
        <v>1</v>
      </c>
      <c r="E2067">
        <v>1E-3</v>
      </c>
      <c r="F2067" t="s">
        <v>24</v>
      </c>
      <c r="G2067" t="s">
        <v>23</v>
      </c>
      <c r="H2067">
        <v>1E-3</v>
      </c>
      <c r="I2067">
        <v>0.02</v>
      </c>
      <c r="J2067" t="s">
        <v>21</v>
      </c>
      <c r="K2067">
        <v>0.46103</v>
      </c>
      <c r="L2067">
        <v>4.4237000000000002</v>
      </c>
      <c r="M2067">
        <v>0.45974999999999999</v>
      </c>
      <c r="N2067">
        <v>4.4244000000000003</v>
      </c>
      <c r="O2067" t="str">
        <f>IF(VLOOKUP($B2067,Table1[],2,FALSE)=0,"",VLOOKUP($B2067,Table1[],2,FALSE))</f>
        <v/>
      </c>
      <c r="P2067" t="str">
        <f>IF(VLOOKUP($B2067,Table1[],3,FALSE)=0,"",VLOOKUP($B2067,Table1[],3,FALSE))</f>
        <v/>
      </c>
      <c r="Q2067" t="str">
        <f>IF(VLOOKUP($B2067,Table1[],5,FALSE)=0,"",VLOOKUP($B2067,Table1[],5,FALSE))</f>
        <v/>
      </c>
    </row>
    <row r="2068" spans="1:17" x14ac:dyDescent="0.25">
      <c r="A2068" t="s">
        <v>117</v>
      </c>
      <c r="B2068" t="s">
        <v>102</v>
      </c>
      <c r="C2068">
        <v>0.1</v>
      </c>
      <c r="D2068">
        <v>1</v>
      </c>
      <c r="E2068">
        <v>0.01</v>
      </c>
      <c r="F2068" t="s">
        <v>24</v>
      </c>
      <c r="G2068" t="s">
        <v>23</v>
      </c>
      <c r="H2068">
        <v>1E-3</v>
      </c>
      <c r="I2068">
        <v>0.02</v>
      </c>
      <c r="J2068" t="s">
        <v>21</v>
      </c>
      <c r="K2068">
        <v>5.6242000000000001</v>
      </c>
      <c r="L2068">
        <v>1.9178999999999999</v>
      </c>
      <c r="M2068">
        <v>5.6234999999999999</v>
      </c>
      <c r="N2068">
        <v>1.9171</v>
      </c>
      <c r="O2068" t="str">
        <f>IF(VLOOKUP($B2068,Table1[],2,FALSE)=0,"",VLOOKUP($B2068,Table1[],2,FALSE))</f>
        <v/>
      </c>
      <c r="P2068" t="str">
        <f>IF(VLOOKUP($B2068,Table1[],3,FALSE)=0,"",VLOOKUP($B2068,Table1[],3,FALSE))</f>
        <v/>
      </c>
      <c r="Q2068" t="str">
        <f>IF(VLOOKUP($B2068,Table1[],5,FALSE)=0,"",VLOOKUP($B2068,Table1[],5,FALSE))</f>
        <v/>
      </c>
    </row>
    <row r="2069" spans="1:17" x14ac:dyDescent="0.25">
      <c r="A2069" t="s">
        <v>117</v>
      </c>
      <c r="B2069" t="s">
        <v>102</v>
      </c>
      <c r="C2069">
        <v>0.1</v>
      </c>
      <c r="D2069">
        <v>1</v>
      </c>
      <c r="E2069">
        <v>9.9999999999999995E-7</v>
      </c>
      <c r="F2069" t="s">
        <v>24</v>
      </c>
      <c r="G2069" t="s">
        <v>23</v>
      </c>
      <c r="H2069">
        <v>0.02</v>
      </c>
      <c r="I2069">
        <v>4.4999999999999998E-2</v>
      </c>
      <c r="J2069" t="s">
        <v>21</v>
      </c>
      <c r="K2069">
        <v>0.28000000000000003</v>
      </c>
      <c r="L2069">
        <v>1.8</v>
      </c>
      <c r="M2069">
        <v>0.23096</v>
      </c>
      <c r="N2069">
        <v>1.8475999999999999</v>
      </c>
      <c r="O2069" t="str">
        <f>IF(VLOOKUP($B2069,Table1[],2,FALSE)=0,"",VLOOKUP($B2069,Table1[],2,FALSE))</f>
        <v/>
      </c>
      <c r="P2069" t="str">
        <f>IF(VLOOKUP($B2069,Table1[],3,FALSE)=0,"",VLOOKUP($B2069,Table1[],3,FALSE))</f>
        <v/>
      </c>
      <c r="Q2069" t="str">
        <f>IF(VLOOKUP($B2069,Table1[],5,FALSE)=0,"",VLOOKUP($B2069,Table1[],5,FALSE))</f>
        <v/>
      </c>
    </row>
    <row r="2070" spans="1:17" x14ac:dyDescent="0.25">
      <c r="A2070" t="s">
        <v>117</v>
      </c>
      <c r="B2070" t="s">
        <v>102</v>
      </c>
      <c r="C2070">
        <v>0.1</v>
      </c>
      <c r="D2070">
        <v>1</v>
      </c>
      <c r="E2070">
        <v>1.0000000000000001E-5</v>
      </c>
      <c r="F2070" t="s">
        <v>24</v>
      </c>
      <c r="G2070" t="s">
        <v>23</v>
      </c>
      <c r="H2070">
        <v>0.02</v>
      </c>
      <c r="I2070">
        <v>4.4999999999999998E-2</v>
      </c>
      <c r="J2070" t="s">
        <v>21</v>
      </c>
      <c r="K2070">
        <v>0.28000000000000003</v>
      </c>
      <c r="L2070">
        <v>1.8</v>
      </c>
      <c r="M2070">
        <v>0.23102</v>
      </c>
      <c r="N2070">
        <v>1.8475999999999999</v>
      </c>
      <c r="O2070" t="str">
        <f>IF(VLOOKUP($B2070,Table1[],2,FALSE)=0,"",VLOOKUP($B2070,Table1[],2,FALSE))</f>
        <v/>
      </c>
      <c r="P2070" t="str">
        <f>IF(VLOOKUP($B2070,Table1[],3,FALSE)=0,"",VLOOKUP($B2070,Table1[],3,FALSE))</f>
        <v/>
      </c>
      <c r="Q2070" t="str">
        <f>IF(VLOOKUP($B2070,Table1[],5,FALSE)=0,"",VLOOKUP($B2070,Table1[],5,FALSE))</f>
        <v/>
      </c>
    </row>
    <row r="2071" spans="1:17" x14ac:dyDescent="0.25">
      <c r="A2071" t="s">
        <v>117</v>
      </c>
      <c r="B2071" t="s">
        <v>102</v>
      </c>
      <c r="C2071">
        <v>0.1</v>
      </c>
      <c r="D2071">
        <v>1</v>
      </c>
      <c r="E2071">
        <v>1E-4</v>
      </c>
      <c r="F2071" t="s">
        <v>24</v>
      </c>
      <c r="G2071" t="s">
        <v>23</v>
      </c>
      <c r="H2071">
        <v>0.02</v>
      </c>
      <c r="I2071">
        <v>4.4999999999999998E-2</v>
      </c>
      <c r="J2071" t="s">
        <v>21</v>
      </c>
      <c r="K2071">
        <v>0.28000000000000003</v>
      </c>
      <c r="L2071">
        <v>1.8</v>
      </c>
      <c r="M2071">
        <v>0.23544999999999999</v>
      </c>
      <c r="N2071">
        <v>1.8440000000000001</v>
      </c>
      <c r="O2071" t="str">
        <f>IF(VLOOKUP($B2071,Table1[],2,FALSE)=0,"",VLOOKUP($B2071,Table1[],2,FALSE))</f>
        <v/>
      </c>
      <c r="P2071" t="str">
        <f>IF(VLOOKUP($B2071,Table1[],3,FALSE)=0,"",VLOOKUP($B2071,Table1[],3,FALSE))</f>
        <v/>
      </c>
      <c r="Q2071" t="str">
        <f>IF(VLOOKUP($B2071,Table1[],5,FALSE)=0,"",VLOOKUP($B2071,Table1[],5,FALSE))</f>
        <v/>
      </c>
    </row>
    <row r="2072" spans="1:17" x14ac:dyDescent="0.25">
      <c r="A2072" t="s">
        <v>117</v>
      </c>
      <c r="B2072" t="s">
        <v>102</v>
      </c>
      <c r="C2072">
        <v>0.1</v>
      </c>
      <c r="D2072">
        <v>1</v>
      </c>
      <c r="E2072">
        <v>1E-3</v>
      </c>
      <c r="F2072" t="s">
        <v>24</v>
      </c>
      <c r="G2072" t="s">
        <v>23</v>
      </c>
      <c r="H2072">
        <v>0.02</v>
      </c>
      <c r="I2072">
        <v>4.4999999999999998E-2</v>
      </c>
      <c r="J2072" t="s">
        <v>21</v>
      </c>
      <c r="K2072">
        <v>0.55279</v>
      </c>
      <c r="L2072">
        <v>1.6061000000000001</v>
      </c>
      <c r="M2072">
        <v>0.55118</v>
      </c>
      <c r="N2072">
        <v>1.6064000000000001</v>
      </c>
      <c r="O2072" t="str">
        <f>IF(VLOOKUP($B2072,Table1[],2,FALSE)=0,"",VLOOKUP($B2072,Table1[],2,FALSE))</f>
        <v/>
      </c>
      <c r="P2072" t="str">
        <f>IF(VLOOKUP($B2072,Table1[],3,FALSE)=0,"",VLOOKUP($B2072,Table1[],3,FALSE))</f>
        <v/>
      </c>
      <c r="Q2072" t="str">
        <f>IF(VLOOKUP($B2072,Table1[],5,FALSE)=0,"",VLOOKUP($B2072,Table1[],5,FALSE))</f>
        <v/>
      </c>
    </row>
    <row r="2073" spans="1:17" x14ac:dyDescent="0.25">
      <c r="A2073" t="s">
        <v>117</v>
      </c>
      <c r="B2073" t="s">
        <v>102</v>
      </c>
      <c r="C2073">
        <v>0.1</v>
      </c>
      <c r="D2073">
        <v>1</v>
      </c>
      <c r="E2073">
        <v>0.01</v>
      </c>
      <c r="F2073" t="s">
        <v>24</v>
      </c>
      <c r="G2073" t="s">
        <v>23</v>
      </c>
      <c r="H2073">
        <v>0.02</v>
      </c>
      <c r="I2073">
        <v>4.4999999999999998E-2</v>
      </c>
      <c r="J2073" t="s">
        <v>21</v>
      </c>
      <c r="K2073">
        <v>5.7507000000000001</v>
      </c>
      <c r="L2073">
        <v>0.38796999999999998</v>
      </c>
      <c r="M2073">
        <v>5.75</v>
      </c>
      <c r="N2073">
        <v>0.38675999999999999</v>
      </c>
      <c r="O2073" t="str">
        <f>IF(VLOOKUP($B2073,Table1[],2,FALSE)=0,"",VLOOKUP($B2073,Table1[],2,FALSE))</f>
        <v/>
      </c>
      <c r="P2073" t="str">
        <f>IF(VLOOKUP($B2073,Table1[],3,FALSE)=0,"",VLOOKUP($B2073,Table1[],3,FALSE))</f>
        <v/>
      </c>
      <c r="Q2073" t="str">
        <f>IF(VLOOKUP($B2073,Table1[],5,FALSE)=0,"",VLOOKUP($B2073,Table1[],5,FALSE))</f>
        <v/>
      </c>
    </row>
    <row r="2074" spans="1:17" x14ac:dyDescent="0.25">
      <c r="A2074" t="s">
        <v>117</v>
      </c>
      <c r="B2074" t="s">
        <v>102</v>
      </c>
      <c r="C2074">
        <v>0.1</v>
      </c>
      <c r="D2074">
        <v>1</v>
      </c>
      <c r="E2074">
        <v>9.9999999999999995E-7</v>
      </c>
      <c r="F2074" t="s">
        <v>24</v>
      </c>
      <c r="G2074" t="s">
        <v>23</v>
      </c>
      <c r="H2074">
        <v>4.4999999999999998E-2</v>
      </c>
      <c r="I2074">
        <v>0.1</v>
      </c>
      <c r="J2074" t="s">
        <v>21</v>
      </c>
      <c r="K2074">
        <v>0.24</v>
      </c>
      <c r="L2074">
        <v>0.92</v>
      </c>
      <c r="M2074">
        <v>0.23091</v>
      </c>
      <c r="N2074">
        <v>0.92432000000000003</v>
      </c>
      <c r="O2074" t="str">
        <f>IF(VLOOKUP($B2074,Table1[],2,FALSE)=0,"",VLOOKUP($B2074,Table1[],2,FALSE))</f>
        <v/>
      </c>
      <c r="P2074" t="str">
        <f>IF(VLOOKUP($B2074,Table1[],3,FALSE)=0,"",VLOOKUP($B2074,Table1[],3,FALSE))</f>
        <v/>
      </c>
      <c r="Q2074" t="str">
        <f>IF(VLOOKUP($B2074,Table1[],5,FALSE)=0,"",VLOOKUP($B2074,Table1[],5,FALSE))</f>
        <v/>
      </c>
    </row>
    <row r="2075" spans="1:17" x14ac:dyDescent="0.25">
      <c r="A2075" t="s">
        <v>117</v>
      </c>
      <c r="B2075" t="s">
        <v>102</v>
      </c>
      <c r="C2075">
        <v>0.1</v>
      </c>
      <c r="D2075">
        <v>1</v>
      </c>
      <c r="E2075">
        <v>1.0000000000000001E-5</v>
      </c>
      <c r="F2075" t="s">
        <v>24</v>
      </c>
      <c r="G2075" t="s">
        <v>23</v>
      </c>
      <c r="H2075">
        <v>4.4999999999999998E-2</v>
      </c>
      <c r="I2075">
        <v>0.1</v>
      </c>
      <c r="J2075" t="s">
        <v>21</v>
      </c>
      <c r="K2075">
        <v>0.24</v>
      </c>
      <c r="L2075">
        <v>0.92</v>
      </c>
      <c r="M2075">
        <v>0.23100999999999999</v>
      </c>
      <c r="N2075">
        <v>0.92427000000000004</v>
      </c>
      <c r="O2075" t="str">
        <f>IF(VLOOKUP($B2075,Table1[],2,FALSE)=0,"",VLOOKUP($B2075,Table1[],2,FALSE))</f>
        <v/>
      </c>
      <c r="P2075" t="str">
        <f>IF(VLOOKUP($B2075,Table1[],3,FALSE)=0,"",VLOOKUP($B2075,Table1[],3,FALSE))</f>
        <v/>
      </c>
      <c r="Q2075" t="str">
        <f>IF(VLOOKUP($B2075,Table1[],5,FALSE)=0,"",VLOOKUP($B2075,Table1[],5,FALSE))</f>
        <v/>
      </c>
    </row>
    <row r="2076" spans="1:17" x14ac:dyDescent="0.25">
      <c r="A2076" t="s">
        <v>117</v>
      </c>
      <c r="B2076" t="s">
        <v>102</v>
      </c>
      <c r="C2076">
        <v>0.1</v>
      </c>
      <c r="D2076">
        <v>1</v>
      </c>
      <c r="E2076">
        <v>1E-4</v>
      </c>
      <c r="F2076" t="s">
        <v>24</v>
      </c>
      <c r="G2076" t="s">
        <v>23</v>
      </c>
      <c r="H2076">
        <v>4.4999999999999998E-2</v>
      </c>
      <c r="I2076">
        <v>0.1</v>
      </c>
      <c r="J2076" t="s">
        <v>21</v>
      </c>
      <c r="K2076">
        <v>0.24</v>
      </c>
      <c r="L2076">
        <v>0.92</v>
      </c>
      <c r="M2076">
        <v>0.23663999999999999</v>
      </c>
      <c r="N2076">
        <v>0.92018</v>
      </c>
      <c r="O2076" t="str">
        <f>IF(VLOOKUP($B2076,Table1[],2,FALSE)=0,"",VLOOKUP($B2076,Table1[],2,FALSE))</f>
        <v/>
      </c>
      <c r="P2076" t="str">
        <f>IF(VLOOKUP($B2076,Table1[],3,FALSE)=0,"",VLOOKUP($B2076,Table1[],3,FALSE))</f>
        <v/>
      </c>
      <c r="Q2076" t="str">
        <f>IF(VLOOKUP($B2076,Table1[],5,FALSE)=0,"",VLOOKUP($B2076,Table1[],5,FALSE))</f>
        <v/>
      </c>
    </row>
    <row r="2077" spans="1:17" x14ac:dyDescent="0.25">
      <c r="A2077" t="s">
        <v>117</v>
      </c>
      <c r="B2077" t="s">
        <v>102</v>
      </c>
      <c r="C2077">
        <v>0.1</v>
      </c>
      <c r="D2077">
        <v>1</v>
      </c>
      <c r="E2077">
        <v>1E-3</v>
      </c>
      <c r="F2077" t="s">
        <v>24</v>
      </c>
      <c r="G2077" t="s">
        <v>23</v>
      </c>
      <c r="H2077">
        <v>4.4999999999999998E-2</v>
      </c>
      <c r="I2077">
        <v>0.1</v>
      </c>
      <c r="J2077" t="s">
        <v>21</v>
      </c>
      <c r="K2077">
        <v>0.59375999999999995</v>
      </c>
      <c r="L2077">
        <v>0.70043999999999995</v>
      </c>
      <c r="M2077">
        <v>0.59214999999999995</v>
      </c>
      <c r="N2077">
        <v>0.69986000000000004</v>
      </c>
      <c r="O2077" t="str">
        <f>IF(VLOOKUP($B2077,Table1[],2,FALSE)=0,"",VLOOKUP($B2077,Table1[],2,FALSE))</f>
        <v/>
      </c>
      <c r="P2077" t="str">
        <f>IF(VLOOKUP($B2077,Table1[],3,FALSE)=0,"",VLOOKUP($B2077,Table1[],3,FALSE))</f>
        <v/>
      </c>
      <c r="Q2077" t="str">
        <f>IF(VLOOKUP($B2077,Table1[],5,FALSE)=0,"",VLOOKUP($B2077,Table1[],5,FALSE))</f>
        <v/>
      </c>
    </row>
    <row r="2078" spans="1:17" x14ac:dyDescent="0.25">
      <c r="A2078" t="s">
        <v>117</v>
      </c>
      <c r="B2078" t="s">
        <v>102</v>
      </c>
      <c r="C2078">
        <v>0.1</v>
      </c>
      <c r="D2078">
        <v>1</v>
      </c>
      <c r="E2078">
        <v>0.01</v>
      </c>
      <c r="F2078" t="s">
        <v>24</v>
      </c>
      <c r="G2078" t="s">
        <v>23</v>
      </c>
      <c r="H2078">
        <v>4.4999999999999998E-2</v>
      </c>
      <c r="I2078">
        <v>0.1</v>
      </c>
      <c r="J2078" t="s">
        <v>21</v>
      </c>
      <c r="K2078">
        <v>5.7717000000000001</v>
      </c>
      <c r="L2078">
        <v>0.11872000000000001</v>
      </c>
      <c r="M2078">
        <v>5.7709999999999999</v>
      </c>
      <c r="N2078">
        <v>0.11743000000000001</v>
      </c>
      <c r="O2078" t="str">
        <f>IF(VLOOKUP($B2078,Table1[],2,FALSE)=0,"",VLOOKUP($B2078,Table1[],2,FALSE))</f>
        <v/>
      </c>
      <c r="P2078" t="str">
        <f>IF(VLOOKUP($B2078,Table1[],3,FALSE)=0,"",VLOOKUP($B2078,Table1[],3,FALSE))</f>
        <v/>
      </c>
      <c r="Q2078" t="str">
        <f>IF(VLOOKUP($B2078,Table1[],5,FALSE)=0,"",VLOOKUP($B2078,Table1[],5,FALSE))</f>
        <v/>
      </c>
    </row>
    <row r="2079" spans="1:17" x14ac:dyDescent="0.25">
      <c r="A2079" t="s">
        <v>117</v>
      </c>
      <c r="B2079" t="s">
        <v>102</v>
      </c>
      <c r="C2079">
        <v>0.1</v>
      </c>
      <c r="D2079">
        <v>1</v>
      </c>
      <c r="E2079">
        <v>9.9999999999999995E-7</v>
      </c>
      <c r="F2079" t="s">
        <v>24</v>
      </c>
      <c r="G2079" t="s">
        <v>23</v>
      </c>
      <c r="H2079">
        <v>0.1</v>
      </c>
      <c r="I2079">
        <v>5</v>
      </c>
      <c r="J2079" t="s">
        <v>21</v>
      </c>
      <c r="K2079">
        <v>0.24</v>
      </c>
      <c r="L2079">
        <v>1.2</v>
      </c>
      <c r="M2079">
        <v>0.22816</v>
      </c>
      <c r="N2079">
        <v>1.1855</v>
      </c>
      <c r="O2079" t="str">
        <f>IF(VLOOKUP($B2079,Table1[],2,FALSE)=0,"",VLOOKUP($B2079,Table1[],2,FALSE))</f>
        <v/>
      </c>
      <c r="P2079" t="str">
        <f>IF(VLOOKUP($B2079,Table1[],3,FALSE)=0,"",VLOOKUP($B2079,Table1[],3,FALSE))</f>
        <v/>
      </c>
      <c r="Q2079" t="str">
        <f>IF(VLOOKUP($B2079,Table1[],5,FALSE)=0,"",VLOOKUP($B2079,Table1[],5,FALSE))</f>
        <v/>
      </c>
    </row>
    <row r="2080" spans="1:17" x14ac:dyDescent="0.25">
      <c r="A2080" t="s">
        <v>117</v>
      </c>
      <c r="B2080" t="s">
        <v>102</v>
      </c>
      <c r="C2080">
        <v>0.1</v>
      </c>
      <c r="D2080">
        <v>1</v>
      </c>
      <c r="E2080">
        <v>1.0000000000000001E-5</v>
      </c>
      <c r="F2080" t="s">
        <v>24</v>
      </c>
      <c r="G2080" t="s">
        <v>23</v>
      </c>
      <c r="H2080">
        <v>0.1</v>
      </c>
      <c r="I2080">
        <v>5</v>
      </c>
      <c r="J2080" t="s">
        <v>21</v>
      </c>
      <c r="K2080">
        <v>0.24</v>
      </c>
      <c r="L2080">
        <v>1.2</v>
      </c>
      <c r="M2080">
        <v>0.2283</v>
      </c>
      <c r="N2080">
        <v>1.1854</v>
      </c>
      <c r="O2080" t="str">
        <f>IF(VLOOKUP($B2080,Table1[],2,FALSE)=0,"",VLOOKUP($B2080,Table1[],2,FALSE))</f>
        <v/>
      </c>
      <c r="P2080" t="str">
        <f>IF(VLOOKUP($B2080,Table1[],3,FALSE)=0,"",VLOOKUP($B2080,Table1[],3,FALSE))</f>
        <v/>
      </c>
      <c r="Q2080" t="str">
        <f>IF(VLOOKUP($B2080,Table1[],5,FALSE)=0,"",VLOOKUP($B2080,Table1[],5,FALSE))</f>
        <v/>
      </c>
    </row>
    <row r="2081" spans="1:17" x14ac:dyDescent="0.25">
      <c r="A2081" t="s">
        <v>117</v>
      </c>
      <c r="B2081" t="s">
        <v>102</v>
      </c>
      <c r="C2081">
        <v>0.1</v>
      </c>
      <c r="D2081">
        <v>1</v>
      </c>
      <c r="E2081">
        <v>1E-4</v>
      </c>
      <c r="F2081" t="s">
        <v>24</v>
      </c>
      <c r="G2081" t="s">
        <v>23</v>
      </c>
      <c r="H2081">
        <v>0.1</v>
      </c>
      <c r="I2081">
        <v>5</v>
      </c>
      <c r="J2081" t="s">
        <v>21</v>
      </c>
      <c r="K2081">
        <v>0.24</v>
      </c>
      <c r="L2081">
        <v>1.2</v>
      </c>
      <c r="M2081">
        <v>0.23355999999999999</v>
      </c>
      <c r="N2081">
        <v>1.1814</v>
      </c>
      <c r="O2081" t="str">
        <f>IF(VLOOKUP($B2081,Table1[],2,FALSE)=0,"",VLOOKUP($B2081,Table1[],2,FALSE))</f>
        <v/>
      </c>
      <c r="P2081" t="str">
        <f>IF(VLOOKUP($B2081,Table1[],3,FALSE)=0,"",VLOOKUP($B2081,Table1[],3,FALSE))</f>
        <v/>
      </c>
      <c r="Q2081" t="str">
        <f>IF(VLOOKUP($B2081,Table1[],5,FALSE)=0,"",VLOOKUP($B2081,Table1[],5,FALSE))</f>
        <v/>
      </c>
    </row>
    <row r="2082" spans="1:17" x14ac:dyDescent="0.25">
      <c r="A2082" t="s">
        <v>117</v>
      </c>
      <c r="B2082" t="s">
        <v>102</v>
      </c>
      <c r="C2082">
        <v>0.1</v>
      </c>
      <c r="D2082">
        <v>1</v>
      </c>
      <c r="E2082">
        <v>1E-3</v>
      </c>
      <c r="F2082" t="s">
        <v>24</v>
      </c>
      <c r="G2082" t="s">
        <v>23</v>
      </c>
      <c r="H2082">
        <v>0.1</v>
      </c>
      <c r="I2082">
        <v>5</v>
      </c>
      <c r="J2082" t="s">
        <v>21</v>
      </c>
      <c r="K2082">
        <v>0.58062000000000002</v>
      </c>
      <c r="L2082">
        <v>0.94869999999999999</v>
      </c>
      <c r="M2082">
        <v>0.57901000000000002</v>
      </c>
      <c r="N2082">
        <v>0.94845999999999997</v>
      </c>
      <c r="O2082" t="str">
        <f>IF(VLOOKUP($B2082,Table1[],2,FALSE)=0,"",VLOOKUP($B2082,Table1[],2,FALSE))</f>
        <v/>
      </c>
      <c r="P2082" t="str">
        <f>IF(VLOOKUP($B2082,Table1[],3,FALSE)=0,"",VLOOKUP($B2082,Table1[],3,FALSE))</f>
        <v/>
      </c>
      <c r="Q2082" t="str">
        <f>IF(VLOOKUP($B2082,Table1[],5,FALSE)=0,"",VLOOKUP($B2082,Table1[],5,FALSE))</f>
        <v/>
      </c>
    </row>
    <row r="2083" spans="1:17" x14ac:dyDescent="0.25">
      <c r="A2083" t="s">
        <v>117</v>
      </c>
      <c r="B2083" t="s">
        <v>102</v>
      </c>
      <c r="C2083">
        <v>0.1</v>
      </c>
      <c r="D2083">
        <v>1</v>
      </c>
      <c r="E2083">
        <v>0.01</v>
      </c>
      <c r="F2083" t="s">
        <v>24</v>
      </c>
      <c r="G2083" t="s">
        <v>23</v>
      </c>
      <c r="H2083">
        <v>0.1</v>
      </c>
      <c r="I2083">
        <v>5</v>
      </c>
      <c r="J2083" t="s">
        <v>21</v>
      </c>
      <c r="K2083">
        <v>5.7670000000000003</v>
      </c>
      <c r="L2083">
        <v>0.17953</v>
      </c>
      <c r="M2083">
        <v>5.7663000000000002</v>
      </c>
      <c r="N2083">
        <v>0.17826</v>
      </c>
      <c r="O2083" t="str">
        <f>IF(VLOOKUP($B2083,Table1[],2,FALSE)=0,"",VLOOKUP($B2083,Table1[],2,FALSE))</f>
        <v/>
      </c>
      <c r="P2083" t="str">
        <f>IF(VLOOKUP($B2083,Table1[],3,FALSE)=0,"",VLOOKUP($B2083,Table1[],3,FALSE))</f>
        <v/>
      </c>
      <c r="Q2083" t="str">
        <f>IF(VLOOKUP($B2083,Table1[],5,FALSE)=0,"",VLOOKUP($B2083,Table1[],5,FALSE))</f>
        <v/>
      </c>
    </row>
    <row r="2084" spans="1:17" x14ac:dyDescent="0.25">
      <c r="A2084" t="s">
        <v>117</v>
      </c>
      <c r="B2084" t="s">
        <v>102</v>
      </c>
      <c r="C2084">
        <v>0.1</v>
      </c>
      <c r="D2084">
        <v>1</v>
      </c>
      <c r="E2084">
        <v>9.9999999999999995E-7</v>
      </c>
      <c r="F2084" t="s">
        <v>24</v>
      </c>
      <c r="G2084" t="s">
        <v>23</v>
      </c>
      <c r="H2084">
        <v>5</v>
      </c>
      <c r="I2084">
        <v>20</v>
      </c>
      <c r="J2084" t="s">
        <v>21</v>
      </c>
      <c r="K2084">
        <v>0.27</v>
      </c>
      <c r="L2084">
        <v>3.5</v>
      </c>
      <c r="M2084">
        <v>0.22313</v>
      </c>
      <c r="N2084">
        <v>3.5466000000000002</v>
      </c>
      <c r="O2084" t="str">
        <f>IF(VLOOKUP($B2084,Table1[],2,FALSE)=0,"",VLOOKUP($B2084,Table1[],2,FALSE))</f>
        <v/>
      </c>
      <c r="P2084" t="str">
        <f>IF(VLOOKUP($B2084,Table1[],3,FALSE)=0,"",VLOOKUP($B2084,Table1[],3,FALSE))</f>
        <v/>
      </c>
      <c r="Q2084" t="str">
        <f>IF(VLOOKUP($B2084,Table1[],5,FALSE)=0,"",VLOOKUP($B2084,Table1[],5,FALSE))</f>
        <v/>
      </c>
    </row>
    <row r="2085" spans="1:17" x14ac:dyDescent="0.25">
      <c r="A2085" t="s">
        <v>117</v>
      </c>
      <c r="B2085" t="s">
        <v>102</v>
      </c>
      <c r="C2085">
        <v>0.1</v>
      </c>
      <c r="D2085">
        <v>1</v>
      </c>
      <c r="E2085">
        <v>1.0000000000000001E-5</v>
      </c>
      <c r="F2085" t="s">
        <v>24</v>
      </c>
      <c r="G2085" t="s">
        <v>23</v>
      </c>
      <c r="H2085">
        <v>5</v>
      </c>
      <c r="I2085">
        <v>20</v>
      </c>
      <c r="J2085" t="s">
        <v>21</v>
      </c>
      <c r="K2085">
        <v>0.27</v>
      </c>
      <c r="L2085">
        <v>3.5331000000000001</v>
      </c>
      <c r="M2085">
        <v>0.22319</v>
      </c>
      <c r="N2085">
        <v>3.5466000000000002</v>
      </c>
      <c r="O2085" t="str">
        <f>IF(VLOOKUP($B2085,Table1[],2,FALSE)=0,"",VLOOKUP($B2085,Table1[],2,FALSE))</f>
        <v/>
      </c>
      <c r="P2085" t="str">
        <f>IF(VLOOKUP($B2085,Table1[],3,FALSE)=0,"",VLOOKUP($B2085,Table1[],3,FALSE))</f>
        <v/>
      </c>
      <c r="Q2085" t="str">
        <f>IF(VLOOKUP($B2085,Table1[],5,FALSE)=0,"",VLOOKUP($B2085,Table1[],5,FALSE))</f>
        <v/>
      </c>
    </row>
    <row r="2086" spans="1:17" x14ac:dyDescent="0.25">
      <c r="A2086" t="s">
        <v>117</v>
      </c>
      <c r="B2086" t="s">
        <v>102</v>
      </c>
      <c r="C2086">
        <v>0.1</v>
      </c>
      <c r="D2086">
        <v>1</v>
      </c>
      <c r="E2086">
        <v>1E-4</v>
      </c>
      <c r="F2086" t="s">
        <v>24</v>
      </c>
      <c r="G2086" t="s">
        <v>23</v>
      </c>
      <c r="H2086">
        <v>5</v>
      </c>
      <c r="I2086">
        <v>20</v>
      </c>
      <c r="J2086" t="s">
        <v>21</v>
      </c>
      <c r="K2086">
        <v>0.27</v>
      </c>
      <c r="L2086">
        <v>3.5337999999999998</v>
      </c>
      <c r="M2086">
        <v>0.22642000000000001</v>
      </c>
      <c r="N2086">
        <v>3.5438000000000001</v>
      </c>
      <c r="O2086" t="str">
        <f>IF(VLOOKUP($B2086,Table1[],2,FALSE)=0,"",VLOOKUP($B2086,Table1[],2,FALSE))</f>
        <v/>
      </c>
      <c r="P2086" t="str">
        <f>IF(VLOOKUP($B2086,Table1[],3,FALSE)=0,"",VLOOKUP($B2086,Table1[],3,FALSE))</f>
        <v/>
      </c>
      <c r="Q2086" t="str">
        <f>IF(VLOOKUP($B2086,Table1[],5,FALSE)=0,"",VLOOKUP($B2086,Table1[],5,FALSE))</f>
        <v/>
      </c>
    </row>
    <row r="2087" spans="1:17" x14ac:dyDescent="0.25">
      <c r="A2087" t="s">
        <v>117</v>
      </c>
      <c r="B2087" t="s">
        <v>102</v>
      </c>
      <c r="C2087">
        <v>0.1</v>
      </c>
      <c r="D2087">
        <v>1</v>
      </c>
      <c r="E2087">
        <v>1E-3</v>
      </c>
      <c r="F2087" t="s">
        <v>24</v>
      </c>
      <c r="G2087" t="s">
        <v>23</v>
      </c>
      <c r="H2087">
        <v>5</v>
      </c>
      <c r="I2087">
        <v>20</v>
      </c>
      <c r="J2087" t="s">
        <v>21</v>
      </c>
      <c r="K2087">
        <v>0.48562</v>
      </c>
      <c r="L2087">
        <v>3.3290000000000002</v>
      </c>
      <c r="M2087">
        <v>0.48418</v>
      </c>
      <c r="N2087">
        <v>3.3296999999999999</v>
      </c>
      <c r="O2087" t="str">
        <f>IF(VLOOKUP($B2087,Table1[],2,FALSE)=0,"",VLOOKUP($B2087,Table1[],2,FALSE))</f>
        <v/>
      </c>
      <c r="P2087" t="str">
        <f>IF(VLOOKUP($B2087,Table1[],3,FALSE)=0,"",VLOOKUP($B2087,Table1[],3,FALSE))</f>
        <v/>
      </c>
      <c r="Q2087" t="str">
        <f>IF(VLOOKUP($B2087,Table1[],5,FALSE)=0,"",VLOOKUP($B2087,Table1[],5,FALSE))</f>
        <v/>
      </c>
    </row>
    <row r="2088" spans="1:17" x14ac:dyDescent="0.25">
      <c r="A2088" t="s">
        <v>117</v>
      </c>
      <c r="B2088" t="s">
        <v>102</v>
      </c>
      <c r="C2088">
        <v>0.1</v>
      </c>
      <c r="D2088">
        <v>1</v>
      </c>
      <c r="E2088">
        <v>0.01</v>
      </c>
      <c r="F2088" t="s">
        <v>24</v>
      </c>
      <c r="G2088" t="s">
        <v>23</v>
      </c>
      <c r="H2088">
        <v>5</v>
      </c>
      <c r="I2088">
        <v>20</v>
      </c>
      <c r="J2088" t="s">
        <v>21</v>
      </c>
      <c r="K2088">
        <v>5.6818</v>
      </c>
      <c r="L2088">
        <v>1.2155</v>
      </c>
      <c r="M2088">
        <v>5.6810999999999998</v>
      </c>
      <c r="N2088">
        <v>1.2145999999999999</v>
      </c>
      <c r="O2088" t="str">
        <f>IF(VLOOKUP($B2088,Table1[],2,FALSE)=0,"",VLOOKUP($B2088,Table1[],2,FALSE))</f>
        <v/>
      </c>
      <c r="P2088" t="str">
        <f>IF(VLOOKUP($B2088,Table1[],3,FALSE)=0,"",VLOOKUP($B2088,Table1[],3,FALSE))</f>
        <v/>
      </c>
      <c r="Q2088" t="str">
        <f>IF(VLOOKUP($B2088,Table1[],5,FALSE)=0,"",VLOOKUP($B2088,Table1[],5,FALSE))</f>
        <v/>
      </c>
    </row>
    <row r="2089" spans="1:17" x14ac:dyDescent="0.25">
      <c r="A2089" t="s">
        <v>117</v>
      </c>
      <c r="B2089" t="s">
        <v>102</v>
      </c>
      <c r="C2089">
        <v>0.1</v>
      </c>
      <c r="D2089">
        <v>1</v>
      </c>
      <c r="E2089">
        <v>9.9999999999999995E-7</v>
      </c>
      <c r="F2089" t="s">
        <v>24</v>
      </c>
      <c r="G2089" t="s">
        <v>23</v>
      </c>
      <c r="H2089">
        <v>20</v>
      </c>
      <c r="I2089">
        <v>50</v>
      </c>
      <c r="J2089" t="s">
        <v>21</v>
      </c>
      <c r="K2089">
        <v>0.47</v>
      </c>
      <c r="L2089">
        <v>12</v>
      </c>
      <c r="M2089">
        <v>0.44152000000000002</v>
      </c>
      <c r="N2089">
        <v>11.792</v>
      </c>
      <c r="O2089" t="str">
        <f>IF(VLOOKUP($B2089,Table1[],2,FALSE)=0,"",VLOOKUP($B2089,Table1[],2,FALSE))</f>
        <v/>
      </c>
      <c r="P2089" t="str">
        <f>IF(VLOOKUP($B2089,Table1[],3,FALSE)=0,"",VLOOKUP($B2089,Table1[],3,FALSE))</f>
        <v/>
      </c>
      <c r="Q2089" t="str">
        <f>IF(VLOOKUP($B2089,Table1[],5,FALSE)=0,"",VLOOKUP($B2089,Table1[],5,FALSE))</f>
        <v/>
      </c>
    </row>
    <row r="2090" spans="1:17" x14ac:dyDescent="0.25">
      <c r="A2090" t="s">
        <v>117</v>
      </c>
      <c r="B2090" t="s">
        <v>102</v>
      </c>
      <c r="C2090">
        <v>0.1</v>
      </c>
      <c r="D2090">
        <v>1</v>
      </c>
      <c r="E2090">
        <v>1.0000000000000001E-5</v>
      </c>
      <c r="F2090" t="s">
        <v>24</v>
      </c>
      <c r="G2090" t="s">
        <v>23</v>
      </c>
      <c r="H2090">
        <v>20</v>
      </c>
      <c r="I2090">
        <v>50</v>
      </c>
      <c r="J2090" t="s">
        <v>21</v>
      </c>
      <c r="K2090">
        <v>0.47</v>
      </c>
      <c r="L2090">
        <v>12</v>
      </c>
      <c r="M2090">
        <v>0.44162000000000001</v>
      </c>
      <c r="N2090">
        <v>11.792</v>
      </c>
      <c r="O2090" t="str">
        <f>IF(VLOOKUP($B2090,Table1[],2,FALSE)=0,"",VLOOKUP($B2090,Table1[],2,FALSE))</f>
        <v/>
      </c>
      <c r="P2090" t="str">
        <f>IF(VLOOKUP($B2090,Table1[],3,FALSE)=0,"",VLOOKUP($B2090,Table1[],3,FALSE))</f>
        <v/>
      </c>
      <c r="Q2090" t="str">
        <f>IF(VLOOKUP($B2090,Table1[],5,FALSE)=0,"",VLOOKUP($B2090,Table1[],5,FALSE))</f>
        <v/>
      </c>
    </row>
    <row r="2091" spans="1:17" x14ac:dyDescent="0.25">
      <c r="A2091" t="s">
        <v>117</v>
      </c>
      <c r="B2091" t="s">
        <v>102</v>
      </c>
      <c r="C2091">
        <v>0.1</v>
      </c>
      <c r="D2091">
        <v>1</v>
      </c>
      <c r="E2091">
        <v>1E-4</v>
      </c>
      <c r="F2091" t="s">
        <v>24</v>
      </c>
      <c r="G2091" t="s">
        <v>23</v>
      </c>
      <c r="H2091">
        <v>20</v>
      </c>
      <c r="I2091">
        <v>50</v>
      </c>
      <c r="J2091" t="s">
        <v>21</v>
      </c>
      <c r="K2091">
        <v>0.47</v>
      </c>
      <c r="L2091">
        <v>12</v>
      </c>
      <c r="M2091">
        <v>0.44312000000000001</v>
      </c>
      <c r="N2091">
        <v>11.791</v>
      </c>
      <c r="O2091" t="str">
        <f>IF(VLOOKUP($B2091,Table1[],2,FALSE)=0,"",VLOOKUP($B2091,Table1[],2,FALSE))</f>
        <v/>
      </c>
      <c r="P2091" t="str">
        <f>IF(VLOOKUP($B2091,Table1[],3,FALSE)=0,"",VLOOKUP($B2091,Table1[],3,FALSE))</f>
        <v/>
      </c>
      <c r="Q2091" t="str">
        <f>IF(VLOOKUP($B2091,Table1[],5,FALSE)=0,"",VLOOKUP($B2091,Table1[],5,FALSE))</f>
        <v/>
      </c>
    </row>
    <row r="2092" spans="1:17" x14ac:dyDescent="0.25">
      <c r="A2092" t="s">
        <v>117</v>
      </c>
      <c r="B2092" t="s">
        <v>102</v>
      </c>
      <c r="C2092">
        <v>0.1</v>
      </c>
      <c r="D2092">
        <v>1</v>
      </c>
      <c r="E2092">
        <v>1E-3</v>
      </c>
      <c r="F2092" t="s">
        <v>24</v>
      </c>
      <c r="G2092" t="s">
        <v>23</v>
      </c>
      <c r="H2092">
        <v>20</v>
      </c>
      <c r="I2092">
        <v>50</v>
      </c>
      <c r="J2092" t="s">
        <v>21</v>
      </c>
      <c r="K2092">
        <v>0.53612000000000004</v>
      </c>
      <c r="L2092">
        <v>11.933999999999999</v>
      </c>
      <c r="M2092">
        <v>0.5524</v>
      </c>
      <c r="N2092">
        <v>11.696999999999999</v>
      </c>
      <c r="O2092" t="str">
        <f>IF(VLOOKUP($B2092,Table1[],2,FALSE)=0,"",VLOOKUP($B2092,Table1[],2,FALSE))</f>
        <v/>
      </c>
      <c r="P2092" t="str">
        <f>IF(VLOOKUP($B2092,Table1[],3,FALSE)=0,"",VLOOKUP($B2092,Table1[],3,FALSE))</f>
        <v/>
      </c>
      <c r="Q2092" t="str">
        <f>IF(VLOOKUP($B2092,Table1[],5,FALSE)=0,"",VLOOKUP($B2092,Table1[],5,FALSE))</f>
        <v/>
      </c>
    </row>
    <row r="2093" spans="1:17" x14ac:dyDescent="0.25">
      <c r="A2093" t="s">
        <v>117</v>
      </c>
      <c r="B2093" t="s">
        <v>102</v>
      </c>
      <c r="C2093">
        <v>0.1</v>
      </c>
      <c r="D2093">
        <v>1</v>
      </c>
      <c r="E2093">
        <v>0.01</v>
      </c>
      <c r="F2093" t="s">
        <v>24</v>
      </c>
      <c r="G2093" t="s">
        <v>23</v>
      </c>
      <c r="H2093">
        <v>20</v>
      </c>
      <c r="I2093">
        <v>50</v>
      </c>
      <c r="J2093" t="s">
        <v>21</v>
      </c>
      <c r="K2093">
        <v>5.1677999999999997</v>
      </c>
      <c r="L2093">
        <v>8.3948999999999998</v>
      </c>
      <c r="M2093">
        <v>5.1615000000000002</v>
      </c>
      <c r="N2093">
        <v>8.3731000000000009</v>
      </c>
      <c r="O2093" t="str">
        <f>IF(VLOOKUP($B2093,Table1[],2,FALSE)=0,"",VLOOKUP($B2093,Table1[],2,FALSE))</f>
        <v/>
      </c>
      <c r="P2093" t="str">
        <f>IF(VLOOKUP($B2093,Table1[],3,FALSE)=0,"",VLOOKUP($B2093,Table1[],3,FALSE))</f>
        <v/>
      </c>
      <c r="Q2093" t="str">
        <f>IF(VLOOKUP($B2093,Table1[],5,FALSE)=0,"",VLOOKUP($B2093,Table1[],5,FALSE))</f>
        <v/>
      </c>
    </row>
    <row r="2094" spans="1:17" x14ac:dyDescent="0.25">
      <c r="A2094" t="s">
        <v>117</v>
      </c>
      <c r="B2094" t="s">
        <v>102</v>
      </c>
      <c r="C2094">
        <v>1</v>
      </c>
      <c r="D2094">
        <v>10</v>
      </c>
      <c r="E2094">
        <v>1.0000000000000001E-5</v>
      </c>
      <c r="F2094" t="s">
        <v>24</v>
      </c>
      <c r="G2094" t="s">
        <v>23</v>
      </c>
      <c r="H2094">
        <v>1E-3</v>
      </c>
      <c r="I2094">
        <v>0.05</v>
      </c>
      <c r="J2094" t="s">
        <v>21</v>
      </c>
      <c r="K2094">
        <v>0.55000000000000004</v>
      </c>
      <c r="L2094">
        <v>0.12</v>
      </c>
      <c r="M2094">
        <v>0.51998999999999995</v>
      </c>
      <c r="N2094">
        <v>9.3087000000000003E-2</v>
      </c>
      <c r="O2094" t="str">
        <f>IF(VLOOKUP($B2094,Table1[],2,FALSE)=0,"",VLOOKUP($B2094,Table1[],2,FALSE))</f>
        <v/>
      </c>
      <c r="P2094" t="str">
        <f>IF(VLOOKUP($B2094,Table1[],3,FALSE)=0,"",VLOOKUP($B2094,Table1[],3,FALSE))</f>
        <v/>
      </c>
      <c r="Q2094" t="str">
        <f>IF(VLOOKUP($B2094,Table1[],5,FALSE)=0,"",VLOOKUP($B2094,Table1[],5,FALSE))</f>
        <v/>
      </c>
    </row>
    <row r="2095" spans="1:17" x14ac:dyDescent="0.25">
      <c r="A2095" t="s">
        <v>117</v>
      </c>
      <c r="B2095" t="s">
        <v>102</v>
      </c>
      <c r="C2095">
        <v>1</v>
      </c>
      <c r="D2095">
        <v>10</v>
      </c>
      <c r="E2095">
        <v>1E-4</v>
      </c>
      <c r="F2095" t="s">
        <v>24</v>
      </c>
      <c r="G2095" t="s">
        <v>23</v>
      </c>
      <c r="H2095">
        <v>1E-3</v>
      </c>
      <c r="I2095">
        <v>0.05</v>
      </c>
      <c r="J2095" t="s">
        <v>21</v>
      </c>
      <c r="K2095">
        <v>0.55000000000000004</v>
      </c>
      <c r="L2095">
        <v>0.12</v>
      </c>
      <c r="M2095">
        <v>0.52375000000000005</v>
      </c>
      <c r="N2095">
        <v>9.2860999999999999E-2</v>
      </c>
      <c r="O2095" t="str">
        <f>IF(VLOOKUP($B2095,Table1[],2,FALSE)=0,"",VLOOKUP($B2095,Table1[],2,FALSE))</f>
        <v/>
      </c>
      <c r="P2095" t="str">
        <f>IF(VLOOKUP($B2095,Table1[],3,FALSE)=0,"",VLOOKUP($B2095,Table1[],3,FALSE))</f>
        <v/>
      </c>
      <c r="Q2095" t="str">
        <f>IF(VLOOKUP($B2095,Table1[],5,FALSE)=0,"",VLOOKUP($B2095,Table1[],5,FALSE))</f>
        <v/>
      </c>
    </row>
    <row r="2096" spans="1:17" x14ac:dyDescent="0.25">
      <c r="A2096" t="s">
        <v>117</v>
      </c>
      <c r="B2096" t="s">
        <v>102</v>
      </c>
      <c r="C2096">
        <v>1</v>
      </c>
      <c r="D2096">
        <v>10</v>
      </c>
      <c r="E2096">
        <v>1E-3</v>
      </c>
      <c r="F2096" t="s">
        <v>24</v>
      </c>
      <c r="G2096" t="s">
        <v>23</v>
      </c>
      <c r="H2096">
        <v>1E-3</v>
      </c>
      <c r="I2096">
        <v>0.05</v>
      </c>
      <c r="J2096" t="s">
        <v>21</v>
      </c>
      <c r="K2096">
        <v>0.75909000000000004</v>
      </c>
      <c r="L2096">
        <v>9.9090999999999999E-2</v>
      </c>
      <c r="M2096">
        <v>0.76541999999999999</v>
      </c>
      <c r="N2096">
        <v>7.9774999999999999E-2</v>
      </c>
      <c r="O2096" t="str">
        <f>IF(VLOOKUP($B2096,Table1[],2,FALSE)=0,"",VLOOKUP($B2096,Table1[],2,FALSE))</f>
        <v/>
      </c>
      <c r="P2096" t="str">
        <f>IF(VLOOKUP($B2096,Table1[],3,FALSE)=0,"",VLOOKUP($B2096,Table1[],3,FALSE))</f>
        <v/>
      </c>
      <c r="Q2096" t="str">
        <f>IF(VLOOKUP($B2096,Table1[],5,FALSE)=0,"",VLOOKUP($B2096,Table1[],5,FALSE))</f>
        <v/>
      </c>
    </row>
    <row r="2097" spans="1:17" x14ac:dyDescent="0.25">
      <c r="A2097" t="s">
        <v>117</v>
      </c>
      <c r="B2097" t="s">
        <v>102</v>
      </c>
      <c r="C2097">
        <v>1</v>
      </c>
      <c r="D2097">
        <v>10</v>
      </c>
      <c r="E2097">
        <v>0.01</v>
      </c>
      <c r="F2097" t="s">
        <v>24</v>
      </c>
      <c r="G2097" t="s">
        <v>23</v>
      </c>
      <c r="H2097">
        <v>1E-3</v>
      </c>
      <c r="I2097">
        <v>0.05</v>
      </c>
      <c r="J2097" t="s">
        <v>21</v>
      </c>
      <c r="K2097">
        <v>5.7991999999999999</v>
      </c>
      <c r="L2097">
        <v>1.6313000000000001E-2</v>
      </c>
      <c r="M2097">
        <v>5.7915999999999999</v>
      </c>
      <c r="N2097">
        <v>1.6333E-2</v>
      </c>
      <c r="O2097" t="str">
        <f>IF(VLOOKUP($B2097,Table1[],2,FALSE)=0,"",VLOOKUP($B2097,Table1[],2,FALSE))</f>
        <v/>
      </c>
      <c r="P2097" t="str">
        <f>IF(VLOOKUP($B2097,Table1[],3,FALSE)=0,"",VLOOKUP($B2097,Table1[],3,FALSE))</f>
        <v/>
      </c>
      <c r="Q2097" t="str">
        <f>IF(VLOOKUP($B2097,Table1[],5,FALSE)=0,"",VLOOKUP($B2097,Table1[],5,FALSE))</f>
        <v/>
      </c>
    </row>
    <row r="2098" spans="1:17" x14ac:dyDescent="0.25">
      <c r="A2098" t="s">
        <v>117</v>
      </c>
      <c r="B2098" t="s">
        <v>102</v>
      </c>
      <c r="C2098">
        <v>1</v>
      </c>
      <c r="D2098">
        <v>10</v>
      </c>
      <c r="E2098">
        <v>0.1</v>
      </c>
      <c r="F2098" t="s">
        <v>24</v>
      </c>
      <c r="G2098" t="s">
        <v>23</v>
      </c>
      <c r="H2098">
        <v>1E-3</v>
      </c>
      <c r="I2098">
        <v>0.05</v>
      </c>
      <c r="J2098" t="s">
        <v>21</v>
      </c>
      <c r="K2098">
        <v>57.741</v>
      </c>
      <c r="L2098">
        <v>1.6634E-3</v>
      </c>
      <c r="M2098">
        <v>57.738</v>
      </c>
      <c r="N2098">
        <v>1.6635E-3</v>
      </c>
      <c r="O2098" t="str">
        <f>IF(VLOOKUP($B2098,Table1[],2,FALSE)=0,"",VLOOKUP($B2098,Table1[],2,FALSE))</f>
        <v/>
      </c>
      <c r="P2098" t="str">
        <f>IF(VLOOKUP($B2098,Table1[],3,FALSE)=0,"",VLOOKUP($B2098,Table1[],3,FALSE))</f>
        <v/>
      </c>
      <c r="Q2098" t="str">
        <f>IF(VLOOKUP($B2098,Table1[],5,FALSE)=0,"",VLOOKUP($B2098,Table1[],5,FALSE))</f>
        <v/>
      </c>
    </row>
    <row r="2099" spans="1:17" x14ac:dyDescent="0.25">
      <c r="A2099" t="s">
        <v>117</v>
      </c>
      <c r="B2099" t="s">
        <v>102</v>
      </c>
      <c r="C2099">
        <v>1</v>
      </c>
      <c r="D2099">
        <v>10</v>
      </c>
      <c r="E2099">
        <v>1.0000000000000001E-5</v>
      </c>
      <c r="F2099" t="s">
        <v>24</v>
      </c>
      <c r="G2099" t="s">
        <v>23</v>
      </c>
      <c r="H2099">
        <v>0.05</v>
      </c>
      <c r="I2099">
        <v>1</v>
      </c>
      <c r="J2099" t="s">
        <v>21</v>
      </c>
      <c r="K2099">
        <v>0.46</v>
      </c>
      <c r="L2099">
        <v>0.17</v>
      </c>
      <c r="M2099">
        <v>0.49897000000000002</v>
      </c>
      <c r="N2099">
        <v>0.12063</v>
      </c>
      <c r="O2099" t="str">
        <f>IF(VLOOKUP($B2099,Table1[],2,FALSE)=0,"",VLOOKUP($B2099,Table1[],2,FALSE))</f>
        <v/>
      </c>
      <c r="P2099" t="str">
        <f>IF(VLOOKUP($B2099,Table1[],3,FALSE)=0,"",VLOOKUP($B2099,Table1[],3,FALSE))</f>
        <v/>
      </c>
      <c r="Q2099" t="str">
        <f>IF(VLOOKUP($B2099,Table1[],5,FALSE)=0,"",VLOOKUP($B2099,Table1[],5,FALSE))</f>
        <v/>
      </c>
    </row>
    <row r="2100" spans="1:17" x14ac:dyDescent="0.25">
      <c r="A2100" t="s">
        <v>117</v>
      </c>
      <c r="B2100" t="s">
        <v>102</v>
      </c>
      <c r="C2100">
        <v>1</v>
      </c>
      <c r="D2100">
        <v>10</v>
      </c>
      <c r="E2100">
        <v>1E-4</v>
      </c>
      <c r="F2100" t="s">
        <v>24</v>
      </c>
      <c r="G2100" t="s">
        <v>23</v>
      </c>
      <c r="H2100">
        <v>0.05</v>
      </c>
      <c r="I2100">
        <v>1</v>
      </c>
      <c r="J2100" t="s">
        <v>21</v>
      </c>
      <c r="K2100">
        <v>0.46</v>
      </c>
      <c r="L2100">
        <v>0.16805999999999999</v>
      </c>
      <c r="M2100">
        <v>0.50268999999999997</v>
      </c>
      <c r="N2100">
        <v>0.12039</v>
      </c>
      <c r="O2100" t="str">
        <f>IF(VLOOKUP($B2100,Table1[],2,FALSE)=0,"",VLOOKUP($B2100,Table1[],2,FALSE))</f>
        <v/>
      </c>
      <c r="P2100" t="str">
        <f>IF(VLOOKUP($B2100,Table1[],3,FALSE)=0,"",VLOOKUP($B2100,Table1[],3,FALSE))</f>
        <v/>
      </c>
      <c r="Q2100" t="str">
        <f>IF(VLOOKUP($B2100,Table1[],5,FALSE)=0,"",VLOOKUP($B2100,Table1[],5,FALSE))</f>
        <v/>
      </c>
    </row>
    <row r="2101" spans="1:17" x14ac:dyDescent="0.25">
      <c r="A2101" t="s">
        <v>117</v>
      </c>
      <c r="B2101" t="s">
        <v>102</v>
      </c>
      <c r="C2101">
        <v>1</v>
      </c>
      <c r="D2101">
        <v>10</v>
      </c>
      <c r="E2101">
        <v>1E-3</v>
      </c>
      <c r="F2101" t="s">
        <v>24</v>
      </c>
      <c r="G2101" t="s">
        <v>23</v>
      </c>
      <c r="H2101">
        <v>0.05</v>
      </c>
      <c r="I2101">
        <v>1</v>
      </c>
      <c r="J2101" t="s">
        <v>21</v>
      </c>
      <c r="K2101">
        <v>0.72094000000000003</v>
      </c>
      <c r="L2101">
        <v>0.14191000000000001</v>
      </c>
      <c r="M2101">
        <v>0.74419000000000002</v>
      </c>
      <c r="N2101">
        <v>0.10576000000000001</v>
      </c>
      <c r="O2101" t="str">
        <f>IF(VLOOKUP($B2101,Table1[],2,FALSE)=0,"",VLOOKUP($B2101,Table1[],2,FALSE))</f>
        <v/>
      </c>
      <c r="P2101" t="str">
        <f>IF(VLOOKUP($B2101,Table1[],3,FALSE)=0,"",VLOOKUP($B2101,Table1[],3,FALSE))</f>
        <v/>
      </c>
      <c r="Q2101" t="str">
        <f>IF(VLOOKUP($B2101,Table1[],5,FALSE)=0,"",VLOOKUP($B2101,Table1[],5,FALSE))</f>
        <v/>
      </c>
    </row>
    <row r="2102" spans="1:17" x14ac:dyDescent="0.25">
      <c r="A2102" t="s">
        <v>117</v>
      </c>
      <c r="B2102" t="s">
        <v>102</v>
      </c>
      <c r="C2102">
        <v>1</v>
      </c>
      <c r="D2102">
        <v>10</v>
      </c>
      <c r="E2102">
        <v>0.01</v>
      </c>
      <c r="F2102" t="s">
        <v>24</v>
      </c>
      <c r="G2102" t="s">
        <v>23</v>
      </c>
      <c r="H2102">
        <v>0.05</v>
      </c>
      <c r="I2102">
        <v>1</v>
      </c>
      <c r="J2102" t="s">
        <v>21</v>
      </c>
      <c r="K2102">
        <v>5.7925000000000004</v>
      </c>
      <c r="L2102">
        <v>2.3675999999999999E-2</v>
      </c>
      <c r="M2102">
        <v>5.7849000000000004</v>
      </c>
      <c r="N2102">
        <v>2.3706000000000001E-2</v>
      </c>
      <c r="O2102" t="str">
        <f>IF(VLOOKUP($B2102,Table1[],2,FALSE)=0,"",VLOOKUP($B2102,Table1[],2,FALSE))</f>
        <v/>
      </c>
      <c r="P2102" t="str">
        <f>IF(VLOOKUP($B2102,Table1[],3,FALSE)=0,"",VLOOKUP($B2102,Table1[],3,FALSE))</f>
        <v/>
      </c>
      <c r="Q2102" t="str">
        <f>IF(VLOOKUP($B2102,Table1[],5,FALSE)=0,"",VLOOKUP($B2102,Table1[],5,FALSE))</f>
        <v/>
      </c>
    </row>
    <row r="2103" spans="1:17" x14ac:dyDescent="0.25">
      <c r="A2103" t="s">
        <v>117</v>
      </c>
      <c r="B2103" t="s">
        <v>102</v>
      </c>
      <c r="C2103">
        <v>1</v>
      </c>
      <c r="D2103">
        <v>10</v>
      </c>
      <c r="E2103">
        <v>0.1</v>
      </c>
      <c r="F2103" t="s">
        <v>24</v>
      </c>
      <c r="G2103" t="s">
        <v>23</v>
      </c>
      <c r="H2103">
        <v>0.05</v>
      </c>
      <c r="I2103">
        <v>1</v>
      </c>
      <c r="J2103" t="s">
        <v>21</v>
      </c>
      <c r="K2103">
        <v>57.74</v>
      </c>
      <c r="L2103">
        <v>2.428E-3</v>
      </c>
      <c r="M2103">
        <v>57.737000000000002</v>
      </c>
      <c r="N2103">
        <v>2.4282000000000001E-3</v>
      </c>
      <c r="O2103" t="str">
        <f>IF(VLOOKUP($B2103,Table1[],2,FALSE)=0,"",VLOOKUP($B2103,Table1[],2,FALSE))</f>
        <v/>
      </c>
      <c r="P2103" t="str">
        <f>IF(VLOOKUP($B2103,Table1[],3,FALSE)=0,"",VLOOKUP($B2103,Table1[],3,FALSE))</f>
        <v/>
      </c>
      <c r="Q2103" t="str">
        <f>IF(VLOOKUP($B2103,Table1[],5,FALSE)=0,"",VLOOKUP($B2103,Table1[],5,FALSE))</f>
        <v/>
      </c>
    </row>
    <row r="2104" spans="1:17" x14ac:dyDescent="0.25">
      <c r="A2104" t="s">
        <v>117</v>
      </c>
      <c r="B2104" t="s">
        <v>102</v>
      </c>
      <c r="C2104">
        <v>1</v>
      </c>
      <c r="D2104">
        <v>10</v>
      </c>
      <c r="E2104">
        <v>1.0000000000000001E-5</v>
      </c>
      <c r="F2104" t="s">
        <v>24</v>
      </c>
      <c r="G2104" t="s">
        <v>23</v>
      </c>
      <c r="H2104">
        <v>1</v>
      </c>
      <c r="I2104">
        <v>5</v>
      </c>
      <c r="J2104" t="s">
        <v>21</v>
      </c>
      <c r="K2104">
        <v>1.4</v>
      </c>
      <c r="L2104">
        <v>0.66</v>
      </c>
      <c r="M2104">
        <v>1.3260000000000001</v>
      </c>
      <c r="N2104">
        <v>0.66217999999999999</v>
      </c>
      <c r="O2104" t="str">
        <f>IF(VLOOKUP($B2104,Table1[],2,FALSE)=0,"",VLOOKUP($B2104,Table1[],2,FALSE))</f>
        <v/>
      </c>
      <c r="P2104" t="str">
        <f>IF(VLOOKUP($B2104,Table1[],3,FALSE)=0,"",VLOOKUP($B2104,Table1[],3,FALSE))</f>
        <v/>
      </c>
      <c r="Q2104" t="str">
        <f>IF(VLOOKUP($B2104,Table1[],5,FALSE)=0,"",VLOOKUP($B2104,Table1[],5,FALSE))</f>
        <v/>
      </c>
    </row>
    <row r="2105" spans="1:17" x14ac:dyDescent="0.25">
      <c r="A2105" t="s">
        <v>117</v>
      </c>
      <c r="B2105" t="s">
        <v>102</v>
      </c>
      <c r="C2105">
        <v>1</v>
      </c>
      <c r="D2105">
        <v>10</v>
      </c>
      <c r="E2105">
        <v>1E-4</v>
      </c>
      <c r="F2105" t="s">
        <v>24</v>
      </c>
      <c r="G2105" t="s">
        <v>23</v>
      </c>
      <c r="H2105">
        <v>1</v>
      </c>
      <c r="I2105">
        <v>5</v>
      </c>
      <c r="J2105" t="s">
        <v>21</v>
      </c>
      <c r="K2105">
        <v>1.4</v>
      </c>
      <c r="L2105">
        <v>0.66168000000000005</v>
      </c>
      <c r="M2105">
        <v>1.3279000000000001</v>
      </c>
      <c r="N2105">
        <v>0.66195999999999999</v>
      </c>
      <c r="O2105" t="str">
        <f>IF(VLOOKUP($B2105,Table1[],2,FALSE)=0,"",VLOOKUP($B2105,Table1[],2,FALSE))</f>
        <v/>
      </c>
      <c r="P2105" t="str">
        <f>IF(VLOOKUP($B2105,Table1[],3,FALSE)=0,"",VLOOKUP($B2105,Table1[],3,FALSE))</f>
        <v/>
      </c>
      <c r="Q2105" t="str">
        <f>IF(VLOOKUP($B2105,Table1[],5,FALSE)=0,"",VLOOKUP($B2105,Table1[],5,FALSE))</f>
        <v/>
      </c>
    </row>
    <row r="2106" spans="1:17" x14ac:dyDescent="0.25">
      <c r="A2106" t="s">
        <v>117</v>
      </c>
      <c r="B2106" t="s">
        <v>102</v>
      </c>
      <c r="C2106">
        <v>1</v>
      </c>
      <c r="D2106">
        <v>10</v>
      </c>
      <c r="E2106">
        <v>1E-3</v>
      </c>
      <c r="F2106" t="s">
        <v>24</v>
      </c>
      <c r="G2106" t="s">
        <v>23</v>
      </c>
      <c r="H2106">
        <v>1</v>
      </c>
      <c r="I2106">
        <v>5</v>
      </c>
      <c r="J2106" t="s">
        <v>21</v>
      </c>
      <c r="K2106">
        <v>1.4676</v>
      </c>
      <c r="L2106">
        <v>0.64571999999999996</v>
      </c>
      <c r="M2106">
        <v>1.4594</v>
      </c>
      <c r="N2106">
        <v>0.64664999999999995</v>
      </c>
      <c r="O2106" t="str">
        <f>IF(VLOOKUP($B2106,Table1[],2,FALSE)=0,"",VLOOKUP($B2106,Table1[],2,FALSE))</f>
        <v/>
      </c>
      <c r="P2106" t="str">
        <f>IF(VLOOKUP($B2106,Table1[],3,FALSE)=0,"",VLOOKUP($B2106,Table1[],3,FALSE))</f>
        <v/>
      </c>
      <c r="Q2106" t="str">
        <f>IF(VLOOKUP($B2106,Table1[],5,FALSE)=0,"",VLOOKUP($B2106,Table1[],5,FALSE))</f>
        <v/>
      </c>
    </row>
    <row r="2107" spans="1:17" x14ac:dyDescent="0.25">
      <c r="A2107" t="s">
        <v>117</v>
      </c>
      <c r="B2107" t="s">
        <v>102</v>
      </c>
      <c r="C2107">
        <v>1</v>
      </c>
      <c r="D2107">
        <v>10</v>
      </c>
      <c r="E2107">
        <v>0.01</v>
      </c>
      <c r="F2107" t="s">
        <v>24</v>
      </c>
      <c r="G2107" t="s">
        <v>23</v>
      </c>
      <c r="H2107">
        <v>1</v>
      </c>
      <c r="I2107">
        <v>5</v>
      </c>
      <c r="J2107" t="s">
        <v>21</v>
      </c>
      <c r="K2107">
        <v>5.82</v>
      </c>
      <c r="L2107">
        <v>0.34986</v>
      </c>
      <c r="M2107">
        <v>5.8127000000000004</v>
      </c>
      <c r="N2107">
        <v>0.35015000000000002</v>
      </c>
      <c r="O2107" t="str">
        <f>IF(VLOOKUP($B2107,Table1[],2,FALSE)=0,"",VLOOKUP($B2107,Table1[],2,FALSE))</f>
        <v/>
      </c>
      <c r="P2107" t="str">
        <f>IF(VLOOKUP($B2107,Table1[],3,FALSE)=0,"",VLOOKUP($B2107,Table1[],3,FALSE))</f>
        <v/>
      </c>
      <c r="Q2107" t="str">
        <f>IF(VLOOKUP($B2107,Table1[],5,FALSE)=0,"",VLOOKUP($B2107,Table1[],5,FALSE))</f>
        <v/>
      </c>
    </row>
    <row r="2108" spans="1:17" x14ac:dyDescent="0.25">
      <c r="A2108" t="s">
        <v>117</v>
      </c>
      <c r="B2108" t="s">
        <v>102</v>
      </c>
      <c r="C2108">
        <v>1</v>
      </c>
      <c r="D2108">
        <v>10</v>
      </c>
      <c r="E2108">
        <v>0.1</v>
      </c>
      <c r="F2108" t="s">
        <v>24</v>
      </c>
      <c r="G2108" t="s">
        <v>23</v>
      </c>
      <c r="H2108">
        <v>1</v>
      </c>
      <c r="I2108">
        <v>5</v>
      </c>
      <c r="J2108" t="s">
        <v>21</v>
      </c>
      <c r="K2108">
        <v>57.725000000000001</v>
      </c>
      <c r="L2108">
        <v>4.4886000000000002E-2</v>
      </c>
      <c r="M2108">
        <v>57.722000000000001</v>
      </c>
      <c r="N2108">
        <v>4.4888999999999998E-2</v>
      </c>
      <c r="O2108" t="str">
        <f>IF(VLOOKUP($B2108,Table1[],2,FALSE)=0,"",VLOOKUP($B2108,Table1[],2,FALSE))</f>
        <v/>
      </c>
      <c r="P2108" t="str">
        <f>IF(VLOOKUP($B2108,Table1[],3,FALSE)=0,"",VLOOKUP($B2108,Table1[],3,FALSE))</f>
        <v/>
      </c>
      <c r="Q2108" t="str">
        <f>IF(VLOOKUP($B2108,Table1[],5,FALSE)=0,"",VLOOKUP($B2108,Table1[],5,FALSE))</f>
        <v/>
      </c>
    </row>
    <row r="2109" spans="1:17" x14ac:dyDescent="0.25">
      <c r="A2109" t="s">
        <v>117</v>
      </c>
      <c r="B2109" t="s">
        <v>102</v>
      </c>
      <c r="C2109">
        <v>10</v>
      </c>
      <c r="D2109">
        <v>20</v>
      </c>
      <c r="E2109">
        <v>1.0000000000000001E-5</v>
      </c>
      <c r="F2109" t="s">
        <v>24</v>
      </c>
      <c r="G2109" t="s">
        <v>23</v>
      </c>
      <c r="H2109">
        <v>1E-3</v>
      </c>
      <c r="I2109">
        <v>0.05</v>
      </c>
      <c r="J2109" t="s">
        <v>21</v>
      </c>
      <c r="K2109">
        <v>0.92</v>
      </c>
      <c r="L2109">
        <v>0.49</v>
      </c>
      <c r="M2109">
        <v>4.6374000000000004</v>
      </c>
      <c r="N2109">
        <v>8.1764000000000003E-2</v>
      </c>
      <c r="O2109" t="str">
        <f>IF(VLOOKUP($B2109,Table1[],2,FALSE)=0,"",VLOOKUP($B2109,Table1[],2,FALSE))</f>
        <v/>
      </c>
      <c r="P2109" t="str">
        <f>IF(VLOOKUP($B2109,Table1[],3,FALSE)=0,"",VLOOKUP($B2109,Table1[],3,FALSE))</f>
        <v/>
      </c>
      <c r="Q2109" t="str">
        <f>IF(VLOOKUP($B2109,Table1[],5,FALSE)=0,"",VLOOKUP($B2109,Table1[],5,FALSE))</f>
        <v/>
      </c>
    </row>
    <row r="2110" spans="1:17" x14ac:dyDescent="0.25">
      <c r="A2110" t="s">
        <v>117</v>
      </c>
      <c r="B2110" t="s">
        <v>102</v>
      </c>
      <c r="C2110">
        <v>10</v>
      </c>
      <c r="D2110">
        <v>20</v>
      </c>
      <c r="E2110">
        <v>1E-4</v>
      </c>
      <c r="F2110" t="s">
        <v>24</v>
      </c>
      <c r="G2110" t="s">
        <v>23</v>
      </c>
      <c r="H2110">
        <v>1E-3</v>
      </c>
      <c r="I2110">
        <v>0.05</v>
      </c>
      <c r="J2110" t="s">
        <v>21</v>
      </c>
      <c r="K2110">
        <v>0.92</v>
      </c>
      <c r="L2110">
        <v>0.49</v>
      </c>
      <c r="M2110">
        <v>4.6379000000000001</v>
      </c>
      <c r="N2110">
        <v>8.1758999999999998E-2</v>
      </c>
      <c r="O2110" t="str">
        <f>IF(VLOOKUP($B2110,Table1[],2,FALSE)=0,"",VLOOKUP($B2110,Table1[],2,FALSE))</f>
        <v/>
      </c>
      <c r="P2110" t="str">
        <f>IF(VLOOKUP($B2110,Table1[],3,FALSE)=0,"",VLOOKUP($B2110,Table1[],3,FALSE))</f>
        <v/>
      </c>
      <c r="Q2110" t="str">
        <f>IF(VLOOKUP($B2110,Table1[],5,FALSE)=0,"",VLOOKUP($B2110,Table1[],5,FALSE))</f>
        <v/>
      </c>
    </row>
    <row r="2111" spans="1:17" x14ac:dyDescent="0.25">
      <c r="A2111" t="s">
        <v>117</v>
      </c>
      <c r="B2111" t="s">
        <v>102</v>
      </c>
      <c r="C2111">
        <v>10</v>
      </c>
      <c r="D2111">
        <v>20</v>
      </c>
      <c r="E2111">
        <v>1E-3</v>
      </c>
      <c r="F2111" t="s">
        <v>24</v>
      </c>
      <c r="G2111" t="s">
        <v>23</v>
      </c>
      <c r="H2111">
        <v>1E-3</v>
      </c>
      <c r="I2111">
        <v>0.05</v>
      </c>
      <c r="J2111" t="s">
        <v>21</v>
      </c>
      <c r="K2111">
        <v>0.92</v>
      </c>
      <c r="L2111">
        <v>0.49</v>
      </c>
      <c r="M2111">
        <v>4.6723999999999997</v>
      </c>
      <c r="N2111">
        <v>8.1363000000000005E-2</v>
      </c>
      <c r="O2111" t="str">
        <f>IF(VLOOKUP($B2111,Table1[],2,FALSE)=0,"",VLOOKUP($B2111,Table1[],2,FALSE))</f>
        <v/>
      </c>
      <c r="P2111" t="str">
        <f>IF(VLOOKUP($B2111,Table1[],3,FALSE)=0,"",VLOOKUP($B2111,Table1[],3,FALSE))</f>
        <v/>
      </c>
      <c r="Q2111" t="str">
        <f>IF(VLOOKUP($B2111,Table1[],5,FALSE)=0,"",VLOOKUP($B2111,Table1[],5,FALSE))</f>
        <v/>
      </c>
    </row>
    <row r="2112" spans="1:17" x14ac:dyDescent="0.25">
      <c r="A2112" t="s">
        <v>117</v>
      </c>
      <c r="B2112" t="s">
        <v>102</v>
      </c>
      <c r="C2112">
        <v>10</v>
      </c>
      <c r="D2112">
        <v>20</v>
      </c>
      <c r="E2112">
        <v>0.01</v>
      </c>
      <c r="F2112" t="s">
        <v>24</v>
      </c>
      <c r="G2112" t="s">
        <v>23</v>
      </c>
      <c r="H2112">
        <v>1E-3</v>
      </c>
      <c r="I2112">
        <v>0.05</v>
      </c>
      <c r="J2112" t="s">
        <v>21</v>
      </c>
      <c r="K2112">
        <v>5.1798999999999999</v>
      </c>
      <c r="L2112">
        <v>0.27700999999999998</v>
      </c>
      <c r="M2112">
        <v>7.3621999999999996</v>
      </c>
      <c r="N2112">
        <v>5.8217999999999999E-2</v>
      </c>
      <c r="O2112" t="str">
        <f>IF(VLOOKUP($B2112,Table1[],2,FALSE)=0,"",VLOOKUP($B2112,Table1[],2,FALSE))</f>
        <v/>
      </c>
      <c r="P2112" t="str">
        <f>IF(VLOOKUP($B2112,Table1[],3,FALSE)=0,"",VLOOKUP($B2112,Table1[],3,FALSE))</f>
        <v/>
      </c>
      <c r="Q2112" t="str">
        <f>IF(VLOOKUP($B2112,Table1[],5,FALSE)=0,"",VLOOKUP($B2112,Table1[],5,FALSE))</f>
        <v/>
      </c>
    </row>
    <row r="2113" spans="1:17" x14ac:dyDescent="0.25">
      <c r="A2113" t="s">
        <v>117</v>
      </c>
      <c r="B2113" t="s">
        <v>102</v>
      </c>
      <c r="C2113">
        <v>10</v>
      </c>
      <c r="D2113">
        <v>20</v>
      </c>
      <c r="E2113">
        <v>0.1</v>
      </c>
      <c r="F2113" t="s">
        <v>24</v>
      </c>
      <c r="G2113" t="s">
        <v>23</v>
      </c>
      <c r="H2113">
        <v>1E-3</v>
      </c>
      <c r="I2113">
        <v>0.05</v>
      </c>
      <c r="J2113" t="s">
        <v>21</v>
      </c>
      <c r="K2113">
        <v>57.914000000000001</v>
      </c>
      <c r="L2113">
        <v>8.2611000000000004E-3</v>
      </c>
      <c r="M2113">
        <v>57.911000000000001</v>
      </c>
      <c r="N2113">
        <v>8.2615999999999992E-3</v>
      </c>
      <c r="O2113" t="str">
        <f>IF(VLOOKUP($B2113,Table1[],2,FALSE)=0,"",VLOOKUP($B2113,Table1[],2,FALSE))</f>
        <v/>
      </c>
      <c r="P2113" t="str">
        <f>IF(VLOOKUP($B2113,Table1[],3,FALSE)=0,"",VLOOKUP($B2113,Table1[],3,FALSE))</f>
        <v/>
      </c>
      <c r="Q2113" t="str">
        <f>IF(VLOOKUP($B2113,Table1[],5,FALSE)=0,"",VLOOKUP($B2113,Table1[],5,FALSE))</f>
        <v/>
      </c>
    </row>
    <row r="2114" spans="1:17" x14ac:dyDescent="0.25">
      <c r="A2114" t="s">
        <v>117</v>
      </c>
      <c r="B2114" t="s">
        <v>102</v>
      </c>
      <c r="C2114">
        <v>10</v>
      </c>
      <c r="D2114">
        <v>20</v>
      </c>
      <c r="E2114">
        <v>1.0000000000000001E-5</v>
      </c>
      <c r="F2114" t="s">
        <v>24</v>
      </c>
      <c r="G2114" t="s">
        <v>23</v>
      </c>
      <c r="H2114">
        <v>0.05</v>
      </c>
      <c r="I2114">
        <v>1</v>
      </c>
      <c r="J2114" t="s">
        <v>21</v>
      </c>
      <c r="K2114">
        <v>0</v>
      </c>
      <c r="L2114">
        <v>0.5</v>
      </c>
      <c r="M2114">
        <v>2.1831999999999998</v>
      </c>
      <c r="N2114">
        <v>0.11355999999999999</v>
      </c>
      <c r="O2114" t="str">
        <f>IF(VLOOKUP($B2114,Table1[],2,FALSE)=0,"",VLOOKUP($B2114,Table1[],2,FALSE))</f>
        <v/>
      </c>
      <c r="P2114" t="str">
        <f>IF(VLOOKUP($B2114,Table1[],3,FALSE)=0,"",VLOOKUP($B2114,Table1[],3,FALSE))</f>
        <v/>
      </c>
      <c r="Q2114" t="str">
        <f>IF(VLOOKUP($B2114,Table1[],5,FALSE)=0,"",VLOOKUP($B2114,Table1[],5,FALSE))</f>
        <v/>
      </c>
    </row>
    <row r="2115" spans="1:17" x14ac:dyDescent="0.25">
      <c r="A2115" t="s">
        <v>117</v>
      </c>
      <c r="B2115" t="s">
        <v>102</v>
      </c>
      <c r="C2115">
        <v>10</v>
      </c>
      <c r="D2115">
        <v>20</v>
      </c>
      <c r="E2115">
        <v>1E-4</v>
      </c>
      <c r="F2115" t="s">
        <v>24</v>
      </c>
      <c r="G2115" t="s">
        <v>23</v>
      </c>
      <c r="H2115">
        <v>0.05</v>
      </c>
      <c r="I2115">
        <v>1</v>
      </c>
      <c r="J2115" t="s">
        <v>21</v>
      </c>
      <c r="K2115">
        <v>0</v>
      </c>
      <c r="L2115">
        <v>0.5</v>
      </c>
      <c r="M2115">
        <v>2.1840999999999999</v>
      </c>
      <c r="N2115">
        <v>0.11354</v>
      </c>
      <c r="O2115" t="str">
        <f>IF(VLOOKUP($B2115,Table1[],2,FALSE)=0,"",VLOOKUP($B2115,Table1[],2,FALSE))</f>
        <v/>
      </c>
      <c r="P2115" t="str">
        <f>IF(VLOOKUP($B2115,Table1[],3,FALSE)=0,"",VLOOKUP($B2115,Table1[],3,FALSE))</f>
        <v/>
      </c>
      <c r="Q2115" t="str">
        <f>IF(VLOOKUP($B2115,Table1[],5,FALSE)=0,"",VLOOKUP($B2115,Table1[],5,FALSE))</f>
        <v/>
      </c>
    </row>
    <row r="2116" spans="1:17" x14ac:dyDescent="0.25">
      <c r="A2116" t="s">
        <v>117</v>
      </c>
      <c r="B2116" t="s">
        <v>102</v>
      </c>
      <c r="C2116">
        <v>10</v>
      </c>
      <c r="D2116">
        <v>20</v>
      </c>
      <c r="E2116">
        <v>1E-3</v>
      </c>
      <c r="F2116" t="s">
        <v>24</v>
      </c>
      <c r="G2116" t="s">
        <v>23</v>
      </c>
      <c r="H2116">
        <v>0.05</v>
      </c>
      <c r="I2116">
        <v>1</v>
      </c>
      <c r="J2116" t="s">
        <v>21</v>
      </c>
      <c r="K2116">
        <v>0</v>
      </c>
      <c r="L2116">
        <v>0.5</v>
      </c>
      <c r="M2116">
        <v>2.2467000000000001</v>
      </c>
      <c r="N2116">
        <v>0.11228</v>
      </c>
      <c r="O2116" t="str">
        <f>IF(VLOOKUP($B2116,Table1[],2,FALSE)=0,"",VLOOKUP($B2116,Table1[],2,FALSE))</f>
        <v/>
      </c>
      <c r="P2116" t="str">
        <f>IF(VLOOKUP($B2116,Table1[],3,FALSE)=0,"",VLOOKUP($B2116,Table1[],3,FALSE))</f>
        <v/>
      </c>
      <c r="Q2116" t="str">
        <f>IF(VLOOKUP($B2116,Table1[],5,FALSE)=0,"",VLOOKUP($B2116,Table1[],5,FALSE))</f>
        <v/>
      </c>
    </row>
    <row r="2117" spans="1:17" x14ac:dyDescent="0.25">
      <c r="A2117" t="s">
        <v>117</v>
      </c>
      <c r="B2117" t="s">
        <v>102</v>
      </c>
      <c r="C2117">
        <v>10</v>
      </c>
      <c r="D2117">
        <v>20</v>
      </c>
      <c r="E2117">
        <v>0.01</v>
      </c>
      <c r="F2117" t="s">
        <v>24</v>
      </c>
      <c r="G2117" t="s">
        <v>23</v>
      </c>
      <c r="H2117">
        <v>0.05</v>
      </c>
      <c r="I2117">
        <v>1</v>
      </c>
      <c r="J2117" t="s">
        <v>21</v>
      </c>
      <c r="K2117">
        <v>3.3353999999999999</v>
      </c>
      <c r="L2117">
        <v>0.33323000000000003</v>
      </c>
      <c r="M2117">
        <v>6.0285000000000002</v>
      </c>
      <c r="N2117">
        <v>6.3256000000000007E-2</v>
      </c>
      <c r="O2117" t="str">
        <f>IF(VLOOKUP($B2117,Table1[],2,FALSE)=0,"",VLOOKUP($B2117,Table1[],2,FALSE))</f>
        <v/>
      </c>
      <c r="P2117" t="str">
        <f>IF(VLOOKUP($B2117,Table1[],3,FALSE)=0,"",VLOOKUP($B2117,Table1[],3,FALSE))</f>
        <v/>
      </c>
      <c r="Q2117" t="str">
        <f>IF(VLOOKUP($B2117,Table1[],5,FALSE)=0,"",VLOOKUP($B2117,Table1[],5,FALSE))</f>
        <v/>
      </c>
    </row>
    <row r="2118" spans="1:17" x14ac:dyDescent="0.25">
      <c r="A2118" t="s">
        <v>117</v>
      </c>
      <c r="B2118" t="s">
        <v>102</v>
      </c>
      <c r="C2118">
        <v>10</v>
      </c>
      <c r="D2118">
        <v>20</v>
      </c>
      <c r="E2118">
        <v>0.1</v>
      </c>
      <c r="F2118" t="s">
        <v>24</v>
      </c>
      <c r="G2118" t="s">
        <v>23</v>
      </c>
      <c r="H2118">
        <v>0.05</v>
      </c>
      <c r="I2118">
        <v>1</v>
      </c>
      <c r="J2118" t="s">
        <v>21</v>
      </c>
      <c r="K2118">
        <v>57.758000000000003</v>
      </c>
      <c r="L2118">
        <v>7.6264000000000002E-3</v>
      </c>
      <c r="M2118">
        <v>57.755000000000003</v>
      </c>
      <c r="N2118">
        <v>7.6268000000000004E-3</v>
      </c>
      <c r="O2118" t="str">
        <f>IF(VLOOKUP($B2118,Table1[],2,FALSE)=0,"",VLOOKUP($B2118,Table1[],2,FALSE))</f>
        <v/>
      </c>
      <c r="P2118" t="str">
        <f>IF(VLOOKUP($B2118,Table1[],3,FALSE)=0,"",VLOOKUP($B2118,Table1[],3,FALSE))</f>
        <v/>
      </c>
      <c r="Q2118" t="str">
        <f>IF(VLOOKUP($B2118,Table1[],5,FALSE)=0,"",VLOOKUP($B2118,Table1[],5,FALSE))</f>
        <v/>
      </c>
    </row>
    <row r="2119" spans="1:17" x14ac:dyDescent="0.25">
      <c r="A2119" t="s">
        <v>117</v>
      </c>
      <c r="B2119" t="s">
        <v>102</v>
      </c>
      <c r="C2119">
        <v>10</v>
      </c>
      <c r="D2119">
        <v>20</v>
      </c>
      <c r="E2119">
        <v>1.0000000000000001E-5</v>
      </c>
      <c r="F2119" t="s">
        <v>24</v>
      </c>
      <c r="G2119" t="s">
        <v>23</v>
      </c>
      <c r="H2119">
        <v>1</v>
      </c>
      <c r="I2119">
        <v>5</v>
      </c>
      <c r="J2119" t="s">
        <v>21</v>
      </c>
      <c r="K2119">
        <v>0</v>
      </c>
      <c r="L2119">
        <v>0.95</v>
      </c>
      <c r="M2119">
        <v>1.0702</v>
      </c>
      <c r="N2119">
        <v>0.65986999999999996</v>
      </c>
      <c r="O2119" t="str">
        <f>IF(VLOOKUP($B2119,Table1[],2,FALSE)=0,"",VLOOKUP($B2119,Table1[],2,FALSE))</f>
        <v/>
      </c>
      <c r="P2119" t="str">
        <f>IF(VLOOKUP($B2119,Table1[],3,FALSE)=0,"",VLOOKUP($B2119,Table1[],3,FALSE))</f>
        <v/>
      </c>
      <c r="Q2119" t="str">
        <f>IF(VLOOKUP($B2119,Table1[],5,FALSE)=0,"",VLOOKUP($B2119,Table1[],5,FALSE))</f>
        <v/>
      </c>
    </row>
    <row r="2120" spans="1:17" x14ac:dyDescent="0.25">
      <c r="A2120" t="s">
        <v>117</v>
      </c>
      <c r="B2120" t="s">
        <v>102</v>
      </c>
      <c r="C2120">
        <v>10</v>
      </c>
      <c r="D2120">
        <v>20</v>
      </c>
      <c r="E2120">
        <v>1E-4</v>
      </c>
      <c r="F2120" t="s">
        <v>24</v>
      </c>
      <c r="G2120" t="s">
        <v>23</v>
      </c>
      <c r="H2120">
        <v>1</v>
      </c>
      <c r="I2120">
        <v>5</v>
      </c>
      <c r="J2120" t="s">
        <v>21</v>
      </c>
      <c r="K2120">
        <v>0</v>
      </c>
      <c r="L2120">
        <v>0.95</v>
      </c>
      <c r="M2120">
        <v>1.0706</v>
      </c>
      <c r="N2120">
        <v>0.65986</v>
      </c>
      <c r="O2120" t="str">
        <f>IF(VLOOKUP($B2120,Table1[],2,FALSE)=0,"",VLOOKUP($B2120,Table1[],2,FALSE))</f>
        <v/>
      </c>
      <c r="P2120" t="str">
        <f>IF(VLOOKUP($B2120,Table1[],3,FALSE)=0,"",VLOOKUP($B2120,Table1[],3,FALSE))</f>
        <v/>
      </c>
      <c r="Q2120" t="str">
        <f>IF(VLOOKUP($B2120,Table1[],5,FALSE)=0,"",VLOOKUP($B2120,Table1[],5,FALSE))</f>
        <v/>
      </c>
    </row>
    <row r="2121" spans="1:17" x14ac:dyDescent="0.25">
      <c r="A2121" t="s">
        <v>117</v>
      </c>
      <c r="B2121" t="s">
        <v>102</v>
      </c>
      <c r="C2121">
        <v>10</v>
      </c>
      <c r="D2121">
        <v>20</v>
      </c>
      <c r="E2121">
        <v>1E-3</v>
      </c>
      <c r="F2121" t="s">
        <v>24</v>
      </c>
      <c r="G2121" t="s">
        <v>23</v>
      </c>
      <c r="H2121">
        <v>1</v>
      </c>
      <c r="I2121">
        <v>5</v>
      </c>
      <c r="J2121" t="s">
        <v>21</v>
      </c>
      <c r="K2121">
        <v>0</v>
      </c>
      <c r="L2121">
        <v>0.95</v>
      </c>
      <c r="M2121">
        <v>1.1025</v>
      </c>
      <c r="N2121">
        <v>0.65885000000000005</v>
      </c>
      <c r="O2121" t="str">
        <f>IF(VLOOKUP($B2121,Table1[],2,FALSE)=0,"",VLOOKUP($B2121,Table1[],2,FALSE))</f>
        <v/>
      </c>
      <c r="P2121" t="str">
        <f>IF(VLOOKUP($B2121,Table1[],3,FALSE)=0,"",VLOOKUP($B2121,Table1[],3,FALSE))</f>
        <v/>
      </c>
      <c r="Q2121" t="str">
        <f>IF(VLOOKUP($B2121,Table1[],5,FALSE)=0,"",VLOOKUP($B2121,Table1[],5,FALSE))</f>
        <v/>
      </c>
    </row>
    <row r="2122" spans="1:17" x14ac:dyDescent="0.25">
      <c r="A2122" t="s">
        <v>117</v>
      </c>
      <c r="B2122" t="s">
        <v>102</v>
      </c>
      <c r="C2122">
        <v>10</v>
      </c>
      <c r="D2122">
        <v>20</v>
      </c>
      <c r="E2122">
        <v>0.01</v>
      </c>
      <c r="F2122" t="s">
        <v>24</v>
      </c>
      <c r="G2122" t="s">
        <v>23</v>
      </c>
      <c r="H2122">
        <v>1</v>
      </c>
      <c r="I2122">
        <v>5</v>
      </c>
      <c r="J2122" t="s">
        <v>21</v>
      </c>
      <c r="K2122">
        <v>0.20999000000000001</v>
      </c>
      <c r="L2122">
        <v>0.9395</v>
      </c>
      <c r="M2122">
        <v>3.8087</v>
      </c>
      <c r="N2122">
        <v>0.57918000000000003</v>
      </c>
      <c r="O2122" t="str">
        <f>IF(VLOOKUP($B2122,Table1[],2,FALSE)=0,"",VLOOKUP($B2122,Table1[],2,FALSE))</f>
        <v/>
      </c>
      <c r="P2122" t="str">
        <f>IF(VLOOKUP($B2122,Table1[],3,FALSE)=0,"",VLOOKUP($B2122,Table1[],3,FALSE))</f>
        <v/>
      </c>
      <c r="Q2122" t="str">
        <f>IF(VLOOKUP($B2122,Table1[],5,FALSE)=0,"",VLOOKUP($B2122,Table1[],5,FALSE))</f>
        <v/>
      </c>
    </row>
    <row r="2123" spans="1:17" x14ac:dyDescent="0.25">
      <c r="A2123" t="s">
        <v>117</v>
      </c>
      <c r="B2123" t="s">
        <v>102</v>
      </c>
      <c r="C2123">
        <v>10</v>
      </c>
      <c r="D2123">
        <v>20</v>
      </c>
      <c r="E2123">
        <v>0.1</v>
      </c>
      <c r="F2123" t="s">
        <v>24</v>
      </c>
      <c r="G2123" t="s">
        <v>23</v>
      </c>
      <c r="H2123">
        <v>1</v>
      </c>
      <c r="I2123">
        <v>5</v>
      </c>
      <c r="J2123" t="s">
        <v>21</v>
      </c>
      <c r="K2123">
        <v>57.017000000000003</v>
      </c>
      <c r="L2123">
        <v>0.12296</v>
      </c>
      <c r="M2123">
        <v>57.014000000000003</v>
      </c>
      <c r="N2123">
        <v>0.12297</v>
      </c>
      <c r="O2123" t="str">
        <f>IF(VLOOKUP($B2123,Table1[],2,FALSE)=0,"",VLOOKUP($B2123,Table1[],2,FALSE))</f>
        <v/>
      </c>
      <c r="P2123" t="str">
        <f>IF(VLOOKUP($B2123,Table1[],3,FALSE)=0,"",VLOOKUP($B2123,Table1[],3,FALSE))</f>
        <v/>
      </c>
      <c r="Q2123" t="str">
        <f>IF(VLOOKUP($B2123,Table1[],5,FALSE)=0,"",VLOOKUP($B2123,Table1[],5,FALSE))</f>
        <v/>
      </c>
    </row>
    <row r="2124" spans="1:17" x14ac:dyDescent="0.25">
      <c r="A2124" t="s">
        <v>117</v>
      </c>
      <c r="B2124" t="s">
        <v>29</v>
      </c>
      <c r="C2124">
        <v>0</v>
      </c>
      <c r="D2124">
        <v>0.04</v>
      </c>
      <c r="E2124">
        <v>1.0000000000000001E-9</v>
      </c>
      <c r="F2124" t="s">
        <v>21</v>
      </c>
      <c r="G2124" t="s">
        <v>20</v>
      </c>
      <c r="K2124">
        <v>0</v>
      </c>
      <c r="L2124">
        <v>5.9999999999999997E-7</v>
      </c>
      <c r="M2124" s="168">
        <v>1.0954E-11</v>
      </c>
      <c r="N2124" s="168">
        <v>5.7734999999999997E-7</v>
      </c>
      <c r="O2124" t="str">
        <f>IF(VLOOKUP($B2124,Table1[],2,FALSE)=0,"",VLOOKUP($B2124,Table1[],2,FALSE))</f>
        <v/>
      </c>
      <c r="P2124" t="str">
        <f>IF(VLOOKUP($B2124,Table1[],3,FALSE)=0,"",VLOOKUP($B2124,Table1[],3,FALSE))</f>
        <v/>
      </c>
      <c r="Q2124" t="str">
        <f>IF(VLOOKUP($B2124,Table1[],5,FALSE)=0,"",VLOOKUP($B2124,Table1[],5,FALSE))</f>
        <v/>
      </c>
    </row>
    <row r="2125" spans="1:17" x14ac:dyDescent="0.25">
      <c r="A2125" t="s">
        <v>117</v>
      </c>
      <c r="B2125" t="s">
        <v>29</v>
      </c>
      <c r="C2125">
        <v>0</v>
      </c>
      <c r="D2125">
        <v>0.04</v>
      </c>
      <c r="E2125">
        <v>1E-8</v>
      </c>
      <c r="F2125" t="s">
        <v>21</v>
      </c>
      <c r="G2125" t="s">
        <v>20</v>
      </c>
      <c r="K2125">
        <v>0</v>
      </c>
      <c r="L2125">
        <v>5.9999999999999997E-7</v>
      </c>
      <c r="M2125" s="168">
        <v>2.9716E-11</v>
      </c>
      <c r="N2125" s="168">
        <v>5.7734999999999997E-7</v>
      </c>
      <c r="O2125" t="str">
        <f>IF(VLOOKUP($B2125,Table1[],2,FALSE)=0,"",VLOOKUP($B2125,Table1[],2,FALSE))</f>
        <v/>
      </c>
      <c r="P2125" t="str">
        <f>IF(VLOOKUP($B2125,Table1[],3,FALSE)=0,"",VLOOKUP($B2125,Table1[],3,FALSE))</f>
        <v/>
      </c>
      <c r="Q2125" t="str">
        <f>IF(VLOOKUP($B2125,Table1[],5,FALSE)=0,"",VLOOKUP($B2125,Table1[],5,FALSE))</f>
        <v/>
      </c>
    </row>
    <row r="2126" spans="1:17" x14ac:dyDescent="0.25">
      <c r="A2126" t="s">
        <v>117</v>
      </c>
      <c r="B2126" t="s">
        <v>29</v>
      </c>
      <c r="C2126">
        <v>0</v>
      </c>
      <c r="D2126">
        <v>0.04</v>
      </c>
      <c r="E2126">
        <v>9.9999999999999995E-8</v>
      </c>
      <c r="F2126" t="s">
        <v>21</v>
      </c>
      <c r="G2126" t="s">
        <v>20</v>
      </c>
      <c r="K2126">
        <v>0</v>
      </c>
      <c r="L2126">
        <v>5.9999999999999997E-7</v>
      </c>
      <c r="M2126" s="168">
        <v>2.9505000000000001E-9</v>
      </c>
      <c r="N2126" s="168">
        <v>5.7728000000000004E-7</v>
      </c>
      <c r="O2126" t="str">
        <f>IF(VLOOKUP($B2126,Table1[],2,FALSE)=0,"",VLOOKUP($B2126,Table1[],2,FALSE))</f>
        <v/>
      </c>
      <c r="P2126" t="str">
        <f>IF(VLOOKUP($B2126,Table1[],3,FALSE)=0,"",VLOOKUP($B2126,Table1[],3,FALSE))</f>
        <v/>
      </c>
      <c r="Q2126" t="str">
        <f>IF(VLOOKUP($B2126,Table1[],5,FALSE)=0,"",VLOOKUP($B2126,Table1[],5,FALSE))</f>
        <v/>
      </c>
    </row>
    <row r="2127" spans="1:17" x14ac:dyDescent="0.25">
      <c r="A2127" t="s">
        <v>117</v>
      </c>
      <c r="B2127" t="s">
        <v>29</v>
      </c>
      <c r="C2127">
        <v>0</v>
      </c>
      <c r="D2127">
        <v>0.04</v>
      </c>
      <c r="E2127">
        <v>9.9999999999999995E-7</v>
      </c>
      <c r="F2127" t="s">
        <v>21</v>
      </c>
      <c r="G2127" t="s">
        <v>20</v>
      </c>
      <c r="K2127" s="168">
        <v>2.2343999999999999E-7</v>
      </c>
      <c r="L2127" s="168">
        <v>5.9441000000000004E-7</v>
      </c>
      <c r="M2127" s="168">
        <v>2.4522999999999998E-7</v>
      </c>
      <c r="N2127" s="168">
        <v>5.7140000000000005E-7</v>
      </c>
      <c r="O2127" t="str">
        <f>IF(VLOOKUP($B2127,Table1[],2,FALSE)=0,"",VLOOKUP($B2127,Table1[],2,FALSE))</f>
        <v/>
      </c>
      <c r="P2127" t="str">
        <f>IF(VLOOKUP($B2127,Table1[],3,FALSE)=0,"",VLOOKUP($B2127,Table1[],3,FALSE))</f>
        <v/>
      </c>
      <c r="Q2127" t="str">
        <f>IF(VLOOKUP($B2127,Table1[],5,FALSE)=0,"",VLOOKUP($B2127,Table1[],5,FALSE))</f>
        <v/>
      </c>
    </row>
    <row r="2128" spans="1:17" x14ac:dyDescent="0.25">
      <c r="A2128" t="s">
        <v>117</v>
      </c>
      <c r="B2128" t="s">
        <v>29</v>
      </c>
      <c r="C2128">
        <v>0</v>
      </c>
      <c r="D2128">
        <v>0.04</v>
      </c>
      <c r="E2128">
        <v>1.0000000000000001E-5</v>
      </c>
      <c r="F2128" t="s">
        <v>21</v>
      </c>
      <c r="G2128" t="s">
        <v>20</v>
      </c>
      <c r="K2128" s="168">
        <v>5.3364999999999996E-6</v>
      </c>
      <c r="L2128" s="168">
        <v>4.6659E-7</v>
      </c>
      <c r="M2128" s="168">
        <v>5.3407999999999998E-6</v>
      </c>
      <c r="N2128" s="168">
        <v>4.616E-7</v>
      </c>
      <c r="O2128" t="str">
        <f>IF(VLOOKUP($B2128,Table1[],2,FALSE)=0,"",VLOOKUP($B2128,Table1[],2,FALSE))</f>
        <v/>
      </c>
      <c r="P2128" t="str">
        <f>IF(VLOOKUP($B2128,Table1[],3,FALSE)=0,"",VLOOKUP($B2128,Table1[],3,FALSE))</f>
        <v/>
      </c>
      <c r="Q2128" t="str">
        <f>IF(VLOOKUP($B2128,Table1[],5,FALSE)=0,"",VLOOKUP($B2128,Table1[],5,FALSE))</f>
        <v/>
      </c>
    </row>
    <row r="2129" spans="1:17" x14ac:dyDescent="0.25">
      <c r="A2129" t="s">
        <v>117</v>
      </c>
      <c r="B2129" t="s">
        <v>29</v>
      </c>
      <c r="C2129">
        <v>0</v>
      </c>
      <c r="D2129">
        <v>0.04</v>
      </c>
      <c r="E2129">
        <v>1E-4</v>
      </c>
      <c r="F2129" t="s">
        <v>21</v>
      </c>
      <c r="G2129" t="s">
        <v>20</v>
      </c>
      <c r="K2129">
        <v>5.7624999999999998E-5</v>
      </c>
      <c r="L2129" s="168">
        <v>1.1396E-7</v>
      </c>
      <c r="M2129">
        <v>5.7277000000000001E-5</v>
      </c>
      <c r="N2129" s="168">
        <v>1.1396E-7</v>
      </c>
      <c r="O2129" t="str">
        <f>IF(VLOOKUP($B2129,Table1[],2,FALSE)=0,"",VLOOKUP($B2129,Table1[],2,FALSE))</f>
        <v/>
      </c>
      <c r="P2129" t="str">
        <f>IF(VLOOKUP($B2129,Table1[],3,FALSE)=0,"",VLOOKUP($B2129,Table1[],3,FALSE))</f>
        <v/>
      </c>
      <c r="Q2129" t="str">
        <f>IF(VLOOKUP($B2129,Table1[],5,FALSE)=0,"",VLOOKUP($B2129,Table1[],5,FALSE))</f>
        <v/>
      </c>
    </row>
    <row r="2130" spans="1:17" x14ac:dyDescent="0.25">
      <c r="A2130" t="s">
        <v>117</v>
      </c>
      <c r="B2130" t="s">
        <v>29</v>
      </c>
      <c r="C2130">
        <v>0</v>
      </c>
      <c r="D2130">
        <v>0.04</v>
      </c>
      <c r="E2130">
        <v>1E-3</v>
      </c>
      <c r="F2130" t="s">
        <v>21</v>
      </c>
      <c r="G2130" t="s">
        <v>20</v>
      </c>
      <c r="K2130">
        <v>5.7733999999999997E-4</v>
      </c>
      <c r="L2130" s="168">
        <v>1.1831E-8</v>
      </c>
      <c r="M2130">
        <v>5.7689000000000004E-4</v>
      </c>
      <c r="N2130" s="168">
        <v>1.1831E-8</v>
      </c>
      <c r="O2130" t="str">
        <f>IF(VLOOKUP($B2130,Table1[],2,FALSE)=0,"",VLOOKUP($B2130,Table1[],2,FALSE))</f>
        <v/>
      </c>
      <c r="P2130" t="str">
        <f>IF(VLOOKUP($B2130,Table1[],3,FALSE)=0,"",VLOOKUP($B2130,Table1[],3,FALSE))</f>
        <v/>
      </c>
      <c r="Q2130" t="str">
        <f>IF(VLOOKUP($B2130,Table1[],5,FALSE)=0,"",VLOOKUP($B2130,Table1[],5,FALSE))</f>
        <v/>
      </c>
    </row>
    <row r="2131" spans="1:17" x14ac:dyDescent="0.25">
      <c r="A2131" t="s">
        <v>117</v>
      </c>
      <c r="B2131" t="s">
        <v>29</v>
      </c>
      <c r="C2131">
        <v>0</v>
      </c>
      <c r="D2131">
        <v>0.04</v>
      </c>
      <c r="E2131">
        <v>0.01</v>
      </c>
      <c r="F2131" t="s">
        <v>21</v>
      </c>
      <c r="G2131" t="s">
        <v>20</v>
      </c>
      <c r="K2131">
        <v>5.7736000000000003E-3</v>
      </c>
      <c r="L2131" s="168">
        <v>1.1835999999999999E-9</v>
      </c>
      <c r="M2131">
        <v>5.7730999999999998E-3</v>
      </c>
      <c r="N2131" s="168">
        <v>1.1835999999999999E-9</v>
      </c>
      <c r="O2131" t="str">
        <f>IF(VLOOKUP($B2131,Table1[],2,FALSE)=0,"",VLOOKUP($B2131,Table1[],2,FALSE))</f>
        <v/>
      </c>
      <c r="P2131" t="str">
        <f>IF(VLOOKUP($B2131,Table1[],3,FALSE)=0,"",VLOOKUP($B2131,Table1[],3,FALSE))</f>
        <v/>
      </c>
      <c r="Q2131" t="str">
        <f>IF(VLOOKUP($B2131,Table1[],5,FALSE)=0,"",VLOOKUP($B2131,Table1[],5,FALSE))</f>
        <v/>
      </c>
    </row>
    <row r="2132" spans="1:17" x14ac:dyDescent="0.25">
      <c r="A2132" t="s">
        <v>117</v>
      </c>
      <c r="B2132" t="s">
        <v>29</v>
      </c>
      <c r="C2132">
        <v>0</v>
      </c>
      <c r="D2132">
        <v>0.04</v>
      </c>
      <c r="E2132">
        <v>0.1</v>
      </c>
      <c r="F2132" t="s">
        <v>21</v>
      </c>
      <c r="G2132" t="s">
        <v>20</v>
      </c>
      <c r="K2132">
        <v>5.7736000000000003E-2</v>
      </c>
      <c r="L2132" s="168">
        <v>1.1835999999999999E-10</v>
      </c>
      <c r="M2132">
        <v>5.7735000000000002E-2</v>
      </c>
      <c r="N2132" s="168">
        <v>1.1835999999999999E-10</v>
      </c>
      <c r="O2132" t="str">
        <f>IF(VLOOKUP($B2132,Table1[],2,FALSE)=0,"",VLOOKUP($B2132,Table1[],2,FALSE))</f>
        <v/>
      </c>
      <c r="P2132" t="str">
        <f>IF(VLOOKUP($B2132,Table1[],3,FALSE)=0,"",VLOOKUP($B2132,Table1[],3,FALSE))</f>
        <v/>
      </c>
      <c r="Q2132" t="str">
        <f>IF(VLOOKUP($B2132,Table1[],5,FALSE)=0,"",VLOOKUP($B2132,Table1[],5,FALSE))</f>
        <v/>
      </c>
    </row>
    <row r="2133" spans="1:17" x14ac:dyDescent="0.25">
      <c r="A2133" t="s">
        <v>117</v>
      </c>
      <c r="B2133" t="s">
        <v>29</v>
      </c>
      <c r="C2133">
        <v>0</v>
      </c>
      <c r="D2133">
        <v>0.04</v>
      </c>
      <c r="E2133">
        <v>1</v>
      </c>
      <c r="F2133" t="s">
        <v>21</v>
      </c>
      <c r="G2133" t="s">
        <v>20</v>
      </c>
      <c r="K2133">
        <v>0.57735999999999998</v>
      </c>
      <c r="L2133" s="168">
        <v>1.1835999999999999E-11</v>
      </c>
      <c r="M2133">
        <v>0.57735000000000003</v>
      </c>
      <c r="N2133" s="168">
        <v>1.1835999999999999E-11</v>
      </c>
      <c r="O2133" t="str">
        <f>IF(VLOOKUP($B2133,Table1[],2,FALSE)=0,"",VLOOKUP($B2133,Table1[],2,FALSE))</f>
        <v/>
      </c>
      <c r="P2133" t="str">
        <f>IF(VLOOKUP($B2133,Table1[],3,FALSE)=0,"",VLOOKUP($B2133,Table1[],3,FALSE))</f>
        <v/>
      </c>
      <c r="Q2133" t="str">
        <f>IF(VLOOKUP($B2133,Table1[],5,FALSE)=0,"",VLOOKUP($B2133,Table1[],5,FALSE))</f>
        <v/>
      </c>
    </row>
    <row r="2134" spans="1:17" x14ac:dyDescent="0.25">
      <c r="A2134" t="s">
        <v>117</v>
      </c>
      <c r="B2134" t="s">
        <v>29</v>
      </c>
      <c r="C2134">
        <v>0</v>
      </c>
      <c r="D2134">
        <v>0.04</v>
      </c>
      <c r="E2134">
        <v>10</v>
      </c>
      <c r="F2134" t="s">
        <v>21</v>
      </c>
      <c r="G2134" t="s">
        <v>20</v>
      </c>
      <c r="K2134">
        <v>5.7736000000000001</v>
      </c>
      <c r="L2134" s="168">
        <v>1.1835999999999999E-12</v>
      </c>
      <c r="M2134">
        <v>5.7736000000000001</v>
      </c>
      <c r="N2134" s="168">
        <v>1.1835999999999999E-12</v>
      </c>
      <c r="O2134" t="str">
        <f>IF(VLOOKUP($B2134,Table1[],2,FALSE)=0,"",VLOOKUP($B2134,Table1[],2,FALSE))</f>
        <v/>
      </c>
      <c r="P2134" t="str">
        <f>IF(VLOOKUP($B2134,Table1[],3,FALSE)=0,"",VLOOKUP($B2134,Table1[],3,FALSE))</f>
        <v/>
      </c>
      <c r="Q2134" t="str">
        <f>IF(VLOOKUP($B2134,Table1[],5,FALSE)=0,"",VLOOKUP($B2134,Table1[],5,FALSE))</f>
        <v/>
      </c>
    </row>
    <row r="2135" spans="1:17" x14ac:dyDescent="0.25">
      <c r="A2135" t="s">
        <v>117</v>
      </c>
      <c r="B2135" t="s">
        <v>29</v>
      </c>
      <c r="C2135">
        <v>0.04</v>
      </c>
      <c r="D2135">
        <v>1</v>
      </c>
      <c r="E2135">
        <v>9.9999999999999995E-8</v>
      </c>
      <c r="F2135" t="s">
        <v>21</v>
      </c>
      <c r="G2135" t="s">
        <v>20</v>
      </c>
      <c r="K2135">
        <v>2.8999999999999998E-7</v>
      </c>
      <c r="L2135">
        <v>1.2999999999999999E-4</v>
      </c>
      <c r="M2135" s="168">
        <v>2.5344999999999998E-7</v>
      </c>
      <c r="N2135">
        <v>1.2897000000000001E-4</v>
      </c>
      <c r="O2135" t="str">
        <f>IF(VLOOKUP($B2135,Table1[],2,FALSE)=0,"",VLOOKUP($B2135,Table1[],2,FALSE))</f>
        <v/>
      </c>
      <c r="P2135" t="str">
        <f>IF(VLOOKUP($B2135,Table1[],3,FALSE)=0,"",VLOOKUP($B2135,Table1[],3,FALSE))</f>
        <v/>
      </c>
      <c r="Q2135" t="str">
        <f>IF(VLOOKUP($B2135,Table1[],5,FALSE)=0,"",VLOOKUP($B2135,Table1[],5,FALSE))</f>
        <v/>
      </c>
    </row>
    <row r="2136" spans="1:17" x14ac:dyDescent="0.25">
      <c r="A2136" t="s">
        <v>117</v>
      </c>
      <c r="B2136" t="s">
        <v>29</v>
      </c>
      <c r="C2136">
        <v>0.04</v>
      </c>
      <c r="D2136">
        <v>1</v>
      </c>
      <c r="E2136">
        <v>9.9999999999999995E-7</v>
      </c>
      <c r="F2136" t="s">
        <v>21</v>
      </c>
      <c r="G2136" t="s">
        <v>20</v>
      </c>
      <c r="K2136" s="168">
        <v>6.5700999999999998E-7</v>
      </c>
      <c r="L2136">
        <v>1.2894E-4</v>
      </c>
      <c r="M2136" s="168">
        <v>5.9818000000000003E-7</v>
      </c>
      <c r="N2136">
        <v>1.2907000000000001E-4</v>
      </c>
      <c r="O2136" t="str">
        <f>IF(VLOOKUP($B2136,Table1[],2,FALSE)=0,"",VLOOKUP($B2136,Table1[],2,FALSE))</f>
        <v/>
      </c>
      <c r="P2136" t="str">
        <f>IF(VLOOKUP($B2136,Table1[],3,FALSE)=0,"",VLOOKUP($B2136,Table1[],3,FALSE))</f>
        <v/>
      </c>
      <c r="Q2136" t="str">
        <f>IF(VLOOKUP($B2136,Table1[],5,FALSE)=0,"",VLOOKUP($B2136,Table1[],5,FALSE))</f>
        <v/>
      </c>
    </row>
    <row r="2137" spans="1:17" x14ac:dyDescent="0.25">
      <c r="A2137" t="s">
        <v>117</v>
      </c>
      <c r="B2137" t="s">
        <v>29</v>
      </c>
      <c r="C2137">
        <v>0.04</v>
      </c>
      <c r="D2137">
        <v>1</v>
      </c>
      <c r="E2137">
        <v>1.0000000000000001E-5</v>
      </c>
      <c r="F2137" t="s">
        <v>21</v>
      </c>
      <c r="G2137" t="s">
        <v>20</v>
      </c>
      <c r="K2137">
        <v>2.6089999999999999E-5</v>
      </c>
      <c r="L2137">
        <v>1.3884999999999999E-4</v>
      </c>
      <c r="M2137">
        <v>2.5942E-5</v>
      </c>
      <c r="N2137">
        <v>1.3918000000000001E-4</v>
      </c>
      <c r="O2137" t="str">
        <f>IF(VLOOKUP($B2137,Table1[],2,FALSE)=0,"",VLOOKUP($B2137,Table1[],2,FALSE))</f>
        <v/>
      </c>
      <c r="P2137" t="str">
        <f>IF(VLOOKUP($B2137,Table1[],3,FALSE)=0,"",VLOOKUP($B2137,Table1[],3,FALSE))</f>
        <v/>
      </c>
      <c r="Q2137" t="str">
        <f>IF(VLOOKUP($B2137,Table1[],5,FALSE)=0,"",VLOOKUP($B2137,Table1[],5,FALSE))</f>
        <v/>
      </c>
    </row>
    <row r="2138" spans="1:17" x14ac:dyDescent="0.25">
      <c r="A2138" t="s">
        <v>117</v>
      </c>
      <c r="B2138" t="s">
        <v>29</v>
      </c>
      <c r="C2138">
        <v>0.04</v>
      </c>
      <c r="D2138">
        <v>1</v>
      </c>
      <c r="E2138">
        <v>1E-4</v>
      </c>
      <c r="F2138" t="s">
        <v>21</v>
      </c>
      <c r="G2138" t="s">
        <v>20</v>
      </c>
      <c r="K2138">
        <v>3.9689E-4</v>
      </c>
      <c r="L2138">
        <v>5.5570000000000001E-4</v>
      </c>
      <c r="M2138">
        <v>3.9680999999999999E-4</v>
      </c>
      <c r="N2138">
        <v>5.5588000000000002E-4</v>
      </c>
      <c r="O2138" t="str">
        <f>IF(VLOOKUP($B2138,Table1[],2,FALSE)=0,"",VLOOKUP($B2138,Table1[],2,FALSE))</f>
        <v/>
      </c>
      <c r="P2138" t="str">
        <f>IF(VLOOKUP($B2138,Table1[],3,FALSE)=0,"",VLOOKUP($B2138,Table1[],3,FALSE))</f>
        <v/>
      </c>
      <c r="Q2138" t="str">
        <f>IF(VLOOKUP($B2138,Table1[],5,FALSE)=0,"",VLOOKUP($B2138,Table1[],5,FALSE))</f>
        <v/>
      </c>
    </row>
    <row r="2139" spans="1:17" x14ac:dyDescent="0.25">
      <c r="A2139" t="s">
        <v>117</v>
      </c>
      <c r="B2139" t="s">
        <v>29</v>
      </c>
      <c r="C2139">
        <v>0.04</v>
      </c>
      <c r="D2139">
        <v>1</v>
      </c>
      <c r="E2139">
        <v>1E-3</v>
      </c>
      <c r="F2139" t="s">
        <v>21</v>
      </c>
      <c r="G2139" t="s">
        <v>20</v>
      </c>
      <c r="K2139">
        <v>3.9871999999999998E-3</v>
      </c>
      <c r="L2139">
        <v>5.4140999999999998E-3</v>
      </c>
      <c r="M2139">
        <v>3.9871999999999998E-3</v>
      </c>
      <c r="N2139">
        <v>5.4140999999999998E-3</v>
      </c>
      <c r="O2139" t="str">
        <f>IF(VLOOKUP($B2139,Table1[],2,FALSE)=0,"",VLOOKUP($B2139,Table1[],2,FALSE))</f>
        <v/>
      </c>
      <c r="P2139" t="str">
        <f>IF(VLOOKUP($B2139,Table1[],3,FALSE)=0,"",VLOOKUP($B2139,Table1[],3,FALSE))</f>
        <v/>
      </c>
      <c r="Q2139" t="str">
        <f>IF(VLOOKUP($B2139,Table1[],5,FALSE)=0,"",VLOOKUP($B2139,Table1[],5,FALSE))</f>
        <v/>
      </c>
    </row>
    <row r="2140" spans="1:17" x14ac:dyDescent="0.25">
      <c r="A2140" t="s">
        <v>117</v>
      </c>
      <c r="B2140" t="s">
        <v>29</v>
      </c>
      <c r="C2140">
        <v>0.04</v>
      </c>
      <c r="D2140">
        <v>1</v>
      </c>
      <c r="E2140">
        <v>0.01</v>
      </c>
      <c r="F2140" t="s">
        <v>21</v>
      </c>
      <c r="G2140" t="s">
        <v>20</v>
      </c>
      <c r="K2140">
        <v>5.5948999999999999E-2</v>
      </c>
      <c r="L2140">
        <v>5.4127000000000002E-2</v>
      </c>
      <c r="M2140">
        <v>5.5948999999999999E-2</v>
      </c>
      <c r="N2140">
        <v>5.4127000000000002E-2</v>
      </c>
      <c r="O2140" t="str">
        <f>IF(VLOOKUP($B2140,Table1[],2,FALSE)=0,"",VLOOKUP($B2140,Table1[],2,FALSE))</f>
        <v/>
      </c>
      <c r="P2140" t="str">
        <f>IF(VLOOKUP($B2140,Table1[],3,FALSE)=0,"",VLOOKUP($B2140,Table1[],3,FALSE))</f>
        <v/>
      </c>
      <c r="Q2140" t="str">
        <f>IF(VLOOKUP($B2140,Table1[],5,FALSE)=0,"",VLOOKUP($B2140,Table1[],5,FALSE))</f>
        <v/>
      </c>
    </row>
    <row r="2141" spans="1:17" x14ac:dyDescent="0.25">
      <c r="A2141" t="s">
        <v>117</v>
      </c>
      <c r="B2141" t="s">
        <v>29</v>
      </c>
      <c r="C2141">
        <v>1</v>
      </c>
      <c r="D2141">
        <v>10</v>
      </c>
      <c r="E2141">
        <v>9.9999999999999995E-7</v>
      </c>
      <c r="F2141" t="s">
        <v>21</v>
      </c>
      <c r="G2141" t="s">
        <v>20</v>
      </c>
      <c r="K2141" s="168">
        <v>4.3999999999999997E-9</v>
      </c>
      <c r="L2141">
        <v>1.2999999999999999E-4</v>
      </c>
      <c r="M2141" s="168">
        <v>7.4136999999999999E-10</v>
      </c>
      <c r="N2141">
        <v>1.2922000000000001E-4</v>
      </c>
      <c r="O2141" t="str">
        <f>IF(VLOOKUP($B2141,Table1[],2,FALSE)=0,"",VLOOKUP($B2141,Table1[],2,FALSE))</f>
        <v/>
      </c>
      <c r="P2141" t="str">
        <f>IF(VLOOKUP($B2141,Table1[],3,FALSE)=0,"",VLOOKUP($B2141,Table1[],3,FALSE))</f>
        <v/>
      </c>
      <c r="Q2141" t="str">
        <f>IF(VLOOKUP($B2141,Table1[],5,FALSE)=0,"",VLOOKUP($B2141,Table1[],5,FALSE))</f>
        <v/>
      </c>
    </row>
    <row r="2142" spans="1:17" x14ac:dyDescent="0.25">
      <c r="A2142" t="s">
        <v>117</v>
      </c>
      <c r="B2142" t="s">
        <v>29</v>
      </c>
      <c r="C2142">
        <v>1</v>
      </c>
      <c r="D2142">
        <v>10</v>
      </c>
      <c r="E2142">
        <v>1.0000000000000001E-5</v>
      </c>
      <c r="F2142" t="s">
        <v>21</v>
      </c>
      <c r="G2142" t="s">
        <v>20</v>
      </c>
      <c r="K2142" s="168">
        <v>1.9518E-7</v>
      </c>
      <c r="L2142">
        <v>1.292E-4</v>
      </c>
      <c r="M2142" s="168">
        <v>1.3836999999999999E-7</v>
      </c>
      <c r="N2142">
        <v>1.2920999999999999E-4</v>
      </c>
      <c r="O2142" t="str">
        <f>IF(VLOOKUP($B2142,Table1[],2,FALSE)=0,"",VLOOKUP($B2142,Table1[],2,FALSE))</f>
        <v/>
      </c>
      <c r="P2142" t="str">
        <f>IF(VLOOKUP($B2142,Table1[],3,FALSE)=0,"",VLOOKUP($B2142,Table1[],3,FALSE))</f>
        <v/>
      </c>
      <c r="Q2142" t="str">
        <f>IF(VLOOKUP($B2142,Table1[],5,FALSE)=0,"",VLOOKUP($B2142,Table1[],5,FALSE))</f>
        <v/>
      </c>
    </row>
    <row r="2143" spans="1:17" x14ac:dyDescent="0.25">
      <c r="A2143" t="s">
        <v>117</v>
      </c>
      <c r="B2143" t="s">
        <v>29</v>
      </c>
      <c r="C2143">
        <v>1</v>
      </c>
      <c r="D2143">
        <v>10</v>
      </c>
      <c r="E2143">
        <v>1E-4</v>
      </c>
      <c r="F2143" t="s">
        <v>21</v>
      </c>
      <c r="G2143" t="s">
        <v>20</v>
      </c>
      <c r="K2143">
        <v>1.3574000000000001E-5</v>
      </c>
      <c r="L2143">
        <v>1.2799E-4</v>
      </c>
      <c r="M2143">
        <v>1.3570999999999999E-5</v>
      </c>
      <c r="N2143">
        <v>1.2799E-4</v>
      </c>
      <c r="O2143" t="str">
        <f>IF(VLOOKUP($B2143,Table1[],2,FALSE)=0,"",VLOOKUP($B2143,Table1[],2,FALSE))</f>
        <v/>
      </c>
      <c r="P2143" t="str">
        <f>IF(VLOOKUP($B2143,Table1[],3,FALSE)=0,"",VLOOKUP($B2143,Table1[],3,FALSE))</f>
        <v/>
      </c>
      <c r="Q2143" t="str">
        <f>IF(VLOOKUP($B2143,Table1[],5,FALSE)=0,"",VLOOKUP($B2143,Table1[],5,FALSE))</f>
        <v/>
      </c>
    </row>
    <row r="2144" spans="1:17" x14ac:dyDescent="0.25">
      <c r="A2144" t="s">
        <v>117</v>
      </c>
      <c r="B2144" t="s">
        <v>29</v>
      </c>
      <c r="C2144">
        <v>1</v>
      </c>
      <c r="D2144">
        <v>10</v>
      </c>
      <c r="E2144">
        <v>1E-3</v>
      </c>
      <c r="F2144" t="s">
        <v>21</v>
      </c>
      <c r="G2144" t="s">
        <v>20</v>
      </c>
      <c r="K2144">
        <v>6.8566000000000005E-4</v>
      </c>
      <c r="L2144">
        <v>9.1516999999999998E-5</v>
      </c>
      <c r="M2144">
        <v>6.8565E-4</v>
      </c>
      <c r="N2144">
        <v>9.1518E-5</v>
      </c>
      <c r="O2144" t="str">
        <f>IF(VLOOKUP($B2144,Table1[],2,FALSE)=0,"",VLOOKUP($B2144,Table1[],2,FALSE))</f>
        <v/>
      </c>
      <c r="P2144" t="str">
        <f>IF(VLOOKUP($B2144,Table1[],3,FALSE)=0,"",VLOOKUP($B2144,Table1[],3,FALSE))</f>
        <v/>
      </c>
      <c r="Q2144" t="str">
        <f>IF(VLOOKUP($B2144,Table1[],5,FALSE)=0,"",VLOOKUP($B2144,Table1[],5,FALSE))</f>
        <v/>
      </c>
    </row>
    <row r="2145" spans="1:17" x14ac:dyDescent="0.25">
      <c r="A2145" t="s">
        <v>117</v>
      </c>
      <c r="B2145" t="s">
        <v>29</v>
      </c>
      <c r="C2145">
        <v>1</v>
      </c>
      <c r="D2145">
        <v>10</v>
      </c>
      <c r="E2145">
        <v>0.01</v>
      </c>
      <c r="F2145" t="s">
        <v>21</v>
      </c>
      <c r="G2145" t="s">
        <v>20</v>
      </c>
      <c r="K2145">
        <v>5.7844000000000003E-3</v>
      </c>
      <c r="L2145">
        <v>1.571E-5</v>
      </c>
      <c r="M2145">
        <v>5.7844000000000003E-3</v>
      </c>
      <c r="N2145">
        <v>1.571E-5</v>
      </c>
      <c r="O2145" t="str">
        <f>IF(VLOOKUP($B2145,Table1[],2,FALSE)=0,"",VLOOKUP($B2145,Table1[],2,FALSE))</f>
        <v/>
      </c>
      <c r="P2145" t="str">
        <f>IF(VLOOKUP($B2145,Table1[],3,FALSE)=0,"",VLOOKUP($B2145,Table1[],3,FALSE))</f>
        <v/>
      </c>
      <c r="Q2145" t="str">
        <f>IF(VLOOKUP($B2145,Table1[],5,FALSE)=0,"",VLOOKUP($B2145,Table1[],5,FALSE))</f>
        <v/>
      </c>
    </row>
    <row r="2146" spans="1:17" x14ac:dyDescent="0.25">
      <c r="A2146" t="s">
        <v>117</v>
      </c>
      <c r="B2146" t="s">
        <v>29</v>
      </c>
      <c r="C2146">
        <v>1</v>
      </c>
      <c r="D2146">
        <v>10</v>
      </c>
      <c r="E2146">
        <v>0.1</v>
      </c>
      <c r="F2146" t="s">
        <v>21</v>
      </c>
      <c r="G2146" t="s">
        <v>20</v>
      </c>
      <c r="K2146">
        <v>5.7734000000000001E-2</v>
      </c>
      <c r="L2146" s="168">
        <v>1.5904000000000001E-6</v>
      </c>
      <c r="M2146">
        <v>5.772E-2</v>
      </c>
      <c r="N2146" s="168">
        <v>1.5904000000000001E-6</v>
      </c>
      <c r="O2146" t="str">
        <f>IF(VLOOKUP($B2146,Table1[],2,FALSE)=0,"",VLOOKUP($B2146,Table1[],2,FALSE))</f>
        <v/>
      </c>
      <c r="P2146" t="str">
        <f>IF(VLOOKUP($B2146,Table1[],3,FALSE)=0,"",VLOOKUP($B2146,Table1[],3,FALSE))</f>
        <v/>
      </c>
      <c r="Q2146" t="str">
        <f>IF(VLOOKUP($B2146,Table1[],5,FALSE)=0,"",VLOOKUP($B2146,Table1[],5,FALSE))</f>
        <v/>
      </c>
    </row>
    <row r="2147" spans="1:17" x14ac:dyDescent="0.25">
      <c r="A2147" t="s">
        <v>117</v>
      </c>
      <c r="B2147" t="s">
        <v>29</v>
      </c>
      <c r="C2147">
        <v>10</v>
      </c>
      <c r="D2147">
        <v>100</v>
      </c>
      <c r="E2147">
        <v>1.0000000000000001E-5</v>
      </c>
      <c r="F2147" t="s">
        <v>21</v>
      </c>
      <c r="G2147" t="s">
        <v>20</v>
      </c>
      <c r="K2147">
        <v>4.3999999999999997E-8</v>
      </c>
      <c r="L2147" s="168">
        <v>7.4136999999999997E-9</v>
      </c>
      <c r="M2147" s="168">
        <v>7.4136999999999997E-9</v>
      </c>
      <c r="N2147">
        <v>1.2922000000000001E-4</v>
      </c>
      <c r="O2147" t="str">
        <f>IF(VLOOKUP($B2147,Table1[],2,FALSE)=0,"",VLOOKUP($B2147,Table1[],2,FALSE))</f>
        <v/>
      </c>
      <c r="P2147" t="str">
        <f>IF(VLOOKUP($B2147,Table1[],3,FALSE)=0,"",VLOOKUP($B2147,Table1[],3,FALSE))</f>
        <v/>
      </c>
      <c r="Q2147" t="str">
        <f>IF(VLOOKUP($B2147,Table1[],5,FALSE)=0,"",VLOOKUP($B2147,Table1[],5,FALSE))</f>
        <v/>
      </c>
    </row>
    <row r="2148" spans="1:17" x14ac:dyDescent="0.25">
      <c r="A2148" t="s">
        <v>117</v>
      </c>
      <c r="B2148" t="s">
        <v>29</v>
      </c>
      <c r="C2148">
        <v>10</v>
      </c>
      <c r="D2148">
        <v>100</v>
      </c>
      <c r="E2148">
        <v>1E-4</v>
      </c>
      <c r="F2148" t="s">
        <v>21</v>
      </c>
      <c r="G2148" t="s">
        <v>20</v>
      </c>
      <c r="K2148" s="168">
        <v>1.9518000000000001E-6</v>
      </c>
      <c r="L2148" s="168">
        <v>1.3837E-6</v>
      </c>
      <c r="M2148" s="168">
        <v>1.3837E-6</v>
      </c>
      <c r="N2148">
        <v>1.2920999999999999E-4</v>
      </c>
      <c r="O2148" t="str">
        <f>IF(VLOOKUP($B2148,Table1[],2,FALSE)=0,"",VLOOKUP($B2148,Table1[],2,FALSE))</f>
        <v/>
      </c>
      <c r="P2148" t="str">
        <f>IF(VLOOKUP($B2148,Table1[],3,FALSE)=0,"",VLOOKUP($B2148,Table1[],3,FALSE))</f>
        <v/>
      </c>
      <c r="Q2148" t="str">
        <f>IF(VLOOKUP($B2148,Table1[],5,FALSE)=0,"",VLOOKUP($B2148,Table1[],5,FALSE))</f>
        <v/>
      </c>
    </row>
    <row r="2149" spans="1:17" x14ac:dyDescent="0.25">
      <c r="A2149" t="s">
        <v>117</v>
      </c>
      <c r="B2149" t="s">
        <v>29</v>
      </c>
      <c r="C2149">
        <v>10</v>
      </c>
      <c r="D2149">
        <v>100</v>
      </c>
      <c r="E2149">
        <v>1E-3</v>
      </c>
      <c r="F2149" t="s">
        <v>21</v>
      </c>
      <c r="G2149" t="s">
        <v>20</v>
      </c>
      <c r="K2149">
        <v>1.3574E-4</v>
      </c>
      <c r="L2149">
        <v>1.3570999999999999E-4</v>
      </c>
      <c r="M2149">
        <v>1.3570999999999999E-4</v>
      </c>
      <c r="N2149">
        <v>1.2799E-4</v>
      </c>
      <c r="O2149" t="str">
        <f>IF(VLOOKUP($B2149,Table1[],2,FALSE)=0,"",VLOOKUP($B2149,Table1[],2,FALSE))</f>
        <v/>
      </c>
      <c r="P2149" t="str">
        <f>IF(VLOOKUP($B2149,Table1[],3,FALSE)=0,"",VLOOKUP($B2149,Table1[],3,FALSE))</f>
        <v/>
      </c>
      <c r="Q2149" t="str">
        <f>IF(VLOOKUP($B2149,Table1[],5,FALSE)=0,"",VLOOKUP($B2149,Table1[],5,FALSE))</f>
        <v/>
      </c>
    </row>
    <row r="2150" spans="1:17" x14ac:dyDescent="0.25">
      <c r="A2150" t="s">
        <v>117</v>
      </c>
      <c r="B2150" t="s">
        <v>29</v>
      </c>
      <c r="C2150">
        <v>10</v>
      </c>
      <c r="D2150">
        <v>100</v>
      </c>
      <c r="E2150">
        <v>0.01</v>
      </c>
      <c r="F2150" t="s">
        <v>21</v>
      </c>
      <c r="G2150" t="s">
        <v>20</v>
      </c>
      <c r="K2150">
        <v>6.8566E-3</v>
      </c>
      <c r="L2150">
        <v>6.8564999999999997E-3</v>
      </c>
      <c r="M2150">
        <v>6.8564999999999997E-3</v>
      </c>
      <c r="N2150">
        <v>9.1518E-5</v>
      </c>
      <c r="O2150" t="str">
        <f>IF(VLOOKUP($B2150,Table1[],2,FALSE)=0,"",VLOOKUP($B2150,Table1[],2,FALSE))</f>
        <v/>
      </c>
      <c r="P2150" t="str">
        <f>IF(VLOOKUP($B2150,Table1[],3,FALSE)=0,"",VLOOKUP($B2150,Table1[],3,FALSE))</f>
        <v/>
      </c>
      <c r="Q2150" t="str">
        <f>IF(VLOOKUP($B2150,Table1[],5,FALSE)=0,"",VLOOKUP($B2150,Table1[],5,FALSE))</f>
        <v/>
      </c>
    </row>
    <row r="2151" spans="1:17" x14ac:dyDescent="0.25">
      <c r="A2151" t="s">
        <v>117</v>
      </c>
      <c r="B2151" t="s">
        <v>29</v>
      </c>
      <c r="C2151">
        <v>10</v>
      </c>
      <c r="D2151">
        <v>100</v>
      </c>
      <c r="E2151">
        <v>0.1</v>
      </c>
      <c r="F2151" t="s">
        <v>21</v>
      </c>
      <c r="G2151" t="s">
        <v>20</v>
      </c>
      <c r="K2151">
        <v>5.7844E-2</v>
      </c>
      <c r="L2151">
        <v>5.7844E-2</v>
      </c>
      <c r="M2151">
        <v>5.7844E-2</v>
      </c>
      <c r="N2151">
        <v>1.571E-5</v>
      </c>
      <c r="O2151" t="str">
        <f>IF(VLOOKUP($B2151,Table1[],2,FALSE)=0,"",VLOOKUP($B2151,Table1[],2,FALSE))</f>
        <v/>
      </c>
      <c r="P2151" t="str">
        <f>IF(VLOOKUP($B2151,Table1[],3,FALSE)=0,"",VLOOKUP($B2151,Table1[],3,FALSE))</f>
        <v/>
      </c>
      <c r="Q2151" t="str">
        <f>IF(VLOOKUP($B2151,Table1[],5,FALSE)=0,"",VLOOKUP($B2151,Table1[],5,FALSE))</f>
        <v/>
      </c>
    </row>
    <row r="2152" spans="1:17" x14ac:dyDescent="0.25">
      <c r="A2152" t="s">
        <v>117</v>
      </c>
      <c r="B2152" t="s">
        <v>29</v>
      </c>
      <c r="C2152">
        <v>10</v>
      </c>
      <c r="D2152">
        <v>100</v>
      </c>
      <c r="E2152">
        <v>1</v>
      </c>
      <c r="F2152" t="s">
        <v>21</v>
      </c>
      <c r="G2152" t="s">
        <v>20</v>
      </c>
      <c r="K2152">
        <v>0.57733999999999996</v>
      </c>
      <c r="L2152">
        <v>0.57720000000000005</v>
      </c>
      <c r="M2152">
        <v>0.57720000000000005</v>
      </c>
      <c r="N2152" s="168">
        <v>1.5904000000000001E-6</v>
      </c>
      <c r="O2152" t="str">
        <f>IF(VLOOKUP($B2152,Table1[],2,FALSE)=0,"",VLOOKUP($B2152,Table1[],2,FALSE))</f>
        <v/>
      </c>
      <c r="P2152" t="str">
        <f>IF(VLOOKUP($B2152,Table1[],3,FALSE)=0,"",VLOOKUP($B2152,Table1[],3,FALSE))</f>
        <v/>
      </c>
      <c r="Q2152" t="str">
        <f>IF(VLOOKUP($B2152,Table1[],5,FALSE)=0,"",VLOOKUP($B2152,Table1[],5,FALSE))</f>
        <v/>
      </c>
    </row>
    <row r="2153" spans="1:17" x14ac:dyDescent="0.25">
      <c r="A2153" t="s">
        <v>117</v>
      </c>
      <c r="B2153" t="s">
        <v>29</v>
      </c>
      <c r="C2153">
        <v>10</v>
      </c>
      <c r="D2153">
        <v>100</v>
      </c>
      <c r="E2153">
        <v>10</v>
      </c>
      <c r="F2153" t="s">
        <v>21</v>
      </c>
      <c r="G2153" t="s">
        <v>20</v>
      </c>
      <c r="K2153">
        <v>5.7736000000000001</v>
      </c>
      <c r="L2153">
        <v>5.7733999999999996</v>
      </c>
      <c r="M2153">
        <v>5.7733999999999996</v>
      </c>
      <c r="N2153" s="168">
        <v>1.5906E-7</v>
      </c>
      <c r="O2153" t="str">
        <f>IF(VLOOKUP($B2153,Table1[],2,FALSE)=0,"",VLOOKUP($B2153,Table1[],2,FALSE))</f>
        <v/>
      </c>
      <c r="P2153" t="str">
        <f>IF(VLOOKUP($B2153,Table1[],3,FALSE)=0,"",VLOOKUP($B2153,Table1[],3,FALSE))</f>
        <v/>
      </c>
      <c r="Q2153" t="str">
        <f>IF(VLOOKUP($B2153,Table1[],5,FALSE)=0,"",VLOOKUP($B2153,Table1[],5,FALSE))</f>
        <v/>
      </c>
    </row>
    <row r="2154" spans="1:17" x14ac:dyDescent="0.25">
      <c r="A2154" t="s">
        <v>117</v>
      </c>
      <c r="B2154" t="s">
        <v>29</v>
      </c>
      <c r="C2154">
        <v>100</v>
      </c>
      <c r="D2154">
        <v>1000</v>
      </c>
      <c r="E2154">
        <v>1E-4</v>
      </c>
      <c r="F2154" t="s">
        <v>21</v>
      </c>
      <c r="G2154" t="s">
        <v>20</v>
      </c>
      <c r="K2154">
        <v>4.4000000000000002E-7</v>
      </c>
      <c r="L2154">
        <v>1.2999999999999999E-4</v>
      </c>
      <c r="M2154" s="168">
        <v>7.4136999999999997E-8</v>
      </c>
      <c r="N2154">
        <v>1.2922000000000001E-4</v>
      </c>
      <c r="O2154" t="str">
        <f>IF(VLOOKUP($B2154,Table1[],2,FALSE)=0,"",VLOOKUP($B2154,Table1[],2,FALSE))</f>
        <v/>
      </c>
      <c r="P2154" t="str">
        <f>IF(VLOOKUP($B2154,Table1[],3,FALSE)=0,"",VLOOKUP($B2154,Table1[],3,FALSE))</f>
        <v/>
      </c>
      <c r="Q2154" t="str">
        <f>IF(VLOOKUP($B2154,Table1[],5,FALSE)=0,"",VLOOKUP($B2154,Table1[],5,FALSE))</f>
        <v/>
      </c>
    </row>
    <row r="2155" spans="1:17" x14ac:dyDescent="0.25">
      <c r="A2155" t="s">
        <v>117</v>
      </c>
      <c r="B2155" t="s">
        <v>29</v>
      </c>
      <c r="C2155">
        <v>100</v>
      </c>
      <c r="D2155">
        <v>1000</v>
      </c>
      <c r="E2155">
        <v>1E-3</v>
      </c>
      <c r="F2155" t="s">
        <v>21</v>
      </c>
      <c r="G2155" t="s">
        <v>20</v>
      </c>
      <c r="K2155">
        <v>1.9517999999999998E-5</v>
      </c>
      <c r="L2155">
        <v>1.292E-4</v>
      </c>
      <c r="M2155">
        <v>1.3837E-5</v>
      </c>
      <c r="N2155">
        <v>1.2920999999999999E-4</v>
      </c>
      <c r="O2155" t="str">
        <f>IF(VLOOKUP($B2155,Table1[],2,FALSE)=0,"",VLOOKUP($B2155,Table1[],2,FALSE))</f>
        <v/>
      </c>
      <c r="P2155" t="str">
        <f>IF(VLOOKUP($B2155,Table1[],3,FALSE)=0,"",VLOOKUP($B2155,Table1[],3,FALSE))</f>
        <v/>
      </c>
      <c r="Q2155" t="str">
        <f>IF(VLOOKUP($B2155,Table1[],5,FALSE)=0,"",VLOOKUP($B2155,Table1[],5,FALSE))</f>
        <v/>
      </c>
    </row>
    <row r="2156" spans="1:17" x14ac:dyDescent="0.25">
      <c r="A2156" t="s">
        <v>117</v>
      </c>
      <c r="B2156" t="s">
        <v>29</v>
      </c>
      <c r="C2156">
        <v>100</v>
      </c>
      <c r="D2156">
        <v>1000</v>
      </c>
      <c r="E2156">
        <v>0.01</v>
      </c>
      <c r="F2156" t="s">
        <v>21</v>
      </c>
      <c r="G2156" t="s">
        <v>20</v>
      </c>
      <c r="K2156">
        <v>1.3573999999999999E-3</v>
      </c>
      <c r="L2156">
        <v>1.2799E-4</v>
      </c>
      <c r="M2156">
        <v>1.3571E-3</v>
      </c>
      <c r="N2156">
        <v>1.2799E-4</v>
      </c>
      <c r="O2156" t="str">
        <f>IF(VLOOKUP($B2156,Table1[],2,FALSE)=0,"",VLOOKUP($B2156,Table1[],2,FALSE))</f>
        <v/>
      </c>
      <c r="P2156" t="str">
        <f>IF(VLOOKUP($B2156,Table1[],3,FALSE)=0,"",VLOOKUP($B2156,Table1[],3,FALSE))</f>
        <v/>
      </c>
      <c r="Q2156" t="str">
        <f>IF(VLOOKUP($B2156,Table1[],5,FALSE)=0,"",VLOOKUP($B2156,Table1[],5,FALSE))</f>
        <v/>
      </c>
    </row>
    <row r="2157" spans="1:17" x14ac:dyDescent="0.25">
      <c r="A2157" t="s">
        <v>117</v>
      </c>
      <c r="B2157" t="s">
        <v>29</v>
      </c>
      <c r="C2157">
        <v>100</v>
      </c>
      <c r="D2157">
        <v>1000</v>
      </c>
      <c r="E2157">
        <v>0.1</v>
      </c>
      <c r="F2157" t="s">
        <v>21</v>
      </c>
      <c r="G2157" t="s">
        <v>20</v>
      </c>
      <c r="K2157">
        <v>6.8566000000000002E-2</v>
      </c>
      <c r="L2157">
        <v>9.1516999999999998E-5</v>
      </c>
      <c r="M2157">
        <v>6.8565000000000001E-2</v>
      </c>
      <c r="N2157">
        <v>9.1518E-5</v>
      </c>
      <c r="O2157" t="str">
        <f>IF(VLOOKUP($B2157,Table1[],2,FALSE)=0,"",VLOOKUP($B2157,Table1[],2,FALSE))</f>
        <v/>
      </c>
      <c r="P2157" t="str">
        <f>IF(VLOOKUP($B2157,Table1[],3,FALSE)=0,"",VLOOKUP($B2157,Table1[],3,FALSE))</f>
        <v/>
      </c>
      <c r="Q2157" t="str">
        <f>IF(VLOOKUP($B2157,Table1[],5,FALSE)=0,"",VLOOKUP($B2157,Table1[],5,FALSE))</f>
        <v/>
      </c>
    </row>
    <row r="2158" spans="1:17" x14ac:dyDescent="0.25">
      <c r="A2158" t="s">
        <v>117</v>
      </c>
      <c r="B2158" t="s">
        <v>29</v>
      </c>
      <c r="C2158">
        <v>100</v>
      </c>
      <c r="D2158">
        <v>1000</v>
      </c>
      <c r="E2158">
        <v>1</v>
      </c>
      <c r="F2158" t="s">
        <v>21</v>
      </c>
      <c r="G2158" t="s">
        <v>20</v>
      </c>
      <c r="K2158">
        <v>0.57843999999999995</v>
      </c>
      <c r="L2158">
        <v>1.571E-5</v>
      </c>
      <c r="M2158">
        <v>0.57843999999999995</v>
      </c>
      <c r="N2158">
        <v>1.571E-5</v>
      </c>
      <c r="O2158" t="str">
        <f>IF(VLOOKUP($B2158,Table1[],2,FALSE)=0,"",VLOOKUP($B2158,Table1[],2,FALSE))</f>
        <v/>
      </c>
      <c r="P2158" t="str">
        <f>IF(VLOOKUP($B2158,Table1[],3,FALSE)=0,"",VLOOKUP($B2158,Table1[],3,FALSE))</f>
        <v/>
      </c>
      <c r="Q2158" t="str">
        <f>IF(VLOOKUP($B2158,Table1[],5,FALSE)=0,"",VLOOKUP($B2158,Table1[],5,FALSE))</f>
        <v/>
      </c>
    </row>
    <row r="2159" spans="1:17" x14ac:dyDescent="0.25">
      <c r="A2159" t="s">
        <v>117</v>
      </c>
      <c r="B2159" t="s">
        <v>29</v>
      </c>
      <c r="C2159">
        <v>100</v>
      </c>
      <c r="D2159">
        <v>1000</v>
      </c>
      <c r="E2159">
        <v>10</v>
      </c>
      <c r="F2159" t="s">
        <v>21</v>
      </c>
      <c r="G2159" t="s">
        <v>20</v>
      </c>
      <c r="K2159">
        <v>5.7733999999999996</v>
      </c>
      <c r="L2159" s="168">
        <v>1.5904000000000001E-6</v>
      </c>
      <c r="M2159">
        <v>5.7720000000000002</v>
      </c>
      <c r="N2159" s="168">
        <v>1.5904000000000001E-6</v>
      </c>
      <c r="O2159" t="str">
        <f>IF(VLOOKUP($B2159,Table1[],2,FALSE)=0,"",VLOOKUP($B2159,Table1[],2,FALSE))</f>
        <v/>
      </c>
      <c r="P2159" t="str">
        <f>IF(VLOOKUP($B2159,Table1[],3,FALSE)=0,"",VLOOKUP($B2159,Table1[],3,FALSE))</f>
        <v/>
      </c>
      <c r="Q2159" t="str">
        <f>IF(VLOOKUP($B2159,Table1[],5,FALSE)=0,"",VLOOKUP($B2159,Table1[],5,FALSE))</f>
        <v/>
      </c>
    </row>
    <row r="2160" spans="1:17" x14ac:dyDescent="0.25">
      <c r="A2160" t="s">
        <v>117</v>
      </c>
      <c r="B2160" t="s">
        <v>29</v>
      </c>
      <c r="C2160">
        <v>1000</v>
      </c>
      <c r="D2160">
        <v>10000</v>
      </c>
      <c r="E2160">
        <v>1E-3</v>
      </c>
      <c r="F2160" t="s">
        <v>21</v>
      </c>
      <c r="G2160" t="s">
        <v>20</v>
      </c>
      <c r="K2160">
        <v>4.4000000000000002E-6</v>
      </c>
      <c r="L2160">
        <v>1.2999999999999999E-4</v>
      </c>
      <c r="M2160" s="168">
        <v>7.4137000000000003E-7</v>
      </c>
      <c r="N2160">
        <v>1.2922000000000001E-4</v>
      </c>
      <c r="O2160" t="str">
        <f>IF(VLOOKUP($B2160,Table1[],2,FALSE)=0,"",VLOOKUP($B2160,Table1[],2,FALSE))</f>
        <v/>
      </c>
      <c r="P2160" t="str">
        <f>IF(VLOOKUP($B2160,Table1[],3,FALSE)=0,"",VLOOKUP($B2160,Table1[],3,FALSE))</f>
        <v/>
      </c>
      <c r="Q2160" t="str">
        <f>IF(VLOOKUP($B2160,Table1[],5,FALSE)=0,"",VLOOKUP($B2160,Table1[],5,FALSE))</f>
        <v/>
      </c>
    </row>
    <row r="2161" spans="1:17" x14ac:dyDescent="0.25">
      <c r="A2161" t="s">
        <v>117</v>
      </c>
      <c r="B2161" t="s">
        <v>29</v>
      </c>
      <c r="C2161">
        <v>1000</v>
      </c>
      <c r="D2161">
        <v>10000</v>
      </c>
      <c r="E2161">
        <v>0.01</v>
      </c>
      <c r="F2161" t="s">
        <v>21</v>
      </c>
      <c r="G2161" t="s">
        <v>20</v>
      </c>
      <c r="K2161">
        <v>1.9518000000000001E-4</v>
      </c>
      <c r="L2161">
        <v>1.292E-4</v>
      </c>
      <c r="M2161">
        <v>1.3836999999999999E-4</v>
      </c>
      <c r="N2161">
        <v>1.2920999999999999E-4</v>
      </c>
      <c r="O2161" t="str">
        <f>IF(VLOOKUP($B2161,Table1[],2,FALSE)=0,"",VLOOKUP($B2161,Table1[],2,FALSE))</f>
        <v/>
      </c>
      <c r="P2161" t="str">
        <f>IF(VLOOKUP($B2161,Table1[],3,FALSE)=0,"",VLOOKUP($B2161,Table1[],3,FALSE))</f>
        <v/>
      </c>
      <c r="Q2161" t="str">
        <f>IF(VLOOKUP($B2161,Table1[],5,FALSE)=0,"",VLOOKUP($B2161,Table1[],5,FALSE))</f>
        <v/>
      </c>
    </row>
    <row r="2162" spans="1:17" x14ac:dyDescent="0.25">
      <c r="A2162" t="s">
        <v>117</v>
      </c>
      <c r="B2162" t="s">
        <v>29</v>
      </c>
      <c r="C2162">
        <v>1000</v>
      </c>
      <c r="D2162">
        <v>10000</v>
      </c>
      <c r="E2162">
        <v>0.1</v>
      </c>
      <c r="F2162" t="s">
        <v>21</v>
      </c>
      <c r="G2162" t="s">
        <v>20</v>
      </c>
      <c r="K2162">
        <v>1.3573999999999999E-2</v>
      </c>
      <c r="L2162">
        <v>1.2799E-4</v>
      </c>
      <c r="M2162">
        <v>1.3571E-2</v>
      </c>
      <c r="N2162">
        <v>1.2799E-4</v>
      </c>
      <c r="O2162" t="str">
        <f>IF(VLOOKUP($B2162,Table1[],2,FALSE)=0,"",VLOOKUP($B2162,Table1[],2,FALSE))</f>
        <v/>
      </c>
      <c r="P2162" t="str">
        <f>IF(VLOOKUP($B2162,Table1[],3,FALSE)=0,"",VLOOKUP($B2162,Table1[],3,FALSE))</f>
        <v/>
      </c>
      <c r="Q2162" t="str">
        <f>IF(VLOOKUP($B2162,Table1[],5,FALSE)=0,"",VLOOKUP($B2162,Table1[],5,FALSE))</f>
        <v/>
      </c>
    </row>
    <row r="2163" spans="1:17" x14ac:dyDescent="0.25">
      <c r="A2163" t="s">
        <v>117</v>
      </c>
      <c r="B2163" t="s">
        <v>29</v>
      </c>
      <c r="C2163">
        <v>1000</v>
      </c>
      <c r="D2163">
        <v>10000</v>
      </c>
      <c r="E2163">
        <v>1</v>
      </c>
      <c r="F2163" t="s">
        <v>21</v>
      </c>
      <c r="G2163" t="s">
        <v>20</v>
      </c>
      <c r="K2163">
        <v>0.68566000000000005</v>
      </c>
      <c r="L2163">
        <v>9.1516999999999998E-5</v>
      </c>
      <c r="M2163">
        <v>0.68564999999999998</v>
      </c>
      <c r="N2163">
        <v>9.1518E-5</v>
      </c>
      <c r="O2163" t="str">
        <f>IF(VLOOKUP($B2163,Table1[],2,FALSE)=0,"",VLOOKUP($B2163,Table1[],2,FALSE))</f>
        <v/>
      </c>
      <c r="P2163" t="str">
        <f>IF(VLOOKUP($B2163,Table1[],3,FALSE)=0,"",VLOOKUP($B2163,Table1[],3,FALSE))</f>
        <v/>
      </c>
      <c r="Q2163" t="str">
        <f>IF(VLOOKUP($B2163,Table1[],5,FALSE)=0,"",VLOOKUP($B2163,Table1[],5,FALSE))</f>
        <v/>
      </c>
    </row>
    <row r="2164" spans="1:17" x14ac:dyDescent="0.25">
      <c r="A2164" t="s">
        <v>117</v>
      </c>
      <c r="B2164" t="s">
        <v>29</v>
      </c>
      <c r="C2164">
        <v>1000</v>
      </c>
      <c r="D2164">
        <v>10000</v>
      </c>
      <c r="E2164">
        <v>10</v>
      </c>
      <c r="F2164" t="s">
        <v>21</v>
      </c>
      <c r="G2164" t="s">
        <v>20</v>
      </c>
      <c r="K2164">
        <v>5.7843999999999998</v>
      </c>
      <c r="L2164">
        <v>1.571E-5</v>
      </c>
      <c r="M2164">
        <v>5.7843999999999998</v>
      </c>
      <c r="N2164">
        <v>1.571E-5</v>
      </c>
      <c r="O2164" t="str">
        <f>IF(VLOOKUP($B2164,Table1[],2,FALSE)=0,"",VLOOKUP($B2164,Table1[],2,FALSE))</f>
        <v/>
      </c>
      <c r="P2164" t="str">
        <f>IF(VLOOKUP($B2164,Table1[],3,FALSE)=0,"",VLOOKUP($B2164,Table1[],3,FALSE))</f>
        <v/>
      </c>
      <c r="Q2164" t="str">
        <f>IF(VLOOKUP($B2164,Table1[],5,FALSE)=0,"",VLOOKUP($B2164,Table1[],5,FALSE))</f>
        <v/>
      </c>
    </row>
    <row r="2165" spans="1:17" x14ac:dyDescent="0.25">
      <c r="A2165" t="s">
        <v>117</v>
      </c>
      <c r="B2165" t="s">
        <v>29</v>
      </c>
      <c r="C2165">
        <v>1000</v>
      </c>
      <c r="D2165">
        <v>10000</v>
      </c>
      <c r="E2165">
        <v>100</v>
      </c>
      <c r="F2165" t="s">
        <v>21</v>
      </c>
      <c r="G2165" t="s">
        <v>20</v>
      </c>
      <c r="K2165">
        <v>57.734000000000002</v>
      </c>
      <c r="L2165" s="168">
        <v>1.5904000000000001E-6</v>
      </c>
      <c r="M2165">
        <v>57.72</v>
      </c>
      <c r="N2165" s="168">
        <v>1.5904000000000001E-6</v>
      </c>
      <c r="O2165" t="str">
        <f>IF(VLOOKUP($B2165,Table1[],2,FALSE)=0,"",VLOOKUP($B2165,Table1[],2,FALSE))</f>
        <v/>
      </c>
      <c r="P2165" t="str">
        <f>IF(VLOOKUP($B2165,Table1[],3,FALSE)=0,"",VLOOKUP($B2165,Table1[],3,FALSE))</f>
        <v/>
      </c>
      <c r="Q2165" t="str">
        <f>IF(VLOOKUP($B2165,Table1[],5,FALSE)=0,"",VLOOKUP($B2165,Table1[],5,FALSE))</f>
        <v/>
      </c>
    </row>
    <row r="2166" spans="1:17" x14ac:dyDescent="0.25">
      <c r="A2166" t="s">
        <v>117</v>
      </c>
      <c r="B2166" t="s">
        <v>29</v>
      </c>
      <c r="C2166">
        <v>0.04</v>
      </c>
      <c r="D2166">
        <v>10000</v>
      </c>
      <c r="F2166" t="s">
        <v>21</v>
      </c>
      <c r="G2166" t="s">
        <v>20</v>
      </c>
      <c r="K2166">
        <v>0</v>
      </c>
      <c r="L2166">
        <v>1.2E-4</v>
      </c>
      <c r="M2166">
        <v>0</v>
      </c>
      <c r="N2166">
        <v>1.1561399999999999E-4</v>
      </c>
      <c r="O2166" t="str">
        <f>IF(VLOOKUP($B2166,Table1[],2,FALSE)=0,"",VLOOKUP($B2166,Table1[],2,FALSE))</f>
        <v/>
      </c>
      <c r="P2166" t="str">
        <f>IF(VLOOKUP($B2166,Table1[],3,FALSE)=0,"",VLOOKUP($B2166,Table1[],3,FALSE))</f>
        <v/>
      </c>
      <c r="Q2166" t="str">
        <f>IF(VLOOKUP($B2166,Table1[],5,FALSE)=0,"",VLOOKUP($B2166,Table1[],5,FALSE))</f>
        <v/>
      </c>
    </row>
    <row r="2167" spans="1:17" x14ac:dyDescent="0.25">
      <c r="A2167" t="s">
        <v>117</v>
      </c>
      <c r="B2167" t="s">
        <v>1818</v>
      </c>
      <c r="C2167">
        <v>-270</v>
      </c>
      <c r="D2167">
        <v>149</v>
      </c>
      <c r="E2167">
        <v>0.1</v>
      </c>
      <c r="F2167" t="s">
        <v>66</v>
      </c>
      <c r="G2167" t="s">
        <v>66</v>
      </c>
      <c r="K2167">
        <v>8.0416114999999996E-2</v>
      </c>
      <c r="L2167">
        <v>0</v>
      </c>
      <c r="M2167">
        <v>6.7383358000000004E-2</v>
      </c>
      <c r="N2167">
        <v>0</v>
      </c>
      <c r="O2167" t="str">
        <f>IF(VLOOKUP($B2167,Table1[],2,FALSE)=0,"",VLOOKUP($B2167,Table1[],2,FALSE))</f>
        <v/>
      </c>
      <c r="P2167" t="str">
        <f>IF(VLOOKUP($B2167,Table1[],3,FALSE)=0,"",VLOOKUP($B2167,Table1[],3,FALSE))</f>
        <v/>
      </c>
      <c r="Q2167" t="str">
        <f>IF(VLOOKUP($B2167,Table1[],5,FALSE)=0,"",VLOOKUP($B2167,Table1[],5,FALSE))</f>
        <v>E</v>
      </c>
    </row>
    <row r="2168" spans="1:17" x14ac:dyDescent="0.25">
      <c r="A2168" t="s">
        <v>117</v>
      </c>
      <c r="B2168" t="s">
        <v>1818</v>
      </c>
      <c r="C2168">
        <v>149.001</v>
      </c>
      <c r="D2168">
        <v>593</v>
      </c>
      <c r="E2168">
        <v>0.1</v>
      </c>
      <c r="F2168" t="s">
        <v>66</v>
      </c>
      <c r="G2168" t="s">
        <v>66</v>
      </c>
      <c r="K2168">
        <v>6.9131376999999994E-2</v>
      </c>
      <c r="L2168">
        <v>0</v>
      </c>
      <c r="M2168">
        <v>6.7565681000000002E-2</v>
      </c>
      <c r="N2168">
        <v>0</v>
      </c>
      <c r="O2168" t="str">
        <f>IF(VLOOKUP($B2168,Table1[],2,FALSE)=0,"",VLOOKUP($B2168,Table1[],2,FALSE))</f>
        <v/>
      </c>
      <c r="P2168" t="str">
        <f>IF(VLOOKUP($B2168,Table1[],3,FALSE)=0,"",VLOOKUP($B2168,Table1[],3,FALSE))</f>
        <v/>
      </c>
      <c r="Q2168" t="str">
        <f>IF(VLOOKUP($B2168,Table1[],5,FALSE)=0,"",VLOOKUP($B2168,Table1[],5,FALSE))</f>
        <v>E</v>
      </c>
    </row>
    <row r="2169" spans="1:17" x14ac:dyDescent="0.25">
      <c r="A2169" t="s">
        <v>117</v>
      </c>
      <c r="B2169" t="s">
        <v>1818</v>
      </c>
      <c r="C2169">
        <v>593.00099999999998</v>
      </c>
      <c r="D2169">
        <v>1000</v>
      </c>
      <c r="E2169">
        <v>0.1</v>
      </c>
      <c r="F2169" t="s">
        <v>66</v>
      </c>
      <c r="G2169" t="s">
        <v>66</v>
      </c>
      <c r="K2169">
        <v>7.1535916000000005E-2</v>
      </c>
      <c r="L2169">
        <v>0</v>
      </c>
      <c r="M2169">
        <v>7.0024005E-2</v>
      </c>
      <c r="N2169">
        <v>0</v>
      </c>
      <c r="O2169" t="str">
        <f>IF(VLOOKUP($B2169,Table1[],2,FALSE)=0,"",VLOOKUP($B2169,Table1[],2,FALSE))</f>
        <v/>
      </c>
      <c r="P2169" t="str">
        <f>IF(VLOOKUP($B2169,Table1[],3,FALSE)=0,"",VLOOKUP($B2169,Table1[],3,FALSE))</f>
        <v/>
      </c>
      <c r="Q2169" t="str">
        <f>IF(VLOOKUP($B2169,Table1[],5,FALSE)=0,"",VLOOKUP($B2169,Table1[],5,FALSE))</f>
        <v>E</v>
      </c>
    </row>
    <row r="2170" spans="1:17" x14ac:dyDescent="0.25">
      <c r="A2170" t="s">
        <v>117</v>
      </c>
      <c r="B2170" t="s">
        <v>1818</v>
      </c>
      <c r="C2170">
        <v>-270</v>
      </c>
      <c r="D2170">
        <v>149</v>
      </c>
      <c r="E2170">
        <v>1</v>
      </c>
      <c r="F2170" t="s">
        <v>66</v>
      </c>
      <c r="G2170" t="s">
        <v>66</v>
      </c>
      <c r="K2170">
        <v>0.585017483</v>
      </c>
      <c r="L2170">
        <v>0</v>
      </c>
      <c r="M2170">
        <v>0.578394776</v>
      </c>
      <c r="N2170">
        <v>0</v>
      </c>
      <c r="O2170" t="str">
        <f>IF(VLOOKUP($B2170,Table1[],2,FALSE)=0,"",VLOOKUP($B2170,Table1[],2,FALSE))</f>
        <v/>
      </c>
      <c r="P2170" t="str">
        <f>IF(VLOOKUP($B2170,Table1[],3,FALSE)=0,"",VLOOKUP($B2170,Table1[],3,FALSE))</f>
        <v/>
      </c>
      <c r="Q2170" t="str">
        <f>IF(VLOOKUP($B2170,Table1[],5,FALSE)=0,"",VLOOKUP($B2170,Table1[],5,FALSE))</f>
        <v>E</v>
      </c>
    </row>
    <row r="2171" spans="1:17" x14ac:dyDescent="0.25">
      <c r="A2171" t="s">
        <v>117</v>
      </c>
      <c r="B2171" t="s">
        <v>1818</v>
      </c>
      <c r="C2171">
        <v>149.001</v>
      </c>
      <c r="D2171">
        <v>593</v>
      </c>
      <c r="E2171">
        <v>1</v>
      </c>
      <c r="F2171" t="s">
        <v>66</v>
      </c>
      <c r="G2171" t="s">
        <v>66</v>
      </c>
      <c r="K2171">
        <v>0.57915561400000004</v>
      </c>
      <c r="L2171">
        <v>0</v>
      </c>
      <c r="M2171">
        <v>0.57841604499999999</v>
      </c>
      <c r="N2171">
        <v>0</v>
      </c>
      <c r="O2171" t="str">
        <f>IF(VLOOKUP($B2171,Table1[],2,FALSE)=0,"",VLOOKUP($B2171,Table1[],2,FALSE))</f>
        <v/>
      </c>
      <c r="P2171" t="str">
        <f>IF(VLOOKUP($B2171,Table1[],3,FALSE)=0,"",VLOOKUP($B2171,Table1[],3,FALSE))</f>
        <v/>
      </c>
      <c r="Q2171" t="str">
        <f>IF(VLOOKUP($B2171,Table1[],5,FALSE)=0,"",VLOOKUP($B2171,Table1[],5,FALSE))</f>
        <v>E</v>
      </c>
    </row>
    <row r="2172" spans="1:17" x14ac:dyDescent="0.25">
      <c r="A2172" t="s">
        <v>117</v>
      </c>
      <c r="B2172" t="s">
        <v>1818</v>
      </c>
      <c r="C2172">
        <v>593.00099999999998</v>
      </c>
      <c r="D2172">
        <v>1000</v>
      </c>
      <c r="E2172">
        <v>1</v>
      </c>
      <c r="F2172" t="s">
        <v>66</v>
      </c>
      <c r="G2172" t="s">
        <v>66</v>
      </c>
      <c r="K2172">
        <v>0.57944755199999998</v>
      </c>
      <c r="L2172">
        <v>0</v>
      </c>
      <c r="M2172">
        <v>0.57870835600000003</v>
      </c>
      <c r="N2172">
        <v>0</v>
      </c>
      <c r="O2172" t="str">
        <f>IF(VLOOKUP($B2172,Table1[],2,FALSE)=0,"",VLOOKUP($B2172,Table1[],2,FALSE))</f>
        <v/>
      </c>
      <c r="P2172" t="str">
        <f>IF(VLOOKUP($B2172,Table1[],3,FALSE)=0,"",VLOOKUP($B2172,Table1[],3,FALSE))</f>
        <v/>
      </c>
      <c r="Q2172" t="str">
        <f>IF(VLOOKUP($B2172,Table1[],5,FALSE)=0,"",VLOOKUP($B2172,Table1[],5,FALSE))</f>
        <v>E</v>
      </c>
    </row>
    <row r="2173" spans="1:17" x14ac:dyDescent="0.25">
      <c r="A2173" t="s">
        <v>117</v>
      </c>
      <c r="B2173" t="s">
        <v>1816</v>
      </c>
      <c r="C2173">
        <v>-210</v>
      </c>
      <c r="D2173">
        <v>259.99900000000002</v>
      </c>
      <c r="E2173">
        <v>0.1</v>
      </c>
      <c r="F2173" t="s">
        <v>66</v>
      </c>
      <c r="G2173" t="s">
        <v>66</v>
      </c>
      <c r="K2173">
        <v>9.1700324999999999E-2</v>
      </c>
      <c r="L2173">
        <v>0</v>
      </c>
      <c r="M2173">
        <v>7.0601223000000005E-2</v>
      </c>
      <c r="N2173">
        <v>0</v>
      </c>
      <c r="O2173" t="str">
        <f>IF(VLOOKUP($B2173,Table1[],2,FALSE)=0,"",VLOOKUP($B2173,Table1[],2,FALSE))</f>
        <v/>
      </c>
      <c r="P2173" t="str">
        <f>IF(VLOOKUP($B2173,Table1[],3,FALSE)=0,"",VLOOKUP($B2173,Table1[],3,FALSE))</f>
        <v/>
      </c>
      <c r="Q2173" t="str">
        <f>IF(VLOOKUP($B2173,Table1[],5,FALSE)=0,"",VLOOKUP($B2173,Table1[],5,FALSE))</f>
        <v>J</v>
      </c>
    </row>
    <row r="2174" spans="1:17" x14ac:dyDescent="0.25">
      <c r="A2174" t="s">
        <v>117</v>
      </c>
      <c r="B2174" t="s">
        <v>1816</v>
      </c>
      <c r="C2174">
        <v>260</v>
      </c>
      <c r="D2174">
        <v>732</v>
      </c>
      <c r="E2174">
        <v>0.1</v>
      </c>
      <c r="F2174" t="s">
        <v>66</v>
      </c>
      <c r="G2174" t="s">
        <v>66</v>
      </c>
      <c r="K2174">
        <v>7.3715325999999998E-2</v>
      </c>
      <c r="L2174">
        <v>0</v>
      </c>
      <c r="M2174">
        <v>6.8215379000000007E-2</v>
      </c>
      <c r="N2174">
        <v>0</v>
      </c>
      <c r="O2174" t="str">
        <f>IF(VLOOKUP($B2174,Table1[],2,FALSE)=0,"",VLOOKUP($B2174,Table1[],2,FALSE))</f>
        <v/>
      </c>
      <c r="P2174" t="str">
        <f>IF(VLOOKUP($B2174,Table1[],3,FALSE)=0,"",VLOOKUP($B2174,Table1[],3,FALSE))</f>
        <v/>
      </c>
      <c r="Q2174" t="str">
        <f>IF(VLOOKUP($B2174,Table1[],5,FALSE)=0,"",VLOOKUP($B2174,Table1[],5,FALSE))</f>
        <v>J</v>
      </c>
    </row>
    <row r="2175" spans="1:17" x14ac:dyDescent="0.25">
      <c r="A2175" t="s">
        <v>117</v>
      </c>
      <c r="B2175" t="s">
        <v>1816</v>
      </c>
      <c r="C2175">
        <v>732.00099999999998</v>
      </c>
      <c r="D2175">
        <v>1200</v>
      </c>
      <c r="E2175">
        <v>0.1</v>
      </c>
      <c r="F2175" t="s">
        <v>66</v>
      </c>
      <c r="G2175" t="s">
        <v>66</v>
      </c>
      <c r="K2175">
        <v>7.6446990000000006E-2</v>
      </c>
      <c r="L2175">
        <v>0</v>
      </c>
      <c r="M2175">
        <v>7.1753449999999996E-2</v>
      </c>
      <c r="N2175">
        <v>0</v>
      </c>
      <c r="O2175" t="str">
        <f>IF(VLOOKUP($B2175,Table1[],2,FALSE)=0,"",VLOOKUP($B2175,Table1[],2,FALSE))</f>
        <v/>
      </c>
      <c r="P2175" t="str">
        <f>IF(VLOOKUP($B2175,Table1[],3,FALSE)=0,"",VLOOKUP($B2175,Table1[],3,FALSE))</f>
        <v/>
      </c>
      <c r="Q2175" t="str">
        <f>IF(VLOOKUP($B2175,Table1[],5,FALSE)=0,"",VLOOKUP($B2175,Table1[],5,FALSE))</f>
        <v>J</v>
      </c>
    </row>
    <row r="2176" spans="1:17" x14ac:dyDescent="0.25">
      <c r="A2176" t="s">
        <v>117</v>
      </c>
      <c r="B2176" t="s">
        <v>1816</v>
      </c>
      <c r="C2176">
        <v>-210</v>
      </c>
      <c r="D2176">
        <v>259.99900000000002</v>
      </c>
      <c r="E2176">
        <v>1</v>
      </c>
      <c r="F2176" t="s">
        <v>66</v>
      </c>
      <c r="G2176" t="s">
        <v>66</v>
      </c>
      <c r="K2176">
        <v>0.59049318399999995</v>
      </c>
      <c r="L2176">
        <v>0</v>
      </c>
      <c r="M2176">
        <v>0.57877848300000001</v>
      </c>
      <c r="N2176">
        <v>0</v>
      </c>
      <c r="O2176" t="str">
        <f>IF(VLOOKUP($B2176,Table1[],2,FALSE)=0,"",VLOOKUP($B2176,Table1[],2,FALSE))</f>
        <v/>
      </c>
      <c r="P2176" t="str">
        <f>IF(VLOOKUP($B2176,Table1[],3,FALSE)=0,"",VLOOKUP($B2176,Table1[],3,FALSE))</f>
        <v/>
      </c>
      <c r="Q2176" t="str">
        <f>IF(VLOOKUP($B2176,Table1[],5,FALSE)=0,"",VLOOKUP($B2176,Table1[],5,FALSE))</f>
        <v>J</v>
      </c>
    </row>
    <row r="2177" spans="1:17" x14ac:dyDescent="0.25">
      <c r="A2177" t="s">
        <v>117</v>
      </c>
      <c r="B2177" t="s">
        <v>1816</v>
      </c>
      <c r="C2177">
        <v>260</v>
      </c>
      <c r="D2177">
        <v>732</v>
      </c>
      <c r="E2177">
        <v>1</v>
      </c>
      <c r="F2177" t="s">
        <v>66</v>
      </c>
      <c r="G2177" t="s">
        <v>66</v>
      </c>
      <c r="K2177">
        <v>0.58165565500000005</v>
      </c>
      <c r="L2177">
        <v>0</v>
      </c>
      <c r="M2177">
        <v>0.57849229700000004</v>
      </c>
      <c r="N2177">
        <v>0</v>
      </c>
      <c r="O2177" t="str">
        <f>IF(VLOOKUP($B2177,Table1[],2,FALSE)=0,"",VLOOKUP($B2177,Table1[],2,FALSE))</f>
        <v/>
      </c>
      <c r="P2177" t="str">
        <f>IF(VLOOKUP($B2177,Table1[],3,FALSE)=0,"",VLOOKUP($B2177,Table1[],3,FALSE))</f>
        <v/>
      </c>
      <c r="Q2177" t="str">
        <f>IF(VLOOKUP($B2177,Table1[],5,FALSE)=0,"",VLOOKUP($B2177,Table1[],5,FALSE))</f>
        <v>J</v>
      </c>
    </row>
    <row r="2178" spans="1:17" x14ac:dyDescent="0.25">
      <c r="A2178" t="s">
        <v>117</v>
      </c>
      <c r="B2178" t="s">
        <v>1816</v>
      </c>
      <c r="C2178">
        <v>732.00099999999998</v>
      </c>
      <c r="D2178">
        <v>1200</v>
      </c>
      <c r="E2178">
        <v>1</v>
      </c>
      <c r="F2178" t="s">
        <v>66</v>
      </c>
      <c r="G2178" t="s">
        <v>66</v>
      </c>
      <c r="K2178">
        <v>0.58131823999999999</v>
      </c>
      <c r="L2178">
        <v>0</v>
      </c>
      <c r="M2178">
        <v>0.57892016499999999</v>
      </c>
      <c r="N2178">
        <v>0</v>
      </c>
      <c r="O2178" t="str">
        <f>IF(VLOOKUP($B2178,Table1[],2,FALSE)=0,"",VLOOKUP($B2178,Table1[],2,FALSE))</f>
        <v/>
      </c>
      <c r="P2178" t="str">
        <f>IF(VLOOKUP($B2178,Table1[],3,FALSE)=0,"",VLOOKUP($B2178,Table1[],3,FALSE))</f>
        <v/>
      </c>
      <c r="Q2178" t="str">
        <f>IF(VLOOKUP($B2178,Table1[],5,FALSE)=0,"",VLOOKUP($B2178,Table1[],5,FALSE))</f>
        <v>J</v>
      </c>
    </row>
    <row r="2179" spans="1:17" x14ac:dyDescent="0.25">
      <c r="A2179" t="s">
        <v>117</v>
      </c>
      <c r="B2179" t="s">
        <v>1815</v>
      </c>
      <c r="C2179">
        <v>-270</v>
      </c>
      <c r="D2179">
        <v>-240.001</v>
      </c>
      <c r="E2179">
        <v>0.1</v>
      </c>
      <c r="F2179" t="s">
        <v>66</v>
      </c>
      <c r="G2179" t="s">
        <v>66</v>
      </c>
      <c r="K2179">
        <v>0.45662971600000002</v>
      </c>
      <c r="L2179">
        <v>0</v>
      </c>
      <c r="M2179">
        <v>0.45079213899999998</v>
      </c>
      <c r="N2179">
        <v>0</v>
      </c>
      <c r="O2179" t="str">
        <f>IF(VLOOKUP($B2179,Table1[],2,FALSE)=0,"",VLOOKUP($B2179,Table1[],2,FALSE))</f>
        <v/>
      </c>
      <c r="P2179" t="str">
        <f>IF(VLOOKUP($B2179,Table1[],3,FALSE)=0,"",VLOOKUP($B2179,Table1[],3,FALSE))</f>
        <v/>
      </c>
      <c r="Q2179" t="str">
        <f>IF(VLOOKUP($B2179,Table1[],5,FALSE)=0,"",VLOOKUP($B2179,Table1[],5,FALSE))</f>
        <v>K</v>
      </c>
    </row>
    <row r="2180" spans="1:17" x14ac:dyDescent="0.25">
      <c r="A2180" t="s">
        <v>117</v>
      </c>
      <c r="B2180" t="s">
        <v>1815</v>
      </c>
      <c r="C2180">
        <v>-240</v>
      </c>
      <c r="D2180">
        <v>259.99900000000002</v>
      </c>
      <c r="E2180">
        <v>0.1</v>
      </c>
      <c r="F2180" t="s">
        <v>66</v>
      </c>
      <c r="G2180" t="s">
        <v>66</v>
      </c>
      <c r="K2180">
        <v>0.113916513</v>
      </c>
      <c r="L2180">
        <v>0</v>
      </c>
      <c r="M2180">
        <v>9.1809138999999998E-2</v>
      </c>
      <c r="N2180">
        <v>0</v>
      </c>
      <c r="O2180" t="str">
        <f>IF(VLOOKUP($B2180,Table1[],2,FALSE)=0,"",VLOOKUP($B2180,Table1[],2,FALSE))</f>
        <v/>
      </c>
      <c r="P2180" t="str">
        <f>IF(VLOOKUP($B2180,Table1[],3,FALSE)=0,"",VLOOKUP($B2180,Table1[],3,FALSE))</f>
        <v/>
      </c>
      <c r="Q2180" t="str">
        <f>IF(VLOOKUP($B2180,Table1[],5,FALSE)=0,"",VLOOKUP($B2180,Table1[],5,FALSE))</f>
        <v>K</v>
      </c>
    </row>
    <row r="2181" spans="1:17" x14ac:dyDescent="0.25">
      <c r="A2181" t="s">
        <v>117</v>
      </c>
      <c r="B2181" t="s">
        <v>1815</v>
      </c>
      <c r="C2181">
        <v>260</v>
      </c>
      <c r="D2181">
        <v>816</v>
      </c>
      <c r="E2181">
        <v>0.1</v>
      </c>
      <c r="F2181" t="s">
        <v>66</v>
      </c>
      <c r="G2181" t="s">
        <v>66</v>
      </c>
      <c r="K2181">
        <v>8.0979847999999993E-2</v>
      </c>
      <c r="L2181">
        <v>0</v>
      </c>
      <c r="M2181">
        <v>6.9993098000000004E-2</v>
      </c>
      <c r="N2181">
        <v>0</v>
      </c>
      <c r="O2181" t="str">
        <f>IF(VLOOKUP($B2181,Table1[],2,FALSE)=0,"",VLOOKUP($B2181,Table1[],2,FALSE))</f>
        <v/>
      </c>
      <c r="P2181" t="str">
        <f>IF(VLOOKUP($B2181,Table1[],3,FALSE)=0,"",VLOOKUP($B2181,Table1[],3,FALSE))</f>
        <v/>
      </c>
      <c r="Q2181" t="str">
        <f>IF(VLOOKUP($B2181,Table1[],5,FALSE)=0,"",VLOOKUP($B2181,Table1[],5,FALSE))</f>
        <v>K</v>
      </c>
    </row>
    <row r="2182" spans="1:17" x14ac:dyDescent="0.25">
      <c r="A2182" t="s">
        <v>117</v>
      </c>
      <c r="B2182" t="s">
        <v>1815</v>
      </c>
      <c r="C2182">
        <v>816.00099999999998</v>
      </c>
      <c r="D2182">
        <v>1371</v>
      </c>
      <c r="E2182">
        <v>0.1</v>
      </c>
      <c r="F2182" t="s">
        <v>66</v>
      </c>
      <c r="G2182" t="s">
        <v>66</v>
      </c>
      <c r="K2182">
        <v>9.0471350000000006E-2</v>
      </c>
      <c r="L2182">
        <v>0</v>
      </c>
      <c r="M2182">
        <v>7.6709093000000006E-2</v>
      </c>
      <c r="N2182">
        <v>0</v>
      </c>
      <c r="O2182" t="str">
        <f>IF(VLOOKUP($B2182,Table1[],2,FALSE)=0,"",VLOOKUP($B2182,Table1[],2,FALSE))</f>
        <v/>
      </c>
      <c r="P2182" t="str">
        <f>IF(VLOOKUP($B2182,Table1[],3,FALSE)=0,"",VLOOKUP($B2182,Table1[],3,FALSE))</f>
        <v/>
      </c>
      <c r="Q2182" t="str">
        <f>IF(VLOOKUP($B2182,Table1[],5,FALSE)=0,"",VLOOKUP($B2182,Table1[],5,FALSE))</f>
        <v>K</v>
      </c>
    </row>
    <row r="2183" spans="1:17" x14ac:dyDescent="0.25">
      <c r="A2183" t="s">
        <v>117</v>
      </c>
      <c r="B2183" t="s">
        <v>1815</v>
      </c>
      <c r="C2183">
        <v>-270</v>
      </c>
      <c r="D2183">
        <v>-240.001</v>
      </c>
      <c r="E2183">
        <v>1</v>
      </c>
      <c r="F2183" t="s">
        <v>66</v>
      </c>
      <c r="G2183" t="s">
        <v>66</v>
      </c>
      <c r="K2183">
        <v>0.74458185099999996</v>
      </c>
      <c r="L2183">
        <v>0</v>
      </c>
      <c r="M2183">
        <v>0.73021473000000003</v>
      </c>
      <c r="N2183">
        <v>0</v>
      </c>
      <c r="O2183" t="str">
        <f>IF(VLOOKUP($B2183,Table1[],2,FALSE)=0,"",VLOOKUP($B2183,Table1[],2,FALSE))</f>
        <v/>
      </c>
      <c r="P2183" t="str">
        <f>IF(VLOOKUP($B2183,Table1[],3,FALSE)=0,"",VLOOKUP($B2183,Table1[],3,FALSE))</f>
        <v/>
      </c>
      <c r="Q2183" t="str">
        <f>IF(VLOOKUP($B2183,Table1[],5,FALSE)=0,"",VLOOKUP($B2183,Table1[],5,FALSE))</f>
        <v>K</v>
      </c>
    </row>
    <row r="2184" spans="1:17" x14ac:dyDescent="0.25">
      <c r="A2184" t="s">
        <v>117</v>
      </c>
      <c r="B2184" t="s">
        <v>1815</v>
      </c>
      <c r="C2184">
        <v>-240</v>
      </c>
      <c r="D2184">
        <v>259.99900000000002</v>
      </c>
      <c r="E2184">
        <v>1</v>
      </c>
      <c r="F2184" t="s">
        <v>66</v>
      </c>
      <c r="G2184" t="s">
        <v>66</v>
      </c>
      <c r="K2184">
        <v>0.59717763999999995</v>
      </c>
      <c r="L2184">
        <v>0</v>
      </c>
      <c r="M2184">
        <v>0.58174643800000003</v>
      </c>
      <c r="N2184">
        <v>0</v>
      </c>
      <c r="O2184" t="str">
        <f>IF(VLOOKUP($B2184,Table1[],2,FALSE)=0,"",VLOOKUP($B2184,Table1[],2,FALSE))</f>
        <v/>
      </c>
      <c r="P2184" t="str">
        <f>IF(VLOOKUP($B2184,Table1[],3,FALSE)=0,"",VLOOKUP($B2184,Table1[],3,FALSE))</f>
        <v/>
      </c>
      <c r="Q2184" t="str">
        <f>IF(VLOOKUP($B2184,Table1[],5,FALSE)=0,"",VLOOKUP($B2184,Table1[],5,FALSE))</f>
        <v>K</v>
      </c>
    </row>
    <row r="2185" spans="1:17" x14ac:dyDescent="0.25">
      <c r="A2185" t="s">
        <v>117</v>
      </c>
      <c r="B2185" t="s">
        <v>1815</v>
      </c>
      <c r="C2185">
        <v>260</v>
      </c>
      <c r="D2185">
        <v>816</v>
      </c>
      <c r="E2185">
        <v>1</v>
      </c>
      <c r="F2185" t="s">
        <v>66</v>
      </c>
      <c r="G2185" t="s">
        <v>66</v>
      </c>
      <c r="K2185">
        <v>0.58440896799999997</v>
      </c>
      <c r="L2185">
        <v>0</v>
      </c>
      <c r="M2185">
        <v>0.57870461699999998</v>
      </c>
      <c r="N2185">
        <v>0</v>
      </c>
      <c r="O2185" t="str">
        <f>IF(VLOOKUP($B2185,Table1[],2,FALSE)=0,"",VLOOKUP($B2185,Table1[],2,FALSE))</f>
        <v/>
      </c>
      <c r="P2185" t="str">
        <f>IF(VLOOKUP($B2185,Table1[],3,FALSE)=0,"",VLOOKUP($B2185,Table1[],3,FALSE))</f>
        <v/>
      </c>
      <c r="Q2185" t="str">
        <f>IF(VLOOKUP($B2185,Table1[],5,FALSE)=0,"",VLOOKUP($B2185,Table1[],5,FALSE))</f>
        <v>K</v>
      </c>
    </row>
    <row r="2186" spans="1:17" x14ac:dyDescent="0.25">
      <c r="A2186" t="s">
        <v>117</v>
      </c>
      <c r="B2186" t="s">
        <v>1815</v>
      </c>
      <c r="C2186">
        <v>816.00099999999998</v>
      </c>
      <c r="D2186">
        <v>1371</v>
      </c>
      <c r="E2186">
        <v>1</v>
      </c>
      <c r="F2186" t="s">
        <v>66</v>
      </c>
      <c r="G2186" t="s">
        <v>66</v>
      </c>
      <c r="K2186">
        <v>0.58744140600000005</v>
      </c>
      <c r="L2186">
        <v>0</v>
      </c>
      <c r="M2186">
        <v>0.57955524800000002</v>
      </c>
      <c r="N2186">
        <v>0</v>
      </c>
      <c r="O2186" t="str">
        <f>IF(VLOOKUP($B2186,Table1[],2,FALSE)=0,"",VLOOKUP($B2186,Table1[],2,FALSE))</f>
        <v/>
      </c>
      <c r="P2186" t="str">
        <f>IF(VLOOKUP($B2186,Table1[],3,FALSE)=0,"",VLOOKUP($B2186,Table1[],3,FALSE))</f>
        <v/>
      </c>
      <c r="Q2186" t="str">
        <f>IF(VLOOKUP($B2186,Table1[],5,FALSE)=0,"",VLOOKUP($B2186,Table1[],5,FALSE))</f>
        <v>K</v>
      </c>
    </row>
    <row r="2187" spans="1:17" x14ac:dyDescent="0.25">
      <c r="A2187" t="s">
        <v>117</v>
      </c>
      <c r="B2187" t="s">
        <v>1849</v>
      </c>
      <c r="C2187">
        <v>-270</v>
      </c>
      <c r="D2187">
        <v>-240.001</v>
      </c>
      <c r="E2187">
        <v>0.1</v>
      </c>
      <c r="F2187" t="s">
        <v>66</v>
      </c>
      <c r="G2187" t="s">
        <v>66</v>
      </c>
      <c r="K2187">
        <v>0.83169968400000005</v>
      </c>
      <c r="L2187">
        <v>0</v>
      </c>
      <c r="M2187">
        <v>0.82876732099999995</v>
      </c>
      <c r="N2187">
        <v>0</v>
      </c>
      <c r="O2187" t="str">
        <f>IF(VLOOKUP($B2187,Table1[],2,FALSE)=0,"",VLOOKUP($B2187,Table1[],2,FALSE))</f>
        <v/>
      </c>
      <c r="P2187" t="str">
        <f>IF(VLOOKUP($B2187,Table1[],3,FALSE)=0,"",VLOOKUP($B2187,Table1[],3,FALSE))</f>
        <v/>
      </c>
      <c r="Q2187" t="str">
        <f>IF(VLOOKUP($B2187,Table1[],5,FALSE)=0,"",VLOOKUP($B2187,Table1[],5,FALSE))</f>
        <v>N</v>
      </c>
    </row>
    <row r="2188" spans="1:17" x14ac:dyDescent="0.25">
      <c r="A2188" t="s">
        <v>117</v>
      </c>
      <c r="B2188" t="s">
        <v>1849</v>
      </c>
      <c r="C2188">
        <v>-240</v>
      </c>
      <c r="D2188">
        <v>-101.001</v>
      </c>
      <c r="E2188">
        <v>0.1</v>
      </c>
      <c r="F2188" t="s">
        <v>66</v>
      </c>
      <c r="G2188" t="s">
        <v>66</v>
      </c>
      <c r="K2188">
        <v>0.142236415</v>
      </c>
      <c r="L2188">
        <v>0</v>
      </c>
      <c r="M2188">
        <v>0.12394395800000001</v>
      </c>
      <c r="N2188">
        <v>0</v>
      </c>
      <c r="O2188" t="str">
        <f>IF(VLOOKUP($B2188,Table1[],2,FALSE)=0,"",VLOOKUP($B2188,Table1[],2,FALSE))</f>
        <v/>
      </c>
      <c r="P2188" t="str">
        <f>IF(VLOOKUP($B2188,Table1[],3,FALSE)=0,"",VLOOKUP($B2188,Table1[],3,FALSE))</f>
        <v/>
      </c>
      <c r="Q2188" t="str">
        <f>IF(VLOOKUP($B2188,Table1[],5,FALSE)=0,"",VLOOKUP($B2188,Table1[],5,FALSE))</f>
        <v>N</v>
      </c>
    </row>
    <row r="2189" spans="1:17" x14ac:dyDescent="0.25">
      <c r="A2189" t="s">
        <v>117</v>
      </c>
      <c r="B2189" t="s">
        <v>1849</v>
      </c>
      <c r="C2189">
        <v>-101</v>
      </c>
      <c r="D2189">
        <v>371</v>
      </c>
      <c r="E2189">
        <v>0.1</v>
      </c>
      <c r="F2189" t="s">
        <v>66</v>
      </c>
      <c r="G2189" t="s">
        <v>66</v>
      </c>
      <c r="K2189">
        <v>9.0241070000000007E-2</v>
      </c>
      <c r="L2189">
        <v>0</v>
      </c>
      <c r="M2189">
        <v>6.8695223999999999E-2</v>
      </c>
      <c r="N2189">
        <v>0</v>
      </c>
      <c r="O2189" t="str">
        <f>IF(VLOOKUP($B2189,Table1[],2,FALSE)=0,"",VLOOKUP($B2189,Table1[],2,FALSE))</f>
        <v/>
      </c>
      <c r="P2189" t="str">
        <f>IF(VLOOKUP($B2189,Table1[],3,FALSE)=0,"",VLOOKUP($B2189,Table1[],3,FALSE))</f>
        <v/>
      </c>
      <c r="Q2189" t="str">
        <f>IF(VLOOKUP($B2189,Table1[],5,FALSE)=0,"",VLOOKUP($B2189,Table1[],5,FALSE))</f>
        <v>N</v>
      </c>
    </row>
    <row r="2190" spans="1:17" x14ac:dyDescent="0.25">
      <c r="A2190" t="s">
        <v>117</v>
      </c>
      <c r="B2190" t="s">
        <v>1849</v>
      </c>
      <c r="C2190">
        <v>371.00099999999998</v>
      </c>
      <c r="D2190">
        <v>816</v>
      </c>
      <c r="E2190">
        <v>0.1</v>
      </c>
      <c r="F2190" t="s">
        <v>66</v>
      </c>
      <c r="G2190" t="s">
        <v>66</v>
      </c>
      <c r="K2190">
        <v>8.1513450000000001E-2</v>
      </c>
      <c r="L2190">
        <v>0</v>
      </c>
      <c r="M2190">
        <v>6.9463811E-2</v>
      </c>
      <c r="N2190">
        <v>0</v>
      </c>
      <c r="O2190" t="str">
        <f>IF(VLOOKUP($B2190,Table1[],2,FALSE)=0,"",VLOOKUP($B2190,Table1[],2,FALSE))</f>
        <v/>
      </c>
      <c r="P2190" t="str">
        <f>IF(VLOOKUP($B2190,Table1[],3,FALSE)=0,"",VLOOKUP($B2190,Table1[],3,FALSE))</f>
        <v/>
      </c>
      <c r="Q2190" t="str">
        <f>IF(VLOOKUP($B2190,Table1[],5,FALSE)=0,"",VLOOKUP($B2190,Table1[],5,FALSE))</f>
        <v>N</v>
      </c>
    </row>
    <row r="2191" spans="1:17" x14ac:dyDescent="0.25">
      <c r="A2191" t="s">
        <v>117</v>
      </c>
      <c r="B2191" t="s">
        <v>1849</v>
      </c>
      <c r="C2191">
        <v>816.00099999999998</v>
      </c>
      <c r="D2191">
        <v>1300</v>
      </c>
      <c r="E2191">
        <v>0.1</v>
      </c>
      <c r="F2191" t="s">
        <v>66</v>
      </c>
      <c r="G2191" t="s">
        <v>66</v>
      </c>
      <c r="K2191">
        <v>8.6273836000000007E-2</v>
      </c>
      <c r="L2191">
        <v>0</v>
      </c>
      <c r="M2191">
        <v>7.3915043999999999E-2</v>
      </c>
      <c r="N2191">
        <v>0</v>
      </c>
      <c r="O2191" t="str">
        <f>IF(VLOOKUP($B2191,Table1[],2,FALSE)=0,"",VLOOKUP($B2191,Table1[],2,FALSE))</f>
        <v/>
      </c>
      <c r="P2191" t="str">
        <f>IF(VLOOKUP($B2191,Table1[],3,FALSE)=0,"",VLOOKUP($B2191,Table1[],3,FALSE))</f>
        <v/>
      </c>
      <c r="Q2191" t="str">
        <f>IF(VLOOKUP($B2191,Table1[],5,FALSE)=0,"",VLOOKUP($B2191,Table1[],5,FALSE))</f>
        <v>N</v>
      </c>
    </row>
    <row r="2192" spans="1:17" x14ac:dyDescent="0.25">
      <c r="A2192" t="s">
        <v>117</v>
      </c>
      <c r="B2192" t="s">
        <v>1849</v>
      </c>
      <c r="C2192">
        <v>-270</v>
      </c>
      <c r="D2192">
        <v>-240.001</v>
      </c>
      <c r="E2192">
        <v>1</v>
      </c>
      <c r="F2192" t="s">
        <v>66</v>
      </c>
      <c r="G2192" t="s">
        <v>66</v>
      </c>
      <c r="K2192">
        <v>1.018003754</v>
      </c>
      <c r="L2192">
        <v>0</v>
      </c>
      <c r="M2192">
        <v>1.008392419</v>
      </c>
      <c r="N2192">
        <v>0</v>
      </c>
      <c r="O2192" t="str">
        <f>IF(VLOOKUP($B2192,Table1[],2,FALSE)=0,"",VLOOKUP($B2192,Table1[],2,FALSE))</f>
        <v/>
      </c>
      <c r="P2192" t="str">
        <f>IF(VLOOKUP($B2192,Table1[],3,FALSE)=0,"",VLOOKUP($B2192,Table1[],3,FALSE))</f>
        <v/>
      </c>
      <c r="Q2192" t="str">
        <f>IF(VLOOKUP($B2192,Table1[],5,FALSE)=0,"",VLOOKUP($B2192,Table1[],5,FALSE))</f>
        <v>N</v>
      </c>
    </row>
    <row r="2193" spans="1:17" x14ac:dyDescent="0.25">
      <c r="A2193" t="s">
        <v>117</v>
      </c>
      <c r="B2193" t="s">
        <v>1849</v>
      </c>
      <c r="C2193">
        <v>-240</v>
      </c>
      <c r="D2193">
        <v>-101.001</v>
      </c>
      <c r="E2193">
        <v>1</v>
      </c>
      <c r="F2193" t="s">
        <v>66</v>
      </c>
      <c r="G2193" t="s">
        <v>66</v>
      </c>
      <c r="K2193">
        <v>0.60401860600000001</v>
      </c>
      <c r="L2193">
        <v>0</v>
      </c>
      <c r="M2193">
        <v>0.58767516900000005</v>
      </c>
      <c r="N2193">
        <v>0</v>
      </c>
      <c r="O2193" t="str">
        <f>IF(VLOOKUP($B2193,Table1[],2,FALSE)=0,"",VLOOKUP($B2193,Table1[],2,FALSE))</f>
        <v/>
      </c>
      <c r="P2193" t="str">
        <f>IF(VLOOKUP($B2193,Table1[],3,FALSE)=0,"",VLOOKUP($B2193,Table1[],3,FALSE))</f>
        <v/>
      </c>
      <c r="Q2193" t="str">
        <f>IF(VLOOKUP($B2193,Table1[],5,FALSE)=0,"",VLOOKUP($B2193,Table1[],5,FALSE))</f>
        <v>N</v>
      </c>
    </row>
    <row r="2194" spans="1:17" x14ac:dyDescent="0.25">
      <c r="A2194" t="s">
        <v>117</v>
      </c>
      <c r="B2194" t="s">
        <v>1849</v>
      </c>
      <c r="C2194">
        <v>-101</v>
      </c>
      <c r="D2194">
        <v>371</v>
      </c>
      <c r="E2194">
        <v>1</v>
      </c>
      <c r="F2194" t="s">
        <v>66</v>
      </c>
      <c r="G2194" t="s">
        <v>66</v>
      </c>
      <c r="K2194">
        <v>0.59026833000000001</v>
      </c>
      <c r="L2194">
        <v>0</v>
      </c>
      <c r="M2194">
        <v>0.57854907600000005</v>
      </c>
      <c r="N2194">
        <v>0</v>
      </c>
      <c r="O2194" t="str">
        <f>IF(VLOOKUP($B2194,Table1[],2,FALSE)=0,"",VLOOKUP($B2194,Table1[],2,FALSE))</f>
        <v/>
      </c>
      <c r="P2194" t="str">
        <f>IF(VLOOKUP($B2194,Table1[],3,FALSE)=0,"",VLOOKUP($B2194,Table1[],3,FALSE))</f>
        <v/>
      </c>
      <c r="Q2194" t="str">
        <f>IF(VLOOKUP($B2194,Table1[],5,FALSE)=0,"",VLOOKUP($B2194,Table1[],5,FALSE))</f>
        <v>N</v>
      </c>
    </row>
    <row r="2195" spans="1:17" x14ac:dyDescent="0.25">
      <c r="A2195" t="s">
        <v>117</v>
      </c>
      <c r="B2195" t="s">
        <v>1849</v>
      </c>
      <c r="C2195">
        <v>371.00099999999998</v>
      </c>
      <c r="D2195">
        <v>816</v>
      </c>
      <c r="E2195">
        <v>1</v>
      </c>
      <c r="F2195" t="s">
        <v>66</v>
      </c>
      <c r="G2195" t="s">
        <v>66</v>
      </c>
      <c r="K2195">
        <v>0.58489495400000002</v>
      </c>
      <c r="L2195">
        <v>0</v>
      </c>
      <c r="M2195">
        <v>0.57864083899999996</v>
      </c>
      <c r="N2195">
        <v>0</v>
      </c>
      <c r="O2195" t="str">
        <f>IF(VLOOKUP($B2195,Table1[],2,FALSE)=0,"",VLOOKUP($B2195,Table1[],2,FALSE))</f>
        <v/>
      </c>
      <c r="P2195" t="str">
        <f>IF(VLOOKUP($B2195,Table1[],3,FALSE)=0,"",VLOOKUP($B2195,Table1[],3,FALSE))</f>
        <v/>
      </c>
      <c r="Q2195" t="str">
        <f>IF(VLOOKUP($B2195,Table1[],5,FALSE)=0,"",VLOOKUP($B2195,Table1[],5,FALSE))</f>
        <v>N</v>
      </c>
    </row>
    <row r="2196" spans="1:17" x14ac:dyDescent="0.25">
      <c r="A2196" t="s">
        <v>117</v>
      </c>
      <c r="B2196" t="s">
        <v>1849</v>
      </c>
      <c r="C2196">
        <v>816.00099999999998</v>
      </c>
      <c r="D2196">
        <v>1300</v>
      </c>
      <c r="E2196">
        <v>1</v>
      </c>
      <c r="F2196" t="s">
        <v>66</v>
      </c>
      <c r="G2196" t="s">
        <v>66</v>
      </c>
      <c r="K2196">
        <v>0.58598839400000002</v>
      </c>
      <c r="L2196">
        <v>0</v>
      </c>
      <c r="M2196">
        <v>0.57919205200000001</v>
      </c>
      <c r="N2196">
        <v>0</v>
      </c>
      <c r="O2196" t="str">
        <f>IF(VLOOKUP($B2196,Table1[],2,FALSE)=0,"",VLOOKUP($B2196,Table1[],2,FALSE))</f>
        <v/>
      </c>
      <c r="P2196" t="str">
        <f>IF(VLOOKUP($B2196,Table1[],3,FALSE)=0,"",VLOOKUP($B2196,Table1[],3,FALSE))</f>
        <v/>
      </c>
      <c r="Q2196" t="str">
        <f>IF(VLOOKUP($B2196,Table1[],5,FALSE)=0,"",VLOOKUP($B2196,Table1[],5,FALSE))</f>
        <v>N</v>
      </c>
    </row>
    <row r="2197" spans="1:17" x14ac:dyDescent="0.25">
      <c r="A2197" t="s">
        <v>117</v>
      </c>
      <c r="B2197" t="s">
        <v>1860</v>
      </c>
      <c r="C2197">
        <v>-50</v>
      </c>
      <c r="D2197">
        <v>-1E-3</v>
      </c>
      <c r="E2197">
        <v>0.1</v>
      </c>
      <c r="F2197" t="s">
        <v>66</v>
      </c>
      <c r="G2197" t="s">
        <v>66</v>
      </c>
      <c r="K2197">
        <v>0.150846182</v>
      </c>
      <c r="L2197">
        <v>0</v>
      </c>
      <c r="M2197">
        <v>0.13393649299999999</v>
      </c>
      <c r="N2197">
        <v>0</v>
      </c>
      <c r="O2197" t="str">
        <f>IF(VLOOKUP($B2197,Table1[],2,FALSE)=0,"",VLOOKUP($B2197,Table1[],2,FALSE))</f>
        <v/>
      </c>
      <c r="P2197" t="str">
        <f>IF(VLOOKUP($B2197,Table1[],3,FALSE)=0,"",VLOOKUP($B2197,Table1[],3,FALSE))</f>
        <v/>
      </c>
      <c r="Q2197" t="str">
        <f>IF(VLOOKUP($B2197,Table1[],5,FALSE)=0,"",VLOOKUP($B2197,Table1[],5,FALSE))</f>
        <v>R</v>
      </c>
    </row>
    <row r="2198" spans="1:17" x14ac:dyDescent="0.25">
      <c r="A2198" t="s">
        <v>117</v>
      </c>
      <c r="B2198" t="s">
        <v>1860</v>
      </c>
      <c r="C2198">
        <v>0</v>
      </c>
      <c r="D2198">
        <v>593</v>
      </c>
      <c r="E2198">
        <v>0.1</v>
      </c>
      <c r="F2198" t="s">
        <v>66</v>
      </c>
      <c r="G2198" t="s">
        <v>66</v>
      </c>
      <c r="K2198">
        <v>0.11485242499999999</v>
      </c>
      <c r="L2198">
        <v>0</v>
      </c>
      <c r="M2198">
        <v>9.1517720999999996E-2</v>
      </c>
      <c r="N2198">
        <v>0</v>
      </c>
      <c r="O2198" t="str">
        <f>IF(VLOOKUP($B2198,Table1[],2,FALSE)=0,"",VLOOKUP($B2198,Table1[],2,FALSE))</f>
        <v/>
      </c>
      <c r="P2198" t="str">
        <f>IF(VLOOKUP($B2198,Table1[],3,FALSE)=0,"",VLOOKUP($B2198,Table1[],3,FALSE))</f>
        <v/>
      </c>
      <c r="Q2198" t="str">
        <f>IF(VLOOKUP($B2198,Table1[],5,FALSE)=0,"",VLOOKUP($B2198,Table1[],5,FALSE))</f>
        <v>R</v>
      </c>
    </row>
    <row r="2199" spans="1:17" x14ac:dyDescent="0.25">
      <c r="A2199" t="s">
        <v>117</v>
      </c>
      <c r="B2199" t="s">
        <v>1860</v>
      </c>
      <c r="C2199">
        <v>593.00099999999998</v>
      </c>
      <c r="D2199">
        <v>1204</v>
      </c>
      <c r="E2199">
        <v>0.1</v>
      </c>
      <c r="F2199" t="s">
        <v>66</v>
      </c>
      <c r="G2199" t="s">
        <v>66</v>
      </c>
      <c r="K2199">
        <v>0.100632445</v>
      </c>
      <c r="L2199">
        <v>0</v>
      </c>
      <c r="M2199">
        <v>7.7848530999999999E-2</v>
      </c>
      <c r="N2199">
        <v>0</v>
      </c>
      <c r="O2199" t="str">
        <f>IF(VLOOKUP($B2199,Table1[],2,FALSE)=0,"",VLOOKUP($B2199,Table1[],2,FALSE))</f>
        <v/>
      </c>
      <c r="P2199" t="str">
        <f>IF(VLOOKUP($B2199,Table1[],3,FALSE)=0,"",VLOOKUP($B2199,Table1[],3,FALSE))</f>
        <v/>
      </c>
      <c r="Q2199" t="str">
        <f>IF(VLOOKUP($B2199,Table1[],5,FALSE)=0,"",VLOOKUP($B2199,Table1[],5,FALSE))</f>
        <v>R</v>
      </c>
    </row>
    <row r="2200" spans="1:17" x14ac:dyDescent="0.25">
      <c r="A2200" t="s">
        <v>117</v>
      </c>
      <c r="B2200" t="s">
        <v>1860</v>
      </c>
      <c r="C2200">
        <v>1204.001</v>
      </c>
      <c r="D2200">
        <v>1768</v>
      </c>
      <c r="E2200">
        <v>0.1</v>
      </c>
      <c r="F2200" t="s">
        <v>66</v>
      </c>
      <c r="G2200" t="s">
        <v>66</v>
      </c>
      <c r="K2200">
        <v>0.108719156</v>
      </c>
      <c r="L2200">
        <v>0</v>
      </c>
      <c r="M2200">
        <v>8.8053164000000003E-2</v>
      </c>
      <c r="N2200">
        <v>0</v>
      </c>
      <c r="O2200" t="str">
        <f>IF(VLOOKUP($B2200,Table1[],2,FALSE)=0,"",VLOOKUP($B2200,Table1[],2,FALSE))</f>
        <v/>
      </c>
      <c r="P2200" t="str">
        <f>IF(VLOOKUP($B2200,Table1[],3,FALSE)=0,"",VLOOKUP($B2200,Table1[],3,FALSE))</f>
        <v/>
      </c>
      <c r="Q2200" t="str">
        <f>IF(VLOOKUP($B2200,Table1[],5,FALSE)=0,"",VLOOKUP($B2200,Table1[],5,FALSE))</f>
        <v>R</v>
      </c>
    </row>
    <row r="2201" spans="1:17" x14ac:dyDescent="0.25">
      <c r="A2201" t="s">
        <v>117</v>
      </c>
      <c r="B2201" t="s">
        <v>1860</v>
      </c>
      <c r="C2201">
        <v>-50</v>
      </c>
      <c r="D2201">
        <v>-1E-3</v>
      </c>
      <c r="E2201">
        <v>1</v>
      </c>
      <c r="F2201" t="s">
        <v>66</v>
      </c>
      <c r="G2201" t="s">
        <v>66</v>
      </c>
      <c r="K2201">
        <v>0.605971394</v>
      </c>
      <c r="L2201">
        <v>0</v>
      </c>
      <c r="M2201">
        <v>0.58986353000000002</v>
      </c>
      <c r="N2201">
        <v>0</v>
      </c>
      <c r="O2201" t="str">
        <f>IF(VLOOKUP($B2201,Table1[],2,FALSE)=0,"",VLOOKUP($B2201,Table1[],2,FALSE))</f>
        <v/>
      </c>
      <c r="P2201" t="str">
        <f>IF(VLOOKUP($B2201,Table1[],3,FALSE)=0,"",VLOOKUP($B2201,Table1[],3,FALSE))</f>
        <v/>
      </c>
      <c r="Q2201" t="str">
        <f>IF(VLOOKUP($B2201,Table1[],5,FALSE)=0,"",VLOOKUP($B2201,Table1[],5,FALSE))</f>
        <v>R</v>
      </c>
    </row>
    <row r="2202" spans="1:17" x14ac:dyDescent="0.25">
      <c r="A2202" t="s">
        <v>117</v>
      </c>
      <c r="B2202" t="s">
        <v>1860</v>
      </c>
      <c r="C2202">
        <v>0</v>
      </c>
      <c r="D2202">
        <v>593</v>
      </c>
      <c r="E2202">
        <v>1</v>
      </c>
      <c r="F2202" t="s">
        <v>66</v>
      </c>
      <c r="G2202" t="s">
        <v>66</v>
      </c>
      <c r="K2202">
        <v>0.59802829300000004</v>
      </c>
      <c r="L2202">
        <v>0</v>
      </c>
      <c r="M2202">
        <v>0.581700518</v>
      </c>
      <c r="N2202">
        <v>0</v>
      </c>
      <c r="O2202" t="str">
        <f>IF(VLOOKUP($B2202,Table1[],2,FALSE)=0,"",VLOOKUP($B2202,Table1[],2,FALSE))</f>
        <v/>
      </c>
      <c r="P2202" t="str">
        <f>IF(VLOOKUP($B2202,Table1[],3,FALSE)=0,"",VLOOKUP($B2202,Table1[],3,FALSE))</f>
        <v/>
      </c>
      <c r="Q2202" t="str">
        <f>IF(VLOOKUP($B2202,Table1[],5,FALSE)=0,"",VLOOKUP($B2202,Table1[],5,FALSE))</f>
        <v>R</v>
      </c>
    </row>
    <row r="2203" spans="1:17" x14ac:dyDescent="0.25">
      <c r="A2203" t="s">
        <v>117</v>
      </c>
      <c r="B2203" t="s">
        <v>1860</v>
      </c>
      <c r="C2203">
        <v>593.00099999999998</v>
      </c>
      <c r="D2203">
        <v>1204</v>
      </c>
      <c r="E2203">
        <v>1</v>
      </c>
      <c r="F2203" t="s">
        <v>66</v>
      </c>
      <c r="G2203" t="s">
        <v>66</v>
      </c>
      <c r="K2203">
        <v>0.59357086699999995</v>
      </c>
      <c r="L2203">
        <v>0</v>
      </c>
      <c r="M2203">
        <v>0.57970716200000005</v>
      </c>
      <c r="N2203">
        <v>0</v>
      </c>
      <c r="O2203" t="str">
        <f>IF(VLOOKUP($B2203,Table1[],2,FALSE)=0,"",VLOOKUP($B2203,Table1[],2,FALSE))</f>
        <v/>
      </c>
      <c r="P2203" t="str">
        <f>IF(VLOOKUP($B2203,Table1[],3,FALSE)=0,"",VLOOKUP($B2203,Table1[],3,FALSE))</f>
        <v/>
      </c>
      <c r="Q2203" t="str">
        <f>IF(VLOOKUP($B2203,Table1[],5,FALSE)=0,"",VLOOKUP($B2203,Table1[],5,FALSE))</f>
        <v>R</v>
      </c>
    </row>
    <row r="2204" spans="1:17" x14ac:dyDescent="0.25">
      <c r="A2204" t="s">
        <v>117</v>
      </c>
      <c r="B2204" t="s">
        <v>1860</v>
      </c>
      <c r="C2204">
        <v>1204.001</v>
      </c>
      <c r="D2204">
        <v>1768</v>
      </c>
      <c r="E2204">
        <v>1</v>
      </c>
      <c r="F2204" t="s">
        <v>66</v>
      </c>
      <c r="G2204" t="s">
        <v>66</v>
      </c>
      <c r="K2204">
        <v>0.59499524400000003</v>
      </c>
      <c r="L2204">
        <v>0</v>
      </c>
      <c r="M2204">
        <v>0.58116551800000005</v>
      </c>
      <c r="N2204">
        <v>0</v>
      </c>
      <c r="O2204" t="str">
        <f>IF(VLOOKUP($B2204,Table1[],2,FALSE)=0,"",VLOOKUP($B2204,Table1[],2,FALSE))</f>
        <v/>
      </c>
      <c r="P2204" t="str">
        <f>IF(VLOOKUP($B2204,Table1[],3,FALSE)=0,"",VLOOKUP($B2204,Table1[],3,FALSE))</f>
        <v/>
      </c>
      <c r="Q2204" t="str">
        <f>IF(VLOOKUP($B2204,Table1[],5,FALSE)=0,"",VLOOKUP($B2204,Table1[],5,FALSE))</f>
        <v>R</v>
      </c>
    </row>
    <row r="2205" spans="1:17" x14ac:dyDescent="0.25">
      <c r="A2205" t="s">
        <v>117</v>
      </c>
      <c r="B2205" t="s">
        <v>1869</v>
      </c>
      <c r="C2205">
        <v>-50</v>
      </c>
      <c r="D2205">
        <v>-1E-3</v>
      </c>
      <c r="E2205">
        <v>0.1</v>
      </c>
      <c r="F2205" t="s">
        <v>66</v>
      </c>
      <c r="G2205" t="s">
        <v>66</v>
      </c>
      <c r="K2205">
        <v>0.13149422599999999</v>
      </c>
      <c r="L2205">
        <v>0</v>
      </c>
      <c r="M2205">
        <v>0.111692189</v>
      </c>
      <c r="N2205">
        <v>0</v>
      </c>
      <c r="O2205" t="str">
        <f>IF(VLOOKUP($B2205,Table1[],2,FALSE)=0,"",VLOOKUP($B2205,Table1[],2,FALSE))</f>
        <v/>
      </c>
      <c r="P2205" t="str">
        <f>IF(VLOOKUP($B2205,Table1[],3,FALSE)=0,"",VLOOKUP($B2205,Table1[],3,FALSE))</f>
        <v/>
      </c>
      <c r="Q2205" t="str">
        <f>IF(VLOOKUP($B2205,Table1[],5,FALSE)=0,"",VLOOKUP($B2205,Table1[],5,FALSE))</f>
        <v>S</v>
      </c>
    </row>
    <row r="2206" spans="1:17" x14ac:dyDescent="0.25">
      <c r="A2206" t="s">
        <v>117</v>
      </c>
      <c r="B2206" t="s">
        <v>1869</v>
      </c>
      <c r="C2206">
        <v>0</v>
      </c>
      <c r="D2206">
        <v>593</v>
      </c>
      <c r="E2206">
        <v>0.1</v>
      </c>
      <c r="F2206" t="s">
        <v>66</v>
      </c>
      <c r="G2206" t="s">
        <v>66</v>
      </c>
      <c r="K2206">
        <v>0.109757297</v>
      </c>
      <c r="L2206">
        <v>0</v>
      </c>
      <c r="M2206">
        <v>8.5662658000000003E-2</v>
      </c>
      <c r="N2206">
        <v>0</v>
      </c>
      <c r="O2206" t="str">
        <f>IF(VLOOKUP($B2206,Table1[],2,FALSE)=0,"",VLOOKUP($B2206,Table1[],2,FALSE))</f>
        <v/>
      </c>
      <c r="P2206" t="str">
        <f>IF(VLOOKUP($B2206,Table1[],3,FALSE)=0,"",VLOOKUP($B2206,Table1[],3,FALSE))</f>
        <v/>
      </c>
      <c r="Q2206" t="str">
        <f>IF(VLOOKUP($B2206,Table1[],5,FALSE)=0,"",VLOOKUP($B2206,Table1[],5,FALSE))</f>
        <v>S</v>
      </c>
    </row>
    <row r="2207" spans="1:17" x14ac:dyDescent="0.25">
      <c r="A2207" t="s">
        <v>117</v>
      </c>
      <c r="B2207" t="s">
        <v>1869</v>
      </c>
      <c r="C2207">
        <v>593.00099999999998</v>
      </c>
      <c r="D2207">
        <v>1204</v>
      </c>
      <c r="E2207">
        <v>0.1</v>
      </c>
      <c r="F2207" t="s">
        <v>66</v>
      </c>
      <c r="G2207" t="s">
        <v>66</v>
      </c>
      <c r="K2207">
        <v>0.100632445</v>
      </c>
      <c r="L2207">
        <v>0</v>
      </c>
      <c r="M2207">
        <v>7.9868484000000003E-2</v>
      </c>
      <c r="N2207">
        <v>0</v>
      </c>
      <c r="O2207" t="str">
        <f>IF(VLOOKUP($B2207,Table1[],2,FALSE)=0,"",VLOOKUP($B2207,Table1[],2,FALSE))</f>
        <v/>
      </c>
      <c r="P2207" t="str">
        <f>IF(VLOOKUP($B2207,Table1[],3,FALSE)=0,"",VLOOKUP($B2207,Table1[],3,FALSE))</f>
        <v/>
      </c>
      <c r="Q2207" t="str">
        <f>IF(VLOOKUP($B2207,Table1[],5,FALSE)=0,"",VLOOKUP($B2207,Table1[],5,FALSE))</f>
        <v>S</v>
      </c>
    </row>
    <row r="2208" spans="1:17" x14ac:dyDescent="0.25">
      <c r="A2208" t="s">
        <v>117</v>
      </c>
      <c r="B2208" t="s">
        <v>1869</v>
      </c>
      <c r="C2208">
        <v>1204.001</v>
      </c>
      <c r="D2208">
        <v>1768</v>
      </c>
      <c r="E2208">
        <v>0.1</v>
      </c>
      <c r="F2208" t="s">
        <v>66</v>
      </c>
      <c r="G2208" t="s">
        <v>66</v>
      </c>
      <c r="K2208">
        <v>0.11141328</v>
      </c>
      <c r="L2208">
        <v>0</v>
      </c>
      <c r="M2208">
        <v>9.1358763999999995E-2</v>
      </c>
      <c r="N2208">
        <v>0</v>
      </c>
      <c r="O2208" t="str">
        <f>IF(VLOOKUP($B2208,Table1[],2,FALSE)=0,"",VLOOKUP($B2208,Table1[],2,FALSE))</f>
        <v/>
      </c>
      <c r="P2208" t="str">
        <f>IF(VLOOKUP($B2208,Table1[],3,FALSE)=0,"",VLOOKUP($B2208,Table1[],3,FALSE))</f>
        <v/>
      </c>
      <c r="Q2208" t="str">
        <f>IF(VLOOKUP($B2208,Table1[],5,FALSE)=0,"",VLOOKUP($B2208,Table1[],5,FALSE))</f>
        <v>S</v>
      </c>
    </row>
    <row r="2209" spans="1:17" x14ac:dyDescent="0.25">
      <c r="A2209" t="s">
        <v>117</v>
      </c>
      <c r="B2209" t="s">
        <v>1869</v>
      </c>
      <c r="C2209">
        <v>-50</v>
      </c>
      <c r="D2209">
        <v>-1E-3</v>
      </c>
      <c r="E2209">
        <v>1</v>
      </c>
      <c r="F2209" t="s">
        <v>66</v>
      </c>
      <c r="G2209" t="s">
        <v>66</v>
      </c>
      <c r="K2209">
        <v>0.601446166</v>
      </c>
      <c r="L2209">
        <v>0</v>
      </c>
      <c r="M2209">
        <v>0.58521376000000003</v>
      </c>
      <c r="N2209">
        <v>0</v>
      </c>
      <c r="O2209" t="str">
        <f>IF(VLOOKUP($B2209,Table1[],2,FALSE)=0,"",VLOOKUP($B2209,Table1[],2,FALSE))</f>
        <v/>
      </c>
      <c r="P2209" t="str">
        <f>IF(VLOOKUP($B2209,Table1[],3,FALSE)=0,"",VLOOKUP($B2209,Table1[],3,FALSE))</f>
        <v/>
      </c>
      <c r="Q2209" t="str">
        <f>IF(VLOOKUP($B2209,Table1[],5,FALSE)=0,"",VLOOKUP($B2209,Table1[],5,FALSE))</f>
        <v>S</v>
      </c>
    </row>
    <row r="2210" spans="1:17" x14ac:dyDescent="0.25">
      <c r="A2210" t="s">
        <v>117</v>
      </c>
      <c r="B2210" t="s">
        <v>1869</v>
      </c>
      <c r="C2210">
        <v>0</v>
      </c>
      <c r="D2210">
        <v>593</v>
      </c>
      <c r="E2210">
        <v>1</v>
      </c>
      <c r="F2210" t="s">
        <v>66</v>
      </c>
      <c r="G2210" t="s">
        <v>66</v>
      </c>
      <c r="K2210">
        <v>0.59680179700000002</v>
      </c>
      <c r="L2210">
        <v>0</v>
      </c>
      <c r="M2210">
        <v>0.58080813600000003</v>
      </c>
      <c r="N2210">
        <v>0</v>
      </c>
      <c r="O2210" t="str">
        <f>IF(VLOOKUP($B2210,Table1[],2,FALSE)=0,"",VLOOKUP($B2210,Table1[],2,FALSE))</f>
        <v/>
      </c>
      <c r="P2210" t="str">
        <f>IF(VLOOKUP($B2210,Table1[],3,FALSE)=0,"",VLOOKUP($B2210,Table1[],3,FALSE))</f>
        <v/>
      </c>
      <c r="Q2210" t="str">
        <f>IF(VLOOKUP($B2210,Table1[],5,FALSE)=0,"",VLOOKUP($B2210,Table1[],5,FALSE))</f>
        <v>S</v>
      </c>
    </row>
    <row r="2211" spans="1:17" x14ac:dyDescent="0.25">
      <c r="A2211" t="s">
        <v>117</v>
      </c>
      <c r="B2211" t="s">
        <v>1869</v>
      </c>
      <c r="C2211">
        <v>593.00099999999998</v>
      </c>
      <c r="D2211">
        <v>1204</v>
      </c>
      <c r="E2211">
        <v>1</v>
      </c>
      <c r="F2211" t="s">
        <v>66</v>
      </c>
      <c r="G2211" t="s">
        <v>66</v>
      </c>
      <c r="K2211">
        <v>0.59383916599999997</v>
      </c>
      <c r="L2211">
        <v>0</v>
      </c>
      <c r="M2211">
        <v>0.57998187400000001</v>
      </c>
      <c r="N2211">
        <v>0</v>
      </c>
      <c r="O2211" t="str">
        <f>IF(VLOOKUP($B2211,Table1[],2,FALSE)=0,"",VLOOKUP($B2211,Table1[],2,FALSE))</f>
        <v/>
      </c>
      <c r="P2211" t="str">
        <f>IF(VLOOKUP($B2211,Table1[],3,FALSE)=0,"",VLOOKUP($B2211,Table1[],3,FALSE))</f>
        <v/>
      </c>
      <c r="Q2211" t="str">
        <f>IF(VLOOKUP($B2211,Table1[],5,FALSE)=0,"",VLOOKUP($B2211,Table1[],5,FALSE))</f>
        <v>S</v>
      </c>
    </row>
    <row r="2212" spans="1:17" x14ac:dyDescent="0.25">
      <c r="A2212" t="s">
        <v>117</v>
      </c>
      <c r="B2212" t="s">
        <v>1869</v>
      </c>
      <c r="C2212">
        <v>1204.001</v>
      </c>
      <c r="D2212">
        <v>1768</v>
      </c>
      <c r="E2212">
        <v>1</v>
      </c>
      <c r="F2212" t="s">
        <v>66</v>
      </c>
      <c r="G2212" t="s">
        <v>66</v>
      </c>
      <c r="K2212">
        <v>0.59549341300000003</v>
      </c>
      <c r="L2212">
        <v>0</v>
      </c>
      <c r="M2212">
        <v>0.58167553100000002</v>
      </c>
      <c r="N2212">
        <v>0</v>
      </c>
      <c r="O2212" t="str">
        <f>IF(VLOOKUP($B2212,Table1[],2,FALSE)=0,"",VLOOKUP($B2212,Table1[],2,FALSE))</f>
        <v/>
      </c>
      <c r="P2212" t="str">
        <f>IF(VLOOKUP($B2212,Table1[],3,FALSE)=0,"",VLOOKUP($B2212,Table1[],3,FALSE))</f>
        <v/>
      </c>
      <c r="Q2212" t="str">
        <f>IF(VLOOKUP($B2212,Table1[],5,FALSE)=0,"",VLOOKUP($B2212,Table1[],5,FALSE))</f>
        <v>S</v>
      </c>
    </row>
    <row r="2213" spans="1:17" x14ac:dyDescent="0.25">
      <c r="A2213" t="s">
        <v>117</v>
      </c>
      <c r="B2213" t="s">
        <v>1878</v>
      </c>
      <c r="C2213">
        <v>-270</v>
      </c>
      <c r="D2213">
        <v>-240.001</v>
      </c>
      <c r="E2213">
        <v>0.1</v>
      </c>
      <c r="F2213" t="s">
        <v>66</v>
      </c>
      <c r="G2213" t="s">
        <v>66</v>
      </c>
      <c r="K2213">
        <v>0.24590050099999999</v>
      </c>
      <c r="L2213">
        <v>0</v>
      </c>
      <c r="M2213">
        <v>0.234882761</v>
      </c>
      <c r="N2213">
        <v>0</v>
      </c>
      <c r="O2213" t="str">
        <f>IF(VLOOKUP($B2213,Table1[],2,FALSE)=0,"",VLOOKUP($B2213,Table1[],2,FALSE))</f>
        <v/>
      </c>
      <c r="P2213" t="str">
        <f>IF(VLOOKUP($B2213,Table1[],3,FALSE)=0,"",VLOOKUP($B2213,Table1[],3,FALSE))</f>
        <v/>
      </c>
      <c r="Q2213" t="str">
        <f>IF(VLOOKUP($B2213,Table1[],5,FALSE)=0,"",VLOOKUP($B2213,Table1[],5,FALSE))</f>
        <v>T</v>
      </c>
    </row>
    <row r="2214" spans="1:17" x14ac:dyDescent="0.25">
      <c r="A2214" t="s">
        <v>117</v>
      </c>
      <c r="B2214" t="s">
        <v>1878</v>
      </c>
      <c r="C2214">
        <v>-240</v>
      </c>
      <c r="D2214">
        <v>92.998999999999995</v>
      </c>
      <c r="E2214">
        <v>0.1</v>
      </c>
      <c r="F2214" t="s">
        <v>66</v>
      </c>
      <c r="G2214" t="s">
        <v>66</v>
      </c>
      <c r="K2214">
        <v>0.108409273</v>
      </c>
      <c r="L2214">
        <v>0</v>
      </c>
      <c r="M2214">
        <v>8.5819788999999994E-2</v>
      </c>
      <c r="N2214">
        <v>0</v>
      </c>
      <c r="O2214" t="str">
        <f>IF(VLOOKUP($B2214,Table1[],2,FALSE)=0,"",VLOOKUP($B2214,Table1[],2,FALSE))</f>
        <v/>
      </c>
      <c r="P2214" t="str">
        <f>IF(VLOOKUP($B2214,Table1[],3,FALSE)=0,"",VLOOKUP($B2214,Table1[],3,FALSE))</f>
        <v/>
      </c>
      <c r="Q2214" t="str">
        <f>IF(VLOOKUP($B2214,Table1[],5,FALSE)=0,"",VLOOKUP($B2214,Table1[],5,FALSE))</f>
        <v>T</v>
      </c>
    </row>
    <row r="2215" spans="1:17" x14ac:dyDescent="0.25">
      <c r="A2215" t="s">
        <v>117</v>
      </c>
      <c r="B2215" t="s">
        <v>1878</v>
      </c>
      <c r="C2215">
        <v>93</v>
      </c>
      <c r="D2215">
        <v>400</v>
      </c>
      <c r="E2215">
        <v>0.1</v>
      </c>
      <c r="F2215" t="s">
        <v>66</v>
      </c>
      <c r="G2215" t="s">
        <v>66</v>
      </c>
      <c r="K2215">
        <v>7.6721655999999999E-2</v>
      </c>
      <c r="L2215">
        <v>0</v>
      </c>
      <c r="M2215">
        <v>6.6644854000000003E-2</v>
      </c>
      <c r="N2215">
        <v>0</v>
      </c>
      <c r="O2215" t="str">
        <f>IF(VLOOKUP($B2215,Table1[],2,FALSE)=0,"",VLOOKUP($B2215,Table1[],2,FALSE))</f>
        <v/>
      </c>
      <c r="P2215" t="str">
        <f>IF(VLOOKUP($B2215,Table1[],3,FALSE)=0,"",VLOOKUP($B2215,Table1[],3,FALSE))</f>
        <v/>
      </c>
      <c r="Q2215" t="str">
        <f>IF(VLOOKUP($B2215,Table1[],5,FALSE)=0,"",VLOOKUP($B2215,Table1[],5,FALSE))</f>
        <v>T</v>
      </c>
    </row>
    <row r="2216" spans="1:17" x14ac:dyDescent="0.25">
      <c r="A2216" t="s">
        <v>117</v>
      </c>
      <c r="B2216" t="s">
        <v>1878</v>
      </c>
      <c r="C2216">
        <v>-270</v>
      </c>
      <c r="D2216">
        <v>-240.001</v>
      </c>
      <c r="E2216">
        <v>1</v>
      </c>
      <c r="F2216" t="s">
        <v>66</v>
      </c>
      <c r="G2216" t="s">
        <v>66</v>
      </c>
      <c r="K2216">
        <v>0.63746254099999999</v>
      </c>
      <c r="L2216">
        <v>0</v>
      </c>
      <c r="M2216">
        <v>0.62062058600000003</v>
      </c>
      <c r="N2216">
        <v>0</v>
      </c>
      <c r="O2216" t="str">
        <f>IF(VLOOKUP($B2216,Table1[],2,FALSE)=0,"",VLOOKUP($B2216,Table1[],2,FALSE))</f>
        <v/>
      </c>
      <c r="P2216" t="str">
        <f>IF(VLOOKUP($B2216,Table1[],3,FALSE)=0,"",VLOOKUP($B2216,Table1[],3,FALSE))</f>
        <v/>
      </c>
      <c r="Q2216" t="str">
        <f>IF(VLOOKUP($B2216,Table1[],5,FALSE)=0,"",VLOOKUP($B2216,Table1[],5,FALSE))</f>
        <v>T</v>
      </c>
    </row>
    <row r="2217" spans="1:17" x14ac:dyDescent="0.25">
      <c r="A2217" t="s">
        <v>117</v>
      </c>
      <c r="B2217" t="s">
        <v>1878</v>
      </c>
      <c r="C2217">
        <v>-240</v>
      </c>
      <c r="D2217">
        <v>92.998999999999995</v>
      </c>
      <c r="E2217">
        <v>1</v>
      </c>
      <c r="F2217" t="s">
        <v>66</v>
      </c>
      <c r="G2217" t="s">
        <v>66</v>
      </c>
      <c r="K2217">
        <v>0.59574757499999997</v>
      </c>
      <c r="L2217">
        <v>0</v>
      </c>
      <c r="M2217">
        <v>0.58083133200000003</v>
      </c>
      <c r="N2217">
        <v>0</v>
      </c>
      <c r="O2217" t="str">
        <f>IF(VLOOKUP($B2217,Table1[],2,FALSE)=0,"",VLOOKUP($B2217,Table1[],2,FALSE))</f>
        <v/>
      </c>
      <c r="P2217" t="str">
        <f>IF(VLOOKUP($B2217,Table1[],3,FALSE)=0,"",VLOOKUP($B2217,Table1[],3,FALSE))</f>
        <v/>
      </c>
      <c r="Q2217" t="str">
        <f>IF(VLOOKUP($B2217,Table1[],5,FALSE)=0,"",VLOOKUP($B2217,Table1[],5,FALSE))</f>
        <v>T</v>
      </c>
    </row>
    <row r="2218" spans="1:17" x14ac:dyDescent="0.25">
      <c r="A2218" t="s">
        <v>117</v>
      </c>
      <c r="B2218" t="s">
        <v>1878</v>
      </c>
      <c r="C2218">
        <v>93</v>
      </c>
      <c r="D2218">
        <v>400</v>
      </c>
      <c r="E2218">
        <v>1</v>
      </c>
      <c r="F2218" t="s">
        <v>66</v>
      </c>
      <c r="G2218" t="s">
        <v>66</v>
      </c>
      <c r="K2218">
        <v>0.58328401299999999</v>
      </c>
      <c r="L2218">
        <v>0</v>
      </c>
      <c r="M2218">
        <v>0.57830920500000005</v>
      </c>
      <c r="N2218">
        <v>0</v>
      </c>
      <c r="O2218" t="str">
        <f>IF(VLOOKUP($B2218,Table1[],2,FALSE)=0,"",VLOOKUP($B2218,Table1[],2,FALSE))</f>
        <v/>
      </c>
      <c r="P2218" t="str">
        <f>IF(VLOOKUP($B2218,Table1[],3,FALSE)=0,"",VLOOKUP($B2218,Table1[],3,FALSE))</f>
        <v/>
      </c>
      <c r="Q2218" t="str">
        <f>IF(VLOOKUP($B2218,Table1[],5,FALSE)=0,"",VLOOKUP($B2218,Table1[],5,FALSE))</f>
        <v>T</v>
      </c>
    </row>
    <row r="2219" spans="1:17" x14ac:dyDescent="0.25">
      <c r="A2219" t="s">
        <v>117</v>
      </c>
      <c r="B2219" t="s">
        <v>1887</v>
      </c>
      <c r="C2219">
        <v>-195.6</v>
      </c>
      <c r="D2219">
        <v>0</v>
      </c>
      <c r="E2219">
        <v>0.01</v>
      </c>
      <c r="F2219" t="s">
        <v>66</v>
      </c>
      <c r="G2219" t="s">
        <v>66</v>
      </c>
      <c r="K2219">
        <v>8.4850399999999992E-3</v>
      </c>
      <c r="L2219">
        <v>0</v>
      </c>
      <c r="M2219">
        <v>7.6317240000000003E-3</v>
      </c>
      <c r="N2219">
        <v>0</v>
      </c>
      <c r="O2219" t="str">
        <f>IF(VLOOKUP($B2219,Table1[],2,FALSE)=0,"",VLOOKUP($B2219,Table1[],2,FALSE))</f>
        <v/>
      </c>
      <c r="P2219" t="str">
        <f>IF(VLOOKUP($B2219,Table1[],3,FALSE)=0,"",VLOOKUP($B2219,Table1[],3,FALSE))</f>
        <v/>
      </c>
      <c r="Q2219" t="str">
        <f>IF(VLOOKUP($B2219,Table1[],5,FALSE)=0,"",VLOOKUP($B2219,Table1[],5,FALSE))</f>
        <v>PT100</v>
      </c>
    </row>
    <row r="2220" spans="1:17" x14ac:dyDescent="0.25">
      <c r="A2220" t="s">
        <v>117</v>
      </c>
      <c r="B2220" t="s">
        <v>1887</v>
      </c>
      <c r="C2220">
        <v>1E-3</v>
      </c>
      <c r="D2220">
        <v>204.44399999999999</v>
      </c>
      <c r="E2220">
        <v>0.01</v>
      </c>
      <c r="F2220" t="s">
        <v>66</v>
      </c>
      <c r="G2220" t="s">
        <v>66</v>
      </c>
      <c r="K2220">
        <v>1.0087018999999999E-2</v>
      </c>
      <c r="L2220">
        <v>0</v>
      </c>
      <c r="M2220">
        <v>9.380579E-3</v>
      </c>
      <c r="N2220">
        <v>0</v>
      </c>
      <c r="O2220" t="str">
        <f>IF(VLOOKUP($B2220,Table1[],2,FALSE)=0,"",VLOOKUP($B2220,Table1[],2,FALSE))</f>
        <v/>
      </c>
      <c r="P2220" t="str">
        <f>IF(VLOOKUP($B2220,Table1[],3,FALSE)=0,"",VLOOKUP($B2220,Table1[],3,FALSE))</f>
        <v/>
      </c>
      <c r="Q2220" t="str">
        <f>IF(VLOOKUP($B2220,Table1[],5,FALSE)=0,"",VLOOKUP($B2220,Table1[],5,FALSE))</f>
        <v>PT100</v>
      </c>
    </row>
    <row r="2221" spans="1:17" x14ac:dyDescent="0.25">
      <c r="A2221" t="s">
        <v>117</v>
      </c>
      <c r="B2221" t="s">
        <v>1887</v>
      </c>
      <c r="C2221">
        <v>204.44499999999999</v>
      </c>
      <c r="D2221">
        <v>426.66699999999997</v>
      </c>
      <c r="E2221">
        <v>0.01</v>
      </c>
      <c r="F2221" t="s">
        <v>66</v>
      </c>
      <c r="G2221" t="s">
        <v>66</v>
      </c>
      <c r="K2221">
        <v>1.2329109E-2</v>
      </c>
      <c r="L2221">
        <v>0</v>
      </c>
      <c r="M2221">
        <v>1.1525970999999999E-2</v>
      </c>
      <c r="N2221">
        <v>0</v>
      </c>
      <c r="O2221" t="str">
        <f>IF(VLOOKUP($B2221,Table1[],2,FALSE)=0,"",VLOOKUP($B2221,Table1[],2,FALSE))</f>
        <v/>
      </c>
      <c r="P2221" t="str">
        <f>IF(VLOOKUP($B2221,Table1[],3,FALSE)=0,"",VLOOKUP($B2221,Table1[],3,FALSE))</f>
        <v/>
      </c>
      <c r="Q2221" t="str">
        <f>IF(VLOOKUP($B2221,Table1[],5,FALSE)=0,"",VLOOKUP($B2221,Table1[],5,FALSE))</f>
        <v>PT100</v>
      </c>
    </row>
    <row r="2222" spans="1:17" x14ac:dyDescent="0.25">
      <c r="A2222" t="s">
        <v>117</v>
      </c>
      <c r="B2222" t="s">
        <v>1887</v>
      </c>
      <c r="C2222">
        <v>426.66800000000001</v>
      </c>
      <c r="D2222">
        <v>648.88900000000001</v>
      </c>
      <c r="E2222">
        <v>0.01</v>
      </c>
      <c r="F2222" t="s">
        <v>66</v>
      </c>
      <c r="G2222" t="s">
        <v>66</v>
      </c>
      <c r="K2222">
        <v>1.5887353999999999E-2</v>
      </c>
      <c r="L2222">
        <v>0</v>
      </c>
      <c r="M2222">
        <v>1.5272493999999999E-2</v>
      </c>
      <c r="N2222">
        <v>0</v>
      </c>
      <c r="O2222" t="str">
        <f>IF(VLOOKUP($B2222,Table1[],2,FALSE)=0,"",VLOOKUP($B2222,Table1[],2,FALSE))</f>
        <v/>
      </c>
      <c r="P2222" t="str">
        <f>IF(VLOOKUP($B2222,Table1[],3,FALSE)=0,"",VLOOKUP($B2222,Table1[],3,FALSE))</f>
        <v/>
      </c>
      <c r="Q2222" t="str">
        <f>IF(VLOOKUP($B2222,Table1[],5,FALSE)=0,"",VLOOKUP($B2222,Table1[],5,FALSE))</f>
        <v>PT100</v>
      </c>
    </row>
    <row r="2223" spans="1:17" x14ac:dyDescent="0.25">
      <c r="A2223" t="s">
        <v>117</v>
      </c>
      <c r="B2223" t="s">
        <v>1887</v>
      </c>
      <c r="C2223">
        <v>648.89</v>
      </c>
      <c r="D2223">
        <v>850</v>
      </c>
      <c r="E2223">
        <v>0.01</v>
      </c>
      <c r="F2223" t="s">
        <v>66</v>
      </c>
      <c r="G2223" t="s">
        <v>66</v>
      </c>
      <c r="K2223">
        <v>1.9744199E-2</v>
      </c>
      <c r="L2223">
        <v>0</v>
      </c>
      <c r="M2223">
        <v>1.8879818999999999E-2</v>
      </c>
      <c r="N2223">
        <v>0</v>
      </c>
      <c r="O2223" t="str">
        <f>IF(VLOOKUP($B2223,Table1[],2,FALSE)=0,"",VLOOKUP($B2223,Table1[],2,FALSE))</f>
        <v/>
      </c>
      <c r="P2223" t="str">
        <f>IF(VLOOKUP($B2223,Table1[],3,FALSE)=0,"",VLOOKUP($B2223,Table1[],3,FALSE))</f>
        <v/>
      </c>
      <c r="Q2223" t="str">
        <f>IF(VLOOKUP($B2223,Table1[],5,FALSE)=0,"",VLOOKUP($B2223,Table1[],5,FALSE))</f>
        <v>PT100</v>
      </c>
    </row>
    <row r="2224" spans="1:17" x14ac:dyDescent="0.25">
      <c r="A2224" t="s">
        <v>117</v>
      </c>
      <c r="B2224" t="s">
        <v>1887</v>
      </c>
      <c r="C2224">
        <v>-195.6</v>
      </c>
      <c r="D2224">
        <v>0</v>
      </c>
      <c r="E2224">
        <v>0.1</v>
      </c>
      <c r="F2224" t="s">
        <v>66</v>
      </c>
      <c r="G2224" t="s">
        <v>66</v>
      </c>
      <c r="K2224">
        <v>5.8423059999999999E-2</v>
      </c>
      <c r="L2224">
        <v>0</v>
      </c>
      <c r="M2224">
        <v>5.7950350999999997E-2</v>
      </c>
      <c r="N2224">
        <v>0</v>
      </c>
      <c r="O2224" t="str">
        <f>IF(VLOOKUP($B2224,Table1[],2,FALSE)=0,"",VLOOKUP($B2224,Table1[],2,FALSE))</f>
        <v/>
      </c>
      <c r="P2224" t="str">
        <f>IF(VLOOKUP($B2224,Table1[],3,FALSE)=0,"",VLOOKUP($B2224,Table1[],3,FALSE))</f>
        <v/>
      </c>
      <c r="Q2224" t="str">
        <f>IF(VLOOKUP($B2224,Table1[],5,FALSE)=0,"",VLOOKUP($B2224,Table1[],5,FALSE))</f>
        <v>PT100</v>
      </c>
    </row>
    <row r="2225" spans="1:17" x14ac:dyDescent="0.25">
      <c r="A2225" t="s">
        <v>117</v>
      </c>
      <c r="B2225" t="s">
        <v>1887</v>
      </c>
      <c r="C2225">
        <v>1E-3</v>
      </c>
      <c r="D2225">
        <v>204.44399999999999</v>
      </c>
      <c r="E2225">
        <v>0.1</v>
      </c>
      <c r="F2225" t="s">
        <v>66</v>
      </c>
      <c r="G2225" t="s">
        <v>66</v>
      </c>
      <c r="K2225">
        <v>5.8677133999999999E-2</v>
      </c>
      <c r="L2225">
        <v>0</v>
      </c>
      <c r="M2225">
        <v>5.8206488000000001E-2</v>
      </c>
      <c r="N2225">
        <v>0</v>
      </c>
      <c r="O2225" t="str">
        <f>IF(VLOOKUP($B2225,Table1[],2,FALSE)=0,"",VLOOKUP($B2225,Table1[],2,FALSE))</f>
        <v/>
      </c>
      <c r="P2225" t="str">
        <f>IF(VLOOKUP($B2225,Table1[],3,FALSE)=0,"",VLOOKUP($B2225,Table1[],3,FALSE))</f>
        <v/>
      </c>
      <c r="Q2225" t="str">
        <f>IF(VLOOKUP($B2225,Table1[],5,FALSE)=0,"",VLOOKUP($B2225,Table1[],5,FALSE))</f>
        <v>PT100</v>
      </c>
    </row>
    <row r="2226" spans="1:17" x14ac:dyDescent="0.25">
      <c r="A2226" t="s">
        <v>117</v>
      </c>
      <c r="B2226" t="s">
        <v>1887</v>
      </c>
      <c r="C2226">
        <v>204.44499999999999</v>
      </c>
      <c r="D2226">
        <v>426.66699999999997</v>
      </c>
      <c r="E2226">
        <v>0.1</v>
      </c>
      <c r="F2226" t="s">
        <v>66</v>
      </c>
      <c r="G2226" t="s">
        <v>66</v>
      </c>
      <c r="K2226">
        <v>5.9240896000000001E-2</v>
      </c>
      <c r="L2226">
        <v>0</v>
      </c>
      <c r="M2226">
        <v>5.8590510999999998E-2</v>
      </c>
      <c r="N2226">
        <v>0</v>
      </c>
      <c r="O2226" t="str">
        <f>IF(VLOOKUP($B2226,Table1[],2,FALSE)=0,"",VLOOKUP($B2226,Table1[],2,FALSE))</f>
        <v/>
      </c>
      <c r="P2226" t="str">
        <f>IF(VLOOKUP($B2226,Table1[],3,FALSE)=0,"",VLOOKUP($B2226,Table1[],3,FALSE))</f>
        <v/>
      </c>
      <c r="Q2226" t="str">
        <f>IF(VLOOKUP($B2226,Table1[],5,FALSE)=0,"",VLOOKUP($B2226,Table1[],5,FALSE))</f>
        <v>PT100</v>
      </c>
    </row>
    <row r="2227" spans="1:17" x14ac:dyDescent="0.25">
      <c r="A2227" t="s">
        <v>117</v>
      </c>
      <c r="B2227" t="s">
        <v>1887</v>
      </c>
      <c r="C2227">
        <v>426.66800000000001</v>
      </c>
      <c r="D2227">
        <v>648.88900000000001</v>
      </c>
      <c r="E2227">
        <v>0.1</v>
      </c>
      <c r="F2227" t="s">
        <v>66</v>
      </c>
      <c r="G2227" t="s">
        <v>66</v>
      </c>
      <c r="K2227">
        <v>6.0082317000000003E-2</v>
      </c>
      <c r="L2227">
        <v>0</v>
      </c>
      <c r="M2227">
        <v>5.9441140000000003E-2</v>
      </c>
      <c r="N2227">
        <v>0</v>
      </c>
      <c r="O2227" t="str">
        <f>IF(VLOOKUP($B2227,Table1[],2,FALSE)=0,"",VLOOKUP($B2227,Table1[],2,FALSE))</f>
        <v/>
      </c>
      <c r="P2227" t="str">
        <f>IF(VLOOKUP($B2227,Table1[],3,FALSE)=0,"",VLOOKUP($B2227,Table1[],3,FALSE))</f>
        <v/>
      </c>
      <c r="Q2227" t="str">
        <f>IF(VLOOKUP($B2227,Table1[],5,FALSE)=0,"",VLOOKUP($B2227,Table1[],5,FALSE))</f>
        <v>PT100</v>
      </c>
    </row>
    <row r="2228" spans="1:17" x14ac:dyDescent="0.25">
      <c r="A2228" t="s">
        <v>117</v>
      </c>
      <c r="B2228" t="s">
        <v>1887</v>
      </c>
      <c r="C2228">
        <v>648.89</v>
      </c>
      <c r="D2228">
        <v>850</v>
      </c>
      <c r="E2228">
        <v>0.1</v>
      </c>
      <c r="F2228" t="s">
        <v>66</v>
      </c>
      <c r="G2228" t="s">
        <v>66</v>
      </c>
      <c r="K2228">
        <v>6.1562903000000002E-2</v>
      </c>
      <c r="L2228">
        <v>0</v>
      </c>
      <c r="M2228">
        <v>6.0468567000000001E-2</v>
      </c>
      <c r="N2228">
        <v>0</v>
      </c>
      <c r="O2228" t="str">
        <f>IF(VLOOKUP($B2228,Table1[],2,FALSE)=0,"",VLOOKUP($B2228,Table1[],2,FALSE))</f>
        <v/>
      </c>
      <c r="P2228" t="str">
        <f>IF(VLOOKUP($B2228,Table1[],3,FALSE)=0,"",VLOOKUP($B2228,Table1[],3,FALSE))</f>
        <v/>
      </c>
      <c r="Q2228" t="str">
        <f>IF(VLOOKUP($B2228,Table1[],5,FALSE)=0,"",VLOOKUP($B2228,Table1[],5,FALSE))</f>
        <v>PT100</v>
      </c>
    </row>
    <row r="2229" spans="1:17" x14ac:dyDescent="0.25">
      <c r="A2229" t="s">
        <v>117</v>
      </c>
      <c r="B2229" t="s">
        <v>1887</v>
      </c>
      <c r="C2229">
        <v>-195.6</v>
      </c>
      <c r="D2229">
        <v>0</v>
      </c>
      <c r="E2229">
        <v>1</v>
      </c>
      <c r="F2229" t="s">
        <v>66</v>
      </c>
      <c r="G2229" t="s">
        <v>66</v>
      </c>
      <c r="K2229">
        <v>0.57756236599999999</v>
      </c>
      <c r="L2229">
        <v>0</v>
      </c>
      <c r="M2229">
        <v>0.57737184100000005</v>
      </c>
      <c r="N2229">
        <v>0</v>
      </c>
      <c r="O2229" t="str">
        <f>IF(VLOOKUP($B2229,Table1[],2,FALSE)=0,"",VLOOKUP($B2229,Table1[],2,FALSE))</f>
        <v/>
      </c>
      <c r="P2229" t="str">
        <f>IF(VLOOKUP($B2229,Table1[],3,FALSE)=0,"",VLOOKUP($B2229,Table1[],3,FALSE))</f>
        <v/>
      </c>
      <c r="Q2229" t="str">
        <f>IF(VLOOKUP($B2229,Table1[],5,FALSE)=0,"",VLOOKUP($B2229,Table1[],5,FALSE))</f>
        <v>PT100</v>
      </c>
    </row>
    <row r="2230" spans="1:17" x14ac:dyDescent="0.25">
      <c r="A2230" t="s">
        <v>117</v>
      </c>
      <c r="B2230" t="s">
        <v>1887</v>
      </c>
      <c r="C2230">
        <v>1E-3</v>
      </c>
      <c r="D2230">
        <v>204.44399999999999</v>
      </c>
      <c r="E2230">
        <v>1</v>
      </c>
      <c r="F2230" t="s">
        <v>66</v>
      </c>
      <c r="G2230" t="s">
        <v>66</v>
      </c>
      <c r="K2230">
        <v>0.57758812199999998</v>
      </c>
      <c r="L2230">
        <v>0</v>
      </c>
      <c r="M2230">
        <v>0.57739760600000001</v>
      </c>
      <c r="N2230">
        <v>0</v>
      </c>
      <c r="O2230" t="str">
        <f>IF(VLOOKUP($B2230,Table1[],2,FALSE)=0,"",VLOOKUP($B2230,Table1[],2,FALSE))</f>
        <v/>
      </c>
      <c r="P2230" t="str">
        <f>IF(VLOOKUP($B2230,Table1[],3,FALSE)=0,"",VLOOKUP($B2230,Table1[],3,FALSE))</f>
        <v/>
      </c>
      <c r="Q2230" t="str">
        <f>IF(VLOOKUP($B2230,Table1[],5,FALSE)=0,"",VLOOKUP($B2230,Table1[],5,FALSE))</f>
        <v>PT100</v>
      </c>
    </row>
    <row r="2231" spans="1:17" x14ac:dyDescent="0.25">
      <c r="A2231" t="s">
        <v>117</v>
      </c>
      <c r="B2231" t="s">
        <v>1887</v>
      </c>
      <c r="C2231">
        <v>204.44499999999999</v>
      </c>
      <c r="D2231">
        <v>426.66699999999997</v>
      </c>
      <c r="E2231">
        <v>1</v>
      </c>
      <c r="F2231" t="s">
        <v>66</v>
      </c>
      <c r="G2231" t="s">
        <v>66</v>
      </c>
      <c r="K2231">
        <v>0.57770181799999998</v>
      </c>
      <c r="L2231">
        <v>0</v>
      </c>
      <c r="M2231">
        <v>0.57743644500000002</v>
      </c>
      <c r="N2231">
        <v>0</v>
      </c>
      <c r="O2231" t="str">
        <f>IF(VLOOKUP($B2231,Table1[],2,FALSE)=0,"",VLOOKUP($B2231,Table1[],2,FALSE))</f>
        <v/>
      </c>
      <c r="P2231" t="str">
        <f>IF(VLOOKUP($B2231,Table1[],3,FALSE)=0,"",VLOOKUP($B2231,Table1[],3,FALSE))</f>
        <v/>
      </c>
      <c r="Q2231" t="str">
        <f>IF(VLOOKUP($B2231,Table1[],5,FALSE)=0,"",VLOOKUP($B2231,Table1[],5,FALSE))</f>
        <v>PT100</v>
      </c>
    </row>
    <row r="2232" spans="1:17" x14ac:dyDescent="0.25">
      <c r="A2232" t="s">
        <v>117</v>
      </c>
      <c r="B2232" t="s">
        <v>1887</v>
      </c>
      <c r="C2232">
        <v>426.66800000000001</v>
      </c>
      <c r="D2232">
        <v>648.88900000000001</v>
      </c>
      <c r="E2232">
        <v>1</v>
      </c>
      <c r="F2232" t="s">
        <v>66</v>
      </c>
      <c r="G2232" t="s">
        <v>66</v>
      </c>
      <c r="K2232">
        <v>0.57778870900000001</v>
      </c>
      <c r="L2232">
        <v>0</v>
      </c>
      <c r="M2232">
        <v>0.57752337499999995</v>
      </c>
      <c r="N2232">
        <v>0</v>
      </c>
      <c r="O2232" t="str">
        <f>IF(VLOOKUP($B2232,Table1[],2,FALSE)=0,"",VLOOKUP($B2232,Table1[],2,FALSE))</f>
        <v/>
      </c>
      <c r="P2232" t="str">
        <f>IF(VLOOKUP($B2232,Table1[],3,FALSE)=0,"",VLOOKUP($B2232,Table1[],3,FALSE))</f>
        <v/>
      </c>
      <c r="Q2232" t="str">
        <f>IF(VLOOKUP($B2232,Table1[],5,FALSE)=0,"",VLOOKUP($B2232,Table1[],5,FALSE))</f>
        <v>PT100</v>
      </c>
    </row>
    <row r="2233" spans="1:17" x14ac:dyDescent="0.25">
      <c r="A2233" t="s">
        <v>117</v>
      </c>
      <c r="B2233" t="s">
        <v>1887</v>
      </c>
      <c r="C2233">
        <v>648.89</v>
      </c>
      <c r="D2233">
        <v>850</v>
      </c>
      <c r="E2233">
        <v>1</v>
      </c>
      <c r="F2233" t="s">
        <v>66</v>
      </c>
      <c r="G2233" t="s">
        <v>66</v>
      </c>
      <c r="K2233">
        <v>0.57809222500000002</v>
      </c>
      <c r="L2233">
        <v>0</v>
      </c>
      <c r="M2233">
        <v>0.57763002699999999</v>
      </c>
      <c r="N2233">
        <v>0</v>
      </c>
      <c r="O2233" t="str">
        <f>IF(VLOOKUP($B2233,Table1[],2,FALSE)=0,"",VLOOKUP($B2233,Table1[],2,FALSE))</f>
        <v/>
      </c>
      <c r="P2233" t="str">
        <f>IF(VLOOKUP($B2233,Table1[],3,FALSE)=0,"",VLOOKUP($B2233,Table1[],3,FALSE))</f>
        <v/>
      </c>
      <c r="Q2233" t="str">
        <f>IF(VLOOKUP($B2233,Table1[],5,FALSE)=0,"",VLOOKUP($B2233,Table1[],5,FALSE))</f>
        <v>PT100</v>
      </c>
    </row>
    <row r="2234" spans="1:17" x14ac:dyDescent="0.25">
      <c r="A2234" t="s">
        <v>117</v>
      </c>
      <c r="B2234" t="s">
        <v>1900</v>
      </c>
      <c r="C2234">
        <v>-195.6</v>
      </c>
      <c r="D2234">
        <v>0</v>
      </c>
      <c r="E2234">
        <v>0.01</v>
      </c>
      <c r="F2234" t="s">
        <v>66</v>
      </c>
      <c r="G2234" t="s">
        <v>66</v>
      </c>
      <c r="K2234">
        <v>6.9514520000000003E-3</v>
      </c>
      <c r="L2234">
        <v>0</v>
      </c>
      <c r="M2234">
        <v>6.5655269999999998E-3</v>
      </c>
      <c r="N2234">
        <v>0</v>
      </c>
      <c r="O2234" t="str">
        <f>IF(VLOOKUP($B2234,Table1[],2,FALSE)=0,"",VLOOKUP($B2234,Table1[],2,FALSE))</f>
        <v/>
      </c>
      <c r="P2234" t="str">
        <f>IF(VLOOKUP($B2234,Table1[],3,FALSE)=0,"",VLOOKUP($B2234,Table1[],3,FALSE))</f>
        <v/>
      </c>
      <c r="Q2234" t="str">
        <f>IF(VLOOKUP($B2234,Table1[],5,FALSE)=0,"",VLOOKUP($B2234,Table1[],5,FALSE))</f>
        <v>PT1000</v>
      </c>
    </row>
    <row r="2235" spans="1:17" x14ac:dyDescent="0.25">
      <c r="A2235" t="s">
        <v>117</v>
      </c>
      <c r="B2235" t="s">
        <v>1900</v>
      </c>
      <c r="C2235">
        <v>1E-3</v>
      </c>
      <c r="D2235">
        <v>204.44399999999999</v>
      </c>
      <c r="E2235">
        <v>0.01</v>
      </c>
      <c r="F2235" t="s">
        <v>66</v>
      </c>
      <c r="G2235" t="s">
        <v>66</v>
      </c>
      <c r="K2235">
        <v>9.7193209999999995E-3</v>
      </c>
      <c r="L2235">
        <v>0</v>
      </c>
      <c r="M2235">
        <v>9.3614249999999996E-3</v>
      </c>
      <c r="N2235">
        <v>0</v>
      </c>
      <c r="O2235" t="str">
        <f>IF(VLOOKUP($B2235,Table1[],2,FALSE)=0,"",VLOOKUP($B2235,Table1[],2,FALSE))</f>
        <v/>
      </c>
      <c r="P2235" t="str">
        <f>IF(VLOOKUP($B2235,Table1[],3,FALSE)=0,"",VLOOKUP($B2235,Table1[],3,FALSE))</f>
        <v/>
      </c>
      <c r="Q2235" t="str">
        <f>IF(VLOOKUP($B2235,Table1[],5,FALSE)=0,"",VLOOKUP($B2235,Table1[],5,FALSE))</f>
        <v>PT1000</v>
      </c>
    </row>
    <row r="2236" spans="1:17" x14ac:dyDescent="0.25">
      <c r="A2236" t="s">
        <v>117</v>
      </c>
      <c r="B2236" t="s">
        <v>1900</v>
      </c>
      <c r="C2236">
        <v>204.44499999999999</v>
      </c>
      <c r="D2236">
        <v>426.66699999999997</v>
      </c>
      <c r="E2236">
        <v>0.01</v>
      </c>
      <c r="F2236" t="s">
        <v>66</v>
      </c>
      <c r="G2236" t="s">
        <v>66</v>
      </c>
      <c r="K2236">
        <v>1.176788E-2</v>
      </c>
      <c r="L2236">
        <v>0</v>
      </c>
      <c r="M2236">
        <v>1.1474061000000001E-2</v>
      </c>
      <c r="N2236">
        <v>0</v>
      </c>
      <c r="O2236" t="str">
        <f>IF(VLOOKUP($B2236,Table1[],2,FALSE)=0,"",VLOOKUP($B2236,Table1[],2,FALSE))</f>
        <v/>
      </c>
      <c r="P2236" t="str">
        <f>IF(VLOOKUP($B2236,Table1[],3,FALSE)=0,"",VLOOKUP($B2236,Table1[],3,FALSE))</f>
        <v/>
      </c>
      <c r="Q2236" t="str">
        <f>IF(VLOOKUP($B2236,Table1[],5,FALSE)=0,"",VLOOKUP($B2236,Table1[],5,FALSE))</f>
        <v>PT1000</v>
      </c>
    </row>
    <row r="2237" spans="1:17" x14ac:dyDescent="0.25">
      <c r="A2237" t="s">
        <v>117</v>
      </c>
      <c r="B2237" t="s">
        <v>1900</v>
      </c>
      <c r="C2237">
        <v>426.66800000000001</v>
      </c>
      <c r="D2237">
        <v>648.88900000000001</v>
      </c>
      <c r="E2237">
        <v>0.01</v>
      </c>
      <c r="F2237" t="s">
        <v>66</v>
      </c>
      <c r="G2237" t="s">
        <v>66</v>
      </c>
      <c r="K2237">
        <v>1.5791868000000001E-2</v>
      </c>
      <c r="L2237">
        <v>0</v>
      </c>
      <c r="M2237">
        <v>1.517314E-2</v>
      </c>
      <c r="N2237">
        <v>0</v>
      </c>
      <c r="O2237" t="str">
        <f>IF(VLOOKUP($B2237,Table1[],2,FALSE)=0,"",VLOOKUP($B2237,Table1[],2,FALSE))</f>
        <v/>
      </c>
      <c r="P2237" t="str">
        <f>IF(VLOOKUP($B2237,Table1[],3,FALSE)=0,"",VLOOKUP($B2237,Table1[],3,FALSE))</f>
        <v/>
      </c>
      <c r="Q2237" t="str">
        <f>IF(VLOOKUP($B2237,Table1[],5,FALSE)=0,"",VLOOKUP($B2237,Table1[],5,FALSE))</f>
        <v>PT1000</v>
      </c>
    </row>
    <row r="2238" spans="1:17" x14ac:dyDescent="0.25">
      <c r="A2238" t="s">
        <v>117</v>
      </c>
      <c r="B2238" t="s">
        <v>1900</v>
      </c>
      <c r="C2238">
        <v>648.89</v>
      </c>
      <c r="D2238">
        <v>850</v>
      </c>
      <c r="E2238">
        <v>0.01</v>
      </c>
      <c r="F2238" t="s">
        <v>66</v>
      </c>
      <c r="G2238" t="s">
        <v>66</v>
      </c>
      <c r="K2238">
        <v>1.9042103000000001E-2</v>
      </c>
      <c r="L2238">
        <v>0</v>
      </c>
      <c r="M2238">
        <v>1.8733275000000001E-2</v>
      </c>
      <c r="N2238">
        <v>0</v>
      </c>
      <c r="O2238" t="str">
        <f>IF(VLOOKUP($B2238,Table1[],2,FALSE)=0,"",VLOOKUP($B2238,Table1[],2,FALSE))</f>
        <v/>
      </c>
      <c r="P2238" t="str">
        <f>IF(VLOOKUP($B2238,Table1[],3,FALSE)=0,"",VLOOKUP($B2238,Table1[],3,FALSE))</f>
        <v/>
      </c>
      <c r="Q2238" t="str">
        <f>IF(VLOOKUP($B2238,Table1[],5,FALSE)=0,"",VLOOKUP($B2238,Table1[],5,FALSE))</f>
        <v>PT1000</v>
      </c>
    </row>
    <row r="2239" spans="1:17" x14ac:dyDescent="0.25">
      <c r="A2239" t="s">
        <v>117</v>
      </c>
      <c r="B2239" t="s">
        <v>1900</v>
      </c>
      <c r="C2239">
        <v>-195.6</v>
      </c>
      <c r="D2239">
        <v>0</v>
      </c>
      <c r="E2239">
        <v>0.1</v>
      </c>
      <c r="F2239" t="s">
        <v>66</v>
      </c>
      <c r="G2239" t="s">
        <v>66</v>
      </c>
      <c r="K2239">
        <v>5.7999760999999997E-2</v>
      </c>
      <c r="L2239">
        <v>0</v>
      </c>
      <c r="M2239">
        <v>5.7819599999999999E-2</v>
      </c>
      <c r="N2239">
        <v>0</v>
      </c>
      <c r="O2239" t="str">
        <f>IF(VLOOKUP($B2239,Table1[],2,FALSE)=0,"",VLOOKUP($B2239,Table1[],2,FALSE))</f>
        <v/>
      </c>
      <c r="P2239" t="str">
        <f>IF(VLOOKUP($B2239,Table1[],3,FALSE)=0,"",VLOOKUP($B2239,Table1[],3,FALSE))</f>
        <v/>
      </c>
      <c r="Q2239" t="str">
        <f>IF(VLOOKUP($B2239,Table1[],5,FALSE)=0,"",VLOOKUP($B2239,Table1[],5,FALSE))</f>
        <v>PT1000</v>
      </c>
    </row>
    <row r="2240" spans="1:17" x14ac:dyDescent="0.25">
      <c r="A2240" t="s">
        <v>117</v>
      </c>
      <c r="B2240" t="s">
        <v>1900</v>
      </c>
      <c r="C2240">
        <v>1E-3</v>
      </c>
      <c r="D2240">
        <v>204.44399999999999</v>
      </c>
      <c r="E2240">
        <v>0.1</v>
      </c>
      <c r="F2240" t="s">
        <v>66</v>
      </c>
      <c r="G2240" t="s">
        <v>66</v>
      </c>
      <c r="K2240">
        <v>5.8437589999999998E-2</v>
      </c>
      <c r="L2240">
        <v>0</v>
      </c>
      <c r="M2240">
        <v>5.8203404E-2</v>
      </c>
      <c r="N2240">
        <v>0</v>
      </c>
      <c r="O2240" t="str">
        <f>IF(VLOOKUP($B2240,Table1[],2,FALSE)=0,"",VLOOKUP($B2240,Table1[],2,FALSE))</f>
        <v/>
      </c>
      <c r="P2240" t="str">
        <f>IF(VLOOKUP($B2240,Table1[],3,FALSE)=0,"",VLOOKUP($B2240,Table1[],3,FALSE))</f>
        <v/>
      </c>
      <c r="Q2240" t="str">
        <f>IF(VLOOKUP($B2240,Table1[],5,FALSE)=0,"",VLOOKUP($B2240,Table1[],5,FALSE))</f>
        <v>PT1000</v>
      </c>
    </row>
    <row r="2241" spans="1:17" x14ac:dyDescent="0.25">
      <c r="A2241" t="s">
        <v>117</v>
      </c>
      <c r="B2241" t="s">
        <v>1900</v>
      </c>
      <c r="C2241">
        <v>204.44499999999999</v>
      </c>
      <c r="D2241">
        <v>426.66699999999997</v>
      </c>
      <c r="E2241">
        <v>0.1</v>
      </c>
      <c r="F2241" t="s">
        <v>66</v>
      </c>
      <c r="G2241" t="s">
        <v>66</v>
      </c>
      <c r="K2241">
        <v>5.8813007E-2</v>
      </c>
      <c r="L2241">
        <v>0</v>
      </c>
      <c r="M2241">
        <v>5.8580321999999997E-2</v>
      </c>
      <c r="N2241">
        <v>0</v>
      </c>
      <c r="O2241" t="str">
        <f>IF(VLOOKUP($B2241,Table1[],2,FALSE)=0,"",VLOOKUP($B2241,Table1[],2,FALSE))</f>
        <v/>
      </c>
      <c r="P2241" t="str">
        <f>IF(VLOOKUP($B2241,Table1[],3,FALSE)=0,"",VLOOKUP($B2241,Table1[],3,FALSE))</f>
        <v/>
      </c>
      <c r="Q2241" t="str">
        <f>IF(VLOOKUP($B2241,Table1[],5,FALSE)=0,"",VLOOKUP($B2241,Table1[],5,FALSE))</f>
        <v>PT1000</v>
      </c>
    </row>
    <row r="2242" spans="1:17" x14ac:dyDescent="0.25">
      <c r="A2242" t="s">
        <v>117</v>
      </c>
      <c r="B2242" t="s">
        <v>1900</v>
      </c>
      <c r="C2242">
        <v>426.66800000000001</v>
      </c>
      <c r="D2242">
        <v>648.88900000000001</v>
      </c>
      <c r="E2242">
        <v>0.1</v>
      </c>
      <c r="F2242" t="s">
        <v>66</v>
      </c>
      <c r="G2242" t="s">
        <v>66</v>
      </c>
      <c r="K2242">
        <v>6.0057138000000003E-2</v>
      </c>
      <c r="L2242">
        <v>0</v>
      </c>
      <c r="M2242">
        <v>5.941569E-2</v>
      </c>
      <c r="N2242">
        <v>0</v>
      </c>
      <c r="O2242" t="str">
        <f>IF(VLOOKUP($B2242,Table1[],2,FALSE)=0,"",VLOOKUP($B2242,Table1[],2,FALSE))</f>
        <v/>
      </c>
      <c r="P2242" t="str">
        <f>IF(VLOOKUP($B2242,Table1[],3,FALSE)=0,"",VLOOKUP($B2242,Table1[],3,FALSE))</f>
        <v/>
      </c>
      <c r="Q2242" t="str">
        <f>IF(VLOOKUP($B2242,Table1[],5,FALSE)=0,"",VLOOKUP($B2242,Table1[],5,FALSE))</f>
        <v>PT1000</v>
      </c>
    </row>
    <row r="2243" spans="1:17" x14ac:dyDescent="0.25">
      <c r="A2243" t="s">
        <v>117</v>
      </c>
      <c r="B2243" t="s">
        <v>1900</v>
      </c>
      <c r="C2243">
        <v>648.89</v>
      </c>
      <c r="D2243">
        <v>850</v>
      </c>
      <c r="E2243">
        <v>0.1</v>
      </c>
      <c r="F2243" t="s">
        <v>66</v>
      </c>
      <c r="G2243" t="s">
        <v>66</v>
      </c>
      <c r="K2243">
        <v>6.0807893000000002E-2</v>
      </c>
      <c r="L2243">
        <v>0</v>
      </c>
      <c r="M2243">
        <v>6.0422971999999998E-2</v>
      </c>
      <c r="N2243">
        <v>0</v>
      </c>
      <c r="O2243" t="str">
        <f>IF(VLOOKUP($B2243,Table1[],2,FALSE)=0,"",VLOOKUP($B2243,Table1[],2,FALSE))</f>
        <v/>
      </c>
      <c r="P2243" t="str">
        <f>IF(VLOOKUP($B2243,Table1[],3,FALSE)=0,"",VLOOKUP($B2243,Table1[],3,FALSE))</f>
        <v/>
      </c>
      <c r="Q2243" t="str">
        <f>IF(VLOOKUP($B2243,Table1[],5,FALSE)=0,"",VLOOKUP($B2243,Table1[],5,FALSE))</f>
        <v>PT1000</v>
      </c>
    </row>
    <row r="2244" spans="1:17" x14ac:dyDescent="0.25">
      <c r="A2244" t="s">
        <v>117</v>
      </c>
      <c r="B2244" t="s">
        <v>1900</v>
      </c>
      <c r="C2244">
        <v>-195.6</v>
      </c>
      <c r="D2244">
        <v>0</v>
      </c>
      <c r="E2244">
        <v>1</v>
      </c>
      <c r="F2244" t="s">
        <v>66</v>
      </c>
      <c r="G2244" t="s">
        <v>66</v>
      </c>
      <c r="K2244">
        <v>0.57743100999999997</v>
      </c>
      <c r="L2244">
        <v>0</v>
      </c>
      <c r="M2244">
        <v>0.57735873299999996</v>
      </c>
      <c r="N2244">
        <v>0</v>
      </c>
      <c r="O2244" t="str">
        <f>IF(VLOOKUP($B2244,Table1[],2,FALSE)=0,"",VLOOKUP($B2244,Table1[],2,FALSE))</f>
        <v/>
      </c>
      <c r="P2244" t="str">
        <f>IF(VLOOKUP($B2244,Table1[],3,FALSE)=0,"",VLOOKUP($B2244,Table1[],3,FALSE))</f>
        <v/>
      </c>
      <c r="Q2244" t="str">
        <f>IF(VLOOKUP($B2244,Table1[],5,FALSE)=0,"",VLOOKUP($B2244,Table1[],5,FALSE))</f>
        <v>PT1000</v>
      </c>
    </row>
    <row r="2245" spans="1:17" x14ac:dyDescent="0.25">
      <c r="A2245" t="s">
        <v>117</v>
      </c>
      <c r="B2245" t="s">
        <v>1900</v>
      </c>
      <c r="C2245">
        <v>1E-3</v>
      </c>
      <c r="D2245">
        <v>204.44399999999999</v>
      </c>
      <c r="E2245">
        <v>1</v>
      </c>
      <c r="F2245" t="s">
        <v>66</v>
      </c>
      <c r="G2245" t="s">
        <v>66</v>
      </c>
      <c r="K2245">
        <v>0.57749190399999994</v>
      </c>
      <c r="L2245">
        <v>0</v>
      </c>
      <c r="M2245">
        <v>0.57739729500000003</v>
      </c>
      <c r="N2245">
        <v>0</v>
      </c>
      <c r="O2245" t="str">
        <f>IF(VLOOKUP($B2245,Table1[],2,FALSE)=0,"",VLOOKUP($B2245,Table1[],2,FALSE))</f>
        <v/>
      </c>
      <c r="P2245" t="str">
        <f>IF(VLOOKUP($B2245,Table1[],3,FALSE)=0,"",VLOOKUP($B2245,Table1[],3,FALSE))</f>
        <v/>
      </c>
      <c r="Q2245" t="str">
        <f>IF(VLOOKUP($B2245,Table1[],5,FALSE)=0,"",VLOOKUP($B2245,Table1[],5,FALSE))</f>
        <v>PT1000</v>
      </c>
    </row>
    <row r="2246" spans="1:17" x14ac:dyDescent="0.25">
      <c r="A2246" t="s">
        <v>117</v>
      </c>
      <c r="B2246" t="s">
        <v>1900</v>
      </c>
      <c r="C2246">
        <v>204.44499999999999</v>
      </c>
      <c r="D2246">
        <v>426.66699999999997</v>
      </c>
      <c r="E2246">
        <v>1</v>
      </c>
      <c r="F2246" t="s">
        <v>66</v>
      </c>
      <c r="G2246" t="s">
        <v>66</v>
      </c>
      <c r="K2246">
        <v>0.57753001400000004</v>
      </c>
      <c r="L2246">
        <v>0</v>
      </c>
      <c r="M2246">
        <v>0.57743541099999995</v>
      </c>
      <c r="N2246">
        <v>0</v>
      </c>
      <c r="O2246" t="str">
        <f>IF(VLOOKUP($B2246,Table1[],2,FALSE)=0,"",VLOOKUP($B2246,Table1[],2,FALSE))</f>
        <v/>
      </c>
      <c r="P2246" t="str">
        <f>IF(VLOOKUP($B2246,Table1[],3,FALSE)=0,"",VLOOKUP($B2246,Table1[],3,FALSE))</f>
        <v/>
      </c>
      <c r="Q2246" t="str">
        <f>IF(VLOOKUP($B2246,Table1[],5,FALSE)=0,"",VLOOKUP($B2246,Table1[],5,FALSE))</f>
        <v>PT1000</v>
      </c>
    </row>
    <row r="2247" spans="1:17" x14ac:dyDescent="0.25">
      <c r="A2247" t="s">
        <v>117</v>
      </c>
      <c r="B2247" t="s">
        <v>1900</v>
      </c>
      <c r="C2247">
        <v>426.66800000000001</v>
      </c>
      <c r="D2247">
        <v>648.88900000000001</v>
      </c>
      <c r="E2247">
        <v>1</v>
      </c>
      <c r="F2247" t="s">
        <v>66</v>
      </c>
      <c r="G2247" t="s">
        <v>66</v>
      </c>
      <c r="K2247">
        <v>0.577786091</v>
      </c>
      <c r="L2247">
        <v>0</v>
      </c>
      <c r="M2247">
        <v>0.57752075599999997</v>
      </c>
      <c r="N2247">
        <v>0</v>
      </c>
      <c r="O2247" t="str">
        <f>IF(VLOOKUP($B2247,Table1[],2,FALSE)=0,"",VLOOKUP($B2247,Table1[],2,FALSE))</f>
        <v/>
      </c>
      <c r="P2247" t="str">
        <f>IF(VLOOKUP($B2247,Table1[],3,FALSE)=0,"",VLOOKUP($B2247,Table1[],3,FALSE))</f>
        <v/>
      </c>
      <c r="Q2247" t="str">
        <f>IF(VLOOKUP($B2247,Table1[],5,FALSE)=0,"",VLOOKUP($B2247,Table1[],5,FALSE))</f>
        <v>PT1000</v>
      </c>
    </row>
    <row r="2248" spans="1:17" x14ac:dyDescent="0.25">
      <c r="A2248" t="s">
        <v>117</v>
      </c>
      <c r="B2248" t="s">
        <v>1900</v>
      </c>
      <c r="C2248">
        <v>648.89</v>
      </c>
      <c r="D2248">
        <v>850</v>
      </c>
      <c r="E2248">
        <v>1</v>
      </c>
      <c r="F2248" t="s">
        <v>66</v>
      </c>
      <c r="G2248" t="s">
        <v>66</v>
      </c>
      <c r="K2248">
        <v>0.57778680599999999</v>
      </c>
      <c r="L2248">
        <v>0</v>
      </c>
      <c r="M2248">
        <v>0.57762525499999995</v>
      </c>
      <c r="N2248">
        <v>0</v>
      </c>
      <c r="O2248" t="str">
        <f>IF(VLOOKUP($B2248,Table1[],2,FALSE)=0,"",VLOOKUP($B2248,Table1[],2,FALSE))</f>
        <v/>
      </c>
      <c r="P2248" t="str">
        <f>IF(VLOOKUP($B2248,Table1[],3,FALSE)=0,"",VLOOKUP($B2248,Table1[],3,FALSE))</f>
        <v/>
      </c>
      <c r="Q2248" t="str">
        <f>IF(VLOOKUP($B2248,Table1[],5,FALSE)=0,"",VLOOKUP($B2248,Table1[],5,FALSE))</f>
        <v>PT1000</v>
      </c>
    </row>
    <row r="2249" spans="1:17" x14ac:dyDescent="0.25">
      <c r="A2249" t="s">
        <v>117</v>
      </c>
      <c r="B2249" t="s">
        <v>1718</v>
      </c>
      <c r="C2249">
        <v>-454</v>
      </c>
      <c r="D2249">
        <v>300</v>
      </c>
      <c r="E2249">
        <v>0.1</v>
      </c>
      <c r="F2249" t="s">
        <v>69</v>
      </c>
      <c r="G2249" t="s">
        <v>69</v>
      </c>
      <c r="K2249">
        <v>0.12</v>
      </c>
      <c r="L2249">
        <v>0</v>
      </c>
      <c r="M2249">
        <v>8.4620388000000005E-2</v>
      </c>
      <c r="N2249">
        <v>0</v>
      </c>
      <c r="O2249" t="str">
        <f>IF(VLOOKUP($B2249,Table1[],2,FALSE)=0,"",VLOOKUP($B2249,Table1[],2,FALSE))</f>
        <v/>
      </c>
      <c r="P2249" t="str">
        <f>IF(VLOOKUP($B2249,Table1[],3,FALSE)=0,"",VLOOKUP($B2249,Table1[],3,FALSE))</f>
        <v/>
      </c>
      <c r="Q2249" t="str">
        <f>IF(VLOOKUP($B2249,Table1[],5,FALSE)=0,"",VLOOKUP($B2249,Table1[],5,FALSE))</f>
        <v>E</v>
      </c>
    </row>
    <row r="2250" spans="1:17" x14ac:dyDescent="0.25">
      <c r="A2250" t="s">
        <v>117</v>
      </c>
      <c r="B2250" t="s">
        <v>1718</v>
      </c>
      <c r="C2250">
        <v>300.00099999999998</v>
      </c>
      <c r="D2250">
        <v>1100</v>
      </c>
      <c r="E2250">
        <v>0.1</v>
      </c>
      <c r="F2250" t="s">
        <v>69</v>
      </c>
      <c r="G2250" t="s">
        <v>69</v>
      </c>
      <c r="K2250">
        <v>0.09</v>
      </c>
      <c r="L2250">
        <v>0</v>
      </c>
      <c r="M2250">
        <v>8.4258116999999993E-2</v>
      </c>
      <c r="N2250">
        <v>0</v>
      </c>
      <c r="O2250" t="str">
        <f>IF(VLOOKUP($B2250,Table1[],2,FALSE)=0,"",VLOOKUP($B2250,Table1[],2,FALSE))</f>
        <v/>
      </c>
      <c r="P2250" t="str">
        <f>IF(VLOOKUP($B2250,Table1[],3,FALSE)=0,"",VLOOKUP($B2250,Table1[],3,FALSE))</f>
        <v/>
      </c>
      <c r="Q2250" t="str">
        <f>IF(VLOOKUP($B2250,Table1[],5,FALSE)=0,"",VLOOKUP($B2250,Table1[],5,FALSE))</f>
        <v>E</v>
      </c>
    </row>
    <row r="2251" spans="1:17" x14ac:dyDescent="0.25">
      <c r="A2251" t="s">
        <v>117</v>
      </c>
      <c r="B2251" t="s">
        <v>1718</v>
      </c>
      <c r="C2251">
        <v>1100.001</v>
      </c>
      <c r="D2251">
        <v>1832</v>
      </c>
      <c r="E2251">
        <v>0.1</v>
      </c>
      <c r="F2251" t="s">
        <v>69</v>
      </c>
      <c r="G2251" t="s">
        <v>69</v>
      </c>
      <c r="K2251">
        <v>9.1750578999999999E-2</v>
      </c>
      <c r="L2251">
        <v>0</v>
      </c>
      <c r="M2251">
        <v>8.7890410000000002E-2</v>
      </c>
      <c r="N2251">
        <v>0</v>
      </c>
      <c r="O2251" t="str">
        <f>IF(VLOOKUP($B2251,Table1[],2,FALSE)=0,"",VLOOKUP($B2251,Table1[],2,FALSE))</f>
        <v/>
      </c>
      <c r="P2251" t="str">
        <f>IF(VLOOKUP($B2251,Table1[],3,FALSE)=0,"",VLOOKUP($B2251,Table1[],3,FALSE))</f>
        <v/>
      </c>
      <c r="Q2251" t="str">
        <f>IF(VLOOKUP($B2251,Table1[],5,FALSE)=0,"",VLOOKUP($B2251,Table1[],5,FALSE))</f>
        <v>E</v>
      </c>
    </row>
    <row r="2252" spans="1:17" x14ac:dyDescent="0.25">
      <c r="A2252" t="s">
        <v>117</v>
      </c>
      <c r="B2252" t="s">
        <v>1718</v>
      </c>
      <c r="C2252">
        <v>-454</v>
      </c>
      <c r="D2252">
        <v>300</v>
      </c>
      <c r="E2252">
        <v>1</v>
      </c>
      <c r="F2252" t="s">
        <v>69</v>
      </c>
      <c r="G2252" t="s">
        <v>69</v>
      </c>
      <c r="K2252">
        <v>0.60176790400000002</v>
      </c>
      <c r="L2252">
        <v>0</v>
      </c>
      <c r="M2252">
        <v>0.58065532799999997</v>
      </c>
      <c r="N2252">
        <v>0</v>
      </c>
      <c r="O2252" t="str">
        <f>IF(VLOOKUP($B2252,Table1[],2,FALSE)=0,"",VLOOKUP($B2252,Table1[],2,FALSE))</f>
        <v/>
      </c>
      <c r="P2252" t="str">
        <f>IF(VLOOKUP($B2252,Table1[],3,FALSE)=0,"",VLOOKUP($B2252,Table1[],3,FALSE))</f>
        <v/>
      </c>
      <c r="Q2252" t="str">
        <f>IF(VLOOKUP($B2252,Table1[],5,FALSE)=0,"",VLOOKUP($B2252,Table1[],5,FALSE))</f>
        <v>E</v>
      </c>
    </row>
    <row r="2253" spans="1:17" x14ac:dyDescent="0.25">
      <c r="A2253" t="s">
        <v>117</v>
      </c>
      <c r="B2253" t="s">
        <v>1718</v>
      </c>
      <c r="C2253">
        <v>300.00099999999998</v>
      </c>
      <c r="D2253">
        <v>1100</v>
      </c>
      <c r="E2253">
        <v>1</v>
      </c>
      <c r="F2253" t="s">
        <v>69</v>
      </c>
      <c r="G2253" t="s">
        <v>69</v>
      </c>
      <c r="K2253">
        <v>0.58298645599999999</v>
      </c>
      <c r="L2253">
        <v>0</v>
      </c>
      <c r="M2253">
        <v>0.58060264399999995</v>
      </c>
      <c r="N2253">
        <v>0</v>
      </c>
      <c r="O2253" t="str">
        <f>IF(VLOOKUP($B2253,Table1[],2,FALSE)=0,"",VLOOKUP($B2253,Table1[],2,FALSE))</f>
        <v/>
      </c>
      <c r="P2253" t="str">
        <f>IF(VLOOKUP($B2253,Table1[],3,FALSE)=0,"",VLOOKUP($B2253,Table1[],3,FALSE))</f>
        <v/>
      </c>
      <c r="Q2253" t="str">
        <f>IF(VLOOKUP($B2253,Table1[],5,FALSE)=0,"",VLOOKUP($B2253,Table1[],5,FALSE))</f>
        <v>E</v>
      </c>
    </row>
    <row r="2254" spans="1:17" x14ac:dyDescent="0.25">
      <c r="A2254" t="s">
        <v>117</v>
      </c>
      <c r="B2254" t="s">
        <v>1718</v>
      </c>
      <c r="C2254">
        <v>1100.001</v>
      </c>
      <c r="D2254">
        <v>1832</v>
      </c>
      <c r="E2254">
        <v>1</v>
      </c>
      <c r="F2254" t="s">
        <v>69</v>
      </c>
      <c r="G2254" t="s">
        <v>69</v>
      </c>
      <c r="K2254">
        <v>0.58352249499999997</v>
      </c>
      <c r="L2254">
        <v>0</v>
      </c>
      <c r="M2254">
        <v>0.58114088200000003</v>
      </c>
      <c r="N2254">
        <v>0</v>
      </c>
      <c r="O2254" t="str">
        <f>IF(VLOOKUP($B2254,Table1[],2,FALSE)=0,"",VLOOKUP($B2254,Table1[],2,FALSE))</f>
        <v/>
      </c>
      <c r="P2254" t="str">
        <f>IF(VLOOKUP($B2254,Table1[],3,FALSE)=0,"",VLOOKUP($B2254,Table1[],3,FALSE))</f>
        <v/>
      </c>
      <c r="Q2254" t="str">
        <f>IF(VLOOKUP($B2254,Table1[],5,FALSE)=0,"",VLOOKUP($B2254,Table1[],5,FALSE))</f>
        <v>E</v>
      </c>
    </row>
    <row r="2255" spans="1:17" x14ac:dyDescent="0.25">
      <c r="A2255" t="s">
        <v>117</v>
      </c>
      <c r="B2255" t="s">
        <v>1729</v>
      </c>
      <c r="C2255">
        <v>-346</v>
      </c>
      <c r="D2255">
        <v>499.99900000000002</v>
      </c>
      <c r="E2255">
        <v>0.1</v>
      </c>
      <c r="F2255" t="s">
        <v>69</v>
      </c>
      <c r="G2255" t="s">
        <v>69</v>
      </c>
      <c r="K2255">
        <v>0.14000000000000001</v>
      </c>
      <c r="L2255">
        <v>0</v>
      </c>
      <c r="M2255">
        <v>9.1813959000000001E-2</v>
      </c>
      <c r="N2255">
        <v>0</v>
      </c>
      <c r="O2255" t="str">
        <f>IF(VLOOKUP($B2255,Table1[],2,FALSE)=0,"",VLOOKUP($B2255,Table1[],2,FALSE))</f>
        <v/>
      </c>
      <c r="P2255" t="str">
        <f>IF(VLOOKUP($B2255,Table1[],3,FALSE)=0,"",VLOOKUP($B2255,Table1[],3,FALSE))</f>
        <v/>
      </c>
      <c r="Q2255" t="str">
        <f>IF(VLOOKUP($B2255,Table1[],5,FALSE)=0,"",VLOOKUP($B2255,Table1[],5,FALSE))</f>
        <v>J</v>
      </c>
    </row>
    <row r="2256" spans="1:17" x14ac:dyDescent="0.25">
      <c r="A2256" t="s">
        <v>117</v>
      </c>
      <c r="B2256" t="s">
        <v>1729</v>
      </c>
      <c r="C2256">
        <v>500</v>
      </c>
      <c r="D2256">
        <v>1350</v>
      </c>
      <c r="E2256">
        <v>0.1</v>
      </c>
      <c r="F2256" t="s">
        <v>69</v>
      </c>
      <c r="G2256" t="s">
        <v>69</v>
      </c>
      <c r="K2256">
        <v>0.11</v>
      </c>
      <c r="L2256">
        <v>0</v>
      </c>
      <c r="M2256">
        <v>8.5418892999999996E-2</v>
      </c>
      <c r="N2256">
        <v>0</v>
      </c>
      <c r="O2256" t="str">
        <f>IF(VLOOKUP($B2256,Table1[],2,FALSE)=0,"",VLOOKUP($B2256,Table1[],2,FALSE))</f>
        <v/>
      </c>
      <c r="P2256" t="str">
        <f>IF(VLOOKUP($B2256,Table1[],3,FALSE)=0,"",VLOOKUP($B2256,Table1[],3,FALSE))</f>
        <v/>
      </c>
      <c r="Q2256" t="str">
        <f>IF(VLOOKUP($B2256,Table1[],5,FALSE)=0,"",VLOOKUP($B2256,Table1[],5,FALSE))</f>
        <v>J</v>
      </c>
    </row>
    <row r="2257" spans="1:17" x14ac:dyDescent="0.25">
      <c r="A2257" t="s">
        <v>117</v>
      </c>
      <c r="B2257" t="s">
        <v>1729</v>
      </c>
      <c r="C2257">
        <v>1350.001</v>
      </c>
      <c r="D2257">
        <v>2192</v>
      </c>
      <c r="E2257">
        <v>0.1</v>
      </c>
      <c r="F2257" t="s">
        <v>69</v>
      </c>
      <c r="G2257" t="s">
        <v>69</v>
      </c>
      <c r="K2257">
        <v>0.11</v>
      </c>
      <c r="L2257">
        <v>0</v>
      </c>
      <c r="M2257">
        <v>9.0691639000000004E-2</v>
      </c>
      <c r="N2257">
        <v>0</v>
      </c>
      <c r="O2257" t="str">
        <f>IF(VLOOKUP($B2257,Table1[],2,FALSE)=0,"",VLOOKUP($B2257,Table1[],2,FALSE))</f>
        <v/>
      </c>
      <c r="P2257" t="str">
        <f>IF(VLOOKUP($B2257,Table1[],3,FALSE)=0,"",VLOOKUP($B2257,Table1[],3,FALSE))</f>
        <v/>
      </c>
      <c r="Q2257" t="str">
        <f>IF(VLOOKUP($B2257,Table1[],5,FALSE)=0,"",VLOOKUP($B2257,Table1[],5,FALSE))</f>
        <v>J</v>
      </c>
    </row>
    <row r="2258" spans="1:17" x14ac:dyDescent="0.25">
      <c r="A2258" t="s">
        <v>117</v>
      </c>
      <c r="B2258" t="s">
        <v>1729</v>
      </c>
      <c r="C2258">
        <v>-346</v>
      </c>
      <c r="D2258">
        <v>499.99900000000002</v>
      </c>
      <c r="E2258">
        <v>1</v>
      </c>
      <c r="F2258" t="s">
        <v>69</v>
      </c>
      <c r="G2258" t="s">
        <v>69</v>
      </c>
      <c r="K2258">
        <v>0.61871661300000003</v>
      </c>
      <c r="L2258">
        <v>0</v>
      </c>
      <c r="M2258">
        <v>0.58174719900000005</v>
      </c>
      <c r="N2258">
        <v>0</v>
      </c>
      <c r="O2258" t="str">
        <f>IF(VLOOKUP($B2258,Table1[],2,FALSE)=0,"",VLOOKUP($B2258,Table1[],2,FALSE))</f>
        <v/>
      </c>
      <c r="P2258" t="str">
        <f>IF(VLOOKUP($B2258,Table1[],3,FALSE)=0,"",VLOOKUP($B2258,Table1[],3,FALSE))</f>
        <v/>
      </c>
      <c r="Q2258" t="str">
        <f>IF(VLOOKUP($B2258,Table1[],5,FALSE)=0,"",VLOOKUP($B2258,Table1[],5,FALSE))</f>
        <v>J</v>
      </c>
    </row>
    <row r="2259" spans="1:17" x14ac:dyDescent="0.25">
      <c r="A2259" t="s">
        <v>117</v>
      </c>
      <c r="B2259" t="s">
        <v>1729</v>
      </c>
      <c r="C2259">
        <v>500</v>
      </c>
      <c r="D2259">
        <v>1350</v>
      </c>
      <c r="E2259">
        <v>1</v>
      </c>
      <c r="F2259" t="s">
        <v>69</v>
      </c>
      <c r="G2259" t="s">
        <v>69</v>
      </c>
      <c r="K2259">
        <v>0.59112989000000005</v>
      </c>
      <c r="L2259">
        <v>0</v>
      </c>
      <c r="M2259">
        <v>0.580772234</v>
      </c>
      <c r="N2259">
        <v>0</v>
      </c>
      <c r="O2259" t="str">
        <f>IF(VLOOKUP($B2259,Table1[],2,FALSE)=0,"",VLOOKUP($B2259,Table1[],2,FALSE))</f>
        <v/>
      </c>
      <c r="P2259" t="str">
        <f>IF(VLOOKUP($B2259,Table1[],3,FALSE)=0,"",VLOOKUP($B2259,Table1[],3,FALSE))</f>
        <v/>
      </c>
      <c r="Q2259" t="str">
        <f>IF(VLOOKUP($B2259,Table1[],5,FALSE)=0,"",VLOOKUP($B2259,Table1[],5,FALSE))</f>
        <v>J</v>
      </c>
    </row>
    <row r="2260" spans="1:17" x14ac:dyDescent="0.25">
      <c r="A2260" t="s">
        <v>117</v>
      </c>
      <c r="B2260" t="s">
        <v>1729</v>
      </c>
      <c r="C2260">
        <v>1350.001</v>
      </c>
      <c r="D2260">
        <v>2192</v>
      </c>
      <c r="E2260">
        <v>1</v>
      </c>
      <c r="F2260" t="s">
        <v>69</v>
      </c>
      <c r="G2260" t="s">
        <v>69</v>
      </c>
      <c r="K2260">
        <v>0.58927052499999999</v>
      </c>
      <c r="L2260">
        <v>0</v>
      </c>
      <c r="M2260">
        <v>0.58157112499999997</v>
      </c>
      <c r="N2260">
        <v>0</v>
      </c>
      <c r="O2260" t="str">
        <f>IF(VLOOKUP($B2260,Table1[],2,FALSE)=0,"",VLOOKUP($B2260,Table1[],2,FALSE))</f>
        <v/>
      </c>
      <c r="P2260" t="str">
        <f>IF(VLOOKUP($B2260,Table1[],3,FALSE)=0,"",VLOOKUP($B2260,Table1[],3,FALSE))</f>
        <v/>
      </c>
      <c r="Q2260" t="str">
        <f>IF(VLOOKUP($B2260,Table1[],5,FALSE)=0,"",VLOOKUP($B2260,Table1[],5,FALSE))</f>
        <v>J</v>
      </c>
    </row>
    <row r="2261" spans="1:17" x14ac:dyDescent="0.25">
      <c r="A2261" t="s">
        <v>117</v>
      </c>
      <c r="B2261" t="s">
        <v>1740</v>
      </c>
      <c r="C2261">
        <v>-454</v>
      </c>
      <c r="D2261">
        <v>-400.00099999999998</v>
      </c>
      <c r="E2261">
        <v>0.1</v>
      </c>
      <c r="F2261" t="s">
        <v>69</v>
      </c>
      <c r="G2261" t="s">
        <v>69</v>
      </c>
      <c r="K2261">
        <v>0.77443041000000001</v>
      </c>
      <c r="L2261">
        <v>0</v>
      </c>
      <c r="M2261">
        <v>0.76326909399999998</v>
      </c>
      <c r="N2261">
        <v>0</v>
      </c>
      <c r="O2261" t="str">
        <f>IF(VLOOKUP($B2261,Table1[],2,FALSE)=0,"",VLOOKUP($B2261,Table1[],2,FALSE))</f>
        <v/>
      </c>
      <c r="P2261" t="str">
        <f>IF(VLOOKUP($B2261,Table1[],3,FALSE)=0,"",VLOOKUP($B2261,Table1[],3,FALSE))</f>
        <v/>
      </c>
      <c r="Q2261" t="str">
        <f>IF(VLOOKUP($B2261,Table1[],5,FALSE)=0,"",VLOOKUP($B2261,Table1[],5,FALSE))</f>
        <v>K</v>
      </c>
    </row>
    <row r="2262" spans="1:17" x14ac:dyDescent="0.25">
      <c r="A2262" t="s">
        <v>117</v>
      </c>
      <c r="B2262" t="s">
        <v>1740</v>
      </c>
      <c r="C2262">
        <v>-400</v>
      </c>
      <c r="D2262">
        <v>499.99900000000002</v>
      </c>
      <c r="E2262">
        <v>0.1</v>
      </c>
      <c r="F2262" t="s">
        <v>69</v>
      </c>
      <c r="G2262" t="s">
        <v>69</v>
      </c>
      <c r="K2262">
        <v>0.19</v>
      </c>
      <c r="L2262">
        <v>0</v>
      </c>
      <c r="M2262">
        <v>0.135879482</v>
      </c>
      <c r="N2262">
        <v>0</v>
      </c>
      <c r="O2262" t="str">
        <f>IF(VLOOKUP($B2262,Table1[],2,FALSE)=0,"",VLOOKUP($B2262,Table1[],2,FALSE))</f>
        <v/>
      </c>
      <c r="P2262" t="str">
        <f>IF(VLOOKUP($B2262,Table1[],3,FALSE)=0,"",VLOOKUP($B2262,Table1[],3,FALSE))</f>
        <v/>
      </c>
      <c r="Q2262" t="str">
        <f>IF(VLOOKUP($B2262,Table1[],5,FALSE)=0,"",VLOOKUP($B2262,Table1[],5,FALSE))</f>
        <v>K</v>
      </c>
    </row>
    <row r="2263" spans="1:17" x14ac:dyDescent="0.25">
      <c r="A2263" t="s">
        <v>117</v>
      </c>
      <c r="B2263" t="s">
        <v>1740</v>
      </c>
      <c r="C2263">
        <v>500</v>
      </c>
      <c r="D2263">
        <v>1500</v>
      </c>
      <c r="E2263">
        <v>0.1</v>
      </c>
      <c r="F2263" t="s">
        <v>69</v>
      </c>
      <c r="G2263" t="s">
        <v>69</v>
      </c>
      <c r="K2263">
        <v>0.12</v>
      </c>
      <c r="L2263">
        <v>0</v>
      </c>
      <c r="M2263">
        <v>8.8716091999999996E-2</v>
      </c>
      <c r="N2263">
        <v>0</v>
      </c>
      <c r="O2263" t="str">
        <f>IF(VLOOKUP($B2263,Table1[],2,FALSE)=0,"",VLOOKUP($B2263,Table1[],2,FALSE))</f>
        <v/>
      </c>
      <c r="P2263" t="str">
        <f>IF(VLOOKUP($B2263,Table1[],3,FALSE)=0,"",VLOOKUP($B2263,Table1[],3,FALSE))</f>
        <v/>
      </c>
      <c r="Q2263" t="str">
        <f>IF(VLOOKUP($B2263,Table1[],5,FALSE)=0,"",VLOOKUP($B2263,Table1[],5,FALSE))</f>
        <v>K</v>
      </c>
    </row>
    <row r="2264" spans="1:17" x14ac:dyDescent="0.25">
      <c r="A2264" t="s">
        <v>117</v>
      </c>
      <c r="B2264" t="s">
        <v>1740</v>
      </c>
      <c r="C2264">
        <v>1500.001</v>
      </c>
      <c r="D2264">
        <v>2500</v>
      </c>
      <c r="E2264">
        <v>0.1</v>
      </c>
      <c r="F2264" t="s">
        <v>69</v>
      </c>
      <c r="G2264" t="s">
        <v>69</v>
      </c>
      <c r="K2264">
        <v>0.131346933</v>
      </c>
      <c r="L2264">
        <v>0</v>
      </c>
      <c r="M2264">
        <v>9.8982265999999999E-2</v>
      </c>
      <c r="N2264">
        <v>0</v>
      </c>
      <c r="O2264" t="str">
        <f>IF(VLOOKUP($B2264,Table1[],2,FALSE)=0,"",VLOOKUP($B2264,Table1[],2,FALSE))</f>
        <v/>
      </c>
      <c r="P2264" t="str">
        <f>IF(VLOOKUP($B2264,Table1[],3,FALSE)=0,"",VLOOKUP($B2264,Table1[],3,FALSE))</f>
        <v/>
      </c>
      <c r="Q2264" t="str">
        <f>IF(VLOOKUP($B2264,Table1[],5,FALSE)=0,"",VLOOKUP($B2264,Table1[],5,FALSE))</f>
        <v>K</v>
      </c>
    </row>
    <row r="2265" spans="1:17" x14ac:dyDescent="0.25">
      <c r="A2265" t="s">
        <v>117</v>
      </c>
      <c r="B2265" t="s">
        <v>1740</v>
      </c>
      <c r="C2265">
        <v>-454</v>
      </c>
      <c r="D2265">
        <v>-400.00099999999998</v>
      </c>
      <c r="E2265">
        <v>1</v>
      </c>
      <c r="F2265" t="s">
        <v>69</v>
      </c>
      <c r="G2265" t="s">
        <v>69</v>
      </c>
      <c r="K2265">
        <v>0.990570901</v>
      </c>
      <c r="L2265">
        <v>0</v>
      </c>
      <c r="M2265">
        <v>0.95529037999999999</v>
      </c>
      <c r="N2265">
        <v>0</v>
      </c>
      <c r="O2265" t="str">
        <f>IF(VLOOKUP($B2265,Table1[],2,FALSE)=0,"",VLOOKUP($B2265,Table1[],2,FALSE))</f>
        <v/>
      </c>
      <c r="P2265" t="str">
        <f>IF(VLOOKUP($B2265,Table1[],3,FALSE)=0,"",VLOOKUP($B2265,Table1[],3,FALSE))</f>
        <v/>
      </c>
      <c r="Q2265" t="str">
        <f>IF(VLOOKUP($B2265,Table1[],5,FALSE)=0,"",VLOOKUP($B2265,Table1[],5,FALSE))</f>
        <v>K</v>
      </c>
    </row>
    <row r="2266" spans="1:17" x14ac:dyDescent="0.25">
      <c r="A2266" t="s">
        <v>117</v>
      </c>
      <c r="B2266" t="s">
        <v>1740</v>
      </c>
      <c r="C2266">
        <v>-400</v>
      </c>
      <c r="D2266">
        <v>499.99900000000002</v>
      </c>
      <c r="E2266">
        <v>1</v>
      </c>
      <c r="F2266" t="s">
        <v>69</v>
      </c>
      <c r="G2266" t="s">
        <v>69</v>
      </c>
      <c r="K2266">
        <v>0.63828364500000001</v>
      </c>
      <c r="L2266">
        <v>0</v>
      </c>
      <c r="M2266">
        <v>0.59030774500000005</v>
      </c>
      <c r="N2266">
        <v>0</v>
      </c>
      <c r="O2266" t="str">
        <f>IF(VLOOKUP($B2266,Table1[],2,FALSE)=0,"",VLOOKUP($B2266,Table1[],2,FALSE))</f>
        <v/>
      </c>
      <c r="P2266" t="str">
        <f>IF(VLOOKUP($B2266,Table1[],3,FALSE)=0,"",VLOOKUP($B2266,Table1[],3,FALSE))</f>
        <v/>
      </c>
      <c r="Q2266" t="str">
        <f>IF(VLOOKUP($B2266,Table1[],5,FALSE)=0,"",VLOOKUP($B2266,Table1[],5,FALSE))</f>
        <v>K</v>
      </c>
    </row>
    <row r="2267" spans="1:17" x14ac:dyDescent="0.25">
      <c r="A2267" t="s">
        <v>117</v>
      </c>
      <c r="B2267" t="s">
        <v>1740</v>
      </c>
      <c r="C2267">
        <v>500</v>
      </c>
      <c r="D2267">
        <v>1500</v>
      </c>
      <c r="E2267">
        <v>1</v>
      </c>
      <c r="F2267" t="s">
        <v>69</v>
      </c>
      <c r="G2267" t="s">
        <v>69</v>
      </c>
      <c r="K2267">
        <v>0.59947253700000003</v>
      </c>
      <c r="L2267">
        <v>0</v>
      </c>
      <c r="M2267">
        <v>0.58126632899999997</v>
      </c>
      <c r="N2267">
        <v>0</v>
      </c>
      <c r="O2267" t="str">
        <f>IF(VLOOKUP($B2267,Table1[],2,FALSE)=0,"",VLOOKUP($B2267,Table1[],2,FALSE))</f>
        <v/>
      </c>
      <c r="P2267" t="str">
        <f>IF(VLOOKUP($B2267,Table1[],3,FALSE)=0,"",VLOOKUP($B2267,Table1[],3,FALSE))</f>
        <v/>
      </c>
      <c r="Q2267" t="str">
        <f>IF(VLOOKUP($B2267,Table1[],5,FALSE)=0,"",VLOOKUP($B2267,Table1[],5,FALSE))</f>
        <v>K</v>
      </c>
    </row>
    <row r="2268" spans="1:17" x14ac:dyDescent="0.25">
      <c r="A2268" t="s">
        <v>117</v>
      </c>
      <c r="B2268" t="s">
        <v>1740</v>
      </c>
      <c r="C2268">
        <v>1500.001</v>
      </c>
      <c r="D2268">
        <v>2500</v>
      </c>
      <c r="E2268">
        <v>1</v>
      </c>
      <c r="F2268" t="s">
        <v>69</v>
      </c>
      <c r="G2268" t="s">
        <v>69</v>
      </c>
      <c r="K2268">
        <v>0.60796019599999995</v>
      </c>
      <c r="L2268">
        <v>0</v>
      </c>
      <c r="M2268">
        <v>0.58292151199999998</v>
      </c>
      <c r="N2268">
        <v>0</v>
      </c>
      <c r="O2268" t="str">
        <f>IF(VLOOKUP($B2268,Table1[],2,FALSE)=0,"",VLOOKUP($B2268,Table1[],2,FALSE))</f>
        <v/>
      </c>
      <c r="P2268" t="str">
        <f>IF(VLOOKUP($B2268,Table1[],3,FALSE)=0,"",VLOOKUP($B2268,Table1[],3,FALSE))</f>
        <v/>
      </c>
      <c r="Q2268" t="str">
        <f>IF(VLOOKUP($B2268,Table1[],5,FALSE)=0,"",VLOOKUP($B2268,Table1[],5,FALSE))</f>
        <v>K</v>
      </c>
    </row>
    <row r="2269" spans="1:17" x14ac:dyDescent="0.25">
      <c r="A2269" t="s">
        <v>117</v>
      </c>
      <c r="B2269" t="s">
        <v>1751</v>
      </c>
      <c r="C2269">
        <v>-454</v>
      </c>
      <c r="D2269">
        <v>-400.00099999999998</v>
      </c>
      <c r="E2269">
        <v>0.1</v>
      </c>
      <c r="F2269" t="s">
        <v>69</v>
      </c>
      <c r="G2269" t="s">
        <v>69</v>
      </c>
      <c r="K2269">
        <v>1.5</v>
      </c>
      <c r="L2269">
        <v>0</v>
      </c>
      <c r="M2269">
        <v>1.4288134379999999</v>
      </c>
      <c r="N2269">
        <v>0</v>
      </c>
      <c r="O2269" t="str">
        <f>IF(VLOOKUP($B2269,Table1[],2,FALSE)=0,"",VLOOKUP($B2269,Table1[],2,FALSE))</f>
        <v/>
      </c>
      <c r="P2269" t="str">
        <f>IF(VLOOKUP($B2269,Table1[],3,FALSE)=0,"",VLOOKUP($B2269,Table1[],3,FALSE))</f>
        <v/>
      </c>
      <c r="Q2269" t="str">
        <f>IF(VLOOKUP($B2269,Table1[],5,FALSE)=0,"",VLOOKUP($B2269,Table1[],5,FALSE))</f>
        <v>N</v>
      </c>
    </row>
    <row r="2270" spans="1:17" x14ac:dyDescent="0.25">
      <c r="A2270" t="s">
        <v>117</v>
      </c>
      <c r="B2270" t="s">
        <v>1751</v>
      </c>
      <c r="C2270">
        <v>-400</v>
      </c>
      <c r="D2270">
        <v>-150.001</v>
      </c>
      <c r="E2270">
        <v>0.1</v>
      </c>
      <c r="F2270" t="s">
        <v>69</v>
      </c>
      <c r="G2270" t="s">
        <v>69</v>
      </c>
      <c r="K2270">
        <v>0.24</v>
      </c>
      <c r="L2270">
        <v>0</v>
      </c>
      <c r="M2270">
        <v>0.19872960000000001</v>
      </c>
      <c r="N2270">
        <v>0</v>
      </c>
      <c r="O2270" t="str">
        <f>IF(VLOOKUP($B2270,Table1[],2,FALSE)=0,"",VLOOKUP($B2270,Table1[],2,FALSE))</f>
        <v/>
      </c>
      <c r="P2270" t="str">
        <f>IF(VLOOKUP($B2270,Table1[],3,FALSE)=0,"",VLOOKUP($B2270,Table1[],3,FALSE))</f>
        <v/>
      </c>
      <c r="Q2270" t="str">
        <f>IF(VLOOKUP($B2270,Table1[],5,FALSE)=0,"",VLOOKUP($B2270,Table1[],5,FALSE))</f>
        <v>N</v>
      </c>
    </row>
    <row r="2271" spans="1:17" x14ac:dyDescent="0.25">
      <c r="A2271" t="s">
        <v>117</v>
      </c>
      <c r="B2271" t="s">
        <v>1751</v>
      </c>
      <c r="C2271">
        <v>-150</v>
      </c>
      <c r="D2271">
        <v>700</v>
      </c>
      <c r="E2271">
        <v>0.1</v>
      </c>
      <c r="F2271" t="s">
        <v>69</v>
      </c>
      <c r="G2271" t="s">
        <v>69</v>
      </c>
      <c r="K2271">
        <v>0.14000000000000001</v>
      </c>
      <c r="L2271">
        <v>0</v>
      </c>
      <c r="M2271">
        <v>8.8082791999999993E-2</v>
      </c>
      <c r="N2271">
        <v>0</v>
      </c>
      <c r="O2271" t="str">
        <f>IF(VLOOKUP($B2271,Table1[],2,FALSE)=0,"",VLOOKUP($B2271,Table1[],2,FALSE))</f>
        <v/>
      </c>
      <c r="P2271" t="str">
        <f>IF(VLOOKUP($B2271,Table1[],3,FALSE)=0,"",VLOOKUP($B2271,Table1[],3,FALSE))</f>
        <v/>
      </c>
      <c r="Q2271" t="str">
        <f>IF(VLOOKUP($B2271,Table1[],5,FALSE)=0,"",VLOOKUP($B2271,Table1[],5,FALSE))</f>
        <v>N</v>
      </c>
    </row>
    <row r="2272" spans="1:17" x14ac:dyDescent="0.25">
      <c r="A2272" t="s">
        <v>117</v>
      </c>
      <c r="B2272" t="s">
        <v>1751</v>
      </c>
      <c r="C2272">
        <v>700.00099999999998</v>
      </c>
      <c r="D2272">
        <v>1500</v>
      </c>
      <c r="E2272">
        <v>0.1</v>
      </c>
      <c r="F2272" t="s">
        <v>69</v>
      </c>
      <c r="G2272" t="s">
        <v>69</v>
      </c>
      <c r="K2272">
        <v>0.12</v>
      </c>
      <c r="L2272">
        <v>0</v>
      </c>
      <c r="M2272">
        <v>8.7954482E-2</v>
      </c>
      <c r="N2272">
        <v>0</v>
      </c>
      <c r="O2272" t="str">
        <f>IF(VLOOKUP($B2272,Table1[],2,FALSE)=0,"",VLOOKUP($B2272,Table1[],2,FALSE))</f>
        <v/>
      </c>
      <c r="P2272" t="str">
        <f>IF(VLOOKUP($B2272,Table1[],3,FALSE)=0,"",VLOOKUP($B2272,Table1[],3,FALSE))</f>
        <v/>
      </c>
      <c r="Q2272" t="str">
        <f>IF(VLOOKUP($B2272,Table1[],5,FALSE)=0,"",VLOOKUP($B2272,Table1[],5,FALSE))</f>
        <v>N</v>
      </c>
    </row>
    <row r="2273" spans="1:17" x14ac:dyDescent="0.25">
      <c r="A2273" t="s">
        <v>117</v>
      </c>
      <c r="B2273" t="s">
        <v>1751</v>
      </c>
      <c r="C2273">
        <v>1500.001</v>
      </c>
      <c r="D2273">
        <v>2372</v>
      </c>
      <c r="E2273">
        <v>0.1</v>
      </c>
      <c r="F2273" t="s">
        <v>69</v>
      </c>
      <c r="G2273" t="s">
        <v>69</v>
      </c>
      <c r="K2273">
        <v>0.13</v>
      </c>
      <c r="L2273">
        <v>0</v>
      </c>
      <c r="M2273">
        <v>9.4805566999999993E-2</v>
      </c>
      <c r="N2273">
        <v>0</v>
      </c>
      <c r="O2273" t="str">
        <f>IF(VLOOKUP($B2273,Table1[],2,FALSE)=0,"",VLOOKUP($B2273,Table1[],2,FALSE))</f>
        <v/>
      </c>
      <c r="P2273" t="str">
        <f>IF(VLOOKUP($B2273,Table1[],3,FALSE)=0,"",VLOOKUP($B2273,Table1[],3,FALSE))</f>
        <v/>
      </c>
      <c r="Q2273" t="str">
        <f>IF(VLOOKUP($B2273,Table1[],5,FALSE)=0,"",VLOOKUP($B2273,Table1[],5,FALSE))</f>
        <v>N</v>
      </c>
    </row>
    <row r="2274" spans="1:17" x14ac:dyDescent="0.25">
      <c r="A2274" t="s">
        <v>117</v>
      </c>
      <c r="B2274" t="s">
        <v>1751</v>
      </c>
      <c r="C2274">
        <v>-454</v>
      </c>
      <c r="D2274">
        <v>-400.00099999999998</v>
      </c>
      <c r="E2274">
        <v>1</v>
      </c>
      <c r="F2274" t="s">
        <v>69</v>
      </c>
      <c r="G2274" t="s">
        <v>69</v>
      </c>
      <c r="K2274">
        <v>1.560324096</v>
      </c>
      <c r="L2274">
        <v>0</v>
      </c>
      <c r="M2274">
        <v>1.5399700780000001</v>
      </c>
      <c r="N2274">
        <v>0</v>
      </c>
      <c r="O2274" t="str">
        <f>IF(VLOOKUP($B2274,Table1[],2,FALSE)=0,"",VLOOKUP($B2274,Table1[],2,FALSE))</f>
        <v/>
      </c>
      <c r="P2274" t="str">
        <f>IF(VLOOKUP($B2274,Table1[],3,FALSE)=0,"",VLOOKUP($B2274,Table1[],3,FALSE))</f>
        <v/>
      </c>
      <c r="Q2274" t="str">
        <f>IF(VLOOKUP($B2274,Table1[],5,FALSE)=0,"",VLOOKUP($B2274,Table1[],5,FALSE))</f>
        <v>N</v>
      </c>
    </row>
    <row r="2275" spans="1:17" x14ac:dyDescent="0.25">
      <c r="A2275" t="s">
        <v>117</v>
      </c>
      <c r="B2275" t="s">
        <v>1751</v>
      </c>
      <c r="C2275">
        <v>-400</v>
      </c>
      <c r="D2275">
        <v>-150.001</v>
      </c>
      <c r="E2275">
        <v>1</v>
      </c>
      <c r="F2275" t="s">
        <v>69</v>
      </c>
      <c r="G2275" t="s">
        <v>69</v>
      </c>
      <c r="K2275">
        <v>0.65772098800000001</v>
      </c>
      <c r="L2275">
        <v>0</v>
      </c>
      <c r="M2275">
        <v>0.60785973199999999</v>
      </c>
      <c r="N2275">
        <v>0</v>
      </c>
      <c r="O2275" t="str">
        <f>IF(VLOOKUP($B2275,Table1[],2,FALSE)=0,"",VLOOKUP($B2275,Table1[],2,FALSE))</f>
        <v/>
      </c>
      <c r="P2275" t="str">
        <f>IF(VLOOKUP($B2275,Table1[],3,FALSE)=0,"",VLOOKUP($B2275,Table1[],3,FALSE))</f>
        <v/>
      </c>
      <c r="Q2275" t="str">
        <f>IF(VLOOKUP($B2275,Table1[],5,FALSE)=0,"",VLOOKUP($B2275,Table1[],5,FALSE))</f>
        <v>N</v>
      </c>
    </row>
    <row r="2276" spans="1:17" x14ac:dyDescent="0.25">
      <c r="A2276" t="s">
        <v>117</v>
      </c>
      <c r="B2276" t="s">
        <v>1751</v>
      </c>
      <c r="C2276">
        <v>-150</v>
      </c>
      <c r="D2276">
        <v>700</v>
      </c>
      <c r="E2276">
        <v>1</v>
      </c>
      <c r="F2276" t="s">
        <v>69</v>
      </c>
      <c r="G2276" t="s">
        <v>69</v>
      </c>
      <c r="K2276">
        <v>0.61817394199999998</v>
      </c>
      <c r="L2276">
        <v>0</v>
      </c>
      <c r="M2276">
        <v>0.58117000799999996</v>
      </c>
      <c r="N2276">
        <v>0</v>
      </c>
      <c r="O2276" t="str">
        <f>IF(VLOOKUP($B2276,Table1[],2,FALSE)=0,"",VLOOKUP($B2276,Table1[],2,FALSE))</f>
        <v/>
      </c>
      <c r="P2276" t="str">
        <f>IF(VLOOKUP($B2276,Table1[],3,FALSE)=0,"",VLOOKUP($B2276,Table1[],3,FALSE))</f>
        <v/>
      </c>
      <c r="Q2276" t="str">
        <f>IF(VLOOKUP($B2276,Table1[],5,FALSE)=0,"",VLOOKUP($B2276,Table1[],5,FALSE))</f>
        <v>N</v>
      </c>
    </row>
    <row r="2277" spans="1:17" x14ac:dyDescent="0.25">
      <c r="A2277" t="s">
        <v>117</v>
      </c>
      <c r="B2277" t="s">
        <v>1751</v>
      </c>
      <c r="C2277">
        <v>700.00099999999998</v>
      </c>
      <c r="D2277">
        <v>1500</v>
      </c>
      <c r="E2277">
        <v>1</v>
      </c>
      <c r="F2277" t="s">
        <v>69</v>
      </c>
      <c r="G2277" t="s">
        <v>69</v>
      </c>
      <c r="K2277">
        <v>0.60109325599999996</v>
      </c>
      <c r="L2277">
        <v>0</v>
      </c>
      <c r="M2277">
        <v>0.581150575</v>
      </c>
      <c r="N2277">
        <v>0</v>
      </c>
      <c r="O2277" t="str">
        <f>IF(VLOOKUP($B2277,Table1[],2,FALSE)=0,"",VLOOKUP($B2277,Table1[],2,FALSE))</f>
        <v/>
      </c>
      <c r="P2277" t="str">
        <f>IF(VLOOKUP($B2277,Table1[],3,FALSE)=0,"",VLOOKUP($B2277,Table1[],3,FALSE))</f>
        <v/>
      </c>
      <c r="Q2277" t="str">
        <f>IF(VLOOKUP($B2277,Table1[],5,FALSE)=0,"",VLOOKUP($B2277,Table1[],5,FALSE))</f>
        <v>N</v>
      </c>
    </row>
    <row r="2278" spans="1:17" x14ac:dyDescent="0.25">
      <c r="A2278" t="s">
        <v>117</v>
      </c>
      <c r="B2278" t="s">
        <v>1751</v>
      </c>
      <c r="C2278">
        <v>1500.001</v>
      </c>
      <c r="D2278">
        <v>2372</v>
      </c>
      <c r="E2278">
        <v>1</v>
      </c>
      <c r="F2278" t="s">
        <v>69</v>
      </c>
      <c r="G2278" t="s">
        <v>69</v>
      </c>
      <c r="K2278">
        <v>0.60385887400000005</v>
      </c>
      <c r="L2278">
        <v>0</v>
      </c>
      <c r="M2278">
        <v>0.58222684199999997</v>
      </c>
      <c r="N2278">
        <v>0</v>
      </c>
      <c r="O2278" t="str">
        <f>IF(VLOOKUP($B2278,Table1[],2,FALSE)=0,"",VLOOKUP($B2278,Table1[],2,FALSE))</f>
        <v/>
      </c>
      <c r="P2278" t="str">
        <f>IF(VLOOKUP($B2278,Table1[],3,FALSE)=0,"",VLOOKUP($B2278,Table1[],3,FALSE))</f>
        <v/>
      </c>
      <c r="Q2278" t="str">
        <f>IF(VLOOKUP($B2278,Table1[],5,FALSE)=0,"",VLOOKUP($B2278,Table1[],5,FALSE))</f>
        <v>N</v>
      </c>
    </row>
    <row r="2279" spans="1:17" x14ac:dyDescent="0.25">
      <c r="A2279" t="s">
        <v>117</v>
      </c>
      <c r="B2279" t="s">
        <v>1762</v>
      </c>
      <c r="C2279">
        <v>-58</v>
      </c>
      <c r="D2279">
        <v>31.998999999999999</v>
      </c>
      <c r="E2279">
        <v>0.1</v>
      </c>
      <c r="F2279" t="s">
        <v>69</v>
      </c>
      <c r="G2279" t="s">
        <v>69</v>
      </c>
      <c r="K2279">
        <v>0.26</v>
      </c>
      <c r="L2279">
        <v>0</v>
      </c>
      <c r="M2279">
        <v>0.22214629799999999</v>
      </c>
      <c r="N2279">
        <v>0</v>
      </c>
      <c r="O2279" t="str">
        <f>IF(VLOOKUP($B2279,Table1[],2,FALSE)=0,"",VLOOKUP($B2279,Table1[],2,FALSE))</f>
        <v/>
      </c>
      <c r="P2279" t="str">
        <f>IF(VLOOKUP($B2279,Table1[],3,FALSE)=0,"",VLOOKUP($B2279,Table1[],3,FALSE))</f>
        <v/>
      </c>
      <c r="Q2279" t="str">
        <f>IF(VLOOKUP($B2279,Table1[],5,FALSE)=0,"",VLOOKUP($B2279,Table1[],5,FALSE))</f>
        <v>R</v>
      </c>
    </row>
    <row r="2280" spans="1:17" x14ac:dyDescent="0.25">
      <c r="A2280" t="s">
        <v>117</v>
      </c>
      <c r="B2280" t="s">
        <v>1762</v>
      </c>
      <c r="C2280">
        <v>32</v>
      </c>
      <c r="D2280">
        <v>1100</v>
      </c>
      <c r="E2280">
        <v>0.1</v>
      </c>
      <c r="F2280" t="s">
        <v>69</v>
      </c>
      <c r="G2280" t="s">
        <v>69</v>
      </c>
      <c r="K2280">
        <v>0.19</v>
      </c>
      <c r="L2280">
        <v>0</v>
      </c>
      <c r="M2280">
        <v>0.13897985700000001</v>
      </c>
      <c r="N2280">
        <v>0</v>
      </c>
      <c r="O2280" t="str">
        <f>IF(VLOOKUP($B2280,Table1[],2,FALSE)=0,"",VLOOKUP($B2280,Table1[],2,FALSE))</f>
        <v/>
      </c>
      <c r="P2280" t="str">
        <f>IF(VLOOKUP($B2280,Table1[],3,FALSE)=0,"",VLOOKUP($B2280,Table1[],3,FALSE))</f>
        <v/>
      </c>
      <c r="Q2280" t="str">
        <f>IF(VLOOKUP($B2280,Table1[],5,FALSE)=0,"",VLOOKUP($B2280,Table1[],5,FALSE))</f>
        <v>R</v>
      </c>
    </row>
    <row r="2281" spans="1:17" x14ac:dyDescent="0.25">
      <c r="A2281" t="s">
        <v>117</v>
      </c>
      <c r="B2281" t="s">
        <v>1762</v>
      </c>
      <c r="C2281">
        <v>1100.001</v>
      </c>
      <c r="D2281">
        <v>2200</v>
      </c>
      <c r="E2281">
        <v>0.1</v>
      </c>
      <c r="F2281" t="s">
        <v>69</v>
      </c>
      <c r="G2281" t="s">
        <v>69</v>
      </c>
      <c r="K2281">
        <v>0.16</v>
      </c>
      <c r="L2281">
        <v>0</v>
      </c>
      <c r="M2281">
        <v>0.105713381</v>
      </c>
      <c r="N2281">
        <v>0</v>
      </c>
      <c r="O2281" t="str">
        <f>IF(VLOOKUP($B2281,Table1[],2,FALSE)=0,"",VLOOKUP($B2281,Table1[],2,FALSE))</f>
        <v/>
      </c>
      <c r="P2281" t="str">
        <f>IF(VLOOKUP($B2281,Table1[],3,FALSE)=0,"",VLOOKUP($B2281,Table1[],3,FALSE))</f>
        <v/>
      </c>
      <c r="Q2281" t="str">
        <f>IF(VLOOKUP($B2281,Table1[],5,FALSE)=0,"",VLOOKUP($B2281,Table1[],5,FALSE))</f>
        <v>R</v>
      </c>
    </row>
    <row r="2282" spans="1:17" x14ac:dyDescent="0.25">
      <c r="A2282" t="s">
        <v>117</v>
      </c>
      <c r="B2282" t="s">
        <v>1762</v>
      </c>
      <c r="C2282">
        <v>2200.0010000000002</v>
      </c>
      <c r="D2282">
        <v>3214</v>
      </c>
      <c r="E2282">
        <v>0.1</v>
      </c>
      <c r="F2282" t="s">
        <v>69</v>
      </c>
      <c r="G2282" t="s">
        <v>69</v>
      </c>
      <c r="K2282">
        <v>0.17</v>
      </c>
      <c r="L2282">
        <v>0</v>
      </c>
      <c r="M2282">
        <v>0.122419896</v>
      </c>
      <c r="N2282">
        <v>0</v>
      </c>
      <c r="O2282" t="str">
        <f>IF(VLOOKUP($B2282,Table1[],2,FALSE)=0,"",VLOOKUP($B2282,Table1[],2,FALSE))</f>
        <v/>
      </c>
      <c r="P2282" t="str">
        <f>IF(VLOOKUP($B2282,Table1[],3,FALSE)=0,"",VLOOKUP($B2282,Table1[],3,FALSE))</f>
        <v/>
      </c>
      <c r="Q2282" t="str">
        <f>IF(VLOOKUP($B2282,Table1[],5,FALSE)=0,"",VLOOKUP($B2282,Table1[],5,FALSE))</f>
        <v>R</v>
      </c>
    </row>
    <row r="2283" spans="1:17" x14ac:dyDescent="0.25">
      <c r="A2283" t="s">
        <v>117</v>
      </c>
      <c r="B2283" t="s">
        <v>1762</v>
      </c>
      <c r="C2283">
        <v>-58</v>
      </c>
      <c r="D2283">
        <v>31.998999999999999</v>
      </c>
      <c r="E2283">
        <v>1</v>
      </c>
      <c r="F2283" t="s">
        <v>69</v>
      </c>
      <c r="G2283" t="s">
        <v>69</v>
      </c>
      <c r="K2283">
        <v>0.66464951500000002</v>
      </c>
      <c r="L2283">
        <v>0</v>
      </c>
      <c r="M2283">
        <v>0.61591312499999995</v>
      </c>
      <c r="N2283">
        <v>0</v>
      </c>
      <c r="O2283" t="str">
        <f>IF(VLOOKUP($B2283,Table1[],2,FALSE)=0,"",VLOOKUP($B2283,Table1[],2,FALSE))</f>
        <v/>
      </c>
      <c r="P2283" t="str">
        <f>IF(VLOOKUP($B2283,Table1[],3,FALSE)=0,"",VLOOKUP($B2283,Table1[],3,FALSE))</f>
        <v/>
      </c>
      <c r="Q2283" t="str">
        <f>IF(VLOOKUP($B2283,Table1[],5,FALSE)=0,"",VLOOKUP($B2283,Table1[],5,FALSE))</f>
        <v>R</v>
      </c>
    </row>
    <row r="2284" spans="1:17" x14ac:dyDescent="0.25">
      <c r="A2284" t="s">
        <v>117</v>
      </c>
      <c r="B2284" t="s">
        <v>1762</v>
      </c>
      <c r="C2284">
        <v>32</v>
      </c>
      <c r="D2284">
        <v>1100</v>
      </c>
      <c r="E2284">
        <v>1</v>
      </c>
      <c r="F2284" t="s">
        <v>69</v>
      </c>
      <c r="G2284" t="s">
        <v>69</v>
      </c>
      <c r="K2284">
        <v>0.64165832099999998</v>
      </c>
      <c r="L2284">
        <v>0</v>
      </c>
      <c r="M2284">
        <v>0.591029103</v>
      </c>
      <c r="N2284">
        <v>0</v>
      </c>
      <c r="O2284" t="str">
        <f>IF(VLOOKUP($B2284,Table1[],2,FALSE)=0,"",VLOOKUP($B2284,Table1[],2,FALSE))</f>
        <v/>
      </c>
      <c r="P2284" t="str">
        <f>IF(VLOOKUP($B2284,Table1[],3,FALSE)=0,"",VLOOKUP($B2284,Table1[],3,FALSE))</f>
        <v/>
      </c>
      <c r="Q2284" t="str">
        <f>IF(VLOOKUP($B2284,Table1[],5,FALSE)=0,"",VLOOKUP($B2284,Table1[],5,FALSE))</f>
        <v>R</v>
      </c>
    </row>
    <row r="2285" spans="1:17" x14ac:dyDescent="0.25">
      <c r="A2285" t="s">
        <v>117</v>
      </c>
      <c r="B2285" t="s">
        <v>1762</v>
      </c>
      <c r="C2285">
        <v>1100.001</v>
      </c>
      <c r="D2285">
        <v>2200</v>
      </c>
      <c r="E2285">
        <v>1</v>
      </c>
      <c r="F2285" t="s">
        <v>69</v>
      </c>
      <c r="G2285" t="s">
        <v>69</v>
      </c>
      <c r="K2285">
        <v>0.62759628499999998</v>
      </c>
      <c r="L2285">
        <v>0</v>
      </c>
      <c r="M2285">
        <v>0.58410214800000004</v>
      </c>
      <c r="N2285">
        <v>0</v>
      </c>
      <c r="O2285" t="str">
        <f>IF(VLOOKUP($B2285,Table1[],2,FALSE)=0,"",VLOOKUP($B2285,Table1[],2,FALSE))</f>
        <v/>
      </c>
      <c r="P2285" t="str">
        <f>IF(VLOOKUP($B2285,Table1[],3,FALSE)=0,"",VLOOKUP($B2285,Table1[],3,FALSE))</f>
        <v/>
      </c>
      <c r="Q2285" t="str">
        <f>IF(VLOOKUP($B2285,Table1[],5,FALSE)=0,"",VLOOKUP($B2285,Table1[],5,FALSE))</f>
        <v>R</v>
      </c>
    </row>
    <row r="2286" spans="1:17" x14ac:dyDescent="0.25">
      <c r="A2286" t="s">
        <v>117</v>
      </c>
      <c r="B2286" t="s">
        <v>1762</v>
      </c>
      <c r="C2286">
        <v>2200.0010000000002</v>
      </c>
      <c r="D2286">
        <v>3214</v>
      </c>
      <c r="E2286">
        <v>1</v>
      </c>
      <c r="F2286" t="s">
        <v>69</v>
      </c>
      <c r="G2286" t="s">
        <v>69</v>
      </c>
      <c r="K2286">
        <v>0.63062541100000002</v>
      </c>
      <c r="L2286">
        <v>0</v>
      </c>
      <c r="M2286">
        <v>0.58735562600000002</v>
      </c>
      <c r="N2286">
        <v>0</v>
      </c>
      <c r="O2286" t="str">
        <f>IF(VLOOKUP($B2286,Table1[],2,FALSE)=0,"",VLOOKUP($B2286,Table1[],2,FALSE))</f>
        <v/>
      </c>
      <c r="P2286" t="str">
        <f>IF(VLOOKUP($B2286,Table1[],3,FALSE)=0,"",VLOOKUP($B2286,Table1[],3,FALSE))</f>
        <v/>
      </c>
      <c r="Q2286" t="str">
        <f>IF(VLOOKUP($B2286,Table1[],5,FALSE)=0,"",VLOOKUP($B2286,Table1[],5,FALSE))</f>
        <v>R</v>
      </c>
    </row>
    <row r="2287" spans="1:17" x14ac:dyDescent="0.25">
      <c r="A2287" t="s">
        <v>117</v>
      </c>
      <c r="B2287" t="s">
        <v>1771</v>
      </c>
      <c r="C2287">
        <v>-58</v>
      </c>
      <c r="D2287">
        <v>31.998999999999999</v>
      </c>
      <c r="E2287">
        <v>0.1</v>
      </c>
      <c r="F2287" t="s">
        <v>69</v>
      </c>
      <c r="G2287" t="s">
        <v>69</v>
      </c>
      <c r="K2287">
        <v>0.22</v>
      </c>
      <c r="L2287">
        <v>0</v>
      </c>
      <c r="M2287">
        <v>0.17935751599999999</v>
      </c>
      <c r="N2287">
        <v>0</v>
      </c>
      <c r="O2287" t="str">
        <f>IF(VLOOKUP($B2287,Table1[],2,FALSE)=0,"",VLOOKUP($B2287,Table1[],2,FALSE))</f>
        <v/>
      </c>
      <c r="P2287" t="str">
        <f>IF(VLOOKUP($B2287,Table1[],3,FALSE)=0,"",VLOOKUP($B2287,Table1[],3,FALSE))</f>
        <v/>
      </c>
      <c r="Q2287" t="str">
        <f>IF(VLOOKUP($B2287,Table1[],5,FALSE)=0,"",VLOOKUP($B2287,Table1[],5,FALSE))</f>
        <v>S</v>
      </c>
    </row>
    <row r="2288" spans="1:17" x14ac:dyDescent="0.25">
      <c r="A2288" t="s">
        <v>117</v>
      </c>
      <c r="B2288" t="s">
        <v>1771</v>
      </c>
      <c r="C2288">
        <v>32</v>
      </c>
      <c r="D2288">
        <v>1100</v>
      </c>
      <c r="E2288">
        <v>0.1</v>
      </c>
      <c r="F2288" t="s">
        <v>69</v>
      </c>
      <c r="G2288" t="s">
        <v>69</v>
      </c>
      <c r="K2288">
        <v>0.18</v>
      </c>
      <c r="L2288">
        <v>0</v>
      </c>
      <c r="M2288">
        <v>0.12667225100000001</v>
      </c>
      <c r="N2288">
        <v>0</v>
      </c>
      <c r="O2288" t="str">
        <f>IF(VLOOKUP($B2288,Table1[],2,FALSE)=0,"",VLOOKUP($B2288,Table1[],2,FALSE))</f>
        <v/>
      </c>
      <c r="P2288" t="str">
        <f>IF(VLOOKUP($B2288,Table1[],3,FALSE)=0,"",VLOOKUP($B2288,Table1[],3,FALSE))</f>
        <v/>
      </c>
      <c r="Q2288" t="str">
        <f>IF(VLOOKUP($B2288,Table1[],5,FALSE)=0,"",VLOOKUP($B2288,Table1[],5,FALSE))</f>
        <v>S</v>
      </c>
    </row>
    <row r="2289" spans="1:17" x14ac:dyDescent="0.25">
      <c r="A2289" t="s">
        <v>117</v>
      </c>
      <c r="B2289" t="s">
        <v>1771</v>
      </c>
      <c r="C2289">
        <v>1100.001</v>
      </c>
      <c r="D2289">
        <v>2200</v>
      </c>
      <c r="E2289">
        <v>0.1</v>
      </c>
      <c r="F2289" t="s">
        <v>69</v>
      </c>
      <c r="G2289" t="s">
        <v>69</v>
      </c>
      <c r="K2289">
        <v>0.17</v>
      </c>
      <c r="L2289">
        <v>0</v>
      </c>
      <c r="M2289">
        <v>0.105713381</v>
      </c>
      <c r="N2289">
        <v>0</v>
      </c>
      <c r="O2289" t="str">
        <f>IF(VLOOKUP($B2289,Table1[],2,FALSE)=0,"",VLOOKUP($B2289,Table1[],2,FALSE))</f>
        <v/>
      </c>
      <c r="P2289" t="str">
        <f>IF(VLOOKUP($B2289,Table1[],3,FALSE)=0,"",VLOOKUP($B2289,Table1[],3,FALSE))</f>
        <v/>
      </c>
      <c r="Q2289" t="str">
        <f>IF(VLOOKUP($B2289,Table1[],5,FALSE)=0,"",VLOOKUP($B2289,Table1[],5,FALSE))</f>
        <v>S</v>
      </c>
    </row>
    <row r="2290" spans="1:17" x14ac:dyDescent="0.25">
      <c r="A2290" t="s">
        <v>117</v>
      </c>
      <c r="B2290" t="s">
        <v>1771</v>
      </c>
      <c r="C2290">
        <v>2200.0010000000002</v>
      </c>
      <c r="D2290">
        <v>3214</v>
      </c>
      <c r="E2290">
        <v>0.1</v>
      </c>
      <c r="F2290" t="s">
        <v>69</v>
      </c>
      <c r="G2290" t="s">
        <v>69</v>
      </c>
      <c r="K2290">
        <v>0.17</v>
      </c>
      <c r="L2290">
        <v>0</v>
      </c>
      <c r="M2290">
        <v>0.122419896</v>
      </c>
      <c r="N2290">
        <v>0</v>
      </c>
      <c r="O2290" t="str">
        <f>IF(VLOOKUP($B2290,Table1[],2,FALSE)=0,"",VLOOKUP($B2290,Table1[],2,FALSE))</f>
        <v/>
      </c>
      <c r="P2290" t="str">
        <f>IF(VLOOKUP($B2290,Table1[],3,FALSE)=0,"",VLOOKUP($B2290,Table1[],3,FALSE))</f>
        <v/>
      </c>
      <c r="Q2290" t="str">
        <f>IF(VLOOKUP($B2290,Table1[],5,FALSE)=0,"",VLOOKUP($B2290,Table1[],5,FALSE))</f>
        <v>S</v>
      </c>
    </row>
    <row r="2291" spans="1:17" x14ac:dyDescent="0.25">
      <c r="A2291" t="s">
        <v>117</v>
      </c>
      <c r="B2291" t="s">
        <v>1771</v>
      </c>
      <c r="C2291">
        <v>-58</v>
      </c>
      <c r="D2291">
        <v>31.998999999999999</v>
      </c>
      <c r="E2291">
        <v>1</v>
      </c>
      <c r="F2291" t="s">
        <v>69</v>
      </c>
      <c r="G2291" t="s">
        <v>69</v>
      </c>
      <c r="K2291">
        <v>0.65159735900000004</v>
      </c>
      <c r="L2291">
        <v>0</v>
      </c>
      <c r="M2291">
        <v>0.60180488399999998</v>
      </c>
      <c r="N2291">
        <v>0</v>
      </c>
      <c r="O2291" t="str">
        <f>IF(VLOOKUP($B2291,Table1[],2,FALSE)=0,"",VLOOKUP($B2291,Table1[],2,FALSE))</f>
        <v/>
      </c>
      <c r="P2291" t="str">
        <f>IF(VLOOKUP($B2291,Table1[],3,FALSE)=0,"",VLOOKUP($B2291,Table1[],3,FALSE))</f>
        <v/>
      </c>
      <c r="Q2291" t="str">
        <f>IF(VLOOKUP($B2291,Table1[],5,FALSE)=0,"",VLOOKUP($B2291,Table1[],5,FALSE))</f>
        <v>S</v>
      </c>
    </row>
    <row r="2292" spans="1:17" x14ac:dyDescent="0.25">
      <c r="A2292" t="s">
        <v>117</v>
      </c>
      <c r="B2292" t="s">
        <v>1771</v>
      </c>
      <c r="C2292">
        <v>32</v>
      </c>
      <c r="D2292">
        <v>1100</v>
      </c>
      <c r="E2292">
        <v>1</v>
      </c>
      <c r="F2292" t="s">
        <v>69</v>
      </c>
      <c r="G2292" t="s">
        <v>69</v>
      </c>
      <c r="K2292">
        <v>0.63801956900000001</v>
      </c>
      <c r="L2292">
        <v>0</v>
      </c>
      <c r="M2292">
        <v>0.58825662700000003</v>
      </c>
      <c r="N2292">
        <v>0</v>
      </c>
      <c r="O2292" t="str">
        <f>IF(VLOOKUP($B2292,Table1[],2,FALSE)=0,"",VLOOKUP($B2292,Table1[],2,FALSE))</f>
        <v/>
      </c>
      <c r="P2292" t="str">
        <f>IF(VLOOKUP($B2292,Table1[],3,FALSE)=0,"",VLOOKUP($B2292,Table1[],3,FALSE))</f>
        <v/>
      </c>
      <c r="Q2292" t="str">
        <f>IF(VLOOKUP($B2292,Table1[],5,FALSE)=0,"",VLOOKUP($B2292,Table1[],5,FALSE))</f>
        <v>S</v>
      </c>
    </row>
    <row r="2293" spans="1:17" x14ac:dyDescent="0.25">
      <c r="A2293" t="s">
        <v>117</v>
      </c>
      <c r="B2293" t="s">
        <v>1771</v>
      </c>
      <c r="C2293">
        <v>1100.001</v>
      </c>
      <c r="D2293">
        <v>2200</v>
      </c>
      <c r="E2293">
        <v>1</v>
      </c>
      <c r="F2293" t="s">
        <v>69</v>
      </c>
      <c r="G2293" t="s">
        <v>69</v>
      </c>
      <c r="K2293">
        <v>0.62833487399999999</v>
      </c>
      <c r="L2293">
        <v>0</v>
      </c>
      <c r="M2293">
        <v>0.58489566299999995</v>
      </c>
      <c r="N2293">
        <v>0</v>
      </c>
      <c r="O2293" t="str">
        <f>IF(VLOOKUP($B2293,Table1[],2,FALSE)=0,"",VLOOKUP($B2293,Table1[],2,FALSE))</f>
        <v/>
      </c>
      <c r="P2293" t="str">
        <f>IF(VLOOKUP($B2293,Table1[],3,FALSE)=0,"",VLOOKUP($B2293,Table1[],3,FALSE))</f>
        <v/>
      </c>
      <c r="Q2293" t="str">
        <f>IF(VLOOKUP($B2293,Table1[],5,FALSE)=0,"",VLOOKUP($B2293,Table1[],5,FALSE))</f>
        <v>S</v>
      </c>
    </row>
    <row r="2294" spans="1:17" x14ac:dyDescent="0.25">
      <c r="A2294" t="s">
        <v>117</v>
      </c>
      <c r="B2294" t="s">
        <v>1771</v>
      </c>
      <c r="C2294">
        <v>2200.0010000000002</v>
      </c>
      <c r="D2294">
        <v>3214</v>
      </c>
      <c r="E2294">
        <v>1</v>
      </c>
      <c r="F2294" t="s">
        <v>69</v>
      </c>
      <c r="G2294" t="s">
        <v>69</v>
      </c>
      <c r="K2294">
        <v>0.63062541100000002</v>
      </c>
      <c r="L2294">
        <v>0</v>
      </c>
      <c r="M2294">
        <v>0.58877774100000002</v>
      </c>
      <c r="N2294">
        <v>0</v>
      </c>
      <c r="O2294" t="str">
        <f>IF(VLOOKUP($B2294,Table1[],2,FALSE)=0,"",VLOOKUP($B2294,Table1[],2,FALSE))</f>
        <v/>
      </c>
      <c r="P2294" t="str">
        <f>IF(VLOOKUP($B2294,Table1[],3,FALSE)=0,"",VLOOKUP($B2294,Table1[],3,FALSE))</f>
        <v/>
      </c>
      <c r="Q2294" t="str">
        <f>IF(VLOOKUP($B2294,Table1[],5,FALSE)=0,"",VLOOKUP($B2294,Table1[],5,FALSE))</f>
        <v>S</v>
      </c>
    </row>
    <row r="2295" spans="1:17" x14ac:dyDescent="0.25">
      <c r="A2295" t="s">
        <v>117</v>
      </c>
      <c r="B2295" t="s">
        <v>1780</v>
      </c>
      <c r="C2295">
        <v>-454</v>
      </c>
      <c r="D2295">
        <v>-400.00099999999998</v>
      </c>
      <c r="E2295">
        <v>0.1</v>
      </c>
      <c r="F2295" t="s">
        <v>69</v>
      </c>
      <c r="G2295" t="s">
        <v>69</v>
      </c>
      <c r="K2295">
        <v>0.41398294899999999</v>
      </c>
      <c r="L2295">
        <v>0</v>
      </c>
      <c r="M2295">
        <v>0.39270743800000002</v>
      </c>
      <c r="N2295">
        <v>0</v>
      </c>
      <c r="O2295" t="str">
        <f>IF(VLOOKUP($B2295,Table1[],2,FALSE)=0,"",VLOOKUP($B2295,Table1[],2,FALSE))</f>
        <v/>
      </c>
      <c r="P2295" t="str">
        <f>IF(VLOOKUP($B2295,Table1[],3,FALSE)=0,"",VLOOKUP($B2295,Table1[],3,FALSE))</f>
        <v/>
      </c>
      <c r="Q2295" t="str">
        <f>IF(VLOOKUP($B2295,Table1[],5,FALSE)=0,"",VLOOKUP($B2295,Table1[],5,FALSE))</f>
        <v>T</v>
      </c>
    </row>
    <row r="2296" spans="1:17" x14ac:dyDescent="0.25">
      <c r="A2296" t="s">
        <v>117</v>
      </c>
      <c r="B2296" t="s">
        <v>1780</v>
      </c>
      <c r="C2296">
        <v>-400</v>
      </c>
      <c r="D2296">
        <v>199.999</v>
      </c>
      <c r="E2296">
        <v>0.1</v>
      </c>
      <c r="F2296" t="s">
        <v>69</v>
      </c>
      <c r="G2296" t="s">
        <v>69</v>
      </c>
      <c r="K2296">
        <v>0.18</v>
      </c>
      <c r="L2296">
        <v>0</v>
      </c>
      <c r="M2296">
        <v>0.124119993</v>
      </c>
      <c r="N2296">
        <v>0</v>
      </c>
      <c r="O2296" t="str">
        <f>IF(VLOOKUP($B2296,Table1[],2,FALSE)=0,"",VLOOKUP($B2296,Table1[],2,FALSE))</f>
        <v/>
      </c>
      <c r="P2296" t="str">
        <f>IF(VLOOKUP($B2296,Table1[],3,FALSE)=0,"",VLOOKUP($B2296,Table1[],3,FALSE))</f>
        <v/>
      </c>
      <c r="Q2296" t="str">
        <f>IF(VLOOKUP($B2296,Table1[],5,FALSE)=0,"",VLOOKUP($B2296,Table1[],5,FALSE))</f>
        <v>T</v>
      </c>
    </row>
    <row r="2297" spans="1:17" x14ac:dyDescent="0.25">
      <c r="A2297" t="s">
        <v>117</v>
      </c>
      <c r="B2297" t="s">
        <v>1780</v>
      </c>
      <c r="C2297">
        <v>200</v>
      </c>
      <c r="D2297">
        <v>752</v>
      </c>
      <c r="E2297">
        <v>0.1</v>
      </c>
      <c r="F2297" t="s">
        <v>69</v>
      </c>
      <c r="G2297" t="s">
        <v>69</v>
      </c>
      <c r="K2297">
        <v>0.11</v>
      </c>
      <c r="L2297">
        <v>0</v>
      </c>
      <c r="M2297">
        <v>8.3094007999999997E-2</v>
      </c>
      <c r="N2297">
        <v>0</v>
      </c>
      <c r="O2297" t="str">
        <f>IF(VLOOKUP($B2297,Table1[],2,FALSE)=0,"",VLOOKUP($B2297,Table1[],2,FALSE))</f>
        <v/>
      </c>
      <c r="P2297" t="str">
        <f>IF(VLOOKUP($B2297,Table1[],3,FALSE)=0,"",VLOOKUP($B2297,Table1[],3,FALSE))</f>
        <v/>
      </c>
      <c r="Q2297" t="str">
        <f>IF(VLOOKUP($B2297,Table1[],5,FALSE)=0,"",VLOOKUP($B2297,Table1[],5,FALSE))</f>
        <v>T</v>
      </c>
    </row>
    <row r="2298" spans="1:17" x14ac:dyDescent="0.25">
      <c r="A2298" t="s">
        <v>117</v>
      </c>
      <c r="B2298" t="s">
        <v>1780</v>
      </c>
      <c r="C2298">
        <v>-454</v>
      </c>
      <c r="D2298">
        <v>-400.00099999999998</v>
      </c>
      <c r="E2298">
        <v>1</v>
      </c>
      <c r="F2298" t="s">
        <v>69</v>
      </c>
      <c r="G2298" t="s">
        <v>69</v>
      </c>
      <c r="K2298">
        <v>0.74355237399999996</v>
      </c>
      <c r="L2298">
        <v>0</v>
      </c>
      <c r="M2298">
        <v>0.69585855799999996</v>
      </c>
      <c r="N2298">
        <v>0</v>
      </c>
      <c r="O2298" t="str">
        <f>IF(VLOOKUP($B2298,Table1[],2,FALSE)=0,"",VLOOKUP($B2298,Table1[],2,FALSE))</f>
        <v/>
      </c>
      <c r="P2298" t="str">
        <f>IF(VLOOKUP($B2298,Table1[],3,FALSE)=0,"",VLOOKUP($B2298,Table1[],3,FALSE))</f>
        <v/>
      </c>
      <c r="Q2298" t="str">
        <f>IF(VLOOKUP($B2298,Table1[],5,FALSE)=0,"",VLOOKUP($B2298,Table1[],5,FALSE))</f>
        <v>T</v>
      </c>
    </row>
    <row r="2299" spans="1:17" x14ac:dyDescent="0.25">
      <c r="A2299" t="s">
        <v>117</v>
      </c>
      <c r="B2299" t="s">
        <v>1780</v>
      </c>
      <c r="C2299">
        <v>-400</v>
      </c>
      <c r="D2299">
        <v>199.999</v>
      </c>
      <c r="E2299">
        <v>1</v>
      </c>
      <c r="F2299" t="s">
        <v>69</v>
      </c>
      <c r="G2299" t="s">
        <v>69</v>
      </c>
      <c r="K2299">
        <v>0.63424617999999999</v>
      </c>
      <c r="L2299">
        <v>0</v>
      </c>
      <c r="M2299">
        <v>0.58771232100000004</v>
      </c>
      <c r="N2299">
        <v>0</v>
      </c>
      <c r="O2299" t="str">
        <f>IF(VLOOKUP($B2299,Table1[],2,FALSE)=0,"",VLOOKUP($B2299,Table1[],2,FALSE))</f>
        <v/>
      </c>
      <c r="P2299" t="str">
        <f>IF(VLOOKUP($B2299,Table1[],3,FALSE)=0,"",VLOOKUP($B2299,Table1[],3,FALSE))</f>
        <v/>
      </c>
      <c r="Q2299" t="str">
        <f>IF(VLOOKUP($B2299,Table1[],5,FALSE)=0,"",VLOOKUP($B2299,Table1[],5,FALSE))</f>
        <v>T</v>
      </c>
    </row>
    <row r="2300" spans="1:17" x14ac:dyDescent="0.25">
      <c r="A2300" t="s">
        <v>117</v>
      </c>
      <c r="B2300" t="s">
        <v>1780</v>
      </c>
      <c r="C2300">
        <v>200</v>
      </c>
      <c r="D2300">
        <v>752</v>
      </c>
      <c r="E2300">
        <v>1</v>
      </c>
      <c r="F2300" t="s">
        <v>69</v>
      </c>
      <c r="G2300" t="s">
        <v>69</v>
      </c>
      <c r="K2300">
        <v>0.59634521399999996</v>
      </c>
      <c r="L2300">
        <v>0</v>
      </c>
      <c r="M2300">
        <v>0.58043484899999997</v>
      </c>
      <c r="N2300">
        <v>0</v>
      </c>
      <c r="O2300" t="str">
        <f>IF(VLOOKUP($B2300,Table1[],2,FALSE)=0,"",VLOOKUP($B2300,Table1[],2,FALSE))</f>
        <v/>
      </c>
      <c r="P2300" t="str">
        <f>IF(VLOOKUP($B2300,Table1[],3,FALSE)=0,"",VLOOKUP($B2300,Table1[],3,FALSE))</f>
        <v/>
      </c>
      <c r="Q2300" t="str">
        <f>IF(VLOOKUP($B2300,Table1[],5,FALSE)=0,"",VLOOKUP($B2300,Table1[],5,FALSE))</f>
        <v>T</v>
      </c>
    </row>
    <row r="2301" spans="1:17" x14ac:dyDescent="0.25">
      <c r="A2301" t="s">
        <v>117</v>
      </c>
      <c r="B2301" t="s">
        <v>1789</v>
      </c>
      <c r="C2301">
        <v>-320</v>
      </c>
      <c r="D2301">
        <v>32</v>
      </c>
      <c r="E2301">
        <v>0.01</v>
      </c>
      <c r="F2301" t="s">
        <v>69</v>
      </c>
      <c r="G2301" t="s">
        <v>69</v>
      </c>
      <c r="K2301">
        <v>1.2999999999999999E-2</v>
      </c>
      <c r="L2301">
        <v>0</v>
      </c>
      <c r="M2301">
        <v>1.0679012999999999E-2</v>
      </c>
      <c r="N2301">
        <v>0</v>
      </c>
      <c r="O2301" t="str">
        <f>IF(VLOOKUP($B2301,Table1[],2,FALSE)=0,"",VLOOKUP($B2301,Table1[],2,FALSE))</f>
        <v/>
      </c>
      <c r="P2301" t="str">
        <f>IF(VLOOKUP($B2301,Table1[],3,FALSE)=0,"",VLOOKUP($B2301,Table1[],3,FALSE))</f>
        <v/>
      </c>
      <c r="Q2301" t="str">
        <f>IF(VLOOKUP($B2301,Table1[],5,FALSE)=0,"",VLOOKUP($B2301,Table1[],5,FALSE))</f>
        <v>PT100</v>
      </c>
    </row>
    <row r="2302" spans="1:17" x14ac:dyDescent="0.25">
      <c r="A2302" t="s">
        <v>117</v>
      </c>
      <c r="B2302" t="s">
        <v>1789</v>
      </c>
      <c r="C2302">
        <v>32.000999999999998</v>
      </c>
      <c r="D2302">
        <v>400</v>
      </c>
      <c r="E2302">
        <v>0.01</v>
      </c>
      <c r="F2302" t="s">
        <v>69</v>
      </c>
      <c r="G2302" t="s">
        <v>69</v>
      </c>
      <c r="K2302">
        <v>1.6E-2</v>
      </c>
      <c r="L2302">
        <v>0</v>
      </c>
      <c r="M2302">
        <v>1.450648E-2</v>
      </c>
      <c r="N2302">
        <v>0</v>
      </c>
      <c r="O2302" t="str">
        <f>IF(VLOOKUP($B2302,Table1[],2,FALSE)=0,"",VLOOKUP($B2302,Table1[],2,FALSE))</f>
        <v/>
      </c>
      <c r="P2302" t="str">
        <f>IF(VLOOKUP($B2302,Table1[],3,FALSE)=0,"",VLOOKUP($B2302,Table1[],3,FALSE))</f>
        <v/>
      </c>
      <c r="Q2302" t="str">
        <f>IF(VLOOKUP($B2302,Table1[],5,FALSE)=0,"",VLOOKUP($B2302,Table1[],5,FALSE))</f>
        <v>PT100</v>
      </c>
    </row>
    <row r="2303" spans="1:17" x14ac:dyDescent="0.25">
      <c r="A2303" t="s">
        <v>117</v>
      </c>
      <c r="B2303" t="s">
        <v>1789</v>
      </c>
      <c r="C2303">
        <v>400.00099999999998</v>
      </c>
      <c r="D2303">
        <v>800</v>
      </c>
      <c r="E2303">
        <v>0.01</v>
      </c>
      <c r="F2303" t="s">
        <v>69</v>
      </c>
      <c r="G2303" t="s">
        <v>69</v>
      </c>
      <c r="K2303">
        <v>2.1000000000000001E-2</v>
      </c>
      <c r="L2303">
        <v>0</v>
      </c>
      <c r="M2303">
        <v>1.8861624E-2</v>
      </c>
      <c r="N2303">
        <v>0</v>
      </c>
      <c r="O2303" t="str">
        <f>IF(VLOOKUP($B2303,Table1[],2,FALSE)=0,"",VLOOKUP($B2303,Table1[],2,FALSE))</f>
        <v/>
      </c>
      <c r="P2303" t="str">
        <f>IF(VLOOKUP($B2303,Table1[],3,FALSE)=0,"",VLOOKUP($B2303,Table1[],3,FALSE))</f>
        <v/>
      </c>
      <c r="Q2303" t="str">
        <f>IF(VLOOKUP($B2303,Table1[],5,FALSE)=0,"",VLOOKUP($B2303,Table1[],5,FALSE))</f>
        <v>PT100</v>
      </c>
    </row>
    <row r="2304" spans="1:17" x14ac:dyDescent="0.25">
      <c r="A2304" t="s">
        <v>117</v>
      </c>
      <c r="B2304" t="s">
        <v>1789</v>
      </c>
      <c r="C2304">
        <v>800.00099999999998</v>
      </c>
      <c r="D2304">
        <v>1200</v>
      </c>
      <c r="E2304">
        <v>0.01</v>
      </c>
      <c r="F2304" t="s">
        <v>69</v>
      </c>
      <c r="G2304" t="s">
        <v>69</v>
      </c>
      <c r="K2304">
        <v>2.7260507E-2</v>
      </c>
      <c r="L2304">
        <v>0</v>
      </c>
      <c r="M2304">
        <v>2.6097133000000002E-2</v>
      </c>
      <c r="N2304">
        <v>0</v>
      </c>
      <c r="O2304" t="str">
        <f>IF(VLOOKUP($B2304,Table1[],2,FALSE)=0,"",VLOOKUP($B2304,Table1[],2,FALSE))</f>
        <v/>
      </c>
      <c r="P2304" t="str">
        <f>IF(VLOOKUP($B2304,Table1[],3,FALSE)=0,"",VLOOKUP($B2304,Table1[],3,FALSE))</f>
        <v/>
      </c>
      <c r="Q2304" t="str">
        <f>IF(VLOOKUP($B2304,Table1[],5,FALSE)=0,"",VLOOKUP($B2304,Table1[],5,FALSE))</f>
        <v>PT100</v>
      </c>
    </row>
    <row r="2305" spans="1:17" x14ac:dyDescent="0.25">
      <c r="A2305" t="s">
        <v>117</v>
      </c>
      <c r="B2305" t="s">
        <v>1789</v>
      </c>
      <c r="C2305">
        <v>1200.001</v>
      </c>
      <c r="D2305">
        <v>1562</v>
      </c>
      <c r="E2305">
        <v>0.01</v>
      </c>
      <c r="F2305" t="s">
        <v>69</v>
      </c>
      <c r="G2305" t="s">
        <v>69</v>
      </c>
      <c r="K2305">
        <v>3.4473085000000001E-2</v>
      </c>
      <c r="L2305">
        <v>0</v>
      </c>
      <c r="M2305">
        <v>3.2866752999999999E-2</v>
      </c>
      <c r="N2305">
        <v>0</v>
      </c>
      <c r="O2305" t="str">
        <f>IF(VLOOKUP($B2305,Table1[],2,FALSE)=0,"",VLOOKUP($B2305,Table1[],2,FALSE))</f>
        <v/>
      </c>
      <c r="P2305" t="str">
        <f>IF(VLOOKUP($B2305,Table1[],3,FALSE)=0,"",VLOOKUP($B2305,Table1[],3,FALSE))</f>
        <v/>
      </c>
      <c r="Q2305" t="str">
        <f>IF(VLOOKUP($B2305,Table1[],5,FALSE)=0,"",VLOOKUP($B2305,Table1[],5,FALSE))</f>
        <v>PT100</v>
      </c>
    </row>
    <row r="2306" spans="1:17" x14ac:dyDescent="0.25">
      <c r="A2306" t="s">
        <v>117</v>
      </c>
      <c r="B2306" t="s">
        <v>1789</v>
      </c>
      <c r="C2306">
        <v>-320</v>
      </c>
      <c r="D2306">
        <v>32</v>
      </c>
      <c r="E2306">
        <v>0.1</v>
      </c>
      <c r="F2306" t="s">
        <v>69</v>
      </c>
      <c r="G2306" t="s">
        <v>69</v>
      </c>
      <c r="K2306">
        <v>5.9935600999999998E-2</v>
      </c>
      <c r="L2306">
        <v>0</v>
      </c>
      <c r="M2306">
        <v>5.8429797999999998E-2</v>
      </c>
      <c r="N2306">
        <v>0</v>
      </c>
      <c r="O2306" t="str">
        <f>IF(VLOOKUP($B2306,Table1[],2,FALSE)=0,"",VLOOKUP($B2306,Table1[],2,FALSE))</f>
        <v/>
      </c>
      <c r="P2306" t="str">
        <f>IF(VLOOKUP($B2306,Table1[],3,FALSE)=0,"",VLOOKUP($B2306,Table1[],3,FALSE))</f>
        <v/>
      </c>
      <c r="Q2306" t="str">
        <f>IF(VLOOKUP($B2306,Table1[],5,FALSE)=0,"",VLOOKUP($B2306,Table1[],5,FALSE))</f>
        <v>PT100</v>
      </c>
    </row>
    <row r="2307" spans="1:17" x14ac:dyDescent="0.25">
      <c r="A2307" t="s">
        <v>117</v>
      </c>
      <c r="B2307" t="s">
        <v>1789</v>
      </c>
      <c r="C2307">
        <v>32.000999999999998</v>
      </c>
      <c r="D2307">
        <v>400</v>
      </c>
      <c r="E2307">
        <v>0.1</v>
      </c>
      <c r="F2307" t="s">
        <v>69</v>
      </c>
      <c r="G2307" t="s">
        <v>69</v>
      </c>
      <c r="K2307">
        <v>6.0734445999999997E-2</v>
      </c>
      <c r="L2307">
        <v>0</v>
      </c>
      <c r="M2307">
        <v>5.9248949000000002E-2</v>
      </c>
      <c r="N2307">
        <v>0</v>
      </c>
      <c r="O2307" t="str">
        <f>IF(VLOOKUP($B2307,Table1[],2,FALSE)=0,"",VLOOKUP($B2307,Table1[],2,FALSE))</f>
        <v/>
      </c>
      <c r="P2307" t="str">
        <f>IF(VLOOKUP($B2307,Table1[],3,FALSE)=0,"",VLOOKUP($B2307,Table1[],3,FALSE))</f>
        <v/>
      </c>
      <c r="Q2307" t="str">
        <f>IF(VLOOKUP($B2307,Table1[],5,FALSE)=0,"",VLOOKUP($B2307,Table1[],5,FALSE))</f>
        <v>PT100</v>
      </c>
    </row>
    <row r="2308" spans="1:17" x14ac:dyDescent="0.25">
      <c r="A2308" t="s">
        <v>117</v>
      </c>
      <c r="B2308" t="s">
        <v>1789</v>
      </c>
      <c r="C2308">
        <v>400.00099999999998</v>
      </c>
      <c r="D2308">
        <v>800</v>
      </c>
      <c r="E2308">
        <v>0.1</v>
      </c>
      <c r="F2308" t="s">
        <v>69</v>
      </c>
      <c r="G2308" t="s">
        <v>69</v>
      </c>
      <c r="K2308">
        <v>6.2482481999999999E-2</v>
      </c>
      <c r="L2308">
        <v>0</v>
      </c>
      <c r="M2308">
        <v>6.0462887999999999E-2</v>
      </c>
      <c r="N2308">
        <v>0</v>
      </c>
      <c r="O2308" t="str">
        <f>IF(VLOOKUP($B2308,Table1[],2,FALSE)=0,"",VLOOKUP($B2308,Table1[],2,FALSE))</f>
        <v/>
      </c>
      <c r="P2308" t="str">
        <f>IF(VLOOKUP($B2308,Table1[],3,FALSE)=0,"",VLOOKUP($B2308,Table1[],3,FALSE))</f>
        <v/>
      </c>
      <c r="Q2308" t="str">
        <f>IF(VLOOKUP($B2308,Table1[],5,FALSE)=0,"",VLOOKUP($B2308,Table1[],5,FALSE))</f>
        <v>PT100</v>
      </c>
    </row>
    <row r="2309" spans="1:17" x14ac:dyDescent="0.25">
      <c r="A2309" t="s">
        <v>117</v>
      </c>
      <c r="B2309" t="s">
        <v>1789</v>
      </c>
      <c r="C2309">
        <v>800.00099999999998</v>
      </c>
      <c r="D2309">
        <v>1200</v>
      </c>
      <c r="E2309">
        <v>0.1</v>
      </c>
      <c r="F2309" t="s">
        <v>69</v>
      </c>
      <c r="G2309" t="s">
        <v>69</v>
      </c>
      <c r="K2309">
        <v>6.5033530000000006E-2</v>
      </c>
      <c r="L2309">
        <v>0</v>
      </c>
      <c r="M2309">
        <v>6.3095644000000006E-2</v>
      </c>
      <c r="N2309">
        <v>0</v>
      </c>
      <c r="O2309" t="str">
        <f>IF(VLOOKUP($B2309,Table1[],2,FALSE)=0,"",VLOOKUP($B2309,Table1[],2,FALSE))</f>
        <v/>
      </c>
      <c r="P2309" t="str">
        <f>IF(VLOOKUP($B2309,Table1[],3,FALSE)=0,"",VLOOKUP($B2309,Table1[],3,FALSE))</f>
        <v/>
      </c>
      <c r="Q2309" t="str">
        <f>IF(VLOOKUP($B2309,Table1[],5,FALSE)=0,"",VLOOKUP($B2309,Table1[],5,FALSE))</f>
        <v>PT100</v>
      </c>
    </row>
    <row r="2310" spans="1:17" x14ac:dyDescent="0.25">
      <c r="A2310" t="s">
        <v>117</v>
      </c>
      <c r="B2310" t="s">
        <v>1789</v>
      </c>
      <c r="C2310">
        <v>1200.001</v>
      </c>
      <c r="D2310">
        <v>1562</v>
      </c>
      <c r="E2310">
        <v>0.1</v>
      </c>
      <c r="F2310" t="s">
        <v>69</v>
      </c>
      <c r="G2310" t="s">
        <v>69</v>
      </c>
      <c r="K2310">
        <v>6.9375096999999997E-2</v>
      </c>
      <c r="L2310">
        <v>0</v>
      </c>
      <c r="M2310">
        <v>6.6183255999999996E-2</v>
      </c>
      <c r="N2310">
        <v>0</v>
      </c>
      <c r="O2310" t="str">
        <f>IF(VLOOKUP($B2310,Table1[],2,FALSE)=0,"",VLOOKUP($B2310,Table1[],2,FALSE))</f>
        <v/>
      </c>
      <c r="P2310" t="str">
        <f>IF(VLOOKUP($B2310,Table1[],3,FALSE)=0,"",VLOOKUP($B2310,Table1[],3,FALSE))</f>
        <v/>
      </c>
      <c r="Q2310" t="str">
        <f>IF(VLOOKUP($B2310,Table1[],5,FALSE)=0,"",VLOOKUP($B2310,Table1[],5,FALSE))</f>
        <v>PT100</v>
      </c>
    </row>
    <row r="2311" spans="1:17" x14ac:dyDescent="0.25">
      <c r="A2311" t="s">
        <v>117</v>
      </c>
      <c r="B2311" t="s">
        <v>1789</v>
      </c>
      <c r="C2311">
        <v>-320</v>
      </c>
      <c r="D2311">
        <v>32</v>
      </c>
      <c r="E2311">
        <v>1</v>
      </c>
      <c r="F2311" t="s">
        <v>69</v>
      </c>
      <c r="G2311" t="s">
        <v>69</v>
      </c>
      <c r="K2311">
        <v>0.57803718000000004</v>
      </c>
      <c r="L2311">
        <v>0</v>
      </c>
      <c r="M2311">
        <v>0.57742015999999996</v>
      </c>
      <c r="N2311">
        <v>0</v>
      </c>
      <c r="O2311" t="str">
        <f>IF(VLOOKUP($B2311,Table1[],2,FALSE)=0,"",VLOOKUP($B2311,Table1[],2,FALSE))</f>
        <v/>
      </c>
      <c r="P2311" t="str">
        <f>IF(VLOOKUP($B2311,Table1[],3,FALSE)=0,"",VLOOKUP($B2311,Table1[],3,FALSE))</f>
        <v/>
      </c>
      <c r="Q2311" t="str">
        <f>IF(VLOOKUP($B2311,Table1[],5,FALSE)=0,"",VLOOKUP($B2311,Table1[],5,FALSE))</f>
        <v>PT100</v>
      </c>
    </row>
    <row r="2312" spans="1:17" x14ac:dyDescent="0.25">
      <c r="A2312" t="s">
        <v>117</v>
      </c>
      <c r="B2312" t="s">
        <v>1789</v>
      </c>
      <c r="C2312">
        <v>32.000999999999998</v>
      </c>
      <c r="D2312">
        <v>400</v>
      </c>
      <c r="E2312">
        <v>1</v>
      </c>
      <c r="F2312" t="s">
        <v>69</v>
      </c>
      <c r="G2312" t="s">
        <v>69</v>
      </c>
      <c r="K2312">
        <v>0.57812055600000001</v>
      </c>
      <c r="L2312">
        <v>0</v>
      </c>
      <c r="M2312">
        <v>0.57750362600000005</v>
      </c>
      <c r="N2312">
        <v>0</v>
      </c>
      <c r="O2312" t="str">
        <f>IF(VLOOKUP($B2312,Table1[],2,FALSE)=0,"",VLOOKUP($B2312,Table1[],2,FALSE))</f>
        <v/>
      </c>
      <c r="P2312" t="str">
        <f>IF(VLOOKUP($B2312,Table1[],3,FALSE)=0,"",VLOOKUP($B2312,Table1[],3,FALSE))</f>
        <v/>
      </c>
      <c r="Q2312" t="str">
        <f>IF(VLOOKUP($B2312,Table1[],5,FALSE)=0,"",VLOOKUP($B2312,Table1[],5,FALSE))</f>
        <v>PT100</v>
      </c>
    </row>
    <row r="2313" spans="1:17" x14ac:dyDescent="0.25">
      <c r="A2313" t="s">
        <v>117</v>
      </c>
      <c r="B2313" t="s">
        <v>1789</v>
      </c>
      <c r="C2313">
        <v>400.00099999999998</v>
      </c>
      <c r="D2313">
        <v>800</v>
      </c>
      <c r="E2313">
        <v>1</v>
      </c>
      <c r="F2313" t="s">
        <v>69</v>
      </c>
      <c r="G2313" t="s">
        <v>69</v>
      </c>
      <c r="K2313">
        <v>0.57848851300000004</v>
      </c>
      <c r="L2313">
        <v>0</v>
      </c>
      <c r="M2313">
        <v>0.57762943200000005</v>
      </c>
      <c r="N2313">
        <v>0</v>
      </c>
      <c r="O2313" t="str">
        <f>IF(VLOOKUP($B2313,Table1[],2,FALSE)=0,"",VLOOKUP($B2313,Table1[],2,FALSE))</f>
        <v/>
      </c>
      <c r="P2313" t="str">
        <f>IF(VLOOKUP($B2313,Table1[],3,FALSE)=0,"",VLOOKUP($B2313,Table1[],3,FALSE))</f>
        <v/>
      </c>
      <c r="Q2313" t="str">
        <f>IF(VLOOKUP($B2313,Table1[],5,FALSE)=0,"",VLOOKUP($B2313,Table1[],5,FALSE))</f>
        <v>PT100</v>
      </c>
    </row>
    <row r="2314" spans="1:17" x14ac:dyDescent="0.25">
      <c r="A2314" t="s">
        <v>117</v>
      </c>
      <c r="B2314" t="s">
        <v>1789</v>
      </c>
      <c r="C2314">
        <v>800.00099999999998</v>
      </c>
      <c r="D2314">
        <v>1200</v>
      </c>
      <c r="E2314">
        <v>1</v>
      </c>
      <c r="F2314" t="s">
        <v>69</v>
      </c>
      <c r="G2314" t="s">
        <v>69</v>
      </c>
      <c r="K2314">
        <v>0.57876960799999999</v>
      </c>
      <c r="L2314">
        <v>0</v>
      </c>
      <c r="M2314">
        <v>0.57791094499999995</v>
      </c>
      <c r="N2314">
        <v>0</v>
      </c>
      <c r="O2314" t="str">
        <f>IF(VLOOKUP($B2314,Table1[],2,FALSE)=0,"",VLOOKUP($B2314,Table1[],2,FALSE))</f>
        <v/>
      </c>
      <c r="P2314" t="str">
        <f>IF(VLOOKUP($B2314,Table1[],3,FALSE)=0,"",VLOOKUP($B2314,Table1[],3,FALSE))</f>
        <v/>
      </c>
      <c r="Q2314" t="str">
        <f>IF(VLOOKUP($B2314,Table1[],5,FALSE)=0,"",VLOOKUP($B2314,Table1[],5,FALSE))</f>
        <v>PT100</v>
      </c>
    </row>
    <row r="2315" spans="1:17" x14ac:dyDescent="0.25">
      <c r="A2315" t="s">
        <v>117</v>
      </c>
      <c r="B2315" t="s">
        <v>1789</v>
      </c>
      <c r="C2315">
        <v>1200.001</v>
      </c>
      <c r="D2315">
        <v>1562</v>
      </c>
      <c r="E2315">
        <v>1</v>
      </c>
      <c r="F2315" t="s">
        <v>69</v>
      </c>
      <c r="G2315" t="s">
        <v>69</v>
      </c>
      <c r="K2315">
        <v>0.57975076199999998</v>
      </c>
      <c r="L2315">
        <v>0</v>
      </c>
      <c r="M2315">
        <v>0.578256192</v>
      </c>
      <c r="N2315">
        <v>0</v>
      </c>
      <c r="O2315" t="str">
        <f>IF(VLOOKUP($B2315,Table1[],2,FALSE)=0,"",VLOOKUP($B2315,Table1[],2,FALSE))</f>
        <v/>
      </c>
      <c r="P2315" t="str">
        <f>IF(VLOOKUP($B2315,Table1[],3,FALSE)=0,"",VLOOKUP($B2315,Table1[],3,FALSE))</f>
        <v/>
      </c>
      <c r="Q2315" t="str">
        <f>IF(VLOOKUP($B2315,Table1[],5,FALSE)=0,"",VLOOKUP($B2315,Table1[],5,FALSE))</f>
        <v>PT100</v>
      </c>
    </row>
    <row r="2316" spans="1:17" x14ac:dyDescent="0.25">
      <c r="A2316" t="s">
        <v>117</v>
      </c>
      <c r="B2316" t="s">
        <v>1802</v>
      </c>
      <c r="C2316">
        <v>-320</v>
      </c>
      <c r="D2316">
        <v>32</v>
      </c>
      <c r="E2316">
        <v>0.01</v>
      </c>
      <c r="F2316" t="s">
        <v>69</v>
      </c>
      <c r="G2316" t="s">
        <v>69</v>
      </c>
      <c r="K2316">
        <v>9.049797E-3</v>
      </c>
      <c r="L2316">
        <v>0</v>
      </c>
      <c r="M2316">
        <v>8.0620870000000008E-3</v>
      </c>
      <c r="N2316">
        <v>0</v>
      </c>
      <c r="O2316" t="str">
        <f>IF(VLOOKUP($B2316,Table1[],2,FALSE)=0,"",VLOOKUP($B2316,Table1[],2,FALSE))</f>
        <v/>
      </c>
      <c r="P2316" t="str">
        <f>IF(VLOOKUP($B2316,Table1[],3,FALSE)=0,"",VLOOKUP($B2316,Table1[],3,FALSE))</f>
        <v/>
      </c>
      <c r="Q2316" t="str">
        <f>IF(VLOOKUP($B2316,Table1[],5,FALSE)=0,"",VLOOKUP($B2316,Table1[],5,FALSE))</f>
        <v>PT1000</v>
      </c>
    </row>
    <row r="2317" spans="1:17" x14ac:dyDescent="0.25">
      <c r="A2317" t="s">
        <v>117</v>
      </c>
      <c r="B2317" t="s">
        <v>1802</v>
      </c>
      <c r="C2317">
        <v>32.000999999999998</v>
      </c>
      <c r="D2317">
        <v>400</v>
      </c>
      <c r="E2317">
        <v>0.01</v>
      </c>
      <c r="F2317" t="s">
        <v>69</v>
      </c>
      <c r="G2317" t="s">
        <v>69</v>
      </c>
      <c r="K2317">
        <v>1.6E-2</v>
      </c>
      <c r="L2317">
        <v>0</v>
      </c>
      <c r="M2317">
        <v>1.4466336999999999E-2</v>
      </c>
      <c r="N2317">
        <v>0</v>
      </c>
      <c r="O2317" t="str">
        <f>IF(VLOOKUP($B2317,Table1[],2,FALSE)=0,"",VLOOKUP($B2317,Table1[],2,FALSE))</f>
        <v/>
      </c>
      <c r="P2317" t="str">
        <f>IF(VLOOKUP($B2317,Table1[],3,FALSE)=0,"",VLOOKUP($B2317,Table1[],3,FALSE))</f>
        <v/>
      </c>
      <c r="Q2317" t="str">
        <f>IF(VLOOKUP($B2317,Table1[],5,FALSE)=0,"",VLOOKUP($B2317,Table1[],5,FALSE))</f>
        <v>PT1000</v>
      </c>
    </row>
    <row r="2318" spans="1:17" x14ac:dyDescent="0.25">
      <c r="A2318" t="s">
        <v>117</v>
      </c>
      <c r="B2318" t="s">
        <v>1802</v>
      </c>
      <c r="C2318">
        <v>400.00099999999998</v>
      </c>
      <c r="D2318">
        <v>800</v>
      </c>
      <c r="E2318">
        <v>0.01</v>
      </c>
      <c r="F2318" t="s">
        <v>69</v>
      </c>
      <c r="G2318" t="s">
        <v>69</v>
      </c>
      <c r="K2318">
        <v>0.02</v>
      </c>
      <c r="L2318">
        <v>0</v>
      </c>
      <c r="M2318">
        <v>1.8758799E-2</v>
      </c>
      <c r="N2318">
        <v>0</v>
      </c>
      <c r="O2318" t="str">
        <f>IF(VLOOKUP($B2318,Table1[],2,FALSE)=0,"",VLOOKUP($B2318,Table1[],2,FALSE))</f>
        <v/>
      </c>
      <c r="P2318" t="str">
        <f>IF(VLOOKUP($B2318,Table1[],3,FALSE)=0,"",VLOOKUP($B2318,Table1[],3,FALSE))</f>
        <v/>
      </c>
      <c r="Q2318" t="str">
        <f>IF(VLOOKUP($B2318,Table1[],5,FALSE)=0,"",VLOOKUP($B2318,Table1[],5,FALSE))</f>
        <v>PT1000</v>
      </c>
    </row>
    <row r="2319" spans="1:17" x14ac:dyDescent="0.25">
      <c r="A2319" t="s">
        <v>117</v>
      </c>
      <c r="B2319" t="s">
        <v>1802</v>
      </c>
      <c r="C2319">
        <v>800.00099999999998</v>
      </c>
      <c r="D2319">
        <v>1200</v>
      </c>
      <c r="E2319">
        <v>0.01</v>
      </c>
      <c r="F2319" t="s">
        <v>69</v>
      </c>
      <c r="G2319" t="s">
        <v>69</v>
      </c>
      <c r="K2319">
        <v>2.7080151E-2</v>
      </c>
      <c r="L2319">
        <v>0</v>
      </c>
      <c r="M2319">
        <v>2.5908679E-2</v>
      </c>
      <c r="N2319">
        <v>0</v>
      </c>
      <c r="O2319" t="str">
        <f>IF(VLOOKUP($B2319,Table1[],2,FALSE)=0,"",VLOOKUP($B2319,Table1[],2,FALSE))</f>
        <v/>
      </c>
      <c r="P2319" t="str">
        <f>IF(VLOOKUP($B2319,Table1[],3,FALSE)=0,"",VLOOKUP($B2319,Table1[],3,FALSE))</f>
        <v/>
      </c>
      <c r="Q2319" t="str">
        <f>IF(VLOOKUP($B2319,Table1[],5,FALSE)=0,"",VLOOKUP($B2319,Table1[],5,FALSE))</f>
        <v>PT1000</v>
      </c>
    </row>
    <row r="2320" spans="1:17" x14ac:dyDescent="0.25">
      <c r="A2320" t="s">
        <v>117</v>
      </c>
      <c r="B2320" t="s">
        <v>1802</v>
      </c>
      <c r="C2320">
        <v>1200.001</v>
      </c>
      <c r="D2320">
        <v>1562</v>
      </c>
      <c r="E2320">
        <v>0.01</v>
      </c>
      <c r="F2320" t="s">
        <v>69</v>
      </c>
      <c r="G2320" t="s">
        <v>69</v>
      </c>
      <c r="K2320">
        <v>3.3168701000000002E-2</v>
      </c>
      <c r="L2320">
        <v>0</v>
      </c>
      <c r="M2320">
        <v>3.2593935999999997E-2</v>
      </c>
      <c r="N2320">
        <v>0</v>
      </c>
      <c r="O2320" t="str">
        <f>IF(VLOOKUP($B2320,Table1[],2,FALSE)=0,"",VLOOKUP($B2320,Table1[],2,FALSE))</f>
        <v/>
      </c>
      <c r="P2320" t="str">
        <f>IF(VLOOKUP($B2320,Table1[],3,FALSE)=0,"",VLOOKUP($B2320,Table1[],3,FALSE))</f>
        <v/>
      </c>
      <c r="Q2320" t="str">
        <f>IF(VLOOKUP($B2320,Table1[],5,FALSE)=0,"",VLOOKUP($B2320,Table1[],5,FALSE))</f>
        <v>PT1000</v>
      </c>
    </row>
    <row r="2321" spans="1:17" x14ac:dyDescent="0.25">
      <c r="A2321" t="s">
        <v>117</v>
      </c>
      <c r="B2321" t="s">
        <v>1802</v>
      </c>
      <c r="C2321">
        <v>-320</v>
      </c>
      <c r="D2321">
        <v>32</v>
      </c>
      <c r="E2321">
        <v>0.1</v>
      </c>
      <c r="F2321" t="s">
        <v>69</v>
      </c>
      <c r="G2321" t="s">
        <v>69</v>
      </c>
      <c r="K2321">
        <v>5.8588425E-2</v>
      </c>
      <c r="L2321">
        <v>0</v>
      </c>
      <c r="M2321">
        <v>5.8008596000000003E-2</v>
      </c>
      <c r="N2321">
        <v>0</v>
      </c>
      <c r="O2321" t="str">
        <f>IF(VLOOKUP($B2321,Table1[],2,FALSE)=0,"",VLOOKUP($B2321,Table1[],2,FALSE))</f>
        <v/>
      </c>
      <c r="P2321" t="str">
        <f>IF(VLOOKUP($B2321,Table1[],3,FALSE)=0,"",VLOOKUP($B2321,Table1[],3,FALSE))</f>
        <v/>
      </c>
      <c r="Q2321" t="str">
        <f>IF(VLOOKUP($B2321,Table1[],5,FALSE)=0,"",VLOOKUP($B2321,Table1[],5,FALSE))</f>
        <v>PT1000</v>
      </c>
    </row>
    <row r="2322" spans="1:17" x14ac:dyDescent="0.25">
      <c r="A2322" t="s">
        <v>117</v>
      </c>
      <c r="B2322" t="s">
        <v>1802</v>
      </c>
      <c r="C2322">
        <v>32.000999999999998</v>
      </c>
      <c r="D2322">
        <v>400</v>
      </c>
      <c r="E2322">
        <v>0.1</v>
      </c>
      <c r="F2322" t="s">
        <v>69</v>
      </c>
      <c r="G2322" t="s">
        <v>69</v>
      </c>
      <c r="K2322">
        <v>5.9981477999999998E-2</v>
      </c>
      <c r="L2322">
        <v>0</v>
      </c>
      <c r="M2322">
        <v>5.9239132999999999E-2</v>
      </c>
      <c r="N2322">
        <v>0</v>
      </c>
      <c r="O2322" t="str">
        <f>IF(VLOOKUP($B2322,Table1[],2,FALSE)=0,"",VLOOKUP($B2322,Table1[],2,FALSE))</f>
        <v/>
      </c>
      <c r="P2322" t="str">
        <f>IF(VLOOKUP($B2322,Table1[],3,FALSE)=0,"",VLOOKUP($B2322,Table1[],3,FALSE))</f>
        <v/>
      </c>
      <c r="Q2322" t="str">
        <f>IF(VLOOKUP($B2322,Table1[],5,FALSE)=0,"",VLOOKUP($B2322,Table1[],5,FALSE))</f>
        <v>PT1000</v>
      </c>
    </row>
    <row r="2323" spans="1:17" x14ac:dyDescent="0.25">
      <c r="A2323" t="s">
        <v>117</v>
      </c>
      <c r="B2323" t="s">
        <v>1802</v>
      </c>
      <c r="C2323">
        <v>400.00099999999998</v>
      </c>
      <c r="D2323">
        <v>800</v>
      </c>
      <c r="E2323">
        <v>0.1</v>
      </c>
      <c r="F2323" t="s">
        <v>69</v>
      </c>
      <c r="G2323" t="s">
        <v>69</v>
      </c>
      <c r="K2323">
        <v>6.1158772E-2</v>
      </c>
      <c r="L2323">
        <v>0</v>
      </c>
      <c r="M2323">
        <v>6.0430891E-2</v>
      </c>
      <c r="N2323">
        <v>0</v>
      </c>
      <c r="O2323" t="str">
        <f>IF(VLOOKUP($B2323,Table1[],2,FALSE)=0,"",VLOOKUP($B2323,Table1[],2,FALSE))</f>
        <v/>
      </c>
      <c r="P2323" t="str">
        <f>IF(VLOOKUP($B2323,Table1[],3,FALSE)=0,"",VLOOKUP($B2323,Table1[],3,FALSE))</f>
        <v/>
      </c>
      <c r="Q2323" t="str">
        <f>IF(VLOOKUP($B2323,Table1[],5,FALSE)=0,"",VLOOKUP($B2323,Table1[],5,FALSE))</f>
        <v>PT1000</v>
      </c>
    </row>
    <row r="2324" spans="1:17" x14ac:dyDescent="0.25">
      <c r="A2324" t="s">
        <v>117</v>
      </c>
      <c r="B2324" t="s">
        <v>1802</v>
      </c>
      <c r="C2324">
        <v>800.00099999999998</v>
      </c>
      <c r="D2324">
        <v>1200</v>
      </c>
      <c r="E2324">
        <v>0.1</v>
      </c>
      <c r="F2324" t="s">
        <v>69</v>
      </c>
      <c r="G2324" t="s">
        <v>69</v>
      </c>
      <c r="K2324">
        <v>6.4958135E-2</v>
      </c>
      <c r="L2324">
        <v>0</v>
      </c>
      <c r="M2324">
        <v>6.3017930999999999E-2</v>
      </c>
      <c r="N2324">
        <v>0</v>
      </c>
      <c r="O2324" t="str">
        <f>IF(VLOOKUP($B2324,Table1[],2,FALSE)=0,"",VLOOKUP($B2324,Table1[],2,FALSE))</f>
        <v/>
      </c>
      <c r="P2324" t="str">
        <f>IF(VLOOKUP($B2324,Table1[],3,FALSE)=0,"",VLOOKUP($B2324,Table1[],3,FALSE))</f>
        <v/>
      </c>
      <c r="Q2324" t="str">
        <f>IF(VLOOKUP($B2324,Table1[],5,FALSE)=0,"",VLOOKUP($B2324,Table1[],5,FALSE))</f>
        <v>PT1000</v>
      </c>
    </row>
    <row r="2325" spans="1:17" x14ac:dyDescent="0.25">
      <c r="A2325" t="s">
        <v>117</v>
      </c>
      <c r="B2325" t="s">
        <v>1802</v>
      </c>
      <c r="C2325">
        <v>1200.001</v>
      </c>
      <c r="D2325">
        <v>1562</v>
      </c>
      <c r="E2325">
        <v>0.1</v>
      </c>
      <c r="F2325" t="s">
        <v>69</v>
      </c>
      <c r="G2325" t="s">
        <v>69</v>
      </c>
      <c r="K2325">
        <v>6.7183012E-2</v>
      </c>
      <c r="L2325">
        <v>0</v>
      </c>
      <c r="M2325">
        <v>6.6048199000000002E-2</v>
      </c>
      <c r="N2325">
        <v>0</v>
      </c>
      <c r="O2325" t="str">
        <f>IF(VLOOKUP($B2325,Table1[],2,FALSE)=0,"",VLOOKUP($B2325,Table1[],2,FALSE))</f>
        <v/>
      </c>
      <c r="P2325" t="str">
        <f>IF(VLOOKUP($B2325,Table1[],3,FALSE)=0,"",VLOOKUP($B2325,Table1[],3,FALSE))</f>
        <v/>
      </c>
      <c r="Q2325" t="str">
        <f>IF(VLOOKUP($B2325,Table1[],5,FALSE)=0,"",VLOOKUP($B2325,Table1[],5,FALSE))</f>
        <v>PT1000</v>
      </c>
    </row>
    <row r="2326" spans="1:17" x14ac:dyDescent="0.25">
      <c r="A2326" t="s">
        <v>117</v>
      </c>
      <c r="B2326" t="s">
        <v>1802</v>
      </c>
      <c r="C2326">
        <v>-320</v>
      </c>
      <c r="D2326">
        <v>32</v>
      </c>
      <c r="E2326">
        <v>1</v>
      </c>
      <c r="F2326" t="s">
        <v>69</v>
      </c>
      <c r="G2326" t="s">
        <v>69</v>
      </c>
      <c r="K2326">
        <v>0.57761182700000002</v>
      </c>
      <c r="L2326">
        <v>0</v>
      </c>
      <c r="M2326">
        <v>0.57737769000000005</v>
      </c>
      <c r="N2326">
        <v>0</v>
      </c>
      <c r="O2326" t="str">
        <f>IF(VLOOKUP($B2326,Table1[],2,FALSE)=0,"",VLOOKUP($B2326,Table1[],2,FALSE))</f>
        <v/>
      </c>
      <c r="P2326" t="str">
        <f>IF(VLOOKUP($B2326,Table1[],3,FALSE)=0,"",VLOOKUP($B2326,Table1[],3,FALSE))</f>
        <v/>
      </c>
      <c r="Q2326" t="str">
        <f>IF(VLOOKUP($B2326,Table1[],5,FALSE)=0,"",VLOOKUP($B2326,Table1[],5,FALSE))</f>
        <v>PT1000</v>
      </c>
    </row>
    <row r="2327" spans="1:17" x14ac:dyDescent="0.25">
      <c r="A2327" t="s">
        <v>117</v>
      </c>
      <c r="B2327" t="s">
        <v>1802</v>
      </c>
      <c r="C2327">
        <v>32.000999999999998</v>
      </c>
      <c r="D2327">
        <v>400</v>
      </c>
      <c r="E2327">
        <v>1</v>
      </c>
      <c r="F2327" t="s">
        <v>69</v>
      </c>
      <c r="G2327" t="s">
        <v>69</v>
      </c>
      <c r="K2327">
        <v>0.57780904</v>
      </c>
      <c r="L2327">
        <v>0</v>
      </c>
      <c r="M2327">
        <v>0.57750261899999999</v>
      </c>
      <c r="N2327">
        <v>0</v>
      </c>
      <c r="O2327" t="str">
        <f>IF(VLOOKUP($B2327,Table1[],2,FALSE)=0,"",VLOOKUP($B2327,Table1[],2,FALSE))</f>
        <v/>
      </c>
      <c r="P2327" t="str">
        <f>IF(VLOOKUP($B2327,Table1[],3,FALSE)=0,"",VLOOKUP($B2327,Table1[],3,FALSE))</f>
        <v/>
      </c>
      <c r="Q2327" t="str">
        <f>IF(VLOOKUP($B2327,Table1[],5,FALSE)=0,"",VLOOKUP($B2327,Table1[],5,FALSE))</f>
        <v>PT1000</v>
      </c>
    </row>
    <row r="2328" spans="1:17" x14ac:dyDescent="0.25">
      <c r="A2328" t="s">
        <v>117</v>
      </c>
      <c r="B2328" t="s">
        <v>1802</v>
      </c>
      <c r="C2328">
        <v>400.00099999999998</v>
      </c>
      <c r="D2328">
        <v>800</v>
      </c>
      <c r="E2328">
        <v>1</v>
      </c>
      <c r="F2328" t="s">
        <v>69</v>
      </c>
      <c r="G2328" t="s">
        <v>69</v>
      </c>
      <c r="K2328">
        <v>0.57793243900000002</v>
      </c>
      <c r="L2328">
        <v>0</v>
      </c>
      <c r="M2328">
        <v>0.57762608400000004</v>
      </c>
      <c r="N2328">
        <v>0</v>
      </c>
      <c r="O2328" t="str">
        <f>IF(VLOOKUP($B2328,Table1[],2,FALSE)=0,"",VLOOKUP($B2328,Table1[],2,FALSE))</f>
        <v/>
      </c>
      <c r="P2328" t="str">
        <f>IF(VLOOKUP($B2328,Table1[],3,FALSE)=0,"",VLOOKUP($B2328,Table1[],3,FALSE))</f>
        <v/>
      </c>
      <c r="Q2328" t="str">
        <f>IF(VLOOKUP($B2328,Table1[],5,FALSE)=0,"",VLOOKUP($B2328,Table1[],5,FALSE))</f>
        <v>PT1000</v>
      </c>
    </row>
    <row r="2329" spans="1:17" x14ac:dyDescent="0.25">
      <c r="A2329" t="s">
        <v>117</v>
      </c>
      <c r="B2329" t="s">
        <v>1802</v>
      </c>
      <c r="C2329">
        <v>800.00099999999998</v>
      </c>
      <c r="D2329">
        <v>1200</v>
      </c>
      <c r="E2329">
        <v>1</v>
      </c>
      <c r="F2329" t="s">
        <v>69</v>
      </c>
      <c r="G2329" t="s">
        <v>69</v>
      </c>
      <c r="K2329">
        <v>0.57876114099999998</v>
      </c>
      <c r="L2329">
        <v>0</v>
      </c>
      <c r="M2329">
        <v>0.57790246599999995</v>
      </c>
      <c r="N2329">
        <v>0</v>
      </c>
      <c r="O2329" t="str">
        <f>IF(VLOOKUP($B2329,Table1[],2,FALSE)=0,"",VLOOKUP($B2329,Table1[],2,FALSE))</f>
        <v/>
      </c>
      <c r="P2329" t="str">
        <f>IF(VLOOKUP($B2329,Table1[],3,FALSE)=0,"",VLOOKUP($B2329,Table1[],3,FALSE))</f>
        <v/>
      </c>
      <c r="Q2329" t="str">
        <f>IF(VLOOKUP($B2329,Table1[],5,FALSE)=0,"",VLOOKUP($B2329,Table1[],5,FALSE))</f>
        <v>PT1000</v>
      </c>
    </row>
    <row r="2330" spans="1:17" x14ac:dyDescent="0.25">
      <c r="A2330" t="s">
        <v>117</v>
      </c>
      <c r="B2330" t="s">
        <v>1802</v>
      </c>
      <c r="C2330">
        <v>1200.001</v>
      </c>
      <c r="D2330">
        <v>1562</v>
      </c>
      <c r="E2330">
        <v>1</v>
      </c>
      <c r="F2330" t="s">
        <v>69</v>
      </c>
      <c r="G2330" t="s">
        <v>69</v>
      </c>
      <c r="K2330">
        <v>0.57876345299999998</v>
      </c>
      <c r="L2330">
        <v>0</v>
      </c>
      <c r="M2330">
        <v>0.57824074999999997</v>
      </c>
      <c r="N2330">
        <v>0</v>
      </c>
      <c r="O2330" t="str">
        <f>IF(VLOOKUP($B2330,Table1[],2,FALSE)=0,"",VLOOKUP($B2330,Table1[],2,FALSE))</f>
        <v/>
      </c>
      <c r="P2330" t="str">
        <f>IF(VLOOKUP($B2330,Table1[],3,FALSE)=0,"",VLOOKUP($B2330,Table1[],3,FALSE))</f>
        <v/>
      </c>
      <c r="Q2330" t="str">
        <f>IF(VLOOKUP($B2330,Table1[],5,FALSE)=0,"",VLOOKUP($B2330,Table1[],5,FALSE))</f>
        <v>PT1000</v>
      </c>
    </row>
    <row r="2331" spans="1:17" x14ac:dyDescent="0.25">
      <c r="A2331" t="s">
        <v>118</v>
      </c>
      <c r="B2331" t="s">
        <v>699</v>
      </c>
      <c r="C2331">
        <v>0</v>
      </c>
      <c r="D2331">
        <v>1E-3</v>
      </c>
      <c r="E2331">
        <v>1E-8</v>
      </c>
      <c r="F2331" t="s">
        <v>16</v>
      </c>
      <c r="G2331" t="s">
        <v>15</v>
      </c>
      <c r="K2331">
        <v>0.62</v>
      </c>
      <c r="L2331">
        <v>4.5</v>
      </c>
      <c r="M2331">
        <v>2.7845000000000002E-2</v>
      </c>
      <c r="N2331">
        <v>71.95</v>
      </c>
      <c r="O2331" t="str">
        <f>IF(VLOOKUP($B2331,Table1[],2,FALSE)=0,"",VLOOKUP($B2331,Table1[],2,FALSE))</f>
        <v>meas</v>
      </c>
      <c r="P2331" t="str">
        <f>IF(VLOOKUP($B2331,Table1[],3,FALSE)=0,"",VLOOKUP($B2331,Table1[],3,FALSE))</f>
        <v/>
      </c>
      <c r="Q2331" t="str">
        <f>IF(VLOOKUP($B2331,Table1[],5,FALSE)=0,"",VLOOKUP($B2331,Table1[],5,FALSE))</f>
        <v/>
      </c>
    </row>
    <row r="2332" spans="1:17" x14ac:dyDescent="0.25">
      <c r="A2332" t="s">
        <v>118</v>
      </c>
      <c r="B2332" t="s">
        <v>699</v>
      </c>
      <c r="C2332">
        <v>0</v>
      </c>
      <c r="D2332">
        <v>1E-3</v>
      </c>
      <c r="E2332">
        <v>9.9999999999999995E-8</v>
      </c>
      <c r="F2332" t="s">
        <v>16</v>
      </c>
      <c r="G2332" t="s">
        <v>15</v>
      </c>
      <c r="K2332">
        <v>0.62</v>
      </c>
      <c r="L2332">
        <v>4.5</v>
      </c>
      <c r="M2332">
        <v>6.2206999999999998E-2</v>
      </c>
      <c r="N2332">
        <v>53.073</v>
      </c>
      <c r="O2332" t="str">
        <f>IF(VLOOKUP($B2332,Table1[],2,FALSE)=0,"",VLOOKUP($B2332,Table1[],2,FALSE))</f>
        <v>meas</v>
      </c>
      <c r="P2332" t="str">
        <f>IF(VLOOKUP($B2332,Table1[],3,FALSE)=0,"",VLOOKUP($B2332,Table1[],3,FALSE))</f>
        <v/>
      </c>
      <c r="Q2332" t="str">
        <f>IF(VLOOKUP($B2332,Table1[],5,FALSE)=0,"",VLOOKUP($B2332,Table1[],5,FALSE))</f>
        <v/>
      </c>
    </row>
    <row r="2333" spans="1:17" x14ac:dyDescent="0.25">
      <c r="A2333" t="s">
        <v>118</v>
      </c>
      <c r="B2333" t="s">
        <v>699</v>
      </c>
      <c r="C2333">
        <v>0</v>
      </c>
      <c r="D2333">
        <v>1E-3</v>
      </c>
      <c r="E2333">
        <v>9.9999999999999995E-7</v>
      </c>
      <c r="F2333" t="s">
        <v>16</v>
      </c>
      <c r="G2333" t="s">
        <v>15</v>
      </c>
      <c r="K2333">
        <v>0.62</v>
      </c>
      <c r="L2333">
        <v>4.5</v>
      </c>
      <c r="M2333">
        <v>0.58020000000000005</v>
      </c>
      <c r="N2333">
        <v>8.2951999999999995</v>
      </c>
      <c r="O2333" t="str">
        <f>IF(VLOOKUP($B2333,Table1[],2,FALSE)=0,"",VLOOKUP($B2333,Table1[],2,FALSE))</f>
        <v>meas</v>
      </c>
      <c r="P2333" t="str">
        <f>IF(VLOOKUP($B2333,Table1[],3,FALSE)=0,"",VLOOKUP($B2333,Table1[],3,FALSE))</f>
        <v/>
      </c>
      <c r="Q2333" t="str">
        <f>IF(VLOOKUP($B2333,Table1[],5,FALSE)=0,"",VLOOKUP($B2333,Table1[],5,FALSE))</f>
        <v/>
      </c>
    </row>
    <row r="2334" spans="1:17" x14ac:dyDescent="0.25">
      <c r="A2334" t="s">
        <v>118</v>
      </c>
      <c r="B2334" t="s">
        <v>699</v>
      </c>
      <c r="C2334">
        <v>0</v>
      </c>
      <c r="D2334">
        <v>1E-3</v>
      </c>
      <c r="E2334">
        <v>1.0000000000000001E-5</v>
      </c>
      <c r="F2334" t="s">
        <v>16</v>
      </c>
      <c r="G2334" t="s">
        <v>15</v>
      </c>
      <c r="K2334">
        <v>5.8</v>
      </c>
      <c r="L2334">
        <v>0.89276</v>
      </c>
      <c r="M2334">
        <v>5.8</v>
      </c>
      <c r="N2334">
        <v>0.83626</v>
      </c>
      <c r="O2334" t="str">
        <f>IF(VLOOKUP($B2334,Table1[],2,FALSE)=0,"",VLOOKUP($B2334,Table1[],2,FALSE))</f>
        <v>meas</v>
      </c>
      <c r="P2334" t="str">
        <f>IF(VLOOKUP($B2334,Table1[],3,FALSE)=0,"",VLOOKUP($B2334,Table1[],3,FALSE))</f>
        <v/>
      </c>
      <c r="Q2334" t="str">
        <f>IF(VLOOKUP($B2334,Table1[],5,FALSE)=0,"",VLOOKUP($B2334,Table1[],5,FALSE))</f>
        <v/>
      </c>
    </row>
    <row r="2335" spans="1:17" x14ac:dyDescent="0.25">
      <c r="A2335" t="s">
        <v>118</v>
      </c>
      <c r="B2335" t="s">
        <v>699</v>
      </c>
      <c r="C2335">
        <v>0</v>
      </c>
      <c r="D2335">
        <v>1E-3</v>
      </c>
      <c r="E2335">
        <v>1E-4</v>
      </c>
      <c r="F2335" t="s">
        <v>16</v>
      </c>
      <c r="G2335" t="s">
        <v>15</v>
      </c>
      <c r="K2335">
        <v>58</v>
      </c>
      <c r="L2335">
        <v>0.10624</v>
      </c>
      <c r="M2335">
        <v>58</v>
      </c>
      <c r="N2335">
        <v>8.3632999999999999E-2</v>
      </c>
      <c r="O2335" t="str">
        <f>IF(VLOOKUP($B2335,Table1[],2,FALSE)=0,"",VLOOKUP($B2335,Table1[],2,FALSE))</f>
        <v>meas</v>
      </c>
      <c r="P2335" t="str">
        <f>IF(VLOOKUP($B2335,Table1[],3,FALSE)=0,"",VLOOKUP($B2335,Table1[],3,FALSE))</f>
        <v/>
      </c>
      <c r="Q2335" t="str">
        <f>IF(VLOOKUP($B2335,Table1[],5,FALSE)=0,"",VLOOKUP($B2335,Table1[],5,FALSE))</f>
        <v/>
      </c>
    </row>
    <row r="2336" spans="1:17" x14ac:dyDescent="0.25">
      <c r="A2336" t="s">
        <v>118</v>
      </c>
      <c r="B2336" t="s">
        <v>699</v>
      </c>
      <c r="C2336">
        <v>0</v>
      </c>
      <c r="D2336">
        <v>1E-3</v>
      </c>
      <c r="E2336">
        <v>1E-3</v>
      </c>
      <c r="F2336" t="s">
        <v>16</v>
      </c>
      <c r="G2336" t="s">
        <v>15</v>
      </c>
      <c r="K2336">
        <v>580</v>
      </c>
      <c r="L2336">
        <v>1.7406000000000001E-2</v>
      </c>
      <c r="M2336">
        <v>580</v>
      </c>
      <c r="N2336">
        <v>8.3633000000000006E-3</v>
      </c>
      <c r="O2336" t="str">
        <f>IF(VLOOKUP($B2336,Table1[],2,FALSE)=0,"",VLOOKUP($B2336,Table1[],2,FALSE))</f>
        <v>meas</v>
      </c>
      <c r="P2336" t="str">
        <f>IF(VLOOKUP($B2336,Table1[],3,FALSE)=0,"",VLOOKUP($B2336,Table1[],3,FALSE))</f>
        <v/>
      </c>
      <c r="Q2336" t="str">
        <f>IF(VLOOKUP($B2336,Table1[],5,FALSE)=0,"",VLOOKUP($B2336,Table1[],5,FALSE))</f>
        <v/>
      </c>
    </row>
    <row r="2337" spans="1:17" x14ac:dyDescent="0.25">
      <c r="A2337" t="s">
        <v>118</v>
      </c>
      <c r="B2337" t="s">
        <v>699</v>
      </c>
      <c r="C2337">
        <v>1E-3</v>
      </c>
      <c r="D2337">
        <v>0.01</v>
      </c>
      <c r="E2337">
        <v>1E-8</v>
      </c>
      <c r="F2337" t="s">
        <v>16</v>
      </c>
      <c r="G2337" t="s">
        <v>15</v>
      </c>
      <c r="K2337">
        <v>0.62</v>
      </c>
      <c r="L2337">
        <v>4.5</v>
      </c>
      <c r="M2337">
        <v>6.0671999999999997E-2</v>
      </c>
      <c r="N2337">
        <v>48.506</v>
      </c>
      <c r="O2337" t="str">
        <f>IF(VLOOKUP($B2337,Table1[],2,FALSE)=0,"",VLOOKUP($B2337,Table1[],2,FALSE))</f>
        <v>meas</v>
      </c>
      <c r="P2337" t="str">
        <f>IF(VLOOKUP($B2337,Table1[],3,FALSE)=0,"",VLOOKUP($B2337,Table1[],3,FALSE))</f>
        <v/>
      </c>
      <c r="Q2337" t="str">
        <f>IF(VLOOKUP($B2337,Table1[],5,FALSE)=0,"",VLOOKUP($B2337,Table1[],5,FALSE))</f>
        <v/>
      </c>
    </row>
    <row r="2338" spans="1:17" x14ac:dyDescent="0.25">
      <c r="A2338" t="s">
        <v>118</v>
      </c>
      <c r="B2338" t="s">
        <v>699</v>
      </c>
      <c r="C2338">
        <v>1E-3</v>
      </c>
      <c r="D2338">
        <v>0.01</v>
      </c>
      <c r="E2338">
        <v>9.9999999999999995E-8</v>
      </c>
      <c r="F2338" t="s">
        <v>16</v>
      </c>
      <c r="G2338" t="s">
        <v>15</v>
      </c>
      <c r="K2338">
        <v>0.62</v>
      </c>
      <c r="L2338">
        <v>4.5</v>
      </c>
      <c r="M2338">
        <v>7.6235999999999998E-2</v>
      </c>
      <c r="N2338">
        <v>47.253999999999998</v>
      </c>
      <c r="O2338" t="str">
        <f>IF(VLOOKUP($B2338,Table1[],2,FALSE)=0,"",VLOOKUP($B2338,Table1[],2,FALSE))</f>
        <v>meas</v>
      </c>
      <c r="P2338" t="str">
        <f>IF(VLOOKUP($B2338,Table1[],3,FALSE)=0,"",VLOOKUP($B2338,Table1[],3,FALSE))</f>
        <v/>
      </c>
      <c r="Q2338" t="str">
        <f>IF(VLOOKUP($B2338,Table1[],5,FALSE)=0,"",VLOOKUP($B2338,Table1[],5,FALSE))</f>
        <v/>
      </c>
    </row>
    <row r="2339" spans="1:17" x14ac:dyDescent="0.25">
      <c r="A2339" t="s">
        <v>118</v>
      </c>
      <c r="B2339" t="s">
        <v>699</v>
      </c>
      <c r="C2339">
        <v>1E-3</v>
      </c>
      <c r="D2339">
        <v>0.01</v>
      </c>
      <c r="E2339">
        <v>9.9999999999999995E-7</v>
      </c>
      <c r="F2339" t="s">
        <v>16</v>
      </c>
      <c r="G2339" t="s">
        <v>15</v>
      </c>
      <c r="K2339">
        <v>0.62</v>
      </c>
      <c r="L2339">
        <v>19.155000000000001</v>
      </c>
      <c r="M2339">
        <v>0.56725000000000003</v>
      </c>
      <c r="N2339">
        <v>22.911999999999999</v>
      </c>
      <c r="O2339" t="str">
        <f>IF(VLOOKUP($B2339,Table1[],2,FALSE)=0,"",VLOOKUP($B2339,Table1[],2,FALSE))</f>
        <v>meas</v>
      </c>
      <c r="P2339" t="str">
        <f>IF(VLOOKUP($B2339,Table1[],3,FALSE)=0,"",VLOOKUP($B2339,Table1[],3,FALSE))</f>
        <v/>
      </c>
      <c r="Q2339" t="str">
        <f>IF(VLOOKUP($B2339,Table1[],5,FALSE)=0,"",VLOOKUP($B2339,Table1[],5,FALSE))</f>
        <v/>
      </c>
    </row>
    <row r="2340" spans="1:17" x14ac:dyDescent="0.25">
      <c r="A2340" t="s">
        <v>118</v>
      </c>
      <c r="B2340" t="s">
        <v>699</v>
      </c>
      <c r="C2340">
        <v>1E-3</v>
      </c>
      <c r="D2340">
        <v>0.01</v>
      </c>
      <c r="E2340">
        <v>1.0000000000000001E-5</v>
      </c>
      <c r="F2340" t="s">
        <v>16</v>
      </c>
      <c r="G2340" t="s">
        <v>15</v>
      </c>
      <c r="K2340">
        <v>5.7983000000000002</v>
      </c>
      <c r="L2340">
        <v>2.7570000000000001</v>
      </c>
      <c r="M2340">
        <v>5.7983000000000002</v>
      </c>
      <c r="N2340">
        <v>2.7323</v>
      </c>
      <c r="O2340" t="str">
        <f>IF(VLOOKUP($B2340,Table1[],2,FALSE)=0,"",VLOOKUP($B2340,Table1[],2,FALSE))</f>
        <v>meas</v>
      </c>
      <c r="P2340" t="str">
        <f>IF(VLOOKUP($B2340,Table1[],3,FALSE)=0,"",VLOOKUP($B2340,Table1[],3,FALSE))</f>
        <v/>
      </c>
      <c r="Q2340" t="str">
        <f>IF(VLOOKUP($B2340,Table1[],5,FALSE)=0,"",VLOOKUP($B2340,Table1[],5,FALSE))</f>
        <v/>
      </c>
    </row>
    <row r="2341" spans="1:17" x14ac:dyDescent="0.25">
      <c r="A2341" t="s">
        <v>118</v>
      </c>
      <c r="B2341" t="s">
        <v>699</v>
      </c>
      <c r="C2341">
        <v>1E-3</v>
      </c>
      <c r="D2341">
        <v>0.01</v>
      </c>
      <c r="E2341">
        <v>1E-4</v>
      </c>
      <c r="F2341" t="s">
        <v>16</v>
      </c>
      <c r="G2341" t="s">
        <v>15</v>
      </c>
      <c r="K2341">
        <v>58</v>
      </c>
      <c r="L2341">
        <v>0.2838</v>
      </c>
      <c r="M2341">
        <v>58</v>
      </c>
      <c r="N2341">
        <v>0.27384999999999998</v>
      </c>
      <c r="O2341" t="str">
        <f>IF(VLOOKUP($B2341,Table1[],2,FALSE)=0,"",VLOOKUP($B2341,Table1[],2,FALSE))</f>
        <v>meas</v>
      </c>
      <c r="P2341" t="str">
        <f>IF(VLOOKUP($B2341,Table1[],3,FALSE)=0,"",VLOOKUP($B2341,Table1[],3,FALSE))</f>
        <v/>
      </c>
      <c r="Q2341" t="str">
        <f>IF(VLOOKUP($B2341,Table1[],5,FALSE)=0,"",VLOOKUP($B2341,Table1[],5,FALSE))</f>
        <v/>
      </c>
    </row>
    <row r="2342" spans="1:17" x14ac:dyDescent="0.25">
      <c r="A2342" t="s">
        <v>118</v>
      </c>
      <c r="B2342" t="s">
        <v>699</v>
      </c>
      <c r="C2342">
        <v>1E-3</v>
      </c>
      <c r="D2342">
        <v>0.01</v>
      </c>
      <c r="E2342">
        <v>1E-3</v>
      </c>
      <c r="F2342" t="s">
        <v>16</v>
      </c>
      <c r="G2342" t="s">
        <v>15</v>
      </c>
      <c r="K2342">
        <v>580</v>
      </c>
      <c r="L2342">
        <v>3.1364000000000003E-2</v>
      </c>
      <c r="M2342">
        <v>580</v>
      </c>
      <c r="N2342">
        <v>2.7386000000000001E-2</v>
      </c>
      <c r="O2342" t="str">
        <f>IF(VLOOKUP($B2342,Table1[],2,FALSE)=0,"",VLOOKUP($B2342,Table1[],2,FALSE))</f>
        <v>meas</v>
      </c>
      <c r="P2342" t="str">
        <f>IF(VLOOKUP($B2342,Table1[],3,FALSE)=0,"",VLOOKUP($B2342,Table1[],3,FALSE))</f>
        <v/>
      </c>
      <c r="Q2342" t="str">
        <f>IF(VLOOKUP($B2342,Table1[],5,FALSE)=0,"",VLOOKUP($B2342,Table1[],5,FALSE))</f>
        <v/>
      </c>
    </row>
    <row r="2343" spans="1:17" x14ac:dyDescent="0.25">
      <c r="A2343" t="s">
        <v>118</v>
      </c>
      <c r="B2343" t="s">
        <v>699</v>
      </c>
      <c r="C2343">
        <v>0.01</v>
      </c>
      <c r="D2343">
        <v>0.1</v>
      </c>
      <c r="E2343">
        <v>9.9999999999999995E-8</v>
      </c>
      <c r="F2343" t="s">
        <v>16</v>
      </c>
      <c r="G2343" t="s">
        <v>15</v>
      </c>
      <c r="K2343">
        <v>0.48</v>
      </c>
      <c r="L2343">
        <v>37</v>
      </c>
      <c r="M2343">
        <v>0.47363</v>
      </c>
      <c r="N2343">
        <v>36.624000000000002</v>
      </c>
      <c r="O2343" t="str">
        <f>IF(VLOOKUP($B2343,Table1[],2,FALSE)=0,"",VLOOKUP($B2343,Table1[],2,FALSE))</f>
        <v>meas</v>
      </c>
      <c r="P2343" t="str">
        <f>IF(VLOOKUP($B2343,Table1[],3,FALSE)=0,"",VLOOKUP($B2343,Table1[],3,FALSE))</f>
        <v/>
      </c>
      <c r="Q2343" t="str">
        <f>IF(VLOOKUP($B2343,Table1[],5,FALSE)=0,"",VLOOKUP($B2343,Table1[],5,FALSE))</f>
        <v/>
      </c>
    </row>
    <row r="2344" spans="1:17" x14ac:dyDescent="0.25">
      <c r="A2344" t="s">
        <v>118</v>
      </c>
      <c r="B2344" t="s">
        <v>699</v>
      </c>
      <c r="C2344">
        <v>0.01</v>
      </c>
      <c r="D2344">
        <v>0.1</v>
      </c>
      <c r="E2344">
        <v>9.9999999999999995E-7</v>
      </c>
      <c r="F2344" t="s">
        <v>16</v>
      </c>
      <c r="G2344" t="s">
        <v>15</v>
      </c>
      <c r="K2344">
        <v>0.66959999999999997</v>
      </c>
      <c r="L2344">
        <v>35.075000000000003</v>
      </c>
      <c r="M2344">
        <v>0.66822999999999999</v>
      </c>
      <c r="N2344">
        <v>35.079000000000001</v>
      </c>
      <c r="O2344" t="str">
        <f>IF(VLOOKUP($B2344,Table1[],2,FALSE)=0,"",VLOOKUP($B2344,Table1[],2,FALSE))</f>
        <v>meas</v>
      </c>
      <c r="P2344" t="str">
        <f>IF(VLOOKUP($B2344,Table1[],3,FALSE)=0,"",VLOOKUP($B2344,Table1[],3,FALSE))</f>
        <v/>
      </c>
      <c r="Q2344" t="str">
        <f>IF(VLOOKUP($B2344,Table1[],5,FALSE)=0,"",VLOOKUP($B2344,Table1[],5,FALSE))</f>
        <v/>
      </c>
    </row>
    <row r="2345" spans="1:17" x14ac:dyDescent="0.25">
      <c r="A2345" t="s">
        <v>118</v>
      </c>
      <c r="B2345" t="s">
        <v>699</v>
      </c>
      <c r="C2345">
        <v>0.01</v>
      </c>
      <c r="D2345">
        <v>0.1</v>
      </c>
      <c r="E2345">
        <v>1.0000000000000001E-5</v>
      </c>
      <c r="F2345" t="s">
        <v>16</v>
      </c>
      <c r="G2345" t="s">
        <v>15</v>
      </c>
      <c r="K2345">
        <v>5.7206999999999999</v>
      </c>
      <c r="L2345">
        <v>14.051</v>
      </c>
      <c r="M2345">
        <v>5.7199</v>
      </c>
      <c r="N2345">
        <v>14.036</v>
      </c>
      <c r="O2345" t="str">
        <f>IF(VLOOKUP($B2345,Table1[],2,FALSE)=0,"",VLOOKUP($B2345,Table1[],2,FALSE))</f>
        <v>meas</v>
      </c>
      <c r="P2345" t="str">
        <f>IF(VLOOKUP($B2345,Table1[],3,FALSE)=0,"",VLOOKUP($B2345,Table1[],3,FALSE))</f>
        <v/>
      </c>
      <c r="Q2345" t="str">
        <f>IF(VLOOKUP($B2345,Table1[],5,FALSE)=0,"",VLOOKUP($B2345,Table1[],5,FALSE))</f>
        <v/>
      </c>
    </row>
    <row r="2346" spans="1:17" x14ac:dyDescent="0.25">
      <c r="A2346" t="s">
        <v>118</v>
      </c>
      <c r="B2346" t="s">
        <v>699</v>
      </c>
      <c r="C2346">
        <v>0.01</v>
      </c>
      <c r="D2346">
        <v>0.1</v>
      </c>
      <c r="E2346">
        <v>1E-4</v>
      </c>
      <c r="F2346" t="s">
        <v>16</v>
      </c>
      <c r="G2346" t="s">
        <v>15</v>
      </c>
      <c r="K2346">
        <v>57.991</v>
      </c>
      <c r="L2346">
        <v>1.5773999999999999</v>
      </c>
      <c r="M2346">
        <v>57.99</v>
      </c>
      <c r="N2346">
        <v>1.5689</v>
      </c>
      <c r="O2346" t="str">
        <f>IF(VLOOKUP($B2346,Table1[],2,FALSE)=0,"",VLOOKUP($B2346,Table1[],2,FALSE))</f>
        <v>meas</v>
      </c>
      <c r="P2346" t="str">
        <f>IF(VLOOKUP($B2346,Table1[],3,FALSE)=0,"",VLOOKUP($B2346,Table1[],3,FALSE))</f>
        <v/>
      </c>
      <c r="Q2346" t="str">
        <f>IF(VLOOKUP($B2346,Table1[],5,FALSE)=0,"",VLOOKUP($B2346,Table1[],5,FALSE))</f>
        <v/>
      </c>
    </row>
    <row r="2347" spans="1:17" x14ac:dyDescent="0.25">
      <c r="A2347" t="s">
        <v>118</v>
      </c>
      <c r="B2347" t="s">
        <v>699</v>
      </c>
      <c r="C2347">
        <v>0.01</v>
      </c>
      <c r="D2347">
        <v>0.1</v>
      </c>
      <c r="E2347">
        <v>1E-3</v>
      </c>
      <c r="F2347" t="s">
        <v>16</v>
      </c>
      <c r="G2347" t="s">
        <v>15</v>
      </c>
      <c r="K2347">
        <v>580</v>
      </c>
      <c r="L2347">
        <v>0.16048999999999999</v>
      </c>
      <c r="M2347">
        <v>580</v>
      </c>
      <c r="N2347">
        <v>0.15709999999999999</v>
      </c>
      <c r="O2347" t="str">
        <f>IF(VLOOKUP($B2347,Table1[],2,FALSE)=0,"",VLOOKUP($B2347,Table1[],2,FALSE))</f>
        <v>meas</v>
      </c>
      <c r="P2347" t="str">
        <f>IF(VLOOKUP($B2347,Table1[],3,FALSE)=0,"",VLOOKUP($B2347,Table1[],3,FALSE))</f>
        <v/>
      </c>
      <c r="Q2347" t="str">
        <f>IF(VLOOKUP($B2347,Table1[],5,FALSE)=0,"",VLOOKUP($B2347,Table1[],5,FALSE))</f>
        <v/>
      </c>
    </row>
    <row r="2348" spans="1:17" x14ac:dyDescent="0.25">
      <c r="A2348" t="s">
        <v>118</v>
      </c>
      <c r="B2348" t="s">
        <v>699</v>
      </c>
      <c r="C2348">
        <v>0.01</v>
      </c>
      <c r="D2348">
        <v>0.1</v>
      </c>
      <c r="E2348">
        <v>0.01</v>
      </c>
      <c r="F2348" t="s">
        <v>16</v>
      </c>
      <c r="G2348" t="s">
        <v>15</v>
      </c>
      <c r="K2348">
        <v>5800</v>
      </c>
      <c r="L2348">
        <v>1.7066999999999999E-2</v>
      </c>
      <c r="M2348">
        <v>5800</v>
      </c>
      <c r="N2348">
        <v>1.5709999999999998E-2</v>
      </c>
      <c r="O2348" t="str">
        <f>IF(VLOOKUP($B2348,Table1[],2,FALSE)=0,"",VLOOKUP($B2348,Table1[],2,FALSE))</f>
        <v>meas</v>
      </c>
      <c r="P2348" t="str">
        <f>IF(VLOOKUP($B2348,Table1[],3,FALSE)=0,"",VLOOKUP($B2348,Table1[],3,FALSE))</f>
        <v/>
      </c>
      <c r="Q2348" t="str">
        <f>IF(VLOOKUP($B2348,Table1[],5,FALSE)=0,"",VLOOKUP($B2348,Table1[],5,FALSE))</f>
        <v/>
      </c>
    </row>
    <row r="2349" spans="1:17" x14ac:dyDescent="0.25">
      <c r="A2349" t="s">
        <v>118</v>
      </c>
      <c r="B2349" t="s">
        <v>699</v>
      </c>
      <c r="C2349">
        <v>0.1</v>
      </c>
      <c r="D2349">
        <v>1</v>
      </c>
      <c r="E2349">
        <v>9.9999999999999995E-7</v>
      </c>
      <c r="F2349" t="s">
        <v>16</v>
      </c>
      <c r="G2349" t="s">
        <v>15</v>
      </c>
      <c r="K2349">
        <v>4.7</v>
      </c>
      <c r="L2349">
        <v>41</v>
      </c>
      <c r="M2349">
        <v>4.6517999999999997</v>
      </c>
      <c r="N2349">
        <v>40.781999999999996</v>
      </c>
      <c r="O2349" t="str">
        <f>IF(VLOOKUP($B2349,Table1[],2,FALSE)=0,"",VLOOKUP($B2349,Table1[],2,FALSE))</f>
        <v>meas</v>
      </c>
      <c r="P2349" t="str">
        <f>IF(VLOOKUP($B2349,Table1[],3,FALSE)=0,"",VLOOKUP($B2349,Table1[],3,FALSE))</f>
        <v/>
      </c>
      <c r="Q2349" t="str">
        <f>IF(VLOOKUP($B2349,Table1[],5,FALSE)=0,"",VLOOKUP($B2349,Table1[],5,FALSE))</f>
        <v/>
      </c>
    </row>
    <row r="2350" spans="1:17" x14ac:dyDescent="0.25">
      <c r="A2350" t="s">
        <v>118</v>
      </c>
      <c r="B2350" t="s">
        <v>699</v>
      </c>
      <c r="C2350">
        <v>0.1</v>
      </c>
      <c r="D2350">
        <v>1</v>
      </c>
      <c r="E2350">
        <v>1.0000000000000001E-5</v>
      </c>
      <c r="F2350" t="s">
        <v>16</v>
      </c>
      <c r="G2350" t="s">
        <v>15</v>
      </c>
      <c r="K2350">
        <v>6.5522999999999998</v>
      </c>
      <c r="L2350">
        <v>39.255000000000003</v>
      </c>
      <c r="M2350">
        <v>6.5388999999999999</v>
      </c>
      <c r="N2350">
        <v>39.26</v>
      </c>
      <c r="O2350" t="str">
        <f>IF(VLOOKUP($B2350,Table1[],2,FALSE)=0,"",VLOOKUP($B2350,Table1[],2,FALSE))</f>
        <v>meas</v>
      </c>
      <c r="P2350" t="str">
        <f>IF(VLOOKUP($B2350,Table1[],3,FALSE)=0,"",VLOOKUP($B2350,Table1[],3,FALSE))</f>
        <v/>
      </c>
      <c r="Q2350" t="str">
        <f>IF(VLOOKUP($B2350,Table1[],5,FALSE)=0,"",VLOOKUP($B2350,Table1[],5,FALSE))</f>
        <v/>
      </c>
    </row>
    <row r="2351" spans="1:17" x14ac:dyDescent="0.25">
      <c r="A2351" t="s">
        <v>118</v>
      </c>
      <c r="B2351" t="s">
        <v>699</v>
      </c>
      <c r="C2351">
        <v>0.1</v>
      </c>
      <c r="D2351">
        <v>1</v>
      </c>
      <c r="E2351">
        <v>1E-4</v>
      </c>
      <c r="F2351" t="s">
        <v>16</v>
      </c>
      <c r="G2351" t="s">
        <v>15</v>
      </c>
      <c r="K2351">
        <v>56.988999999999997</v>
      </c>
      <c r="L2351">
        <v>16.704999999999998</v>
      </c>
      <c r="M2351">
        <v>56.981000000000002</v>
      </c>
      <c r="N2351">
        <v>16.693000000000001</v>
      </c>
      <c r="O2351" t="str">
        <f>IF(VLOOKUP($B2351,Table1[],2,FALSE)=0,"",VLOOKUP($B2351,Table1[],2,FALSE))</f>
        <v>meas</v>
      </c>
      <c r="P2351" t="str">
        <f>IF(VLOOKUP($B2351,Table1[],3,FALSE)=0,"",VLOOKUP($B2351,Table1[],3,FALSE))</f>
        <v/>
      </c>
      <c r="Q2351" t="str">
        <f>IF(VLOOKUP($B2351,Table1[],5,FALSE)=0,"",VLOOKUP($B2351,Table1[],5,FALSE))</f>
        <v/>
      </c>
    </row>
    <row r="2352" spans="1:17" x14ac:dyDescent="0.25">
      <c r="A2352" t="s">
        <v>118</v>
      </c>
      <c r="B2352" t="s">
        <v>699</v>
      </c>
      <c r="C2352">
        <v>0.1</v>
      </c>
      <c r="D2352">
        <v>1</v>
      </c>
      <c r="E2352">
        <v>1E-3</v>
      </c>
      <c r="F2352" t="s">
        <v>16</v>
      </c>
      <c r="G2352" t="s">
        <v>15</v>
      </c>
      <c r="K2352">
        <v>579.88</v>
      </c>
      <c r="L2352">
        <v>1.9084000000000001</v>
      </c>
      <c r="M2352">
        <v>579.88</v>
      </c>
      <c r="N2352">
        <v>1.9012</v>
      </c>
      <c r="O2352" t="str">
        <f>IF(VLOOKUP($B2352,Table1[],2,FALSE)=0,"",VLOOKUP($B2352,Table1[],2,FALSE))</f>
        <v>meas</v>
      </c>
      <c r="P2352" t="str">
        <f>IF(VLOOKUP($B2352,Table1[],3,FALSE)=0,"",VLOOKUP($B2352,Table1[],3,FALSE))</f>
        <v/>
      </c>
      <c r="Q2352" t="str">
        <f>IF(VLOOKUP($B2352,Table1[],5,FALSE)=0,"",VLOOKUP($B2352,Table1[],5,FALSE))</f>
        <v/>
      </c>
    </row>
    <row r="2353" spans="1:17" x14ac:dyDescent="0.25">
      <c r="A2353" t="s">
        <v>118</v>
      </c>
      <c r="B2353" t="s">
        <v>699</v>
      </c>
      <c r="C2353">
        <v>0.1</v>
      </c>
      <c r="D2353">
        <v>1</v>
      </c>
      <c r="E2353">
        <v>0.01</v>
      </c>
      <c r="F2353" t="s">
        <v>16</v>
      </c>
      <c r="G2353" t="s">
        <v>15</v>
      </c>
      <c r="K2353">
        <v>5800</v>
      </c>
      <c r="L2353">
        <v>0.19328999999999999</v>
      </c>
      <c r="M2353">
        <v>5800</v>
      </c>
      <c r="N2353">
        <v>0.19042000000000001</v>
      </c>
      <c r="O2353" t="str">
        <f>IF(VLOOKUP($B2353,Table1[],2,FALSE)=0,"",VLOOKUP($B2353,Table1[],2,FALSE))</f>
        <v>meas</v>
      </c>
      <c r="P2353" t="str">
        <f>IF(VLOOKUP($B2353,Table1[],3,FALSE)=0,"",VLOOKUP($B2353,Table1[],3,FALSE))</f>
        <v/>
      </c>
      <c r="Q2353" t="str">
        <f>IF(VLOOKUP($B2353,Table1[],5,FALSE)=0,"",VLOOKUP($B2353,Table1[],5,FALSE))</f>
        <v/>
      </c>
    </row>
    <row r="2354" spans="1:17" x14ac:dyDescent="0.25">
      <c r="A2354" t="s">
        <v>118</v>
      </c>
      <c r="B2354" t="s">
        <v>699</v>
      </c>
      <c r="C2354">
        <v>0.1</v>
      </c>
      <c r="D2354">
        <v>1</v>
      </c>
      <c r="E2354">
        <v>0.1</v>
      </c>
      <c r="F2354" t="s">
        <v>16</v>
      </c>
      <c r="G2354" t="s">
        <v>15</v>
      </c>
      <c r="K2354">
        <v>58000</v>
      </c>
      <c r="L2354">
        <v>2.0188000000000001E-2</v>
      </c>
      <c r="M2354">
        <v>58000</v>
      </c>
      <c r="N2354">
        <v>1.9042E-2</v>
      </c>
      <c r="O2354" t="str">
        <f>IF(VLOOKUP($B2354,Table1[],2,FALSE)=0,"",VLOOKUP($B2354,Table1[],2,FALSE))</f>
        <v>meas</v>
      </c>
      <c r="P2354" t="str">
        <f>IF(VLOOKUP($B2354,Table1[],3,FALSE)=0,"",VLOOKUP($B2354,Table1[],3,FALSE))</f>
        <v/>
      </c>
      <c r="Q2354" t="str">
        <f>IF(VLOOKUP($B2354,Table1[],5,FALSE)=0,"",VLOOKUP($B2354,Table1[],5,FALSE))</f>
        <v/>
      </c>
    </row>
    <row r="2355" spans="1:17" x14ac:dyDescent="0.25">
      <c r="A2355" t="s">
        <v>118</v>
      </c>
      <c r="B2355" t="s">
        <v>699</v>
      </c>
      <c r="C2355">
        <v>1</v>
      </c>
      <c r="D2355">
        <v>10</v>
      </c>
      <c r="E2355">
        <v>1.0000000000000001E-5</v>
      </c>
      <c r="F2355" t="s">
        <v>16</v>
      </c>
      <c r="G2355" t="s">
        <v>15</v>
      </c>
      <c r="K2355">
        <v>47</v>
      </c>
      <c r="L2355">
        <v>35</v>
      </c>
      <c r="M2355">
        <v>46.375999999999998</v>
      </c>
      <c r="N2355">
        <v>34.813000000000002</v>
      </c>
      <c r="O2355" t="str">
        <f>IF(VLOOKUP($B2355,Table1[],2,FALSE)=0,"",VLOOKUP($B2355,Table1[],2,FALSE))</f>
        <v>meas</v>
      </c>
      <c r="P2355" t="str">
        <f>IF(VLOOKUP($B2355,Table1[],3,FALSE)=0,"",VLOOKUP($B2355,Table1[],3,FALSE))</f>
        <v/>
      </c>
      <c r="Q2355" t="str">
        <f>IF(VLOOKUP($B2355,Table1[],5,FALSE)=0,"",VLOOKUP($B2355,Table1[],5,FALSE))</f>
        <v/>
      </c>
    </row>
    <row r="2356" spans="1:17" x14ac:dyDescent="0.25">
      <c r="A2356" t="s">
        <v>118</v>
      </c>
      <c r="B2356" t="s">
        <v>699</v>
      </c>
      <c r="C2356">
        <v>1</v>
      </c>
      <c r="D2356">
        <v>10</v>
      </c>
      <c r="E2356">
        <v>1E-4</v>
      </c>
      <c r="F2356" t="s">
        <v>16</v>
      </c>
      <c r="G2356" t="s">
        <v>15</v>
      </c>
      <c r="K2356">
        <v>66.457999999999998</v>
      </c>
      <c r="L2356">
        <v>33.231999999999999</v>
      </c>
      <c r="M2356">
        <v>66.382000000000005</v>
      </c>
      <c r="N2356">
        <v>33.231999999999999</v>
      </c>
      <c r="O2356" t="str">
        <f>IF(VLOOKUP($B2356,Table1[],2,FALSE)=0,"",VLOOKUP($B2356,Table1[],2,FALSE))</f>
        <v>meas</v>
      </c>
      <c r="P2356" t="str">
        <f>IF(VLOOKUP($B2356,Table1[],3,FALSE)=0,"",VLOOKUP($B2356,Table1[],3,FALSE))</f>
        <v/>
      </c>
      <c r="Q2356" t="str">
        <f>IF(VLOOKUP($B2356,Table1[],5,FALSE)=0,"",VLOOKUP($B2356,Table1[],5,FALSE))</f>
        <v/>
      </c>
    </row>
    <row r="2357" spans="1:17" x14ac:dyDescent="0.25">
      <c r="A2357" t="s">
        <v>118</v>
      </c>
      <c r="B2357" t="s">
        <v>699</v>
      </c>
      <c r="C2357">
        <v>1</v>
      </c>
      <c r="D2357">
        <v>10</v>
      </c>
      <c r="E2357">
        <v>1E-3</v>
      </c>
      <c r="F2357" t="s">
        <v>16</v>
      </c>
      <c r="G2357" t="s">
        <v>15</v>
      </c>
      <c r="K2357">
        <v>572.80999999999995</v>
      </c>
      <c r="L2357">
        <v>12.879</v>
      </c>
      <c r="M2357">
        <v>572.76</v>
      </c>
      <c r="N2357">
        <v>12.867000000000001</v>
      </c>
      <c r="O2357" t="str">
        <f>IF(VLOOKUP($B2357,Table1[],2,FALSE)=0,"",VLOOKUP($B2357,Table1[],2,FALSE))</f>
        <v>meas</v>
      </c>
      <c r="P2357" t="str">
        <f>IF(VLOOKUP($B2357,Table1[],3,FALSE)=0,"",VLOOKUP($B2357,Table1[],3,FALSE))</f>
        <v/>
      </c>
      <c r="Q2357" t="str">
        <f>IF(VLOOKUP($B2357,Table1[],5,FALSE)=0,"",VLOOKUP($B2357,Table1[],5,FALSE))</f>
        <v/>
      </c>
    </row>
    <row r="2358" spans="1:17" x14ac:dyDescent="0.25">
      <c r="A2358" t="s">
        <v>118</v>
      </c>
      <c r="B2358" t="s">
        <v>699</v>
      </c>
      <c r="C2358">
        <v>1</v>
      </c>
      <c r="D2358">
        <v>10</v>
      </c>
      <c r="E2358">
        <v>0.01</v>
      </c>
      <c r="F2358" t="s">
        <v>16</v>
      </c>
      <c r="G2358" t="s">
        <v>15</v>
      </c>
      <c r="K2358">
        <v>5799.2</v>
      </c>
      <c r="L2358">
        <v>1.4325000000000001</v>
      </c>
      <c r="M2358">
        <v>5799.1</v>
      </c>
      <c r="N2358">
        <v>1.4258999999999999</v>
      </c>
      <c r="O2358" t="str">
        <f>IF(VLOOKUP($B2358,Table1[],2,FALSE)=0,"",VLOOKUP($B2358,Table1[],2,FALSE))</f>
        <v>meas</v>
      </c>
      <c r="P2358" t="str">
        <f>IF(VLOOKUP($B2358,Table1[],3,FALSE)=0,"",VLOOKUP($B2358,Table1[],3,FALSE))</f>
        <v/>
      </c>
      <c r="Q2358" t="str">
        <f>IF(VLOOKUP($B2358,Table1[],5,FALSE)=0,"",VLOOKUP($B2358,Table1[],5,FALSE))</f>
        <v/>
      </c>
    </row>
    <row r="2359" spans="1:17" x14ac:dyDescent="0.25">
      <c r="A2359" t="s">
        <v>118</v>
      </c>
      <c r="B2359" t="s">
        <v>699</v>
      </c>
      <c r="C2359">
        <v>1</v>
      </c>
      <c r="D2359">
        <v>10</v>
      </c>
      <c r="E2359">
        <v>0.1</v>
      </c>
      <c r="F2359" t="s">
        <v>16</v>
      </c>
      <c r="G2359" t="s">
        <v>15</v>
      </c>
      <c r="K2359">
        <v>58000</v>
      </c>
      <c r="L2359">
        <v>0.1454</v>
      </c>
      <c r="M2359">
        <v>58000</v>
      </c>
      <c r="N2359">
        <v>0.14276</v>
      </c>
      <c r="O2359" t="str">
        <f>IF(VLOOKUP($B2359,Table1[],2,FALSE)=0,"",VLOOKUP($B2359,Table1[],2,FALSE))</f>
        <v>meas</v>
      </c>
      <c r="P2359" t="str">
        <f>IF(VLOOKUP($B2359,Table1[],3,FALSE)=0,"",VLOOKUP($B2359,Table1[],3,FALSE))</f>
        <v/>
      </c>
      <c r="Q2359" t="str">
        <f>IF(VLOOKUP($B2359,Table1[],5,FALSE)=0,"",VLOOKUP($B2359,Table1[],5,FALSE))</f>
        <v/>
      </c>
    </row>
    <row r="2360" spans="1:17" x14ac:dyDescent="0.25">
      <c r="A2360" t="s">
        <v>118</v>
      </c>
      <c r="B2360" t="s">
        <v>699</v>
      </c>
      <c r="C2360">
        <v>1</v>
      </c>
      <c r="D2360">
        <v>10</v>
      </c>
      <c r="E2360">
        <v>1</v>
      </c>
      <c r="F2360" t="s">
        <v>16</v>
      </c>
      <c r="G2360" t="s">
        <v>15</v>
      </c>
      <c r="K2360">
        <v>580000</v>
      </c>
      <c r="L2360">
        <v>1.5330999999999999E-2</v>
      </c>
      <c r="M2360">
        <v>580000</v>
      </c>
      <c r="N2360">
        <v>1.4276E-2</v>
      </c>
      <c r="O2360" t="str">
        <f>IF(VLOOKUP($B2360,Table1[],2,FALSE)=0,"",VLOOKUP($B2360,Table1[],2,FALSE))</f>
        <v>meas</v>
      </c>
      <c r="P2360" t="str">
        <f>IF(VLOOKUP($B2360,Table1[],3,FALSE)=0,"",VLOOKUP($B2360,Table1[],3,FALSE))</f>
        <v/>
      </c>
      <c r="Q2360" t="str">
        <f>IF(VLOOKUP($B2360,Table1[],5,FALSE)=0,"",VLOOKUP($B2360,Table1[],5,FALSE))</f>
        <v/>
      </c>
    </row>
    <row r="2361" spans="1:17" x14ac:dyDescent="0.25">
      <c r="A2361" t="s">
        <v>118</v>
      </c>
      <c r="B2361" t="s">
        <v>699</v>
      </c>
      <c r="C2361">
        <v>10</v>
      </c>
      <c r="D2361">
        <v>100</v>
      </c>
      <c r="E2361">
        <v>1E-4</v>
      </c>
      <c r="F2361" t="s">
        <v>16</v>
      </c>
      <c r="G2361" t="s">
        <v>14</v>
      </c>
      <c r="K2361">
        <v>0.57999999999999996</v>
      </c>
      <c r="L2361">
        <v>4.1000000000000002E-2</v>
      </c>
      <c r="M2361">
        <v>0.57894999999999996</v>
      </c>
      <c r="N2361">
        <v>4.0740999999999999E-2</v>
      </c>
      <c r="O2361" t="str">
        <f>IF(VLOOKUP($B2361,Table1[],2,FALSE)=0,"",VLOOKUP($B2361,Table1[],2,FALSE))</f>
        <v>meas</v>
      </c>
      <c r="P2361" t="str">
        <f>IF(VLOOKUP($B2361,Table1[],3,FALSE)=0,"",VLOOKUP($B2361,Table1[],3,FALSE))</f>
        <v/>
      </c>
      <c r="Q2361" t="str">
        <f>IF(VLOOKUP($B2361,Table1[],5,FALSE)=0,"",VLOOKUP($B2361,Table1[],5,FALSE))</f>
        <v/>
      </c>
    </row>
    <row r="2362" spans="1:17" x14ac:dyDescent="0.25">
      <c r="A2362" t="s">
        <v>118</v>
      </c>
      <c r="B2362" t="s">
        <v>699</v>
      </c>
      <c r="C2362">
        <v>10</v>
      </c>
      <c r="D2362">
        <v>100</v>
      </c>
      <c r="E2362">
        <v>1E-3</v>
      </c>
      <c r="F2362" t="s">
        <v>16</v>
      </c>
      <c r="G2362" t="s">
        <v>14</v>
      </c>
      <c r="K2362">
        <v>0.74950000000000006</v>
      </c>
      <c r="L2362">
        <v>3.9399000000000003E-2</v>
      </c>
      <c r="M2362">
        <v>0.74878999999999996</v>
      </c>
      <c r="N2362">
        <v>3.9399000000000003E-2</v>
      </c>
      <c r="O2362" t="str">
        <f>IF(VLOOKUP($B2362,Table1[],2,FALSE)=0,"",VLOOKUP($B2362,Table1[],2,FALSE))</f>
        <v>meas</v>
      </c>
      <c r="P2362" t="str">
        <f>IF(VLOOKUP($B2362,Table1[],3,FALSE)=0,"",VLOOKUP($B2362,Table1[],3,FALSE))</f>
        <v/>
      </c>
      <c r="Q2362" t="str">
        <f>IF(VLOOKUP($B2362,Table1[],5,FALSE)=0,"",VLOOKUP($B2362,Table1[],5,FALSE))</f>
        <v/>
      </c>
    </row>
    <row r="2363" spans="1:17" x14ac:dyDescent="0.25">
      <c r="A2363" t="s">
        <v>118</v>
      </c>
      <c r="B2363" t="s">
        <v>699</v>
      </c>
      <c r="C2363">
        <v>10</v>
      </c>
      <c r="D2363">
        <v>100</v>
      </c>
      <c r="E2363">
        <v>0.01</v>
      </c>
      <c r="F2363" t="s">
        <v>16</v>
      </c>
      <c r="G2363" t="s">
        <v>14</v>
      </c>
      <c r="K2363">
        <v>5.7108999999999996</v>
      </c>
      <c r="L2363">
        <v>1.7264000000000002E-2</v>
      </c>
      <c r="M2363">
        <v>5.7104999999999997</v>
      </c>
      <c r="N2363">
        <v>1.7250999999999999E-2</v>
      </c>
      <c r="O2363" t="str">
        <f>IF(VLOOKUP($B2363,Table1[],2,FALSE)=0,"",VLOOKUP($B2363,Table1[],2,FALSE))</f>
        <v>meas</v>
      </c>
      <c r="P2363" t="str">
        <f>IF(VLOOKUP($B2363,Table1[],3,FALSE)=0,"",VLOOKUP($B2363,Table1[],3,FALSE))</f>
        <v/>
      </c>
      <c r="Q2363" t="str">
        <f>IF(VLOOKUP($B2363,Table1[],5,FALSE)=0,"",VLOOKUP($B2363,Table1[],5,FALSE))</f>
        <v/>
      </c>
    </row>
    <row r="2364" spans="1:17" x14ac:dyDescent="0.25">
      <c r="A2364" t="s">
        <v>118</v>
      </c>
      <c r="B2364" t="s">
        <v>699</v>
      </c>
      <c r="C2364">
        <v>10</v>
      </c>
      <c r="D2364">
        <v>100</v>
      </c>
      <c r="E2364">
        <v>0.1</v>
      </c>
      <c r="F2364" t="s">
        <v>16</v>
      </c>
      <c r="G2364" t="s">
        <v>14</v>
      </c>
      <c r="K2364">
        <v>57.988999999999997</v>
      </c>
      <c r="L2364">
        <v>1.9846E-3</v>
      </c>
      <c r="M2364">
        <v>57.988999999999997</v>
      </c>
      <c r="N2364">
        <v>1.9773E-3</v>
      </c>
      <c r="O2364" t="str">
        <f>IF(VLOOKUP($B2364,Table1[],2,FALSE)=0,"",VLOOKUP($B2364,Table1[],2,FALSE))</f>
        <v>meas</v>
      </c>
      <c r="P2364" t="str">
        <f>IF(VLOOKUP($B2364,Table1[],3,FALSE)=0,"",VLOOKUP($B2364,Table1[],3,FALSE))</f>
        <v/>
      </c>
      <c r="Q2364" t="str">
        <f>IF(VLOOKUP($B2364,Table1[],5,FALSE)=0,"",VLOOKUP($B2364,Table1[],5,FALSE))</f>
        <v/>
      </c>
    </row>
    <row r="2365" spans="1:17" x14ac:dyDescent="0.25">
      <c r="A2365" t="s">
        <v>118</v>
      </c>
      <c r="B2365" t="s">
        <v>699</v>
      </c>
      <c r="C2365">
        <v>10</v>
      </c>
      <c r="D2365">
        <v>100</v>
      </c>
      <c r="E2365">
        <v>1</v>
      </c>
      <c r="F2365" t="s">
        <v>16</v>
      </c>
      <c r="G2365" t="s">
        <v>14</v>
      </c>
      <c r="K2365">
        <v>580</v>
      </c>
      <c r="L2365">
        <v>2.0100000000000001E-4</v>
      </c>
      <c r="M2365">
        <v>580</v>
      </c>
      <c r="N2365">
        <v>1.9806000000000001E-4</v>
      </c>
      <c r="O2365" t="str">
        <f>IF(VLOOKUP($B2365,Table1[],2,FALSE)=0,"",VLOOKUP($B2365,Table1[],2,FALSE))</f>
        <v>meas</v>
      </c>
      <c r="P2365" t="str">
        <f>IF(VLOOKUP($B2365,Table1[],3,FALSE)=0,"",VLOOKUP($B2365,Table1[],3,FALSE))</f>
        <v/>
      </c>
      <c r="Q2365" t="str">
        <f>IF(VLOOKUP($B2365,Table1[],5,FALSE)=0,"",VLOOKUP($B2365,Table1[],5,FALSE))</f>
        <v/>
      </c>
    </row>
    <row r="2366" spans="1:17" x14ac:dyDescent="0.25">
      <c r="A2366" t="s">
        <v>118</v>
      </c>
      <c r="B2366" t="s">
        <v>17</v>
      </c>
      <c r="C2366">
        <v>0</v>
      </c>
      <c r="D2366">
        <v>1</v>
      </c>
      <c r="E2366">
        <v>1.0000000000000001E-9</v>
      </c>
      <c r="F2366" t="s">
        <v>18</v>
      </c>
      <c r="G2366" t="s">
        <v>760</v>
      </c>
      <c r="K2366">
        <v>3</v>
      </c>
      <c r="L2366">
        <v>120</v>
      </c>
      <c r="M2366">
        <v>2.3273220000000001</v>
      </c>
      <c r="N2366">
        <v>80.813122000000007</v>
      </c>
      <c r="O2366" t="str">
        <f>IF(VLOOKUP($B2366,Table1[],2,FALSE)=0,"",VLOOKUP($B2366,Table1[],2,FALSE))</f>
        <v/>
      </c>
      <c r="P2366" t="str">
        <f>IF(VLOOKUP($B2366,Table1[],3,FALSE)=0,"",VLOOKUP($B2366,Table1[],3,FALSE))</f>
        <v/>
      </c>
      <c r="Q2366" t="str">
        <f>IF(VLOOKUP($B2366,Table1[],5,FALSE)=0,"",VLOOKUP($B2366,Table1[],5,FALSE))</f>
        <v/>
      </c>
    </row>
    <row r="2367" spans="1:17" x14ac:dyDescent="0.25">
      <c r="A2367" t="s">
        <v>118</v>
      </c>
      <c r="B2367" t="s">
        <v>17</v>
      </c>
      <c r="C2367">
        <v>0</v>
      </c>
      <c r="D2367">
        <v>1</v>
      </c>
      <c r="E2367">
        <v>1E-8</v>
      </c>
      <c r="F2367" t="s">
        <v>18</v>
      </c>
      <c r="G2367" t="s">
        <v>760</v>
      </c>
      <c r="K2367">
        <v>3</v>
      </c>
      <c r="L2367">
        <v>120</v>
      </c>
      <c r="M2367">
        <v>3.963721</v>
      </c>
      <c r="N2367">
        <v>79.376769999999993</v>
      </c>
      <c r="O2367" t="str">
        <f>IF(VLOOKUP($B2367,Table1[],2,FALSE)=0,"",VLOOKUP($B2367,Table1[],2,FALSE))</f>
        <v/>
      </c>
      <c r="P2367" t="str">
        <f>IF(VLOOKUP($B2367,Table1[],3,FALSE)=0,"",VLOOKUP($B2367,Table1[],3,FALSE))</f>
        <v/>
      </c>
      <c r="Q2367" t="str">
        <f>IF(VLOOKUP($B2367,Table1[],5,FALSE)=0,"",VLOOKUP($B2367,Table1[],5,FALSE))</f>
        <v/>
      </c>
    </row>
    <row r="2368" spans="1:17" x14ac:dyDescent="0.25">
      <c r="A2368" t="s">
        <v>118</v>
      </c>
      <c r="B2368" t="s">
        <v>17</v>
      </c>
      <c r="C2368">
        <v>0</v>
      </c>
      <c r="D2368">
        <v>1</v>
      </c>
      <c r="E2368">
        <v>9.9999999999999995E-8</v>
      </c>
      <c r="F2368" t="s">
        <v>18</v>
      </c>
      <c r="G2368" t="s">
        <v>760</v>
      </c>
      <c r="K2368">
        <v>63.692799999999998</v>
      </c>
      <c r="L2368">
        <v>62.65943</v>
      </c>
      <c r="M2368">
        <v>54.207389999999997</v>
      </c>
      <c r="N2368">
        <v>47.163209999999999</v>
      </c>
      <c r="O2368" t="str">
        <f>IF(VLOOKUP($B2368,Table1[],2,FALSE)=0,"",VLOOKUP($B2368,Table1[],2,FALSE))</f>
        <v/>
      </c>
      <c r="P2368" t="str">
        <f>IF(VLOOKUP($B2368,Table1[],3,FALSE)=0,"",VLOOKUP($B2368,Table1[],3,FALSE))</f>
        <v/>
      </c>
      <c r="Q2368" t="str">
        <f>IF(VLOOKUP($B2368,Table1[],5,FALSE)=0,"",VLOOKUP($B2368,Table1[],5,FALSE))</f>
        <v/>
      </c>
    </row>
    <row r="2369" spans="1:17" x14ac:dyDescent="0.25">
      <c r="A2369" t="s">
        <v>118</v>
      </c>
      <c r="B2369" t="s">
        <v>17</v>
      </c>
      <c r="C2369">
        <v>0</v>
      </c>
      <c r="D2369">
        <v>1</v>
      </c>
      <c r="E2369">
        <v>9.9999999999999995E-7</v>
      </c>
      <c r="F2369" t="s">
        <v>18</v>
      </c>
      <c r="G2369" t="s">
        <v>760</v>
      </c>
      <c r="K2369">
        <v>600.322</v>
      </c>
      <c r="L2369">
        <v>96.480810000000005</v>
      </c>
      <c r="M2369">
        <v>579.44470000000001</v>
      </c>
      <c r="N2369">
        <v>6.4835799999999999</v>
      </c>
      <c r="O2369" t="str">
        <f>IF(VLOOKUP($B2369,Table1[],2,FALSE)=0,"",VLOOKUP($B2369,Table1[],2,FALSE))</f>
        <v/>
      </c>
      <c r="P2369" t="str">
        <f>IF(VLOOKUP($B2369,Table1[],3,FALSE)=0,"",VLOOKUP($B2369,Table1[],3,FALSE))</f>
        <v/>
      </c>
      <c r="Q2369" t="str">
        <f>IF(VLOOKUP($B2369,Table1[],5,FALSE)=0,"",VLOOKUP($B2369,Table1[],5,FALSE))</f>
        <v/>
      </c>
    </row>
    <row r="2370" spans="1:17" x14ac:dyDescent="0.25">
      <c r="A2370" t="s">
        <v>118</v>
      </c>
      <c r="B2370" t="s">
        <v>17</v>
      </c>
      <c r="C2370">
        <v>0</v>
      </c>
      <c r="D2370">
        <v>1</v>
      </c>
      <c r="E2370">
        <v>1.0000000000000001E-5</v>
      </c>
      <c r="F2370" t="s">
        <v>18</v>
      </c>
      <c r="G2370" t="s">
        <v>103</v>
      </c>
      <c r="K2370">
        <v>5.8513330000000003</v>
      </c>
      <c r="L2370">
        <v>0.24804960000000001</v>
      </c>
      <c r="M2370">
        <v>5.799944</v>
      </c>
      <c r="N2370">
        <v>6.5169000000000002E-4</v>
      </c>
      <c r="O2370" t="str">
        <f>IF(VLOOKUP($B2370,Table1[],2,FALSE)=0,"",VLOOKUP($B2370,Table1[],2,FALSE))</f>
        <v/>
      </c>
      <c r="P2370" t="str">
        <f>IF(VLOOKUP($B2370,Table1[],3,FALSE)=0,"",VLOOKUP($B2370,Table1[],3,FALSE))</f>
        <v/>
      </c>
      <c r="Q2370" t="str">
        <f>IF(VLOOKUP($B2370,Table1[],5,FALSE)=0,"",VLOOKUP($B2370,Table1[],5,FALSE))</f>
        <v/>
      </c>
    </row>
    <row r="2371" spans="1:17" x14ac:dyDescent="0.25">
      <c r="A2371" t="s">
        <v>118</v>
      </c>
      <c r="B2371" t="s">
        <v>17</v>
      </c>
      <c r="C2371">
        <v>1</v>
      </c>
      <c r="D2371">
        <v>10</v>
      </c>
      <c r="E2371">
        <v>1E-8</v>
      </c>
      <c r="F2371" t="s">
        <v>18</v>
      </c>
      <c r="G2371" t="s">
        <v>760</v>
      </c>
      <c r="K2371">
        <v>24.035060000000001</v>
      </c>
      <c r="L2371">
        <v>69.213539999999995</v>
      </c>
      <c r="M2371">
        <v>23.295500000000001</v>
      </c>
      <c r="N2371">
        <v>69.264219999999995</v>
      </c>
      <c r="O2371" t="str">
        <f>IF(VLOOKUP($B2371,Table1[],2,FALSE)=0,"",VLOOKUP($B2371,Table1[],2,FALSE))</f>
        <v/>
      </c>
      <c r="P2371" t="str">
        <f>IF(VLOOKUP($B2371,Table1[],3,FALSE)=0,"",VLOOKUP($B2371,Table1[],3,FALSE))</f>
        <v/>
      </c>
      <c r="Q2371" t="str">
        <f>IF(VLOOKUP($B2371,Table1[],5,FALSE)=0,"",VLOOKUP($B2371,Table1[],5,FALSE))</f>
        <v/>
      </c>
    </row>
    <row r="2372" spans="1:17" x14ac:dyDescent="0.25">
      <c r="A2372" t="s">
        <v>118</v>
      </c>
      <c r="B2372" t="s">
        <v>17</v>
      </c>
      <c r="C2372">
        <v>1</v>
      </c>
      <c r="D2372">
        <v>10</v>
      </c>
      <c r="E2372">
        <v>9.9999999999999995E-8</v>
      </c>
      <c r="F2372" t="s">
        <v>18</v>
      </c>
      <c r="G2372" t="s">
        <v>760</v>
      </c>
      <c r="K2372">
        <v>66.558580000000006</v>
      </c>
      <c r="L2372">
        <v>66.055710000000005</v>
      </c>
      <c r="M2372">
        <v>41.389360000000003</v>
      </c>
      <c r="N2372">
        <v>67.687049999999999</v>
      </c>
      <c r="O2372" t="str">
        <f>IF(VLOOKUP($B2372,Table1[],2,FALSE)=0,"",VLOOKUP($B2372,Table1[],2,FALSE))</f>
        <v/>
      </c>
      <c r="P2372" t="str">
        <f>IF(VLOOKUP($B2372,Table1[],3,FALSE)=0,"",VLOOKUP($B2372,Table1[],3,FALSE))</f>
        <v/>
      </c>
      <c r="Q2372" t="str">
        <f>IF(VLOOKUP($B2372,Table1[],5,FALSE)=0,"",VLOOKUP($B2372,Table1[],5,FALSE))</f>
        <v/>
      </c>
    </row>
    <row r="2373" spans="1:17" x14ac:dyDescent="0.25">
      <c r="A2373" t="s">
        <v>118</v>
      </c>
      <c r="B2373" t="s">
        <v>17</v>
      </c>
      <c r="C2373">
        <v>1</v>
      </c>
      <c r="D2373">
        <v>10</v>
      </c>
      <c r="E2373">
        <v>9.9999999999999995E-7</v>
      </c>
      <c r="F2373" t="s">
        <v>18</v>
      </c>
      <c r="G2373" t="s">
        <v>760</v>
      </c>
      <c r="K2373">
        <v>643.21469999999999</v>
      </c>
      <c r="L2373">
        <v>54.750869999999999</v>
      </c>
      <c r="M2373">
        <v>550.19219999999996</v>
      </c>
      <c r="N2373">
        <v>37.11835</v>
      </c>
      <c r="O2373" t="str">
        <f>IF(VLOOKUP($B2373,Table1[],2,FALSE)=0,"",VLOOKUP($B2373,Table1[],2,FALSE))</f>
        <v/>
      </c>
      <c r="P2373" t="str">
        <f>IF(VLOOKUP($B2373,Table1[],3,FALSE)=0,"",VLOOKUP($B2373,Table1[],3,FALSE))</f>
        <v/>
      </c>
      <c r="Q2373" t="str">
        <f>IF(VLOOKUP($B2373,Table1[],5,FALSE)=0,"",VLOOKUP($B2373,Table1[],5,FALSE))</f>
        <v/>
      </c>
    </row>
    <row r="2374" spans="1:17" x14ac:dyDescent="0.25">
      <c r="A2374" t="s">
        <v>118</v>
      </c>
      <c r="B2374" t="s">
        <v>17</v>
      </c>
      <c r="C2374">
        <v>1</v>
      </c>
      <c r="D2374">
        <v>10</v>
      </c>
      <c r="E2374">
        <v>1.0000000000000001E-5</v>
      </c>
      <c r="F2374" t="s">
        <v>18</v>
      </c>
      <c r="G2374" t="s">
        <v>103</v>
      </c>
      <c r="K2374">
        <v>6.0044399999999998</v>
      </c>
      <c r="L2374">
        <v>9.5075640000000003E-2</v>
      </c>
      <c r="M2374">
        <v>5.7959269999999998</v>
      </c>
      <c r="N2374">
        <v>4.8090290000000003E-3</v>
      </c>
      <c r="O2374" t="str">
        <f>IF(VLOOKUP($B2374,Table1[],2,FALSE)=0,"",VLOOKUP($B2374,Table1[],2,FALSE))</f>
        <v/>
      </c>
      <c r="P2374" t="str">
        <f>IF(VLOOKUP($B2374,Table1[],3,FALSE)=0,"",VLOOKUP($B2374,Table1[],3,FALSE))</f>
        <v/>
      </c>
      <c r="Q2374" t="str">
        <f>IF(VLOOKUP($B2374,Table1[],5,FALSE)=0,"",VLOOKUP($B2374,Table1[],5,FALSE))</f>
        <v/>
      </c>
    </row>
    <row r="2375" spans="1:17" x14ac:dyDescent="0.25">
      <c r="A2375" t="s">
        <v>118</v>
      </c>
      <c r="B2375" t="s">
        <v>17</v>
      </c>
      <c r="C2375">
        <v>1</v>
      </c>
      <c r="D2375">
        <v>10</v>
      </c>
      <c r="E2375">
        <v>1E-4</v>
      </c>
      <c r="F2375" t="s">
        <v>18</v>
      </c>
      <c r="G2375" t="s">
        <v>103</v>
      </c>
      <c r="K2375">
        <v>58.513469999999998</v>
      </c>
      <c r="L2375">
        <v>0.2478889</v>
      </c>
      <c r="M2375">
        <v>57.999589999999998</v>
      </c>
      <c r="N2375">
        <v>4.8273899999999999E-4</v>
      </c>
      <c r="O2375" t="str">
        <f>IF(VLOOKUP($B2375,Table1[],2,FALSE)=0,"",VLOOKUP($B2375,Table1[],2,FALSE))</f>
        <v/>
      </c>
      <c r="P2375" t="str">
        <f>IF(VLOOKUP($B2375,Table1[],3,FALSE)=0,"",VLOOKUP($B2375,Table1[],3,FALSE))</f>
        <v/>
      </c>
      <c r="Q2375" t="str">
        <f>IF(VLOOKUP($B2375,Table1[],5,FALSE)=0,"",VLOOKUP($B2375,Table1[],5,FALSE))</f>
        <v/>
      </c>
    </row>
    <row r="2376" spans="1:17" x14ac:dyDescent="0.25">
      <c r="A2376" t="s">
        <v>118</v>
      </c>
      <c r="B2376" t="s">
        <v>17</v>
      </c>
      <c r="C2376">
        <v>10</v>
      </c>
      <c r="D2376">
        <v>100</v>
      </c>
      <c r="E2376">
        <v>9.9999999999999995E-8</v>
      </c>
      <c r="F2376" t="s">
        <v>18</v>
      </c>
      <c r="G2376" t="s">
        <v>103</v>
      </c>
      <c r="K2376">
        <v>0.24035100000000001</v>
      </c>
      <c r="L2376">
        <v>6.9213999999999998E-2</v>
      </c>
      <c r="M2376">
        <v>0.232955</v>
      </c>
      <c r="N2376">
        <v>6.9264000000000006E-2</v>
      </c>
      <c r="O2376" t="str">
        <f>IF(VLOOKUP($B2376,Table1[],2,FALSE)=0,"",VLOOKUP($B2376,Table1[],2,FALSE))</f>
        <v/>
      </c>
      <c r="P2376" t="str">
        <f>IF(VLOOKUP($B2376,Table1[],3,FALSE)=0,"",VLOOKUP($B2376,Table1[],3,FALSE))</f>
        <v/>
      </c>
      <c r="Q2376" t="str">
        <f>IF(VLOOKUP($B2376,Table1[],5,FALSE)=0,"",VLOOKUP($B2376,Table1[],5,FALSE))</f>
        <v/>
      </c>
    </row>
    <row r="2377" spans="1:17" x14ac:dyDescent="0.25">
      <c r="A2377" t="s">
        <v>118</v>
      </c>
      <c r="B2377" t="s">
        <v>17</v>
      </c>
      <c r="C2377">
        <v>10</v>
      </c>
      <c r="D2377">
        <v>100</v>
      </c>
      <c r="E2377">
        <v>9.9999999999999995E-7</v>
      </c>
      <c r="F2377" t="s">
        <v>18</v>
      </c>
      <c r="G2377" t="s">
        <v>103</v>
      </c>
      <c r="K2377">
        <v>0.66558600000000001</v>
      </c>
      <c r="L2377">
        <v>6.6056000000000004E-2</v>
      </c>
      <c r="M2377">
        <v>0.41389399999999998</v>
      </c>
      <c r="N2377">
        <v>6.7686999999999997E-2</v>
      </c>
      <c r="O2377" t="str">
        <f>IF(VLOOKUP($B2377,Table1[],2,FALSE)=0,"",VLOOKUP($B2377,Table1[],2,FALSE))</f>
        <v/>
      </c>
      <c r="P2377" t="str">
        <f>IF(VLOOKUP($B2377,Table1[],3,FALSE)=0,"",VLOOKUP($B2377,Table1[],3,FALSE))</f>
        <v/>
      </c>
      <c r="Q2377" t="str">
        <f>IF(VLOOKUP($B2377,Table1[],5,FALSE)=0,"",VLOOKUP($B2377,Table1[],5,FALSE))</f>
        <v/>
      </c>
    </row>
    <row r="2378" spans="1:17" x14ac:dyDescent="0.25">
      <c r="A2378" t="s">
        <v>118</v>
      </c>
      <c r="B2378" t="s">
        <v>17</v>
      </c>
      <c r="C2378">
        <v>10</v>
      </c>
      <c r="D2378">
        <v>100</v>
      </c>
      <c r="E2378">
        <v>1.0000000000000001E-5</v>
      </c>
      <c r="F2378" t="s">
        <v>18</v>
      </c>
      <c r="G2378" t="s">
        <v>103</v>
      </c>
      <c r="K2378">
        <v>6.4321469999999996</v>
      </c>
      <c r="L2378">
        <v>5.4751000000000001E-2</v>
      </c>
      <c r="M2378">
        <v>5.5019220000000004</v>
      </c>
      <c r="N2378">
        <v>3.7117999999999998E-2</v>
      </c>
      <c r="O2378" t="str">
        <f>IF(VLOOKUP($B2378,Table1[],2,FALSE)=0,"",VLOOKUP($B2378,Table1[],2,FALSE))</f>
        <v/>
      </c>
      <c r="P2378" t="str">
        <f>IF(VLOOKUP($B2378,Table1[],3,FALSE)=0,"",VLOOKUP($B2378,Table1[],3,FALSE))</f>
        <v/>
      </c>
      <c r="Q2378" t="str">
        <f>IF(VLOOKUP($B2378,Table1[],5,FALSE)=0,"",VLOOKUP($B2378,Table1[],5,FALSE))</f>
        <v/>
      </c>
    </row>
    <row r="2379" spans="1:17" x14ac:dyDescent="0.25">
      <c r="A2379" t="s">
        <v>118</v>
      </c>
      <c r="B2379" t="s">
        <v>17</v>
      </c>
      <c r="C2379">
        <v>10</v>
      </c>
      <c r="D2379">
        <v>100</v>
      </c>
      <c r="E2379">
        <v>1E-4</v>
      </c>
      <c r="F2379" t="s">
        <v>18</v>
      </c>
      <c r="G2379" t="s">
        <v>103</v>
      </c>
      <c r="K2379">
        <v>60.044400000000003</v>
      </c>
      <c r="L2379">
        <v>9.5075999999999994E-2</v>
      </c>
      <c r="M2379">
        <v>57.959269999999997</v>
      </c>
      <c r="N2379">
        <v>4.8089999999999999E-3</v>
      </c>
      <c r="O2379" t="str">
        <f>IF(VLOOKUP($B2379,Table1[],2,FALSE)=0,"",VLOOKUP($B2379,Table1[],2,FALSE))</f>
        <v/>
      </c>
      <c r="P2379" t="str">
        <f>IF(VLOOKUP($B2379,Table1[],3,FALSE)=0,"",VLOOKUP($B2379,Table1[],3,FALSE))</f>
        <v/>
      </c>
      <c r="Q2379" t="str">
        <f>IF(VLOOKUP($B2379,Table1[],5,FALSE)=0,"",VLOOKUP($B2379,Table1[],5,FALSE))</f>
        <v/>
      </c>
    </row>
    <row r="2380" spans="1:17" x14ac:dyDescent="0.25">
      <c r="A2380" t="s">
        <v>118</v>
      </c>
      <c r="B2380" t="s">
        <v>17</v>
      </c>
      <c r="C2380">
        <v>10</v>
      </c>
      <c r="D2380">
        <v>100</v>
      </c>
      <c r="E2380">
        <v>1E-3</v>
      </c>
      <c r="F2380" t="s">
        <v>18</v>
      </c>
      <c r="G2380" t="s">
        <v>103</v>
      </c>
      <c r="K2380">
        <v>585.13469999999995</v>
      </c>
      <c r="L2380">
        <v>0.247889</v>
      </c>
      <c r="M2380">
        <v>579.99590000000001</v>
      </c>
      <c r="N2380">
        <v>4.8299999999999998E-4</v>
      </c>
      <c r="O2380" t="str">
        <f>IF(VLOOKUP($B2380,Table1[],2,FALSE)=0,"",VLOOKUP($B2380,Table1[],2,FALSE))</f>
        <v/>
      </c>
      <c r="P2380" t="str">
        <f>IF(VLOOKUP($B2380,Table1[],3,FALSE)=0,"",VLOOKUP($B2380,Table1[],3,FALSE))</f>
        <v/>
      </c>
      <c r="Q2380" t="str">
        <f>IF(VLOOKUP($B2380,Table1[],5,FALSE)=0,"",VLOOKUP($B2380,Table1[],5,FALSE))</f>
        <v/>
      </c>
    </row>
    <row r="2381" spans="1:17" x14ac:dyDescent="0.25">
      <c r="A2381" t="s">
        <v>118</v>
      </c>
      <c r="B2381" t="s">
        <v>17</v>
      </c>
      <c r="C2381">
        <v>100</v>
      </c>
      <c r="D2381">
        <v>1</v>
      </c>
      <c r="E2381">
        <v>1E-3</v>
      </c>
      <c r="F2381" t="s">
        <v>996</v>
      </c>
      <c r="G2381" t="s">
        <v>103</v>
      </c>
      <c r="K2381">
        <v>2.4035060000000001</v>
      </c>
      <c r="L2381">
        <v>6.9213999999999998E-2</v>
      </c>
      <c r="M2381">
        <v>2.3295499999999998</v>
      </c>
      <c r="N2381">
        <v>6.9264000000000006E-2</v>
      </c>
      <c r="O2381" t="str">
        <f>IF(VLOOKUP($B2381,Table1[],2,FALSE)=0,"",VLOOKUP($B2381,Table1[],2,FALSE))</f>
        <v/>
      </c>
      <c r="P2381" t="str">
        <f>IF(VLOOKUP($B2381,Table1[],3,FALSE)=0,"",VLOOKUP($B2381,Table1[],3,FALSE))</f>
        <v/>
      </c>
      <c r="Q2381" t="str">
        <f>IF(VLOOKUP($B2381,Table1[],5,FALSE)=0,"",VLOOKUP($B2381,Table1[],5,FALSE))</f>
        <v/>
      </c>
    </row>
    <row r="2382" spans="1:17" x14ac:dyDescent="0.25">
      <c r="A2382" t="s">
        <v>118</v>
      </c>
      <c r="B2382" t="s">
        <v>17</v>
      </c>
      <c r="C2382">
        <v>100</v>
      </c>
      <c r="D2382">
        <v>1</v>
      </c>
      <c r="E2382">
        <v>0.01</v>
      </c>
      <c r="F2382" t="s">
        <v>996</v>
      </c>
      <c r="G2382" t="s">
        <v>103</v>
      </c>
      <c r="K2382">
        <v>6.6558580000000003</v>
      </c>
      <c r="L2382">
        <v>6.6056000000000004E-2</v>
      </c>
      <c r="M2382">
        <v>4.1389360000000002</v>
      </c>
      <c r="N2382">
        <v>6.7686999999999997E-2</v>
      </c>
      <c r="O2382" t="str">
        <f>IF(VLOOKUP($B2382,Table1[],2,FALSE)=0,"",VLOOKUP($B2382,Table1[],2,FALSE))</f>
        <v/>
      </c>
      <c r="P2382" t="str">
        <f>IF(VLOOKUP($B2382,Table1[],3,FALSE)=0,"",VLOOKUP($B2382,Table1[],3,FALSE))</f>
        <v/>
      </c>
      <c r="Q2382" t="str">
        <f>IF(VLOOKUP($B2382,Table1[],5,FALSE)=0,"",VLOOKUP($B2382,Table1[],5,FALSE))</f>
        <v/>
      </c>
    </row>
    <row r="2383" spans="1:17" x14ac:dyDescent="0.25">
      <c r="A2383" t="s">
        <v>118</v>
      </c>
      <c r="B2383" t="s">
        <v>17</v>
      </c>
      <c r="C2383">
        <v>100</v>
      </c>
      <c r="D2383">
        <v>1</v>
      </c>
      <c r="E2383">
        <v>0.1</v>
      </c>
      <c r="F2383" t="s">
        <v>996</v>
      </c>
      <c r="G2383" t="s">
        <v>103</v>
      </c>
      <c r="K2383">
        <v>64.321470000000005</v>
      </c>
      <c r="L2383">
        <v>5.4751000000000001E-2</v>
      </c>
      <c r="M2383">
        <v>55.019219999999997</v>
      </c>
      <c r="N2383">
        <v>3.7117999999999998E-2</v>
      </c>
      <c r="O2383" t="str">
        <f>IF(VLOOKUP($B2383,Table1[],2,FALSE)=0,"",VLOOKUP($B2383,Table1[],2,FALSE))</f>
        <v/>
      </c>
      <c r="P2383" t="str">
        <f>IF(VLOOKUP($B2383,Table1[],3,FALSE)=0,"",VLOOKUP($B2383,Table1[],3,FALSE))</f>
        <v/>
      </c>
      <c r="Q2383" t="str">
        <f>IF(VLOOKUP($B2383,Table1[],5,FALSE)=0,"",VLOOKUP($B2383,Table1[],5,FALSE))</f>
        <v/>
      </c>
    </row>
    <row r="2384" spans="1:17" x14ac:dyDescent="0.25">
      <c r="A2384" t="s">
        <v>118</v>
      </c>
      <c r="B2384" t="s">
        <v>17</v>
      </c>
      <c r="C2384">
        <v>100</v>
      </c>
      <c r="D2384">
        <v>1</v>
      </c>
      <c r="E2384">
        <v>1</v>
      </c>
      <c r="F2384" t="s">
        <v>996</v>
      </c>
      <c r="G2384" t="s">
        <v>103</v>
      </c>
      <c r="K2384">
        <v>600.44399999999996</v>
      </c>
      <c r="L2384">
        <v>9.5075999999999994E-2</v>
      </c>
      <c r="M2384">
        <v>579.59270000000004</v>
      </c>
      <c r="N2384">
        <v>4.8089999999999999E-3</v>
      </c>
      <c r="O2384" t="str">
        <f>IF(VLOOKUP($B2384,Table1[],2,FALSE)=0,"",VLOOKUP($B2384,Table1[],2,FALSE))</f>
        <v/>
      </c>
      <c r="P2384" t="str">
        <f>IF(VLOOKUP($B2384,Table1[],3,FALSE)=0,"",VLOOKUP($B2384,Table1[],3,FALSE))</f>
        <v/>
      </c>
      <c r="Q2384" t="str">
        <f>IF(VLOOKUP($B2384,Table1[],5,FALSE)=0,"",VLOOKUP($B2384,Table1[],5,FALSE))</f>
        <v/>
      </c>
    </row>
    <row r="2385" spans="1:17" x14ac:dyDescent="0.25">
      <c r="A2385" t="s">
        <v>118</v>
      </c>
      <c r="B2385" t="s">
        <v>17</v>
      </c>
      <c r="C2385">
        <v>100</v>
      </c>
      <c r="D2385">
        <v>1</v>
      </c>
      <c r="E2385">
        <v>10</v>
      </c>
      <c r="F2385" t="s">
        <v>996</v>
      </c>
      <c r="G2385" t="s">
        <v>104</v>
      </c>
      <c r="K2385">
        <v>5.8513470999999999</v>
      </c>
      <c r="L2385">
        <v>2.47889E-4</v>
      </c>
      <c r="M2385">
        <v>5.7999590999999997</v>
      </c>
      <c r="N2385">
        <v>4.8299999999999997E-7</v>
      </c>
      <c r="O2385" t="str">
        <f>IF(VLOOKUP($B2385,Table1[],2,FALSE)=0,"",VLOOKUP($B2385,Table1[],2,FALSE))</f>
        <v/>
      </c>
      <c r="P2385" t="str">
        <f>IF(VLOOKUP($B2385,Table1[],3,FALSE)=0,"",VLOOKUP($B2385,Table1[],3,FALSE))</f>
        <v/>
      </c>
      <c r="Q2385" t="str">
        <f>IF(VLOOKUP($B2385,Table1[],5,FALSE)=0,"",VLOOKUP($B2385,Table1[],5,FALSE))</f>
        <v/>
      </c>
    </row>
    <row r="2386" spans="1:17" x14ac:dyDescent="0.25">
      <c r="A2386" t="s">
        <v>118</v>
      </c>
      <c r="B2386" t="s">
        <v>17</v>
      </c>
      <c r="C2386">
        <v>1</v>
      </c>
      <c r="D2386">
        <v>10</v>
      </c>
      <c r="E2386">
        <v>0.01</v>
      </c>
      <c r="F2386" t="s">
        <v>996</v>
      </c>
      <c r="G2386" t="s">
        <v>103</v>
      </c>
      <c r="K2386">
        <v>24.035060000000001</v>
      </c>
      <c r="L2386">
        <v>6.9213999999999998E-2</v>
      </c>
      <c r="M2386">
        <v>23.295500000000001</v>
      </c>
      <c r="N2386">
        <v>6.9264000000000006E-2</v>
      </c>
      <c r="O2386" t="str">
        <f>IF(VLOOKUP($B2386,Table1[],2,FALSE)=0,"",VLOOKUP($B2386,Table1[],2,FALSE))</f>
        <v/>
      </c>
      <c r="P2386" t="str">
        <f>IF(VLOOKUP($B2386,Table1[],3,FALSE)=0,"",VLOOKUP($B2386,Table1[],3,FALSE))</f>
        <v/>
      </c>
      <c r="Q2386" t="str">
        <f>IF(VLOOKUP($B2386,Table1[],5,FALSE)=0,"",VLOOKUP($B2386,Table1[],5,FALSE))</f>
        <v/>
      </c>
    </row>
    <row r="2387" spans="1:17" x14ac:dyDescent="0.25">
      <c r="A2387" t="s">
        <v>118</v>
      </c>
      <c r="B2387" t="s">
        <v>17</v>
      </c>
      <c r="C2387">
        <v>1</v>
      </c>
      <c r="D2387">
        <v>10</v>
      </c>
      <c r="E2387">
        <v>0.1</v>
      </c>
      <c r="F2387" t="s">
        <v>996</v>
      </c>
      <c r="G2387" t="s">
        <v>103</v>
      </c>
      <c r="K2387">
        <v>66.558580000000006</v>
      </c>
      <c r="L2387">
        <v>6.6056000000000004E-2</v>
      </c>
      <c r="M2387">
        <v>41.389360000000003</v>
      </c>
      <c r="N2387">
        <v>6.7687999999999998E-2</v>
      </c>
      <c r="O2387" t="str">
        <f>IF(VLOOKUP($B2387,Table1[],2,FALSE)=0,"",VLOOKUP($B2387,Table1[],2,FALSE))</f>
        <v/>
      </c>
      <c r="P2387" t="str">
        <f>IF(VLOOKUP($B2387,Table1[],3,FALSE)=0,"",VLOOKUP($B2387,Table1[],3,FALSE))</f>
        <v/>
      </c>
      <c r="Q2387" t="str">
        <f>IF(VLOOKUP($B2387,Table1[],5,FALSE)=0,"",VLOOKUP($B2387,Table1[],5,FALSE))</f>
        <v/>
      </c>
    </row>
    <row r="2388" spans="1:17" x14ac:dyDescent="0.25">
      <c r="A2388" t="s">
        <v>118</v>
      </c>
      <c r="B2388" t="s">
        <v>17</v>
      </c>
      <c r="C2388">
        <v>1</v>
      </c>
      <c r="D2388">
        <v>10</v>
      </c>
      <c r="E2388">
        <v>1</v>
      </c>
      <c r="F2388" t="s">
        <v>996</v>
      </c>
      <c r="G2388" t="s">
        <v>103</v>
      </c>
      <c r="K2388">
        <v>643.21469999999999</v>
      </c>
      <c r="L2388">
        <v>5.4751000000000001E-2</v>
      </c>
      <c r="M2388">
        <v>550.19200000000001</v>
      </c>
      <c r="N2388">
        <v>3.7117999999999998E-2</v>
      </c>
      <c r="O2388" t="str">
        <f>IF(VLOOKUP($B2388,Table1[],2,FALSE)=0,"",VLOOKUP($B2388,Table1[],2,FALSE))</f>
        <v/>
      </c>
      <c r="P2388" t="str">
        <f>IF(VLOOKUP($B2388,Table1[],3,FALSE)=0,"",VLOOKUP($B2388,Table1[],3,FALSE))</f>
        <v/>
      </c>
      <c r="Q2388" t="str">
        <f>IF(VLOOKUP($B2388,Table1[],5,FALSE)=0,"",VLOOKUP($B2388,Table1[],5,FALSE))</f>
        <v/>
      </c>
    </row>
    <row r="2389" spans="1:17" x14ac:dyDescent="0.25">
      <c r="A2389" t="s">
        <v>118</v>
      </c>
      <c r="B2389" t="s">
        <v>17</v>
      </c>
      <c r="C2389">
        <v>1</v>
      </c>
      <c r="D2389">
        <v>10</v>
      </c>
      <c r="E2389">
        <v>10</v>
      </c>
      <c r="F2389" t="s">
        <v>996</v>
      </c>
      <c r="G2389" t="s">
        <v>104</v>
      </c>
      <c r="K2389">
        <v>6.0044399999999998</v>
      </c>
      <c r="L2389">
        <v>9.5075999999999996E-5</v>
      </c>
      <c r="M2389">
        <v>5.7959269999999998</v>
      </c>
      <c r="N2389">
        <v>4.809E-6</v>
      </c>
      <c r="O2389" t="str">
        <f>IF(VLOOKUP($B2389,Table1[],2,FALSE)=0,"",VLOOKUP($B2389,Table1[],2,FALSE))</f>
        <v/>
      </c>
      <c r="P2389" t="str">
        <f>IF(VLOOKUP($B2389,Table1[],3,FALSE)=0,"",VLOOKUP($B2389,Table1[],3,FALSE))</f>
        <v/>
      </c>
      <c r="Q2389" t="str">
        <f>IF(VLOOKUP($B2389,Table1[],5,FALSE)=0,"",VLOOKUP($B2389,Table1[],5,FALSE))</f>
        <v/>
      </c>
    </row>
    <row r="2390" spans="1:17" x14ac:dyDescent="0.25">
      <c r="A2390" t="s">
        <v>118</v>
      </c>
      <c r="B2390" t="s">
        <v>17</v>
      </c>
      <c r="C2390">
        <v>1</v>
      </c>
      <c r="D2390">
        <v>10</v>
      </c>
      <c r="E2390">
        <v>100</v>
      </c>
      <c r="F2390" t="s">
        <v>996</v>
      </c>
      <c r="G2390" t="s">
        <v>104</v>
      </c>
      <c r="K2390">
        <v>58.513469999999998</v>
      </c>
      <c r="L2390">
        <v>2.47889E-4</v>
      </c>
      <c r="M2390">
        <v>57.999589999999998</v>
      </c>
      <c r="N2390">
        <v>4.8299999999999997E-7</v>
      </c>
      <c r="O2390" t="str">
        <f>IF(VLOOKUP($B2390,Table1[],2,FALSE)=0,"",VLOOKUP($B2390,Table1[],2,FALSE))</f>
        <v/>
      </c>
      <c r="P2390" t="str">
        <f>IF(VLOOKUP($B2390,Table1[],3,FALSE)=0,"",VLOOKUP($B2390,Table1[],3,FALSE))</f>
        <v/>
      </c>
      <c r="Q2390" t="str">
        <f>IF(VLOOKUP($B2390,Table1[],5,FALSE)=0,"",VLOOKUP($B2390,Table1[],5,FALSE))</f>
        <v/>
      </c>
    </row>
    <row r="2391" spans="1:17" x14ac:dyDescent="0.25">
      <c r="A2391" t="s">
        <v>118</v>
      </c>
      <c r="B2391" t="s">
        <v>17</v>
      </c>
      <c r="C2391">
        <v>10</v>
      </c>
      <c r="D2391">
        <v>100</v>
      </c>
      <c r="E2391">
        <v>0.1</v>
      </c>
      <c r="F2391" t="s">
        <v>996</v>
      </c>
      <c r="G2391" t="s">
        <v>104</v>
      </c>
      <c r="K2391">
        <v>0.46937299999999998</v>
      </c>
      <c r="L2391">
        <v>6.9200000000000002E-5</v>
      </c>
      <c r="M2391">
        <v>0.46348800000000001</v>
      </c>
      <c r="N2391">
        <v>6.9300000000000004E-5</v>
      </c>
      <c r="O2391" t="str">
        <f>IF(VLOOKUP($B2391,Table1[],2,FALSE)=0,"",VLOOKUP($B2391,Table1[],2,FALSE))</f>
        <v/>
      </c>
      <c r="P2391" t="str">
        <f>IF(VLOOKUP($B2391,Table1[],3,FALSE)=0,"",VLOOKUP($B2391,Table1[],3,FALSE))</f>
        <v/>
      </c>
      <c r="Q2391" t="str">
        <f>IF(VLOOKUP($B2391,Table1[],5,FALSE)=0,"",VLOOKUP($B2391,Table1[],5,FALSE))</f>
        <v/>
      </c>
    </row>
    <row r="2392" spans="1:17" x14ac:dyDescent="0.25">
      <c r="A2392" t="s">
        <v>118</v>
      </c>
      <c r="B2392" t="s">
        <v>17</v>
      </c>
      <c r="C2392">
        <v>10</v>
      </c>
      <c r="D2392">
        <v>100</v>
      </c>
      <c r="E2392">
        <v>1</v>
      </c>
      <c r="F2392" t="s">
        <v>996</v>
      </c>
      <c r="G2392" t="s">
        <v>104</v>
      </c>
      <c r="K2392">
        <v>0.82927600000000001</v>
      </c>
      <c r="L2392">
        <v>6.6699999999999995E-5</v>
      </c>
      <c r="M2392">
        <v>0.61212599999999995</v>
      </c>
      <c r="N2392">
        <v>6.8100000000000002E-5</v>
      </c>
      <c r="O2392" t="str">
        <f>IF(VLOOKUP($B2392,Table1[],2,FALSE)=0,"",VLOOKUP($B2392,Table1[],2,FALSE))</f>
        <v/>
      </c>
      <c r="P2392" t="str">
        <f>IF(VLOOKUP($B2392,Table1[],3,FALSE)=0,"",VLOOKUP($B2392,Table1[],3,FALSE))</f>
        <v/>
      </c>
      <c r="Q2392" t="str">
        <f>IF(VLOOKUP($B2392,Table1[],5,FALSE)=0,"",VLOOKUP($B2392,Table1[],5,FALSE))</f>
        <v/>
      </c>
    </row>
    <row r="2393" spans="1:17" x14ac:dyDescent="0.25">
      <c r="A2393" t="s">
        <v>118</v>
      </c>
      <c r="B2393" t="s">
        <v>17</v>
      </c>
      <c r="C2393">
        <v>10</v>
      </c>
      <c r="D2393">
        <v>100</v>
      </c>
      <c r="E2393">
        <v>10</v>
      </c>
      <c r="F2393" t="s">
        <v>996</v>
      </c>
      <c r="G2393" t="s">
        <v>104</v>
      </c>
      <c r="K2393">
        <v>6.4546739999999998</v>
      </c>
      <c r="L2393">
        <v>5.5899999999999997E-5</v>
      </c>
      <c r="M2393">
        <v>5.527107</v>
      </c>
      <c r="N2393">
        <v>3.8699999999999999E-5</v>
      </c>
      <c r="O2393" t="str">
        <f>IF(VLOOKUP($B2393,Table1[],2,FALSE)=0,"",VLOOKUP($B2393,Table1[],2,FALSE))</f>
        <v/>
      </c>
      <c r="P2393" t="str">
        <f>IF(VLOOKUP($B2393,Table1[],3,FALSE)=0,"",VLOOKUP($B2393,Table1[],3,FALSE))</f>
        <v/>
      </c>
      <c r="Q2393" t="str">
        <f>IF(VLOOKUP($B2393,Table1[],5,FALSE)=0,"",VLOOKUP($B2393,Table1[],5,FALSE))</f>
        <v/>
      </c>
    </row>
    <row r="2394" spans="1:17" x14ac:dyDescent="0.25">
      <c r="A2394" t="s">
        <v>118</v>
      </c>
      <c r="B2394" t="s">
        <v>17</v>
      </c>
      <c r="C2394">
        <v>10</v>
      </c>
      <c r="D2394">
        <v>100</v>
      </c>
      <c r="E2394">
        <v>100</v>
      </c>
      <c r="F2394" t="s">
        <v>996</v>
      </c>
      <c r="G2394" t="s">
        <v>104</v>
      </c>
      <c r="K2394">
        <v>60.046087</v>
      </c>
      <c r="L2394">
        <v>9.5299999999999999E-5</v>
      </c>
      <c r="M2394">
        <v>57.96067</v>
      </c>
      <c r="N2394">
        <v>5.0900000000000004E-6</v>
      </c>
      <c r="O2394" t="str">
        <f>IF(VLOOKUP($B2394,Table1[],2,FALSE)=0,"",VLOOKUP($B2394,Table1[],2,FALSE))</f>
        <v/>
      </c>
      <c r="P2394" t="str">
        <f>IF(VLOOKUP($B2394,Table1[],3,FALSE)=0,"",VLOOKUP($B2394,Table1[],3,FALSE))</f>
        <v/>
      </c>
      <c r="Q2394" t="str">
        <f>IF(VLOOKUP($B2394,Table1[],5,FALSE)=0,"",VLOOKUP($B2394,Table1[],5,FALSE))</f>
        <v/>
      </c>
    </row>
    <row r="2395" spans="1:17" x14ac:dyDescent="0.25">
      <c r="A2395" t="s">
        <v>118</v>
      </c>
      <c r="B2395" t="s">
        <v>17</v>
      </c>
      <c r="C2395">
        <v>10</v>
      </c>
      <c r="D2395">
        <v>100</v>
      </c>
      <c r="E2395">
        <v>1000</v>
      </c>
      <c r="F2395" t="s">
        <v>996</v>
      </c>
      <c r="G2395" t="s">
        <v>104</v>
      </c>
      <c r="K2395">
        <v>585.13490000000002</v>
      </c>
      <c r="L2395">
        <v>2.4800000000000001E-4</v>
      </c>
      <c r="M2395">
        <v>579.99599999999998</v>
      </c>
      <c r="N2395">
        <v>5.0999999999999999E-7</v>
      </c>
      <c r="O2395" t="str">
        <f>IF(VLOOKUP($B2395,Table1[],2,FALSE)=0,"",VLOOKUP($B2395,Table1[],2,FALSE))</f>
        <v/>
      </c>
      <c r="P2395" t="str">
        <f>IF(VLOOKUP($B2395,Table1[],3,FALSE)=0,"",VLOOKUP($B2395,Table1[],3,FALSE))</f>
        <v/>
      </c>
      <c r="Q2395" t="str">
        <f>IF(VLOOKUP($B2395,Table1[],5,FALSE)=0,"",VLOOKUP($B2395,Table1[],5,FALSE))</f>
        <v/>
      </c>
    </row>
    <row r="2396" spans="1:17" x14ac:dyDescent="0.25">
      <c r="A2396" t="s">
        <v>118</v>
      </c>
      <c r="B2396" t="s">
        <v>17</v>
      </c>
      <c r="C2396">
        <v>100</v>
      </c>
      <c r="D2396">
        <v>1</v>
      </c>
      <c r="E2396">
        <v>1000</v>
      </c>
      <c r="F2396" t="s">
        <v>996</v>
      </c>
      <c r="G2396" t="s">
        <v>104</v>
      </c>
      <c r="K2396">
        <v>5</v>
      </c>
      <c r="L2396">
        <v>8.0500000000000005E-5</v>
      </c>
      <c r="M2396">
        <v>4.633432</v>
      </c>
      <c r="N2396">
        <v>8.0799999999999999E-5</v>
      </c>
      <c r="O2396" t="str">
        <f>IF(VLOOKUP($B2396,Table1[],2,FALSE)=0,"",VLOOKUP($B2396,Table1[],2,FALSE))</f>
        <v/>
      </c>
      <c r="P2396" t="str">
        <f>IF(VLOOKUP($B2396,Table1[],3,FALSE)=0,"",VLOOKUP($B2396,Table1[],3,FALSE))</f>
        <v/>
      </c>
      <c r="Q2396" t="str">
        <f>IF(VLOOKUP($B2396,Table1[],5,FALSE)=0,"",VLOOKUP($B2396,Table1[],5,FALSE))</f>
        <v/>
      </c>
    </row>
    <row r="2397" spans="1:17" x14ac:dyDescent="0.25">
      <c r="A2397" t="s">
        <v>118</v>
      </c>
      <c r="B2397" t="s">
        <v>17</v>
      </c>
      <c r="C2397">
        <v>100</v>
      </c>
      <c r="D2397">
        <v>1</v>
      </c>
      <c r="E2397">
        <v>10000</v>
      </c>
      <c r="F2397" t="s">
        <v>996</v>
      </c>
      <c r="G2397" t="s">
        <v>104</v>
      </c>
      <c r="K2397">
        <v>8.0349120000000003</v>
      </c>
      <c r="L2397">
        <v>7.8399999999999995E-5</v>
      </c>
      <c r="M2397">
        <v>5.9988400000000004</v>
      </c>
      <c r="N2397">
        <v>7.9599999999999997E-5</v>
      </c>
      <c r="O2397" t="str">
        <f>IF(VLOOKUP($B2397,Table1[],2,FALSE)=0,"",VLOOKUP($B2397,Table1[],2,FALSE))</f>
        <v/>
      </c>
      <c r="P2397" t="str">
        <f>IF(VLOOKUP($B2397,Table1[],3,FALSE)=0,"",VLOOKUP($B2397,Table1[],3,FALSE))</f>
        <v/>
      </c>
      <c r="Q2397" t="str">
        <f>IF(VLOOKUP($B2397,Table1[],5,FALSE)=0,"",VLOOKUP($B2397,Table1[],5,FALSE))</f>
        <v/>
      </c>
    </row>
    <row r="2398" spans="1:17" x14ac:dyDescent="0.25">
      <c r="A2398" t="s">
        <v>118</v>
      </c>
      <c r="B2398" t="s">
        <v>17</v>
      </c>
      <c r="C2398">
        <v>100</v>
      </c>
      <c r="D2398">
        <v>1</v>
      </c>
      <c r="E2398">
        <v>100000</v>
      </c>
      <c r="F2398" t="s">
        <v>996</v>
      </c>
      <c r="G2398" t="s">
        <v>104</v>
      </c>
      <c r="K2398">
        <v>63.945030000000003</v>
      </c>
      <c r="L2398">
        <v>6.3899999999999995E-5</v>
      </c>
      <c r="M2398">
        <v>54.496929999999999</v>
      </c>
      <c r="N2398">
        <v>4.88E-5</v>
      </c>
      <c r="O2398" t="str">
        <f>IF(VLOOKUP($B2398,Table1[],2,FALSE)=0,"",VLOOKUP($B2398,Table1[],2,FALSE))</f>
        <v/>
      </c>
      <c r="P2398" t="str">
        <f>IF(VLOOKUP($B2398,Table1[],3,FALSE)=0,"",VLOOKUP($B2398,Table1[],3,FALSE))</f>
        <v/>
      </c>
      <c r="Q2398" t="str">
        <f>IF(VLOOKUP($B2398,Table1[],5,FALSE)=0,"",VLOOKUP($B2398,Table1[],5,FALSE))</f>
        <v/>
      </c>
    </row>
    <row r="2399" spans="1:17" x14ac:dyDescent="0.25">
      <c r="A2399" t="s">
        <v>118</v>
      </c>
      <c r="B2399" t="s">
        <v>17</v>
      </c>
      <c r="C2399">
        <v>100</v>
      </c>
      <c r="D2399">
        <v>1</v>
      </c>
      <c r="E2399">
        <v>1000000</v>
      </c>
      <c r="F2399" t="s">
        <v>996</v>
      </c>
      <c r="G2399" t="s">
        <v>104</v>
      </c>
      <c r="K2399">
        <v>600.33960000000002</v>
      </c>
      <c r="L2399">
        <v>9.6700000000000006E-5</v>
      </c>
      <c r="M2399">
        <v>579.45889999999997</v>
      </c>
      <c r="N2399">
        <v>6.8000000000000001E-6</v>
      </c>
      <c r="O2399" t="str">
        <f>IF(VLOOKUP($B2399,Table1[],2,FALSE)=0,"",VLOOKUP($B2399,Table1[],2,FALSE))</f>
        <v/>
      </c>
      <c r="P2399" t="str">
        <f>IF(VLOOKUP($B2399,Table1[],3,FALSE)=0,"",VLOOKUP($B2399,Table1[],3,FALSE))</f>
        <v/>
      </c>
      <c r="Q2399" t="str">
        <f>IF(VLOOKUP($B2399,Table1[],5,FALSE)=0,"",VLOOKUP($B2399,Table1[],5,FALSE))</f>
        <v/>
      </c>
    </row>
    <row r="2400" spans="1:17" x14ac:dyDescent="0.25">
      <c r="A2400" t="s">
        <v>118</v>
      </c>
      <c r="B2400" t="s">
        <v>17</v>
      </c>
      <c r="C2400">
        <v>100</v>
      </c>
      <c r="D2400">
        <v>1</v>
      </c>
      <c r="E2400">
        <v>10000000</v>
      </c>
      <c r="F2400" t="s">
        <v>996</v>
      </c>
      <c r="G2400" t="s">
        <v>105</v>
      </c>
      <c r="K2400">
        <v>5.8513339999999996</v>
      </c>
      <c r="L2400" s="168">
        <v>2.481E-7</v>
      </c>
      <c r="M2400">
        <v>5.7999460000000003</v>
      </c>
      <c r="N2400" s="168">
        <v>6.9E-10</v>
      </c>
      <c r="O2400" t="str">
        <f>IF(VLOOKUP($B2400,Table1[],2,FALSE)=0,"",VLOOKUP($B2400,Table1[],2,FALSE))</f>
        <v/>
      </c>
      <c r="P2400" t="str">
        <f>IF(VLOOKUP($B2400,Table1[],3,FALSE)=0,"",VLOOKUP($B2400,Table1[],3,FALSE))</f>
        <v/>
      </c>
      <c r="Q2400" t="str">
        <f>IF(VLOOKUP($B2400,Table1[],5,FALSE)=0,"",VLOOKUP($B2400,Table1[],5,FALSE))</f>
        <v/>
      </c>
    </row>
    <row r="2401" spans="1:17" x14ac:dyDescent="0.25">
      <c r="A2401" t="s">
        <v>697</v>
      </c>
      <c r="B2401" t="s">
        <v>13</v>
      </c>
      <c r="C2401">
        <v>0</v>
      </c>
      <c r="D2401">
        <v>0.1</v>
      </c>
      <c r="E2401">
        <v>9.9999999999999995E-7</v>
      </c>
      <c r="F2401" t="s">
        <v>16</v>
      </c>
      <c r="G2401" t="s">
        <v>15</v>
      </c>
      <c r="K2401">
        <v>12</v>
      </c>
      <c r="L2401">
        <v>92</v>
      </c>
      <c r="M2401">
        <v>11.624000000000001</v>
      </c>
      <c r="N2401">
        <v>92.067999999999998</v>
      </c>
      <c r="O2401" t="str">
        <f>IF(VLOOKUP($B2401,Table1[],2,FALSE)=0,"",VLOOKUP($B2401,Table1[],2,FALSE))</f>
        <v/>
      </c>
      <c r="P2401" t="str">
        <f>IF(VLOOKUP($B2401,Table1[],3,FALSE)=0,"",VLOOKUP($B2401,Table1[],3,FALSE))</f>
        <v/>
      </c>
      <c r="Q2401" t="str">
        <f>IF(VLOOKUP($B2401,Table1[],5,FALSE)=0,"",VLOOKUP($B2401,Table1[],5,FALSE))</f>
        <v/>
      </c>
    </row>
    <row r="2402" spans="1:17" x14ac:dyDescent="0.25">
      <c r="A2402" t="s">
        <v>697</v>
      </c>
      <c r="B2402" t="s">
        <v>13</v>
      </c>
      <c r="C2402">
        <v>0</v>
      </c>
      <c r="D2402">
        <v>0.1</v>
      </c>
      <c r="E2402">
        <v>1.0000000000000001E-5</v>
      </c>
      <c r="F2402" t="s">
        <v>16</v>
      </c>
      <c r="G2402" t="s">
        <v>15</v>
      </c>
      <c r="K2402">
        <v>12.962999999999999</v>
      </c>
      <c r="L2402">
        <v>86.429000000000002</v>
      </c>
      <c r="M2402">
        <v>12.956</v>
      </c>
      <c r="N2402">
        <v>86.457999999999998</v>
      </c>
      <c r="O2402" t="str">
        <f>IF(VLOOKUP($B2402,Table1[],2,FALSE)=0,"",VLOOKUP($B2402,Table1[],2,FALSE))</f>
        <v/>
      </c>
      <c r="P2402" t="str">
        <f>IF(VLOOKUP($B2402,Table1[],3,FALSE)=0,"",VLOOKUP($B2402,Table1[],3,FALSE))</f>
        <v/>
      </c>
      <c r="Q2402" t="str">
        <f>IF(VLOOKUP($B2402,Table1[],5,FALSE)=0,"",VLOOKUP($B2402,Table1[],5,FALSE))</f>
        <v/>
      </c>
    </row>
    <row r="2403" spans="1:17" x14ac:dyDescent="0.25">
      <c r="A2403" t="s">
        <v>697</v>
      </c>
      <c r="B2403" t="s">
        <v>13</v>
      </c>
      <c r="C2403">
        <v>0</v>
      </c>
      <c r="D2403">
        <v>0.1</v>
      </c>
      <c r="E2403">
        <v>1E-4</v>
      </c>
      <c r="F2403" t="s">
        <v>16</v>
      </c>
      <c r="G2403" t="s">
        <v>15</v>
      </c>
      <c r="K2403">
        <v>58.889000000000003</v>
      </c>
      <c r="L2403">
        <v>24.899000000000001</v>
      </c>
      <c r="M2403">
        <v>58.883000000000003</v>
      </c>
      <c r="N2403">
        <v>24.902000000000001</v>
      </c>
      <c r="O2403" t="str">
        <f>IF(VLOOKUP($B2403,Table1[],2,FALSE)=0,"",VLOOKUP($B2403,Table1[],2,FALSE))</f>
        <v/>
      </c>
      <c r="P2403" t="str">
        <f>IF(VLOOKUP($B2403,Table1[],3,FALSE)=0,"",VLOOKUP($B2403,Table1[],3,FALSE))</f>
        <v/>
      </c>
      <c r="Q2403" t="str">
        <f>IF(VLOOKUP($B2403,Table1[],5,FALSE)=0,"",VLOOKUP($B2403,Table1[],5,FALSE))</f>
        <v/>
      </c>
    </row>
    <row r="2404" spans="1:17" x14ac:dyDescent="0.25">
      <c r="A2404" t="s">
        <v>697</v>
      </c>
      <c r="B2404" t="s">
        <v>13</v>
      </c>
      <c r="C2404">
        <v>0</v>
      </c>
      <c r="D2404">
        <v>0.1</v>
      </c>
      <c r="E2404">
        <v>1E-3</v>
      </c>
      <c r="F2404" t="s">
        <v>16</v>
      </c>
      <c r="G2404" t="s">
        <v>15</v>
      </c>
      <c r="K2404">
        <v>577.47</v>
      </c>
      <c r="L2404">
        <v>2.5928</v>
      </c>
      <c r="M2404">
        <v>577.47</v>
      </c>
      <c r="N2404">
        <v>2.5928</v>
      </c>
      <c r="O2404" t="str">
        <f>IF(VLOOKUP($B2404,Table1[],2,FALSE)=0,"",VLOOKUP($B2404,Table1[],2,FALSE))</f>
        <v/>
      </c>
      <c r="P2404" t="str">
        <f>IF(VLOOKUP($B2404,Table1[],3,FALSE)=0,"",VLOOKUP($B2404,Table1[],3,FALSE))</f>
        <v/>
      </c>
      <c r="Q2404" t="str">
        <f>IF(VLOOKUP($B2404,Table1[],5,FALSE)=0,"",VLOOKUP($B2404,Table1[],5,FALSE))</f>
        <v/>
      </c>
    </row>
    <row r="2405" spans="1:17" x14ac:dyDescent="0.25">
      <c r="A2405" t="s">
        <v>697</v>
      </c>
      <c r="B2405" t="s">
        <v>13</v>
      </c>
      <c r="C2405">
        <v>0</v>
      </c>
      <c r="D2405">
        <v>0.1</v>
      </c>
      <c r="E2405">
        <v>0.01</v>
      </c>
      <c r="F2405" t="s">
        <v>16</v>
      </c>
      <c r="G2405" t="s">
        <v>15</v>
      </c>
      <c r="K2405">
        <v>5773.6</v>
      </c>
      <c r="L2405">
        <v>0.25939000000000001</v>
      </c>
      <c r="M2405">
        <v>5773.6</v>
      </c>
      <c r="N2405">
        <v>0.25939000000000001</v>
      </c>
      <c r="O2405" t="str">
        <f>IF(VLOOKUP($B2405,Table1[],2,FALSE)=0,"",VLOOKUP($B2405,Table1[],2,FALSE))</f>
        <v/>
      </c>
      <c r="P2405" t="str">
        <f>IF(VLOOKUP($B2405,Table1[],3,FALSE)=0,"",VLOOKUP($B2405,Table1[],3,FALSE))</f>
        <v/>
      </c>
      <c r="Q2405" t="str">
        <f>IF(VLOOKUP($B2405,Table1[],5,FALSE)=0,"",VLOOKUP($B2405,Table1[],5,FALSE))</f>
        <v/>
      </c>
    </row>
    <row r="2406" spans="1:17" x14ac:dyDescent="0.25">
      <c r="A2406" t="s">
        <v>697</v>
      </c>
      <c r="B2406" t="s">
        <v>13</v>
      </c>
      <c r="C2406">
        <v>0.1</v>
      </c>
      <c r="D2406">
        <v>1</v>
      </c>
      <c r="E2406">
        <v>1.0000000000000001E-5</v>
      </c>
      <c r="F2406" t="s">
        <v>16</v>
      </c>
      <c r="G2406" t="s">
        <v>15</v>
      </c>
      <c r="K2406">
        <v>36</v>
      </c>
      <c r="L2406">
        <v>92</v>
      </c>
      <c r="M2406">
        <v>35.884999999999998</v>
      </c>
      <c r="N2406">
        <v>91.647999999999996</v>
      </c>
      <c r="O2406" t="str">
        <f>IF(VLOOKUP($B2406,Table1[],2,FALSE)=0,"",VLOOKUP($B2406,Table1[],2,FALSE))</f>
        <v/>
      </c>
      <c r="P2406" t="str">
        <f>IF(VLOOKUP($B2406,Table1[],3,FALSE)=0,"",VLOOKUP($B2406,Table1[],3,FALSE))</f>
        <v/>
      </c>
      <c r="Q2406" t="str">
        <f>IF(VLOOKUP($B2406,Table1[],5,FALSE)=0,"",VLOOKUP($B2406,Table1[],5,FALSE))</f>
        <v/>
      </c>
    </row>
    <row r="2407" spans="1:17" x14ac:dyDescent="0.25">
      <c r="A2407" t="s">
        <v>697</v>
      </c>
      <c r="B2407" t="s">
        <v>13</v>
      </c>
      <c r="C2407">
        <v>0.1</v>
      </c>
      <c r="D2407">
        <v>1</v>
      </c>
      <c r="E2407">
        <v>1E-4</v>
      </c>
      <c r="F2407" t="s">
        <v>16</v>
      </c>
      <c r="G2407" t="s">
        <v>15</v>
      </c>
      <c r="K2407">
        <v>65.685000000000002</v>
      </c>
      <c r="L2407">
        <v>74.286000000000001</v>
      </c>
      <c r="M2407">
        <v>65.573999999999998</v>
      </c>
      <c r="N2407">
        <v>74.301000000000002</v>
      </c>
      <c r="O2407" t="str">
        <f>IF(VLOOKUP($B2407,Table1[],2,FALSE)=0,"",VLOOKUP($B2407,Table1[],2,FALSE))</f>
        <v/>
      </c>
      <c r="P2407" t="str">
        <f>IF(VLOOKUP($B2407,Table1[],3,FALSE)=0,"",VLOOKUP($B2407,Table1[],3,FALSE))</f>
        <v/>
      </c>
      <c r="Q2407" t="str">
        <f>IF(VLOOKUP($B2407,Table1[],5,FALSE)=0,"",VLOOKUP($B2407,Table1[],5,FALSE))</f>
        <v/>
      </c>
    </row>
    <row r="2408" spans="1:17" x14ac:dyDescent="0.25">
      <c r="A2408" t="s">
        <v>697</v>
      </c>
      <c r="B2408" t="s">
        <v>13</v>
      </c>
      <c r="C2408">
        <v>0.1</v>
      </c>
      <c r="D2408">
        <v>1</v>
      </c>
      <c r="E2408">
        <v>1E-3</v>
      </c>
      <c r="F2408" t="s">
        <v>16</v>
      </c>
      <c r="G2408" t="s">
        <v>15</v>
      </c>
      <c r="K2408">
        <v>577.78</v>
      </c>
      <c r="L2408">
        <v>13.555</v>
      </c>
      <c r="M2408">
        <v>577.73</v>
      </c>
      <c r="N2408">
        <v>13.515000000000001</v>
      </c>
      <c r="O2408" t="str">
        <f>IF(VLOOKUP($B2408,Table1[],2,FALSE)=0,"",VLOOKUP($B2408,Table1[],2,FALSE))</f>
        <v/>
      </c>
      <c r="P2408" t="str">
        <f>IF(VLOOKUP($B2408,Table1[],3,FALSE)=0,"",VLOOKUP($B2408,Table1[],3,FALSE))</f>
        <v/>
      </c>
      <c r="Q2408" t="str">
        <f>IF(VLOOKUP($B2408,Table1[],5,FALSE)=0,"",VLOOKUP($B2408,Table1[],5,FALSE))</f>
        <v/>
      </c>
    </row>
    <row r="2409" spans="1:17" x14ac:dyDescent="0.25">
      <c r="A2409" t="s">
        <v>697</v>
      </c>
      <c r="B2409" t="s">
        <v>13</v>
      </c>
      <c r="C2409">
        <v>0.1</v>
      </c>
      <c r="D2409">
        <v>1</v>
      </c>
      <c r="E2409">
        <v>0.01</v>
      </c>
      <c r="F2409" t="s">
        <v>16</v>
      </c>
      <c r="G2409" t="s">
        <v>15</v>
      </c>
      <c r="K2409">
        <v>5773.6</v>
      </c>
      <c r="L2409">
        <v>1.3866000000000001</v>
      </c>
      <c r="M2409">
        <v>5773.6</v>
      </c>
      <c r="N2409">
        <v>1.3695999999999999</v>
      </c>
      <c r="O2409" t="str">
        <f>IF(VLOOKUP($B2409,Table1[],2,FALSE)=0,"",VLOOKUP($B2409,Table1[],2,FALSE))</f>
        <v/>
      </c>
      <c r="P2409" t="str">
        <f>IF(VLOOKUP($B2409,Table1[],3,FALSE)=0,"",VLOOKUP($B2409,Table1[],3,FALSE))</f>
        <v/>
      </c>
      <c r="Q2409" t="str">
        <f>IF(VLOOKUP($B2409,Table1[],5,FALSE)=0,"",VLOOKUP($B2409,Table1[],5,FALSE))</f>
        <v/>
      </c>
    </row>
    <row r="2410" spans="1:17" x14ac:dyDescent="0.25">
      <c r="A2410" t="s">
        <v>697</v>
      </c>
      <c r="B2410" t="s">
        <v>13</v>
      </c>
      <c r="C2410">
        <v>0.1</v>
      </c>
      <c r="D2410">
        <v>1</v>
      </c>
      <c r="E2410">
        <v>0.1</v>
      </c>
      <c r="F2410" t="s">
        <v>16</v>
      </c>
      <c r="G2410" t="s">
        <v>15</v>
      </c>
      <c r="K2410">
        <v>57736</v>
      </c>
      <c r="L2410">
        <v>0.14379</v>
      </c>
      <c r="M2410">
        <v>57736</v>
      </c>
      <c r="N2410">
        <v>0.13697999999999999</v>
      </c>
      <c r="O2410" t="str">
        <f>IF(VLOOKUP($B2410,Table1[],2,FALSE)=0,"",VLOOKUP($B2410,Table1[],2,FALSE))</f>
        <v/>
      </c>
      <c r="P2410" t="str">
        <f>IF(VLOOKUP($B2410,Table1[],3,FALSE)=0,"",VLOOKUP($B2410,Table1[],3,FALSE))</f>
        <v/>
      </c>
      <c r="Q2410" t="str">
        <f>IF(VLOOKUP($B2410,Table1[],5,FALSE)=0,"",VLOOKUP($B2410,Table1[],5,FALSE))</f>
        <v/>
      </c>
    </row>
    <row r="2411" spans="1:17" x14ac:dyDescent="0.25">
      <c r="A2411" t="s">
        <v>697</v>
      </c>
      <c r="B2411" t="s">
        <v>13</v>
      </c>
      <c r="C2411">
        <v>1</v>
      </c>
      <c r="D2411">
        <v>10</v>
      </c>
      <c r="E2411">
        <v>1E-4</v>
      </c>
      <c r="F2411" t="s">
        <v>16</v>
      </c>
      <c r="G2411" t="s">
        <v>15</v>
      </c>
      <c r="K2411">
        <v>360</v>
      </c>
      <c r="L2411">
        <v>92</v>
      </c>
      <c r="M2411">
        <v>354.54</v>
      </c>
      <c r="N2411">
        <v>91.828999999999994</v>
      </c>
      <c r="O2411" t="str">
        <f>IF(VLOOKUP($B2411,Table1[],2,FALSE)=0,"",VLOOKUP($B2411,Table1[],2,FALSE))</f>
        <v/>
      </c>
      <c r="P2411" t="str">
        <f>IF(VLOOKUP($B2411,Table1[],3,FALSE)=0,"",VLOOKUP($B2411,Table1[],3,FALSE))</f>
        <v/>
      </c>
      <c r="Q2411" t="str">
        <f>IF(VLOOKUP($B2411,Table1[],5,FALSE)=0,"",VLOOKUP($B2411,Table1[],5,FALSE))</f>
        <v/>
      </c>
    </row>
    <row r="2412" spans="1:17" x14ac:dyDescent="0.25">
      <c r="A2412" t="s">
        <v>697</v>
      </c>
      <c r="B2412" t="s">
        <v>13</v>
      </c>
      <c r="C2412">
        <v>1</v>
      </c>
      <c r="D2412">
        <v>10</v>
      </c>
      <c r="E2412">
        <v>1E-3</v>
      </c>
      <c r="F2412" t="s">
        <v>16</v>
      </c>
      <c r="G2412" t="s">
        <v>15</v>
      </c>
      <c r="K2412">
        <v>653.72</v>
      </c>
      <c r="L2412">
        <v>74.370999999999995</v>
      </c>
      <c r="M2412">
        <v>653.16999999999996</v>
      </c>
      <c r="N2412">
        <v>74.328999999999994</v>
      </c>
      <c r="O2412" t="str">
        <f>IF(VLOOKUP($B2412,Table1[],2,FALSE)=0,"",VLOOKUP($B2412,Table1[],2,FALSE))</f>
        <v/>
      </c>
      <c r="P2412" t="str">
        <f>IF(VLOOKUP($B2412,Table1[],3,FALSE)=0,"",VLOOKUP($B2412,Table1[],3,FALSE))</f>
        <v/>
      </c>
      <c r="Q2412" t="str">
        <f>IF(VLOOKUP($B2412,Table1[],5,FALSE)=0,"",VLOOKUP($B2412,Table1[],5,FALSE))</f>
        <v/>
      </c>
    </row>
    <row r="2413" spans="1:17" x14ac:dyDescent="0.25">
      <c r="A2413" t="s">
        <v>697</v>
      </c>
      <c r="B2413" t="s">
        <v>13</v>
      </c>
      <c r="C2413">
        <v>1</v>
      </c>
      <c r="D2413">
        <v>10</v>
      </c>
      <c r="E2413">
        <v>0.01</v>
      </c>
      <c r="F2413" t="s">
        <v>16</v>
      </c>
      <c r="G2413" t="s">
        <v>15</v>
      </c>
      <c r="K2413">
        <v>5777.2</v>
      </c>
      <c r="L2413">
        <v>13.558999999999999</v>
      </c>
      <c r="M2413">
        <v>5777</v>
      </c>
      <c r="N2413">
        <v>13.491</v>
      </c>
      <c r="O2413" t="str">
        <f>IF(VLOOKUP($B2413,Table1[],2,FALSE)=0,"",VLOOKUP($B2413,Table1[],2,FALSE))</f>
        <v/>
      </c>
      <c r="P2413" t="str">
        <f>IF(VLOOKUP($B2413,Table1[],3,FALSE)=0,"",VLOOKUP($B2413,Table1[],3,FALSE))</f>
        <v/>
      </c>
      <c r="Q2413" t="str">
        <f>IF(VLOOKUP($B2413,Table1[],5,FALSE)=0,"",VLOOKUP($B2413,Table1[],5,FALSE))</f>
        <v/>
      </c>
    </row>
    <row r="2414" spans="1:17" x14ac:dyDescent="0.25">
      <c r="A2414" t="s">
        <v>697</v>
      </c>
      <c r="B2414" t="s">
        <v>13</v>
      </c>
      <c r="C2414">
        <v>1</v>
      </c>
      <c r="D2414">
        <v>10</v>
      </c>
      <c r="E2414">
        <v>0.1</v>
      </c>
      <c r="F2414" t="s">
        <v>16</v>
      </c>
      <c r="G2414" t="s">
        <v>15</v>
      </c>
      <c r="K2414">
        <v>57736</v>
      </c>
      <c r="L2414">
        <v>1.3954</v>
      </c>
      <c r="M2414">
        <v>57736</v>
      </c>
      <c r="N2414">
        <v>13.496</v>
      </c>
      <c r="O2414" t="str">
        <f>IF(VLOOKUP($B2414,Table1[],2,FALSE)=0,"",VLOOKUP($B2414,Table1[],2,FALSE))</f>
        <v/>
      </c>
      <c r="P2414" t="str">
        <f>IF(VLOOKUP($B2414,Table1[],3,FALSE)=0,"",VLOOKUP($B2414,Table1[],3,FALSE))</f>
        <v/>
      </c>
      <c r="Q2414" t="str">
        <f>IF(VLOOKUP($B2414,Table1[],5,FALSE)=0,"",VLOOKUP($B2414,Table1[],5,FALSE))</f>
        <v/>
      </c>
    </row>
    <row r="2415" spans="1:17" x14ac:dyDescent="0.25">
      <c r="A2415" t="s">
        <v>697</v>
      </c>
      <c r="B2415" t="s">
        <v>13</v>
      </c>
      <c r="C2415">
        <v>1</v>
      </c>
      <c r="D2415">
        <v>10</v>
      </c>
      <c r="E2415">
        <v>1</v>
      </c>
      <c r="F2415" t="s">
        <v>16</v>
      </c>
      <c r="G2415" t="s">
        <v>15</v>
      </c>
      <c r="K2415">
        <v>577360</v>
      </c>
      <c r="L2415">
        <v>0.14807999999999999</v>
      </c>
      <c r="M2415">
        <v>577360</v>
      </c>
      <c r="N2415">
        <v>13.497</v>
      </c>
      <c r="O2415" t="str">
        <f>IF(VLOOKUP($B2415,Table1[],2,FALSE)=0,"",VLOOKUP($B2415,Table1[],2,FALSE))</f>
        <v/>
      </c>
      <c r="P2415" t="str">
        <f>IF(VLOOKUP($B2415,Table1[],3,FALSE)=0,"",VLOOKUP($B2415,Table1[],3,FALSE))</f>
        <v/>
      </c>
      <c r="Q2415" t="str">
        <f>IF(VLOOKUP($B2415,Table1[],5,FALSE)=0,"",VLOOKUP($B2415,Table1[],5,FALSE))</f>
        <v/>
      </c>
    </row>
    <row r="2416" spans="1:17" x14ac:dyDescent="0.25">
      <c r="A2416" t="s">
        <v>697</v>
      </c>
      <c r="B2416" t="s">
        <v>13</v>
      </c>
      <c r="C2416">
        <v>10</v>
      </c>
      <c r="D2416">
        <v>100</v>
      </c>
      <c r="E2416">
        <v>1E-3</v>
      </c>
      <c r="F2416" t="s">
        <v>16</v>
      </c>
      <c r="G2416" t="s">
        <v>14</v>
      </c>
      <c r="K2416">
        <v>6.8</v>
      </c>
      <c r="L2416">
        <v>8.2000000000000003E-2</v>
      </c>
      <c r="M2416">
        <v>6.7337999999999996</v>
      </c>
      <c r="N2416">
        <v>8.2464999999999997E-2</v>
      </c>
      <c r="O2416" t="str">
        <f>IF(VLOOKUP($B2416,Table1[],2,FALSE)=0,"",VLOOKUP($B2416,Table1[],2,FALSE))</f>
        <v/>
      </c>
      <c r="P2416" t="str">
        <f>IF(VLOOKUP($B2416,Table1[],3,FALSE)=0,"",VLOOKUP($B2416,Table1[],3,FALSE))</f>
        <v/>
      </c>
      <c r="Q2416" t="str">
        <f>IF(VLOOKUP($B2416,Table1[],5,FALSE)=0,"",VLOOKUP($B2416,Table1[],5,FALSE))</f>
        <v/>
      </c>
    </row>
    <row r="2417" spans="1:17" x14ac:dyDescent="0.25">
      <c r="A2417" t="s">
        <v>697</v>
      </c>
      <c r="B2417" t="s">
        <v>13</v>
      </c>
      <c r="C2417">
        <v>10</v>
      </c>
      <c r="D2417">
        <v>100</v>
      </c>
      <c r="E2417">
        <v>0.01</v>
      </c>
      <c r="F2417" t="s">
        <v>16</v>
      </c>
      <c r="G2417" t="s">
        <v>14</v>
      </c>
      <c r="K2417">
        <v>8.7739999999999991</v>
      </c>
      <c r="L2417">
        <v>7.2816000000000006E-2</v>
      </c>
      <c r="M2417">
        <v>8.766</v>
      </c>
      <c r="N2417">
        <v>7.2780999999999998E-2</v>
      </c>
      <c r="O2417" t="str">
        <f>IF(VLOOKUP($B2417,Table1[],2,FALSE)=0,"",VLOOKUP($B2417,Table1[],2,FALSE))</f>
        <v/>
      </c>
      <c r="P2417" t="str">
        <f>IF(VLOOKUP($B2417,Table1[],3,FALSE)=0,"",VLOOKUP($B2417,Table1[],3,FALSE))</f>
        <v/>
      </c>
      <c r="Q2417" t="str">
        <f>IF(VLOOKUP($B2417,Table1[],5,FALSE)=0,"",VLOOKUP($B2417,Table1[],5,FALSE))</f>
        <v/>
      </c>
    </row>
    <row r="2418" spans="1:17" x14ac:dyDescent="0.25">
      <c r="A2418" t="s">
        <v>697</v>
      </c>
      <c r="B2418" t="s">
        <v>13</v>
      </c>
      <c r="C2418">
        <v>10</v>
      </c>
      <c r="D2418">
        <v>100</v>
      </c>
      <c r="E2418">
        <v>0.1</v>
      </c>
      <c r="F2418" t="s">
        <v>16</v>
      </c>
      <c r="G2418" t="s">
        <v>14</v>
      </c>
      <c r="K2418">
        <v>58.072000000000003</v>
      </c>
      <c r="L2418">
        <v>1.5845000000000001E-2</v>
      </c>
      <c r="M2418">
        <v>58.067999999999998</v>
      </c>
      <c r="N2418">
        <v>1.5768999999999998E-2</v>
      </c>
      <c r="O2418" t="str">
        <f>IF(VLOOKUP($B2418,Table1[],2,FALSE)=0,"",VLOOKUP($B2418,Table1[],2,FALSE))</f>
        <v/>
      </c>
      <c r="P2418" t="str">
        <f>IF(VLOOKUP($B2418,Table1[],3,FALSE)=0,"",VLOOKUP($B2418,Table1[],3,FALSE))</f>
        <v/>
      </c>
      <c r="Q2418" t="str">
        <f>IF(VLOOKUP($B2418,Table1[],5,FALSE)=0,"",VLOOKUP($B2418,Table1[],5,FALSE))</f>
        <v/>
      </c>
    </row>
    <row r="2419" spans="1:17" x14ac:dyDescent="0.25">
      <c r="A2419" t="s">
        <v>697</v>
      </c>
      <c r="B2419" t="s">
        <v>13</v>
      </c>
      <c r="C2419">
        <v>10</v>
      </c>
      <c r="D2419">
        <v>100</v>
      </c>
      <c r="E2419">
        <v>1</v>
      </c>
      <c r="F2419" t="s">
        <v>16</v>
      </c>
      <c r="G2419" t="s">
        <v>14</v>
      </c>
      <c r="K2419">
        <v>577.39</v>
      </c>
      <c r="L2419">
        <v>1.6414999999999999E-3</v>
      </c>
      <c r="M2419">
        <v>577.39</v>
      </c>
      <c r="N2419">
        <v>1.6092999999999999E-3</v>
      </c>
      <c r="O2419" t="str">
        <f>IF(VLOOKUP($B2419,Table1[],2,FALSE)=0,"",VLOOKUP($B2419,Table1[],2,FALSE))</f>
        <v/>
      </c>
      <c r="P2419" t="str">
        <f>IF(VLOOKUP($B2419,Table1[],3,FALSE)=0,"",VLOOKUP($B2419,Table1[],3,FALSE))</f>
        <v/>
      </c>
      <c r="Q2419" t="str">
        <f>IF(VLOOKUP($B2419,Table1[],5,FALSE)=0,"",VLOOKUP($B2419,Table1[],5,FALSE))</f>
        <v/>
      </c>
    </row>
    <row r="2420" spans="1:17" x14ac:dyDescent="0.25">
      <c r="A2420" t="s">
        <v>697</v>
      </c>
      <c r="B2420" t="s">
        <v>13</v>
      </c>
      <c r="C2420">
        <v>10</v>
      </c>
      <c r="D2420">
        <v>100</v>
      </c>
      <c r="E2420">
        <v>10</v>
      </c>
      <c r="F2420" t="s">
        <v>16</v>
      </c>
      <c r="G2420" t="s">
        <v>14</v>
      </c>
      <c r="K2420">
        <v>5773.6</v>
      </c>
      <c r="L2420">
        <v>1.7383000000000001E-4</v>
      </c>
      <c r="M2420">
        <v>5773.6</v>
      </c>
      <c r="N2420">
        <v>1.6097E-4</v>
      </c>
      <c r="O2420" t="str">
        <f>IF(VLOOKUP($B2420,Table1[],2,FALSE)=0,"",VLOOKUP($B2420,Table1[],2,FALSE))</f>
        <v/>
      </c>
      <c r="P2420" t="str">
        <f>IF(VLOOKUP($B2420,Table1[],3,FALSE)=0,"",VLOOKUP($B2420,Table1[],3,FALSE))</f>
        <v/>
      </c>
      <c r="Q2420" t="str">
        <f>IF(VLOOKUP($B2420,Table1[],5,FALSE)=0,"",VLOOKUP($B2420,Table1[],5,FALSE))</f>
        <v/>
      </c>
    </row>
    <row r="2421" spans="1:17" x14ac:dyDescent="0.25">
      <c r="A2421" t="s">
        <v>697</v>
      </c>
      <c r="B2421" t="s">
        <v>13</v>
      </c>
      <c r="C2421">
        <v>100</v>
      </c>
      <c r="D2421">
        <v>1020</v>
      </c>
      <c r="E2421">
        <v>0.01</v>
      </c>
      <c r="F2421" t="s">
        <v>16</v>
      </c>
      <c r="G2421" t="s">
        <v>14</v>
      </c>
      <c r="K2421">
        <v>36</v>
      </c>
      <c r="L2421">
        <v>9.1999999999999998E-2</v>
      </c>
      <c r="M2421">
        <v>35.843000000000004</v>
      </c>
      <c r="N2421">
        <v>9.1772000000000006E-2</v>
      </c>
      <c r="O2421" t="str">
        <f>IF(VLOOKUP($B2421,Table1[],2,FALSE)=0,"",VLOOKUP($B2421,Table1[],2,FALSE))</f>
        <v/>
      </c>
      <c r="P2421" t="str">
        <f>IF(VLOOKUP($B2421,Table1[],3,FALSE)=0,"",VLOOKUP($B2421,Table1[],3,FALSE))</f>
        <v/>
      </c>
      <c r="Q2421" t="str">
        <f>IF(VLOOKUP($B2421,Table1[],5,FALSE)=0,"",VLOOKUP($B2421,Table1[],5,FALSE))</f>
        <v/>
      </c>
    </row>
    <row r="2422" spans="1:17" x14ac:dyDescent="0.25">
      <c r="A2422" t="s">
        <v>697</v>
      </c>
      <c r="B2422" t="s">
        <v>13</v>
      </c>
      <c r="C2422">
        <v>100</v>
      </c>
      <c r="D2422">
        <v>1020</v>
      </c>
      <c r="E2422">
        <v>0.1</v>
      </c>
      <c r="F2422" t="s">
        <v>16</v>
      </c>
      <c r="G2422" t="s">
        <v>14</v>
      </c>
      <c r="K2422">
        <v>65.632000000000005</v>
      </c>
      <c r="L2422">
        <v>7.4630000000000002E-2</v>
      </c>
      <c r="M2422">
        <v>65.525000000000006</v>
      </c>
      <c r="N2422">
        <v>7.4607999999999994E-2</v>
      </c>
      <c r="O2422" t="str">
        <f>IF(VLOOKUP($B2422,Table1[],2,FALSE)=0,"",VLOOKUP($B2422,Table1[],2,FALSE))</f>
        <v/>
      </c>
      <c r="P2422" t="str">
        <f>IF(VLOOKUP($B2422,Table1[],3,FALSE)=0,"",VLOOKUP($B2422,Table1[],3,FALSE))</f>
        <v/>
      </c>
      <c r="Q2422" t="str">
        <f>IF(VLOOKUP($B2422,Table1[],5,FALSE)=0,"",VLOOKUP($B2422,Table1[],5,FALSE))</f>
        <v/>
      </c>
    </row>
    <row r="2423" spans="1:17" x14ac:dyDescent="0.25">
      <c r="A2423" t="s">
        <v>697</v>
      </c>
      <c r="B2423" t="s">
        <v>13</v>
      </c>
      <c r="C2423">
        <v>100</v>
      </c>
      <c r="D2423">
        <v>1020</v>
      </c>
      <c r="E2423">
        <v>1</v>
      </c>
      <c r="F2423" t="s">
        <v>16</v>
      </c>
      <c r="G2423" t="s">
        <v>14</v>
      </c>
      <c r="K2423">
        <v>577.76</v>
      </c>
      <c r="L2423">
        <v>1.3752E-2</v>
      </c>
      <c r="M2423">
        <v>577.71</v>
      </c>
      <c r="N2423">
        <v>1.3677E-2</v>
      </c>
      <c r="O2423" t="str">
        <f>IF(VLOOKUP($B2423,Table1[],2,FALSE)=0,"",VLOOKUP($B2423,Table1[],2,FALSE))</f>
        <v/>
      </c>
      <c r="P2423" t="str">
        <f>IF(VLOOKUP($B2423,Table1[],3,FALSE)=0,"",VLOOKUP($B2423,Table1[],3,FALSE))</f>
        <v/>
      </c>
      <c r="Q2423" t="str">
        <f>IF(VLOOKUP($B2423,Table1[],5,FALSE)=0,"",VLOOKUP($B2423,Table1[],5,FALSE))</f>
        <v/>
      </c>
    </row>
    <row r="2424" spans="1:17" x14ac:dyDescent="0.25">
      <c r="A2424" t="s">
        <v>697</v>
      </c>
      <c r="B2424" t="s">
        <v>13</v>
      </c>
      <c r="C2424">
        <v>100</v>
      </c>
      <c r="D2424">
        <v>1020</v>
      </c>
      <c r="E2424">
        <v>10</v>
      </c>
      <c r="F2424" t="s">
        <v>16</v>
      </c>
      <c r="G2424" t="s">
        <v>14</v>
      </c>
      <c r="K2424">
        <v>5773.6</v>
      </c>
      <c r="L2424">
        <v>1.4178999999999999E-3</v>
      </c>
      <c r="M2424">
        <v>5773.6</v>
      </c>
      <c r="N2424">
        <v>1.3864000000000001E-3</v>
      </c>
      <c r="O2424" t="str">
        <f>IF(VLOOKUP($B2424,Table1[],2,FALSE)=0,"",VLOOKUP($B2424,Table1[],2,FALSE))</f>
        <v/>
      </c>
      <c r="P2424" t="str">
        <f>IF(VLOOKUP($B2424,Table1[],3,FALSE)=0,"",VLOOKUP($B2424,Table1[],3,FALSE))</f>
        <v/>
      </c>
      <c r="Q2424" t="str">
        <f>IF(VLOOKUP($B2424,Table1[],5,FALSE)=0,"",VLOOKUP($B2424,Table1[],5,FALSE))</f>
        <v/>
      </c>
    </row>
    <row r="2425" spans="1:17" x14ac:dyDescent="0.25">
      <c r="A2425" t="s">
        <v>697</v>
      </c>
      <c r="B2425" t="s">
        <v>13</v>
      </c>
      <c r="C2425">
        <v>100</v>
      </c>
      <c r="D2425">
        <v>1020</v>
      </c>
      <c r="E2425">
        <v>100</v>
      </c>
      <c r="F2425" t="s">
        <v>16</v>
      </c>
      <c r="G2425" t="s">
        <v>14</v>
      </c>
      <c r="K2425">
        <v>57736</v>
      </c>
      <c r="L2425">
        <v>1.5124999999999999E-4</v>
      </c>
      <c r="M2425">
        <v>57736</v>
      </c>
      <c r="N2425">
        <v>1.3866E-4</v>
      </c>
      <c r="O2425" t="str">
        <f>IF(VLOOKUP($B2425,Table1[],2,FALSE)=0,"",VLOOKUP($B2425,Table1[],2,FALSE))</f>
        <v/>
      </c>
      <c r="P2425" t="str">
        <f>IF(VLOOKUP($B2425,Table1[],3,FALSE)=0,"",VLOOKUP($B2425,Table1[],3,FALSE))</f>
        <v/>
      </c>
      <c r="Q2425" t="str">
        <f>IF(VLOOKUP($B2425,Table1[],5,FALSE)=0,"",VLOOKUP($B2425,Table1[],5,FALSE))</f>
        <v/>
      </c>
    </row>
    <row r="2426" spans="1:17" x14ac:dyDescent="0.25">
      <c r="A2426" t="s">
        <v>697</v>
      </c>
      <c r="B2426" t="s">
        <v>101</v>
      </c>
      <c r="C2426">
        <v>0</v>
      </c>
      <c r="D2426">
        <v>1E-4</v>
      </c>
      <c r="E2426">
        <v>1.0000000000000001E-9</v>
      </c>
      <c r="F2426" t="s">
        <v>24</v>
      </c>
      <c r="G2426" t="s">
        <v>717</v>
      </c>
      <c r="K2426">
        <v>35</v>
      </c>
      <c r="L2426">
        <v>350000</v>
      </c>
      <c r="M2426">
        <v>34.933</v>
      </c>
      <c r="N2426">
        <v>349170</v>
      </c>
      <c r="O2426" t="str">
        <f>IF(VLOOKUP($B2426,Table1[],2,FALSE)=0,"",VLOOKUP($B2426,Table1[],2,FALSE))</f>
        <v/>
      </c>
      <c r="P2426" t="str">
        <f>IF(VLOOKUP($B2426,Table1[],3,FALSE)=0,"",VLOOKUP($B2426,Table1[],3,FALSE))</f>
        <v/>
      </c>
      <c r="Q2426" t="str">
        <f>IF(VLOOKUP($B2426,Table1[],5,FALSE)=0,"",VLOOKUP($B2426,Table1[],5,FALSE))</f>
        <v/>
      </c>
    </row>
    <row r="2427" spans="1:17" x14ac:dyDescent="0.25">
      <c r="A2427" t="s">
        <v>697</v>
      </c>
      <c r="B2427" t="s">
        <v>101</v>
      </c>
      <c r="C2427">
        <v>0</v>
      </c>
      <c r="D2427">
        <v>1E-4</v>
      </c>
      <c r="E2427">
        <v>1E-8</v>
      </c>
      <c r="F2427" t="s">
        <v>24</v>
      </c>
      <c r="G2427" t="s">
        <v>717</v>
      </c>
      <c r="K2427">
        <v>35.368000000000002</v>
      </c>
      <c r="L2427">
        <v>346810</v>
      </c>
      <c r="M2427">
        <v>35.366</v>
      </c>
      <c r="N2427">
        <v>346810</v>
      </c>
      <c r="O2427" t="str">
        <f>IF(VLOOKUP($B2427,Table1[],2,FALSE)=0,"",VLOOKUP($B2427,Table1[],2,FALSE))</f>
        <v/>
      </c>
      <c r="P2427" t="str">
        <f>IF(VLOOKUP($B2427,Table1[],3,FALSE)=0,"",VLOOKUP($B2427,Table1[],3,FALSE))</f>
        <v/>
      </c>
      <c r="Q2427" t="str">
        <f>IF(VLOOKUP($B2427,Table1[],5,FALSE)=0,"",VLOOKUP($B2427,Table1[],5,FALSE))</f>
        <v/>
      </c>
    </row>
    <row r="2428" spans="1:17" x14ac:dyDescent="0.25">
      <c r="A2428" t="s">
        <v>697</v>
      </c>
      <c r="B2428" t="s">
        <v>101</v>
      </c>
      <c r="C2428">
        <v>0</v>
      </c>
      <c r="D2428">
        <v>1E-4</v>
      </c>
      <c r="E2428">
        <v>9.9999999999999995E-8</v>
      </c>
      <c r="F2428" t="s">
        <v>24</v>
      </c>
      <c r="G2428" t="s">
        <v>717</v>
      </c>
      <c r="K2428">
        <v>67.34</v>
      </c>
      <c r="L2428">
        <v>230750</v>
      </c>
      <c r="M2428">
        <v>67.335999999999999</v>
      </c>
      <c r="N2428">
        <v>230720</v>
      </c>
      <c r="O2428" t="str">
        <f>IF(VLOOKUP($B2428,Table1[],2,FALSE)=0,"",VLOOKUP($B2428,Table1[],2,FALSE))</f>
        <v/>
      </c>
      <c r="P2428" t="str">
        <f>IF(VLOOKUP($B2428,Table1[],3,FALSE)=0,"",VLOOKUP($B2428,Table1[],3,FALSE))</f>
        <v/>
      </c>
      <c r="Q2428" t="str">
        <f>IF(VLOOKUP($B2428,Table1[],5,FALSE)=0,"",VLOOKUP($B2428,Table1[],5,FALSE))</f>
        <v/>
      </c>
    </row>
    <row r="2429" spans="1:17" x14ac:dyDescent="0.25">
      <c r="A2429" t="s">
        <v>697</v>
      </c>
      <c r="B2429" t="s">
        <v>101</v>
      </c>
      <c r="C2429">
        <v>0</v>
      </c>
      <c r="D2429">
        <v>1E-4</v>
      </c>
      <c r="E2429">
        <v>9.9999999999999995E-7</v>
      </c>
      <c r="F2429" t="s">
        <v>24</v>
      </c>
      <c r="G2429" t="s">
        <v>717</v>
      </c>
      <c r="K2429">
        <v>578.4</v>
      </c>
      <c r="L2429">
        <v>31405</v>
      </c>
      <c r="M2429">
        <v>578.39</v>
      </c>
      <c r="N2429">
        <v>31376</v>
      </c>
      <c r="O2429" t="str">
        <f>IF(VLOOKUP($B2429,Table1[],2,FALSE)=0,"",VLOOKUP($B2429,Table1[],2,FALSE))</f>
        <v/>
      </c>
      <c r="P2429" t="str">
        <f>IF(VLOOKUP($B2429,Table1[],3,FALSE)=0,"",VLOOKUP($B2429,Table1[],3,FALSE))</f>
        <v/>
      </c>
      <c r="Q2429" t="str">
        <f>IF(VLOOKUP($B2429,Table1[],5,FALSE)=0,"",VLOOKUP($B2429,Table1[],5,FALSE))</f>
        <v/>
      </c>
    </row>
    <row r="2430" spans="1:17" x14ac:dyDescent="0.25">
      <c r="A2430" t="s">
        <v>697</v>
      </c>
      <c r="B2430" t="s">
        <v>101</v>
      </c>
      <c r="C2430">
        <v>0</v>
      </c>
      <c r="D2430">
        <v>1E-4</v>
      </c>
      <c r="E2430">
        <v>1.0000000000000001E-5</v>
      </c>
      <c r="F2430" t="s">
        <v>24</v>
      </c>
      <c r="G2430" t="s">
        <v>717</v>
      </c>
      <c r="K2430">
        <v>5773.7</v>
      </c>
      <c r="L2430">
        <v>3163.2</v>
      </c>
      <c r="M2430">
        <v>5773.7</v>
      </c>
      <c r="N2430">
        <v>3151.6</v>
      </c>
      <c r="O2430" t="str">
        <f>IF(VLOOKUP($B2430,Table1[],2,FALSE)=0,"",VLOOKUP($B2430,Table1[],2,FALSE))</f>
        <v/>
      </c>
      <c r="P2430" t="str">
        <f>IF(VLOOKUP($B2430,Table1[],3,FALSE)=0,"",VLOOKUP($B2430,Table1[],3,FALSE))</f>
        <v/>
      </c>
      <c r="Q2430" t="str">
        <f>IF(VLOOKUP($B2430,Table1[],5,FALSE)=0,"",VLOOKUP($B2430,Table1[],5,FALSE))</f>
        <v/>
      </c>
    </row>
    <row r="2431" spans="1:17" x14ac:dyDescent="0.25">
      <c r="A2431" t="s">
        <v>697</v>
      </c>
      <c r="B2431" t="s">
        <v>101</v>
      </c>
      <c r="C2431">
        <v>1E-4</v>
      </c>
      <c r="D2431">
        <v>1E-3</v>
      </c>
      <c r="E2431">
        <v>1E-8</v>
      </c>
      <c r="F2431" t="s">
        <v>24</v>
      </c>
      <c r="G2431" t="s">
        <v>717</v>
      </c>
      <c r="K2431">
        <v>120</v>
      </c>
      <c r="L2431">
        <v>350000</v>
      </c>
      <c r="M2431">
        <v>115.86</v>
      </c>
      <c r="N2431">
        <v>347000</v>
      </c>
      <c r="O2431" t="str">
        <f>IF(VLOOKUP($B2431,Table1[],2,FALSE)=0,"",VLOOKUP($B2431,Table1[],2,FALSE))</f>
        <v/>
      </c>
      <c r="P2431" t="str">
        <f>IF(VLOOKUP($B2431,Table1[],3,FALSE)=0,"",VLOOKUP($B2431,Table1[],3,FALSE))</f>
        <v/>
      </c>
      <c r="Q2431" t="str">
        <f>IF(VLOOKUP($B2431,Table1[],5,FALSE)=0,"",VLOOKUP($B2431,Table1[],5,FALSE))</f>
        <v/>
      </c>
    </row>
    <row r="2432" spans="1:17" x14ac:dyDescent="0.25">
      <c r="A2432" t="s">
        <v>697</v>
      </c>
      <c r="B2432" t="s">
        <v>101</v>
      </c>
      <c r="C2432">
        <v>1E-4</v>
      </c>
      <c r="D2432">
        <v>1E-3</v>
      </c>
      <c r="E2432">
        <v>9.9999999999999995E-8</v>
      </c>
      <c r="F2432" t="s">
        <v>24</v>
      </c>
      <c r="G2432" t="s">
        <v>717</v>
      </c>
      <c r="K2432">
        <v>127.29</v>
      </c>
      <c r="L2432">
        <v>339170</v>
      </c>
      <c r="M2432">
        <v>127.24</v>
      </c>
      <c r="N2432">
        <v>339180</v>
      </c>
      <c r="O2432" t="str">
        <f>IF(VLOOKUP($B2432,Table1[],2,FALSE)=0,"",VLOOKUP($B2432,Table1[],2,FALSE))</f>
        <v/>
      </c>
      <c r="P2432" t="str">
        <f>IF(VLOOKUP($B2432,Table1[],3,FALSE)=0,"",VLOOKUP($B2432,Table1[],3,FALSE))</f>
        <v/>
      </c>
      <c r="Q2432" t="str">
        <f>IF(VLOOKUP($B2432,Table1[],5,FALSE)=0,"",VLOOKUP($B2432,Table1[],5,FALSE))</f>
        <v/>
      </c>
    </row>
    <row r="2433" spans="1:17" x14ac:dyDescent="0.25">
      <c r="A2433" t="s">
        <v>697</v>
      </c>
      <c r="B2433" t="s">
        <v>101</v>
      </c>
      <c r="C2433">
        <v>1E-4</v>
      </c>
      <c r="D2433">
        <v>1E-3</v>
      </c>
      <c r="E2433">
        <v>9.9999999999999995E-7</v>
      </c>
      <c r="F2433" t="s">
        <v>24</v>
      </c>
      <c r="G2433" t="s">
        <v>717</v>
      </c>
      <c r="K2433">
        <v>580.76</v>
      </c>
      <c r="L2433">
        <v>159300</v>
      </c>
      <c r="M2433">
        <v>580.72</v>
      </c>
      <c r="N2433">
        <v>159250</v>
      </c>
      <c r="O2433" t="str">
        <f>IF(VLOOKUP($B2433,Table1[],2,FALSE)=0,"",VLOOKUP($B2433,Table1[],2,FALSE))</f>
        <v/>
      </c>
      <c r="P2433" t="str">
        <f>IF(VLOOKUP($B2433,Table1[],3,FALSE)=0,"",VLOOKUP($B2433,Table1[],3,FALSE))</f>
        <v/>
      </c>
      <c r="Q2433" t="str">
        <f>IF(VLOOKUP($B2433,Table1[],5,FALSE)=0,"",VLOOKUP($B2433,Table1[],5,FALSE))</f>
        <v/>
      </c>
    </row>
    <row r="2434" spans="1:17" x14ac:dyDescent="0.25">
      <c r="A2434" t="s">
        <v>697</v>
      </c>
      <c r="B2434" t="s">
        <v>101</v>
      </c>
      <c r="C2434">
        <v>1E-4</v>
      </c>
      <c r="D2434">
        <v>1E-3</v>
      </c>
      <c r="E2434">
        <v>1.0000000000000001E-5</v>
      </c>
      <c r="F2434" t="s">
        <v>24</v>
      </c>
      <c r="G2434" t="s">
        <v>717</v>
      </c>
      <c r="K2434">
        <v>5773.7</v>
      </c>
      <c r="L2434">
        <v>18430</v>
      </c>
      <c r="M2434">
        <v>5773.7</v>
      </c>
      <c r="N2434">
        <v>18401</v>
      </c>
      <c r="O2434" t="str">
        <f>IF(VLOOKUP($B2434,Table1[],2,FALSE)=0,"",VLOOKUP($B2434,Table1[],2,FALSE))</f>
        <v/>
      </c>
      <c r="P2434" t="str">
        <f>IF(VLOOKUP($B2434,Table1[],3,FALSE)=0,"",VLOOKUP($B2434,Table1[],3,FALSE))</f>
        <v/>
      </c>
      <c r="Q2434" t="str">
        <f>IF(VLOOKUP($B2434,Table1[],5,FALSE)=0,"",VLOOKUP($B2434,Table1[],5,FALSE))</f>
        <v/>
      </c>
    </row>
    <row r="2435" spans="1:17" x14ac:dyDescent="0.25">
      <c r="A2435" t="s">
        <v>697</v>
      </c>
      <c r="B2435" t="s">
        <v>101</v>
      </c>
      <c r="C2435">
        <v>1E-4</v>
      </c>
      <c r="D2435">
        <v>1E-3</v>
      </c>
      <c r="E2435">
        <v>1E-4</v>
      </c>
      <c r="F2435" t="s">
        <v>24</v>
      </c>
      <c r="G2435" t="s">
        <v>717</v>
      </c>
      <c r="K2435">
        <v>57736</v>
      </c>
      <c r="L2435">
        <v>1854.7</v>
      </c>
      <c r="M2435">
        <v>57736</v>
      </c>
      <c r="N2435">
        <v>1843.4</v>
      </c>
      <c r="O2435" t="str">
        <f>IF(VLOOKUP($B2435,Table1[],2,FALSE)=0,"",VLOOKUP($B2435,Table1[],2,FALSE))</f>
        <v/>
      </c>
      <c r="P2435" t="str">
        <f>IF(VLOOKUP($B2435,Table1[],3,FALSE)=0,"",VLOOKUP($B2435,Table1[],3,FALSE))</f>
        <v/>
      </c>
      <c r="Q2435" t="str">
        <f>IF(VLOOKUP($B2435,Table1[],5,FALSE)=0,"",VLOOKUP($B2435,Table1[],5,FALSE))</f>
        <v/>
      </c>
    </row>
    <row r="2436" spans="1:17" x14ac:dyDescent="0.25">
      <c r="A2436" t="s">
        <v>697</v>
      </c>
      <c r="B2436" t="s">
        <v>101</v>
      </c>
      <c r="C2436">
        <v>1E-3</v>
      </c>
      <c r="D2436">
        <v>0.01</v>
      </c>
      <c r="E2436">
        <v>9.9999999999999995E-8</v>
      </c>
      <c r="F2436" t="s">
        <v>24</v>
      </c>
      <c r="G2436" t="s">
        <v>22</v>
      </c>
      <c r="K2436">
        <v>1.2</v>
      </c>
      <c r="L2436">
        <v>350</v>
      </c>
      <c r="M2436">
        <v>1.1597</v>
      </c>
      <c r="N2436">
        <v>346.89</v>
      </c>
      <c r="O2436" t="str">
        <f>IF(VLOOKUP($B2436,Table1[],2,FALSE)=0,"",VLOOKUP($B2436,Table1[],2,FALSE))</f>
        <v/>
      </c>
      <c r="P2436" t="str">
        <f>IF(VLOOKUP($B2436,Table1[],3,FALSE)=0,"",VLOOKUP($B2436,Table1[],3,FALSE))</f>
        <v/>
      </c>
      <c r="Q2436" t="str">
        <f>IF(VLOOKUP($B2436,Table1[],5,FALSE)=0,"",VLOOKUP($B2436,Table1[],5,FALSE))</f>
        <v/>
      </c>
    </row>
    <row r="2437" spans="1:17" x14ac:dyDescent="0.25">
      <c r="A2437" t="s">
        <v>697</v>
      </c>
      <c r="B2437" t="s">
        <v>101</v>
      </c>
      <c r="C2437">
        <v>1E-3</v>
      </c>
      <c r="D2437">
        <v>0.01</v>
      </c>
      <c r="E2437">
        <v>9.9999999999999995E-7</v>
      </c>
      <c r="F2437" t="s">
        <v>24</v>
      </c>
      <c r="G2437" t="s">
        <v>22</v>
      </c>
      <c r="K2437">
        <v>1.2739</v>
      </c>
      <c r="L2437">
        <v>339.07</v>
      </c>
      <c r="M2437">
        <v>1.2734000000000001</v>
      </c>
      <c r="N2437">
        <v>339.08</v>
      </c>
      <c r="O2437" t="str">
        <f>IF(VLOOKUP($B2437,Table1[],2,FALSE)=0,"",VLOOKUP($B2437,Table1[],2,FALSE))</f>
        <v/>
      </c>
      <c r="P2437" t="str">
        <f>IF(VLOOKUP($B2437,Table1[],3,FALSE)=0,"",VLOOKUP($B2437,Table1[],3,FALSE))</f>
        <v/>
      </c>
      <c r="Q2437" t="str">
        <f>IF(VLOOKUP($B2437,Table1[],5,FALSE)=0,"",VLOOKUP($B2437,Table1[],5,FALSE))</f>
        <v/>
      </c>
    </row>
    <row r="2438" spans="1:17" x14ac:dyDescent="0.25">
      <c r="A2438" t="s">
        <v>697</v>
      </c>
      <c r="B2438" t="s">
        <v>101</v>
      </c>
      <c r="C2438">
        <v>1E-3</v>
      </c>
      <c r="D2438">
        <v>0.01</v>
      </c>
      <c r="E2438">
        <v>1.0000000000000001E-5</v>
      </c>
      <c r="F2438" t="s">
        <v>24</v>
      </c>
      <c r="G2438" t="s">
        <v>22</v>
      </c>
      <c r="K2438">
        <v>5.8079000000000001</v>
      </c>
      <c r="L2438">
        <v>159.28</v>
      </c>
      <c r="M2438">
        <v>5.8074000000000003</v>
      </c>
      <c r="N2438">
        <v>159.22999999999999</v>
      </c>
      <c r="O2438" t="str">
        <f>IF(VLOOKUP($B2438,Table1[],2,FALSE)=0,"",VLOOKUP($B2438,Table1[],2,FALSE))</f>
        <v/>
      </c>
      <c r="P2438" t="str">
        <f>IF(VLOOKUP($B2438,Table1[],3,FALSE)=0,"",VLOOKUP($B2438,Table1[],3,FALSE))</f>
        <v/>
      </c>
      <c r="Q2438" t="str">
        <f>IF(VLOOKUP($B2438,Table1[],5,FALSE)=0,"",VLOOKUP($B2438,Table1[],5,FALSE))</f>
        <v/>
      </c>
    </row>
    <row r="2439" spans="1:17" x14ac:dyDescent="0.25">
      <c r="A2439" t="s">
        <v>697</v>
      </c>
      <c r="B2439" t="s">
        <v>101</v>
      </c>
      <c r="C2439">
        <v>1E-3</v>
      </c>
      <c r="D2439">
        <v>0.01</v>
      </c>
      <c r="E2439">
        <v>1E-4</v>
      </c>
      <c r="F2439" t="s">
        <v>24</v>
      </c>
      <c r="G2439" t="s">
        <v>22</v>
      </c>
      <c r="K2439">
        <v>57.737000000000002</v>
      </c>
      <c r="L2439">
        <v>18.431000000000001</v>
      </c>
      <c r="M2439">
        <v>57.737000000000002</v>
      </c>
      <c r="N2439">
        <v>18.399000000000001</v>
      </c>
      <c r="O2439" t="str">
        <f>IF(VLOOKUP($B2439,Table1[],2,FALSE)=0,"",VLOOKUP($B2439,Table1[],2,FALSE))</f>
        <v/>
      </c>
      <c r="P2439" t="str">
        <f>IF(VLOOKUP($B2439,Table1[],3,FALSE)=0,"",VLOOKUP($B2439,Table1[],3,FALSE))</f>
        <v/>
      </c>
      <c r="Q2439" t="str">
        <f>IF(VLOOKUP($B2439,Table1[],5,FALSE)=0,"",VLOOKUP($B2439,Table1[],5,FALSE))</f>
        <v/>
      </c>
    </row>
    <row r="2440" spans="1:17" x14ac:dyDescent="0.25">
      <c r="A2440" t="s">
        <v>697</v>
      </c>
      <c r="B2440" t="s">
        <v>101</v>
      </c>
      <c r="C2440">
        <v>1E-3</v>
      </c>
      <c r="D2440">
        <v>0.01</v>
      </c>
      <c r="E2440">
        <v>1E-3</v>
      </c>
      <c r="F2440" t="s">
        <v>24</v>
      </c>
      <c r="G2440" t="s">
        <v>22</v>
      </c>
      <c r="K2440">
        <v>577.36</v>
      </c>
      <c r="L2440">
        <v>1.8560000000000001</v>
      </c>
      <c r="M2440">
        <v>577.36</v>
      </c>
      <c r="N2440">
        <v>1.8431</v>
      </c>
      <c r="O2440" t="str">
        <f>IF(VLOOKUP($B2440,Table1[],2,FALSE)=0,"",VLOOKUP($B2440,Table1[],2,FALSE))</f>
        <v/>
      </c>
      <c r="P2440" t="str">
        <f>IF(VLOOKUP($B2440,Table1[],3,FALSE)=0,"",VLOOKUP($B2440,Table1[],3,FALSE))</f>
        <v/>
      </c>
      <c r="Q2440" t="str">
        <f>IF(VLOOKUP($B2440,Table1[],5,FALSE)=0,"",VLOOKUP($B2440,Table1[],5,FALSE))</f>
        <v/>
      </c>
    </row>
    <row r="2441" spans="1:17" x14ac:dyDescent="0.25">
      <c r="A2441" t="s">
        <v>697</v>
      </c>
      <c r="B2441" t="s">
        <v>101</v>
      </c>
      <c r="C2441">
        <v>0.01</v>
      </c>
      <c r="D2441">
        <v>0.1</v>
      </c>
      <c r="E2441">
        <v>9.9999999999999995E-7</v>
      </c>
      <c r="F2441" t="s">
        <v>24</v>
      </c>
      <c r="G2441" t="s">
        <v>22</v>
      </c>
      <c r="K2441">
        <v>12</v>
      </c>
      <c r="L2441">
        <v>350</v>
      </c>
      <c r="M2441">
        <v>11.589</v>
      </c>
      <c r="N2441">
        <v>348.45</v>
      </c>
      <c r="O2441" t="str">
        <f>IF(VLOOKUP($B2441,Table1[],2,FALSE)=0,"",VLOOKUP($B2441,Table1[],2,FALSE))</f>
        <v/>
      </c>
      <c r="P2441" t="str">
        <f>IF(VLOOKUP($B2441,Table1[],3,FALSE)=0,"",VLOOKUP($B2441,Table1[],3,FALSE))</f>
        <v/>
      </c>
      <c r="Q2441" t="str">
        <f>IF(VLOOKUP($B2441,Table1[],5,FALSE)=0,"",VLOOKUP($B2441,Table1[],5,FALSE))</f>
        <v/>
      </c>
    </row>
    <row r="2442" spans="1:17" x14ac:dyDescent="0.25">
      <c r="A2442" t="s">
        <v>697</v>
      </c>
      <c r="B2442" t="s">
        <v>101</v>
      </c>
      <c r="C2442">
        <v>0.01</v>
      </c>
      <c r="D2442">
        <v>0.1</v>
      </c>
      <c r="E2442">
        <v>1.0000000000000001E-5</v>
      </c>
      <c r="F2442" t="s">
        <v>24</v>
      </c>
      <c r="G2442" t="s">
        <v>22</v>
      </c>
      <c r="K2442">
        <v>12.73</v>
      </c>
      <c r="L2442">
        <v>340.62</v>
      </c>
      <c r="M2442">
        <v>12.725</v>
      </c>
      <c r="N2442">
        <v>340.63</v>
      </c>
      <c r="O2442" t="str">
        <f>IF(VLOOKUP($B2442,Table1[],2,FALSE)=0,"",VLOOKUP($B2442,Table1[],2,FALSE))</f>
        <v/>
      </c>
      <c r="P2442" t="str">
        <f>IF(VLOOKUP($B2442,Table1[],3,FALSE)=0,"",VLOOKUP($B2442,Table1[],3,FALSE))</f>
        <v/>
      </c>
      <c r="Q2442" t="str">
        <f>IF(VLOOKUP($B2442,Table1[],5,FALSE)=0,"",VLOOKUP($B2442,Table1[],5,FALSE))</f>
        <v/>
      </c>
    </row>
    <row r="2443" spans="1:17" x14ac:dyDescent="0.25">
      <c r="A2443" t="s">
        <v>697</v>
      </c>
      <c r="B2443" t="s">
        <v>101</v>
      </c>
      <c r="C2443">
        <v>0.01</v>
      </c>
      <c r="D2443">
        <v>0.1</v>
      </c>
      <c r="E2443">
        <v>1E-4</v>
      </c>
      <c r="F2443" t="s">
        <v>24</v>
      </c>
      <c r="G2443" t="s">
        <v>22</v>
      </c>
      <c r="K2443">
        <v>58.070999999999998</v>
      </c>
      <c r="L2443">
        <v>160.28</v>
      </c>
      <c r="M2443">
        <v>58.066000000000003</v>
      </c>
      <c r="N2443">
        <v>160.22999999999999</v>
      </c>
      <c r="O2443" t="str">
        <f>IF(VLOOKUP($B2443,Table1[],2,FALSE)=0,"",VLOOKUP($B2443,Table1[],2,FALSE))</f>
        <v/>
      </c>
      <c r="P2443" t="str">
        <f>IF(VLOOKUP($B2443,Table1[],3,FALSE)=0,"",VLOOKUP($B2443,Table1[],3,FALSE))</f>
        <v/>
      </c>
      <c r="Q2443" t="str">
        <f>IF(VLOOKUP($B2443,Table1[],5,FALSE)=0,"",VLOOKUP($B2443,Table1[],5,FALSE))</f>
        <v/>
      </c>
    </row>
    <row r="2444" spans="1:17" x14ac:dyDescent="0.25">
      <c r="A2444" t="s">
        <v>697</v>
      </c>
      <c r="B2444" t="s">
        <v>101</v>
      </c>
      <c r="C2444">
        <v>0.01</v>
      </c>
      <c r="D2444">
        <v>0.1</v>
      </c>
      <c r="E2444">
        <v>1E-3</v>
      </c>
      <c r="F2444" t="s">
        <v>24</v>
      </c>
      <c r="G2444" t="s">
        <v>22</v>
      </c>
      <c r="K2444">
        <v>577.37</v>
      </c>
      <c r="L2444">
        <v>18.559999999999999</v>
      </c>
      <c r="M2444">
        <v>577.37</v>
      </c>
      <c r="N2444">
        <v>18.527999999999999</v>
      </c>
      <c r="O2444" t="str">
        <f>IF(VLOOKUP($B2444,Table1[],2,FALSE)=0,"",VLOOKUP($B2444,Table1[],2,FALSE))</f>
        <v/>
      </c>
      <c r="P2444" t="str">
        <f>IF(VLOOKUP($B2444,Table1[],3,FALSE)=0,"",VLOOKUP($B2444,Table1[],3,FALSE))</f>
        <v/>
      </c>
      <c r="Q2444" t="str">
        <f>IF(VLOOKUP($B2444,Table1[],5,FALSE)=0,"",VLOOKUP($B2444,Table1[],5,FALSE))</f>
        <v/>
      </c>
    </row>
    <row r="2445" spans="1:17" x14ac:dyDescent="0.25">
      <c r="A2445" t="s">
        <v>697</v>
      </c>
      <c r="B2445" t="s">
        <v>101</v>
      </c>
      <c r="C2445">
        <v>0.01</v>
      </c>
      <c r="D2445">
        <v>0.1</v>
      </c>
      <c r="E2445">
        <v>0.01</v>
      </c>
      <c r="F2445" t="s">
        <v>24</v>
      </c>
      <c r="G2445" t="s">
        <v>22</v>
      </c>
      <c r="K2445">
        <v>5773.6</v>
      </c>
      <c r="L2445">
        <v>1.8689</v>
      </c>
      <c r="M2445">
        <v>5773.6</v>
      </c>
      <c r="N2445">
        <v>1.8560000000000001</v>
      </c>
      <c r="O2445" t="str">
        <f>IF(VLOOKUP($B2445,Table1[],2,FALSE)=0,"",VLOOKUP($B2445,Table1[],2,FALSE))</f>
        <v/>
      </c>
      <c r="P2445" t="str">
        <f>IF(VLOOKUP($B2445,Table1[],3,FALSE)=0,"",VLOOKUP($B2445,Table1[],3,FALSE))</f>
        <v/>
      </c>
      <c r="Q2445" t="str">
        <f>IF(VLOOKUP($B2445,Table1[],5,FALSE)=0,"",VLOOKUP($B2445,Table1[],5,FALSE))</f>
        <v/>
      </c>
    </row>
    <row r="2446" spans="1:17" x14ac:dyDescent="0.25">
      <c r="A2446" t="s">
        <v>697</v>
      </c>
      <c r="B2446" t="s">
        <v>101</v>
      </c>
      <c r="C2446">
        <v>0.1</v>
      </c>
      <c r="D2446">
        <v>1</v>
      </c>
      <c r="E2446">
        <v>1.0000000000000001E-5</v>
      </c>
      <c r="F2446" t="s">
        <v>24</v>
      </c>
      <c r="G2446" t="s">
        <v>22</v>
      </c>
      <c r="K2446">
        <v>180</v>
      </c>
      <c r="L2446">
        <v>370</v>
      </c>
      <c r="M2446">
        <v>172.98</v>
      </c>
      <c r="N2446">
        <v>365.23</v>
      </c>
      <c r="O2446" t="str">
        <f>IF(VLOOKUP($B2446,Table1[],2,FALSE)=0,"",VLOOKUP($B2446,Table1[],2,FALSE))</f>
        <v/>
      </c>
      <c r="P2446" t="str">
        <f>IF(VLOOKUP($B2446,Table1[],3,FALSE)=0,"",VLOOKUP($B2446,Table1[],3,FALSE))</f>
        <v/>
      </c>
      <c r="Q2446" t="str">
        <f>IF(VLOOKUP($B2446,Table1[],5,FALSE)=0,"",VLOOKUP($B2446,Table1[],5,FALSE))</f>
        <v/>
      </c>
    </row>
    <row r="2447" spans="1:17" x14ac:dyDescent="0.25">
      <c r="A2447" t="s">
        <v>697</v>
      </c>
      <c r="B2447" t="s">
        <v>101</v>
      </c>
      <c r="C2447">
        <v>0.1</v>
      </c>
      <c r="D2447">
        <v>1</v>
      </c>
      <c r="E2447">
        <v>1E-4</v>
      </c>
      <c r="F2447" t="s">
        <v>24</v>
      </c>
      <c r="G2447" t="s">
        <v>22</v>
      </c>
      <c r="K2447">
        <v>181.28</v>
      </c>
      <c r="L2447">
        <v>360.03</v>
      </c>
      <c r="M2447">
        <v>181.24</v>
      </c>
      <c r="N2447">
        <v>360.03</v>
      </c>
      <c r="O2447" t="str">
        <f>IF(VLOOKUP($B2447,Table1[],2,FALSE)=0,"",VLOOKUP($B2447,Table1[],2,FALSE))</f>
        <v/>
      </c>
      <c r="P2447" t="str">
        <f>IF(VLOOKUP($B2447,Table1[],3,FALSE)=0,"",VLOOKUP($B2447,Table1[],3,FALSE))</f>
        <v/>
      </c>
      <c r="Q2447" t="str">
        <f>IF(VLOOKUP($B2447,Table1[],5,FALSE)=0,"",VLOOKUP($B2447,Table1[],5,FALSE))</f>
        <v/>
      </c>
    </row>
    <row r="2448" spans="1:17" x14ac:dyDescent="0.25">
      <c r="A2448" t="s">
        <v>697</v>
      </c>
      <c r="B2448" t="s">
        <v>101</v>
      </c>
      <c r="C2448">
        <v>0.1</v>
      </c>
      <c r="D2448">
        <v>1</v>
      </c>
      <c r="E2448">
        <v>1E-3</v>
      </c>
      <c r="F2448" t="s">
        <v>24</v>
      </c>
      <c r="G2448" t="s">
        <v>22</v>
      </c>
      <c r="K2448">
        <v>594.75</v>
      </c>
      <c r="L2448">
        <v>194.63</v>
      </c>
      <c r="M2448">
        <v>594.71</v>
      </c>
      <c r="N2448">
        <v>194.58</v>
      </c>
      <c r="O2448" t="str">
        <f>IF(VLOOKUP($B2448,Table1[],2,FALSE)=0,"",VLOOKUP($B2448,Table1[],2,FALSE))</f>
        <v/>
      </c>
      <c r="P2448" t="str">
        <f>IF(VLOOKUP($B2448,Table1[],3,FALSE)=0,"",VLOOKUP($B2448,Table1[],3,FALSE))</f>
        <v/>
      </c>
      <c r="Q2448" t="str">
        <f>IF(VLOOKUP($B2448,Table1[],5,FALSE)=0,"",VLOOKUP($B2448,Table1[],5,FALSE))</f>
        <v/>
      </c>
    </row>
    <row r="2449" spans="1:17" x14ac:dyDescent="0.25">
      <c r="A2449" t="s">
        <v>697</v>
      </c>
      <c r="B2449" t="s">
        <v>101</v>
      </c>
      <c r="C2449">
        <v>0.1</v>
      </c>
      <c r="D2449">
        <v>1</v>
      </c>
      <c r="E2449">
        <v>0.01</v>
      </c>
      <c r="F2449" t="s">
        <v>24</v>
      </c>
      <c r="G2449" t="s">
        <v>22</v>
      </c>
      <c r="K2449">
        <v>5775</v>
      </c>
      <c r="L2449">
        <v>23.623000000000001</v>
      </c>
      <c r="M2449">
        <v>5775</v>
      </c>
      <c r="N2449">
        <v>23.591000000000001</v>
      </c>
      <c r="O2449" t="str">
        <f>IF(VLOOKUP($B2449,Table1[],2,FALSE)=0,"",VLOOKUP($B2449,Table1[],2,FALSE))</f>
        <v/>
      </c>
      <c r="P2449" t="str">
        <f>IF(VLOOKUP($B2449,Table1[],3,FALSE)=0,"",VLOOKUP($B2449,Table1[],3,FALSE))</f>
        <v/>
      </c>
      <c r="Q2449" t="str">
        <f>IF(VLOOKUP($B2449,Table1[],5,FALSE)=0,"",VLOOKUP($B2449,Table1[],5,FALSE))</f>
        <v/>
      </c>
    </row>
    <row r="2450" spans="1:17" x14ac:dyDescent="0.25">
      <c r="A2450" t="s">
        <v>697</v>
      </c>
      <c r="B2450" t="s">
        <v>101</v>
      </c>
      <c r="C2450">
        <v>0.1</v>
      </c>
      <c r="D2450">
        <v>1</v>
      </c>
      <c r="E2450">
        <v>0.1</v>
      </c>
      <c r="F2450" t="s">
        <v>24</v>
      </c>
      <c r="G2450" t="s">
        <v>22</v>
      </c>
      <c r="K2450">
        <v>57736</v>
      </c>
      <c r="L2450">
        <v>2.3778000000000001</v>
      </c>
      <c r="M2450">
        <v>57736</v>
      </c>
      <c r="N2450">
        <v>2.3649</v>
      </c>
      <c r="O2450" t="str">
        <f>IF(VLOOKUP($B2450,Table1[],2,FALSE)=0,"",VLOOKUP($B2450,Table1[],2,FALSE))</f>
        <v/>
      </c>
      <c r="P2450" t="str">
        <f>IF(VLOOKUP($B2450,Table1[],3,FALSE)=0,"",VLOOKUP($B2450,Table1[],3,FALSE))</f>
        <v/>
      </c>
      <c r="Q2450" t="str">
        <f>IF(VLOOKUP($B2450,Table1[],5,FALSE)=0,"",VLOOKUP($B2450,Table1[],5,FALSE))</f>
        <v/>
      </c>
    </row>
    <row r="2451" spans="1:17" x14ac:dyDescent="0.25">
      <c r="A2451" t="s">
        <v>697</v>
      </c>
      <c r="B2451" t="s">
        <v>101</v>
      </c>
      <c r="C2451">
        <v>1</v>
      </c>
      <c r="D2451">
        <v>10.199999999999999</v>
      </c>
      <c r="E2451">
        <v>1E-4</v>
      </c>
      <c r="F2451" t="s">
        <v>24</v>
      </c>
      <c r="G2451" t="s">
        <v>22</v>
      </c>
      <c r="K2451">
        <v>2.4</v>
      </c>
      <c r="L2451">
        <v>0.59</v>
      </c>
      <c r="M2451">
        <v>2.3094999999999999</v>
      </c>
      <c r="N2451">
        <v>0.57974999999999999</v>
      </c>
      <c r="O2451" t="str">
        <f>IF(VLOOKUP($B2451,Table1[],2,FALSE)=0,"",VLOOKUP($B2451,Table1[],2,FALSE))</f>
        <v/>
      </c>
      <c r="P2451" t="str">
        <f>IF(VLOOKUP($B2451,Table1[],3,FALSE)=0,"",VLOOKUP($B2451,Table1[],3,FALSE))</f>
        <v/>
      </c>
      <c r="Q2451" t="str">
        <f>IF(VLOOKUP($B2451,Table1[],5,FALSE)=0,"",VLOOKUP($B2451,Table1[],5,FALSE))</f>
        <v/>
      </c>
    </row>
    <row r="2452" spans="1:17" x14ac:dyDescent="0.25">
      <c r="A2452" t="s">
        <v>697</v>
      </c>
      <c r="B2452" t="s">
        <v>101</v>
      </c>
      <c r="C2452">
        <v>1</v>
      </c>
      <c r="D2452">
        <v>10.199999999999999</v>
      </c>
      <c r="E2452">
        <v>1E-3</v>
      </c>
      <c r="F2452" t="s">
        <v>24</v>
      </c>
      <c r="G2452" t="s">
        <v>22</v>
      </c>
      <c r="K2452">
        <v>2.4</v>
      </c>
      <c r="L2452">
        <v>0.63080999999999998</v>
      </c>
      <c r="M2452">
        <v>2.3700999999999999</v>
      </c>
      <c r="N2452">
        <v>0.57577999999999996</v>
      </c>
      <c r="O2452" t="str">
        <f>IF(VLOOKUP($B2452,Table1[],2,FALSE)=0,"",VLOOKUP($B2452,Table1[],2,FALSE))</f>
        <v/>
      </c>
      <c r="P2452" t="str">
        <f>IF(VLOOKUP($B2452,Table1[],3,FALSE)=0,"",VLOOKUP($B2452,Table1[],3,FALSE))</f>
        <v/>
      </c>
      <c r="Q2452" t="str">
        <f>IF(VLOOKUP($B2452,Table1[],5,FALSE)=0,"",VLOOKUP($B2452,Table1[],5,FALSE))</f>
        <v/>
      </c>
    </row>
    <row r="2453" spans="1:17" x14ac:dyDescent="0.25">
      <c r="A2453" t="s">
        <v>697</v>
      </c>
      <c r="B2453" t="s">
        <v>101</v>
      </c>
      <c r="C2453">
        <v>1</v>
      </c>
      <c r="D2453">
        <v>10.199999999999999</v>
      </c>
      <c r="E2453">
        <v>0.01</v>
      </c>
      <c r="F2453" t="s">
        <v>24</v>
      </c>
      <c r="G2453" t="s">
        <v>22</v>
      </c>
      <c r="K2453">
        <v>5.8935000000000004</v>
      </c>
      <c r="L2453">
        <v>0.56293000000000004</v>
      </c>
      <c r="M2453">
        <v>6.0655000000000001</v>
      </c>
      <c r="N2453">
        <v>0.39036999999999999</v>
      </c>
      <c r="O2453" t="str">
        <f>IF(VLOOKUP($B2453,Table1[],2,FALSE)=0,"",VLOOKUP($B2453,Table1[],2,FALSE))</f>
        <v/>
      </c>
      <c r="P2453" t="str">
        <f>IF(VLOOKUP($B2453,Table1[],3,FALSE)=0,"",VLOOKUP($B2453,Table1[],3,FALSE))</f>
        <v/>
      </c>
      <c r="Q2453" t="str">
        <f>IF(VLOOKUP($B2453,Table1[],5,FALSE)=0,"",VLOOKUP($B2453,Table1[],5,FALSE))</f>
        <v/>
      </c>
    </row>
    <row r="2454" spans="1:17" x14ac:dyDescent="0.25">
      <c r="A2454" t="s">
        <v>697</v>
      </c>
      <c r="B2454" t="s">
        <v>101</v>
      </c>
      <c r="C2454">
        <v>1</v>
      </c>
      <c r="D2454">
        <v>10.199999999999999</v>
      </c>
      <c r="E2454">
        <v>0.1</v>
      </c>
      <c r="F2454" t="s">
        <v>24</v>
      </c>
      <c r="G2454" t="s">
        <v>22</v>
      </c>
      <c r="K2454">
        <v>57.625</v>
      </c>
      <c r="L2454">
        <v>0.18253</v>
      </c>
      <c r="M2454">
        <v>57.752000000000002</v>
      </c>
      <c r="N2454">
        <v>5.5476999999999999E-2</v>
      </c>
      <c r="O2454" t="str">
        <f>IF(VLOOKUP($B2454,Table1[],2,FALSE)=0,"",VLOOKUP($B2454,Table1[],2,FALSE))</f>
        <v/>
      </c>
      <c r="P2454" t="str">
        <f>IF(VLOOKUP($B2454,Table1[],3,FALSE)=0,"",VLOOKUP($B2454,Table1[],3,FALSE))</f>
        <v/>
      </c>
      <c r="Q2454" t="str">
        <f>IF(VLOOKUP($B2454,Table1[],5,FALSE)=0,"",VLOOKUP($B2454,Table1[],5,FALSE))</f>
        <v/>
      </c>
    </row>
    <row r="2455" spans="1:17" x14ac:dyDescent="0.25">
      <c r="A2455" t="s">
        <v>697</v>
      </c>
      <c r="B2455" t="s">
        <v>101</v>
      </c>
      <c r="C2455">
        <v>1</v>
      </c>
      <c r="D2455">
        <v>10.199999999999999</v>
      </c>
      <c r="E2455">
        <v>1</v>
      </c>
      <c r="F2455" t="s">
        <v>24</v>
      </c>
      <c r="G2455" t="s">
        <v>22</v>
      </c>
      <c r="K2455">
        <v>577.30999999999995</v>
      </c>
      <c r="L2455">
        <v>5.7402000000000002E-2</v>
      </c>
      <c r="M2455">
        <v>577.36</v>
      </c>
      <c r="N2455">
        <v>5.5789000000000004E-3</v>
      </c>
      <c r="O2455" t="str">
        <f>IF(VLOOKUP($B2455,Table1[],2,FALSE)=0,"",VLOOKUP($B2455,Table1[],2,FALSE))</f>
        <v/>
      </c>
      <c r="P2455" t="str">
        <f>IF(VLOOKUP($B2455,Table1[],3,FALSE)=0,"",VLOOKUP($B2455,Table1[],3,FALSE))</f>
        <v/>
      </c>
      <c r="Q2455" t="str">
        <f>IF(VLOOKUP($B2455,Table1[],5,FALSE)=0,"",VLOOKUP($B2455,Table1[],5,FALSE))</f>
        <v/>
      </c>
    </row>
    <row r="2456" spans="1:17" x14ac:dyDescent="0.25">
      <c r="A2456" t="s">
        <v>697</v>
      </c>
      <c r="B2456" t="s">
        <v>136</v>
      </c>
      <c r="C2456">
        <v>10</v>
      </c>
      <c r="D2456">
        <v>102</v>
      </c>
      <c r="E2456">
        <v>1E-4</v>
      </c>
      <c r="F2456" t="s">
        <v>24</v>
      </c>
      <c r="G2456" t="s">
        <v>23</v>
      </c>
      <c r="K2456">
        <v>16</v>
      </c>
      <c r="L2456">
        <v>2</v>
      </c>
      <c r="M2456">
        <v>15.052</v>
      </c>
      <c r="N2456">
        <v>2.0087999999999999</v>
      </c>
      <c r="O2456" t="str">
        <f>IF(VLOOKUP($B2456,Table1[],2,FALSE)=0,"",VLOOKUP($B2456,Table1[],2,FALSE))</f>
        <v/>
      </c>
      <c r="P2456" t="str">
        <f>IF(VLOOKUP($B2456,Table1[],3,FALSE)=0,"",VLOOKUP($B2456,Table1[],3,FALSE))</f>
        <v>10 turn</v>
      </c>
      <c r="Q2456" t="str">
        <f>IF(VLOOKUP($B2456,Table1[],5,FALSE)=0,"",VLOOKUP($B2456,Table1[],5,FALSE))</f>
        <v/>
      </c>
    </row>
    <row r="2457" spans="1:17" x14ac:dyDescent="0.25">
      <c r="A2457" t="s">
        <v>697</v>
      </c>
      <c r="B2457" t="s">
        <v>136</v>
      </c>
      <c r="C2457">
        <v>10</v>
      </c>
      <c r="D2457">
        <v>102</v>
      </c>
      <c r="E2457">
        <v>1E-3</v>
      </c>
      <c r="F2457" t="s">
        <v>24</v>
      </c>
      <c r="G2457" t="s">
        <v>23</v>
      </c>
      <c r="K2457">
        <v>16</v>
      </c>
      <c r="L2457">
        <v>2.0045000000000002</v>
      </c>
      <c r="M2457">
        <v>15.566000000000001</v>
      </c>
      <c r="N2457">
        <v>2.0045000000000002</v>
      </c>
      <c r="O2457" t="str">
        <f>IF(VLOOKUP($B2457,Table1[],2,FALSE)=0,"",VLOOKUP($B2457,Table1[],2,FALSE))</f>
        <v/>
      </c>
      <c r="P2457" t="str">
        <f>IF(VLOOKUP($B2457,Table1[],3,FALSE)=0,"",VLOOKUP($B2457,Table1[],3,FALSE))</f>
        <v>10 turn</v>
      </c>
      <c r="Q2457" t="str">
        <f>IF(VLOOKUP($B2457,Table1[],5,FALSE)=0,"",VLOOKUP($B2457,Table1[],5,FALSE))</f>
        <v/>
      </c>
    </row>
    <row r="2458" spans="1:17" x14ac:dyDescent="0.25">
      <c r="A2458" t="s">
        <v>697</v>
      </c>
      <c r="B2458" t="s">
        <v>136</v>
      </c>
      <c r="C2458">
        <v>10</v>
      </c>
      <c r="D2458">
        <v>102</v>
      </c>
      <c r="E2458">
        <v>0.01</v>
      </c>
      <c r="F2458" t="s">
        <v>24</v>
      </c>
      <c r="G2458" t="s">
        <v>23</v>
      </c>
      <c r="K2458">
        <v>50.243000000000002</v>
      </c>
      <c r="L2458">
        <v>1.7371000000000001</v>
      </c>
      <c r="M2458">
        <v>50.216000000000001</v>
      </c>
      <c r="N2458">
        <v>1.7371000000000001</v>
      </c>
      <c r="O2458" t="str">
        <f>IF(VLOOKUP($B2458,Table1[],2,FALSE)=0,"",VLOOKUP($B2458,Table1[],2,FALSE))</f>
        <v/>
      </c>
      <c r="P2458" t="str">
        <f>IF(VLOOKUP($B2458,Table1[],3,FALSE)=0,"",VLOOKUP($B2458,Table1[],3,FALSE))</f>
        <v>10 turn</v>
      </c>
      <c r="Q2458" t="str">
        <f>IF(VLOOKUP($B2458,Table1[],5,FALSE)=0,"",VLOOKUP($B2458,Table1[],5,FALSE))</f>
        <v/>
      </c>
    </row>
    <row r="2459" spans="1:17" x14ac:dyDescent="0.25">
      <c r="A2459" t="s">
        <v>697</v>
      </c>
      <c r="B2459" t="s">
        <v>136</v>
      </c>
      <c r="C2459">
        <v>10</v>
      </c>
      <c r="D2459">
        <v>102</v>
      </c>
      <c r="E2459">
        <v>0.1</v>
      </c>
      <c r="F2459" t="s">
        <v>24</v>
      </c>
      <c r="G2459" t="s">
        <v>23</v>
      </c>
      <c r="K2459">
        <v>574.15</v>
      </c>
      <c r="L2459">
        <v>0.42863000000000001</v>
      </c>
      <c r="M2459">
        <v>574.14</v>
      </c>
      <c r="N2459">
        <v>0.42836000000000002</v>
      </c>
      <c r="O2459" t="str">
        <f>IF(VLOOKUP($B2459,Table1[],2,FALSE)=0,"",VLOOKUP($B2459,Table1[],2,FALSE))</f>
        <v/>
      </c>
      <c r="P2459" t="str">
        <f>IF(VLOOKUP($B2459,Table1[],3,FALSE)=0,"",VLOOKUP($B2459,Table1[],3,FALSE))</f>
        <v>10 turn</v>
      </c>
      <c r="Q2459" t="str">
        <f>IF(VLOOKUP($B2459,Table1[],5,FALSE)=0,"",VLOOKUP($B2459,Table1[],5,FALSE))</f>
        <v/>
      </c>
    </row>
    <row r="2460" spans="1:17" x14ac:dyDescent="0.25">
      <c r="A2460" t="s">
        <v>697</v>
      </c>
      <c r="B2460" t="s">
        <v>136</v>
      </c>
      <c r="C2460">
        <v>10</v>
      </c>
      <c r="D2460">
        <v>102</v>
      </c>
      <c r="E2460">
        <v>1</v>
      </c>
      <c r="F2460" t="s">
        <v>24</v>
      </c>
      <c r="G2460" t="s">
        <v>23</v>
      </c>
      <c r="K2460">
        <v>5773.2</v>
      </c>
      <c r="L2460">
        <v>4.4478999999999998E-2</v>
      </c>
      <c r="M2460">
        <v>5773.2</v>
      </c>
      <c r="N2460">
        <v>4.4360999999999998E-2</v>
      </c>
      <c r="O2460" t="str">
        <f>IF(VLOOKUP($B2460,Table1[],2,FALSE)=0,"",VLOOKUP($B2460,Table1[],2,FALSE))</f>
        <v/>
      </c>
      <c r="P2460" t="str">
        <f>IF(VLOOKUP($B2460,Table1[],3,FALSE)=0,"",VLOOKUP($B2460,Table1[],3,FALSE))</f>
        <v>10 turn</v>
      </c>
      <c r="Q2460" t="str">
        <f>IF(VLOOKUP($B2460,Table1[],5,FALSE)=0,"",VLOOKUP($B2460,Table1[],5,FALSE))</f>
        <v/>
      </c>
    </row>
    <row r="2461" spans="1:17" x14ac:dyDescent="0.25">
      <c r="A2461" t="s">
        <v>697</v>
      </c>
      <c r="B2461" t="s">
        <v>136</v>
      </c>
      <c r="C2461">
        <v>10</v>
      </c>
      <c r="D2461">
        <v>102</v>
      </c>
      <c r="E2461">
        <v>10</v>
      </c>
      <c r="F2461" t="s">
        <v>24</v>
      </c>
      <c r="G2461" t="s">
        <v>23</v>
      </c>
      <c r="K2461">
        <v>57735</v>
      </c>
      <c r="L2461">
        <v>4.4850999999999997E-3</v>
      </c>
      <c r="M2461">
        <v>57735</v>
      </c>
      <c r="N2461">
        <v>4.4377000000000002E-3</v>
      </c>
      <c r="O2461" t="str">
        <f>IF(VLOOKUP($B2461,Table1[],2,FALSE)=0,"",VLOOKUP($B2461,Table1[],2,FALSE))</f>
        <v/>
      </c>
      <c r="P2461" t="str">
        <f>IF(VLOOKUP($B2461,Table1[],3,FALSE)=0,"",VLOOKUP($B2461,Table1[],3,FALSE))</f>
        <v>10 turn</v>
      </c>
      <c r="Q2461" t="str">
        <f>IF(VLOOKUP($B2461,Table1[],5,FALSE)=0,"",VLOOKUP($B2461,Table1[],5,FALSE))</f>
        <v/>
      </c>
    </row>
    <row r="2462" spans="1:17" x14ac:dyDescent="0.25">
      <c r="A2462" t="s">
        <v>697</v>
      </c>
      <c r="B2462" t="s">
        <v>137</v>
      </c>
      <c r="C2462">
        <v>20</v>
      </c>
      <c r="D2462">
        <v>204</v>
      </c>
      <c r="E2462">
        <v>1E-3</v>
      </c>
      <c r="F2462" t="s">
        <v>24</v>
      </c>
      <c r="G2462" t="s">
        <v>23</v>
      </c>
      <c r="K2462">
        <v>32</v>
      </c>
      <c r="L2462">
        <v>2</v>
      </c>
      <c r="M2462">
        <v>30.087</v>
      </c>
      <c r="N2462">
        <v>2.0089000000000001</v>
      </c>
      <c r="O2462" t="str">
        <f>IF(VLOOKUP($B2462,Table1[],2,FALSE)=0,"",VLOOKUP($B2462,Table1[],2,FALSE))</f>
        <v/>
      </c>
      <c r="P2462" t="str">
        <f>IF(VLOOKUP($B2462,Table1[],3,FALSE)=0,"",VLOOKUP($B2462,Table1[],3,FALSE))</f>
        <v>20 turn</v>
      </c>
      <c r="Q2462" t="str">
        <f>IF(VLOOKUP($B2462,Table1[],5,FALSE)=0,"",VLOOKUP($B2462,Table1[],5,FALSE))</f>
        <v/>
      </c>
    </row>
    <row r="2463" spans="1:17" x14ac:dyDescent="0.25">
      <c r="A2463" t="s">
        <v>697</v>
      </c>
      <c r="B2463" t="s">
        <v>137</v>
      </c>
      <c r="C2463">
        <v>20</v>
      </c>
      <c r="D2463">
        <v>204</v>
      </c>
      <c r="E2463">
        <v>0.01</v>
      </c>
      <c r="F2463" t="s">
        <v>24</v>
      </c>
      <c r="G2463" t="s">
        <v>23</v>
      </c>
      <c r="K2463">
        <v>32</v>
      </c>
      <c r="L2463">
        <v>2.0076999999999998</v>
      </c>
      <c r="M2463">
        <v>30.344000000000001</v>
      </c>
      <c r="N2463">
        <v>2.0078</v>
      </c>
      <c r="O2463" t="str">
        <f>IF(VLOOKUP($B2463,Table1[],2,FALSE)=0,"",VLOOKUP($B2463,Table1[],2,FALSE))</f>
        <v/>
      </c>
      <c r="P2463" t="str">
        <f>IF(VLOOKUP($B2463,Table1[],3,FALSE)=0,"",VLOOKUP($B2463,Table1[],3,FALSE))</f>
        <v>20 turn</v>
      </c>
      <c r="Q2463" t="str">
        <f>IF(VLOOKUP($B2463,Table1[],5,FALSE)=0,"",VLOOKUP($B2463,Table1[],5,FALSE))</f>
        <v/>
      </c>
    </row>
    <row r="2464" spans="1:17" x14ac:dyDescent="0.25">
      <c r="A2464" t="s">
        <v>697</v>
      </c>
      <c r="B2464" t="s">
        <v>137</v>
      </c>
      <c r="C2464">
        <v>20</v>
      </c>
      <c r="D2464">
        <v>204</v>
      </c>
      <c r="E2464">
        <v>0.1</v>
      </c>
      <c r="F2464" t="s">
        <v>24</v>
      </c>
      <c r="G2464" t="s">
        <v>23</v>
      </c>
      <c r="K2464">
        <v>52.695</v>
      </c>
      <c r="L2464">
        <v>1.9168000000000001</v>
      </c>
      <c r="M2464">
        <v>52.600999999999999</v>
      </c>
      <c r="N2464">
        <v>1.917</v>
      </c>
      <c r="O2464" t="str">
        <f>IF(VLOOKUP($B2464,Table1[],2,FALSE)=0,"",VLOOKUP($B2464,Table1[],2,FALSE))</f>
        <v/>
      </c>
      <c r="P2464" t="str">
        <f>IF(VLOOKUP($B2464,Table1[],3,FALSE)=0,"",VLOOKUP($B2464,Table1[],3,FALSE))</f>
        <v>20 turn</v>
      </c>
      <c r="Q2464" t="str">
        <f>IF(VLOOKUP($B2464,Table1[],5,FALSE)=0,"",VLOOKUP($B2464,Table1[],5,FALSE))</f>
        <v/>
      </c>
    </row>
    <row r="2465" spans="1:17" x14ac:dyDescent="0.25">
      <c r="A2465" t="s">
        <v>697</v>
      </c>
      <c r="B2465" t="s">
        <v>137</v>
      </c>
      <c r="C2465">
        <v>20</v>
      </c>
      <c r="D2465">
        <v>204</v>
      </c>
      <c r="E2465">
        <v>1</v>
      </c>
      <c r="F2465" t="s">
        <v>24</v>
      </c>
      <c r="G2465" t="s">
        <v>23</v>
      </c>
      <c r="K2465">
        <v>565.98</v>
      </c>
      <c r="L2465">
        <v>0.78427000000000002</v>
      </c>
      <c r="M2465">
        <v>565.94000000000005</v>
      </c>
      <c r="N2465">
        <v>0.78385000000000005</v>
      </c>
      <c r="O2465" t="str">
        <f>IF(VLOOKUP($B2465,Table1[],2,FALSE)=0,"",VLOOKUP($B2465,Table1[],2,FALSE))</f>
        <v/>
      </c>
      <c r="P2465" t="str">
        <f>IF(VLOOKUP($B2465,Table1[],3,FALSE)=0,"",VLOOKUP($B2465,Table1[],3,FALSE))</f>
        <v>20 turn</v>
      </c>
      <c r="Q2465" t="str">
        <f>IF(VLOOKUP($B2465,Table1[],5,FALSE)=0,"",VLOOKUP($B2465,Table1[],5,FALSE))</f>
        <v/>
      </c>
    </row>
    <row r="2466" spans="1:17" x14ac:dyDescent="0.25">
      <c r="A2466" t="s">
        <v>697</v>
      </c>
      <c r="B2466" t="s">
        <v>137</v>
      </c>
      <c r="C2466">
        <v>20</v>
      </c>
      <c r="D2466">
        <v>204</v>
      </c>
      <c r="E2466">
        <v>10</v>
      </c>
      <c r="F2466" t="s">
        <v>24</v>
      </c>
      <c r="G2466" t="s">
        <v>23</v>
      </c>
      <c r="K2466">
        <v>5772.2</v>
      </c>
      <c r="L2466">
        <v>8.8858000000000006E-2</v>
      </c>
      <c r="M2466">
        <v>5772.2</v>
      </c>
      <c r="N2466">
        <v>8.8622999999999993E-2</v>
      </c>
      <c r="O2466" t="str">
        <f>IF(VLOOKUP($B2466,Table1[],2,FALSE)=0,"",VLOOKUP($B2466,Table1[],2,FALSE))</f>
        <v/>
      </c>
      <c r="P2466" t="str">
        <f>IF(VLOOKUP($B2466,Table1[],3,FALSE)=0,"",VLOOKUP($B2466,Table1[],3,FALSE))</f>
        <v>20 turn</v>
      </c>
      <c r="Q2466" t="str">
        <f>IF(VLOOKUP($B2466,Table1[],5,FALSE)=0,"",VLOOKUP($B2466,Table1[],5,FALSE))</f>
        <v/>
      </c>
    </row>
    <row r="2467" spans="1:17" x14ac:dyDescent="0.25">
      <c r="A2467" t="s">
        <v>697</v>
      </c>
      <c r="B2467" t="s">
        <v>138</v>
      </c>
      <c r="C2467">
        <v>5</v>
      </c>
      <c r="D2467">
        <v>51</v>
      </c>
      <c r="E2467">
        <v>1E-3</v>
      </c>
      <c r="F2467" t="s">
        <v>24</v>
      </c>
      <c r="G2467" t="s">
        <v>23</v>
      </c>
      <c r="K2467">
        <v>4.7</v>
      </c>
      <c r="L2467">
        <v>2</v>
      </c>
      <c r="M2467">
        <v>4.5993000000000004</v>
      </c>
      <c r="N2467">
        <v>1.98</v>
      </c>
      <c r="O2467" t="str">
        <f>IF(VLOOKUP($B2467,Table1[],2,FALSE)=0,"",VLOOKUP($B2467,Table1[],2,FALSE))</f>
        <v/>
      </c>
      <c r="P2467" t="str">
        <f>IF(VLOOKUP($B2467,Table1[],3,FALSE)=0,"",VLOOKUP($B2467,Table1[],3,FALSE))</f>
        <v>50 turn</v>
      </c>
      <c r="Q2467" t="str">
        <f>IF(VLOOKUP($B2467,Table1[],5,FALSE)=0,"",VLOOKUP($B2467,Table1[],5,FALSE))</f>
        <v/>
      </c>
    </row>
    <row r="2468" spans="1:17" x14ac:dyDescent="0.25">
      <c r="A2468" t="s">
        <v>697</v>
      </c>
      <c r="B2468" t="s">
        <v>138</v>
      </c>
      <c r="C2468">
        <v>5</v>
      </c>
      <c r="D2468">
        <v>51</v>
      </c>
      <c r="E2468">
        <v>0.01</v>
      </c>
      <c r="F2468" t="s">
        <v>24</v>
      </c>
      <c r="G2468" t="s">
        <v>23</v>
      </c>
      <c r="K2468">
        <v>5.9279000000000002</v>
      </c>
      <c r="L2468">
        <v>1.9581</v>
      </c>
      <c r="M2468">
        <v>5.8000999999999996</v>
      </c>
      <c r="N2468">
        <v>1.9595</v>
      </c>
      <c r="O2468" t="str">
        <f>IF(VLOOKUP($B2468,Table1[],2,FALSE)=0,"",VLOOKUP($B2468,Table1[],2,FALSE))</f>
        <v/>
      </c>
      <c r="P2468" t="str">
        <f>IF(VLOOKUP($B2468,Table1[],3,FALSE)=0,"",VLOOKUP($B2468,Table1[],3,FALSE))</f>
        <v>50 turn</v>
      </c>
      <c r="Q2468" t="str">
        <f>IF(VLOOKUP($B2468,Table1[],5,FALSE)=0,"",VLOOKUP($B2468,Table1[],5,FALSE))</f>
        <v/>
      </c>
    </row>
    <row r="2469" spans="1:17" x14ac:dyDescent="0.25">
      <c r="A2469" t="s">
        <v>697</v>
      </c>
      <c r="B2469" t="s">
        <v>138</v>
      </c>
      <c r="C2469">
        <v>5</v>
      </c>
      <c r="D2469">
        <v>51</v>
      </c>
      <c r="E2469">
        <v>0.1</v>
      </c>
      <c r="F2469" t="s">
        <v>24</v>
      </c>
      <c r="G2469" t="s">
        <v>23</v>
      </c>
      <c r="K2469">
        <v>53.039000000000001</v>
      </c>
      <c r="L2469">
        <v>1.3232999999999999</v>
      </c>
      <c r="M2469">
        <v>52.915999999999997</v>
      </c>
      <c r="N2469">
        <v>1.3219000000000001</v>
      </c>
      <c r="O2469" t="str">
        <f>IF(VLOOKUP($B2469,Table1[],2,FALSE)=0,"",VLOOKUP($B2469,Table1[],2,FALSE))</f>
        <v/>
      </c>
      <c r="P2469" t="str">
        <f>IF(VLOOKUP($B2469,Table1[],3,FALSE)=0,"",VLOOKUP($B2469,Table1[],3,FALSE))</f>
        <v>50 turn</v>
      </c>
      <c r="Q2469" t="str">
        <f>IF(VLOOKUP($B2469,Table1[],5,FALSE)=0,"",VLOOKUP($B2469,Table1[],5,FALSE))</f>
        <v/>
      </c>
    </row>
    <row r="2470" spans="1:17" x14ac:dyDescent="0.25">
      <c r="A2470" t="s">
        <v>697</v>
      </c>
      <c r="B2470" t="s">
        <v>138</v>
      </c>
      <c r="C2470">
        <v>5</v>
      </c>
      <c r="D2470">
        <v>51</v>
      </c>
      <c r="E2470">
        <v>1</v>
      </c>
      <c r="F2470" t="s">
        <v>24</v>
      </c>
      <c r="G2470" t="s">
        <v>23</v>
      </c>
      <c r="K2470">
        <v>576.55999999999995</v>
      </c>
      <c r="L2470">
        <v>0.20649000000000001</v>
      </c>
      <c r="M2470">
        <v>576.52</v>
      </c>
      <c r="N2470">
        <v>0.20416999999999999</v>
      </c>
      <c r="O2470" t="str">
        <f>IF(VLOOKUP($B2470,Table1[],2,FALSE)=0,"",VLOOKUP($B2470,Table1[],2,FALSE))</f>
        <v/>
      </c>
      <c r="P2470" t="str">
        <f>IF(VLOOKUP($B2470,Table1[],3,FALSE)=0,"",VLOOKUP($B2470,Table1[],3,FALSE))</f>
        <v>50 turn</v>
      </c>
      <c r="Q2470" t="str">
        <f>IF(VLOOKUP($B2470,Table1[],5,FALSE)=0,"",VLOOKUP($B2470,Table1[],5,FALSE))</f>
        <v/>
      </c>
    </row>
    <row r="2471" spans="1:17" x14ac:dyDescent="0.25">
      <c r="A2471" t="s">
        <v>697</v>
      </c>
      <c r="B2471" t="s">
        <v>138</v>
      </c>
      <c r="C2471">
        <v>5</v>
      </c>
      <c r="D2471">
        <v>51</v>
      </c>
      <c r="E2471">
        <v>10</v>
      </c>
      <c r="F2471" t="s">
        <v>24</v>
      </c>
      <c r="G2471" t="s">
        <v>23</v>
      </c>
      <c r="K2471">
        <v>5773.5</v>
      </c>
      <c r="L2471">
        <v>2.1536E-2</v>
      </c>
      <c r="M2471">
        <v>5773.5</v>
      </c>
      <c r="N2471">
        <v>2.0587999999999999E-2</v>
      </c>
      <c r="O2471" t="str">
        <f>IF(VLOOKUP($B2471,Table1[],2,FALSE)=0,"",VLOOKUP($B2471,Table1[],2,FALSE))</f>
        <v/>
      </c>
      <c r="P2471" t="str">
        <f>IF(VLOOKUP($B2471,Table1[],3,FALSE)=0,"",VLOOKUP($B2471,Table1[],3,FALSE))</f>
        <v>50 turn</v>
      </c>
      <c r="Q2471" t="str">
        <f>IF(VLOOKUP($B2471,Table1[],5,FALSE)=0,"",VLOOKUP($B2471,Table1[],5,FALSE))</f>
        <v/>
      </c>
    </row>
    <row r="2472" spans="1:17" x14ac:dyDescent="0.25">
      <c r="A2472" t="s">
        <v>697</v>
      </c>
      <c r="B2472" t="s">
        <v>138</v>
      </c>
      <c r="C2472">
        <v>50</v>
      </c>
      <c r="D2472">
        <v>510</v>
      </c>
      <c r="E2472">
        <v>1E-3</v>
      </c>
      <c r="F2472" t="s">
        <v>24</v>
      </c>
      <c r="G2472" t="s">
        <v>23</v>
      </c>
      <c r="K2472">
        <v>80</v>
      </c>
      <c r="L2472">
        <v>2</v>
      </c>
      <c r="M2472">
        <v>75.207999999999998</v>
      </c>
      <c r="N2472">
        <v>2.0089000000000001</v>
      </c>
      <c r="O2472" t="str">
        <f>IF(VLOOKUP($B2472,Table1[],2,FALSE)=0,"",VLOOKUP($B2472,Table1[],2,FALSE))</f>
        <v/>
      </c>
      <c r="P2472" t="str">
        <f>IF(VLOOKUP($B2472,Table1[],3,FALSE)=0,"",VLOOKUP($B2472,Table1[],3,FALSE))</f>
        <v>50 turn</v>
      </c>
      <c r="Q2472" t="str">
        <f>IF(VLOOKUP($B2472,Table1[],5,FALSE)=0,"",VLOOKUP($B2472,Table1[],5,FALSE))</f>
        <v/>
      </c>
    </row>
    <row r="2473" spans="1:17" x14ac:dyDescent="0.25">
      <c r="A2473" t="s">
        <v>697</v>
      </c>
      <c r="B2473" t="s">
        <v>138</v>
      </c>
      <c r="C2473">
        <v>50</v>
      </c>
      <c r="D2473">
        <v>510</v>
      </c>
      <c r="E2473">
        <v>0.01</v>
      </c>
      <c r="F2473" t="s">
        <v>24</v>
      </c>
      <c r="G2473" t="s">
        <v>23</v>
      </c>
      <c r="K2473">
        <v>80</v>
      </c>
      <c r="L2473">
        <v>2.0085999999999999</v>
      </c>
      <c r="M2473">
        <v>75.317999999999998</v>
      </c>
      <c r="N2473">
        <v>2.0087000000000002</v>
      </c>
      <c r="O2473" t="str">
        <f>IF(VLOOKUP($B2473,Table1[],2,FALSE)=0,"",VLOOKUP($B2473,Table1[],2,FALSE))</f>
        <v/>
      </c>
      <c r="P2473" t="str">
        <f>IF(VLOOKUP($B2473,Table1[],3,FALSE)=0,"",VLOOKUP($B2473,Table1[],3,FALSE))</f>
        <v>50 turn</v>
      </c>
      <c r="Q2473" t="str">
        <f>IF(VLOOKUP($B2473,Table1[],5,FALSE)=0,"",VLOOKUP($B2473,Table1[],5,FALSE))</f>
        <v/>
      </c>
    </row>
    <row r="2474" spans="1:17" x14ac:dyDescent="0.25">
      <c r="A2474" t="s">
        <v>697</v>
      </c>
      <c r="B2474" t="s">
        <v>138</v>
      </c>
      <c r="C2474">
        <v>50</v>
      </c>
      <c r="D2474">
        <v>510</v>
      </c>
      <c r="E2474">
        <v>0.1</v>
      </c>
      <c r="F2474" t="s">
        <v>24</v>
      </c>
      <c r="G2474" t="s">
        <v>23</v>
      </c>
      <c r="K2474">
        <v>85.569000000000003</v>
      </c>
      <c r="L2474">
        <v>1.9918</v>
      </c>
      <c r="M2474">
        <v>85.292000000000002</v>
      </c>
      <c r="N2474">
        <v>1.9921</v>
      </c>
      <c r="O2474" t="str">
        <f>IF(VLOOKUP($B2474,Table1[],2,FALSE)=0,"",VLOOKUP($B2474,Table1[],2,FALSE))</f>
        <v/>
      </c>
      <c r="P2474" t="str">
        <f>IF(VLOOKUP($B2474,Table1[],3,FALSE)=0,"",VLOOKUP($B2474,Table1[],3,FALSE))</f>
        <v>50 turn</v>
      </c>
      <c r="Q2474" t="str">
        <f>IF(VLOOKUP($B2474,Table1[],5,FALSE)=0,"",VLOOKUP($B2474,Table1[],5,FALSE))</f>
        <v/>
      </c>
    </row>
    <row r="2475" spans="1:17" x14ac:dyDescent="0.25">
      <c r="A2475" t="s">
        <v>697</v>
      </c>
      <c r="B2475" t="s">
        <v>138</v>
      </c>
      <c r="C2475">
        <v>50</v>
      </c>
      <c r="D2475">
        <v>510</v>
      </c>
      <c r="E2475">
        <v>1</v>
      </c>
      <c r="F2475" t="s">
        <v>24</v>
      </c>
      <c r="G2475" t="s">
        <v>23</v>
      </c>
      <c r="K2475">
        <v>534.37</v>
      </c>
      <c r="L2475">
        <v>1.3886000000000001</v>
      </c>
      <c r="M2475">
        <v>534.07000000000005</v>
      </c>
      <c r="N2475">
        <v>1.3883000000000001</v>
      </c>
      <c r="O2475" t="str">
        <f>IF(VLOOKUP($B2475,Table1[],2,FALSE)=0,"",VLOOKUP($B2475,Table1[],2,FALSE))</f>
        <v/>
      </c>
      <c r="P2475" t="str">
        <f>IF(VLOOKUP($B2475,Table1[],3,FALSE)=0,"",VLOOKUP($B2475,Table1[],3,FALSE))</f>
        <v>50 turn</v>
      </c>
      <c r="Q2475" t="str">
        <f>IF(VLOOKUP($B2475,Table1[],5,FALSE)=0,"",VLOOKUP($B2475,Table1[],5,FALSE))</f>
        <v/>
      </c>
    </row>
    <row r="2476" spans="1:17" x14ac:dyDescent="0.25">
      <c r="A2476" t="s">
        <v>697</v>
      </c>
      <c r="B2476" t="s">
        <v>138</v>
      </c>
      <c r="C2476">
        <v>50</v>
      </c>
      <c r="D2476">
        <v>510</v>
      </c>
      <c r="E2476">
        <v>10</v>
      </c>
      <c r="F2476" t="s">
        <v>24</v>
      </c>
      <c r="G2476" t="s">
        <v>23</v>
      </c>
      <c r="K2476">
        <v>5765.3</v>
      </c>
      <c r="L2476">
        <v>0.22044</v>
      </c>
      <c r="M2476">
        <v>5765.2</v>
      </c>
      <c r="N2476">
        <v>0.21986</v>
      </c>
      <c r="O2476" t="str">
        <f>IF(VLOOKUP($B2476,Table1[],2,FALSE)=0,"",VLOOKUP($B2476,Table1[],2,FALSE))</f>
        <v/>
      </c>
      <c r="P2476" t="str">
        <f>IF(VLOOKUP($B2476,Table1[],3,FALSE)=0,"",VLOOKUP($B2476,Table1[],3,FALSE))</f>
        <v>50 turn</v>
      </c>
      <c r="Q2476" t="str">
        <f>IF(VLOOKUP($B2476,Table1[],5,FALSE)=0,"",VLOOKUP($B2476,Table1[],5,FALSE))</f>
        <v/>
      </c>
    </row>
    <row r="2477" spans="1:17" x14ac:dyDescent="0.25">
      <c r="A2477" t="s">
        <v>697</v>
      </c>
      <c r="B2477" t="s">
        <v>19</v>
      </c>
      <c r="C2477">
        <v>0</v>
      </c>
      <c r="D2477">
        <v>0.1</v>
      </c>
      <c r="E2477">
        <v>9.9999999999999995E-7</v>
      </c>
      <c r="F2477" t="s">
        <v>16</v>
      </c>
      <c r="G2477" t="s">
        <v>15</v>
      </c>
      <c r="H2477">
        <v>0.01</v>
      </c>
      <c r="I2477">
        <v>2</v>
      </c>
      <c r="J2477" t="s">
        <v>804</v>
      </c>
      <c r="K2477">
        <v>35</v>
      </c>
      <c r="L2477">
        <v>940</v>
      </c>
      <c r="M2477">
        <v>34.74</v>
      </c>
      <c r="N2477">
        <v>937.4</v>
      </c>
      <c r="O2477" t="str">
        <f>IF(VLOOKUP($B2477,Table1[],2,FALSE)=0,"",VLOOKUP($B2477,Table1[],2,FALSE))</f>
        <v/>
      </c>
      <c r="P2477" t="str">
        <f>IF(VLOOKUP($B2477,Table1[],3,FALSE)=0,"",VLOOKUP($B2477,Table1[],3,FALSE))</f>
        <v/>
      </c>
      <c r="Q2477" t="str">
        <f>IF(VLOOKUP($B2477,Table1[],5,FALSE)=0,"",VLOOKUP($B2477,Table1[],5,FALSE))</f>
        <v/>
      </c>
    </row>
    <row r="2478" spans="1:17" x14ac:dyDescent="0.25">
      <c r="A2478" t="s">
        <v>697</v>
      </c>
      <c r="B2478" t="s">
        <v>19</v>
      </c>
      <c r="C2478">
        <v>0</v>
      </c>
      <c r="D2478">
        <v>0.1</v>
      </c>
      <c r="E2478">
        <v>1.0000000000000001E-5</v>
      </c>
      <c r="F2478" t="s">
        <v>16</v>
      </c>
      <c r="G2478" t="s">
        <v>15</v>
      </c>
      <c r="H2478">
        <v>0.01</v>
      </c>
      <c r="I2478">
        <v>2</v>
      </c>
      <c r="J2478" t="s">
        <v>804</v>
      </c>
      <c r="K2478">
        <v>35.161999999999999</v>
      </c>
      <c r="L2478">
        <v>934.08</v>
      </c>
      <c r="M2478">
        <v>35.156999999999996</v>
      </c>
      <c r="N2478">
        <v>934.05</v>
      </c>
      <c r="O2478" t="str">
        <f>IF(VLOOKUP($B2478,Table1[],2,FALSE)=0,"",VLOOKUP($B2478,Table1[],2,FALSE))</f>
        <v/>
      </c>
      <c r="P2478" t="str">
        <f>IF(VLOOKUP($B2478,Table1[],3,FALSE)=0,"",VLOOKUP($B2478,Table1[],3,FALSE))</f>
        <v/>
      </c>
      <c r="Q2478" t="str">
        <f>IF(VLOOKUP($B2478,Table1[],5,FALSE)=0,"",VLOOKUP($B2478,Table1[],5,FALSE))</f>
        <v/>
      </c>
    </row>
    <row r="2479" spans="1:17" x14ac:dyDescent="0.25">
      <c r="A2479" t="s">
        <v>697</v>
      </c>
      <c r="B2479" t="s">
        <v>19</v>
      </c>
      <c r="C2479">
        <v>0</v>
      </c>
      <c r="D2479">
        <v>0.1</v>
      </c>
      <c r="E2479">
        <v>1E-4</v>
      </c>
      <c r="F2479" t="s">
        <v>16</v>
      </c>
      <c r="G2479" t="s">
        <v>15</v>
      </c>
      <c r="H2479">
        <v>0.01</v>
      </c>
      <c r="I2479">
        <v>2</v>
      </c>
      <c r="J2479" t="s">
        <v>804</v>
      </c>
      <c r="K2479">
        <v>67.116</v>
      </c>
      <c r="L2479">
        <v>737.26</v>
      </c>
      <c r="M2479">
        <v>67.105000000000004</v>
      </c>
      <c r="N2479">
        <v>737.07</v>
      </c>
      <c r="O2479" t="str">
        <f>IF(VLOOKUP($B2479,Table1[],2,FALSE)=0,"",VLOOKUP($B2479,Table1[],2,FALSE))</f>
        <v/>
      </c>
      <c r="P2479" t="str">
        <f>IF(VLOOKUP($B2479,Table1[],3,FALSE)=0,"",VLOOKUP($B2479,Table1[],3,FALSE))</f>
        <v/>
      </c>
      <c r="Q2479" t="str">
        <f>IF(VLOOKUP($B2479,Table1[],5,FALSE)=0,"",VLOOKUP($B2479,Table1[],5,FALSE))</f>
        <v/>
      </c>
    </row>
    <row r="2480" spans="1:17" x14ac:dyDescent="0.25">
      <c r="A2480" t="s">
        <v>697</v>
      </c>
      <c r="B2480" t="s">
        <v>19</v>
      </c>
      <c r="C2480">
        <v>0</v>
      </c>
      <c r="D2480">
        <v>0.1</v>
      </c>
      <c r="E2480">
        <v>1E-3</v>
      </c>
      <c r="F2480" t="s">
        <v>16</v>
      </c>
      <c r="G2480" t="s">
        <v>15</v>
      </c>
      <c r="H2480">
        <v>0.01</v>
      </c>
      <c r="I2480">
        <v>2</v>
      </c>
      <c r="J2480" t="s">
        <v>804</v>
      </c>
      <c r="K2480">
        <v>578.33000000000004</v>
      </c>
      <c r="L2480">
        <v>131.69</v>
      </c>
      <c r="M2480">
        <v>578.32000000000005</v>
      </c>
      <c r="N2480">
        <v>131.46</v>
      </c>
      <c r="O2480" t="str">
        <f>IF(VLOOKUP($B2480,Table1[],2,FALSE)=0,"",VLOOKUP($B2480,Table1[],2,FALSE))</f>
        <v/>
      </c>
      <c r="P2480" t="str">
        <f>IF(VLOOKUP($B2480,Table1[],3,FALSE)=0,"",VLOOKUP($B2480,Table1[],3,FALSE))</f>
        <v/>
      </c>
      <c r="Q2480" t="str">
        <f>IF(VLOOKUP($B2480,Table1[],5,FALSE)=0,"",VLOOKUP($B2480,Table1[],5,FALSE))</f>
        <v/>
      </c>
    </row>
    <row r="2481" spans="1:17" x14ac:dyDescent="0.25">
      <c r="A2481" t="s">
        <v>697</v>
      </c>
      <c r="B2481" t="s">
        <v>19</v>
      </c>
      <c r="C2481">
        <v>0</v>
      </c>
      <c r="D2481">
        <v>0.1</v>
      </c>
      <c r="E2481">
        <v>0.01</v>
      </c>
      <c r="F2481" t="s">
        <v>16</v>
      </c>
      <c r="G2481" t="s">
        <v>15</v>
      </c>
      <c r="H2481">
        <v>0.01</v>
      </c>
      <c r="I2481">
        <v>2</v>
      </c>
      <c r="J2481" t="s">
        <v>804</v>
      </c>
      <c r="K2481">
        <v>5773.7</v>
      </c>
      <c r="L2481">
        <v>13.414999999999999</v>
      </c>
      <c r="M2481">
        <v>5773.6</v>
      </c>
      <c r="N2481">
        <v>13.317</v>
      </c>
      <c r="O2481" t="str">
        <f>IF(VLOOKUP($B2481,Table1[],2,FALSE)=0,"",VLOOKUP($B2481,Table1[],2,FALSE))</f>
        <v/>
      </c>
      <c r="P2481" t="str">
        <f>IF(VLOOKUP($B2481,Table1[],3,FALSE)=0,"",VLOOKUP($B2481,Table1[],3,FALSE))</f>
        <v/>
      </c>
      <c r="Q2481" t="str">
        <f>IF(VLOOKUP($B2481,Table1[],5,FALSE)=0,"",VLOOKUP($B2481,Table1[],5,FALSE))</f>
        <v/>
      </c>
    </row>
    <row r="2482" spans="1:17" x14ac:dyDescent="0.25">
      <c r="A2482" t="s">
        <v>697</v>
      </c>
      <c r="B2482" t="s">
        <v>19</v>
      </c>
      <c r="C2482">
        <v>0</v>
      </c>
      <c r="D2482">
        <v>0.1</v>
      </c>
      <c r="E2482">
        <v>9.9999999999999995E-7</v>
      </c>
      <c r="F2482" t="s">
        <v>16</v>
      </c>
      <c r="G2482" t="s">
        <v>15</v>
      </c>
      <c r="H2482">
        <v>2</v>
      </c>
      <c r="I2482">
        <v>20</v>
      </c>
      <c r="J2482" t="s">
        <v>804</v>
      </c>
      <c r="K2482">
        <v>36</v>
      </c>
      <c r="L2482">
        <v>930</v>
      </c>
      <c r="M2482">
        <v>35.470999999999997</v>
      </c>
      <c r="N2482">
        <v>926.49</v>
      </c>
      <c r="O2482" t="str">
        <f>IF(VLOOKUP($B2482,Table1[],2,FALSE)=0,"",VLOOKUP($B2482,Table1[],2,FALSE))</f>
        <v/>
      </c>
      <c r="P2482" t="str">
        <f>IF(VLOOKUP($B2482,Table1[],3,FALSE)=0,"",VLOOKUP($B2482,Table1[],3,FALSE))</f>
        <v/>
      </c>
      <c r="Q2482" t="str">
        <f>IF(VLOOKUP($B2482,Table1[],5,FALSE)=0,"",VLOOKUP($B2482,Table1[],5,FALSE))</f>
        <v/>
      </c>
    </row>
    <row r="2483" spans="1:17" x14ac:dyDescent="0.25">
      <c r="A2483" t="s">
        <v>697</v>
      </c>
      <c r="B2483" t="s">
        <v>19</v>
      </c>
      <c r="C2483">
        <v>0</v>
      </c>
      <c r="D2483">
        <v>0.1</v>
      </c>
      <c r="E2483">
        <v>1.0000000000000001E-5</v>
      </c>
      <c r="F2483" t="s">
        <v>16</v>
      </c>
      <c r="G2483" t="s">
        <v>15</v>
      </c>
      <c r="H2483">
        <v>2</v>
      </c>
      <c r="I2483">
        <v>20</v>
      </c>
      <c r="J2483" t="s">
        <v>804</v>
      </c>
      <c r="K2483">
        <v>36</v>
      </c>
      <c r="L2483">
        <v>923.18</v>
      </c>
      <c r="M2483">
        <v>35.865000000000002</v>
      </c>
      <c r="N2483">
        <v>923.15</v>
      </c>
      <c r="O2483" t="str">
        <f>IF(VLOOKUP($B2483,Table1[],2,FALSE)=0,"",VLOOKUP($B2483,Table1[],2,FALSE))</f>
        <v/>
      </c>
      <c r="P2483" t="str">
        <f>IF(VLOOKUP($B2483,Table1[],3,FALSE)=0,"",VLOOKUP($B2483,Table1[],3,FALSE))</f>
        <v/>
      </c>
      <c r="Q2483" t="str">
        <f>IF(VLOOKUP($B2483,Table1[],5,FALSE)=0,"",VLOOKUP($B2483,Table1[],5,FALSE))</f>
        <v/>
      </c>
    </row>
    <row r="2484" spans="1:17" x14ac:dyDescent="0.25">
      <c r="A2484" t="s">
        <v>697</v>
      </c>
      <c r="B2484" t="s">
        <v>19</v>
      </c>
      <c r="C2484">
        <v>0</v>
      </c>
      <c r="D2484">
        <v>0.1</v>
      </c>
      <c r="E2484">
        <v>1E-4</v>
      </c>
      <c r="F2484" t="s">
        <v>16</v>
      </c>
      <c r="G2484" t="s">
        <v>15</v>
      </c>
      <c r="H2484">
        <v>2</v>
      </c>
      <c r="I2484">
        <v>20</v>
      </c>
      <c r="J2484" t="s">
        <v>804</v>
      </c>
      <c r="K2484">
        <v>67.126000000000005</v>
      </c>
      <c r="L2484">
        <v>727.32</v>
      </c>
      <c r="M2484">
        <v>67.116</v>
      </c>
      <c r="N2484">
        <v>727.12</v>
      </c>
      <c r="O2484" t="str">
        <f>IF(VLOOKUP($B2484,Table1[],2,FALSE)=0,"",VLOOKUP($B2484,Table1[],2,FALSE))</f>
        <v/>
      </c>
      <c r="P2484" t="str">
        <f>IF(VLOOKUP($B2484,Table1[],3,FALSE)=0,"",VLOOKUP($B2484,Table1[],3,FALSE))</f>
        <v/>
      </c>
      <c r="Q2484" t="str">
        <f>IF(VLOOKUP($B2484,Table1[],5,FALSE)=0,"",VLOOKUP($B2484,Table1[],5,FALSE))</f>
        <v/>
      </c>
    </row>
    <row r="2485" spans="1:17" x14ac:dyDescent="0.25">
      <c r="A2485" t="s">
        <v>697</v>
      </c>
      <c r="B2485" t="s">
        <v>19</v>
      </c>
      <c r="C2485">
        <v>0</v>
      </c>
      <c r="D2485">
        <v>0.1</v>
      </c>
      <c r="E2485">
        <v>1E-3</v>
      </c>
      <c r="F2485" t="s">
        <v>16</v>
      </c>
      <c r="G2485" t="s">
        <v>15</v>
      </c>
      <c r="H2485">
        <v>2</v>
      </c>
      <c r="I2485">
        <v>20</v>
      </c>
      <c r="J2485" t="s">
        <v>804</v>
      </c>
      <c r="K2485">
        <v>578.33000000000004</v>
      </c>
      <c r="L2485">
        <v>129.33000000000001</v>
      </c>
      <c r="M2485">
        <v>578.32000000000005</v>
      </c>
      <c r="N2485">
        <v>129.1</v>
      </c>
      <c r="O2485" t="str">
        <f>IF(VLOOKUP($B2485,Table1[],2,FALSE)=0,"",VLOOKUP($B2485,Table1[],2,FALSE))</f>
        <v/>
      </c>
      <c r="P2485" t="str">
        <f>IF(VLOOKUP($B2485,Table1[],3,FALSE)=0,"",VLOOKUP($B2485,Table1[],3,FALSE))</f>
        <v/>
      </c>
      <c r="Q2485" t="str">
        <f>IF(VLOOKUP($B2485,Table1[],5,FALSE)=0,"",VLOOKUP($B2485,Table1[],5,FALSE))</f>
        <v/>
      </c>
    </row>
    <row r="2486" spans="1:17" x14ac:dyDescent="0.25">
      <c r="A2486" t="s">
        <v>697</v>
      </c>
      <c r="B2486" t="s">
        <v>19</v>
      </c>
      <c r="C2486">
        <v>0</v>
      </c>
      <c r="D2486">
        <v>0.1</v>
      </c>
      <c r="E2486">
        <v>0.01</v>
      </c>
      <c r="F2486" t="s">
        <v>16</v>
      </c>
      <c r="G2486" t="s">
        <v>15</v>
      </c>
      <c r="H2486">
        <v>2</v>
      </c>
      <c r="I2486">
        <v>20</v>
      </c>
      <c r="J2486" t="s">
        <v>804</v>
      </c>
      <c r="K2486">
        <v>5773.7</v>
      </c>
      <c r="L2486">
        <v>13.173</v>
      </c>
      <c r="M2486">
        <v>5773.6</v>
      </c>
      <c r="N2486">
        <v>13.074999999999999</v>
      </c>
      <c r="O2486" t="str">
        <f>IF(VLOOKUP($B2486,Table1[],2,FALSE)=0,"",VLOOKUP($B2486,Table1[],2,FALSE))</f>
        <v/>
      </c>
      <c r="P2486" t="str">
        <f>IF(VLOOKUP($B2486,Table1[],3,FALSE)=0,"",VLOOKUP($B2486,Table1[],3,FALSE))</f>
        <v/>
      </c>
      <c r="Q2486" t="str">
        <f>IF(VLOOKUP($B2486,Table1[],5,FALSE)=0,"",VLOOKUP($B2486,Table1[],5,FALSE))</f>
        <v/>
      </c>
    </row>
    <row r="2487" spans="1:17" x14ac:dyDescent="0.25">
      <c r="A2487" t="s">
        <v>697</v>
      </c>
      <c r="B2487" t="s">
        <v>19</v>
      </c>
      <c r="C2487">
        <v>0.1</v>
      </c>
      <c r="D2487">
        <v>1</v>
      </c>
      <c r="E2487">
        <v>1.0000000000000001E-5</v>
      </c>
      <c r="F2487" t="s">
        <v>16</v>
      </c>
      <c r="G2487" t="s">
        <v>15</v>
      </c>
      <c r="H2487">
        <v>0.01</v>
      </c>
      <c r="I2487">
        <v>2</v>
      </c>
      <c r="J2487" t="s">
        <v>804</v>
      </c>
      <c r="K2487">
        <v>350</v>
      </c>
      <c r="L2487">
        <v>940</v>
      </c>
      <c r="M2487">
        <v>347.15</v>
      </c>
      <c r="N2487">
        <v>937.18</v>
      </c>
      <c r="O2487" t="str">
        <f>IF(VLOOKUP($B2487,Table1[],2,FALSE)=0,"",VLOOKUP($B2487,Table1[],2,FALSE))</f>
        <v/>
      </c>
      <c r="P2487" t="str">
        <f>IF(VLOOKUP($B2487,Table1[],3,FALSE)=0,"",VLOOKUP($B2487,Table1[],3,FALSE))</f>
        <v/>
      </c>
      <c r="Q2487" t="str">
        <f>IF(VLOOKUP($B2487,Table1[],5,FALSE)=0,"",VLOOKUP($B2487,Table1[],5,FALSE))</f>
        <v/>
      </c>
    </row>
    <row r="2488" spans="1:17" x14ac:dyDescent="0.25">
      <c r="A2488" t="s">
        <v>697</v>
      </c>
      <c r="B2488" t="s">
        <v>19</v>
      </c>
      <c r="C2488">
        <v>0.1</v>
      </c>
      <c r="D2488">
        <v>1</v>
      </c>
      <c r="E2488">
        <v>1E-4</v>
      </c>
      <c r="F2488" t="s">
        <v>16</v>
      </c>
      <c r="G2488" t="s">
        <v>15</v>
      </c>
      <c r="H2488">
        <v>0.01</v>
      </c>
      <c r="I2488">
        <v>2</v>
      </c>
      <c r="J2488" t="s">
        <v>804</v>
      </c>
      <c r="K2488">
        <v>351.19</v>
      </c>
      <c r="L2488">
        <v>934.51</v>
      </c>
      <c r="M2488">
        <v>351.16</v>
      </c>
      <c r="N2488">
        <v>934.46</v>
      </c>
      <c r="O2488" t="str">
        <f>IF(VLOOKUP($B2488,Table1[],2,FALSE)=0,"",VLOOKUP($B2488,Table1[],2,FALSE))</f>
        <v/>
      </c>
      <c r="P2488" t="str">
        <f>IF(VLOOKUP($B2488,Table1[],3,FALSE)=0,"",VLOOKUP($B2488,Table1[],3,FALSE))</f>
        <v/>
      </c>
      <c r="Q2488" t="str">
        <f>IF(VLOOKUP($B2488,Table1[],5,FALSE)=0,"",VLOOKUP($B2488,Table1[],5,FALSE))</f>
        <v/>
      </c>
    </row>
    <row r="2489" spans="1:17" x14ac:dyDescent="0.25">
      <c r="A2489" t="s">
        <v>697</v>
      </c>
      <c r="B2489" t="s">
        <v>19</v>
      </c>
      <c r="C2489">
        <v>0.1</v>
      </c>
      <c r="D2489">
        <v>1</v>
      </c>
      <c r="E2489">
        <v>1E-3</v>
      </c>
      <c r="F2489" t="s">
        <v>16</v>
      </c>
      <c r="G2489" t="s">
        <v>15</v>
      </c>
      <c r="H2489">
        <v>0.01</v>
      </c>
      <c r="I2489">
        <v>2</v>
      </c>
      <c r="J2489" t="s">
        <v>804</v>
      </c>
      <c r="K2489">
        <v>650.74</v>
      </c>
      <c r="L2489">
        <v>757.68</v>
      </c>
      <c r="M2489">
        <v>650.66</v>
      </c>
      <c r="N2489">
        <v>757.46</v>
      </c>
      <c r="O2489" t="str">
        <f>IF(VLOOKUP($B2489,Table1[],2,FALSE)=0,"",VLOOKUP($B2489,Table1[],2,FALSE))</f>
        <v/>
      </c>
      <c r="P2489" t="str">
        <f>IF(VLOOKUP($B2489,Table1[],3,FALSE)=0,"",VLOOKUP($B2489,Table1[],3,FALSE))</f>
        <v/>
      </c>
      <c r="Q2489" t="str">
        <f>IF(VLOOKUP($B2489,Table1[],5,FALSE)=0,"",VLOOKUP($B2489,Table1[],5,FALSE))</f>
        <v/>
      </c>
    </row>
    <row r="2490" spans="1:17" x14ac:dyDescent="0.25">
      <c r="A2490" t="s">
        <v>697</v>
      </c>
      <c r="B2490" t="s">
        <v>19</v>
      </c>
      <c r="C2490">
        <v>0.1</v>
      </c>
      <c r="D2490">
        <v>1</v>
      </c>
      <c r="E2490">
        <v>0.01</v>
      </c>
      <c r="F2490" t="s">
        <v>16</v>
      </c>
      <c r="G2490" t="s">
        <v>15</v>
      </c>
      <c r="H2490">
        <v>0.01</v>
      </c>
      <c r="I2490">
        <v>2</v>
      </c>
      <c r="J2490" t="s">
        <v>804</v>
      </c>
      <c r="K2490">
        <v>5776.6</v>
      </c>
      <c r="L2490">
        <v>138.38999999999999</v>
      </c>
      <c r="M2490">
        <v>5776.5</v>
      </c>
      <c r="N2490">
        <v>138.13</v>
      </c>
      <c r="O2490" t="str">
        <f>IF(VLOOKUP($B2490,Table1[],2,FALSE)=0,"",VLOOKUP($B2490,Table1[],2,FALSE))</f>
        <v/>
      </c>
      <c r="P2490" t="str">
        <f>IF(VLOOKUP($B2490,Table1[],3,FALSE)=0,"",VLOOKUP($B2490,Table1[],3,FALSE))</f>
        <v/>
      </c>
      <c r="Q2490" t="str">
        <f>IF(VLOOKUP($B2490,Table1[],5,FALSE)=0,"",VLOOKUP($B2490,Table1[],5,FALSE))</f>
        <v/>
      </c>
    </row>
    <row r="2491" spans="1:17" x14ac:dyDescent="0.25">
      <c r="A2491" t="s">
        <v>697</v>
      </c>
      <c r="B2491" t="s">
        <v>19</v>
      </c>
      <c r="C2491">
        <v>0.1</v>
      </c>
      <c r="D2491">
        <v>1</v>
      </c>
      <c r="E2491">
        <v>0.1</v>
      </c>
      <c r="F2491" t="s">
        <v>16</v>
      </c>
      <c r="G2491" t="s">
        <v>15</v>
      </c>
      <c r="H2491">
        <v>0.01</v>
      </c>
      <c r="I2491">
        <v>2</v>
      </c>
      <c r="J2491" t="s">
        <v>804</v>
      </c>
      <c r="K2491">
        <v>57736</v>
      </c>
      <c r="L2491">
        <v>14.108000000000001</v>
      </c>
      <c r="M2491">
        <v>57736</v>
      </c>
      <c r="N2491">
        <v>14</v>
      </c>
      <c r="O2491" t="str">
        <f>IF(VLOOKUP($B2491,Table1[],2,FALSE)=0,"",VLOOKUP($B2491,Table1[],2,FALSE))</f>
        <v/>
      </c>
      <c r="P2491" t="str">
        <f>IF(VLOOKUP($B2491,Table1[],3,FALSE)=0,"",VLOOKUP($B2491,Table1[],3,FALSE))</f>
        <v/>
      </c>
      <c r="Q2491" t="str">
        <f>IF(VLOOKUP($B2491,Table1[],5,FALSE)=0,"",VLOOKUP($B2491,Table1[],5,FALSE))</f>
        <v/>
      </c>
    </row>
    <row r="2492" spans="1:17" x14ac:dyDescent="0.25">
      <c r="A2492" t="s">
        <v>697</v>
      </c>
      <c r="B2492" t="s">
        <v>19</v>
      </c>
      <c r="C2492">
        <v>0.1</v>
      </c>
      <c r="D2492">
        <v>1</v>
      </c>
      <c r="E2492">
        <v>1.0000000000000001E-5</v>
      </c>
      <c r="F2492" t="s">
        <v>16</v>
      </c>
      <c r="G2492" t="s">
        <v>15</v>
      </c>
      <c r="H2492">
        <v>2</v>
      </c>
      <c r="I2492">
        <v>20</v>
      </c>
      <c r="J2492" t="s">
        <v>804</v>
      </c>
      <c r="K2492">
        <v>850</v>
      </c>
      <c r="L2492">
        <v>1700</v>
      </c>
      <c r="M2492">
        <v>808.55</v>
      </c>
      <c r="N2492">
        <v>1738.9</v>
      </c>
      <c r="O2492" t="str">
        <f>IF(VLOOKUP($B2492,Table1[],2,FALSE)=0,"",VLOOKUP($B2492,Table1[],2,FALSE))</f>
        <v/>
      </c>
      <c r="P2492" t="str">
        <f>IF(VLOOKUP($B2492,Table1[],3,FALSE)=0,"",VLOOKUP($B2492,Table1[],3,FALSE))</f>
        <v/>
      </c>
      <c r="Q2492" t="str">
        <f>IF(VLOOKUP($B2492,Table1[],5,FALSE)=0,"",VLOOKUP($B2492,Table1[],5,FALSE))</f>
        <v/>
      </c>
    </row>
    <row r="2493" spans="1:17" x14ac:dyDescent="0.25">
      <c r="A2493" t="s">
        <v>697</v>
      </c>
      <c r="B2493" t="s">
        <v>19</v>
      </c>
      <c r="C2493">
        <v>0.1</v>
      </c>
      <c r="D2493">
        <v>1</v>
      </c>
      <c r="E2493">
        <v>1E-4</v>
      </c>
      <c r="F2493" t="s">
        <v>16</v>
      </c>
      <c r="G2493" t="s">
        <v>15</v>
      </c>
      <c r="H2493">
        <v>2</v>
      </c>
      <c r="I2493">
        <v>20</v>
      </c>
      <c r="J2493" t="s">
        <v>804</v>
      </c>
      <c r="K2493">
        <v>850</v>
      </c>
      <c r="L2493">
        <v>1737.8</v>
      </c>
      <c r="M2493">
        <v>810.33</v>
      </c>
      <c r="N2493">
        <v>1737.8</v>
      </c>
      <c r="O2493" t="str">
        <f>IF(VLOOKUP($B2493,Table1[],2,FALSE)=0,"",VLOOKUP($B2493,Table1[],2,FALSE))</f>
        <v/>
      </c>
      <c r="P2493" t="str">
        <f>IF(VLOOKUP($B2493,Table1[],3,FALSE)=0,"",VLOOKUP($B2493,Table1[],3,FALSE))</f>
        <v/>
      </c>
      <c r="Q2493" t="str">
        <f>IF(VLOOKUP($B2493,Table1[],5,FALSE)=0,"",VLOOKUP($B2493,Table1[],5,FALSE))</f>
        <v/>
      </c>
    </row>
    <row r="2494" spans="1:17" x14ac:dyDescent="0.25">
      <c r="A2494" t="s">
        <v>697</v>
      </c>
      <c r="B2494" t="s">
        <v>19</v>
      </c>
      <c r="C2494">
        <v>0.1</v>
      </c>
      <c r="D2494">
        <v>1</v>
      </c>
      <c r="E2494">
        <v>1E-3</v>
      </c>
      <c r="F2494" t="s">
        <v>16</v>
      </c>
      <c r="G2494" t="s">
        <v>15</v>
      </c>
      <c r="H2494">
        <v>2</v>
      </c>
      <c r="I2494">
        <v>20</v>
      </c>
      <c r="J2494" t="s">
        <v>804</v>
      </c>
      <c r="K2494">
        <v>976.25</v>
      </c>
      <c r="L2494">
        <v>1636.3</v>
      </c>
      <c r="M2494">
        <v>975.89</v>
      </c>
      <c r="N2494">
        <v>1636.2</v>
      </c>
      <c r="O2494" t="str">
        <f>IF(VLOOKUP($B2494,Table1[],2,FALSE)=0,"",VLOOKUP($B2494,Table1[],2,FALSE))</f>
        <v/>
      </c>
      <c r="P2494" t="str">
        <f>IF(VLOOKUP($B2494,Table1[],3,FALSE)=0,"",VLOOKUP($B2494,Table1[],3,FALSE))</f>
        <v/>
      </c>
      <c r="Q2494" t="str">
        <f>IF(VLOOKUP($B2494,Table1[],5,FALSE)=0,"",VLOOKUP($B2494,Table1[],5,FALSE))</f>
        <v/>
      </c>
    </row>
    <row r="2495" spans="1:17" x14ac:dyDescent="0.25">
      <c r="A2495" t="s">
        <v>697</v>
      </c>
      <c r="B2495" t="s">
        <v>19</v>
      </c>
      <c r="C2495">
        <v>0.1</v>
      </c>
      <c r="D2495">
        <v>1</v>
      </c>
      <c r="E2495">
        <v>0.01</v>
      </c>
      <c r="F2495" t="s">
        <v>16</v>
      </c>
      <c r="G2495" t="s">
        <v>15</v>
      </c>
      <c r="H2495">
        <v>2</v>
      </c>
      <c r="I2495">
        <v>20</v>
      </c>
      <c r="J2495" t="s">
        <v>804</v>
      </c>
      <c r="K2495">
        <v>5806.3</v>
      </c>
      <c r="L2495">
        <v>505.05</v>
      </c>
      <c r="M2495">
        <v>5806.1</v>
      </c>
      <c r="N2495">
        <v>504.49</v>
      </c>
      <c r="O2495" t="str">
        <f>IF(VLOOKUP($B2495,Table1[],2,FALSE)=0,"",VLOOKUP($B2495,Table1[],2,FALSE))</f>
        <v/>
      </c>
      <c r="P2495" t="str">
        <f>IF(VLOOKUP($B2495,Table1[],3,FALSE)=0,"",VLOOKUP($B2495,Table1[],3,FALSE))</f>
        <v/>
      </c>
      <c r="Q2495" t="str">
        <f>IF(VLOOKUP($B2495,Table1[],5,FALSE)=0,"",VLOOKUP($B2495,Table1[],5,FALSE))</f>
        <v/>
      </c>
    </row>
    <row r="2496" spans="1:17" x14ac:dyDescent="0.25">
      <c r="A2496" t="s">
        <v>697</v>
      </c>
      <c r="B2496" t="s">
        <v>19</v>
      </c>
      <c r="C2496">
        <v>0.1</v>
      </c>
      <c r="D2496">
        <v>1</v>
      </c>
      <c r="E2496">
        <v>0.1</v>
      </c>
      <c r="F2496" t="s">
        <v>16</v>
      </c>
      <c r="G2496" t="s">
        <v>15</v>
      </c>
      <c r="H2496">
        <v>2</v>
      </c>
      <c r="I2496">
        <v>20</v>
      </c>
      <c r="J2496" t="s">
        <v>804</v>
      </c>
      <c r="K2496">
        <v>57739</v>
      </c>
      <c r="L2496">
        <v>53.381</v>
      </c>
      <c r="M2496">
        <v>57739</v>
      </c>
      <c r="N2496">
        <v>53.128</v>
      </c>
      <c r="O2496" t="str">
        <f>IF(VLOOKUP($B2496,Table1[],2,FALSE)=0,"",VLOOKUP($B2496,Table1[],2,FALSE))</f>
        <v/>
      </c>
      <c r="P2496" t="str">
        <f>IF(VLOOKUP($B2496,Table1[],3,FALSE)=0,"",VLOOKUP($B2496,Table1[],3,FALSE))</f>
        <v/>
      </c>
      <c r="Q2496" t="str">
        <f>IF(VLOOKUP($B2496,Table1[],5,FALSE)=0,"",VLOOKUP($B2496,Table1[],5,FALSE))</f>
        <v/>
      </c>
    </row>
    <row r="2497" spans="1:17" x14ac:dyDescent="0.25">
      <c r="A2497" t="s">
        <v>697</v>
      </c>
      <c r="B2497" t="s">
        <v>19</v>
      </c>
      <c r="C2497">
        <v>1</v>
      </c>
      <c r="D2497">
        <v>10</v>
      </c>
      <c r="E2497">
        <v>1E-4</v>
      </c>
      <c r="F2497" t="s">
        <v>16</v>
      </c>
      <c r="G2497" t="s">
        <v>14</v>
      </c>
      <c r="H2497">
        <v>0.01</v>
      </c>
      <c r="I2497">
        <v>2</v>
      </c>
      <c r="J2497" t="s">
        <v>804</v>
      </c>
      <c r="K2497">
        <v>3.5</v>
      </c>
      <c r="L2497">
        <v>0.94</v>
      </c>
      <c r="M2497">
        <v>3.4754999999999998</v>
      </c>
      <c r="N2497">
        <v>0.93718000000000001</v>
      </c>
      <c r="O2497" t="str">
        <f>IF(VLOOKUP($B2497,Table1[],2,FALSE)=0,"",VLOOKUP($B2497,Table1[],2,FALSE))</f>
        <v/>
      </c>
      <c r="P2497" t="str">
        <f>IF(VLOOKUP($B2497,Table1[],3,FALSE)=0,"",VLOOKUP($B2497,Table1[],3,FALSE))</f>
        <v/>
      </c>
      <c r="Q2497" t="str">
        <f>IF(VLOOKUP($B2497,Table1[],5,FALSE)=0,"",VLOOKUP($B2497,Table1[],5,FALSE))</f>
        <v/>
      </c>
    </row>
    <row r="2498" spans="1:17" x14ac:dyDescent="0.25">
      <c r="A2498" t="s">
        <v>697</v>
      </c>
      <c r="B2498" t="s">
        <v>19</v>
      </c>
      <c r="C2498">
        <v>1</v>
      </c>
      <c r="D2498">
        <v>10</v>
      </c>
      <c r="E2498">
        <v>1E-3</v>
      </c>
      <c r="F2498" t="s">
        <v>16</v>
      </c>
      <c r="G2498" t="s">
        <v>14</v>
      </c>
      <c r="H2498">
        <v>0.01</v>
      </c>
      <c r="I2498">
        <v>2</v>
      </c>
      <c r="J2498" t="s">
        <v>804</v>
      </c>
      <c r="K2498">
        <v>3.5127000000000002</v>
      </c>
      <c r="L2498">
        <v>0.93464999999999998</v>
      </c>
      <c r="M2498">
        <v>3.5116000000000001</v>
      </c>
      <c r="N2498">
        <v>0.93445999999999996</v>
      </c>
      <c r="O2498" t="str">
        <f>IF(VLOOKUP($B2498,Table1[],2,FALSE)=0,"",VLOOKUP($B2498,Table1[],2,FALSE))</f>
        <v/>
      </c>
      <c r="P2498" t="str">
        <f>IF(VLOOKUP($B2498,Table1[],3,FALSE)=0,"",VLOOKUP($B2498,Table1[],3,FALSE))</f>
        <v/>
      </c>
      <c r="Q2498" t="str">
        <f>IF(VLOOKUP($B2498,Table1[],5,FALSE)=0,"",VLOOKUP($B2498,Table1[],5,FALSE))</f>
        <v/>
      </c>
    </row>
    <row r="2499" spans="1:17" x14ac:dyDescent="0.25">
      <c r="A2499" t="s">
        <v>697</v>
      </c>
      <c r="B2499" t="s">
        <v>19</v>
      </c>
      <c r="C2499">
        <v>1</v>
      </c>
      <c r="D2499">
        <v>10</v>
      </c>
      <c r="E2499">
        <v>0.01</v>
      </c>
      <c r="F2499" t="s">
        <v>16</v>
      </c>
      <c r="G2499" t="s">
        <v>14</v>
      </c>
      <c r="H2499">
        <v>0.01</v>
      </c>
      <c r="I2499">
        <v>2</v>
      </c>
      <c r="J2499" t="s">
        <v>804</v>
      </c>
      <c r="K2499">
        <v>6.5091000000000001</v>
      </c>
      <c r="L2499">
        <v>0.75829999999999997</v>
      </c>
      <c r="M2499">
        <v>6.5065999999999997</v>
      </c>
      <c r="N2499">
        <v>0.75746000000000002</v>
      </c>
      <c r="O2499" t="str">
        <f>IF(VLOOKUP($B2499,Table1[],2,FALSE)=0,"",VLOOKUP($B2499,Table1[],2,FALSE))</f>
        <v/>
      </c>
      <c r="P2499" t="str">
        <f>IF(VLOOKUP($B2499,Table1[],3,FALSE)=0,"",VLOOKUP($B2499,Table1[],3,FALSE))</f>
        <v/>
      </c>
      <c r="Q2499" t="str">
        <f>IF(VLOOKUP($B2499,Table1[],5,FALSE)=0,"",VLOOKUP($B2499,Table1[],5,FALSE))</f>
        <v/>
      </c>
    </row>
    <row r="2500" spans="1:17" x14ac:dyDescent="0.25">
      <c r="A2500" t="s">
        <v>697</v>
      </c>
      <c r="B2500" t="s">
        <v>19</v>
      </c>
      <c r="C2500">
        <v>1</v>
      </c>
      <c r="D2500">
        <v>10</v>
      </c>
      <c r="E2500">
        <v>0.1</v>
      </c>
      <c r="F2500" t="s">
        <v>16</v>
      </c>
      <c r="G2500" t="s">
        <v>14</v>
      </c>
      <c r="H2500">
        <v>0.01</v>
      </c>
      <c r="I2500">
        <v>2</v>
      </c>
      <c r="J2500" t="s">
        <v>804</v>
      </c>
      <c r="K2500">
        <v>57.765999999999998</v>
      </c>
      <c r="L2500">
        <v>0.1391</v>
      </c>
      <c r="M2500">
        <v>57.765000000000001</v>
      </c>
      <c r="N2500">
        <v>0.13813</v>
      </c>
      <c r="O2500" t="str">
        <f>IF(VLOOKUP($B2500,Table1[],2,FALSE)=0,"",VLOOKUP($B2500,Table1[],2,FALSE))</f>
        <v/>
      </c>
      <c r="P2500" t="str">
        <f>IF(VLOOKUP($B2500,Table1[],3,FALSE)=0,"",VLOOKUP($B2500,Table1[],3,FALSE))</f>
        <v/>
      </c>
      <c r="Q2500" t="str">
        <f>IF(VLOOKUP($B2500,Table1[],5,FALSE)=0,"",VLOOKUP($B2500,Table1[],5,FALSE))</f>
        <v/>
      </c>
    </row>
    <row r="2501" spans="1:17" x14ac:dyDescent="0.25">
      <c r="A2501" t="s">
        <v>697</v>
      </c>
      <c r="B2501" t="s">
        <v>19</v>
      </c>
      <c r="C2501">
        <v>1</v>
      </c>
      <c r="D2501">
        <v>10</v>
      </c>
      <c r="E2501">
        <v>1</v>
      </c>
      <c r="F2501" t="s">
        <v>16</v>
      </c>
      <c r="G2501" t="s">
        <v>14</v>
      </c>
      <c r="H2501">
        <v>0.01</v>
      </c>
      <c r="I2501">
        <v>2</v>
      </c>
      <c r="J2501" t="s">
        <v>804</v>
      </c>
      <c r="K2501">
        <v>577.36</v>
      </c>
      <c r="L2501">
        <v>1.4397E-2</v>
      </c>
      <c r="M2501">
        <v>577.36</v>
      </c>
      <c r="N2501">
        <v>1.4E-2</v>
      </c>
      <c r="O2501" t="str">
        <f>IF(VLOOKUP($B2501,Table1[],2,FALSE)=0,"",VLOOKUP($B2501,Table1[],2,FALSE))</f>
        <v/>
      </c>
      <c r="P2501" t="str">
        <f>IF(VLOOKUP($B2501,Table1[],3,FALSE)=0,"",VLOOKUP($B2501,Table1[],3,FALSE))</f>
        <v/>
      </c>
      <c r="Q2501" t="str">
        <f>IF(VLOOKUP($B2501,Table1[],5,FALSE)=0,"",VLOOKUP($B2501,Table1[],5,FALSE))</f>
        <v/>
      </c>
    </row>
    <row r="2502" spans="1:17" x14ac:dyDescent="0.25">
      <c r="A2502" t="s">
        <v>697</v>
      </c>
      <c r="B2502" t="s">
        <v>19</v>
      </c>
      <c r="C2502">
        <v>1</v>
      </c>
      <c r="D2502">
        <v>10</v>
      </c>
      <c r="E2502">
        <v>1E-4</v>
      </c>
      <c r="F2502" t="s">
        <v>16</v>
      </c>
      <c r="G2502" t="s">
        <v>14</v>
      </c>
      <c r="H2502">
        <v>2</v>
      </c>
      <c r="I2502">
        <v>20</v>
      </c>
      <c r="J2502" t="s">
        <v>804</v>
      </c>
      <c r="K2502">
        <v>8.1999999999999993</v>
      </c>
      <c r="L2502">
        <v>1.8</v>
      </c>
      <c r="M2502">
        <v>8.1347000000000005</v>
      </c>
      <c r="N2502">
        <v>1.7537</v>
      </c>
      <c r="O2502" t="str">
        <f>IF(VLOOKUP($B2502,Table1[],2,FALSE)=0,"",VLOOKUP($B2502,Table1[],2,FALSE))</f>
        <v/>
      </c>
      <c r="P2502" t="str">
        <f>IF(VLOOKUP($B2502,Table1[],3,FALSE)=0,"",VLOOKUP($B2502,Table1[],3,FALSE))</f>
        <v/>
      </c>
      <c r="Q2502" t="str">
        <f>IF(VLOOKUP($B2502,Table1[],5,FALSE)=0,"",VLOOKUP($B2502,Table1[],5,FALSE))</f>
        <v/>
      </c>
    </row>
    <row r="2503" spans="1:17" x14ac:dyDescent="0.25">
      <c r="A2503" t="s">
        <v>697</v>
      </c>
      <c r="B2503" t="s">
        <v>19</v>
      </c>
      <c r="C2503">
        <v>1</v>
      </c>
      <c r="D2503">
        <v>10</v>
      </c>
      <c r="E2503">
        <v>1E-3</v>
      </c>
      <c r="F2503" t="s">
        <v>16</v>
      </c>
      <c r="G2503" t="s">
        <v>14</v>
      </c>
      <c r="H2503">
        <v>2</v>
      </c>
      <c r="I2503">
        <v>20</v>
      </c>
      <c r="J2503" t="s">
        <v>804</v>
      </c>
      <c r="K2503">
        <v>8.1999999999999993</v>
      </c>
      <c r="L2503">
        <v>1.7524999999999999</v>
      </c>
      <c r="M2503">
        <v>8.1524999999999999</v>
      </c>
      <c r="N2503">
        <v>1.7525999999999999</v>
      </c>
      <c r="O2503" t="str">
        <f>IF(VLOOKUP($B2503,Table1[],2,FALSE)=0,"",VLOOKUP($B2503,Table1[],2,FALSE))</f>
        <v/>
      </c>
      <c r="P2503" t="str">
        <f>IF(VLOOKUP($B2503,Table1[],3,FALSE)=0,"",VLOOKUP($B2503,Table1[],3,FALSE))</f>
        <v/>
      </c>
      <c r="Q2503" t="str">
        <f>IF(VLOOKUP($B2503,Table1[],5,FALSE)=0,"",VLOOKUP($B2503,Table1[],5,FALSE))</f>
        <v/>
      </c>
    </row>
    <row r="2504" spans="1:17" x14ac:dyDescent="0.25">
      <c r="A2504" t="s">
        <v>697</v>
      </c>
      <c r="B2504" t="s">
        <v>19</v>
      </c>
      <c r="C2504">
        <v>1</v>
      </c>
      <c r="D2504">
        <v>10</v>
      </c>
      <c r="E2504">
        <v>0.01</v>
      </c>
      <c r="F2504" t="s">
        <v>16</v>
      </c>
      <c r="G2504" t="s">
        <v>14</v>
      </c>
      <c r="H2504">
        <v>2</v>
      </c>
      <c r="I2504">
        <v>20</v>
      </c>
      <c r="J2504" t="s">
        <v>804</v>
      </c>
      <c r="K2504">
        <v>9.8125999999999998</v>
      </c>
      <c r="L2504">
        <v>1.6513</v>
      </c>
      <c r="M2504">
        <v>9.7989999999999995</v>
      </c>
      <c r="N2504">
        <v>1.6514</v>
      </c>
      <c r="O2504" t="str">
        <f>IF(VLOOKUP($B2504,Table1[],2,FALSE)=0,"",VLOOKUP($B2504,Table1[],2,FALSE))</f>
        <v/>
      </c>
      <c r="P2504" t="str">
        <f>IF(VLOOKUP($B2504,Table1[],3,FALSE)=0,"",VLOOKUP($B2504,Table1[],3,FALSE))</f>
        <v/>
      </c>
      <c r="Q2504" t="str">
        <f>IF(VLOOKUP($B2504,Table1[],5,FALSE)=0,"",VLOOKUP($B2504,Table1[],5,FALSE))</f>
        <v/>
      </c>
    </row>
    <row r="2505" spans="1:17" x14ac:dyDescent="0.25">
      <c r="A2505" t="s">
        <v>697</v>
      </c>
      <c r="B2505" t="s">
        <v>19</v>
      </c>
      <c r="C2505">
        <v>1</v>
      </c>
      <c r="D2505">
        <v>10</v>
      </c>
      <c r="E2505">
        <v>0.1</v>
      </c>
      <c r="F2505" t="s">
        <v>16</v>
      </c>
      <c r="G2505" t="s">
        <v>14</v>
      </c>
      <c r="H2505">
        <v>2</v>
      </c>
      <c r="I2505">
        <v>20</v>
      </c>
      <c r="J2505" t="s">
        <v>804</v>
      </c>
      <c r="K2505">
        <v>58.073</v>
      </c>
      <c r="L2505">
        <v>0.51336999999999999</v>
      </c>
      <c r="M2505">
        <v>58.064</v>
      </c>
      <c r="N2505">
        <v>0.51215999999999995</v>
      </c>
      <c r="O2505" t="str">
        <f>IF(VLOOKUP($B2505,Table1[],2,FALSE)=0,"",VLOOKUP($B2505,Table1[],2,FALSE))</f>
        <v/>
      </c>
      <c r="P2505" t="str">
        <f>IF(VLOOKUP($B2505,Table1[],3,FALSE)=0,"",VLOOKUP($B2505,Table1[],3,FALSE))</f>
        <v/>
      </c>
      <c r="Q2505" t="str">
        <f>IF(VLOOKUP($B2505,Table1[],5,FALSE)=0,"",VLOOKUP($B2505,Table1[],5,FALSE))</f>
        <v/>
      </c>
    </row>
    <row r="2506" spans="1:17" x14ac:dyDescent="0.25">
      <c r="A2506" t="s">
        <v>697</v>
      </c>
      <c r="B2506" t="s">
        <v>19</v>
      </c>
      <c r="C2506">
        <v>1</v>
      </c>
      <c r="D2506">
        <v>10</v>
      </c>
      <c r="E2506">
        <v>1</v>
      </c>
      <c r="F2506" t="s">
        <v>16</v>
      </c>
      <c r="G2506" t="s">
        <v>14</v>
      </c>
      <c r="H2506">
        <v>2</v>
      </c>
      <c r="I2506">
        <v>20</v>
      </c>
      <c r="J2506" t="s">
        <v>804</v>
      </c>
      <c r="K2506">
        <v>577.39</v>
      </c>
      <c r="L2506">
        <v>5.4542E-2</v>
      </c>
      <c r="M2506">
        <v>577.39</v>
      </c>
      <c r="N2506">
        <v>5.3976000000000003E-2</v>
      </c>
      <c r="O2506" t="str">
        <f>IF(VLOOKUP($B2506,Table1[],2,FALSE)=0,"",VLOOKUP($B2506,Table1[],2,FALSE))</f>
        <v/>
      </c>
      <c r="P2506" t="str">
        <f>IF(VLOOKUP($B2506,Table1[],3,FALSE)=0,"",VLOOKUP($B2506,Table1[],3,FALSE))</f>
        <v/>
      </c>
      <c r="Q2506" t="str">
        <f>IF(VLOOKUP($B2506,Table1[],5,FALSE)=0,"",VLOOKUP($B2506,Table1[],5,FALSE))</f>
        <v/>
      </c>
    </row>
    <row r="2507" spans="1:17" x14ac:dyDescent="0.25">
      <c r="A2507" t="s">
        <v>697</v>
      </c>
      <c r="B2507" t="s">
        <v>19</v>
      </c>
      <c r="C2507">
        <v>10</v>
      </c>
      <c r="D2507">
        <v>100</v>
      </c>
      <c r="E2507">
        <v>1E-3</v>
      </c>
      <c r="F2507" t="s">
        <v>16</v>
      </c>
      <c r="G2507" t="s">
        <v>14</v>
      </c>
      <c r="H2507">
        <v>0.04</v>
      </c>
      <c r="I2507">
        <v>1</v>
      </c>
      <c r="J2507" t="s">
        <v>804</v>
      </c>
      <c r="K2507">
        <v>35</v>
      </c>
      <c r="L2507">
        <v>0.95</v>
      </c>
      <c r="M2507">
        <v>34.942999999999998</v>
      </c>
      <c r="N2507">
        <v>0.94799</v>
      </c>
      <c r="O2507" t="str">
        <f>IF(VLOOKUP($B2507,Table1[],2,FALSE)=0,"",VLOOKUP($B2507,Table1[],2,FALSE))</f>
        <v/>
      </c>
      <c r="P2507" t="str">
        <f>IF(VLOOKUP($B2507,Table1[],3,FALSE)=0,"",VLOOKUP($B2507,Table1[],3,FALSE))</f>
        <v/>
      </c>
      <c r="Q2507" t="str">
        <f>IF(VLOOKUP($B2507,Table1[],5,FALSE)=0,"",VLOOKUP($B2507,Table1[],5,FALSE))</f>
        <v/>
      </c>
    </row>
    <row r="2508" spans="1:17" x14ac:dyDescent="0.25">
      <c r="A2508" t="s">
        <v>697</v>
      </c>
      <c r="B2508" t="s">
        <v>19</v>
      </c>
      <c r="C2508">
        <v>10</v>
      </c>
      <c r="D2508">
        <v>100</v>
      </c>
      <c r="E2508">
        <v>0.01</v>
      </c>
      <c r="F2508" t="s">
        <v>16</v>
      </c>
      <c r="G2508" t="s">
        <v>14</v>
      </c>
      <c r="H2508">
        <v>0.04</v>
      </c>
      <c r="I2508">
        <v>1</v>
      </c>
      <c r="J2508" t="s">
        <v>804</v>
      </c>
      <c r="K2508">
        <v>35.348999999999997</v>
      </c>
      <c r="L2508">
        <v>0.94557000000000002</v>
      </c>
      <c r="M2508">
        <v>35.281999999999996</v>
      </c>
      <c r="N2508">
        <v>0.94527000000000005</v>
      </c>
      <c r="O2508" t="str">
        <f>IF(VLOOKUP($B2508,Table1[],2,FALSE)=0,"",VLOOKUP($B2508,Table1[],2,FALSE))</f>
        <v/>
      </c>
      <c r="P2508" t="str">
        <f>IF(VLOOKUP($B2508,Table1[],3,FALSE)=0,"",VLOOKUP($B2508,Table1[],3,FALSE))</f>
        <v/>
      </c>
      <c r="Q2508" t="str">
        <f>IF(VLOOKUP($B2508,Table1[],5,FALSE)=0,"",VLOOKUP($B2508,Table1[],5,FALSE))</f>
        <v/>
      </c>
    </row>
    <row r="2509" spans="1:17" x14ac:dyDescent="0.25">
      <c r="A2509" t="s">
        <v>697</v>
      </c>
      <c r="B2509" t="s">
        <v>19</v>
      </c>
      <c r="C2509">
        <v>10</v>
      </c>
      <c r="D2509">
        <v>100</v>
      </c>
      <c r="E2509">
        <v>0.1</v>
      </c>
      <c r="F2509" t="s">
        <v>16</v>
      </c>
      <c r="G2509" t="s">
        <v>14</v>
      </c>
      <c r="H2509">
        <v>0.04</v>
      </c>
      <c r="I2509">
        <v>1</v>
      </c>
      <c r="J2509" t="s">
        <v>804</v>
      </c>
      <c r="K2509">
        <v>65.075999999999993</v>
      </c>
      <c r="L2509">
        <v>0.76909000000000005</v>
      </c>
      <c r="M2509">
        <v>64.997</v>
      </c>
      <c r="N2509">
        <v>0.76749999999999996</v>
      </c>
      <c r="O2509" t="str">
        <f>IF(VLOOKUP($B2509,Table1[],2,FALSE)=0,"",VLOOKUP($B2509,Table1[],2,FALSE))</f>
        <v/>
      </c>
      <c r="P2509" t="str">
        <f>IF(VLOOKUP($B2509,Table1[],3,FALSE)=0,"",VLOOKUP($B2509,Table1[],3,FALSE))</f>
        <v/>
      </c>
      <c r="Q2509" t="str">
        <f>IF(VLOOKUP($B2509,Table1[],5,FALSE)=0,"",VLOOKUP($B2509,Table1[],5,FALSE))</f>
        <v/>
      </c>
    </row>
    <row r="2510" spans="1:17" x14ac:dyDescent="0.25">
      <c r="A2510" t="s">
        <v>697</v>
      </c>
      <c r="B2510" t="s">
        <v>19</v>
      </c>
      <c r="C2510">
        <v>10</v>
      </c>
      <c r="D2510">
        <v>100</v>
      </c>
      <c r="E2510">
        <v>1</v>
      </c>
      <c r="F2510" t="s">
        <v>16</v>
      </c>
      <c r="G2510" t="s">
        <v>14</v>
      </c>
      <c r="H2510">
        <v>0.04</v>
      </c>
      <c r="I2510">
        <v>1</v>
      </c>
      <c r="J2510" t="s">
        <v>804</v>
      </c>
      <c r="K2510">
        <v>577.66</v>
      </c>
      <c r="L2510">
        <v>0.14257</v>
      </c>
      <c r="M2510">
        <v>577.63</v>
      </c>
      <c r="N2510">
        <v>0.14057</v>
      </c>
      <c r="O2510" t="str">
        <f>IF(VLOOKUP($B2510,Table1[],2,FALSE)=0,"",VLOOKUP($B2510,Table1[],2,FALSE))</f>
        <v/>
      </c>
      <c r="P2510" t="str">
        <f>IF(VLOOKUP($B2510,Table1[],3,FALSE)=0,"",VLOOKUP($B2510,Table1[],3,FALSE))</f>
        <v/>
      </c>
      <c r="Q2510" t="str">
        <f>IF(VLOOKUP($B2510,Table1[],5,FALSE)=0,"",VLOOKUP($B2510,Table1[],5,FALSE))</f>
        <v/>
      </c>
    </row>
    <row r="2511" spans="1:17" x14ac:dyDescent="0.25">
      <c r="A2511" t="s">
        <v>697</v>
      </c>
      <c r="B2511" t="s">
        <v>19</v>
      </c>
      <c r="C2511">
        <v>10</v>
      </c>
      <c r="D2511">
        <v>100</v>
      </c>
      <c r="E2511">
        <v>10</v>
      </c>
      <c r="F2511" t="s">
        <v>16</v>
      </c>
      <c r="G2511" t="s">
        <v>14</v>
      </c>
      <c r="H2511">
        <v>0.04</v>
      </c>
      <c r="I2511">
        <v>1</v>
      </c>
      <c r="J2511" t="s">
        <v>804</v>
      </c>
      <c r="K2511">
        <v>5773.6</v>
      </c>
      <c r="L2511">
        <v>1.5076000000000001E-2</v>
      </c>
      <c r="M2511">
        <v>5773.6</v>
      </c>
      <c r="N2511">
        <v>1.4250000000000001E-2</v>
      </c>
      <c r="O2511" t="str">
        <f>IF(VLOOKUP($B2511,Table1[],2,FALSE)=0,"",VLOOKUP($B2511,Table1[],2,FALSE))</f>
        <v/>
      </c>
      <c r="P2511" t="str">
        <f>IF(VLOOKUP($B2511,Table1[],3,FALSE)=0,"",VLOOKUP($B2511,Table1[],3,FALSE))</f>
        <v/>
      </c>
      <c r="Q2511" t="str">
        <f>IF(VLOOKUP($B2511,Table1[],5,FALSE)=0,"",VLOOKUP($B2511,Table1[],5,FALSE))</f>
        <v/>
      </c>
    </row>
    <row r="2512" spans="1:17" x14ac:dyDescent="0.25">
      <c r="A2512" t="s">
        <v>697</v>
      </c>
      <c r="B2512" t="s">
        <v>19</v>
      </c>
      <c r="C2512">
        <v>100</v>
      </c>
      <c r="D2512">
        <v>1020</v>
      </c>
      <c r="E2512">
        <v>0.01</v>
      </c>
      <c r="F2512" t="s">
        <v>16</v>
      </c>
      <c r="G2512" t="s">
        <v>14</v>
      </c>
      <c r="H2512">
        <v>0.04</v>
      </c>
      <c r="I2512">
        <v>1</v>
      </c>
      <c r="J2512" t="s">
        <v>804</v>
      </c>
      <c r="K2512">
        <v>360</v>
      </c>
      <c r="L2512">
        <v>1.1000000000000001</v>
      </c>
      <c r="M2512">
        <v>337.15</v>
      </c>
      <c r="N2512">
        <v>1.1167</v>
      </c>
      <c r="O2512" t="str">
        <f>IF(VLOOKUP($B2512,Table1[],2,FALSE)=0,"",VLOOKUP($B2512,Table1[],2,FALSE))</f>
        <v/>
      </c>
      <c r="P2512" t="str">
        <f>IF(VLOOKUP($B2512,Table1[],3,FALSE)=0,"",VLOOKUP($B2512,Table1[],3,FALSE))</f>
        <v/>
      </c>
      <c r="Q2512" t="str">
        <f>IF(VLOOKUP($B2512,Table1[],5,FALSE)=0,"",VLOOKUP($B2512,Table1[],5,FALSE))</f>
        <v/>
      </c>
    </row>
    <row r="2513" spans="1:17" x14ac:dyDescent="0.25">
      <c r="A2513" t="s">
        <v>697</v>
      </c>
      <c r="B2513" t="s">
        <v>19</v>
      </c>
      <c r="C2513">
        <v>100</v>
      </c>
      <c r="D2513">
        <v>1020</v>
      </c>
      <c r="E2513">
        <v>0.1</v>
      </c>
      <c r="F2513" t="s">
        <v>16</v>
      </c>
      <c r="G2513" t="s">
        <v>14</v>
      </c>
      <c r="H2513">
        <v>0.04</v>
      </c>
      <c r="I2513">
        <v>1</v>
      </c>
      <c r="J2513" t="s">
        <v>804</v>
      </c>
      <c r="K2513">
        <v>360</v>
      </c>
      <c r="L2513">
        <v>1.1141000000000001</v>
      </c>
      <c r="M2513">
        <v>341.11</v>
      </c>
      <c r="N2513">
        <v>1.1138999999999999</v>
      </c>
      <c r="O2513" t="str">
        <f>IF(VLOOKUP($B2513,Table1[],2,FALSE)=0,"",VLOOKUP($B2513,Table1[],2,FALSE))</f>
        <v/>
      </c>
      <c r="P2513" t="str">
        <f>IF(VLOOKUP($B2513,Table1[],3,FALSE)=0,"",VLOOKUP($B2513,Table1[],3,FALSE))</f>
        <v/>
      </c>
      <c r="Q2513" t="str">
        <f>IF(VLOOKUP($B2513,Table1[],5,FALSE)=0,"",VLOOKUP($B2513,Table1[],5,FALSE))</f>
        <v/>
      </c>
    </row>
    <row r="2514" spans="1:17" x14ac:dyDescent="0.25">
      <c r="A2514" t="s">
        <v>697</v>
      </c>
      <c r="B2514" t="s">
        <v>19</v>
      </c>
      <c r="C2514">
        <v>100</v>
      </c>
      <c r="D2514">
        <v>1020</v>
      </c>
      <c r="E2514">
        <v>1</v>
      </c>
      <c r="F2514" t="s">
        <v>16</v>
      </c>
      <c r="G2514" t="s">
        <v>14</v>
      </c>
      <c r="H2514">
        <v>0.04</v>
      </c>
      <c r="I2514">
        <v>1</v>
      </c>
      <c r="J2514" t="s">
        <v>804</v>
      </c>
      <c r="K2514">
        <v>639.27</v>
      </c>
      <c r="L2514">
        <v>0.92932000000000003</v>
      </c>
      <c r="M2514">
        <v>638.46</v>
      </c>
      <c r="N2514">
        <v>0.92803000000000002</v>
      </c>
      <c r="O2514" t="str">
        <f>IF(VLOOKUP($B2514,Table1[],2,FALSE)=0,"",VLOOKUP($B2514,Table1[],2,FALSE))</f>
        <v/>
      </c>
      <c r="P2514" t="str">
        <f>IF(VLOOKUP($B2514,Table1[],3,FALSE)=0,"",VLOOKUP($B2514,Table1[],3,FALSE))</f>
        <v/>
      </c>
      <c r="Q2514" t="str">
        <f>IF(VLOOKUP($B2514,Table1[],5,FALSE)=0,"",VLOOKUP($B2514,Table1[],5,FALSE))</f>
        <v/>
      </c>
    </row>
    <row r="2515" spans="1:17" x14ac:dyDescent="0.25">
      <c r="A2515" t="s">
        <v>697</v>
      </c>
      <c r="B2515" t="s">
        <v>19</v>
      </c>
      <c r="C2515">
        <v>100</v>
      </c>
      <c r="D2515">
        <v>1020</v>
      </c>
      <c r="E2515">
        <v>10</v>
      </c>
      <c r="F2515" t="s">
        <v>16</v>
      </c>
      <c r="G2515" t="s">
        <v>14</v>
      </c>
      <c r="H2515">
        <v>0.04</v>
      </c>
      <c r="I2515">
        <v>1</v>
      </c>
      <c r="J2515" t="s">
        <v>804</v>
      </c>
      <c r="K2515">
        <v>5773</v>
      </c>
      <c r="L2515">
        <v>0.18489</v>
      </c>
      <c r="M2515">
        <v>5772.7</v>
      </c>
      <c r="N2515">
        <v>0.18293999999999999</v>
      </c>
      <c r="O2515" t="str">
        <f>IF(VLOOKUP($B2515,Table1[],2,FALSE)=0,"",VLOOKUP($B2515,Table1[],2,FALSE))</f>
        <v/>
      </c>
      <c r="P2515" t="str">
        <f>IF(VLOOKUP($B2515,Table1[],3,FALSE)=0,"",VLOOKUP($B2515,Table1[],3,FALSE))</f>
        <v/>
      </c>
      <c r="Q2515" t="str">
        <f>IF(VLOOKUP($B2515,Table1[],5,FALSE)=0,"",VLOOKUP($B2515,Table1[],5,FALSE))</f>
        <v/>
      </c>
    </row>
    <row r="2516" spans="1:17" x14ac:dyDescent="0.25">
      <c r="A2516" t="s">
        <v>697</v>
      </c>
      <c r="B2516" t="s">
        <v>19</v>
      </c>
      <c r="C2516">
        <v>100</v>
      </c>
      <c r="D2516">
        <v>1020</v>
      </c>
      <c r="E2516">
        <v>100</v>
      </c>
      <c r="F2516" t="s">
        <v>16</v>
      </c>
      <c r="G2516" t="s">
        <v>14</v>
      </c>
      <c r="H2516">
        <v>0.04</v>
      </c>
      <c r="I2516">
        <v>1</v>
      </c>
      <c r="J2516" t="s">
        <v>804</v>
      </c>
      <c r="K2516">
        <v>57736</v>
      </c>
      <c r="L2516">
        <v>1.9421000000000001E-2</v>
      </c>
      <c r="M2516">
        <v>57735</v>
      </c>
      <c r="N2516">
        <v>1.8613000000000001E-2</v>
      </c>
      <c r="O2516" t="str">
        <f>IF(VLOOKUP($B2516,Table1[],2,FALSE)=0,"",VLOOKUP($B2516,Table1[],2,FALSE))</f>
        <v/>
      </c>
      <c r="P2516" t="str">
        <f>IF(VLOOKUP($B2516,Table1[],3,FALSE)=0,"",VLOOKUP($B2516,Table1[],3,FALSE))</f>
        <v/>
      </c>
      <c r="Q2516" t="str">
        <f>IF(VLOOKUP($B2516,Table1[],5,FALSE)=0,"",VLOOKUP($B2516,Table1[],5,FALSE))</f>
        <v/>
      </c>
    </row>
    <row r="2517" spans="1:17" x14ac:dyDescent="0.25">
      <c r="A2517" t="s">
        <v>697</v>
      </c>
      <c r="B2517" t="s">
        <v>102</v>
      </c>
      <c r="C2517">
        <v>1.0000000000000001E-5</v>
      </c>
      <c r="D2517">
        <v>1.0399999999999999E-4</v>
      </c>
      <c r="E2517">
        <v>1.0000000000000001E-9</v>
      </c>
      <c r="F2517" t="s">
        <v>24</v>
      </c>
      <c r="G2517" t="s">
        <v>22</v>
      </c>
      <c r="H2517">
        <v>0.01</v>
      </c>
      <c r="I2517">
        <v>2</v>
      </c>
      <c r="J2517" t="s">
        <v>804</v>
      </c>
      <c r="K2517">
        <v>0.47</v>
      </c>
      <c r="L2517">
        <v>1200</v>
      </c>
      <c r="M2517">
        <v>0.46304000000000001</v>
      </c>
      <c r="N2517">
        <v>1233.9000000000001</v>
      </c>
      <c r="O2517" t="str">
        <f>IF(VLOOKUP($B2517,Table1[],2,FALSE)=0,"",VLOOKUP($B2517,Table1[],2,FALSE))</f>
        <v/>
      </c>
      <c r="P2517" t="str">
        <f>IF(VLOOKUP($B2517,Table1[],3,FALSE)=0,"",VLOOKUP($B2517,Table1[],3,FALSE))</f>
        <v/>
      </c>
      <c r="Q2517" t="str">
        <f>IF(VLOOKUP($B2517,Table1[],5,FALSE)=0,"",VLOOKUP($B2517,Table1[],5,FALSE))</f>
        <v/>
      </c>
    </row>
    <row r="2518" spans="1:17" x14ac:dyDescent="0.25">
      <c r="A2518" t="s">
        <v>697</v>
      </c>
      <c r="B2518" t="s">
        <v>102</v>
      </c>
      <c r="C2518">
        <v>1.0000000000000001E-5</v>
      </c>
      <c r="D2518">
        <v>1.0399999999999999E-4</v>
      </c>
      <c r="E2518">
        <v>1E-8</v>
      </c>
      <c r="F2518" t="s">
        <v>24</v>
      </c>
      <c r="G2518" t="s">
        <v>22</v>
      </c>
      <c r="H2518">
        <v>0.01</v>
      </c>
      <c r="I2518">
        <v>2</v>
      </c>
      <c r="J2518" t="s">
        <v>804</v>
      </c>
      <c r="K2518">
        <v>0.47</v>
      </c>
      <c r="L2518">
        <v>1234</v>
      </c>
      <c r="M2518">
        <v>0.46307999999999999</v>
      </c>
      <c r="N2518">
        <v>1233.9000000000001</v>
      </c>
      <c r="O2518" t="str">
        <f>IF(VLOOKUP($B2518,Table1[],2,FALSE)=0,"",VLOOKUP($B2518,Table1[],2,FALSE))</f>
        <v/>
      </c>
      <c r="P2518" t="str">
        <f>IF(VLOOKUP($B2518,Table1[],3,FALSE)=0,"",VLOOKUP($B2518,Table1[],3,FALSE))</f>
        <v/>
      </c>
      <c r="Q2518" t="str">
        <f>IF(VLOOKUP($B2518,Table1[],5,FALSE)=0,"",VLOOKUP($B2518,Table1[],5,FALSE))</f>
        <v/>
      </c>
    </row>
    <row r="2519" spans="1:17" x14ac:dyDescent="0.25">
      <c r="A2519" t="s">
        <v>697</v>
      </c>
      <c r="B2519" t="s">
        <v>102</v>
      </c>
      <c r="C2519">
        <v>1.0000000000000001E-5</v>
      </c>
      <c r="D2519">
        <v>1.0399999999999999E-4</v>
      </c>
      <c r="E2519">
        <v>9.9999999999999995E-8</v>
      </c>
      <c r="F2519" t="s">
        <v>24</v>
      </c>
      <c r="G2519" t="s">
        <v>22</v>
      </c>
      <c r="H2519">
        <v>0.01</v>
      </c>
      <c r="I2519">
        <v>2</v>
      </c>
      <c r="J2519" t="s">
        <v>804</v>
      </c>
      <c r="K2519">
        <v>0.47</v>
      </c>
      <c r="L2519">
        <v>1227.5</v>
      </c>
      <c r="M2519">
        <v>0.46660000000000001</v>
      </c>
      <c r="N2519">
        <v>1227</v>
      </c>
      <c r="O2519" t="str">
        <f>IF(VLOOKUP($B2519,Table1[],2,FALSE)=0,"",VLOOKUP($B2519,Table1[],2,FALSE))</f>
        <v/>
      </c>
      <c r="P2519" t="str">
        <f>IF(VLOOKUP($B2519,Table1[],3,FALSE)=0,"",VLOOKUP($B2519,Table1[],3,FALSE))</f>
        <v/>
      </c>
      <c r="Q2519" t="str">
        <f>IF(VLOOKUP($B2519,Table1[],5,FALSE)=0,"",VLOOKUP($B2519,Table1[],5,FALSE))</f>
        <v/>
      </c>
    </row>
    <row r="2520" spans="1:17" x14ac:dyDescent="0.25">
      <c r="A2520" t="s">
        <v>697</v>
      </c>
      <c r="B2520" t="s">
        <v>102</v>
      </c>
      <c r="C2520">
        <v>1.0000000000000001E-5</v>
      </c>
      <c r="D2520">
        <v>1.0399999999999999E-4</v>
      </c>
      <c r="E2520">
        <v>9.9999999999999995E-7</v>
      </c>
      <c r="F2520" t="s">
        <v>24</v>
      </c>
      <c r="G2520" t="s">
        <v>22</v>
      </c>
      <c r="H2520">
        <v>0.01</v>
      </c>
      <c r="I2520">
        <v>2</v>
      </c>
      <c r="J2520" t="s">
        <v>804</v>
      </c>
      <c r="K2520">
        <v>0.73980999999999997</v>
      </c>
      <c r="L2520">
        <v>857.29</v>
      </c>
      <c r="M2520">
        <v>0.73978999999999995</v>
      </c>
      <c r="N2520">
        <v>855.77</v>
      </c>
      <c r="O2520" t="str">
        <f>IF(VLOOKUP($B2520,Table1[],2,FALSE)=0,"",VLOOKUP($B2520,Table1[],2,FALSE))</f>
        <v/>
      </c>
      <c r="P2520" t="str">
        <f>IF(VLOOKUP($B2520,Table1[],3,FALSE)=0,"",VLOOKUP($B2520,Table1[],3,FALSE))</f>
        <v/>
      </c>
      <c r="Q2520" t="str">
        <f>IF(VLOOKUP($B2520,Table1[],5,FALSE)=0,"",VLOOKUP($B2520,Table1[],5,FALSE))</f>
        <v/>
      </c>
    </row>
    <row r="2521" spans="1:17" x14ac:dyDescent="0.25">
      <c r="A2521" t="s">
        <v>697</v>
      </c>
      <c r="B2521" t="s">
        <v>102</v>
      </c>
      <c r="C2521">
        <v>1.0000000000000001E-5</v>
      </c>
      <c r="D2521">
        <v>1.0399999999999999E-4</v>
      </c>
      <c r="E2521">
        <v>1.0000000000000001E-5</v>
      </c>
      <c r="F2521" t="s">
        <v>24</v>
      </c>
      <c r="G2521" t="s">
        <v>22</v>
      </c>
      <c r="H2521">
        <v>0.01</v>
      </c>
      <c r="I2521">
        <v>2</v>
      </c>
      <c r="J2521" t="s">
        <v>804</v>
      </c>
      <c r="K2521">
        <v>5.8087999999999997</v>
      </c>
      <c r="L2521">
        <v>394.38</v>
      </c>
      <c r="M2521">
        <v>5.8087999999999997</v>
      </c>
      <c r="N2521">
        <v>393.5</v>
      </c>
      <c r="O2521" t="str">
        <f>IF(VLOOKUP($B2521,Table1[],2,FALSE)=0,"",VLOOKUP($B2521,Table1[],2,FALSE))</f>
        <v/>
      </c>
      <c r="P2521" t="str">
        <f>IF(VLOOKUP($B2521,Table1[],3,FALSE)=0,"",VLOOKUP($B2521,Table1[],3,FALSE))</f>
        <v/>
      </c>
      <c r="Q2521" t="str">
        <f>IF(VLOOKUP($B2521,Table1[],5,FALSE)=0,"",VLOOKUP($B2521,Table1[],5,FALSE))</f>
        <v/>
      </c>
    </row>
    <row r="2522" spans="1:17" x14ac:dyDescent="0.25">
      <c r="A2522" t="s">
        <v>697</v>
      </c>
      <c r="B2522" t="s">
        <v>102</v>
      </c>
      <c r="C2522">
        <v>1E-4</v>
      </c>
      <c r="D2522">
        <v>1.0399999999999999E-3</v>
      </c>
      <c r="E2522">
        <v>1E-8</v>
      </c>
      <c r="F2522" t="s">
        <v>24</v>
      </c>
      <c r="G2522" t="s">
        <v>22</v>
      </c>
      <c r="H2522">
        <v>0.01</v>
      </c>
      <c r="I2522">
        <v>2</v>
      </c>
      <c r="J2522" t="s">
        <v>804</v>
      </c>
      <c r="K2522">
        <v>0.97</v>
      </c>
      <c r="L2522">
        <v>1200</v>
      </c>
      <c r="M2522">
        <v>0.96530000000000005</v>
      </c>
      <c r="N2522">
        <v>1192.0999999999999</v>
      </c>
      <c r="O2522" t="str">
        <f>IF(VLOOKUP($B2522,Table1[],2,FALSE)=0,"",VLOOKUP($B2522,Table1[],2,FALSE))</f>
        <v/>
      </c>
      <c r="P2522" t="str">
        <f>IF(VLOOKUP($B2522,Table1[],3,FALSE)=0,"",VLOOKUP($B2522,Table1[],3,FALSE))</f>
        <v/>
      </c>
      <c r="Q2522" t="str">
        <f>IF(VLOOKUP($B2522,Table1[],5,FALSE)=0,"",VLOOKUP($B2522,Table1[],5,FALSE))</f>
        <v/>
      </c>
    </row>
    <row r="2523" spans="1:17" x14ac:dyDescent="0.25">
      <c r="A2523" t="s">
        <v>697</v>
      </c>
      <c r="B2523" t="s">
        <v>102</v>
      </c>
      <c r="C2523">
        <v>1E-4</v>
      </c>
      <c r="D2523">
        <v>1.0399999999999999E-3</v>
      </c>
      <c r="E2523">
        <v>9.9999999999999995E-8</v>
      </c>
      <c r="F2523" t="s">
        <v>24</v>
      </c>
      <c r="G2523" t="s">
        <v>22</v>
      </c>
      <c r="H2523">
        <v>0.01</v>
      </c>
      <c r="I2523">
        <v>2</v>
      </c>
      <c r="J2523" t="s">
        <v>804</v>
      </c>
      <c r="K2523">
        <v>0.97</v>
      </c>
      <c r="L2523">
        <v>1191.5</v>
      </c>
      <c r="M2523">
        <v>0.96691000000000005</v>
      </c>
      <c r="N2523">
        <v>1191.3</v>
      </c>
      <c r="O2523" t="str">
        <f>IF(VLOOKUP($B2523,Table1[],2,FALSE)=0,"",VLOOKUP($B2523,Table1[],2,FALSE))</f>
        <v/>
      </c>
      <c r="P2523" t="str">
        <f>IF(VLOOKUP($B2523,Table1[],3,FALSE)=0,"",VLOOKUP($B2523,Table1[],3,FALSE))</f>
        <v/>
      </c>
      <c r="Q2523" t="str">
        <f>IF(VLOOKUP($B2523,Table1[],5,FALSE)=0,"",VLOOKUP($B2523,Table1[],5,FALSE))</f>
        <v/>
      </c>
    </row>
    <row r="2524" spans="1:17" x14ac:dyDescent="0.25">
      <c r="A2524" t="s">
        <v>697</v>
      </c>
      <c r="B2524" t="s">
        <v>102</v>
      </c>
      <c r="C2524">
        <v>1E-4</v>
      </c>
      <c r="D2524">
        <v>1.0399999999999999E-3</v>
      </c>
      <c r="E2524">
        <v>9.9999999999999995E-7</v>
      </c>
      <c r="F2524" t="s">
        <v>24</v>
      </c>
      <c r="G2524" t="s">
        <v>22</v>
      </c>
      <c r="H2524">
        <v>0.01</v>
      </c>
      <c r="I2524">
        <v>2</v>
      </c>
      <c r="J2524" t="s">
        <v>804</v>
      </c>
      <c r="K2524">
        <v>1.1172</v>
      </c>
      <c r="L2524">
        <v>1119.7</v>
      </c>
      <c r="M2524">
        <v>1.1168</v>
      </c>
      <c r="N2524">
        <v>1118.5999999999999</v>
      </c>
      <c r="O2524" t="str">
        <f>IF(VLOOKUP($B2524,Table1[],2,FALSE)=0,"",VLOOKUP($B2524,Table1[],2,FALSE))</f>
        <v/>
      </c>
      <c r="P2524" t="str">
        <f>IF(VLOOKUP($B2524,Table1[],3,FALSE)=0,"",VLOOKUP($B2524,Table1[],3,FALSE))</f>
        <v/>
      </c>
      <c r="Q2524" t="str">
        <f>IF(VLOOKUP($B2524,Table1[],5,FALSE)=0,"",VLOOKUP($B2524,Table1[],5,FALSE))</f>
        <v/>
      </c>
    </row>
    <row r="2525" spans="1:17" x14ac:dyDescent="0.25">
      <c r="A2525" t="s">
        <v>697</v>
      </c>
      <c r="B2525" t="s">
        <v>102</v>
      </c>
      <c r="C2525">
        <v>1E-4</v>
      </c>
      <c r="D2525">
        <v>1.0399999999999999E-3</v>
      </c>
      <c r="E2525">
        <v>1.0000000000000001E-5</v>
      </c>
      <c r="F2525" t="s">
        <v>24</v>
      </c>
      <c r="G2525" t="s">
        <v>22</v>
      </c>
      <c r="H2525">
        <v>0.01</v>
      </c>
      <c r="I2525">
        <v>2</v>
      </c>
      <c r="J2525" t="s">
        <v>804</v>
      </c>
      <c r="K2525">
        <v>5.8400999999999996</v>
      </c>
      <c r="L2525">
        <v>353.65</v>
      </c>
      <c r="M2525">
        <v>5.8398000000000003</v>
      </c>
      <c r="N2525">
        <v>351.6</v>
      </c>
      <c r="O2525" t="str">
        <f>IF(VLOOKUP($B2525,Table1[],2,FALSE)=0,"",VLOOKUP($B2525,Table1[],2,FALSE))</f>
        <v/>
      </c>
      <c r="P2525" t="str">
        <f>IF(VLOOKUP($B2525,Table1[],3,FALSE)=0,"",VLOOKUP($B2525,Table1[],3,FALSE))</f>
        <v/>
      </c>
      <c r="Q2525" t="str">
        <f>IF(VLOOKUP($B2525,Table1[],5,FALSE)=0,"",VLOOKUP($B2525,Table1[],5,FALSE))</f>
        <v/>
      </c>
    </row>
    <row r="2526" spans="1:17" x14ac:dyDescent="0.25">
      <c r="A2526" t="s">
        <v>697</v>
      </c>
      <c r="B2526" t="s">
        <v>102</v>
      </c>
      <c r="C2526">
        <v>1E-4</v>
      </c>
      <c r="D2526">
        <v>1.0399999999999999E-3</v>
      </c>
      <c r="E2526">
        <v>1E-4</v>
      </c>
      <c r="F2526" t="s">
        <v>24</v>
      </c>
      <c r="G2526" t="s">
        <v>22</v>
      </c>
      <c r="H2526">
        <v>0.01</v>
      </c>
      <c r="I2526">
        <v>2</v>
      </c>
      <c r="J2526" t="s">
        <v>804</v>
      </c>
      <c r="K2526">
        <v>57.911999999999999</v>
      </c>
      <c r="L2526">
        <v>316.08</v>
      </c>
      <c r="M2526">
        <v>57.911999999999999</v>
      </c>
      <c r="N2526">
        <v>315.2</v>
      </c>
      <c r="O2526" t="str">
        <f>IF(VLOOKUP($B2526,Table1[],2,FALSE)=0,"",VLOOKUP($B2526,Table1[],2,FALSE))</f>
        <v/>
      </c>
      <c r="P2526" t="str">
        <f>IF(VLOOKUP($B2526,Table1[],3,FALSE)=0,"",VLOOKUP($B2526,Table1[],3,FALSE))</f>
        <v/>
      </c>
      <c r="Q2526" t="str">
        <f>IF(VLOOKUP($B2526,Table1[],5,FALSE)=0,"",VLOOKUP($B2526,Table1[],5,FALSE))</f>
        <v/>
      </c>
    </row>
    <row r="2527" spans="1:17" x14ac:dyDescent="0.25">
      <c r="A2527" t="s">
        <v>697</v>
      </c>
      <c r="B2527" t="s">
        <v>102</v>
      </c>
      <c r="C2527">
        <v>1E-3</v>
      </c>
      <c r="D2527">
        <v>1.04E-2</v>
      </c>
      <c r="E2527">
        <v>9.9999999999999995E-8</v>
      </c>
      <c r="F2527" t="s">
        <v>24</v>
      </c>
      <c r="G2527" t="s">
        <v>22</v>
      </c>
      <c r="H2527">
        <v>0.01</v>
      </c>
      <c r="I2527">
        <v>2</v>
      </c>
      <c r="J2527" t="s">
        <v>804</v>
      </c>
      <c r="K2527">
        <v>9.6999999999999993</v>
      </c>
      <c r="L2527">
        <v>1200</v>
      </c>
      <c r="M2527">
        <v>9.6530000000000005</v>
      </c>
      <c r="N2527">
        <v>1192.0999999999999</v>
      </c>
      <c r="O2527" t="str">
        <f>IF(VLOOKUP($B2527,Table1[],2,FALSE)=0,"",VLOOKUP($B2527,Table1[],2,FALSE))</f>
        <v/>
      </c>
      <c r="P2527" t="str">
        <f>IF(VLOOKUP($B2527,Table1[],3,FALSE)=0,"",VLOOKUP($B2527,Table1[],3,FALSE))</f>
        <v/>
      </c>
      <c r="Q2527" t="str">
        <f>IF(VLOOKUP($B2527,Table1[],5,FALSE)=0,"",VLOOKUP($B2527,Table1[],5,FALSE))</f>
        <v/>
      </c>
    </row>
    <row r="2528" spans="1:17" x14ac:dyDescent="0.25">
      <c r="A2528" t="s">
        <v>697</v>
      </c>
      <c r="B2528" t="s">
        <v>102</v>
      </c>
      <c r="C2528">
        <v>1E-3</v>
      </c>
      <c r="D2528">
        <v>1.04E-2</v>
      </c>
      <c r="E2528">
        <v>9.9999999999999995E-7</v>
      </c>
      <c r="F2528" t="s">
        <v>24</v>
      </c>
      <c r="G2528" t="s">
        <v>22</v>
      </c>
      <c r="H2528">
        <v>0.01</v>
      </c>
      <c r="I2528">
        <v>2</v>
      </c>
      <c r="J2528" t="s">
        <v>804</v>
      </c>
      <c r="K2528">
        <v>9.6999999999999993</v>
      </c>
      <c r="L2528">
        <v>1191.5</v>
      </c>
      <c r="M2528">
        <v>9.6691000000000003</v>
      </c>
      <c r="N2528">
        <v>1191.3</v>
      </c>
      <c r="O2528" t="str">
        <f>IF(VLOOKUP($B2528,Table1[],2,FALSE)=0,"",VLOOKUP($B2528,Table1[],2,FALSE))</f>
        <v/>
      </c>
      <c r="P2528" t="str">
        <f>IF(VLOOKUP($B2528,Table1[],3,FALSE)=0,"",VLOOKUP($B2528,Table1[],3,FALSE))</f>
        <v/>
      </c>
      <c r="Q2528" t="str">
        <f>IF(VLOOKUP($B2528,Table1[],5,FALSE)=0,"",VLOOKUP($B2528,Table1[],5,FALSE))</f>
        <v/>
      </c>
    </row>
    <row r="2529" spans="1:17" x14ac:dyDescent="0.25">
      <c r="A2529" t="s">
        <v>697</v>
      </c>
      <c r="B2529" t="s">
        <v>102</v>
      </c>
      <c r="C2529">
        <v>1E-3</v>
      </c>
      <c r="D2529">
        <v>1.04E-2</v>
      </c>
      <c r="E2529">
        <v>1.0000000000000001E-5</v>
      </c>
      <c r="F2529" t="s">
        <v>24</v>
      </c>
      <c r="G2529" t="s">
        <v>22</v>
      </c>
      <c r="H2529">
        <v>0.01</v>
      </c>
      <c r="I2529">
        <v>2</v>
      </c>
      <c r="J2529" t="s">
        <v>804</v>
      </c>
      <c r="K2529">
        <v>11.172000000000001</v>
      </c>
      <c r="L2529">
        <v>1119.7</v>
      </c>
      <c r="M2529">
        <v>11.167999999999999</v>
      </c>
      <c r="N2529">
        <v>1118.5999999999999</v>
      </c>
      <c r="O2529" t="str">
        <f>IF(VLOOKUP($B2529,Table1[],2,FALSE)=0,"",VLOOKUP($B2529,Table1[],2,FALSE))</f>
        <v/>
      </c>
      <c r="P2529" t="str">
        <f>IF(VLOOKUP($B2529,Table1[],3,FALSE)=0,"",VLOOKUP($B2529,Table1[],3,FALSE))</f>
        <v/>
      </c>
      <c r="Q2529" t="str">
        <f>IF(VLOOKUP($B2529,Table1[],5,FALSE)=0,"",VLOOKUP($B2529,Table1[],5,FALSE))</f>
        <v/>
      </c>
    </row>
    <row r="2530" spans="1:17" x14ac:dyDescent="0.25">
      <c r="A2530" t="s">
        <v>697</v>
      </c>
      <c r="B2530" t="s">
        <v>102</v>
      </c>
      <c r="C2530">
        <v>1E-3</v>
      </c>
      <c r="D2530">
        <v>1.04E-2</v>
      </c>
      <c r="E2530">
        <v>1E-4</v>
      </c>
      <c r="F2530" t="s">
        <v>24</v>
      </c>
      <c r="G2530" t="s">
        <v>22</v>
      </c>
      <c r="H2530">
        <v>0.01</v>
      </c>
      <c r="I2530">
        <v>2</v>
      </c>
      <c r="J2530" t="s">
        <v>804</v>
      </c>
      <c r="K2530">
        <v>58.401000000000003</v>
      </c>
      <c r="L2530">
        <v>353.65</v>
      </c>
      <c r="M2530">
        <v>58.398000000000003</v>
      </c>
      <c r="N2530">
        <v>351.6</v>
      </c>
      <c r="O2530" t="str">
        <f>IF(VLOOKUP($B2530,Table1[],2,FALSE)=0,"",VLOOKUP($B2530,Table1[],2,FALSE))</f>
        <v/>
      </c>
      <c r="P2530" t="str">
        <f>IF(VLOOKUP($B2530,Table1[],3,FALSE)=0,"",VLOOKUP($B2530,Table1[],3,FALSE))</f>
        <v/>
      </c>
      <c r="Q2530" t="str">
        <f>IF(VLOOKUP($B2530,Table1[],5,FALSE)=0,"",VLOOKUP($B2530,Table1[],5,FALSE))</f>
        <v/>
      </c>
    </row>
    <row r="2531" spans="1:17" x14ac:dyDescent="0.25">
      <c r="A2531" t="s">
        <v>697</v>
      </c>
      <c r="B2531" t="s">
        <v>102</v>
      </c>
      <c r="C2531">
        <v>1E-3</v>
      </c>
      <c r="D2531">
        <v>1.04E-2</v>
      </c>
      <c r="E2531">
        <v>1E-3</v>
      </c>
      <c r="F2531" t="s">
        <v>24</v>
      </c>
      <c r="G2531" t="s">
        <v>22</v>
      </c>
      <c r="H2531">
        <v>0.01</v>
      </c>
      <c r="I2531">
        <v>2</v>
      </c>
      <c r="J2531" t="s">
        <v>804</v>
      </c>
      <c r="K2531">
        <v>579.12</v>
      </c>
      <c r="L2531">
        <v>316.08</v>
      </c>
      <c r="M2531">
        <v>579.12</v>
      </c>
      <c r="N2531">
        <v>315.2</v>
      </c>
      <c r="O2531" t="str">
        <f>IF(VLOOKUP($B2531,Table1[],2,FALSE)=0,"",VLOOKUP($B2531,Table1[],2,FALSE))</f>
        <v/>
      </c>
      <c r="P2531" t="str">
        <f>IF(VLOOKUP($B2531,Table1[],3,FALSE)=0,"",VLOOKUP($B2531,Table1[],3,FALSE))</f>
        <v/>
      </c>
      <c r="Q2531" t="str">
        <f>IF(VLOOKUP($B2531,Table1[],5,FALSE)=0,"",VLOOKUP($B2531,Table1[],5,FALSE))</f>
        <v/>
      </c>
    </row>
    <row r="2532" spans="1:17" x14ac:dyDescent="0.25">
      <c r="A2532" t="s">
        <v>697</v>
      </c>
      <c r="B2532" t="s">
        <v>102</v>
      </c>
      <c r="C2532">
        <v>0.01</v>
      </c>
      <c r="D2532">
        <v>0.104</v>
      </c>
      <c r="E2532">
        <v>9.9999999999999995E-7</v>
      </c>
      <c r="F2532" t="s">
        <v>24</v>
      </c>
      <c r="G2532" t="s">
        <v>22</v>
      </c>
      <c r="H2532">
        <v>0.01</v>
      </c>
      <c r="I2532">
        <v>2</v>
      </c>
      <c r="J2532" t="s">
        <v>804</v>
      </c>
      <c r="K2532">
        <v>97</v>
      </c>
      <c r="L2532">
        <v>1200</v>
      </c>
      <c r="M2532">
        <v>96.53</v>
      </c>
      <c r="N2532">
        <v>1192.0999999999999</v>
      </c>
      <c r="O2532" t="str">
        <f>IF(VLOOKUP($B2532,Table1[],2,FALSE)=0,"",VLOOKUP($B2532,Table1[],2,FALSE))</f>
        <v/>
      </c>
      <c r="P2532" t="str">
        <f>IF(VLOOKUP($B2532,Table1[],3,FALSE)=0,"",VLOOKUP($B2532,Table1[],3,FALSE))</f>
        <v/>
      </c>
      <c r="Q2532" t="str">
        <f>IF(VLOOKUP($B2532,Table1[],5,FALSE)=0,"",VLOOKUP($B2532,Table1[],5,FALSE))</f>
        <v/>
      </c>
    </row>
    <row r="2533" spans="1:17" x14ac:dyDescent="0.25">
      <c r="A2533" t="s">
        <v>697</v>
      </c>
      <c r="B2533" t="s">
        <v>102</v>
      </c>
      <c r="C2533">
        <v>0.01</v>
      </c>
      <c r="D2533">
        <v>0.104</v>
      </c>
      <c r="E2533">
        <v>1.0000000000000001E-5</v>
      </c>
      <c r="F2533" t="s">
        <v>24</v>
      </c>
      <c r="G2533" t="s">
        <v>22</v>
      </c>
      <c r="H2533">
        <v>0.01</v>
      </c>
      <c r="I2533">
        <v>2</v>
      </c>
      <c r="J2533" t="s">
        <v>804</v>
      </c>
      <c r="K2533">
        <v>97</v>
      </c>
      <c r="L2533">
        <v>1191.5</v>
      </c>
      <c r="M2533">
        <v>96.691000000000003</v>
      </c>
      <c r="N2533">
        <v>1191.3</v>
      </c>
      <c r="O2533" t="str">
        <f>IF(VLOOKUP($B2533,Table1[],2,FALSE)=0,"",VLOOKUP($B2533,Table1[],2,FALSE))</f>
        <v/>
      </c>
      <c r="P2533" t="str">
        <f>IF(VLOOKUP($B2533,Table1[],3,FALSE)=0,"",VLOOKUP($B2533,Table1[],3,FALSE))</f>
        <v/>
      </c>
      <c r="Q2533" t="str">
        <f>IF(VLOOKUP($B2533,Table1[],5,FALSE)=0,"",VLOOKUP($B2533,Table1[],5,FALSE))</f>
        <v/>
      </c>
    </row>
    <row r="2534" spans="1:17" x14ac:dyDescent="0.25">
      <c r="A2534" t="s">
        <v>697</v>
      </c>
      <c r="B2534" t="s">
        <v>102</v>
      </c>
      <c r="C2534">
        <v>0.01</v>
      </c>
      <c r="D2534">
        <v>0.104</v>
      </c>
      <c r="E2534">
        <v>1E-4</v>
      </c>
      <c r="F2534" t="s">
        <v>24</v>
      </c>
      <c r="G2534" t="s">
        <v>22</v>
      </c>
      <c r="H2534">
        <v>0.01</v>
      </c>
      <c r="I2534">
        <v>2</v>
      </c>
      <c r="J2534" t="s">
        <v>804</v>
      </c>
      <c r="K2534">
        <v>111.72</v>
      </c>
      <c r="L2534">
        <v>1119.7</v>
      </c>
      <c r="M2534">
        <v>111.68</v>
      </c>
      <c r="N2534">
        <v>1118.5999999999999</v>
      </c>
      <c r="O2534" t="str">
        <f>IF(VLOOKUP($B2534,Table1[],2,FALSE)=0,"",VLOOKUP($B2534,Table1[],2,FALSE))</f>
        <v/>
      </c>
      <c r="P2534" t="str">
        <f>IF(VLOOKUP($B2534,Table1[],3,FALSE)=0,"",VLOOKUP($B2534,Table1[],3,FALSE))</f>
        <v/>
      </c>
      <c r="Q2534" t="str">
        <f>IF(VLOOKUP($B2534,Table1[],5,FALSE)=0,"",VLOOKUP($B2534,Table1[],5,FALSE))</f>
        <v/>
      </c>
    </row>
    <row r="2535" spans="1:17" x14ac:dyDescent="0.25">
      <c r="A2535" t="s">
        <v>697</v>
      </c>
      <c r="B2535" t="s">
        <v>102</v>
      </c>
      <c r="C2535">
        <v>0.01</v>
      </c>
      <c r="D2535">
        <v>0.104</v>
      </c>
      <c r="E2535">
        <v>1E-3</v>
      </c>
      <c r="F2535" t="s">
        <v>24</v>
      </c>
      <c r="G2535" t="s">
        <v>22</v>
      </c>
      <c r="H2535">
        <v>0.01</v>
      </c>
      <c r="I2535">
        <v>2</v>
      </c>
      <c r="J2535" t="s">
        <v>804</v>
      </c>
      <c r="K2535">
        <v>583.96</v>
      </c>
      <c r="L2535">
        <v>353.65</v>
      </c>
      <c r="M2535">
        <v>583.98</v>
      </c>
      <c r="N2535">
        <v>351.6</v>
      </c>
      <c r="O2535" t="str">
        <f>IF(VLOOKUP($B2535,Table1[],2,FALSE)=0,"",VLOOKUP($B2535,Table1[],2,FALSE))</f>
        <v/>
      </c>
      <c r="P2535" t="str">
        <f>IF(VLOOKUP($B2535,Table1[],3,FALSE)=0,"",VLOOKUP($B2535,Table1[],3,FALSE))</f>
        <v/>
      </c>
      <c r="Q2535" t="str">
        <f>IF(VLOOKUP($B2535,Table1[],5,FALSE)=0,"",VLOOKUP($B2535,Table1[],5,FALSE))</f>
        <v/>
      </c>
    </row>
    <row r="2536" spans="1:17" x14ac:dyDescent="0.25">
      <c r="A2536" t="s">
        <v>697</v>
      </c>
      <c r="B2536" t="s">
        <v>102</v>
      </c>
      <c r="C2536">
        <v>0.01</v>
      </c>
      <c r="D2536">
        <v>0.104</v>
      </c>
      <c r="E2536">
        <v>0.01</v>
      </c>
      <c r="F2536" t="s">
        <v>24</v>
      </c>
      <c r="G2536" t="s">
        <v>22</v>
      </c>
      <c r="H2536">
        <v>0.01</v>
      </c>
      <c r="I2536">
        <v>2</v>
      </c>
      <c r="J2536" t="s">
        <v>804</v>
      </c>
      <c r="K2536">
        <v>5791.2</v>
      </c>
      <c r="L2536">
        <v>316.08</v>
      </c>
      <c r="M2536">
        <v>5791.2</v>
      </c>
      <c r="N2536">
        <v>315.2</v>
      </c>
      <c r="O2536" t="str">
        <f>IF(VLOOKUP($B2536,Table1[],2,FALSE)=0,"",VLOOKUP($B2536,Table1[],2,FALSE))</f>
        <v/>
      </c>
      <c r="P2536" t="str">
        <f>IF(VLOOKUP($B2536,Table1[],3,FALSE)=0,"",VLOOKUP($B2536,Table1[],3,FALSE))</f>
        <v/>
      </c>
      <c r="Q2536" t="str">
        <f>IF(VLOOKUP($B2536,Table1[],5,FALSE)=0,"",VLOOKUP($B2536,Table1[],5,FALSE))</f>
        <v/>
      </c>
    </row>
    <row r="2537" spans="1:17" x14ac:dyDescent="0.25">
      <c r="A2537" t="s">
        <v>697</v>
      </c>
      <c r="B2537" t="s">
        <v>102</v>
      </c>
      <c r="C2537">
        <v>0.1</v>
      </c>
      <c r="D2537">
        <v>1.04</v>
      </c>
      <c r="E2537">
        <v>1.0000000000000001E-5</v>
      </c>
      <c r="F2537" t="s">
        <v>24</v>
      </c>
      <c r="G2537" t="s">
        <v>23</v>
      </c>
      <c r="H2537">
        <v>0.01</v>
      </c>
      <c r="I2537">
        <v>2</v>
      </c>
      <c r="J2537" t="s">
        <v>804</v>
      </c>
      <c r="K2537">
        <v>1</v>
      </c>
      <c r="L2537">
        <v>1.5</v>
      </c>
      <c r="M2537">
        <v>0.99589000000000005</v>
      </c>
      <c r="N2537">
        <v>1.4890000000000001</v>
      </c>
      <c r="O2537" t="str">
        <f>IF(VLOOKUP($B2537,Table1[],2,FALSE)=0,"",VLOOKUP($B2537,Table1[],2,FALSE))</f>
        <v/>
      </c>
      <c r="P2537" t="str">
        <f>IF(VLOOKUP($B2537,Table1[],3,FALSE)=0,"",VLOOKUP($B2537,Table1[],3,FALSE))</f>
        <v/>
      </c>
      <c r="Q2537" t="str">
        <f>IF(VLOOKUP($B2537,Table1[],5,FALSE)=0,"",VLOOKUP($B2537,Table1[],5,FALSE))</f>
        <v/>
      </c>
    </row>
    <row r="2538" spans="1:17" x14ac:dyDescent="0.25">
      <c r="A2538" t="s">
        <v>697</v>
      </c>
      <c r="B2538" t="s">
        <v>102</v>
      </c>
      <c r="C2538">
        <v>0.1</v>
      </c>
      <c r="D2538">
        <v>1.04</v>
      </c>
      <c r="E2538">
        <v>1E-4</v>
      </c>
      <c r="F2538" t="s">
        <v>24</v>
      </c>
      <c r="G2538" t="s">
        <v>23</v>
      </c>
      <c r="H2538">
        <v>0.01</v>
      </c>
      <c r="I2538">
        <v>2</v>
      </c>
      <c r="J2538" t="s">
        <v>804</v>
      </c>
      <c r="K2538">
        <v>1</v>
      </c>
      <c r="L2538">
        <v>1.4883999999999999</v>
      </c>
      <c r="M2538">
        <v>0.99738000000000004</v>
      </c>
      <c r="N2538">
        <v>1.4882</v>
      </c>
      <c r="O2538" t="str">
        <f>IF(VLOOKUP($B2538,Table1[],2,FALSE)=0,"",VLOOKUP($B2538,Table1[],2,FALSE))</f>
        <v/>
      </c>
      <c r="P2538" t="str">
        <f>IF(VLOOKUP($B2538,Table1[],3,FALSE)=0,"",VLOOKUP($B2538,Table1[],3,FALSE))</f>
        <v/>
      </c>
      <c r="Q2538" t="str">
        <f>IF(VLOOKUP($B2538,Table1[],5,FALSE)=0,"",VLOOKUP($B2538,Table1[],5,FALSE))</f>
        <v/>
      </c>
    </row>
    <row r="2539" spans="1:17" x14ac:dyDescent="0.25">
      <c r="A2539" t="s">
        <v>697</v>
      </c>
      <c r="B2539" t="s">
        <v>102</v>
      </c>
      <c r="C2539">
        <v>0.1</v>
      </c>
      <c r="D2539">
        <v>1.04</v>
      </c>
      <c r="E2539">
        <v>1E-3</v>
      </c>
      <c r="F2539" t="s">
        <v>24</v>
      </c>
      <c r="G2539" t="s">
        <v>23</v>
      </c>
      <c r="H2539">
        <v>0.01</v>
      </c>
      <c r="I2539">
        <v>2</v>
      </c>
      <c r="J2539" t="s">
        <v>804</v>
      </c>
      <c r="K2539">
        <v>1.1829000000000001</v>
      </c>
      <c r="L2539">
        <v>1.4133</v>
      </c>
      <c r="M2539">
        <v>1.1409</v>
      </c>
      <c r="N2539">
        <v>1.4124000000000001</v>
      </c>
      <c r="O2539" t="str">
        <f>IF(VLOOKUP($B2539,Table1[],2,FALSE)=0,"",VLOOKUP($B2539,Table1[],2,FALSE))</f>
        <v/>
      </c>
      <c r="P2539" t="str">
        <f>IF(VLOOKUP($B2539,Table1[],3,FALSE)=0,"",VLOOKUP($B2539,Table1[],3,FALSE))</f>
        <v/>
      </c>
      <c r="Q2539" t="str">
        <f>IF(VLOOKUP($B2539,Table1[],5,FALSE)=0,"",VLOOKUP($B2539,Table1[],5,FALSE))</f>
        <v/>
      </c>
    </row>
    <row r="2540" spans="1:17" x14ac:dyDescent="0.25">
      <c r="A2540" t="s">
        <v>697</v>
      </c>
      <c r="B2540" t="s">
        <v>102</v>
      </c>
      <c r="C2540">
        <v>0.1</v>
      </c>
      <c r="D2540">
        <v>1.04</v>
      </c>
      <c r="E2540">
        <v>0.01</v>
      </c>
      <c r="F2540" t="s">
        <v>24</v>
      </c>
      <c r="G2540" t="s">
        <v>23</v>
      </c>
      <c r="H2540">
        <v>0.01</v>
      </c>
      <c r="I2540">
        <v>2</v>
      </c>
      <c r="J2540" t="s">
        <v>804</v>
      </c>
      <c r="K2540">
        <v>5.9116</v>
      </c>
      <c r="L2540">
        <v>0.47821000000000002</v>
      </c>
      <c r="M2540">
        <v>5.8383000000000003</v>
      </c>
      <c r="N2540">
        <v>0.47621000000000002</v>
      </c>
      <c r="O2540" t="str">
        <f>IF(VLOOKUP($B2540,Table1[],2,FALSE)=0,"",VLOOKUP($B2540,Table1[],2,FALSE))</f>
        <v/>
      </c>
      <c r="P2540" t="str">
        <f>IF(VLOOKUP($B2540,Table1[],3,FALSE)=0,"",VLOOKUP($B2540,Table1[],3,FALSE))</f>
        <v/>
      </c>
      <c r="Q2540" t="str">
        <f>IF(VLOOKUP($B2540,Table1[],5,FALSE)=0,"",VLOOKUP($B2540,Table1[],5,FALSE))</f>
        <v/>
      </c>
    </row>
    <row r="2541" spans="1:17" x14ac:dyDescent="0.25">
      <c r="A2541" t="s">
        <v>697</v>
      </c>
      <c r="B2541" t="s">
        <v>102</v>
      </c>
      <c r="C2541">
        <v>0.1</v>
      </c>
      <c r="D2541">
        <v>1.04</v>
      </c>
      <c r="E2541">
        <v>0.1</v>
      </c>
      <c r="F2541" t="s">
        <v>24</v>
      </c>
      <c r="G2541" t="s">
        <v>23</v>
      </c>
      <c r="H2541">
        <v>0.01</v>
      </c>
      <c r="I2541">
        <v>2</v>
      </c>
      <c r="J2541" t="s">
        <v>804</v>
      </c>
      <c r="K2541">
        <v>57.947000000000003</v>
      </c>
      <c r="L2541">
        <v>0.32961000000000001</v>
      </c>
      <c r="M2541">
        <v>57.91</v>
      </c>
      <c r="N2541">
        <v>0.32873000000000002</v>
      </c>
      <c r="O2541" t="str">
        <f>IF(VLOOKUP($B2541,Table1[],2,FALSE)=0,"",VLOOKUP($B2541,Table1[],2,FALSE))</f>
        <v/>
      </c>
      <c r="P2541" t="str">
        <f>IF(VLOOKUP($B2541,Table1[],3,FALSE)=0,"",VLOOKUP($B2541,Table1[],3,FALSE))</f>
        <v/>
      </c>
      <c r="Q2541" t="str">
        <f>IF(VLOOKUP($B2541,Table1[],5,FALSE)=0,"",VLOOKUP($B2541,Table1[],5,FALSE))</f>
        <v/>
      </c>
    </row>
    <row r="2542" spans="1:17" x14ac:dyDescent="0.25">
      <c r="A2542" t="s">
        <v>697</v>
      </c>
      <c r="B2542" t="s">
        <v>102</v>
      </c>
      <c r="C2542">
        <v>1</v>
      </c>
      <c r="D2542">
        <v>10.4</v>
      </c>
      <c r="E2542">
        <v>1E-4</v>
      </c>
      <c r="F2542" t="s">
        <v>24</v>
      </c>
      <c r="G2542" t="s">
        <v>23</v>
      </c>
      <c r="H2542">
        <v>0.01</v>
      </c>
      <c r="I2542">
        <v>2</v>
      </c>
      <c r="J2542" t="s">
        <v>804</v>
      </c>
      <c r="K2542">
        <v>18</v>
      </c>
      <c r="L2542">
        <v>1.4</v>
      </c>
      <c r="M2542">
        <v>17.128</v>
      </c>
      <c r="N2542">
        <v>1.4000999999999999</v>
      </c>
      <c r="O2542" t="str">
        <f>IF(VLOOKUP($B2542,Table1[],2,FALSE)=0,"",VLOOKUP($B2542,Table1[],2,FALSE))</f>
        <v/>
      </c>
      <c r="P2542" t="str">
        <f>IF(VLOOKUP($B2542,Table1[],3,FALSE)=0,"",VLOOKUP($B2542,Table1[],3,FALSE))</f>
        <v/>
      </c>
      <c r="Q2542" t="str">
        <f>IF(VLOOKUP($B2542,Table1[],5,FALSE)=0,"",VLOOKUP($B2542,Table1[],5,FALSE))</f>
        <v/>
      </c>
    </row>
    <row r="2543" spans="1:17" x14ac:dyDescent="0.25">
      <c r="A2543" t="s">
        <v>697</v>
      </c>
      <c r="B2543" t="s">
        <v>102</v>
      </c>
      <c r="C2543">
        <v>1</v>
      </c>
      <c r="D2543">
        <v>10.4</v>
      </c>
      <c r="E2543">
        <v>1E-3</v>
      </c>
      <c r="F2543" t="s">
        <v>24</v>
      </c>
      <c r="G2543" t="s">
        <v>23</v>
      </c>
      <c r="H2543">
        <v>0.01</v>
      </c>
      <c r="I2543">
        <v>2</v>
      </c>
      <c r="J2543" t="s">
        <v>804</v>
      </c>
      <c r="K2543">
        <v>18</v>
      </c>
      <c r="L2543">
        <v>1.3998999999999999</v>
      </c>
      <c r="M2543">
        <v>17.138000000000002</v>
      </c>
      <c r="N2543">
        <v>1.3996999999999999</v>
      </c>
      <c r="O2543" t="str">
        <f>IF(VLOOKUP($B2543,Table1[],2,FALSE)=0,"",VLOOKUP($B2543,Table1[],2,FALSE))</f>
        <v/>
      </c>
      <c r="P2543" t="str">
        <f>IF(VLOOKUP($B2543,Table1[],3,FALSE)=0,"",VLOOKUP($B2543,Table1[],3,FALSE))</f>
        <v/>
      </c>
      <c r="Q2543" t="str">
        <f>IF(VLOOKUP($B2543,Table1[],5,FALSE)=0,"",VLOOKUP($B2543,Table1[],5,FALSE))</f>
        <v/>
      </c>
    </row>
    <row r="2544" spans="1:17" x14ac:dyDescent="0.25">
      <c r="A2544" t="s">
        <v>697</v>
      </c>
      <c r="B2544" t="s">
        <v>102</v>
      </c>
      <c r="C2544">
        <v>1</v>
      </c>
      <c r="D2544">
        <v>10.4</v>
      </c>
      <c r="E2544">
        <v>0.01</v>
      </c>
      <c r="F2544" t="s">
        <v>24</v>
      </c>
      <c r="G2544" t="s">
        <v>23</v>
      </c>
      <c r="H2544">
        <v>0.01</v>
      </c>
      <c r="I2544">
        <v>2</v>
      </c>
      <c r="J2544" t="s">
        <v>804</v>
      </c>
      <c r="K2544">
        <v>18.047000000000001</v>
      </c>
      <c r="L2544">
        <v>1.3634999999999999</v>
      </c>
      <c r="M2544">
        <v>18.045000000000002</v>
      </c>
      <c r="N2544">
        <v>1.3626</v>
      </c>
      <c r="O2544" t="str">
        <f>IF(VLOOKUP($B2544,Table1[],2,FALSE)=0,"",VLOOKUP($B2544,Table1[],2,FALSE))</f>
        <v/>
      </c>
      <c r="P2544" t="str">
        <f>IF(VLOOKUP($B2544,Table1[],3,FALSE)=0,"",VLOOKUP($B2544,Table1[],3,FALSE))</f>
        <v/>
      </c>
      <c r="Q2544" t="str">
        <f>IF(VLOOKUP($B2544,Table1[],5,FALSE)=0,"",VLOOKUP($B2544,Table1[],5,FALSE))</f>
        <v/>
      </c>
    </row>
    <row r="2545" spans="1:17" x14ac:dyDescent="0.25">
      <c r="A2545" t="s">
        <v>697</v>
      </c>
      <c r="B2545" t="s">
        <v>102</v>
      </c>
      <c r="C2545">
        <v>1</v>
      </c>
      <c r="D2545">
        <v>10.4</v>
      </c>
      <c r="E2545">
        <v>0.1</v>
      </c>
      <c r="F2545" t="s">
        <v>24</v>
      </c>
      <c r="G2545" t="s">
        <v>23</v>
      </c>
      <c r="H2545">
        <v>0.01</v>
      </c>
      <c r="I2545">
        <v>2</v>
      </c>
      <c r="J2545" t="s">
        <v>804</v>
      </c>
      <c r="K2545">
        <v>60.057000000000002</v>
      </c>
      <c r="L2545">
        <v>0.58243</v>
      </c>
      <c r="M2545">
        <v>60.055</v>
      </c>
      <c r="N2545">
        <v>0.58052000000000004</v>
      </c>
      <c r="O2545" t="str">
        <f>IF(VLOOKUP($B2545,Table1[],2,FALSE)=0,"",VLOOKUP($B2545,Table1[],2,FALSE))</f>
        <v/>
      </c>
      <c r="P2545" t="str">
        <f>IF(VLOOKUP($B2545,Table1[],3,FALSE)=0,"",VLOOKUP($B2545,Table1[],3,FALSE))</f>
        <v/>
      </c>
      <c r="Q2545" t="str">
        <f>IF(VLOOKUP($B2545,Table1[],5,FALSE)=0,"",VLOOKUP($B2545,Table1[],5,FALSE))</f>
        <v/>
      </c>
    </row>
    <row r="2546" spans="1:17" x14ac:dyDescent="0.25">
      <c r="A2546" t="s">
        <v>697</v>
      </c>
      <c r="B2546" t="s">
        <v>102</v>
      </c>
      <c r="C2546">
        <v>1</v>
      </c>
      <c r="D2546">
        <v>10.4</v>
      </c>
      <c r="E2546">
        <v>1</v>
      </c>
      <c r="F2546" t="s">
        <v>24</v>
      </c>
      <c r="G2546" t="s">
        <v>23</v>
      </c>
      <c r="H2546">
        <v>0.01</v>
      </c>
      <c r="I2546">
        <v>2</v>
      </c>
      <c r="J2546" t="s">
        <v>804</v>
      </c>
      <c r="K2546">
        <v>579.27</v>
      </c>
      <c r="L2546">
        <v>0.34275</v>
      </c>
      <c r="M2546">
        <v>579.27</v>
      </c>
      <c r="N2546">
        <v>0.34186</v>
      </c>
      <c r="O2546" t="str">
        <f>IF(VLOOKUP($B2546,Table1[],2,FALSE)=0,"",VLOOKUP($B2546,Table1[],2,FALSE))</f>
        <v/>
      </c>
      <c r="P2546" t="str">
        <f>IF(VLOOKUP($B2546,Table1[],3,FALSE)=0,"",VLOOKUP($B2546,Table1[],3,FALSE))</f>
        <v/>
      </c>
      <c r="Q2546" t="str">
        <f>IF(VLOOKUP($B2546,Table1[],5,FALSE)=0,"",VLOOKUP($B2546,Table1[],5,FALSE))</f>
        <v/>
      </c>
    </row>
    <row r="2547" spans="1:17" x14ac:dyDescent="0.25">
      <c r="A2547" t="s">
        <v>697</v>
      </c>
      <c r="B2547" t="s">
        <v>25</v>
      </c>
      <c r="C2547">
        <v>9.9999999999999995E-7</v>
      </c>
      <c r="D2547">
        <v>1.0000000000000001E-5</v>
      </c>
      <c r="E2547">
        <v>1.0000000000000001E-9</v>
      </c>
      <c r="F2547" t="s">
        <v>28</v>
      </c>
      <c r="G2547" t="s">
        <v>26</v>
      </c>
      <c r="K2547">
        <v>3.5999999999999997E-2</v>
      </c>
      <c r="L2547">
        <v>6600</v>
      </c>
      <c r="M2547">
        <v>3.5476000000000001E-2</v>
      </c>
      <c r="N2547">
        <v>6559.3</v>
      </c>
      <c r="O2547" t="str">
        <f>IF(VLOOKUP($B2547,Table1[],2,FALSE)=0,"",VLOOKUP($B2547,Table1[],2,FALSE))</f>
        <v/>
      </c>
      <c r="P2547" t="str">
        <f>IF(VLOOKUP($B2547,Table1[],3,FALSE)=0,"",VLOOKUP($B2547,Table1[],3,FALSE))</f>
        <v/>
      </c>
      <c r="Q2547" t="str">
        <f>IF(VLOOKUP($B2547,Table1[],5,FALSE)=0,"",VLOOKUP($B2547,Table1[],5,FALSE))</f>
        <v/>
      </c>
    </row>
    <row r="2548" spans="1:17" x14ac:dyDescent="0.25">
      <c r="A2548" t="s">
        <v>697</v>
      </c>
      <c r="B2548" t="s">
        <v>25</v>
      </c>
      <c r="C2548">
        <v>9.9999999999999995E-7</v>
      </c>
      <c r="D2548">
        <v>1.0000000000000001E-5</v>
      </c>
      <c r="E2548">
        <v>1E-8</v>
      </c>
      <c r="F2548" t="s">
        <v>28</v>
      </c>
      <c r="G2548" t="s">
        <v>26</v>
      </c>
      <c r="K2548">
        <v>3.5999999999999997E-2</v>
      </c>
      <c r="L2548">
        <v>6536.7</v>
      </c>
      <c r="M2548">
        <v>3.5893000000000001E-2</v>
      </c>
      <c r="N2548">
        <v>6534.2</v>
      </c>
      <c r="O2548" t="str">
        <f>IF(VLOOKUP($B2548,Table1[],2,FALSE)=0,"",VLOOKUP($B2548,Table1[],2,FALSE))</f>
        <v/>
      </c>
      <c r="P2548" t="str">
        <f>IF(VLOOKUP($B2548,Table1[],3,FALSE)=0,"",VLOOKUP($B2548,Table1[],3,FALSE))</f>
        <v/>
      </c>
      <c r="Q2548" t="str">
        <f>IF(VLOOKUP($B2548,Table1[],5,FALSE)=0,"",VLOOKUP($B2548,Table1[],5,FALSE))</f>
        <v/>
      </c>
    </row>
    <row r="2549" spans="1:17" x14ac:dyDescent="0.25">
      <c r="A2549" t="s">
        <v>697</v>
      </c>
      <c r="B2549" t="s">
        <v>25</v>
      </c>
      <c r="C2549">
        <v>9.9999999999999995E-7</v>
      </c>
      <c r="D2549">
        <v>1.0000000000000001E-5</v>
      </c>
      <c r="E2549">
        <v>9.9999999999999995E-8</v>
      </c>
      <c r="F2549" t="s">
        <v>28</v>
      </c>
      <c r="G2549" t="s">
        <v>26</v>
      </c>
      <c r="K2549">
        <v>6.6424999999999998E-2</v>
      </c>
      <c r="L2549">
        <v>5023.2</v>
      </c>
      <c r="M2549">
        <v>6.6402000000000003E-2</v>
      </c>
      <c r="N2549">
        <v>5012.6000000000004</v>
      </c>
      <c r="O2549" t="str">
        <f>IF(VLOOKUP($B2549,Table1[],2,FALSE)=0,"",VLOOKUP($B2549,Table1[],2,FALSE))</f>
        <v/>
      </c>
      <c r="P2549" t="str">
        <f>IF(VLOOKUP($B2549,Table1[],3,FALSE)=0,"",VLOOKUP($B2549,Table1[],3,FALSE))</f>
        <v/>
      </c>
      <c r="Q2549" t="str">
        <f>IF(VLOOKUP($B2549,Table1[],5,FALSE)=0,"",VLOOKUP($B2549,Table1[],5,FALSE))</f>
        <v/>
      </c>
    </row>
    <row r="2550" spans="1:17" x14ac:dyDescent="0.25">
      <c r="A2550" t="s">
        <v>697</v>
      </c>
      <c r="B2550" t="s">
        <v>25</v>
      </c>
      <c r="C2550">
        <v>9.9999999999999995E-7</v>
      </c>
      <c r="D2550">
        <v>1.0000000000000001E-5</v>
      </c>
      <c r="E2550">
        <v>9.9999999999999995E-7</v>
      </c>
      <c r="F2550" t="s">
        <v>28</v>
      </c>
      <c r="G2550" t="s">
        <v>26</v>
      </c>
      <c r="K2550">
        <v>0.57862999999999998</v>
      </c>
      <c r="L2550">
        <v>1104.8</v>
      </c>
      <c r="M2550">
        <v>0.57862999999999998</v>
      </c>
      <c r="N2550">
        <v>1095.3</v>
      </c>
      <c r="O2550" t="str">
        <f>IF(VLOOKUP($B2550,Table1[],2,FALSE)=0,"",VLOOKUP($B2550,Table1[],2,FALSE))</f>
        <v/>
      </c>
      <c r="P2550" t="str">
        <f>IF(VLOOKUP($B2550,Table1[],3,FALSE)=0,"",VLOOKUP($B2550,Table1[],3,FALSE))</f>
        <v/>
      </c>
      <c r="Q2550" t="str">
        <f>IF(VLOOKUP($B2550,Table1[],5,FALSE)=0,"",VLOOKUP($B2550,Table1[],5,FALSE))</f>
        <v/>
      </c>
    </row>
    <row r="2551" spans="1:17" x14ac:dyDescent="0.25">
      <c r="A2551" t="s">
        <v>697</v>
      </c>
      <c r="B2551" t="s">
        <v>25</v>
      </c>
      <c r="C2551">
        <v>9.9999999999999995E-7</v>
      </c>
      <c r="D2551">
        <v>1.0000000000000001E-5</v>
      </c>
      <c r="E2551">
        <v>1.0000000000000001E-5</v>
      </c>
      <c r="F2551" t="s">
        <v>28</v>
      </c>
      <c r="G2551" t="s">
        <v>26</v>
      </c>
      <c r="K2551">
        <v>5.7903000000000002</v>
      </c>
      <c r="L2551">
        <v>3024.4</v>
      </c>
      <c r="M2551">
        <v>5.7903000000000002</v>
      </c>
      <c r="N2551">
        <v>3020.5</v>
      </c>
      <c r="O2551" t="str">
        <f>IF(VLOOKUP($B2551,Table1[],2,FALSE)=0,"",VLOOKUP($B2551,Table1[],2,FALSE))</f>
        <v/>
      </c>
      <c r="P2551" t="str">
        <f>IF(VLOOKUP($B2551,Table1[],3,FALSE)=0,"",VLOOKUP($B2551,Table1[],3,FALSE))</f>
        <v/>
      </c>
      <c r="Q2551" t="str">
        <f>IF(VLOOKUP($B2551,Table1[],5,FALSE)=0,"",VLOOKUP($B2551,Table1[],5,FALSE))</f>
        <v/>
      </c>
    </row>
    <row r="2552" spans="1:17" x14ac:dyDescent="0.25">
      <c r="A2552" t="s">
        <v>697</v>
      </c>
      <c r="B2552" t="s">
        <v>25</v>
      </c>
      <c r="C2552">
        <v>1.0000000000000001E-5</v>
      </c>
      <c r="D2552">
        <v>1E-4</v>
      </c>
      <c r="E2552">
        <v>1E-8</v>
      </c>
      <c r="F2552" t="s">
        <v>28</v>
      </c>
      <c r="G2552" t="s">
        <v>26</v>
      </c>
      <c r="K2552">
        <v>0.5</v>
      </c>
      <c r="L2552">
        <v>5800</v>
      </c>
      <c r="M2552">
        <v>0.48988999999999999</v>
      </c>
      <c r="N2552">
        <v>5801.6</v>
      </c>
      <c r="O2552" t="str">
        <f>IF(VLOOKUP($B2552,Table1[],2,FALSE)=0,"",VLOOKUP($B2552,Table1[],2,FALSE))</f>
        <v/>
      </c>
      <c r="P2552" t="str">
        <f>IF(VLOOKUP($B2552,Table1[],3,FALSE)=0,"",VLOOKUP($B2552,Table1[],3,FALSE))</f>
        <v/>
      </c>
      <c r="Q2552" t="str">
        <f>IF(VLOOKUP($B2552,Table1[],5,FALSE)=0,"",VLOOKUP($B2552,Table1[],5,FALSE))</f>
        <v/>
      </c>
    </row>
    <row r="2553" spans="1:17" x14ac:dyDescent="0.25">
      <c r="A2553" t="s">
        <v>697</v>
      </c>
      <c r="B2553" t="s">
        <v>25</v>
      </c>
      <c r="C2553">
        <v>1.0000000000000001E-5</v>
      </c>
      <c r="D2553">
        <v>1E-4</v>
      </c>
      <c r="E2553">
        <v>9.9999999999999995E-8</v>
      </c>
      <c r="F2553" t="s">
        <v>28</v>
      </c>
      <c r="G2553" t="s">
        <v>26</v>
      </c>
      <c r="K2553">
        <v>0.5</v>
      </c>
      <c r="L2553">
        <v>5788.2</v>
      </c>
      <c r="M2553">
        <v>0.49306</v>
      </c>
      <c r="N2553">
        <v>5785.5</v>
      </c>
      <c r="O2553" t="str">
        <f>IF(VLOOKUP($B2553,Table1[],2,FALSE)=0,"",VLOOKUP($B2553,Table1[],2,FALSE))</f>
        <v/>
      </c>
      <c r="P2553" t="str">
        <f>IF(VLOOKUP($B2553,Table1[],3,FALSE)=0,"",VLOOKUP($B2553,Table1[],3,FALSE))</f>
        <v/>
      </c>
      <c r="Q2553" t="str">
        <f>IF(VLOOKUP($B2553,Table1[],5,FALSE)=0,"",VLOOKUP($B2553,Table1[],5,FALSE))</f>
        <v/>
      </c>
    </row>
    <row r="2554" spans="1:17" x14ac:dyDescent="0.25">
      <c r="A2554" t="s">
        <v>697</v>
      </c>
      <c r="B2554" t="s">
        <v>25</v>
      </c>
      <c r="C2554">
        <v>1.0000000000000001E-5</v>
      </c>
      <c r="D2554">
        <v>1E-4</v>
      </c>
      <c r="E2554">
        <v>9.9999999999999995E-7</v>
      </c>
      <c r="F2554" t="s">
        <v>28</v>
      </c>
      <c r="G2554" t="s">
        <v>26</v>
      </c>
      <c r="K2554">
        <v>0.74933000000000005</v>
      </c>
      <c r="L2554">
        <v>4690.3</v>
      </c>
      <c r="M2554">
        <v>0.74914000000000003</v>
      </c>
      <c r="N2554">
        <v>4679.8</v>
      </c>
      <c r="O2554" t="str">
        <f>IF(VLOOKUP($B2554,Table1[],2,FALSE)=0,"",VLOOKUP($B2554,Table1[],2,FALSE))</f>
        <v/>
      </c>
      <c r="P2554" t="str">
        <f>IF(VLOOKUP($B2554,Table1[],3,FALSE)=0,"",VLOOKUP($B2554,Table1[],3,FALSE))</f>
        <v/>
      </c>
      <c r="Q2554" t="str">
        <f>IF(VLOOKUP($B2554,Table1[],5,FALSE)=0,"",VLOOKUP($B2554,Table1[],5,FALSE))</f>
        <v/>
      </c>
    </row>
    <row r="2555" spans="1:17" x14ac:dyDescent="0.25">
      <c r="A2555" t="s">
        <v>697</v>
      </c>
      <c r="B2555" t="s">
        <v>25</v>
      </c>
      <c r="C2555">
        <v>1.0000000000000001E-5</v>
      </c>
      <c r="D2555">
        <v>1E-4</v>
      </c>
      <c r="E2555">
        <v>1.0000000000000001E-5</v>
      </c>
      <c r="F2555" t="s">
        <v>28</v>
      </c>
      <c r="G2555" t="s">
        <v>26</v>
      </c>
      <c r="K2555">
        <v>5.7969999999999997</v>
      </c>
      <c r="L2555">
        <v>1102.8</v>
      </c>
      <c r="M2555">
        <v>5.7969999999999997</v>
      </c>
      <c r="N2555">
        <v>1093.3</v>
      </c>
      <c r="O2555" t="str">
        <f>IF(VLOOKUP($B2555,Table1[],2,FALSE)=0,"",VLOOKUP($B2555,Table1[],2,FALSE))</f>
        <v/>
      </c>
      <c r="P2555" t="str">
        <f>IF(VLOOKUP($B2555,Table1[],3,FALSE)=0,"",VLOOKUP($B2555,Table1[],3,FALSE))</f>
        <v/>
      </c>
      <c r="Q2555" t="str">
        <f>IF(VLOOKUP($B2555,Table1[],5,FALSE)=0,"",VLOOKUP($B2555,Table1[],5,FALSE))</f>
        <v/>
      </c>
    </row>
    <row r="2556" spans="1:17" x14ac:dyDescent="0.25">
      <c r="A2556" t="s">
        <v>697</v>
      </c>
      <c r="B2556" t="s">
        <v>25</v>
      </c>
      <c r="C2556">
        <v>1.0000000000000001E-5</v>
      </c>
      <c r="D2556">
        <v>1E-4</v>
      </c>
      <c r="E2556">
        <v>1E-4</v>
      </c>
      <c r="F2556" t="s">
        <v>28</v>
      </c>
      <c r="G2556" t="s">
        <v>26</v>
      </c>
      <c r="K2556">
        <v>57.904000000000003</v>
      </c>
      <c r="L2556">
        <v>3024.3</v>
      </c>
      <c r="M2556">
        <v>57.904000000000003</v>
      </c>
      <c r="N2556">
        <v>3020.4</v>
      </c>
      <c r="O2556" t="str">
        <f>IF(VLOOKUP($B2556,Table1[],2,FALSE)=0,"",VLOOKUP($B2556,Table1[],2,FALSE))</f>
        <v/>
      </c>
      <c r="P2556" t="str">
        <f>IF(VLOOKUP($B2556,Table1[],3,FALSE)=0,"",VLOOKUP($B2556,Table1[],3,FALSE))</f>
        <v/>
      </c>
      <c r="Q2556" t="str">
        <f>IF(VLOOKUP($B2556,Table1[],5,FALSE)=0,"",VLOOKUP($B2556,Table1[],5,FALSE))</f>
        <v/>
      </c>
    </row>
    <row r="2557" spans="1:17" x14ac:dyDescent="0.25">
      <c r="A2557" t="s">
        <v>697</v>
      </c>
      <c r="B2557" t="s">
        <v>25</v>
      </c>
      <c r="C2557">
        <v>1E-4</v>
      </c>
      <c r="D2557">
        <v>1E-3</v>
      </c>
      <c r="E2557">
        <v>9.9999999999999995E-8</v>
      </c>
      <c r="F2557" t="s">
        <v>28</v>
      </c>
      <c r="G2557" t="s">
        <v>26</v>
      </c>
      <c r="K2557">
        <v>6.2</v>
      </c>
      <c r="L2557">
        <v>5200</v>
      </c>
      <c r="M2557">
        <v>6.1439000000000004</v>
      </c>
      <c r="N2557">
        <v>5209.5</v>
      </c>
      <c r="O2557" t="str">
        <f>IF(VLOOKUP($B2557,Table1[],2,FALSE)=0,"",VLOOKUP($B2557,Table1[],2,FALSE))</f>
        <v/>
      </c>
      <c r="P2557" t="str">
        <f>IF(VLOOKUP($B2557,Table1[],3,FALSE)=0,"",VLOOKUP($B2557,Table1[],3,FALSE))</f>
        <v/>
      </c>
      <c r="Q2557" t="str">
        <f>IF(VLOOKUP($B2557,Table1[],5,FALSE)=0,"",VLOOKUP($B2557,Table1[],5,FALSE))</f>
        <v/>
      </c>
    </row>
    <row r="2558" spans="1:17" x14ac:dyDescent="0.25">
      <c r="A2558" t="s">
        <v>697</v>
      </c>
      <c r="B2558" t="s">
        <v>25</v>
      </c>
      <c r="C2558">
        <v>1E-4</v>
      </c>
      <c r="D2558">
        <v>1E-3</v>
      </c>
      <c r="E2558">
        <v>9.9999999999999995E-7</v>
      </c>
      <c r="F2558" t="s">
        <v>28</v>
      </c>
      <c r="G2558" t="s">
        <v>26</v>
      </c>
      <c r="K2558">
        <v>6.2</v>
      </c>
      <c r="L2558">
        <v>5201.1000000000004</v>
      </c>
      <c r="M2558">
        <v>6.1698000000000004</v>
      </c>
      <c r="N2558">
        <v>5198.3999999999996</v>
      </c>
      <c r="O2558" t="str">
        <f>IF(VLOOKUP($B2558,Table1[],2,FALSE)=0,"",VLOOKUP($B2558,Table1[],2,FALSE))</f>
        <v/>
      </c>
      <c r="P2558" t="str">
        <f>IF(VLOOKUP($B2558,Table1[],3,FALSE)=0,"",VLOOKUP($B2558,Table1[],3,FALSE))</f>
        <v/>
      </c>
      <c r="Q2558" t="str">
        <f>IF(VLOOKUP($B2558,Table1[],5,FALSE)=0,"",VLOOKUP($B2558,Table1[],5,FALSE))</f>
        <v/>
      </c>
    </row>
    <row r="2559" spans="1:17" x14ac:dyDescent="0.25">
      <c r="A2559" t="s">
        <v>697</v>
      </c>
      <c r="B2559" t="s">
        <v>25</v>
      </c>
      <c r="C2559">
        <v>1E-4</v>
      </c>
      <c r="D2559">
        <v>1E-3</v>
      </c>
      <c r="E2559">
        <v>1.0000000000000001E-5</v>
      </c>
      <c r="F2559" t="s">
        <v>28</v>
      </c>
      <c r="G2559" t="s">
        <v>26</v>
      </c>
      <c r="K2559">
        <v>8.3825000000000003</v>
      </c>
      <c r="L2559">
        <v>4378.3</v>
      </c>
      <c r="M2559">
        <v>8.3808000000000007</v>
      </c>
      <c r="N2559">
        <v>4368.2</v>
      </c>
      <c r="O2559" t="str">
        <f>IF(VLOOKUP($B2559,Table1[],2,FALSE)=0,"",VLOOKUP($B2559,Table1[],2,FALSE))</f>
        <v/>
      </c>
      <c r="P2559" t="str">
        <f>IF(VLOOKUP($B2559,Table1[],3,FALSE)=0,"",VLOOKUP($B2559,Table1[],3,FALSE))</f>
        <v/>
      </c>
      <c r="Q2559" t="str">
        <f>IF(VLOOKUP($B2559,Table1[],5,FALSE)=0,"",VLOOKUP($B2559,Table1[],5,FALSE))</f>
        <v/>
      </c>
    </row>
    <row r="2560" spans="1:17" x14ac:dyDescent="0.25">
      <c r="A2560" t="s">
        <v>697</v>
      </c>
      <c r="B2560" t="s">
        <v>25</v>
      </c>
      <c r="C2560">
        <v>1E-4</v>
      </c>
      <c r="D2560">
        <v>1E-3</v>
      </c>
      <c r="E2560">
        <v>1E-4</v>
      </c>
      <c r="F2560" t="s">
        <v>28</v>
      </c>
      <c r="G2560" t="s">
        <v>26</v>
      </c>
      <c r="K2560">
        <v>58.094000000000001</v>
      </c>
      <c r="L2560">
        <v>1100.5</v>
      </c>
      <c r="M2560">
        <v>58.094000000000001</v>
      </c>
      <c r="N2560">
        <v>1091</v>
      </c>
      <c r="O2560" t="str">
        <f>IF(VLOOKUP($B2560,Table1[],2,FALSE)=0,"",VLOOKUP($B2560,Table1[],2,FALSE))</f>
        <v/>
      </c>
      <c r="P2560" t="str">
        <f>IF(VLOOKUP($B2560,Table1[],3,FALSE)=0,"",VLOOKUP($B2560,Table1[],3,FALSE))</f>
        <v/>
      </c>
      <c r="Q2560" t="str">
        <f>IF(VLOOKUP($B2560,Table1[],5,FALSE)=0,"",VLOOKUP($B2560,Table1[],5,FALSE))</f>
        <v/>
      </c>
    </row>
    <row r="2561" spans="1:17" x14ac:dyDescent="0.25">
      <c r="A2561" t="s">
        <v>697</v>
      </c>
      <c r="B2561" t="s">
        <v>25</v>
      </c>
      <c r="C2561">
        <v>1E-4</v>
      </c>
      <c r="D2561">
        <v>1E-3</v>
      </c>
      <c r="E2561">
        <v>1E-3</v>
      </c>
      <c r="F2561" t="s">
        <v>28</v>
      </c>
      <c r="G2561" t="s">
        <v>26</v>
      </c>
      <c r="K2561">
        <v>579.04999999999995</v>
      </c>
      <c r="L2561">
        <v>3024.2</v>
      </c>
      <c r="M2561">
        <v>579.04999999999995</v>
      </c>
      <c r="N2561">
        <v>3020.3</v>
      </c>
      <c r="O2561" t="str">
        <f>IF(VLOOKUP($B2561,Table1[],2,FALSE)=0,"",VLOOKUP($B2561,Table1[],2,FALSE))</f>
        <v/>
      </c>
      <c r="P2561" t="str">
        <f>IF(VLOOKUP($B2561,Table1[],3,FALSE)=0,"",VLOOKUP($B2561,Table1[],3,FALSE))</f>
        <v/>
      </c>
      <c r="Q2561" t="str">
        <f>IF(VLOOKUP($B2561,Table1[],5,FALSE)=0,"",VLOOKUP($B2561,Table1[],5,FALSE))</f>
        <v/>
      </c>
    </row>
    <row r="2562" spans="1:17" x14ac:dyDescent="0.25">
      <c r="A2562" t="s">
        <v>697</v>
      </c>
      <c r="B2562" t="s">
        <v>29</v>
      </c>
      <c r="C2562">
        <v>1E-3</v>
      </c>
      <c r="D2562">
        <v>100</v>
      </c>
      <c r="E2562">
        <v>1E-3</v>
      </c>
      <c r="F2562" t="s">
        <v>21</v>
      </c>
      <c r="G2562" t="s">
        <v>20</v>
      </c>
      <c r="K2562">
        <v>0.87</v>
      </c>
      <c r="L2562">
        <v>1.6E-2</v>
      </c>
      <c r="M2562">
        <v>0.81637999999999999</v>
      </c>
      <c r="N2562">
        <v>1.6364E-2</v>
      </c>
      <c r="O2562" t="str">
        <f>IF(VLOOKUP($B2562,Table1[],2,FALSE)=0,"",VLOOKUP($B2562,Table1[],2,FALSE))</f>
        <v/>
      </c>
      <c r="P2562" t="str">
        <f>IF(VLOOKUP($B2562,Table1[],3,FALSE)=0,"",VLOOKUP($B2562,Table1[],3,FALSE))</f>
        <v/>
      </c>
      <c r="Q2562" t="str">
        <f>IF(VLOOKUP($B2562,Table1[],5,FALSE)=0,"",VLOOKUP($B2562,Table1[],5,FALSE))</f>
        <v/>
      </c>
    </row>
    <row r="2563" spans="1:17" x14ac:dyDescent="0.25">
      <c r="A2563" t="s">
        <v>697</v>
      </c>
      <c r="B2563" t="s">
        <v>29</v>
      </c>
      <c r="C2563">
        <v>1E-3</v>
      </c>
      <c r="D2563">
        <v>100</v>
      </c>
      <c r="E2563">
        <v>0.01</v>
      </c>
      <c r="F2563" t="s">
        <v>21</v>
      </c>
      <c r="G2563" t="s">
        <v>20</v>
      </c>
      <c r="K2563">
        <v>5.8379000000000003</v>
      </c>
      <c r="L2563">
        <v>4.8237000000000002E-3</v>
      </c>
      <c r="M2563">
        <v>5.8243</v>
      </c>
      <c r="N2563">
        <v>4.6826000000000003E-3</v>
      </c>
      <c r="O2563" t="str">
        <f>IF(VLOOKUP($B2563,Table1[],2,FALSE)=0,"",VLOOKUP($B2563,Table1[],2,FALSE))</f>
        <v/>
      </c>
      <c r="P2563" t="str">
        <f>IF(VLOOKUP($B2563,Table1[],3,FALSE)=0,"",VLOOKUP($B2563,Table1[],3,FALSE))</f>
        <v/>
      </c>
      <c r="Q2563" t="str">
        <f>IF(VLOOKUP($B2563,Table1[],5,FALSE)=0,"",VLOOKUP($B2563,Table1[],5,FALSE))</f>
        <v/>
      </c>
    </row>
    <row r="2564" spans="1:17" x14ac:dyDescent="0.25">
      <c r="A2564" t="s">
        <v>697</v>
      </c>
      <c r="B2564" t="s">
        <v>29</v>
      </c>
      <c r="C2564">
        <v>1E-3</v>
      </c>
      <c r="D2564">
        <v>100</v>
      </c>
      <c r="E2564">
        <v>0.1</v>
      </c>
      <c r="F2564" t="s">
        <v>21</v>
      </c>
      <c r="G2564" t="s">
        <v>20</v>
      </c>
      <c r="K2564">
        <v>58.005000000000003</v>
      </c>
      <c r="L2564">
        <v>3.1698999999999998E-3</v>
      </c>
      <c r="M2564">
        <v>58</v>
      </c>
      <c r="N2564">
        <v>3.1064999999999999E-3</v>
      </c>
      <c r="O2564" t="str">
        <f>IF(VLOOKUP($B2564,Table1[],2,FALSE)=0,"",VLOOKUP($B2564,Table1[],2,FALSE))</f>
        <v/>
      </c>
      <c r="P2564" t="str">
        <f>IF(VLOOKUP($B2564,Table1[],3,FALSE)=0,"",VLOOKUP($B2564,Table1[],3,FALSE))</f>
        <v/>
      </c>
      <c r="Q2564" t="str">
        <f>IF(VLOOKUP($B2564,Table1[],5,FALSE)=0,"",VLOOKUP($B2564,Table1[],5,FALSE))</f>
        <v/>
      </c>
    </row>
    <row r="2565" spans="1:17" x14ac:dyDescent="0.25">
      <c r="A2565" t="s">
        <v>697</v>
      </c>
      <c r="B2565" t="s">
        <v>29</v>
      </c>
      <c r="C2565">
        <v>1E-3</v>
      </c>
      <c r="D2565">
        <v>100</v>
      </c>
      <c r="E2565">
        <v>1</v>
      </c>
      <c r="F2565" t="s">
        <v>21</v>
      </c>
      <c r="G2565" t="s">
        <v>20</v>
      </c>
      <c r="K2565">
        <v>579.98</v>
      </c>
      <c r="L2565">
        <v>2.6530999999999999E-2</v>
      </c>
      <c r="M2565">
        <v>579.97</v>
      </c>
      <c r="N2565">
        <v>2.6505000000000001E-2</v>
      </c>
      <c r="O2565" t="str">
        <f>IF(VLOOKUP($B2565,Table1[],2,FALSE)=0,"",VLOOKUP($B2565,Table1[],2,FALSE))</f>
        <v/>
      </c>
      <c r="P2565" t="str">
        <f>IF(VLOOKUP($B2565,Table1[],3,FALSE)=0,"",VLOOKUP($B2565,Table1[],3,FALSE))</f>
        <v/>
      </c>
      <c r="Q2565" t="str">
        <f>IF(VLOOKUP($B2565,Table1[],5,FALSE)=0,"",VLOOKUP($B2565,Table1[],5,FALSE))</f>
        <v/>
      </c>
    </row>
    <row r="2566" spans="1:17" x14ac:dyDescent="0.25">
      <c r="A2566" t="s">
        <v>697</v>
      </c>
      <c r="B2566" t="s">
        <v>29</v>
      </c>
      <c r="C2566">
        <v>1E-3</v>
      </c>
      <c r="D2566">
        <v>100</v>
      </c>
      <c r="E2566">
        <v>10</v>
      </c>
      <c r="F2566" t="s">
        <v>21</v>
      </c>
      <c r="G2566" t="s">
        <v>20</v>
      </c>
      <c r="K2566">
        <v>5799.7</v>
      </c>
      <c r="L2566">
        <v>0.26461000000000001</v>
      </c>
      <c r="M2566">
        <v>5799.7</v>
      </c>
      <c r="N2566">
        <v>0.2646</v>
      </c>
      <c r="O2566" t="str">
        <f>IF(VLOOKUP($B2566,Table1[],2,FALSE)=0,"",VLOOKUP($B2566,Table1[],2,FALSE))</f>
        <v/>
      </c>
      <c r="P2566" t="str">
        <f>IF(VLOOKUP($B2566,Table1[],3,FALSE)=0,"",VLOOKUP($B2566,Table1[],3,FALSE))</f>
        <v/>
      </c>
      <c r="Q2566" t="str">
        <f>IF(VLOOKUP($B2566,Table1[],5,FALSE)=0,"",VLOOKUP($B2566,Table1[],5,FALSE))</f>
        <v/>
      </c>
    </row>
    <row r="2567" spans="1:17" x14ac:dyDescent="0.25">
      <c r="A2567" t="s">
        <v>697</v>
      </c>
      <c r="B2567" t="s">
        <v>893</v>
      </c>
      <c r="C2567">
        <v>1</v>
      </c>
      <c r="D2567">
        <v>100</v>
      </c>
      <c r="E2567">
        <v>1</v>
      </c>
      <c r="F2567" t="s">
        <v>16</v>
      </c>
      <c r="G2567" t="s">
        <v>16</v>
      </c>
      <c r="K2567">
        <v>1.5</v>
      </c>
      <c r="L2567">
        <v>1.0999999999999999E-2</v>
      </c>
      <c r="M2567">
        <v>1.4054</v>
      </c>
      <c r="N2567">
        <v>1.0453E-2</v>
      </c>
      <c r="O2567" t="str">
        <f>IF(VLOOKUP($B2567,Table1[],2,FALSE)=0,"",VLOOKUP($B2567,Table1[],2,FALSE))</f>
        <v>Insulation</v>
      </c>
      <c r="P2567" t="str">
        <f>IF(VLOOKUP($B2567,Table1[],3,FALSE)=0,"",VLOOKUP($B2567,Table1[],3,FALSE))</f>
        <v/>
      </c>
      <c r="Q2567" t="str">
        <f>IF(VLOOKUP($B2567,Table1[],5,FALSE)=0,"",VLOOKUP($B2567,Table1[],5,FALSE))</f>
        <v/>
      </c>
    </row>
    <row r="2568" spans="1:17" x14ac:dyDescent="0.25">
      <c r="A2568" t="s">
        <v>697</v>
      </c>
      <c r="B2568" t="s">
        <v>893</v>
      </c>
      <c r="C2568">
        <v>1</v>
      </c>
      <c r="D2568">
        <v>100</v>
      </c>
      <c r="E2568">
        <v>10</v>
      </c>
      <c r="F2568" t="s">
        <v>16</v>
      </c>
      <c r="G2568" t="s">
        <v>16</v>
      </c>
      <c r="K2568">
        <v>5.9149000000000003</v>
      </c>
      <c r="L2568">
        <v>3.8256000000000002E-3</v>
      </c>
      <c r="M2568">
        <v>5.9069000000000003</v>
      </c>
      <c r="N2568">
        <v>3.6668E-3</v>
      </c>
      <c r="O2568" t="str">
        <f>IF(VLOOKUP($B2568,Table1[],2,FALSE)=0,"",VLOOKUP($B2568,Table1[],2,FALSE))</f>
        <v>Insulation</v>
      </c>
      <c r="P2568" t="str">
        <f>IF(VLOOKUP($B2568,Table1[],3,FALSE)=0,"",VLOOKUP($B2568,Table1[],3,FALSE))</f>
        <v/>
      </c>
      <c r="Q2568" t="str">
        <f>IF(VLOOKUP($B2568,Table1[],5,FALSE)=0,"",VLOOKUP($B2568,Table1[],5,FALSE))</f>
        <v/>
      </c>
    </row>
    <row r="2569" spans="1:17" x14ac:dyDescent="0.25">
      <c r="A2569" t="s">
        <v>697</v>
      </c>
      <c r="B2569" t="s">
        <v>893</v>
      </c>
      <c r="C2569">
        <v>1</v>
      </c>
      <c r="D2569">
        <v>100</v>
      </c>
      <c r="E2569">
        <v>100</v>
      </c>
      <c r="F2569" t="s">
        <v>16</v>
      </c>
      <c r="G2569" t="s">
        <v>16</v>
      </c>
      <c r="K2569">
        <v>57.917999999999999</v>
      </c>
      <c r="L2569">
        <v>3.3655999999999998E-3</v>
      </c>
      <c r="M2569">
        <v>57.914999999999999</v>
      </c>
      <c r="N2569">
        <v>3.2951999999999999E-3</v>
      </c>
      <c r="O2569" t="str">
        <f>IF(VLOOKUP($B2569,Table1[],2,FALSE)=0,"",VLOOKUP($B2569,Table1[],2,FALSE))</f>
        <v>Insulation</v>
      </c>
      <c r="P2569" t="str">
        <f>IF(VLOOKUP($B2569,Table1[],3,FALSE)=0,"",VLOOKUP($B2569,Table1[],3,FALSE))</f>
        <v/>
      </c>
      <c r="Q2569" t="str">
        <f>IF(VLOOKUP($B2569,Table1[],5,FALSE)=0,"",VLOOKUP($B2569,Table1[],5,FALSE))</f>
        <v/>
      </c>
    </row>
    <row r="2570" spans="1:17" x14ac:dyDescent="0.25">
      <c r="A2570" t="s">
        <v>697</v>
      </c>
      <c r="B2570" t="s">
        <v>893</v>
      </c>
      <c r="C2570">
        <v>100</v>
      </c>
      <c r="D2570">
        <v>250</v>
      </c>
      <c r="E2570">
        <v>1</v>
      </c>
      <c r="F2570" t="s">
        <v>16</v>
      </c>
      <c r="G2570" t="s">
        <v>16</v>
      </c>
      <c r="K2570">
        <v>1.4</v>
      </c>
      <c r="L2570">
        <v>1.0999999999999999E-2</v>
      </c>
      <c r="M2570">
        <v>1.3332999999999999</v>
      </c>
      <c r="N2570">
        <v>1.1162E-2</v>
      </c>
      <c r="O2570" t="str">
        <f>IF(VLOOKUP($B2570,Table1[],2,FALSE)=0,"",VLOOKUP($B2570,Table1[],2,FALSE))</f>
        <v>Insulation</v>
      </c>
      <c r="P2570" t="str">
        <f>IF(VLOOKUP($B2570,Table1[],3,FALSE)=0,"",VLOOKUP($B2570,Table1[],3,FALSE))</f>
        <v/>
      </c>
      <c r="Q2570" t="str">
        <f>IF(VLOOKUP($B2570,Table1[],5,FALSE)=0,"",VLOOKUP($B2570,Table1[],5,FALSE))</f>
        <v/>
      </c>
    </row>
    <row r="2571" spans="1:17" x14ac:dyDescent="0.25">
      <c r="A2571" t="s">
        <v>697</v>
      </c>
      <c r="B2571" t="s">
        <v>893</v>
      </c>
      <c r="C2571">
        <v>100</v>
      </c>
      <c r="D2571">
        <v>250</v>
      </c>
      <c r="E2571">
        <v>10</v>
      </c>
      <c r="F2571" t="s">
        <v>16</v>
      </c>
      <c r="G2571" t="s">
        <v>16</v>
      </c>
      <c r="K2571">
        <v>5.6898999999999997</v>
      </c>
      <c r="L2571">
        <v>5.7678E-3</v>
      </c>
      <c r="M2571">
        <v>5.6798000000000002</v>
      </c>
      <c r="N2571">
        <v>5.6527000000000001E-3</v>
      </c>
      <c r="O2571" t="str">
        <f>IF(VLOOKUP($B2571,Table1[],2,FALSE)=0,"",VLOOKUP($B2571,Table1[],2,FALSE))</f>
        <v>Insulation</v>
      </c>
      <c r="P2571" t="str">
        <f>IF(VLOOKUP($B2571,Table1[],3,FALSE)=0,"",VLOOKUP($B2571,Table1[],3,FALSE))</f>
        <v/>
      </c>
      <c r="Q2571" t="str">
        <f>IF(VLOOKUP($B2571,Table1[],5,FALSE)=0,"",VLOOKUP($B2571,Table1[],5,FALSE))</f>
        <v/>
      </c>
    </row>
    <row r="2572" spans="1:17" x14ac:dyDescent="0.25">
      <c r="A2572" t="s">
        <v>697</v>
      </c>
      <c r="B2572" t="s">
        <v>893</v>
      </c>
      <c r="C2572">
        <v>100</v>
      </c>
      <c r="D2572">
        <v>250</v>
      </c>
      <c r="E2572">
        <v>100</v>
      </c>
      <c r="F2572" t="s">
        <v>16</v>
      </c>
      <c r="G2572" t="s">
        <v>16</v>
      </c>
      <c r="K2572">
        <v>57.719000000000001</v>
      </c>
      <c r="L2572">
        <v>2.4580000000000001E-3</v>
      </c>
      <c r="M2572">
        <v>57.716000000000001</v>
      </c>
      <c r="N2572">
        <v>2.3936000000000001E-3</v>
      </c>
      <c r="O2572" t="str">
        <f>IF(VLOOKUP($B2572,Table1[],2,FALSE)=0,"",VLOOKUP($B2572,Table1[],2,FALSE))</f>
        <v>Insulation</v>
      </c>
      <c r="P2572" t="str">
        <f>IF(VLOOKUP($B2572,Table1[],3,FALSE)=0,"",VLOOKUP($B2572,Table1[],3,FALSE))</f>
        <v/>
      </c>
      <c r="Q2572" t="str">
        <f>IF(VLOOKUP($B2572,Table1[],5,FALSE)=0,"",VLOOKUP($B2572,Table1[],5,FALSE))</f>
        <v/>
      </c>
    </row>
    <row r="2573" spans="1:17" x14ac:dyDescent="0.25">
      <c r="A2573" t="s">
        <v>697</v>
      </c>
      <c r="B2573" t="s">
        <v>893</v>
      </c>
      <c r="C2573">
        <v>250</v>
      </c>
      <c r="D2573">
        <v>500</v>
      </c>
      <c r="E2573">
        <v>1</v>
      </c>
      <c r="F2573" t="s">
        <v>16</v>
      </c>
      <c r="G2573" t="s">
        <v>16</v>
      </c>
      <c r="K2573">
        <v>1.5</v>
      </c>
      <c r="L2573">
        <v>1.0999999999999999E-2</v>
      </c>
      <c r="M2573">
        <v>1.2696000000000001</v>
      </c>
      <c r="N2573">
        <v>1.1414000000000001E-2</v>
      </c>
      <c r="O2573" t="str">
        <f>IF(VLOOKUP($B2573,Table1[],2,FALSE)=0,"",VLOOKUP($B2573,Table1[],2,FALSE))</f>
        <v>Insulation</v>
      </c>
      <c r="P2573" t="str">
        <f>IF(VLOOKUP($B2573,Table1[],3,FALSE)=0,"",VLOOKUP($B2573,Table1[],3,FALSE))</f>
        <v/>
      </c>
      <c r="Q2573" t="str">
        <f>IF(VLOOKUP($B2573,Table1[],5,FALSE)=0,"",VLOOKUP($B2573,Table1[],5,FALSE))</f>
        <v/>
      </c>
    </row>
    <row r="2574" spans="1:17" x14ac:dyDescent="0.25">
      <c r="A2574" t="s">
        <v>697</v>
      </c>
      <c r="B2574" t="s">
        <v>893</v>
      </c>
      <c r="C2574">
        <v>250</v>
      </c>
      <c r="D2574">
        <v>500</v>
      </c>
      <c r="E2574">
        <v>10</v>
      </c>
      <c r="F2574" t="s">
        <v>16</v>
      </c>
      <c r="G2574" t="s">
        <v>16</v>
      </c>
      <c r="K2574">
        <v>5.1032000000000002</v>
      </c>
      <c r="L2574">
        <v>8.0275999999999993E-3</v>
      </c>
      <c r="M2574">
        <v>5.0880999999999998</v>
      </c>
      <c r="N2574">
        <v>7.9319999999999998E-3</v>
      </c>
      <c r="O2574" t="str">
        <f>IF(VLOOKUP($B2574,Table1[],2,FALSE)=0,"",VLOOKUP($B2574,Table1[],2,FALSE))</f>
        <v>Insulation</v>
      </c>
      <c r="P2574" t="str">
        <f>IF(VLOOKUP($B2574,Table1[],3,FALSE)=0,"",VLOOKUP($B2574,Table1[],3,FALSE))</f>
        <v/>
      </c>
      <c r="Q2574" t="str">
        <f>IF(VLOOKUP($B2574,Table1[],5,FALSE)=0,"",VLOOKUP($B2574,Table1[],5,FALSE))</f>
        <v/>
      </c>
    </row>
    <row r="2575" spans="1:17" x14ac:dyDescent="0.25">
      <c r="A2575" t="s">
        <v>697</v>
      </c>
      <c r="B2575" t="s">
        <v>893</v>
      </c>
      <c r="C2575">
        <v>250</v>
      </c>
      <c r="D2575">
        <v>500</v>
      </c>
      <c r="E2575">
        <v>100</v>
      </c>
      <c r="F2575" t="s">
        <v>16</v>
      </c>
      <c r="G2575" t="s">
        <v>16</v>
      </c>
      <c r="K2575">
        <v>57.497</v>
      </c>
      <c r="L2575">
        <v>2.2225000000000001E-3</v>
      </c>
      <c r="M2575">
        <v>57.502000000000002</v>
      </c>
      <c r="N2575">
        <v>2.1424999999999999E-3</v>
      </c>
      <c r="O2575" t="str">
        <f>IF(VLOOKUP($B2575,Table1[],2,FALSE)=0,"",VLOOKUP($B2575,Table1[],2,FALSE))</f>
        <v>Insulation</v>
      </c>
      <c r="P2575" t="str">
        <f>IF(VLOOKUP($B2575,Table1[],3,FALSE)=0,"",VLOOKUP($B2575,Table1[],3,FALSE))</f>
        <v/>
      </c>
      <c r="Q2575" t="str">
        <f>IF(VLOOKUP($B2575,Table1[],5,FALSE)=0,"",VLOOKUP($B2575,Table1[],5,FALSE))</f>
        <v/>
      </c>
    </row>
    <row r="2576" spans="1:17" x14ac:dyDescent="0.25">
      <c r="A2576" t="s">
        <v>697</v>
      </c>
      <c r="B2576" t="s">
        <v>903</v>
      </c>
      <c r="C2576">
        <v>500</v>
      </c>
      <c r="D2576">
        <v>1000</v>
      </c>
      <c r="E2576">
        <v>1</v>
      </c>
      <c r="F2576" t="s">
        <v>16</v>
      </c>
      <c r="G2576" t="s">
        <v>16</v>
      </c>
      <c r="K2576">
        <v>1.8</v>
      </c>
      <c r="L2576">
        <v>1.0999999999999999E-2</v>
      </c>
      <c r="M2576">
        <v>1.2242</v>
      </c>
      <c r="N2576">
        <v>1.1504E-2</v>
      </c>
      <c r="O2576" t="str">
        <f>IF(VLOOKUP(TRIM($B2576),Table1[],2,FALSE)=0,"",VLOOKUP(TRIM($B2576),Table1[],2,FALSE))</f>
        <v>Insulation</v>
      </c>
      <c r="P2576" t="str">
        <f>IF(VLOOKUP(TRIM($B2576),Table1[],3,FALSE)=0,"",VLOOKUP(TRIM($B2576),Table1[],3,FALSE))</f>
        <v/>
      </c>
      <c r="Q2576" t="str">
        <f>IF(VLOOKUP(TRIM($B2576),Table1[],5,FALSE)=0,"",VLOOKUP(TRIM($B2576),Table1[],5,FALSE))</f>
        <v/>
      </c>
    </row>
    <row r="2577" spans="1:17" x14ac:dyDescent="0.25">
      <c r="A2577" t="s">
        <v>697</v>
      </c>
      <c r="B2577" t="s">
        <v>903</v>
      </c>
      <c r="C2577">
        <v>500</v>
      </c>
      <c r="D2577">
        <v>1000</v>
      </c>
      <c r="E2577">
        <v>10</v>
      </c>
      <c r="F2577" t="s">
        <v>16</v>
      </c>
      <c r="G2577" t="s">
        <v>16</v>
      </c>
      <c r="K2577">
        <v>4.1692999999999998</v>
      </c>
      <c r="L2577">
        <v>9.8749000000000007E-3</v>
      </c>
      <c r="M2577">
        <v>4.0987</v>
      </c>
      <c r="N2577">
        <v>9.8767000000000004E-3</v>
      </c>
      <c r="O2577" t="str">
        <f>IF(VLOOKUP(TRIM($B2577),Table1[],2,FALSE)=0,"",VLOOKUP(TRIM($B2577),Table1[],2,FALSE))</f>
        <v>Insulation</v>
      </c>
      <c r="P2577" t="str">
        <f>IF(VLOOKUP(TRIM($B2577),Table1[],3,FALSE)=0,"",VLOOKUP(TRIM($B2577),Table1[],3,FALSE))</f>
        <v/>
      </c>
      <c r="Q2577" t="str">
        <f>IF(VLOOKUP(TRIM($B2577),Table1[],5,FALSE)=0,"",VLOOKUP(TRIM($B2577),Table1[],5,FALSE))</f>
        <v/>
      </c>
    </row>
    <row r="2578" spans="1:17" x14ac:dyDescent="0.25">
      <c r="A2578" t="s">
        <v>697</v>
      </c>
      <c r="B2578" t="s">
        <v>903</v>
      </c>
      <c r="C2578">
        <v>500</v>
      </c>
      <c r="D2578">
        <v>1000</v>
      </c>
      <c r="E2578">
        <v>100</v>
      </c>
      <c r="F2578" t="s">
        <v>16</v>
      </c>
      <c r="G2578" t="s">
        <v>16</v>
      </c>
      <c r="K2578">
        <v>57.066000000000003</v>
      </c>
      <c r="L2578">
        <v>2.4926000000000002E-3</v>
      </c>
      <c r="M2578">
        <v>57.040999999999997</v>
      </c>
      <c r="N2578">
        <v>2.4497E-3</v>
      </c>
      <c r="O2578" t="str">
        <f>IF(VLOOKUP(TRIM($B2578),Table1[],2,FALSE)=0,"",VLOOKUP(TRIM($B2578),Table1[],2,FALSE))</f>
        <v>Insulation</v>
      </c>
      <c r="P2578" t="str">
        <f>IF(VLOOKUP(TRIM($B2578),Table1[],3,FALSE)=0,"",VLOOKUP(TRIM($B2578),Table1[],3,FALSE))</f>
        <v/>
      </c>
      <c r="Q2578" t="str">
        <f>IF(VLOOKUP(TRIM($B2578),Table1[],5,FALSE)=0,"",VLOOKUP(TRIM($B2578),Table1[],5,FALSE))</f>
        <v/>
      </c>
    </row>
    <row r="2579" spans="1:17" x14ac:dyDescent="0.25">
      <c r="A2579" t="s">
        <v>697</v>
      </c>
      <c r="B2579" t="s">
        <v>907</v>
      </c>
      <c r="C2579">
        <v>250</v>
      </c>
      <c r="D2579">
        <v>100000</v>
      </c>
      <c r="E2579">
        <v>10</v>
      </c>
      <c r="F2579" t="s">
        <v>105</v>
      </c>
      <c r="G2579" t="s">
        <v>105</v>
      </c>
      <c r="K2579">
        <v>18</v>
      </c>
      <c r="L2579">
        <v>9.1999999999999998E-3</v>
      </c>
      <c r="M2579">
        <v>13.773</v>
      </c>
      <c r="N2579">
        <v>9.2419000000000008E-3</v>
      </c>
      <c r="O2579" t="str">
        <f>IF(VLOOKUP($B2579,Table1[],2,FALSE)=0,"",VLOOKUP($B2579,Table1[],2,FALSE))</f>
        <v>Insulation</v>
      </c>
      <c r="P2579" t="str">
        <f>IF(VLOOKUP($B2579,Table1[],3,FALSE)=0,"",VLOOKUP($B2579,Table1[],3,FALSE))</f>
        <v/>
      </c>
      <c r="Q2579" t="str">
        <f>IF(VLOOKUP($B2579,Table1[],5,FALSE)=0,"",VLOOKUP($B2579,Table1[],5,FALSE))</f>
        <v/>
      </c>
    </row>
    <row r="2580" spans="1:17" x14ac:dyDescent="0.25">
      <c r="A2580" t="s">
        <v>697</v>
      </c>
      <c r="B2580" t="s">
        <v>907</v>
      </c>
      <c r="C2580">
        <v>250</v>
      </c>
      <c r="D2580">
        <v>100000</v>
      </c>
      <c r="E2580">
        <v>100</v>
      </c>
      <c r="F2580" t="s">
        <v>105</v>
      </c>
      <c r="G2580" t="s">
        <v>105</v>
      </c>
      <c r="K2580">
        <v>57.523000000000003</v>
      </c>
      <c r="L2580">
        <v>8.8222999999999999E-3</v>
      </c>
      <c r="M2580">
        <v>57.453000000000003</v>
      </c>
      <c r="N2580">
        <v>8.8228000000000004E-3</v>
      </c>
      <c r="O2580" t="str">
        <f>IF(VLOOKUP($B2580,Table1[],2,FALSE)=0,"",VLOOKUP($B2580,Table1[],2,FALSE))</f>
        <v>Insulation</v>
      </c>
      <c r="P2580" t="str">
        <f>IF(VLOOKUP($B2580,Table1[],3,FALSE)=0,"",VLOOKUP($B2580,Table1[],3,FALSE))</f>
        <v/>
      </c>
      <c r="Q2580" t="str">
        <f>IF(VLOOKUP($B2580,Table1[],5,FALSE)=0,"",VLOOKUP($B2580,Table1[],5,FALSE))</f>
        <v/>
      </c>
    </row>
    <row r="2581" spans="1:17" x14ac:dyDescent="0.25">
      <c r="A2581" t="s">
        <v>697</v>
      </c>
      <c r="B2581" t="s">
        <v>907</v>
      </c>
      <c r="C2581">
        <v>250</v>
      </c>
      <c r="D2581">
        <v>100000</v>
      </c>
      <c r="E2581">
        <v>1000</v>
      </c>
      <c r="F2581" t="s">
        <v>105</v>
      </c>
      <c r="G2581" t="s">
        <v>105</v>
      </c>
      <c r="K2581">
        <v>576.26</v>
      </c>
      <c r="L2581">
        <v>5.2658999999999996E-3</v>
      </c>
      <c r="M2581">
        <v>576.24</v>
      </c>
      <c r="N2581">
        <v>5.2655000000000002E-3</v>
      </c>
      <c r="O2581" t="str">
        <f>IF(VLOOKUP($B2581,Table1[],2,FALSE)=0,"",VLOOKUP($B2581,Table1[],2,FALSE))</f>
        <v>Insulation</v>
      </c>
      <c r="P2581" t="str">
        <f>IF(VLOOKUP($B2581,Table1[],3,FALSE)=0,"",VLOOKUP($B2581,Table1[],3,FALSE))</f>
        <v/>
      </c>
      <c r="Q2581" t="str">
        <f>IF(VLOOKUP($B2581,Table1[],5,FALSE)=0,"",VLOOKUP($B2581,Table1[],5,FALSE))</f>
        <v/>
      </c>
    </row>
    <row r="2582" spans="1:17" x14ac:dyDescent="0.25">
      <c r="A2582" t="s">
        <v>697</v>
      </c>
      <c r="B2582" t="s">
        <v>907</v>
      </c>
      <c r="C2582">
        <v>250</v>
      </c>
      <c r="D2582">
        <v>100000</v>
      </c>
      <c r="E2582">
        <v>10000</v>
      </c>
      <c r="F2582" t="s">
        <v>105</v>
      </c>
      <c r="G2582" t="s">
        <v>105</v>
      </c>
      <c r="K2582">
        <v>5775</v>
      </c>
      <c r="L2582">
        <v>1.0208000000000001E-3</v>
      </c>
      <c r="M2582">
        <v>5775</v>
      </c>
      <c r="N2582">
        <v>1.0204000000000001E-3</v>
      </c>
      <c r="O2582" t="str">
        <f>IF(VLOOKUP($B2582,Table1[],2,FALSE)=0,"",VLOOKUP($B2582,Table1[],2,FALSE))</f>
        <v>Insulation</v>
      </c>
      <c r="P2582" t="str">
        <f>IF(VLOOKUP($B2582,Table1[],3,FALSE)=0,"",VLOOKUP($B2582,Table1[],3,FALSE))</f>
        <v/>
      </c>
      <c r="Q2582" t="str">
        <f>IF(VLOOKUP($B2582,Table1[],5,FALSE)=0,"",VLOOKUP($B2582,Table1[],5,FALSE))</f>
        <v/>
      </c>
    </row>
    <row r="2583" spans="1:17" x14ac:dyDescent="0.25">
      <c r="A2583" t="s">
        <v>697</v>
      </c>
      <c r="B2583" t="s">
        <v>907</v>
      </c>
      <c r="C2583">
        <v>100000</v>
      </c>
      <c r="D2583">
        <v>250000</v>
      </c>
      <c r="E2583">
        <v>10</v>
      </c>
      <c r="F2583" t="s">
        <v>105</v>
      </c>
      <c r="G2583" t="s">
        <v>105</v>
      </c>
      <c r="K2583">
        <v>14</v>
      </c>
      <c r="L2583">
        <v>1.0999999999999999E-2</v>
      </c>
      <c r="M2583">
        <v>13.510999999999999</v>
      </c>
      <c r="N2583">
        <v>1.0788000000000001E-2</v>
      </c>
      <c r="O2583" t="str">
        <f>IF(VLOOKUP($B2583,Table1[],2,FALSE)=0,"",VLOOKUP($B2583,Table1[],2,FALSE))</f>
        <v>Insulation</v>
      </c>
      <c r="P2583" t="str">
        <f>IF(VLOOKUP($B2583,Table1[],3,FALSE)=0,"",VLOOKUP($B2583,Table1[],3,FALSE))</f>
        <v/>
      </c>
      <c r="Q2583" t="str">
        <f>IF(VLOOKUP($B2583,Table1[],5,FALSE)=0,"",VLOOKUP($B2583,Table1[],5,FALSE))</f>
        <v/>
      </c>
    </row>
    <row r="2584" spans="1:17" x14ac:dyDescent="0.25">
      <c r="A2584" t="s">
        <v>697</v>
      </c>
      <c r="B2584" t="s">
        <v>907</v>
      </c>
      <c r="C2584">
        <v>100000</v>
      </c>
      <c r="D2584">
        <v>250000</v>
      </c>
      <c r="E2584">
        <v>100</v>
      </c>
      <c r="F2584" t="s">
        <v>105</v>
      </c>
      <c r="G2584" t="s">
        <v>105</v>
      </c>
      <c r="K2584">
        <v>57.137999999999998</v>
      </c>
      <c r="L2584">
        <v>1.0616E-2</v>
      </c>
      <c r="M2584">
        <v>57.125</v>
      </c>
      <c r="N2584">
        <v>1.0616E-2</v>
      </c>
      <c r="O2584" t="str">
        <f>IF(VLOOKUP($B2584,Table1[],2,FALSE)=0,"",VLOOKUP($B2584,Table1[],2,FALSE))</f>
        <v>Insulation</v>
      </c>
      <c r="P2584" t="str">
        <f>IF(VLOOKUP($B2584,Table1[],3,FALSE)=0,"",VLOOKUP($B2584,Table1[],3,FALSE))</f>
        <v/>
      </c>
      <c r="Q2584" t="str">
        <f>IF(VLOOKUP($B2584,Table1[],5,FALSE)=0,"",VLOOKUP($B2584,Table1[],5,FALSE))</f>
        <v/>
      </c>
    </row>
    <row r="2585" spans="1:17" x14ac:dyDescent="0.25">
      <c r="A2585" t="s">
        <v>697</v>
      </c>
      <c r="B2585" t="s">
        <v>907</v>
      </c>
      <c r="C2585">
        <v>100000</v>
      </c>
      <c r="D2585">
        <v>250000</v>
      </c>
      <c r="E2585">
        <v>1000</v>
      </c>
      <c r="F2585" t="s">
        <v>105</v>
      </c>
      <c r="G2585" t="s">
        <v>105</v>
      </c>
      <c r="K2585">
        <v>575.4</v>
      </c>
      <c r="L2585">
        <v>8.7860999999999998E-3</v>
      </c>
      <c r="M2585">
        <v>575.35</v>
      </c>
      <c r="N2585">
        <v>8.7860999999999998E-3</v>
      </c>
      <c r="O2585" t="str">
        <f>IF(VLOOKUP($B2585,Table1[],2,FALSE)=0,"",VLOOKUP($B2585,Table1[],2,FALSE))</f>
        <v>Insulation</v>
      </c>
      <c r="P2585" t="str">
        <f>IF(VLOOKUP($B2585,Table1[],3,FALSE)=0,"",VLOOKUP($B2585,Table1[],3,FALSE))</f>
        <v/>
      </c>
      <c r="Q2585" t="str">
        <f>IF(VLOOKUP($B2585,Table1[],5,FALSE)=0,"",VLOOKUP($B2585,Table1[],5,FALSE))</f>
        <v/>
      </c>
    </row>
    <row r="2586" spans="1:17" x14ac:dyDescent="0.25">
      <c r="A2586" t="s">
        <v>697</v>
      </c>
      <c r="B2586" t="s">
        <v>907</v>
      </c>
      <c r="C2586">
        <v>100000</v>
      </c>
      <c r="D2586">
        <v>250000</v>
      </c>
      <c r="E2586">
        <v>10000</v>
      </c>
      <c r="F2586" t="s">
        <v>105</v>
      </c>
      <c r="G2586" t="s">
        <v>105</v>
      </c>
      <c r="K2586">
        <v>5773</v>
      </c>
      <c r="L2586">
        <v>2.5170000000000001E-3</v>
      </c>
      <c r="M2586">
        <v>5772.9</v>
      </c>
      <c r="N2586">
        <v>2.5167000000000002E-3</v>
      </c>
      <c r="O2586" t="str">
        <f>IF(VLOOKUP($B2586,Table1[],2,FALSE)=0,"",VLOOKUP($B2586,Table1[],2,FALSE))</f>
        <v>Insulation</v>
      </c>
      <c r="P2586" t="str">
        <f>IF(VLOOKUP($B2586,Table1[],3,FALSE)=0,"",VLOOKUP($B2586,Table1[],3,FALSE))</f>
        <v/>
      </c>
      <c r="Q2586" t="str">
        <f>IF(VLOOKUP($B2586,Table1[],5,FALSE)=0,"",VLOOKUP($B2586,Table1[],5,FALSE))</f>
        <v/>
      </c>
    </row>
    <row r="2587" spans="1:17" x14ac:dyDescent="0.25">
      <c r="A2587" t="s">
        <v>697</v>
      </c>
      <c r="B2587" t="s">
        <v>907</v>
      </c>
      <c r="C2587">
        <v>100000</v>
      </c>
      <c r="D2587">
        <v>250000</v>
      </c>
      <c r="E2587">
        <v>100000</v>
      </c>
      <c r="F2587" t="s">
        <v>105</v>
      </c>
      <c r="G2587" t="s">
        <v>105</v>
      </c>
      <c r="K2587">
        <v>57896</v>
      </c>
      <c r="L2587">
        <v>1.3129000000000001E-3</v>
      </c>
      <c r="M2587">
        <v>57896</v>
      </c>
      <c r="N2587">
        <v>1.3128E-3</v>
      </c>
      <c r="O2587" t="str">
        <f>IF(VLOOKUP($B2587,Table1[],2,FALSE)=0,"",VLOOKUP($B2587,Table1[],2,FALSE))</f>
        <v>Insulation</v>
      </c>
      <c r="P2587" t="str">
        <f>IF(VLOOKUP($B2587,Table1[],3,FALSE)=0,"",VLOOKUP($B2587,Table1[],3,FALSE))</f>
        <v/>
      </c>
      <c r="Q2587" t="str">
        <f>IF(VLOOKUP($B2587,Table1[],5,FALSE)=0,"",VLOOKUP($B2587,Table1[],5,FALSE))</f>
        <v/>
      </c>
    </row>
    <row r="2588" spans="1:17" x14ac:dyDescent="0.25">
      <c r="A2588" t="s">
        <v>697</v>
      </c>
      <c r="B2588" t="s">
        <v>907</v>
      </c>
      <c r="C2588">
        <v>250000</v>
      </c>
      <c r="D2588">
        <v>500000</v>
      </c>
      <c r="E2588">
        <v>10</v>
      </c>
      <c r="F2588" t="s">
        <v>105</v>
      </c>
      <c r="G2588" t="s">
        <v>105</v>
      </c>
      <c r="K2588">
        <v>18</v>
      </c>
      <c r="L2588">
        <v>1.0999999999999999E-2</v>
      </c>
      <c r="M2588">
        <v>12.763999999999999</v>
      </c>
      <c r="N2588">
        <v>1.1009E-2</v>
      </c>
      <c r="O2588" t="str">
        <f>IF(VLOOKUP($B2588,Table1[],2,FALSE)=0,"",VLOOKUP($B2588,Table1[],2,FALSE))</f>
        <v>Insulation</v>
      </c>
      <c r="P2588" t="str">
        <f>IF(VLOOKUP($B2588,Table1[],3,FALSE)=0,"",VLOOKUP($B2588,Table1[],3,FALSE))</f>
        <v/>
      </c>
      <c r="Q2588" t="str">
        <f>IF(VLOOKUP($B2588,Table1[],5,FALSE)=0,"",VLOOKUP($B2588,Table1[],5,FALSE))</f>
        <v/>
      </c>
    </row>
    <row r="2589" spans="1:17" x14ac:dyDescent="0.25">
      <c r="A2589" t="s">
        <v>697</v>
      </c>
      <c r="B2589" t="s">
        <v>907</v>
      </c>
      <c r="C2589">
        <v>250000</v>
      </c>
      <c r="D2589">
        <v>500000</v>
      </c>
      <c r="E2589">
        <v>100</v>
      </c>
      <c r="F2589" t="s">
        <v>105</v>
      </c>
      <c r="G2589" t="s">
        <v>105</v>
      </c>
      <c r="K2589">
        <v>55.079000000000001</v>
      </c>
      <c r="L2589">
        <v>1.0925000000000001E-2</v>
      </c>
      <c r="M2589">
        <v>54.77</v>
      </c>
      <c r="N2589">
        <v>1.0926E-2</v>
      </c>
      <c r="O2589" t="str">
        <f>IF(VLOOKUP($B2589,Table1[],2,FALSE)=0,"",VLOOKUP($B2589,Table1[],2,FALSE))</f>
        <v>Insulation</v>
      </c>
      <c r="P2589" t="str">
        <f>IF(VLOOKUP($B2589,Table1[],3,FALSE)=0,"",VLOOKUP($B2589,Table1[],3,FALSE))</f>
        <v/>
      </c>
      <c r="Q2589" t="str">
        <f>IF(VLOOKUP($B2589,Table1[],5,FALSE)=0,"",VLOOKUP($B2589,Table1[],5,FALSE))</f>
        <v/>
      </c>
    </row>
    <row r="2590" spans="1:17" x14ac:dyDescent="0.25">
      <c r="A2590" t="s">
        <v>697</v>
      </c>
      <c r="B2590" t="s">
        <v>907</v>
      </c>
      <c r="C2590">
        <v>250000</v>
      </c>
      <c r="D2590">
        <v>500000</v>
      </c>
      <c r="E2590">
        <v>1000</v>
      </c>
      <c r="F2590" t="s">
        <v>105</v>
      </c>
      <c r="G2590" t="s">
        <v>105</v>
      </c>
      <c r="K2590">
        <v>572.66999999999996</v>
      </c>
      <c r="L2590">
        <v>9.9500999999999999E-3</v>
      </c>
      <c r="M2590">
        <v>572.64</v>
      </c>
      <c r="N2590">
        <v>9.9500999999999999E-3</v>
      </c>
      <c r="O2590" t="str">
        <f>IF(VLOOKUP($B2590,Table1[],2,FALSE)=0,"",VLOOKUP($B2590,Table1[],2,FALSE))</f>
        <v>Insulation</v>
      </c>
      <c r="P2590" t="str">
        <f>IF(VLOOKUP($B2590,Table1[],3,FALSE)=0,"",VLOOKUP($B2590,Table1[],3,FALSE))</f>
        <v/>
      </c>
      <c r="Q2590" t="str">
        <f>IF(VLOOKUP($B2590,Table1[],5,FALSE)=0,"",VLOOKUP($B2590,Table1[],5,FALSE))</f>
        <v/>
      </c>
    </row>
    <row r="2591" spans="1:17" x14ac:dyDescent="0.25">
      <c r="A2591" t="s">
        <v>697</v>
      </c>
      <c r="B2591" t="s">
        <v>907</v>
      </c>
      <c r="C2591">
        <v>250000</v>
      </c>
      <c r="D2591">
        <v>500000</v>
      </c>
      <c r="E2591">
        <v>10000</v>
      </c>
      <c r="F2591" t="s">
        <v>105</v>
      </c>
      <c r="G2591" t="s">
        <v>105</v>
      </c>
      <c r="K2591">
        <v>5771.4</v>
      </c>
      <c r="L2591">
        <v>4.4676000000000004E-3</v>
      </c>
      <c r="M2591">
        <v>5771.3</v>
      </c>
      <c r="N2591">
        <v>4.4673999999999998E-3</v>
      </c>
      <c r="O2591" t="str">
        <f>IF(VLOOKUP($B2591,Table1[],2,FALSE)=0,"",VLOOKUP($B2591,Table1[],2,FALSE))</f>
        <v>Insulation</v>
      </c>
      <c r="P2591" t="str">
        <f>IF(VLOOKUP($B2591,Table1[],3,FALSE)=0,"",VLOOKUP($B2591,Table1[],3,FALSE))</f>
        <v/>
      </c>
      <c r="Q2591" t="str">
        <f>IF(VLOOKUP($B2591,Table1[],5,FALSE)=0,"",VLOOKUP($B2591,Table1[],5,FALSE))</f>
        <v/>
      </c>
    </row>
    <row r="2592" spans="1:17" x14ac:dyDescent="0.25">
      <c r="A2592" t="s">
        <v>697</v>
      </c>
      <c r="B2592" t="s">
        <v>907</v>
      </c>
      <c r="C2592">
        <v>500000</v>
      </c>
      <c r="D2592">
        <v>1000000</v>
      </c>
      <c r="E2592">
        <v>10</v>
      </c>
      <c r="F2592" t="s">
        <v>105</v>
      </c>
      <c r="G2592" t="s">
        <v>105</v>
      </c>
      <c r="K2592">
        <v>25</v>
      </c>
      <c r="L2592">
        <v>1.0999999999999999E-2</v>
      </c>
      <c r="M2592">
        <v>-76.510000000000005</v>
      </c>
      <c r="N2592">
        <v>1.1211E-2</v>
      </c>
      <c r="O2592" t="str">
        <f>IF(VLOOKUP($B2592,Table1[],2,FALSE)=0,"",VLOOKUP($B2592,Table1[],2,FALSE))</f>
        <v>Insulation</v>
      </c>
      <c r="P2592" t="str">
        <f>IF(VLOOKUP($B2592,Table1[],3,FALSE)=0,"",VLOOKUP($B2592,Table1[],3,FALSE))</f>
        <v/>
      </c>
      <c r="Q2592" t="str">
        <f>IF(VLOOKUP($B2592,Table1[],5,FALSE)=0,"",VLOOKUP($B2592,Table1[],5,FALSE))</f>
        <v/>
      </c>
    </row>
    <row r="2593" spans="1:17" x14ac:dyDescent="0.25">
      <c r="A2593" t="s">
        <v>697</v>
      </c>
      <c r="B2593" t="s">
        <v>907</v>
      </c>
      <c r="C2593">
        <v>500000</v>
      </c>
      <c r="D2593">
        <v>1000000</v>
      </c>
      <c r="E2593">
        <v>100</v>
      </c>
      <c r="F2593" t="s">
        <v>105</v>
      </c>
      <c r="G2593" t="s">
        <v>105</v>
      </c>
      <c r="K2593">
        <v>25</v>
      </c>
      <c r="L2593">
        <v>1.1209E-2</v>
      </c>
      <c r="M2593">
        <v>-75.391000000000005</v>
      </c>
      <c r="N2593">
        <v>1.1209E-2</v>
      </c>
      <c r="O2593" t="str">
        <f>IF(VLOOKUP($B2593,Table1[],2,FALSE)=0,"",VLOOKUP($B2593,Table1[],2,FALSE))</f>
        <v>Insulation</v>
      </c>
      <c r="P2593" t="str">
        <f>IF(VLOOKUP($B2593,Table1[],3,FALSE)=0,"",VLOOKUP($B2593,Table1[],3,FALSE))</f>
        <v/>
      </c>
      <c r="Q2593" t="str">
        <f>IF(VLOOKUP($B2593,Table1[],5,FALSE)=0,"",VLOOKUP($B2593,Table1[],5,FALSE))</f>
        <v/>
      </c>
    </row>
    <row r="2594" spans="1:17" x14ac:dyDescent="0.25">
      <c r="A2594" t="s">
        <v>697</v>
      </c>
      <c r="B2594" t="s">
        <v>907</v>
      </c>
      <c r="C2594">
        <v>500000</v>
      </c>
      <c r="D2594">
        <v>1000000</v>
      </c>
      <c r="E2594">
        <v>1000</v>
      </c>
      <c r="F2594" t="s">
        <v>105</v>
      </c>
      <c r="G2594" t="s">
        <v>105</v>
      </c>
      <c r="K2594">
        <v>25</v>
      </c>
      <c r="L2594">
        <v>1.1044999999999999E-2</v>
      </c>
      <c r="M2594">
        <v>24.396000000000001</v>
      </c>
      <c r="N2594">
        <v>1.1044999999999999E-2</v>
      </c>
      <c r="O2594" t="str">
        <f>IF(VLOOKUP($B2594,Table1[],2,FALSE)=0,"",VLOOKUP($B2594,Table1[],2,FALSE))</f>
        <v>Insulation</v>
      </c>
      <c r="P2594" t="str">
        <f>IF(VLOOKUP($B2594,Table1[],3,FALSE)=0,"",VLOOKUP($B2594,Table1[],3,FALSE))</f>
        <v/>
      </c>
      <c r="Q2594" t="str">
        <f>IF(VLOOKUP($B2594,Table1[],5,FALSE)=0,"",VLOOKUP($B2594,Table1[],5,FALSE))</f>
        <v/>
      </c>
    </row>
    <row r="2595" spans="1:17" x14ac:dyDescent="0.25">
      <c r="A2595" t="s">
        <v>697</v>
      </c>
      <c r="B2595" t="s">
        <v>907</v>
      </c>
      <c r="C2595">
        <v>500000</v>
      </c>
      <c r="D2595">
        <v>1000000</v>
      </c>
      <c r="E2595">
        <v>10000</v>
      </c>
      <c r="F2595" t="s">
        <v>105</v>
      </c>
      <c r="G2595" t="s">
        <v>105</v>
      </c>
      <c r="K2595">
        <v>5114.5</v>
      </c>
      <c r="L2595">
        <v>7.3429999999999997E-3</v>
      </c>
      <c r="M2595">
        <v>5114.5</v>
      </c>
      <c r="N2595">
        <v>7.3429000000000003E-3</v>
      </c>
      <c r="O2595" t="str">
        <f>IF(VLOOKUP($B2595,Table1[],2,FALSE)=0,"",VLOOKUP($B2595,Table1[],2,FALSE))</f>
        <v>Insulation</v>
      </c>
      <c r="P2595" t="str">
        <f>IF(VLOOKUP($B2595,Table1[],3,FALSE)=0,"",VLOOKUP($B2595,Table1[],3,FALSE))</f>
        <v/>
      </c>
      <c r="Q2595" t="str">
        <f>IF(VLOOKUP($B2595,Table1[],5,FALSE)=0,"",VLOOKUP($B2595,Table1[],5,FALSE))</f>
        <v/>
      </c>
    </row>
    <row r="2596" spans="1:17" x14ac:dyDescent="0.25">
      <c r="A2596" t="s">
        <v>697</v>
      </c>
      <c r="B2596" t="s">
        <v>907</v>
      </c>
      <c r="C2596">
        <v>500000</v>
      </c>
      <c r="D2596">
        <v>1000000</v>
      </c>
      <c r="E2596">
        <v>100000</v>
      </c>
      <c r="F2596" t="s">
        <v>105</v>
      </c>
      <c r="G2596" t="s">
        <v>105</v>
      </c>
      <c r="K2596">
        <v>57638</v>
      </c>
      <c r="L2596">
        <v>1.4395E-3</v>
      </c>
      <c r="M2596">
        <v>57638</v>
      </c>
      <c r="N2596">
        <v>1.4395E-3</v>
      </c>
      <c r="O2596" t="str">
        <f>IF(VLOOKUP($B2596,Table1[],2,FALSE)=0,"",VLOOKUP($B2596,Table1[],2,FALSE))</f>
        <v>Insulation</v>
      </c>
      <c r="P2596" t="str">
        <f>IF(VLOOKUP($B2596,Table1[],3,FALSE)=0,"",VLOOKUP($B2596,Table1[],3,FALSE))</f>
        <v/>
      </c>
      <c r="Q2596" t="str">
        <f>IF(VLOOKUP($B2596,Table1[],5,FALSE)=0,"",VLOOKUP($B2596,Table1[],5,FALSE))</f>
        <v/>
      </c>
    </row>
    <row r="2597" spans="1:17" x14ac:dyDescent="0.25">
      <c r="A2597" t="s">
        <v>697</v>
      </c>
      <c r="B2597" t="s">
        <v>926</v>
      </c>
      <c r="C2597">
        <v>-346</v>
      </c>
      <c r="D2597">
        <v>-148</v>
      </c>
      <c r="E2597">
        <v>0.1</v>
      </c>
      <c r="F2597" t="s">
        <v>69</v>
      </c>
      <c r="G2597" t="s">
        <v>69</v>
      </c>
      <c r="K2597">
        <v>2.416772044</v>
      </c>
      <c r="L2597">
        <v>0</v>
      </c>
      <c r="M2597">
        <v>2.4144755120000001</v>
      </c>
      <c r="N2597">
        <v>0</v>
      </c>
      <c r="O2597" t="str">
        <f>IF(VLOOKUP($B2597,Table1[],2,FALSE)=0,"",VLOOKUP($B2597,Table1[],2,FALSE))</f>
        <v>Tcindicator</v>
      </c>
      <c r="P2597" t="str">
        <f>IF(VLOOKUP($B2597,Table1[],3,FALSE)=0,"",VLOOKUP($B2597,Table1[],3,FALSE))</f>
        <v/>
      </c>
      <c r="Q2597" t="str">
        <f>IF(VLOOKUP($B2597,Table1[],5,FALSE)=0,"",VLOOKUP($B2597,Table1[],5,FALSE))</f>
        <v>J</v>
      </c>
    </row>
    <row r="2598" spans="1:17" x14ac:dyDescent="0.25">
      <c r="A2598" t="s">
        <v>697</v>
      </c>
      <c r="B2598" t="s">
        <v>926</v>
      </c>
      <c r="C2598">
        <v>-148</v>
      </c>
      <c r="D2598">
        <v>302</v>
      </c>
      <c r="E2598">
        <v>0.1</v>
      </c>
      <c r="F2598" t="s">
        <v>69</v>
      </c>
      <c r="G2598" t="s">
        <v>69</v>
      </c>
      <c r="K2598">
        <v>1.9165327860000001</v>
      </c>
      <c r="L2598">
        <v>0</v>
      </c>
      <c r="M2598">
        <v>1.9144511769999999</v>
      </c>
      <c r="N2598">
        <v>0</v>
      </c>
      <c r="O2598" t="str">
        <f>IF(VLOOKUP($B2598,Table1[],2,FALSE)=0,"",VLOOKUP($B2598,Table1[],2,FALSE))</f>
        <v>Tcindicator</v>
      </c>
      <c r="P2598" t="str">
        <f>IF(VLOOKUP($B2598,Table1[],3,FALSE)=0,"",VLOOKUP($B2598,Table1[],3,FALSE))</f>
        <v/>
      </c>
      <c r="Q2598" t="str">
        <f>IF(VLOOKUP($B2598,Table1[],5,FALSE)=0,"",VLOOKUP($B2598,Table1[],5,FALSE))</f>
        <v>J</v>
      </c>
    </row>
    <row r="2599" spans="1:17" x14ac:dyDescent="0.25">
      <c r="A2599" t="s">
        <v>697</v>
      </c>
      <c r="B2599" t="s">
        <v>926</v>
      </c>
      <c r="C2599">
        <v>302</v>
      </c>
      <c r="D2599">
        <v>1400</v>
      </c>
      <c r="E2599">
        <v>0.1</v>
      </c>
      <c r="F2599" t="s">
        <v>69</v>
      </c>
      <c r="G2599" t="s">
        <v>69</v>
      </c>
      <c r="K2599">
        <v>2.039283008</v>
      </c>
      <c r="L2599">
        <v>0</v>
      </c>
      <c r="M2599">
        <v>2.038730363</v>
      </c>
      <c r="N2599">
        <v>0</v>
      </c>
      <c r="O2599" t="str">
        <f>IF(VLOOKUP($B2599,Table1[],2,FALSE)=0,"",VLOOKUP($B2599,Table1[],2,FALSE))</f>
        <v>Tcindicator</v>
      </c>
      <c r="P2599" t="str">
        <f>IF(VLOOKUP($B2599,Table1[],3,FALSE)=0,"",VLOOKUP($B2599,Table1[],3,FALSE))</f>
        <v/>
      </c>
      <c r="Q2599" t="str">
        <f>IF(VLOOKUP($B2599,Table1[],5,FALSE)=0,"",VLOOKUP($B2599,Table1[],5,FALSE))</f>
        <v>J</v>
      </c>
    </row>
    <row r="2600" spans="1:17" x14ac:dyDescent="0.25">
      <c r="A2600" t="s">
        <v>697</v>
      </c>
      <c r="B2600" t="s">
        <v>926</v>
      </c>
      <c r="C2600">
        <v>1400</v>
      </c>
      <c r="D2600">
        <v>2192</v>
      </c>
      <c r="E2600">
        <v>0.1</v>
      </c>
      <c r="F2600" t="s">
        <v>69</v>
      </c>
      <c r="G2600" t="s">
        <v>69</v>
      </c>
      <c r="K2600">
        <v>2.2469486550000002</v>
      </c>
      <c r="L2600">
        <v>0</v>
      </c>
      <c r="M2600">
        <v>2.246447098</v>
      </c>
      <c r="N2600">
        <v>0</v>
      </c>
      <c r="O2600" t="str">
        <f>IF(VLOOKUP($B2600,Table1[],2,FALSE)=0,"",VLOOKUP($B2600,Table1[],2,FALSE))</f>
        <v>Tcindicator</v>
      </c>
      <c r="P2600" t="str">
        <f>IF(VLOOKUP($B2600,Table1[],3,FALSE)=0,"",VLOOKUP($B2600,Table1[],3,FALSE))</f>
        <v/>
      </c>
      <c r="Q2600" t="str">
        <f>IF(VLOOKUP($B2600,Table1[],5,FALSE)=0,"",VLOOKUP($B2600,Table1[],5,FALSE))</f>
        <v>J</v>
      </c>
    </row>
    <row r="2601" spans="1:17" x14ac:dyDescent="0.25">
      <c r="A2601" t="s">
        <v>697</v>
      </c>
      <c r="B2601" t="s">
        <v>926</v>
      </c>
      <c r="C2601">
        <v>-346</v>
      </c>
      <c r="D2601">
        <v>-148</v>
      </c>
      <c r="E2601">
        <v>1</v>
      </c>
      <c r="F2601" t="s">
        <v>69</v>
      </c>
      <c r="G2601" t="s">
        <v>69</v>
      </c>
      <c r="K2601">
        <v>2.4907975520000001</v>
      </c>
      <c r="L2601">
        <v>0</v>
      </c>
      <c r="M2601">
        <v>2.4818726799999999</v>
      </c>
      <c r="N2601">
        <v>0</v>
      </c>
      <c r="O2601" t="str">
        <f>IF(VLOOKUP($B2601,Table1[],2,FALSE)=0,"",VLOOKUP($B2601,Table1[],2,FALSE))</f>
        <v>Tcindicator</v>
      </c>
      <c r="P2601" t="str">
        <f>IF(VLOOKUP($B2601,Table1[],3,FALSE)=0,"",VLOOKUP($B2601,Table1[],3,FALSE))</f>
        <v/>
      </c>
      <c r="Q2601" t="str">
        <f>IF(VLOOKUP($B2601,Table1[],5,FALSE)=0,"",VLOOKUP($B2601,Table1[],5,FALSE))</f>
        <v>J</v>
      </c>
    </row>
    <row r="2602" spans="1:17" x14ac:dyDescent="0.25">
      <c r="A2602" t="s">
        <v>697</v>
      </c>
      <c r="B2602" t="s">
        <v>926</v>
      </c>
      <c r="C2602">
        <v>-148</v>
      </c>
      <c r="D2602">
        <v>302</v>
      </c>
      <c r="E2602">
        <v>1</v>
      </c>
      <c r="F2602" t="s">
        <v>69</v>
      </c>
      <c r="G2602" t="s">
        <v>69</v>
      </c>
      <c r="K2602">
        <v>2.0067440680000002</v>
      </c>
      <c r="L2602">
        <v>0</v>
      </c>
      <c r="M2602">
        <v>1.9987804549999999</v>
      </c>
      <c r="N2602">
        <v>0</v>
      </c>
      <c r="O2602" t="str">
        <f>IF(VLOOKUP($B2602,Table1[],2,FALSE)=0,"",VLOOKUP($B2602,Table1[],2,FALSE))</f>
        <v>Tcindicator</v>
      </c>
      <c r="P2602" t="str">
        <f>IF(VLOOKUP($B2602,Table1[],3,FALSE)=0,"",VLOOKUP($B2602,Table1[],3,FALSE))</f>
        <v/>
      </c>
      <c r="Q2602" t="str">
        <f>IF(VLOOKUP($B2602,Table1[],5,FALSE)=0,"",VLOOKUP($B2602,Table1[],5,FALSE))</f>
        <v>J</v>
      </c>
    </row>
    <row r="2603" spans="1:17" x14ac:dyDescent="0.25">
      <c r="A2603" t="s">
        <v>697</v>
      </c>
      <c r="B2603" t="s">
        <v>926</v>
      </c>
      <c r="C2603">
        <v>302</v>
      </c>
      <c r="D2603">
        <v>1400</v>
      </c>
      <c r="E2603">
        <v>1</v>
      </c>
      <c r="F2603" t="s">
        <v>69</v>
      </c>
      <c r="G2603" t="s">
        <v>69</v>
      </c>
      <c r="K2603">
        <v>2.1202443889999998</v>
      </c>
      <c r="L2603">
        <v>0</v>
      </c>
      <c r="M2603">
        <v>2.1181174409999999</v>
      </c>
      <c r="N2603">
        <v>0</v>
      </c>
      <c r="O2603" t="str">
        <f>IF(VLOOKUP($B2603,Table1[],2,FALSE)=0,"",VLOOKUP($B2603,Table1[],2,FALSE))</f>
        <v>Tcindicator</v>
      </c>
      <c r="P2603" t="str">
        <f>IF(VLOOKUP($B2603,Table1[],3,FALSE)=0,"",VLOOKUP($B2603,Table1[],3,FALSE))</f>
        <v/>
      </c>
      <c r="Q2603" t="str">
        <f>IF(VLOOKUP($B2603,Table1[],5,FALSE)=0,"",VLOOKUP($B2603,Table1[],5,FALSE))</f>
        <v>J</v>
      </c>
    </row>
    <row r="2604" spans="1:17" x14ac:dyDescent="0.25">
      <c r="A2604" t="s">
        <v>697</v>
      </c>
      <c r="B2604" t="s">
        <v>926</v>
      </c>
      <c r="C2604">
        <v>1400</v>
      </c>
      <c r="D2604">
        <v>2192</v>
      </c>
      <c r="E2604">
        <v>1</v>
      </c>
      <c r="F2604" t="s">
        <v>69</v>
      </c>
      <c r="G2604" t="s">
        <v>69</v>
      </c>
      <c r="K2604">
        <v>2.3206764830000002</v>
      </c>
      <c r="L2604">
        <v>0</v>
      </c>
      <c r="M2604">
        <v>2.3187333959999998</v>
      </c>
      <c r="N2604">
        <v>0</v>
      </c>
      <c r="O2604" t="str">
        <f>IF(VLOOKUP($B2604,Table1[],2,FALSE)=0,"",VLOOKUP($B2604,Table1[],2,FALSE))</f>
        <v>Tcindicator</v>
      </c>
      <c r="P2604" t="str">
        <f>IF(VLOOKUP($B2604,Table1[],3,FALSE)=0,"",VLOOKUP($B2604,Table1[],3,FALSE))</f>
        <v/>
      </c>
      <c r="Q2604" t="str">
        <f>IF(VLOOKUP($B2604,Table1[],5,FALSE)=0,"",VLOOKUP($B2604,Table1[],5,FALSE))</f>
        <v>J</v>
      </c>
    </row>
    <row r="2605" spans="1:17" x14ac:dyDescent="0.25">
      <c r="A2605" t="s">
        <v>697</v>
      </c>
      <c r="B2605" t="s">
        <v>926</v>
      </c>
      <c r="C2605">
        <v>-210</v>
      </c>
      <c r="D2605">
        <v>-100</v>
      </c>
      <c r="E2605">
        <v>0.1</v>
      </c>
      <c r="F2605" t="s">
        <v>66</v>
      </c>
      <c r="G2605" t="s">
        <v>66</v>
      </c>
      <c r="K2605">
        <v>1.3460795590000001</v>
      </c>
      <c r="L2605">
        <v>0</v>
      </c>
      <c r="M2605">
        <v>1.344806961</v>
      </c>
      <c r="N2605">
        <v>0</v>
      </c>
      <c r="O2605" t="str">
        <f>IF(VLOOKUP($B2605,Table1[],2,FALSE)=0,"",VLOOKUP($B2605,Table1[],2,FALSE))</f>
        <v>Tcindicator</v>
      </c>
      <c r="P2605" t="str">
        <f>IF(VLOOKUP($B2605,Table1[],3,FALSE)=0,"",VLOOKUP($B2605,Table1[],3,FALSE))</f>
        <v/>
      </c>
      <c r="Q2605" t="str">
        <f>IF(VLOOKUP($B2605,Table1[],5,FALSE)=0,"",VLOOKUP($B2605,Table1[],5,FALSE))</f>
        <v>J</v>
      </c>
    </row>
    <row r="2606" spans="1:17" x14ac:dyDescent="0.25">
      <c r="A2606" t="s">
        <v>697</v>
      </c>
      <c r="B2606" t="s">
        <v>926</v>
      </c>
      <c r="C2606">
        <v>-100</v>
      </c>
      <c r="D2606">
        <v>150</v>
      </c>
      <c r="E2606">
        <v>0.1</v>
      </c>
      <c r="F2606" t="s">
        <v>66</v>
      </c>
      <c r="G2606" t="s">
        <v>66</v>
      </c>
      <c r="K2606">
        <v>1.06646255</v>
      </c>
      <c r="L2606">
        <v>0</v>
      </c>
      <c r="M2606">
        <v>1.0653079700000001</v>
      </c>
      <c r="N2606">
        <v>0</v>
      </c>
      <c r="O2606" t="str">
        <f>IF(VLOOKUP($B2606,Table1[],2,FALSE)=0,"",VLOOKUP($B2606,Table1[],2,FALSE))</f>
        <v>Tcindicator</v>
      </c>
      <c r="P2606" t="str">
        <f>IF(VLOOKUP($B2606,Table1[],3,FALSE)=0,"",VLOOKUP($B2606,Table1[],3,FALSE))</f>
        <v/>
      </c>
      <c r="Q2606" t="str">
        <f>IF(VLOOKUP($B2606,Table1[],5,FALSE)=0,"",VLOOKUP($B2606,Table1[],5,FALSE))</f>
        <v>J</v>
      </c>
    </row>
    <row r="2607" spans="1:17" x14ac:dyDescent="0.25">
      <c r="A2607" t="s">
        <v>697</v>
      </c>
      <c r="B2607" t="s">
        <v>926</v>
      </c>
      <c r="C2607">
        <v>150</v>
      </c>
      <c r="D2607">
        <v>760</v>
      </c>
      <c r="E2607">
        <v>0.1</v>
      </c>
      <c r="F2607" t="s">
        <v>66</v>
      </c>
      <c r="G2607" t="s">
        <v>66</v>
      </c>
      <c r="K2607">
        <v>1.134193475</v>
      </c>
      <c r="L2607">
        <v>0</v>
      </c>
      <c r="M2607">
        <v>1.1338867909999999</v>
      </c>
      <c r="N2607">
        <v>0</v>
      </c>
      <c r="O2607" t="str">
        <f>IF(VLOOKUP($B2607,Table1[],2,FALSE)=0,"",VLOOKUP($B2607,Table1[],2,FALSE))</f>
        <v>Tcindicator</v>
      </c>
      <c r="P2607" t="str">
        <f>IF(VLOOKUP($B2607,Table1[],3,FALSE)=0,"",VLOOKUP($B2607,Table1[],3,FALSE))</f>
        <v/>
      </c>
      <c r="Q2607" t="str">
        <f>IF(VLOOKUP($B2607,Table1[],5,FALSE)=0,"",VLOOKUP($B2607,Table1[],5,FALSE))</f>
        <v>J</v>
      </c>
    </row>
    <row r="2608" spans="1:17" x14ac:dyDescent="0.25">
      <c r="A2608" t="s">
        <v>697</v>
      </c>
      <c r="B2608" t="s">
        <v>926</v>
      </c>
      <c r="C2608">
        <v>760</v>
      </c>
      <c r="D2608">
        <v>1200</v>
      </c>
      <c r="E2608">
        <v>0.1</v>
      </c>
      <c r="F2608" t="s">
        <v>66</v>
      </c>
      <c r="G2608" t="s">
        <v>66</v>
      </c>
      <c r="K2608">
        <v>1.249497729</v>
      </c>
      <c r="L2608">
        <v>0</v>
      </c>
      <c r="M2608">
        <v>1.2492193519999999</v>
      </c>
      <c r="N2608">
        <v>0</v>
      </c>
      <c r="O2608" t="str">
        <f>IF(VLOOKUP($B2608,Table1[],2,FALSE)=0,"",VLOOKUP($B2608,Table1[],2,FALSE))</f>
        <v>Tcindicator</v>
      </c>
      <c r="P2608" t="str">
        <f>IF(VLOOKUP($B2608,Table1[],3,FALSE)=0,"",VLOOKUP($B2608,Table1[],3,FALSE))</f>
        <v/>
      </c>
      <c r="Q2608" t="str">
        <f>IF(VLOOKUP($B2608,Table1[],5,FALSE)=0,"",VLOOKUP($B2608,Table1[],5,FALSE))</f>
        <v>J</v>
      </c>
    </row>
    <row r="2609" spans="1:17" x14ac:dyDescent="0.25">
      <c r="A2609" t="s">
        <v>697</v>
      </c>
      <c r="B2609" t="s">
        <v>926</v>
      </c>
      <c r="C2609">
        <v>-210</v>
      </c>
      <c r="D2609">
        <v>-100</v>
      </c>
      <c r="E2609">
        <v>1</v>
      </c>
      <c r="F2609" t="s">
        <v>66</v>
      </c>
      <c r="G2609" t="s">
        <v>66</v>
      </c>
      <c r="K2609">
        <v>1.4670390010000001</v>
      </c>
      <c r="L2609">
        <v>0</v>
      </c>
      <c r="M2609">
        <v>1.462363074</v>
      </c>
      <c r="N2609">
        <v>0</v>
      </c>
      <c r="O2609" t="str">
        <f>IF(VLOOKUP($B2609,Table1[],2,FALSE)=0,"",VLOOKUP($B2609,Table1[],2,FALSE))</f>
        <v>Tcindicator</v>
      </c>
      <c r="P2609" t="str">
        <f>IF(VLOOKUP($B2609,Table1[],3,FALSE)=0,"",VLOOKUP($B2609,Table1[],3,FALSE))</f>
        <v/>
      </c>
      <c r="Q2609" t="str">
        <f>IF(VLOOKUP($B2609,Table1[],5,FALSE)=0,"",VLOOKUP($B2609,Table1[],5,FALSE))</f>
        <v>J</v>
      </c>
    </row>
    <row r="2610" spans="1:17" x14ac:dyDescent="0.25">
      <c r="A2610" t="s">
        <v>697</v>
      </c>
      <c r="B2610" t="s">
        <v>926</v>
      </c>
      <c r="C2610">
        <v>-100</v>
      </c>
      <c r="D2610">
        <v>150</v>
      </c>
      <c r="E2610">
        <v>1</v>
      </c>
      <c r="F2610" t="s">
        <v>66</v>
      </c>
      <c r="G2610" t="s">
        <v>66</v>
      </c>
      <c r="K2610">
        <v>1.2143830819999999</v>
      </c>
      <c r="L2610">
        <v>0</v>
      </c>
      <c r="M2610">
        <v>1.210322713</v>
      </c>
      <c r="N2610">
        <v>0</v>
      </c>
      <c r="O2610" t="str">
        <f>IF(VLOOKUP($B2610,Table1[],2,FALSE)=0,"",VLOOKUP($B2610,Table1[],2,FALSE))</f>
        <v>Tcindicator</v>
      </c>
      <c r="P2610" t="str">
        <f>IF(VLOOKUP($B2610,Table1[],3,FALSE)=0,"",VLOOKUP($B2610,Table1[],3,FALSE))</f>
        <v/>
      </c>
      <c r="Q2610" t="str">
        <f>IF(VLOOKUP($B2610,Table1[],5,FALSE)=0,"",VLOOKUP($B2610,Table1[],5,FALSE))</f>
        <v>J</v>
      </c>
    </row>
    <row r="2611" spans="1:17" x14ac:dyDescent="0.25">
      <c r="A2611" t="s">
        <v>697</v>
      </c>
      <c r="B2611" t="s">
        <v>926</v>
      </c>
      <c r="C2611">
        <v>150</v>
      </c>
      <c r="D2611">
        <v>760</v>
      </c>
      <c r="E2611">
        <v>1</v>
      </c>
      <c r="F2611" t="s">
        <v>66</v>
      </c>
      <c r="G2611" t="s">
        <v>66</v>
      </c>
      <c r="K2611">
        <v>1.27219558</v>
      </c>
      <c r="L2611">
        <v>0</v>
      </c>
      <c r="M2611">
        <v>1.2711015910000001</v>
      </c>
      <c r="N2611">
        <v>0</v>
      </c>
      <c r="O2611" t="str">
        <f>IF(VLOOKUP($B2611,Table1[],2,FALSE)=0,"",VLOOKUP($B2611,Table1[],2,FALSE))</f>
        <v>Tcindicator</v>
      </c>
      <c r="P2611" t="str">
        <f>IF(VLOOKUP($B2611,Table1[],3,FALSE)=0,"",VLOOKUP($B2611,Table1[],3,FALSE))</f>
        <v/>
      </c>
      <c r="Q2611" t="str">
        <f>IF(VLOOKUP($B2611,Table1[],5,FALSE)=0,"",VLOOKUP($B2611,Table1[],5,FALSE))</f>
        <v>J</v>
      </c>
    </row>
    <row r="2612" spans="1:17" x14ac:dyDescent="0.25">
      <c r="A2612" t="s">
        <v>697</v>
      </c>
      <c r="B2612" t="s">
        <v>926</v>
      </c>
      <c r="C2612">
        <v>760</v>
      </c>
      <c r="D2612">
        <v>1200</v>
      </c>
      <c r="E2612">
        <v>1</v>
      </c>
      <c r="F2612" t="s">
        <v>66</v>
      </c>
      <c r="G2612" t="s">
        <v>66</v>
      </c>
      <c r="K2612">
        <v>1.375983768</v>
      </c>
      <c r="L2612">
        <v>0</v>
      </c>
      <c r="M2612">
        <v>1.3749723599999999</v>
      </c>
      <c r="N2612">
        <v>0</v>
      </c>
      <c r="O2612" t="str">
        <f>IF(VLOOKUP($B2612,Table1[],2,FALSE)=0,"",VLOOKUP($B2612,Table1[],2,FALSE))</f>
        <v>Tcindicator</v>
      </c>
      <c r="P2612" t="str">
        <f>IF(VLOOKUP($B2612,Table1[],3,FALSE)=0,"",VLOOKUP($B2612,Table1[],3,FALSE))</f>
        <v/>
      </c>
      <c r="Q2612" t="str">
        <f>IF(VLOOKUP($B2612,Table1[],5,FALSE)=0,"",VLOOKUP($B2612,Table1[],5,FALSE))</f>
        <v>J</v>
      </c>
    </row>
    <row r="2613" spans="1:17" x14ac:dyDescent="0.25">
      <c r="A2613" t="s">
        <v>697</v>
      </c>
      <c r="B2613" t="s">
        <v>943</v>
      </c>
      <c r="C2613">
        <v>-328</v>
      </c>
      <c r="D2613">
        <v>-148</v>
      </c>
      <c r="E2613">
        <v>0.1</v>
      </c>
      <c r="F2613" t="s">
        <v>69</v>
      </c>
      <c r="G2613" t="s">
        <v>69</v>
      </c>
      <c r="K2613">
        <v>2.584126259</v>
      </c>
      <c r="L2613">
        <v>0</v>
      </c>
      <c r="M2613">
        <v>2.5812734900000001</v>
      </c>
      <c r="N2613">
        <v>0</v>
      </c>
      <c r="O2613" t="str">
        <f>IF(VLOOKUP($B2613,Table1[],2,FALSE)=0,"",VLOOKUP($B2613,Table1[],2,FALSE))</f>
        <v>Tcindicator</v>
      </c>
      <c r="P2613" t="str">
        <f>IF(VLOOKUP($B2613,Table1[],3,FALSE)=0,"",VLOOKUP($B2613,Table1[],3,FALSE))</f>
        <v/>
      </c>
      <c r="Q2613" t="str">
        <f>IF(VLOOKUP($B2613,Table1[],5,FALSE)=0,"",VLOOKUP($B2613,Table1[],5,FALSE))</f>
        <v>K</v>
      </c>
    </row>
    <row r="2614" spans="1:17" x14ac:dyDescent="0.25">
      <c r="A2614" t="s">
        <v>697</v>
      </c>
      <c r="B2614" t="s">
        <v>943</v>
      </c>
      <c r="C2614">
        <v>-148</v>
      </c>
      <c r="D2614">
        <v>248</v>
      </c>
      <c r="E2614">
        <v>0.1</v>
      </c>
      <c r="F2614" t="s">
        <v>69</v>
      </c>
      <c r="G2614" t="s">
        <v>69</v>
      </c>
      <c r="K2614">
        <v>2.0844413880000001</v>
      </c>
      <c r="L2614">
        <v>0</v>
      </c>
      <c r="M2614">
        <v>2.0809036999999999</v>
      </c>
      <c r="N2614">
        <v>0</v>
      </c>
      <c r="O2614" t="str">
        <f>IF(VLOOKUP($B2614,Table1[],2,FALSE)=0,"",VLOOKUP($B2614,Table1[],2,FALSE))</f>
        <v>Tcindicator</v>
      </c>
      <c r="P2614" t="str">
        <f>IF(VLOOKUP($B2614,Table1[],3,FALSE)=0,"",VLOOKUP($B2614,Table1[],3,FALSE))</f>
        <v/>
      </c>
      <c r="Q2614" t="str">
        <f>IF(VLOOKUP($B2614,Table1[],5,FALSE)=0,"",VLOOKUP($B2614,Table1[],5,FALSE))</f>
        <v>K</v>
      </c>
    </row>
    <row r="2615" spans="1:17" x14ac:dyDescent="0.25">
      <c r="A2615" t="s">
        <v>697</v>
      </c>
      <c r="B2615" t="s">
        <v>943</v>
      </c>
      <c r="C2615">
        <v>248</v>
      </c>
      <c r="D2615">
        <v>2500</v>
      </c>
      <c r="E2615">
        <v>0.1</v>
      </c>
      <c r="F2615" t="s">
        <v>69</v>
      </c>
      <c r="G2615" t="s">
        <v>69</v>
      </c>
      <c r="K2615">
        <v>2.5390574259999998</v>
      </c>
      <c r="L2615">
        <v>0</v>
      </c>
      <c r="M2615">
        <v>2.5375890299999999</v>
      </c>
      <c r="N2615">
        <v>0</v>
      </c>
      <c r="O2615" t="str">
        <f>IF(VLOOKUP($B2615,Table1[],2,FALSE)=0,"",VLOOKUP($B2615,Table1[],2,FALSE))</f>
        <v>Tcindicator</v>
      </c>
      <c r="P2615" t="str">
        <f>IF(VLOOKUP($B2615,Table1[],3,FALSE)=0,"",VLOOKUP($B2615,Table1[],3,FALSE))</f>
        <v/>
      </c>
      <c r="Q2615" t="str">
        <f>IF(VLOOKUP($B2615,Table1[],5,FALSE)=0,"",VLOOKUP($B2615,Table1[],5,FALSE))</f>
        <v>K</v>
      </c>
    </row>
    <row r="2616" spans="1:17" x14ac:dyDescent="0.25">
      <c r="A2616" t="s">
        <v>697</v>
      </c>
      <c r="B2616" t="s">
        <v>943</v>
      </c>
      <c r="C2616">
        <v>-328</v>
      </c>
      <c r="D2616">
        <v>-148</v>
      </c>
      <c r="E2616">
        <v>1</v>
      </c>
      <c r="F2616" t="s">
        <v>69</v>
      </c>
      <c r="G2616" t="s">
        <v>69</v>
      </c>
      <c r="K2616">
        <v>2.6555443150000002</v>
      </c>
      <c r="L2616">
        <v>0</v>
      </c>
      <c r="M2616">
        <v>2.6444229670000001</v>
      </c>
      <c r="N2616">
        <v>0</v>
      </c>
      <c r="O2616" t="str">
        <f>IF(VLOOKUP($B2616,Table1[],2,FALSE)=0,"",VLOOKUP($B2616,Table1[],2,FALSE))</f>
        <v>Tcindicator</v>
      </c>
      <c r="P2616" t="str">
        <f>IF(VLOOKUP($B2616,Table1[],3,FALSE)=0,"",VLOOKUP($B2616,Table1[],3,FALSE))</f>
        <v/>
      </c>
      <c r="Q2616" t="str">
        <f>IF(VLOOKUP($B2616,Table1[],5,FALSE)=0,"",VLOOKUP($B2616,Table1[],5,FALSE))</f>
        <v>K</v>
      </c>
    </row>
    <row r="2617" spans="1:17" x14ac:dyDescent="0.25">
      <c r="A2617" t="s">
        <v>697</v>
      </c>
      <c r="B2617" t="s">
        <v>943</v>
      </c>
      <c r="C2617">
        <v>-148</v>
      </c>
      <c r="D2617">
        <v>248</v>
      </c>
      <c r="E2617">
        <v>1</v>
      </c>
      <c r="F2617" t="s">
        <v>69</v>
      </c>
      <c r="G2617" t="s">
        <v>69</v>
      </c>
      <c r="K2617">
        <v>2.1723496459999998</v>
      </c>
      <c r="L2617">
        <v>0</v>
      </c>
      <c r="M2617">
        <v>2.1587404220000002</v>
      </c>
      <c r="N2617">
        <v>0</v>
      </c>
      <c r="O2617" t="str">
        <f>IF(VLOOKUP($B2617,Table1[],2,FALSE)=0,"",VLOOKUP($B2617,Table1[],2,FALSE))</f>
        <v>Tcindicator</v>
      </c>
      <c r="P2617" t="str">
        <f>IF(VLOOKUP($B2617,Table1[],3,FALSE)=0,"",VLOOKUP($B2617,Table1[],3,FALSE))</f>
        <v/>
      </c>
      <c r="Q2617" t="str">
        <f>IF(VLOOKUP($B2617,Table1[],5,FALSE)=0,"",VLOOKUP($B2617,Table1[],5,FALSE))</f>
        <v>K</v>
      </c>
    </row>
    <row r="2618" spans="1:17" x14ac:dyDescent="0.25">
      <c r="A2618" t="s">
        <v>697</v>
      </c>
      <c r="B2618" t="s">
        <v>943</v>
      </c>
      <c r="C2618">
        <v>248</v>
      </c>
      <c r="D2618">
        <v>2500</v>
      </c>
      <c r="E2618">
        <v>1</v>
      </c>
      <c r="F2618" t="s">
        <v>69</v>
      </c>
      <c r="G2618" t="s">
        <v>69</v>
      </c>
      <c r="K2618">
        <v>2.607523</v>
      </c>
      <c r="L2618">
        <v>0</v>
      </c>
      <c r="M2618">
        <v>2.6017990090000001</v>
      </c>
      <c r="N2618">
        <v>0</v>
      </c>
      <c r="O2618" t="str">
        <f>IF(VLOOKUP($B2618,Table1[],2,FALSE)=0,"",VLOOKUP($B2618,Table1[],2,FALSE))</f>
        <v>Tcindicator</v>
      </c>
      <c r="P2618" t="str">
        <f>IF(VLOOKUP($B2618,Table1[],3,FALSE)=0,"",VLOOKUP($B2618,Table1[],3,FALSE))</f>
        <v/>
      </c>
      <c r="Q2618" t="str">
        <f>IF(VLOOKUP($B2618,Table1[],5,FALSE)=0,"",VLOOKUP($B2618,Table1[],5,FALSE))</f>
        <v>K</v>
      </c>
    </row>
    <row r="2619" spans="1:17" x14ac:dyDescent="0.25">
      <c r="A2619" t="s">
        <v>697</v>
      </c>
      <c r="B2619" t="s">
        <v>943</v>
      </c>
      <c r="C2619">
        <v>-200</v>
      </c>
      <c r="D2619">
        <v>-100</v>
      </c>
      <c r="E2619">
        <v>0.1</v>
      </c>
      <c r="F2619" t="s">
        <v>66</v>
      </c>
      <c r="G2619" t="s">
        <v>66</v>
      </c>
      <c r="K2619">
        <v>1.4397550640000001</v>
      </c>
      <c r="L2619">
        <v>0</v>
      </c>
      <c r="M2619">
        <v>1.438174743</v>
      </c>
      <c r="N2619">
        <v>0</v>
      </c>
      <c r="O2619" t="str">
        <f>IF(VLOOKUP($B2619,Table1[],2,FALSE)=0,"",VLOOKUP($B2619,Table1[],2,FALSE))</f>
        <v>Tcindicator</v>
      </c>
      <c r="P2619" t="str">
        <f>IF(VLOOKUP($B2619,Table1[],3,FALSE)=0,"",VLOOKUP($B2619,Table1[],3,FALSE))</f>
        <v/>
      </c>
      <c r="Q2619" t="str">
        <f>IF(VLOOKUP($B2619,Table1[],5,FALSE)=0,"",VLOOKUP($B2619,Table1[],5,FALSE))</f>
        <v>K</v>
      </c>
    </row>
    <row r="2620" spans="1:17" x14ac:dyDescent="0.25">
      <c r="A2620" t="s">
        <v>697</v>
      </c>
      <c r="B2620" t="s">
        <v>943</v>
      </c>
      <c r="C2620">
        <v>-100</v>
      </c>
      <c r="D2620">
        <v>120</v>
      </c>
      <c r="E2620">
        <v>0.1</v>
      </c>
      <c r="F2620" t="s">
        <v>66</v>
      </c>
      <c r="G2620" t="s">
        <v>66</v>
      </c>
      <c r="K2620">
        <v>1.1600491470000001</v>
      </c>
      <c r="L2620">
        <v>0</v>
      </c>
      <c r="M2620">
        <v>1.158087203</v>
      </c>
      <c r="N2620">
        <v>0</v>
      </c>
      <c r="O2620" t="str">
        <f>IF(VLOOKUP($B2620,Table1[],2,FALSE)=0,"",VLOOKUP($B2620,Table1[],2,FALSE))</f>
        <v>Tcindicator</v>
      </c>
      <c r="P2620" t="str">
        <f>IF(VLOOKUP($B2620,Table1[],3,FALSE)=0,"",VLOOKUP($B2620,Table1[],3,FALSE))</f>
        <v/>
      </c>
      <c r="Q2620" t="str">
        <f>IF(VLOOKUP($B2620,Table1[],5,FALSE)=0,"",VLOOKUP($B2620,Table1[],5,FALSE))</f>
        <v>K</v>
      </c>
    </row>
    <row r="2621" spans="1:17" x14ac:dyDescent="0.25">
      <c r="A2621" t="s">
        <v>697</v>
      </c>
      <c r="B2621" t="s">
        <v>943</v>
      </c>
      <c r="C2621">
        <v>120</v>
      </c>
      <c r="D2621">
        <v>1370</v>
      </c>
      <c r="E2621">
        <v>0.1</v>
      </c>
      <c r="F2621" t="s">
        <v>66</v>
      </c>
      <c r="G2621" t="s">
        <v>66</v>
      </c>
      <c r="K2621">
        <v>1.412082372</v>
      </c>
      <c r="L2621">
        <v>0</v>
      </c>
      <c r="M2621">
        <v>1.4112674599999999</v>
      </c>
      <c r="N2621">
        <v>0</v>
      </c>
      <c r="O2621" t="str">
        <f>IF(VLOOKUP($B2621,Table1[],2,FALSE)=0,"",VLOOKUP($B2621,Table1[],2,FALSE))</f>
        <v>Tcindicator</v>
      </c>
      <c r="P2621" t="str">
        <f>IF(VLOOKUP($B2621,Table1[],3,FALSE)=0,"",VLOOKUP($B2621,Table1[],3,FALSE))</f>
        <v/>
      </c>
      <c r="Q2621" t="str">
        <f>IF(VLOOKUP($B2621,Table1[],5,FALSE)=0,"",VLOOKUP($B2621,Table1[],5,FALSE))</f>
        <v>K</v>
      </c>
    </row>
    <row r="2622" spans="1:17" x14ac:dyDescent="0.25">
      <c r="A2622" t="s">
        <v>697</v>
      </c>
      <c r="B2622" t="s">
        <v>943</v>
      </c>
      <c r="C2622">
        <v>-200</v>
      </c>
      <c r="D2622">
        <v>-100</v>
      </c>
      <c r="E2622">
        <v>1</v>
      </c>
      <c r="F2622" t="s">
        <v>66</v>
      </c>
      <c r="G2622" t="s">
        <v>66</v>
      </c>
      <c r="K2622">
        <v>1.554522051</v>
      </c>
      <c r="L2622">
        <v>0</v>
      </c>
      <c r="M2622">
        <v>1.5486596109999999</v>
      </c>
      <c r="N2622">
        <v>0</v>
      </c>
      <c r="O2622" t="str">
        <f>IF(VLOOKUP($B2622,Table1[],2,FALSE)=0,"",VLOOKUP($B2622,Table1[],2,FALSE))</f>
        <v>Tcindicator</v>
      </c>
      <c r="P2622" t="str">
        <f>IF(VLOOKUP($B2622,Table1[],3,FALSE)=0,"",VLOOKUP($B2622,Table1[],3,FALSE))</f>
        <v/>
      </c>
      <c r="Q2622" t="str">
        <f>IF(VLOOKUP($B2622,Table1[],5,FALSE)=0,"",VLOOKUP($B2622,Table1[],5,FALSE))</f>
        <v>K</v>
      </c>
    </row>
    <row r="2623" spans="1:17" x14ac:dyDescent="0.25">
      <c r="A2623" t="s">
        <v>697</v>
      </c>
      <c r="B2623" t="s">
        <v>943</v>
      </c>
      <c r="C2623">
        <v>-100</v>
      </c>
      <c r="D2623">
        <v>120</v>
      </c>
      <c r="E2623">
        <v>1</v>
      </c>
      <c r="F2623" t="s">
        <v>66</v>
      </c>
      <c r="G2623" t="s">
        <v>66</v>
      </c>
      <c r="K2623">
        <v>1.299753124</v>
      </c>
      <c r="L2623">
        <v>0</v>
      </c>
      <c r="M2623">
        <v>1.2927358470000001</v>
      </c>
      <c r="N2623">
        <v>0</v>
      </c>
      <c r="O2623" t="str">
        <f>IF(VLOOKUP($B2623,Table1[],2,FALSE)=0,"",VLOOKUP($B2623,Table1[],2,FALSE))</f>
        <v>Tcindicator</v>
      </c>
      <c r="P2623" t="str">
        <f>IF(VLOOKUP($B2623,Table1[],3,FALSE)=0,"",VLOOKUP($B2623,Table1[],3,FALSE))</f>
        <v/>
      </c>
      <c r="Q2623" t="str">
        <f>IF(VLOOKUP($B2623,Table1[],5,FALSE)=0,"",VLOOKUP($B2623,Table1[],5,FALSE))</f>
        <v>K</v>
      </c>
    </row>
    <row r="2624" spans="1:17" x14ac:dyDescent="0.25">
      <c r="A2624" t="s">
        <v>697</v>
      </c>
      <c r="B2624" t="s">
        <v>943</v>
      </c>
      <c r="C2624">
        <v>120</v>
      </c>
      <c r="D2624">
        <v>1370</v>
      </c>
      <c r="E2624">
        <v>1</v>
      </c>
      <c r="F2624" t="s">
        <v>66</v>
      </c>
      <c r="G2624" t="s">
        <v>66</v>
      </c>
      <c r="K2624">
        <v>1.5267216400000001</v>
      </c>
      <c r="L2624">
        <v>0</v>
      </c>
      <c r="M2624">
        <v>1.523704645</v>
      </c>
      <c r="N2624">
        <v>0</v>
      </c>
      <c r="O2624" t="str">
        <f>IF(VLOOKUP($B2624,Table1[],2,FALSE)=0,"",VLOOKUP($B2624,Table1[],2,FALSE))</f>
        <v>Tcindicator</v>
      </c>
      <c r="P2624" t="str">
        <f>IF(VLOOKUP($B2624,Table1[],3,FALSE)=0,"",VLOOKUP($B2624,Table1[],3,FALSE))</f>
        <v/>
      </c>
      <c r="Q2624" t="str">
        <f>IF(VLOOKUP($B2624,Table1[],5,FALSE)=0,"",VLOOKUP($B2624,Table1[],5,FALSE))</f>
        <v>K</v>
      </c>
    </row>
    <row r="2625" spans="1:17" x14ac:dyDescent="0.25">
      <c r="A2625" t="s">
        <v>697</v>
      </c>
      <c r="B2625" t="s">
        <v>956</v>
      </c>
      <c r="C2625">
        <v>-328</v>
      </c>
      <c r="D2625">
        <v>-148</v>
      </c>
      <c r="E2625">
        <v>0.1</v>
      </c>
      <c r="F2625" t="s">
        <v>69</v>
      </c>
      <c r="G2625" t="s">
        <v>69</v>
      </c>
      <c r="K2625">
        <v>3.2049883289999999</v>
      </c>
      <c r="L2625">
        <v>0</v>
      </c>
      <c r="M2625">
        <v>3.2025262419999998</v>
      </c>
      <c r="N2625">
        <v>0</v>
      </c>
      <c r="O2625" t="str">
        <f>IF(VLOOKUP($B2625,Table1[],2,FALSE)=0,"",VLOOKUP($B2625,Table1[],2,FALSE))</f>
        <v>Tcindicator</v>
      </c>
      <c r="P2625" t="str">
        <f>IF(VLOOKUP($B2625,Table1[],3,FALSE)=0,"",VLOOKUP($B2625,Table1[],3,FALSE))</f>
        <v/>
      </c>
      <c r="Q2625" t="str">
        <f>IF(VLOOKUP($B2625,Table1[],5,FALSE)=0,"",VLOOKUP($B2625,Table1[],5,FALSE))</f>
        <v>N</v>
      </c>
    </row>
    <row r="2626" spans="1:17" x14ac:dyDescent="0.25">
      <c r="A2626" t="s">
        <v>697</v>
      </c>
      <c r="B2626" t="s">
        <v>956</v>
      </c>
      <c r="C2626">
        <v>-148</v>
      </c>
      <c r="D2626">
        <v>770</v>
      </c>
      <c r="E2626">
        <v>0.1</v>
      </c>
      <c r="F2626" t="s">
        <v>69</v>
      </c>
      <c r="G2626" t="s">
        <v>69</v>
      </c>
      <c r="K2626">
        <v>2.2918456639999998</v>
      </c>
      <c r="L2626">
        <v>0</v>
      </c>
      <c r="M2626">
        <v>2.2894238219999998</v>
      </c>
      <c r="N2626">
        <v>0</v>
      </c>
      <c r="O2626" t="str">
        <f>IF(VLOOKUP($B2626,Table1[],2,FALSE)=0,"",VLOOKUP($B2626,Table1[],2,FALSE))</f>
        <v>Tcindicator</v>
      </c>
      <c r="P2626" t="str">
        <f>IF(VLOOKUP($B2626,Table1[],3,FALSE)=0,"",VLOOKUP($B2626,Table1[],3,FALSE))</f>
        <v/>
      </c>
      <c r="Q2626" t="str">
        <f>IF(VLOOKUP($B2626,Table1[],5,FALSE)=0,"",VLOOKUP($B2626,Table1[],5,FALSE))</f>
        <v>N</v>
      </c>
    </row>
    <row r="2627" spans="1:17" x14ac:dyDescent="0.25">
      <c r="A2627" t="s">
        <v>697</v>
      </c>
      <c r="B2627" t="s">
        <v>956</v>
      </c>
      <c r="C2627">
        <v>770</v>
      </c>
      <c r="D2627">
        <v>2372</v>
      </c>
      <c r="E2627">
        <v>0.1</v>
      </c>
      <c r="F2627" t="s">
        <v>69</v>
      </c>
      <c r="G2627" t="s">
        <v>69</v>
      </c>
      <c r="K2627">
        <v>2.4557651269999998</v>
      </c>
      <c r="L2627">
        <v>0</v>
      </c>
      <c r="M2627">
        <v>2.4544587999999998</v>
      </c>
      <c r="N2627">
        <v>0</v>
      </c>
      <c r="O2627" t="str">
        <f>IF(VLOOKUP($B2627,Table1[],2,FALSE)=0,"",VLOOKUP($B2627,Table1[],2,FALSE))</f>
        <v>Tcindicator</v>
      </c>
      <c r="P2627" t="str">
        <f>IF(VLOOKUP($B2627,Table1[],3,FALSE)=0,"",VLOOKUP($B2627,Table1[],3,FALSE))</f>
        <v/>
      </c>
      <c r="Q2627" t="str">
        <f>IF(VLOOKUP($B2627,Table1[],5,FALSE)=0,"",VLOOKUP($B2627,Table1[],5,FALSE))</f>
        <v>N</v>
      </c>
    </row>
    <row r="2628" spans="1:17" x14ac:dyDescent="0.25">
      <c r="A2628" t="s">
        <v>697</v>
      </c>
      <c r="B2628" t="s">
        <v>956</v>
      </c>
      <c r="C2628">
        <v>-328</v>
      </c>
      <c r="D2628">
        <v>-148</v>
      </c>
      <c r="E2628">
        <v>1</v>
      </c>
      <c r="F2628" t="s">
        <v>69</v>
      </c>
      <c r="G2628" t="s">
        <v>69</v>
      </c>
      <c r="K2628">
        <v>3.2633231180000002</v>
      </c>
      <c r="L2628">
        <v>0</v>
      </c>
      <c r="M2628">
        <v>3.2536401659999998</v>
      </c>
      <c r="N2628">
        <v>0</v>
      </c>
      <c r="O2628" t="str">
        <f>IF(VLOOKUP($B2628,Table1[],2,FALSE)=0,"",VLOOKUP($B2628,Table1[],2,FALSE))</f>
        <v>Tcindicator</v>
      </c>
      <c r="P2628" t="str">
        <f>IF(VLOOKUP($B2628,Table1[],3,FALSE)=0,"",VLOOKUP($B2628,Table1[],3,FALSE))</f>
        <v/>
      </c>
      <c r="Q2628" t="str">
        <f>IF(VLOOKUP($B2628,Table1[],5,FALSE)=0,"",VLOOKUP($B2628,Table1[],5,FALSE))</f>
        <v>N</v>
      </c>
    </row>
    <row r="2629" spans="1:17" x14ac:dyDescent="0.25">
      <c r="A2629" t="s">
        <v>697</v>
      </c>
      <c r="B2629" t="s">
        <v>956</v>
      </c>
      <c r="C2629">
        <v>-148</v>
      </c>
      <c r="D2629">
        <v>770</v>
      </c>
      <c r="E2629">
        <v>1</v>
      </c>
      <c r="F2629" t="s">
        <v>69</v>
      </c>
      <c r="G2629" t="s">
        <v>69</v>
      </c>
      <c r="K2629">
        <v>2.369776758</v>
      </c>
      <c r="L2629">
        <v>0</v>
      </c>
      <c r="M2629">
        <v>2.360394339</v>
      </c>
      <c r="N2629">
        <v>0</v>
      </c>
      <c r="O2629" t="str">
        <f>IF(VLOOKUP($B2629,Table1[],2,FALSE)=0,"",VLOOKUP($B2629,Table1[],2,FALSE))</f>
        <v>Tcindicator</v>
      </c>
      <c r="P2629" t="str">
        <f>IF(VLOOKUP($B2629,Table1[],3,FALSE)=0,"",VLOOKUP($B2629,Table1[],3,FALSE))</f>
        <v/>
      </c>
      <c r="Q2629" t="str">
        <f>IF(VLOOKUP($B2629,Table1[],5,FALSE)=0,"",VLOOKUP($B2629,Table1[],5,FALSE))</f>
        <v>N</v>
      </c>
    </row>
    <row r="2630" spans="1:17" x14ac:dyDescent="0.25">
      <c r="A2630" t="s">
        <v>697</v>
      </c>
      <c r="B2630" t="s">
        <v>956</v>
      </c>
      <c r="C2630">
        <v>770</v>
      </c>
      <c r="D2630">
        <v>2372</v>
      </c>
      <c r="E2630">
        <v>1</v>
      </c>
      <c r="F2630" t="s">
        <v>69</v>
      </c>
      <c r="G2630" t="s">
        <v>69</v>
      </c>
      <c r="K2630">
        <v>2.5258712249999999</v>
      </c>
      <c r="L2630">
        <v>0</v>
      </c>
      <c r="M2630">
        <v>2.520787179</v>
      </c>
      <c r="N2630">
        <v>0</v>
      </c>
      <c r="O2630" t="str">
        <f>IF(VLOOKUP($B2630,Table1[],2,FALSE)=0,"",VLOOKUP($B2630,Table1[],2,FALSE))</f>
        <v>Tcindicator</v>
      </c>
      <c r="P2630" t="str">
        <f>IF(VLOOKUP($B2630,Table1[],3,FALSE)=0,"",VLOOKUP($B2630,Table1[],3,FALSE))</f>
        <v/>
      </c>
      <c r="Q2630" t="str">
        <f>IF(VLOOKUP($B2630,Table1[],5,FALSE)=0,"",VLOOKUP($B2630,Table1[],5,FALSE))</f>
        <v>N</v>
      </c>
    </row>
    <row r="2631" spans="1:17" x14ac:dyDescent="0.25">
      <c r="A2631" t="s">
        <v>697</v>
      </c>
      <c r="B2631" t="s">
        <v>956</v>
      </c>
      <c r="C2631">
        <v>-200</v>
      </c>
      <c r="D2631">
        <v>-100</v>
      </c>
      <c r="E2631">
        <v>0.1</v>
      </c>
      <c r="F2631" t="s">
        <v>66</v>
      </c>
      <c r="G2631" t="s">
        <v>66</v>
      </c>
      <c r="K2631">
        <v>1.7820037</v>
      </c>
      <c r="L2631">
        <v>0</v>
      </c>
      <c r="M2631">
        <v>1.7806369909999999</v>
      </c>
      <c r="N2631">
        <v>0</v>
      </c>
      <c r="O2631" t="str">
        <f>IF(VLOOKUP($B2631,Table1[],2,FALSE)=0,"",VLOOKUP($B2631,Table1[],2,FALSE))</f>
        <v>Tcindicator</v>
      </c>
      <c r="P2631" t="str">
        <f>IF(VLOOKUP($B2631,Table1[],3,FALSE)=0,"",VLOOKUP($B2631,Table1[],3,FALSE))</f>
        <v/>
      </c>
      <c r="Q2631" t="str">
        <f>IF(VLOOKUP($B2631,Table1[],5,FALSE)=0,"",VLOOKUP($B2631,Table1[],5,FALSE))</f>
        <v>N</v>
      </c>
    </row>
    <row r="2632" spans="1:17" x14ac:dyDescent="0.25">
      <c r="A2632" t="s">
        <v>697</v>
      </c>
      <c r="B2632" t="s">
        <v>956</v>
      </c>
      <c r="C2632">
        <v>-100</v>
      </c>
      <c r="D2632">
        <v>410</v>
      </c>
      <c r="E2632">
        <v>0.1</v>
      </c>
      <c r="F2632" t="s">
        <v>66</v>
      </c>
      <c r="G2632" t="s">
        <v>66</v>
      </c>
      <c r="K2632">
        <v>1.2762020279999999</v>
      </c>
      <c r="L2632">
        <v>0</v>
      </c>
      <c r="M2632">
        <v>1.2748596780000001</v>
      </c>
      <c r="N2632">
        <v>0</v>
      </c>
      <c r="O2632" t="str">
        <f>IF(VLOOKUP($B2632,Table1[],2,FALSE)=0,"",VLOOKUP($B2632,Table1[],2,FALSE))</f>
        <v>Tcindicator</v>
      </c>
      <c r="P2632" t="str">
        <f>IF(VLOOKUP($B2632,Table1[],3,FALSE)=0,"",VLOOKUP($B2632,Table1[],3,FALSE))</f>
        <v/>
      </c>
      <c r="Q2632" t="str">
        <f>IF(VLOOKUP($B2632,Table1[],5,FALSE)=0,"",VLOOKUP($B2632,Table1[],5,FALSE))</f>
        <v>N</v>
      </c>
    </row>
    <row r="2633" spans="1:17" x14ac:dyDescent="0.25">
      <c r="A2633" t="s">
        <v>697</v>
      </c>
      <c r="B2633" t="s">
        <v>956</v>
      </c>
      <c r="C2633">
        <v>410</v>
      </c>
      <c r="D2633">
        <v>1300</v>
      </c>
      <c r="E2633">
        <v>0.1</v>
      </c>
      <c r="F2633" t="s">
        <v>66</v>
      </c>
      <c r="G2633" t="s">
        <v>66</v>
      </c>
      <c r="K2633">
        <v>1.365791164</v>
      </c>
      <c r="L2633">
        <v>0</v>
      </c>
      <c r="M2633">
        <v>1.365066211</v>
      </c>
      <c r="N2633">
        <v>0</v>
      </c>
      <c r="O2633" t="str">
        <f>IF(VLOOKUP($B2633,Table1[],2,FALSE)=0,"",VLOOKUP($B2633,Table1[],2,FALSE))</f>
        <v>Tcindicator</v>
      </c>
      <c r="P2633" t="str">
        <f>IF(VLOOKUP($B2633,Table1[],3,FALSE)=0,"",VLOOKUP($B2633,Table1[],3,FALSE))</f>
        <v/>
      </c>
      <c r="Q2633" t="str">
        <f>IF(VLOOKUP($B2633,Table1[],5,FALSE)=0,"",VLOOKUP($B2633,Table1[],5,FALSE))</f>
        <v>N</v>
      </c>
    </row>
    <row r="2634" spans="1:17" x14ac:dyDescent="0.25">
      <c r="A2634" t="s">
        <v>697</v>
      </c>
      <c r="B2634" t="s">
        <v>956</v>
      </c>
      <c r="C2634">
        <v>-200</v>
      </c>
      <c r="D2634">
        <v>-100</v>
      </c>
      <c r="E2634">
        <v>1</v>
      </c>
      <c r="F2634" t="s">
        <v>66</v>
      </c>
      <c r="G2634" t="s">
        <v>66</v>
      </c>
      <c r="K2634">
        <v>1.876204803</v>
      </c>
      <c r="L2634">
        <v>0</v>
      </c>
      <c r="M2634">
        <v>1.87100724</v>
      </c>
      <c r="N2634">
        <v>0</v>
      </c>
      <c r="O2634" t="str">
        <f>IF(VLOOKUP($B2634,Table1[],2,FALSE)=0,"",VLOOKUP($B2634,Table1[],2,FALSE))</f>
        <v>Tcindicator</v>
      </c>
      <c r="P2634" t="str">
        <f>IF(VLOOKUP($B2634,Table1[],3,FALSE)=0,"",VLOOKUP($B2634,Table1[],3,FALSE))</f>
        <v/>
      </c>
      <c r="Q2634" t="str">
        <f>IF(VLOOKUP($B2634,Table1[],5,FALSE)=0,"",VLOOKUP($B2634,Table1[],5,FALSE))</f>
        <v>N</v>
      </c>
    </row>
    <row r="2635" spans="1:17" x14ac:dyDescent="0.25">
      <c r="A2635" t="s">
        <v>697</v>
      </c>
      <c r="B2635" t="s">
        <v>956</v>
      </c>
      <c r="C2635">
        <v>-100</v>
      </c>
      <c r="D2635">
        <v>410</v>
      </c>
      <c r="E2635">
        <v>1</v>
      </c>
      <c r="F2635" t="s">
        <v>66</v>
      </c>
      <c r="G2635" t="s">
        <v>66</v>
      </c>
      <c r="K2635">
        <v>1.4031980850000001</v>
      </c>
      <c r="L2635">
        <v>0</v>
      </c>
      <c r="M2635">
        <v>1.3983086920000001</v>
      </c>
      <c r="N2635">
        <v>0</v>
      </c>
      <c r="O2635" t="str">
        <f>IF(VLOOKUP($B2635,Table1[],2,FALSE)=0,"",VLOOKUP($B2635,Table1[],2,FALSE))</f>
        <v>Tcindicator</v>
      </c>
      <c r="P2635" t="str">
        <f>IF(VLOOKUP($B2635,Table1[],3,FALSE)=0,"",VLOOKUP($B2635,Table1[],3,FALSE))</f>
        <v/>
      </c>
      <c r="Q2635" t="str">
        <f>IF(VLOOKUP($B2635,Table1[],5,FALSE)=0,"",VLOOKUP($B2635,Table1[],5,FALSE))</f>
        <v>N</v>
      </c>
    </row>
    <row r="2636" spans="1:17" x14ac:dyDescent="0.25">
      <c r="A2636" t="s">
        <v>697</v>
      </c>
      <c r="B2636" t="s">
        <v>956</v>
      </c>
      <c r="C2636">
        <v>410</v>
      </c>
      <c r="D2636">
        <v>1300</v>
      </c>
      <c r="E2636">
        <v>1</v>
      </c>
      <c r="F2636" t="s">
        <v>66</v>
      </c>
      <c r="G2636" t="s">
        <v>66</v>
      </c>
      <c r="K2636">
        <v>1.483686195</v>
      </c>
      <c r="L2636">
        <v>0</v>
      </c>
      <c r="M2636">
        <v>1.4810151119999999</v>
      </c>
      <c r="N2636">
        <v>0</v>
      </c>
      <c r="O2636" t="str">
        <f>IF(VLOOKUP($B2636,Table1[],2,FALSE)=0,"",VLOOKUP($B2636,Table1[],2,FALSE))</f>
        <v>Tcindicator</v>
      </c>
      <c r="P2636" t="str">
        <f>IF(VLOOKUP($B2636,Table1[],3,FALSE)=0,"",VLOOKUP($B2636,Table1[],3,FALSE))</f>
        <v/>
      </c>
      <c r="Q2636" t="str">
        <f>IF(VLOOKUP($B2636,Table1[],5,FALSE)=0,"",VLOOKUP($B2636,Table1[],5,FALSE))</f>
        <v>N</v>
      </c>
    </row>
    <row r="2637" spans="1:17" x14ac:dyDescent="0.25">
      <c r="A2637" t="s">
        <v>697</v>
      </c>
      <c r="B2637" t="s">
        <v>969</v>
      </c>
      <c r="C2637">
        <v>32</v>
      </c>
      <c r="D2637">
        <v>482</v>
      </c>
      <c r="E2637">
        <v>0.1</v>
      </c>
      <c r="F2637" t="s">
        <v>69</v>
      </c>
      <c r="G2637" t="s">
        <v>69</v>
      </c>
      <c r="K2637">
        <v>4.7943939770000004</v>
      </c>
      <c r="L2637">
        <v>0</v>
      </c>
      <c r="M2637">
        <v>4.7927665399999997</v>
      </c>
      <c r="N2637">
        <v>0</v>
      </c>
      <c r="O2637" t="str">
        <f>IF(VLOOKUP($B2637,Table1[],2,FALSE)=0,"",VLOOKUP($B2637,Table1[],2,FALSE))</f>
        <v>Tcindicator</v>
      </c>
      <c r="P2637" t="str">
        <f>IF(VLOOKUP($B2637,Table1[],3,FALSE)=0,"",VLOOKUP($B2637,Table1[],3,FALSE))</f>
        <v/>
      </c>
      <c r="Q2637" t="str">
        <f>IF(VLOOKUP($B2637,Table1[],5,FALSE)=0,"",VLOOKUP($B2637,Table1[],5,FALSE))</f>
        <v>R</v>
      </c>
    </row>
    <row r="2638" spans="1:17" x14ac:dyDescent="0.25">
      <c r="A2638" t="s">
        <v>697</v>
      </c>
      <c r="B2638" t="s">
        <v>969</v>
      </c>
      <c r="C2638">
        <v>482</v>
      </c>
      <c r="D2638">
        <v>3200</v>
      </c>
      <c r="E2638">
        <v>0.1</v>
      </c>
      <c r="F2638" t="s">
        <v>69</v>
      </c>
      <c r="G2638" t="s">
        <v>69</v>
      </c>
      <c r="K2638">
        <v>3.582348573</v>
      </c>
      <c r="L2638">
        <v>0</v>
      </c>
      <c r="M2638">
        <v>3.5805091610000002</v>
      </c>
      <c r="N2638">
        <v>0</v>
      </c>
      <c r="O2638" t="str">
        <f>IF(VLOOKUP($B2638,Table1[],2,FALSE)=0,"",VLOOKUP($B2638,Table1[],2,FALSE))</f>
        <v>Tcindicator</v>
      </c>
      <c r="P2638" t="str">
        <f>IF(VLOOKUP($B2638,Table1[],3,FALSE)=0,"",VLOOKUP($B2638,Table1[],3,FALSE))</f>
        <v/>
      </c>
      <c r="Q2638" t="str">
        <f>IF(VLOOKUP($B2638,Table1[],5,FALSE)=0,"",VLOOKUP($B2638,Table1[],5,FALSE))</f>
        <v>R</v>
      </c>
    </row>
    <row r="2639" spans="1:17" x14ac:dyDescent="0.25">
      <c r="A2639" t="s">
        <v>697</v>
      </c>
      <c r="B2639" t="s">
        <v>969</v>
      </c>
      <c r="C2639">
        <v>32</v>
      </c>
      <c r="D2639">
        <v>482</v>
      </c>
      <c r="E2639">
        <v>1</v>
      </c>
      <c r="F2639" t="s">
        <v>69</v>
      </c>
      <c r="G2639" t="s">
        <v>69</v>
      </c>
      <c r="K2639">
        <v>4.833530916</v>
      </c>
      <c r="L2639">
        <v>0</v>
      </c>
      <c r="M2639">
        <v>4.827070655</v>
      </c>
      <c r="N2639">
        <v>0</v>
      </c>
      <c r="O2639" t="str">
        <f>IF(VLOOKUP($B2639,Table1[],2,FALSE)=0,"",VLOOKUP($B2639,Table1[],2,FALSE))</f>
        <v>Tcindicator</v>
      </c>
      <c r="P2639" t="str">
        <f>IF(VLOOKUP($B2639,Table1[],3,FALSE)=0,"",VLOOKUP($B2639,Table1[],3,FALSE))</f>
        <v/>
      </c>
      <c r="Q2639" t="str">
        <f>IF(VLOOKUP($B2639,Table1[],5,FALSE)=0,"",VLOOKUP($B2639,Table1[],5,FALSE))</f>
        <v>R</v>
      </c>
    </row>
    <row r="2640" spans="1:17" x14ac:dyDescent="0.25">
      <c r="A2640" t="s">
        <v>697</v>
      </c>
      <c r="B2640" t="s">
        <v>969</v>
      </c>
      <c r="C2640">
        <v>482</v>
      </c>
      <c r="D2640">
        <v>3200</v>
      </c>
      <c r="E2640">
        <v>1</v>
      </c>
      <c r="F2640" t="s">
        <v>69</v>
      </c>
      <c r="G2640" t="s">
        <v>69</v>
      </c>
      <c r="K2640">
        <v>3.6335585350000001</v>
      </c>
      <c r="L2640">
        <v>0</v>
      </c>
      <c r="M2640">
        <v>3.6262991950000001</v>
      </c>
      <c r="N2640">
        <v>0</v>
      </c>
      <c r="O2640" t="str">
        <f>IF(VLOOKUP($B2640,Table1[],2,FALSE)=0,"",VLOOKUP($B2640,Table1[],2,FALSE))</f>
        <v>Tcindicator</v>
      </c>
      <c r="P2640" t="str">
        <f>IF(VLOOKUP($B2640,Table1[],3,FALSE)=0,"",VLOOKUP($B2640,Table1[],3,FALSE))</f>
        <v/>
      </c>
      <c r="Q2640" t="str">
        <f>IF(VLOOKUP($B2640,Table1[],5,FALSE)=0,"",VLOOKUP($B2640,Table1[],5,FALSE))</f>
        <v>R</v>
      </c>
    </row>
    <row r="2641" spans="1:17" x14ac:dyDescent="0.25">
      <c r="A2641" t="s">
        <v>697</v>
      </c>
      <c r="B2641" t="s">
        <v>969</v>
      </c>
      <c r="C2641">
        <v>0</v>
      </c>
      <c r="D2641">
        <v>250</v>
      </c>
      <c r="E2641">
        <v>0.1</v>
      </c>
      <c r="F2641" t="s">
        <v>66</v>
      </c>
      <c r="G2641" t="s">
        <v>66</v>
      </c>
      <c r="K2641">
        <v>2.6783637649999998</v>
      </c>
      <c r="L2641">
        <v>0</v>
      </c>
      <c r="M2641">
        <v>2.6774646350000002</v>
      </c>
      <c r="N2641">
        <v>0</v>
      </c>
      <c r="O2641" t="str">
        <f>IF(VLOOKUP($B2641,Table1[],2,FALSE)=0,"",VLOOKUP($B2641,Table1[],2,FALSE))</f>
        <v>Tcindicator</v>
      </c>
      <c r="P2641" t="str">
        <f>IF(VLOOKUP($B2641,Table1[],3,FALSE)=0,"",VLOOKUP($B2641,Table1[],3,FALSE))</f>
        <v/>
      </c>
      <c r="Q2641" t="str">
        <f>IF(VLOOKUP($B2641,Table1[],5,FALSE)=0,"",VLOOKUP($B2641,Table1[],5,FALSE))</f>
        <v>R</v>
      </c>
    </row>
    <row r="2642" spans="1:17" x14ac:dyDescent="0.25">
      <c r="A2642" t="s">
        <v>697</v>
      </c>
      <c r="B2642" t="s">
        <v>969</v>
      </c>
      <c r="C2642">
        <v>250</v>
      </c>
      <c r="D2642">
        <v>1760</v>
      </c>
      <c r="E2642">
        <v>0.1</v>
      </c>
      <c r="F2642" t="s">
        <v>66</v>
      </c>
      <c r="G2642" t="s">
        <v>66</v>
      </c>
      <c r="K2642">
        <v>1.996504472</v>
      </c>
      <c r="L2642">
        <v>0</v>
      </c>
      <c r="M2642">
        <v>1.9954858090000001</v>
      </c>
      <c r="N2642">
        <v>0</v>
      </c>
      <c r="O2642" t="str">
        <f>IF(VLOOKUP($B2642,Table1[],2,FALSE)=0,"",VLOOKUP($B2642,Table1[],2,FALSE))</f>
        <v>Tcindicator</v>
      </c>
      <c r="P2642" t="str">
        <f>IF(VLOOKUP($B2642,Table1[],3,FALSE)=0,"",VLOOKUP($B2642,Table1[],3,FALSE))</f>
        <v/>
      </c>
      <c r="Q2642" t="str">
        <f>IF(VLOOKUP($B2642,Table1[],5,FALSE)=0,"",VLOOKUP($B2642,Table1[],5,FALSE))</f>
        <v>R</v>
      </c>
    </row>
    <row r="2643" spans="1:17" x14ac:dyDescent="0.25">
      <c r="A2643" t="s">
        <v>697</v>
      </c>
      <c r="B2643" t="s">
        <v>969</v>
      </c>
      <c r="C2643">
        <v>0</v>
      </c>
      <c r="D2643">
        <v>250</v>
      </c>
      <c r="E2643">
        <v>1</v>
      </c>
      <c r="F2643" t="s">
        <v>66</v>
      </c>
      <c r="G2643" t="s">
        <v>66</v>
      </c>
      <c r="K2643">
        <v>2.7419115989999998</v>
      </c>
      <c r="L2643">
        <v>0</v>
      </c>
      <c r="M2643">
        <v>2.73839677</v>
      </c>
      <c r="N2643">
        <v>0</v>
      </c>
      <c r="O2643" t="str">
        <f>IF(VLOOKUP($B2643,Table1[],2,FALSE)=0,"",VLOOKUP($B2643,Table1[],2,FALSE))</f>
        <v>Tcindicator</v>
      </c>
      <c r="P2643" t="str">
        <f>IF(VLOOKUP($B2643,Table1[],3,FALSE)=0,"",VLOOKUP($B2643,Table1[],3,FALSE))</f>
        <v/>
      </c>
      <c r="Q2643" t="str">
        <f>IF(VLOOKUP($B2643,Table1[],5,FALSE)=0,"",VLOOKUP($B2643,Table1[],5,FALSE))</f>
        <v>R</v>
      </c>
    </row>
    <row r="2644" spans="1:17" x14ac:dyDescent="0.25">
      <c r="A2644" t="s">
        <v>697</v>
      </c>
      <c r="B2644" t="s">
        <v>969</v>
      </c>
      <c r="C2644">
        <v>250</v>
      </c>
      <c r="D2644">
        <v>1760</v>
      </c>
      <c r="E2644">
        <v>1</v>
      </c>
      <c r="F2644" t="s">
        <v>66</v>
      </c>
      <c r="G2644" t="s">
        <v>66</v>
      </c>
      <c r="K2644">
        <v>2.08043976</v>
      </c>
      <c r="L2644">
        <v>0</v>
      </c>
      <c r="M2644">
        <v>2.0765268149999998</v>
      </c>
      <c r="N2644">
        <v>0</v>
      </c>
      <c r="O2644" t="str">
        <f>IF(VLOOKUP($B2644,Table1[],2,FALSE)=0,"",VLOOKUP($B2644,Table1[],2,FALSE))</f>
        <v>Tcindicator</v>
      </c>
      <c r="P2644" t="str">
        <f>IF(VLOOKUP($B2644,Table1[],3,FALSE)=0,"",VLOOKUP($B2644,Table1[],3,FALSE))</f>
        <v/>
      </c>
      <c r="Q2644" t="str">
        <f>IF(VLOOKUP($B2644,Table1[],5,FALSE)=0,"",VLOOKUP($B2644,Table1[],5,FALSE))</f>
        <v>R</v>
      </c>
    </row>
    <row r="2645" spans="1:17" x14ac:dyDescent="0.25">
      <c r="A2645" t="s">
        <v>697</v>
      </c>
      <c r="B2645" t="s">
        <v>978</v>
      </c>
      <c r="C2645">
        <v>32</v>
      </c>
      <c r="D2645">
        <v>482</v>
      </c>
      <c r="E2645">
        <v>0.1</v>
      </c>
      <c r="F2645" t="s">
        <v>69</v>
      </c>
      <c r="G2645" t="s">
        <v>69</v>
      </c>
      <c r="K2645">
        <v>4.7943578179999999</v>
      </c>
      <c r="L2645">
        <v>0</v>
      </c>
      <c r="M2645">
        <v>4.7927665399999997</v>
      </c>
      <c r="N2645">
        <v>0</v>
      </c>
      <c r="O2645" t="str">
        <f>IF(VLOOKUP($B2645,Table1[],2,FALSE)=0,"",VLOOKUP($B2645,Table1[],2,FALSE))</f>
        <v>Tcindicator</v>
      </c>
      <c r="P2645" t="str">
        <f>IF(VLOOKUP($B2645,Table1[],3,FALSE)=0,"",VLOOKUP($B2645,Table1[],3,FALSE))</f>
        <v/>
      </c>
      <c r="Q2645" t="str">
        <f>IF(VLOOKUP($B2645,Table1[],5,FALSE)=0,"",VLOOKUP($B2645,Table1[],5,FALSE))</f>
        <v>S</v>
      </c>
    </row>
    <row r="2646" spans="1:17" x14ac:dyDescent="0.25">
      <c r="A2646" t="s">
        <v>697</v>
      </c>
      <c r="B2646" t="s">
        <v>978</v>
      </c>
      <c r="C2646">
        <v>482</v>
      </c>
      <c r="D2646">
        <v>3200</v>
      </c>
      <c r="E2646">
        <v>0.1</v>
      </c>
      <c r="F2646" t="s">
        <v>69</v>
      </c>
      <c r="G2646" t="s">
        <v>69</v>
      </c>
      <c r="K2646">
        <v>3.5846263629999999</v>
      </c>
      <c r="L2646">
        <v>0</v>
      </c>
      <c r="M2646">
        <v>3.58278812</v>
      </c>
      <c r="N2646">
        <v>0</v>
      </c>
      <c r="O2646" t="str">
        <f>IF(VLOOKUP($B2646,Table1[],2,FALSE)=0,"",VLOOKUP($B2646,Table1[],2,FALSE))</f>
        <v>Tcindicator</v>
      </c>
      <c r="P2646" t="str">
        <f>IF(VLOOKUP($B2646,Table1[],3,FALSE)=0,"",VLOOKUP($B2646,Table1[],3,FALSE))</f>
        <v/>
      </c>
      <c r="Q2646" t="str">
        <f>IF(VLOOKUP($B2646,Table1[],5,FALSE)=0,"",VLOOKUP($B2646,Table1[],5,FALSE))</f>
        <v>S</v>
      </c>
    </row>
    <row r="2647" spans="1:17" x14ac:dyDescent="0.25">
      <c r="A2647" t="s">
        <v>697</v>
      </c>
      <c r="B2647" t="s">
        <v>978</v>
      </c>
      <c r="C2647">
        <v>32</v>
      </c>
      <c r="D2647">
        <v>482</v>
      </c>
      <c r="E2647">
        <v>1</v>
      </c>
      <c r="F2647" t="s">
        <v>69</v>
      </c>
      <c r="G2647" t="s">
        <v>69</v>
      </c>
      <c r="K2647">
        <v>4.8333874479999999</v>
      </c>
      <c r="L2647">
        <v>0</v>
      </c>
      <c r="M2647">
        <v>4.827070655</v>
      </c>
      <c r="N2647">
        <v>0</v>
      </c>
      <c r="O2647" t="str">
        <f>IF(VLOOKUP($B2647,Table1[],2,FALSE)=0,"",VLOOKUP($B2647,Table1[],2,FALSE))</f>
        <v>Tcindicator</v>
      </c>
      <c r="P2647" t="str">
        <f>IF(VLOOKUP($B2647,Table1[],3,FALSE)=0,"",VLOOKUP($B2647,Table1[],3,FALSE))</f>
        <v/>
      </c>
      <c r="Q2647" t="str">
        <f>IF(VLOOKUP($B2647,Table1[],5,FALSE)=0,"",VLOOKUP($B2647,Table1[],5,FALSE))</f>
        <v>S</v>
      </c>
    </row>
    <row r="2648" spans="1:17" x14ac:dyDescent="0.25">
      <c r="A2648" t="s">
        <v>697</v>
      </c>
      <c r="B2648" t="s">
        <v>978</v>
      </c>
      <c r="C2648">
        <v>482</v>
      </c>
      <c r="D2648">
        <v>3200</v>
      </c>
      <c r="E2648">
        <v>1</v>
      </c>
      <c r="F2648" t="s">
        <v>69</v>
      </c>
      <c r="G2648" t="s">
        <v>69</v>
      </c>
      <c r="K2648">
        <v>3.6358042429999999</v>
      </c>
      <c r="L2648">
        <v>0</v>
      </c>
      <c r="M2648">
        <v>3.6285493959999999</v>
      </c>
      <c r="N2648">
        <v>0</v>
      </c>
      <c r="O2648" t="str">
        <f>IF(VLOOKUP($B2648,Table1[],2,FALSE)=0,"",VLOOKUP($B2648,Table1[],2,FALSE))</f>
        <v>Tcindicator</v>
      </c>
      <c r="P2648" t="str">
        <f>IF(VLOOKUP($B2648,Table1[],3,FALSE)=0,"",VLOOKUP($B2648,Table1[],3,FALSE))</f>
        <v/>
      </c>
      <c r="Q2648" t="str">
        <f>IF(VLOOKUP($B2648,Table1[],5,FALSE)=0,"",VLOOKUP($B2648,Table1[],5,FALSE))</f>
        <v>S</v>
      </c>
    </row>
    <row r="2649" spans="1:17" x14ac:dyDescent="0.25">
      <c r="A2649" t="s">
        <v>697</v>
      </c>
      <c r="B2649" t="s">
        <v>978</v>
      </c>
      <c r="C2649">
        <v>0</v>
      </c>
      <c r="D2649">
        <v>250</v>
      </c>
      <c r="E2649">
        <v>0.1</v>
      </c>
      <c r="F2649" t="s">
        <v>66</v>
      </c>
      <c r="G2649" t="s">
        <v>66</v>
      </c>
      <c r="K2649">
        <v>2.6783437879999998</v>
      </c>
      <c r="L2649">
        <v>0</v>
      </c>
      <c r="M2649">
        <v>2.6774646350000002</v>
      </c>
      <c r="N2649">
        <v>0</v>
      </c>
      <c r="O2649" t="str">
        <f>IF(VLOOKUP($B2649,Table1[],2,FALSE)=0,"",VLOOKUP($B2649,Table1[],2,FALSE))</f>
        <v>Tcindicator</v>
      </c>
      <c r="P2649" t="str">
        <f>IF(VLOOKUP($B2649,Table1[],3,FALSE)=0,"",VLOOKUP($B2649,Table1[],3,FALSE))</f>
        <v/>
      </c>
      <c r="Q2649" t="str">
        <f>IF(VLOOKUP($B2649,Table1[],5,FALSE)=0,"",VLOOKUP($B2649,Table1[],5,FALSE))</f>
        <v>S</v>
      </c>
    </row>
    <row r="2650" spans="1:17" x14ac:dyDescent="0.25">
      <c r="A2650" t="s">
        <v>697</v>
      </c>
      <c r="B2650" t="s">
        <v>978</v>
      </c>
      <c r="C2650">
        <v>250</v>
      </c>
      <c r="D2650">
        <v>1760</v>
      </c>
      <c r="E2650">
        <v>0.1</v>
      </c>
      <c r="F2650" t="s">
        <v>66</v>
      </c>
      <c r="G2650" t="s">
        <v>66</v>
      </c>
      <c r="K2650">
        <v>2.0005886570000002</v>
      </c>
      <c r="L2650">
        <v>0</v>
      </c>
      <c r="M2650">
        <v>1.999572074</v>
      </c>
      <c r="N2650">
        <v>0</v>
      </c>
      <c r="O2650" t="str">
        <f>IF(VLOOKUP($B2650,Table1[],2,FALSE)=0,"",VLOOKUP($B2650,Table1[],2,FALSE))</f>
        <v>Tcindicator</v>
      </c>
      <c r="P2650" t="str">
        <f>IF(VLOOKUP($B2650,Table1[],3,FALSE)=0,"",VLOOKUP($B2650,Table1[],3,FALSE))</f>
        <v/>
      </c>
      <c r="Q2650" t="str">
        <f>IF(VLOOKUP($B2650,Table1[],5,FALSE)=0,"",VLOOKUP($B2650,Table1[],5,FALSE))</f>
        <v>S</v>
      </c>
    </row>
    <row r="2651" spans="1:17" x14ac:dyDescent="0.25">
      <c r="A2651" t="s">
        <v>697</v>
      </c>
      <c r="B2651" t="s">
        <v>978</v>
      </c>
      <c r="C2651">
        <v>0</v>
      </c>
      <c r="D2651">
        <v>250</v>
      </c>
      <c r="E2651">
        <v>1</v>
      </c>
      <c r="F2651" t="s">
        <v>66</v>
      </c>
      <c r="G2651" t="s">
        <v>66</v>
      </c>
      <c r="K2651">
        <v>2.7418335410000001</v>
      </c>
      <c r="L2651">
        <v>0</v>
      </c>
      <c r="M2651">
        <v>2.73839677</v>
      </c>
      <c r="N2651">
        <v>0</v>
      </c>
      <c r="O2651" t="str">
        <f>IF(VLOOKUP($B2651,Table1[],2,FALSE)=0,"",VLOOKUP($B2651,Table1[],2,FALSE))</f>
        <v>Tcindicator</v>
      </c>
      <c r="P2651" t="str">
        <f>IF(VLOOKUP($B2651,Table1[],3,FALSE)=0,"",VLOOKUP($B2651,Table1[],3,FALSE))</f>
        <v/>
      </c>
      <c r="Q2651" t="str">
        <f>IF(VLOOKUP($B2651,Table1[],5,FALSE)=0,"",VLOOKUP($B2651,Table1[],5,FALSE))</f>
        <v>S</v>
      </c>
    </row>
    <row r="2652" spans="1:17" x14ac:dyDescent="0.25">
      <c r="A2652" t="s">
        <v>697</v>
      </c>
      <c r="B2652" t="s">
        <v>978</v>
      </c>
      <c r="C2652">
        <v>250</v>
      </c>
      <c r="D2652">
        <v>1760</v>
      </c>
      <c r="E2652">
        <v>1</v>
      </c>
      <c r="F2652" t="s">
        <v>66</v>
      </c>
      <c r="G2652" t="s">
        <v>66</v>
      </c>
      <c r="K2652">
        <v>2.0843594840000002</v>
      </c>
      <c r="L2652">
        <v>0</v>
      </c>
      <c r="M2652">
        <v>2.0804539110000002</v>
      </c>
      <c r="N2652">
        <v>0</v>
      </c>
      <c r="O2652" t="str">
        <f>IF(VLOOKUP($B2652,Table1[],2,FALSE)=0,"",VLOOKUP($B2652,Table1[],2,FALSE))</f>
        <v>Tcindicator</v>
      </c>
      <c r="P2652" t="str">
        <f>IF(VLOOKUP($B2652,Table1[],3,FALSE)=0,"",VLOOKUP($B2652,Table1[],3,FALSE))</f>
        <v/>
      </c>
      <c r="Q2652" t="str">
        <f>IF(VLOOKUP($B2652,Table1[],5,FALSE)=0,"",VLOOKUP($B2652,Table1[],5,FALSE))</f>
        <v>S</v>
      </c>
    </row>
    <row r="2653" spans="1:17" x14ac:dyDescent="0.25">
      <c r="A2653" t="s">
        <v>697</v>
      </c>
      <c r="B2653" t="s">
        <v>987</v>
      </c>
      <c r="C2653">
        <v>-418</v>
      </c>
      <c r="D2653">
        <v>-238</v>
      </c>
      <c r="E2653">
        <v>0.1</v>
      </c>
      <c r="F2653" t="s">
        <v>69</v>
      </c>
      <c r="G2653" t="s">
        <v>69</v>
      </c>
      <c r="K2653">
        <v>3.9624103019999999</v>
      </c>
      <c r="L2653">
        <v>0</v>
      </c>
      <c r="M2653">
        <v>3.9602440140000001</v>
      </c>
      <c r="N2653">
        <v>0</v>
      </c>
      <c r="O2653" t="str">
        <f>IF(VLOOKUP($B2653,Table1[],2,FALSE)=0,"",VLOOKUP($B2653,Table1[],2,FALSE))</f>
        <v>Tcindicator</v>
      </c>
      <c r="P2653" t="str">
        <f>IF(VLOOKUP($B2653,Table1[],3,FALSE)=0,"",VLOOKUP($B2653,Table1[],3,FALSE))</f>
        <v/>
      </c>
      <c r="Q2653" t="str">
        <f>IF(VLOOKUP($B2653,Table1[],5,FALSE)=0,"",VLOOKUP($B2653,Table1[],5,FALSE))</f>
        <v>T</v>
      </c>
    </row>
    <row r="2654" spans="1:17" x14ac:dyDescent="0.25">
      <c r="A2654" t="s">
        <v>697</v>
      </c>
      <c r="B2654" t="s">
        <v>987</v>
      </c>
      <c r="C2654">
        <v>-238</v>
      </c>
      <c r="D2654">
        <v>752</v>
      </c>
      <c r="E2654">
        <v>0.1</v>
      </c>
      <c r="F2654" t="s">
        <v>69</v>
      </c>
      <c r="G2654" t="s">
        <v>69</v>
      </c>
      <c r="K2654">
        <v>1.9193133179999999</v>
      </c>
      <c r="L2654">
        <v>0</v>
      </c>
      <c r="M2654">
        <v>1.9156064310000001</v>
      </c>
      <c r="N2654">
        <v>0</v>
      </c>
      <c r="O2654" t="str">
        <f>IF(VLOOKUP($B2654,Table1[],2,FALSE)=0,"",VLOOKUP($B2654,Table1[],2,FALSE))</f>
        <v>Tcindicator</v>
      </c>
      <c r="P2654" t="str">
        <f>IF(VLOOKUP($B2654,Table1[],3,FALSE)=0,"",VLOOKUP($B2654,Table1[],3,FALSE))</f>
        <v/>
      </c>
      <c r="Q2654" t="str">
        <f>IF(VLOOKUP($B2654,Table1[],5,FALSE)=0,"",VLOOKUP($B2654,Table1[],5,FALSE))</f>
        <v>T</v>
      </c>
    </row>
    <row r="2655" spans="1:17" x14ac:dyDescent="0.25">
      <c r="A2655" t="s">
        <v>697</v>
      </c>
      <c r="B2655" t="s">
        <v>987</v>
      </c>
      <c r="C2655">
        <v>-418</v>
      </c>
      <c r="D2655">
        <v>-238</v>
      </c>
      <c r="E2655">
        <v>1</v>
      </c>
      <c r="F2655" t="s">
        <v>69</v>
      </c>
      <c r="G2655" t="s">
        <v>69</v>
      </c>
      <c r="K2655">
        <v>4.010259799</v>
      </c>
      <c r="L2655">
        <v>0</v>
      </c>
      <c r="M2655">
        <v>4.001691224</v>
      </c>
      <c r="N2655">
        <v>0</v>
      </c>
      <c r="O2655" t="str">
        <f>IF(VLOOKUP($B2655,Table1[],2,FALSE)=0,"",VLOOKUP($B2655,Table1[],2,FALSE))</f>
        <v>Tcindicator</v>
      </c>
      <c r="P2655" t="str">
        <f>IF(VLOOKUP($B2655,Table1[],3,FALSE)=0,"",VLOOKUP($B2655,Table1[],3,FALSE))</f>
        <v/>
      </c>
      <c r="Q2655" t="str">
        <f>IF(VLOOKUP($B2655,Table1[],5,FALSE)=0,"",VLOOKUP($B2655,Table1[],5,FALSE))</f>
        <v>T</v>
      </c>
    </row>
    <row r="2656" spans="1:17" x14ac:dyDescent="0.25">
      <c r="A2656" t="s">
        <v>697</v>
      </c>
      <c r="B2656" t="s">
        <v>987</v>
      </c>
      <c r="C2656">
        <v>-238</v>
      </c>
      <c r="D2656">
        <v>752</v>
      </c>
      <c r="E2656">
        <v>1</v>
      </c>
      <c r="F2656" t="s">
        <v>69</v>
      </c>
      <c r="G2656" t="s">
        <v>69</v>
      </c>
      <c r="K2656">
        <v>2.0140532379999998</v>
      </c>
      <c r="L2656">
        <v>0</v>
      </c>
      <c r="M2656">
        <v>1.9998869969999999</v>
      </c>
      <c r="N2656">
        <v>0</v>
      </c>
      <c r="O2656" t="str">
        <f>IF(VLOOKUP($B2656,Table1[],2,FALSE)=0,"",VLOOKUP($B2656,Table1[],2,FALSE))</f>
        <v>Tcindicator</v>
      </c>
      <c r="P2656" t="str">
        <f>IF(VLOOKUP($B2656,Table1[],3,FALSE)=0,"",VLOOKUP($B2656,Table1[],3,FALSE))</f>
        <v/>
      </c>
      <c r="Q2656" t="str">
        <f>IF(VLOOKUP($B2656,Table1[],5,FALSE)=0,"",VLOOKUP($B2656,Table1[],5,FALSE))</f>
        <v>T</v>
      </c>
    </row>
    <row r="2657" spans="1:17" x14ac:dyDescent="0.25">
      <c r="A2657" t="s">
        <v>697</v>
      </c>
      <c r="B2657" t="s">
        <v>987</v>
      </c>
      <c r="C2657">
        <v>-250</v>
      </c>
      <c r="D2657">
        <v>-150</v>
      </c>
      <c r="E2657">
        <v>0.1</v>
      </c>
      <c r="F2657" t="s">
        <v>66</v>
      </c>
      <c r="G2657" t="s">
        <v>66</v>
      </c>
      <c r="K2657">
        <v>2.2146411810000002</v>
      </c>
      <c r="L2657">
        <v>0</v>
      </c>
      <c r="M2657">
        <v>2.2134449200000001</v>
      </c>
      <c r="N2657">
        <v>0</v>
      </c>
      <c r="O2657" t="str">
        <f>IF(VLOOKUP($B2657,Table1[],2,FALSE)=0,"",VLOOKUP($B2657,Table1[],2,FALSE))</f>
        <v>Tcindicator</v>
      </c>
      <c r="P2657" t="str">
        <f>IF(VLOOKUP($B2657,Table1[],3,FALSE)=0,"",VLOOKUP($B2657,Table1[],3,FALSE))</f>
        <v/>
      </c>
      <c r="Q2657" t="str">
        <f>IF(VLOOKUP($B2657,Table1[],5,FALSE)=0,"",VLOOKUP($B2657,Table1[],5,FALSE))</f>
        <v>T</v>
      </c>
    </row>
    <row r="2658" spans="1:17" x14ac:dyDescent="0.25">
      <c r="A2658" t="s">
        <v>697</v>
      </c>
      <c r="B2658" t="s">
        <v>987</v>
      </c>
      <c r="C2658">
        <v>-150</v>
      </c>
      <c r="D2658">
        <v>400</v>
      </c>
      <c r="E2658">
        <v>0.1</v>
      </c>
      <c r="F2658" t="s">
        <v>66</v>
      </c>
      <c r="G2658" t="s">
        <v>66</v>
      </c>
      <c r="K2658">
        <v>1.0694359710000001</v>
      </c>
      <c r="L2658">
        <v>0</v>
      </c>
      <c r="M2658">
        <v>1.0673826689999999</v>
      </c>
      <c r="N2658">
        <v>0</v>
      </c>
      <c r="O2658" t="str">
        <f>IF(VLOOKUP($B2658,Table1[],2,FALSE)=0,"",VLOOKUP($B2658,Table1[],2,FALSE))</f>
        <v>Tcindicator</v>
      </c>
      <c r="P2658" t="str">
        <f>IF(VLOOKUP($B2658,Table1[],3,FALSE)=0,"",VLOOKUP($B2658,Table1[],3,FALSE))</f>
        <v/>
      </c>
      <c r="Q2658" t="str">
        <f>IF(VLOOKUP($B2658,Table1[],5,FALSE)=0,"",VLOOKUP($B2658,Table1[],5,FALSE))</f>
        <v>T</v>
      </c>
    </row>
    <row r="2659" spans="1:17" x14ac:dyDescent="0.25">
      <c r="A2659" t="s">
        <v>697</v>
      </c>
      <c r="B2659" t="s">
        <v>987</v>
      </c>
      <c r="C2659">
        <v>-250</v>
      </c>
      <c r="D2659">
        <v>-150</v>
      </c>
      <c r="E2659">
        <v>1</v>
      </c>
      <c r="F2659" t="s">
        <v>66</v>
      </c>
      <c r="G2659" t="s">
        <v>66</v>
      </c>
      <c r="K2659">
        <v>2.2914028439999998</v>
      </c>
      <c r="L2659">
        <v>0</v>
      </c>
      <c r="M2659">
        <v>2.2867746750000002</v>
      </c>
      <c r="N2659">
        <v>0</v>
      </c>
      <c r="O2659" t="str">
        <f>IF(VLOOKUP($B2659,Table1[],2,FALSE)=0,"",VLOOKUP($B2659,Table1[],2,FALSE))</f>
        <v>Tcindicator</v>
      </c>
      <c r="P2659" t="str">
        <f>IF(VLOOKUP($B2659,Table1[],3,FALSE)=0,"",VLOOKUP($B2659,Table1[],3,FALSE))</f>
        <v/>
      </c>
      <c r="Q2659" t="str">
        <f>IF(VLOOKUP($B2659,Table1[],5,FALSE)=0,"",VLOOKUP($B2659,Table1[],5,FALSE))</f>
        <v>T</v>
      </c>
    </row>
    <row r="2660" spans="1:17" x14ac:dyDescent="0.25">
      <c r="A2660" t="s">
        <v>697</v>
      </c>
      <c r="B2660" t="s">
        <v>987</v>
      </c>
      <c r="C2660">
        <v>-150</v>
      </c>
      <c r="D2660">
        <v>400</v>
      </c>
      <c r="E2660">
        <v>1</v>
      </c>
      <c r="F2660" t="s">
        <v>66</v>
      </c>
      <c r="G2660" t="s">
        <v>66</v>
      </c>
      <c r="K2660">
        <v>1.219367007</v>
      </c>
      <c r="L2660">
        <v>0</v>
      </c>
      <c r="M2660">
        <v>1.212149232</v>
      </c>
      <c r="N2660">
        <v>0</v>
      </c>
      <c r="O2660" t="str">
        <f>IF(VLOOKUP($B2660,Table1[],2,FALSE)=0,"",VLOOKUP($B2660,Table1[],2,FALSE))</f>
        <v>Tcindicator</v>
      </c>
      <c r="P2660" t="str">
        <f>IF(VLOOKUP($B2660,Table1[],3,FALSE)=0,"",VLOOKUP($B2660,Table1[],3,FALSE))</f>
        <v/>
      </c>
      <c r="Q2660" t="str">
        <f>IF(VLOOKUP($B2660,Table1[],5,FALSE)=0,"",VLOOKUP($B2660,Table1[],5,FALSE))</f>
        <v>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643D-2AE5-42F6-9637-187F301B47C0}">
  <sheetPr codeName="Sheet24"/>
  <dimension ref="A1:AA2660"/>
  <sheetViews>
    <sheetView tabSelected="1" topLeftCell="A2368" workbookViewId="0">
      <selection activeCell="L2387" sqref="L2387"/>
    </sheetView>
  </sheetViews>
  <sheetFormatPr defaultRowHeight="15" x14ac:dyDescent="0.25"/>
  <cols>
    <col min="1" max="1" width="5" bestFit="1" customWidth="1"/>
    <col min="2" max="2" width="13.42578125" bestFit="1" customWidth="1"/>
    <col min="3" max="3" width="13.140625" bestFit="1" customWidth="1"/>
    <col min="4" max="4" width="10.28515625" bestFit="1" customWidth="1"/>
    <col min="5" max="5" width="14.5703125" bestFit="1" customWidth="1"/>
    <col min="6" max="6" width="12" bestFit="1" customWidth="1"/>
    <col min="7" max="7" width="12.42578125" bestFit="1" customWidth="1"/>
    <col min="8" max="8" width="12" bestFit="1" customWidth="1"/>
    <col min="9" max="13" width="4.7109375" customWidth="1"/>
    <col min="14" max="17" width="12" bestFit="1" customWidth="1"/>
    <col min="18" max="20" width="2.42578125" customWidth="1"/>
    <col min="21" max="24" width="20" bestFit="1" customWidth="1"/>
    <col min="25" max="27" width="6.140625" bestFit="1" customWidth="1"/>
  </cols>
  <sheetData>
    <row r="1" spans="1:27" x14ac:dyDescent="0.25">
      <c r="A1" t="s">
        <v>2636</v>
      </c>
      <c r="B1" t="s">
        <v>2650</v>
      </c>
      <c r="C1" t="s">
        <v>2637</v>
      </c>
      <c r="D1" t="s">
        <v>133</v>
      </c>
      <c r="E1" t="s">
        <v>0</v>
      </c>
      <c r="F1" t="s">
        <v>2482</v>
      </c>
      <c r="G1" t="s">
        <v>2483</v>
      </c>
      <c r="H1" t="s">
        <v>3</v>
      </c>
      <c r="I1" t="s">
        <v>2484</v>
      </c>
      <c r="J1" t="s">
        <v>2485</v>
      </c>
      <c r="K1" t="s">
        <v>2486</v>
      </c>
      <c r="L1" t="s">
        <v>2487</v>
      </c>
      <c r="M1" t="s">
        <v>2488</v>
      </c>
      <c r="N1" t="s">
        <v>42</v>
      </c>
      <c r="O1" t="s">
        <v>10</v>
      </c>
      <c r="P1" t="s">
        <v>2489</v>
      </c>
      <c r="Q1" t="s">
        <v>2490</v>
      </c>
      <c r="R1" t="s">
        <v>2612</v>
      </c>
      <c r="S1" t="s">
        <v>2601</v>
      </c>
      <c r="T1" t="s">
        <v>2603</v>
      </c>
      <c r="U1" t="s">
        <v>2651</v>
      </c>
      <c r="V1" t="s">
        <v>2652</v>
      </c>
      <c r="Y1" s="172">
        <f>COUNTIF(Y2:Y2660,TRUE)/COUNTA(Y2:Y2660)</f>
        <v>5.7540428732606244E-2</v>
      </c>
      <c r="Z1" s="172">
        <f>COUNTIF(Z2:Z2660,TRUE)/COUNTA(Z2:Z2660)</f>
        <v>0.99623918766453556</v>
      </c>
      <c r="AA1" s="172"/>
    </row>
    <row r="2" spans="1:27" x14ac:dyDescent="0.25">
      <c r="W2" t="str" cm="1">
        <f t="array" ref="W2">RoundToTwoSigFigs(B2*$O2+$N2)&amp;" "&amp;$J2</f>
        <v xml:space="preserve">0 </v>
      </c>
      <c r="X2" t="str" cm="1">
        <f t="array" ref="X2">RoundToTwoSigFigs(C2*$O2+$N2)&amp;" "&amp;$J2</f>
        <v xml:space="preserve">0 </v>
      </c>
      <c r="Y2" t="b">
        <f>AND((W2=U2),(V2=X2))</f>
        <v>0</v>
      </c>
      <c r="Z2" t="b">
        <f>AND(B2&gt;=F2,B2&lt;=G2)</f>
        <v>1</v>
      </c>
      <c r="AA2" t="b">
        <f>F2&lt;G2</f>
        <v>0</v>
      </c>
    </row>
    <row r="3" spans="1:27" x14ac:dyDescent="0.25">
      <c r="W3" t="str" cm="1">
        <f t="array" ref="W3">RoundToTwoSigFigs(B3*$O3+$N3)&amp;" "&amp;$J3</f>
        <v xml:space="preserve">0 </v>
      </c>
      <c r="X3" t="str" cm="1">
        <f t="array" ref="X3">RoundToTwoSigFigs(C3*$O3+$N3)&amp;" "&amp;$J3</f>
        <v xml:space="preserve">0 </v>
      </c>
      <c r="Y3" t="b">
        <f t="shared" ref="Y3:Y66" si="0">AND((W3=U3),(V3=X3))</f>
        <v>0</v>
      </c>
      <c r="Z3" t="b">
        <f t="shared" ref="Z3:Z66" si="1">AND(B3&gt;=F3,B3&lt;=G3)</f>
        <v>1</v>
      </c>
      <c r="AA3" t="b">
        <f t="shared" ref="AA3:AA66" si="2">F3&lt;G3</f>
        <v>0</v>
      </c>
    </row>
    <row r="4" spans="1:27" x14ac:dyDescent="0.25">
      <c r="I4" s="173"/>
      <c r="J4" s="173"/>
      <c r="K4" s="173"/>
      <c r="L4" s="173"/>
      <c r="W4" t="str" cm="1">
        <f t="array" ref="W4">RoundToTwoSigFigs(B4*$O4+$N4)&amp;" "&amp;$J4</f>
        <v xml:space="preserve">0 </v>
      </c>
      <c r="X4" t="str" cm="1">
        <f t="array" ref="X4">RoundToTwoSigFigs(C4*$O4+$N4)&amp;" "&amp;$J4</f>
        <v xml:space="preserve">0 </v>
      </c>
      <c r="Y4" t="b">
        <f t="shared" si="0"/>
        <v>0</v>
      </c>
      <c r="Z4" t="b">
        <f t="shared" si="1"/>
        <v>1</v>
      </c>
      <c r="AA4" t="b">
        <f t="shared" si="2"/>
        <v>0</v>
      </c>
    </row>
    <row r="5" spans="1:27" x14ac:dyDescent="0.25">
      <c r="W5" t="str" cm="1">
        <f t="array" ref="W5">RoundToTwoSigFigs(B5*$O5+$N5)&amp;" "&amp;$J5</f>
        <v xml:space="preserve">0 </v>
      </c>
      <c r="X5" t="str" cm="1">
        <f t="array" ref="X5">RoundToTwoSigFigs(C5*$O5+$N5)&amp;" "&amp;$J5</f>
        <v xml:space="preserve">0 </v>
      </c>
      <c r="Y5" t="b">
        <f t="shared" si="0"/>
        <v>0</v>
      </c>
      <c r="Z5" t="b">
        <f t="shared" si="1"/>
        <v>1</v>
      </c>
      <c r="AA5" t="b">
        <f t="shared" si="2"/>
        <v>0</v>
      </c>
    </row>
    <row r="6" spans="1:27" x14ac:dyDescent="0.25">
      <c r="W6" t="str" cm="1">
        <f t="array" ref="W6">RoundToTwoSigFigs(B6*$O6+$N6)&amp;" "&amp;$J6</f>
        <v xml:space="preserve">0 </v>
      </c>
      <c r="X6" t="str" cm="1">
        <f t="array" ref="X6">RoundToTwoSigFigs(C6*$O6+$N6)&amp;" "&amp;$J6</f>
        <v xml:space="preserve">0 </v>
      </c>
      <c r="Y6" t="b">
        <f t="shared" si="0"/>
        <v>0</v>
      </c>
      <c r="Z6" t="b">
        <f t="shared" si="1"/>
        <v>1</v>
      </c>
      <c r="AA6" t="b">
        <f t="shared" si="2"/>
        <v>0</v>
      </c>
    </row>
    <row r="7" spans="1:27" x14ac:dyDescent="0.25">
      <c r="W7" t="str" cm="1">
        <f t="array" ref="W7">RoundToTwoSigFigs(B7*$O7+$N7)&amp;" "&amp;$J7</f>
        <v xml:space="preserve">0 </v>
      </c>
      <c r="X7" t="str" cm="1">
        <f t="array" ref="X7">RoundToTwoSigFigs(C7*$O7+$N7)&amp;" "&amp;$J7</f>
        <v xml:space="preserve">0 </v>
      </c>
      <c r="Y7" t="b">
        <f t="shared" si="0"/>
        <v>0</v>
      </c>
      <c r="Z7" t="b">
        <f t="shared" si="1"/>
        <v>1</v>
      </c>
      <c r="AA7" t="b">
        <f t="shared" si="2"/>
        <v>0</v>
      </c>
    </row>
    <row r="8" spans="1:27" x14ac:dyDescent="0.25">
      <c r="W8" t="str" cm="1">
        <f t="array" ref="W8">RoundToTwoSigFigs(B8*$O8+$N8)&amp;" "&amp;$J8</f>
        <v xml:space="preserve">0 </v>
      </c>
      <c r="X8" t="str" cm="1">
        <f t="array" ref="X8">RoundToTwoSigFigs(C8*$O8+$N8)&amp;" "&amp;$J8</f>
        <v xml:space="preserve">0 </v>
      </c>
      <c r="Y8" t="b">
        <f t="shared" si="0"/>
        <v>0</v>
      </c>
      <c r="Z8" t="b">
        <f t="shared" si="1"/>
        <v>1</v>
      </c>
      <c r="AA8" t="b">
        <f t="shared" si="2"/>
        <v>0</v>
      </c>
    </row>
    <row r="9" spans="1:27" x14ac:dyDescent="0.25">
      <c r="W9" t="str" cm="1">
        <f t="array" ref="W9">RoundToTwoSigFigs(B9*$O9+$N9)&amp;" "&amp;$J9</f>
        <v xml:space="preserve">0 </v>
      </c>
      <c r="X9" t="str" cm="1">
        <f t="array" ref="X9">RoundToTwoSigFigs(C9*$O9+$N9)&amp;" "&amp;$J9</f>
        <v xml:space="preserve">0 </v>
      </c>
      <c r="Y9" t="b">
        <f t="shared" si="0"/>
        <v>0</v>
      </c>
      <c r="Z9" t="b">
        <f t="shared" si="1"/>
        <v>1</v>
      </c>
      <c r="AA9" t="b">
        <f t="shared" si="2"/>
        <v>0</v>
      </c>
    </row>
    <row r="10" spans="1:27" x14ac:dyDescent="0.25">
      <c r="W10" t="str" cm="1">
        <f t="array" ref="W10">RoundToTwoSigFigs(B10*$O10+$N10)&amp;" "&amp;$J10</f>
        <v xml:space="preserve">0 </v>
      </c>
      <c r="X10" t="str" cm="1">
        <f t="array" ref="X10">RoundToTwoSigFigs(C10*$O10+$N10)&amp;" "&amp;$J10</f>
        <v xml:space="preserve">0 </v>
      </c>
      <c r="Y10" t="b">
        <f t="shared" si="0"/>
        <v>0</v>
      </c>
      <c r="Z10" t="b">
        <f t="shared" si="1"/>
        <v>1</v>
      </c>
      <c r="AA10" t="b">
        <f t="shared" si="2"/>
        <v>0</v>
      </c>
    </row>
    <row r="11" spans="1:27" x14ac:dyDescent="0.25">
      <c r="W11" t="str" cm="1">
        <f t="array" ref="W11">RoundToTwoSigFigs(B11*$O11+$N11)&amp;" "&amp;$J11</f>
        <v xml:space="preserve">0 </v>
      </c>
      <c r="X11" t="str" cm="1">
        <f t="array" ref="X11">RoundToTwoSigFigs(C11*$O11+$N11)&amp;" "&amp;$J11</f>
        <v xml:space="preserve">0 </v>
      </c>
      <c r="Y11" t="b">
        <f t="shared" si="0"/>
        <v>0</v>
      </c>
      <c r="Z11" t="b">
        <f t="shared" si="1"/>
        <v>1</v>
      </c>
      <c r="AA11" t="b">
        <f t="shared" si="2"/>
        <v>0</v>
      </c>
    </row>
    <row r="12" spans="1:27" x14ac:dyDescent="0.25">
      <c r="W12" t="str" cm="1">
        <f t="array" ref="W12">RoundToTwoSigFigs(B12*$O12+$N12)&amp;" "&amp;$J12</f>
        <v xml:space="preserve">0 </v>
      </c>
      <c r="X12" t="str" cm="1">
        <f t="array" ref="X12">RoundToTwoSigFigs(C12*$O12+$N12)&amp;" "&amp;$J12</f>
        <v xml:space="preserve">0 </v>
      </c>
      <c r="Y12" t="b">
        <f t="shared" si="0"/>
        <v>0</v>
      </c>
      <c r="Z12" t="b">
        <f t="shared" si="1"/>
        <v>1</v>
      </c>
      <c r="AA12" t="b">
        <f t="shared" si="2"/>
        <v>0</v>
      </c>
    </row>
    <row r="13" spans="1:27" x14ac:dyDescent="0.25">
      <c r="W13" t="str" cm="1">
        <f t="array" ref="W13">RoundToTwoSigFigs(B13*$O13+$N13)&amp;" "&amp;$J13</f>
        <v xml:space="preserve">0 </v>
      </c>
      <c r="X13" t="str" cm="1">
        <f t="array" ref="X13">RoundToTwoSigFigs(C13*$O13+$N13)&amp;" "&amp;$J13</f>
        <v xml:space="preserve">0 </v>
      </c>
      <c r="Y13" t="b">
        <f t="shared" si="0"/>
        <v>0</v>
      </c>
      <c r="Z13" t="b">
        <f t="shared" si="1"/>
        <v>1</v>
      </c>
      <c r="AA13" t="b">
        <f t="shared" si="2"/>
        <v>0</v>
      </c>
    </row>
    <row r="14" spans="1:27" x14ac:dyDescent="0.25">
      <c r="W14" t="str" cm="1">
        <f t="array" ref="W14">RoundToTwoSigFigs(B14*$O14+$N14)&amp;" "&amp;$J14</f>
        <v xml:space="preserve">0 </v>
      </c>
      <c r="X14" t="str" cm="1">
        <f t="array" ref="X14">RoundToTwoSigFigs(C14*$O14+$N14)&amp;" "&amp;$J14</f>
        <v xml:space="preserve">0 </v>
      </c>
      <c r="Y14" t="b">
        <f t="shared" si="0"/>
        <v>0</v>
      </c>
      <c r="Z14" t="b">
        <f t="shared" si="1"/>
        <v>1</v>
      </c>
      <c r="AA14" t="b">
        <f t="shared" si="2"/>
        <v>0</v>
      </c>
    </row>
    <row r="15" spans="1:27" x14ac:dyDescent="0.25">
      <c r="W15" t="str" cm="1">
        <f t="array" ref="W15">RoundToTwoSigFigs(B15*$O15+$N15)&amp;" "&amp;$J15</f>
        <v xml:space="preserve">0 </v>
      </c>
      <c r="X15" t="str" cm="1">
        <f t="array" ref="X15">RoundToTwoSigFigs(C15*$O15+$N15)&amp;" "&amp;$J15</f>
        <v xml:space="preserve">0 </v>
      </c>
      <c r="Y15" t="b">
        <f t="shared" si="0"/>
        <v>0</v>
      </c>
      <c r="Z15" t="b">
        <f t="shared" si="1"/>
        <v>1</v>
      </c>
      <c r="AA15" t="b">
        <f t="shared" si="2"/>
        <v>0</v>
      </c>
    </row>
    <row r="16" spans="1:27" x14ac:dyDescent="0.25">
      <c r="W16" t="str" cm="1">
        <f t="array" ref="W16">RoundToTwoSigFigs(B16*$O16+$N16)&amp;" "&amp;$J16</f>
        <v xml:space="preserve">0 </v>
      </c>
      <c r="X16" t="str" cm="1">
        <f t="array" ref="X16">RoundToTwoSigFigs(C16*$O16+$N16)&amp;" "&amp;$J16</f>
        <v xml:space="preserve">0 </v>
      </c>
      <c r="Y16" t="b">
        <f t="shared" si="0"/>
        <v>0</v>
      </c>
      <c r="Z16" t="b">
        <f t="shared" si="1"/>
        <v>1</v>
      </c>
      <c r="AA16" t="b">
        <f t="shared" si="2"/>
        <v>0</v>
      </c>
    </row>
    <row r="17" spans="23:27" x14ac:dyDescent="0.25">
      <c r="W17" t="str" cm="1">
        <f t="array" ref="W17">RoundToTwoSigFigs(B17*$O17+$N17)&amp;" "&amp;$J17</f>
        <v xml:space="preserve">0 </v>
      </c>
      <c r="X17" t="str" cm="1">
        <f t="array" ref="X17">RoundToTwoSigFigs(C17*$O17+$N17)&amp;" "&amp;$J17</f>
        <v xml:space="preserve">0 </v>
      </c>
      <c r="Y17" t="b">
        <f t="shared" si="0"/>
        <v>0</v>
      </c>
      <c r="Z17" t="b">
        <f t="shared" si="1"/>
        <v>1</v>
      </c>
      <c r="AA17" t="b">
        <f t="shared" si="2"/>
        <v>0</v>
      </c>
    </row>
    <row r="18" spans="23:27" x14ac:dyDescent="0.25">
      <c r="W18" t="str" cm="1">
        <f t="array" ref="W18">RoundToTwoSigFigs(B18*$O18+$N18)&amp;" "&amp;$J18</f>
        <v xml:space="preserve">0 </v>
      </c>
      <c r="X18" t="str" cm="1">
        <f t="array" ref="X18">RoundToTwoSigFigs(C18*$O18+$N18)&amp;" "&amp;$J18</f>
        <v xml:space="preserve">0 </v>
      </c>
      <c r="Y18" t="b">
        <f t="shared" si="0"/>
        <v>0</v>
      </c>
      <c r="Z18" t="b">
        <f t="shared" si="1"/>
        <v>1</v>
      </c>
      <c r="AA18" t="b">
        <f t="shared" si="2"/>
        <v>0</v>
      </c>
    </row>
    <row r="19" spans="23:27" x14ac:dyDescent="0.25">
      <c r="W19" t="str" cm="1">
        <f t="array" ref="W19">RoundToTwoSigFigs(B19*$O19+$N19)&amp;" "&amp;$J19</f>
        <v xml:space="preserve">0 </v>
      </c>
      <c r="X19" t="str" cm="1">
        <f t="array" ref="X19">RoundToTwoSigFigs(C19*$O19+$N19)&amp;" "&amp;$J19</f>
        <v xml:space="preserve">0 </v>
      </c>
      <c r="Y19" t="b">
        <f t="shared" si="0"/>
        <v>0</v>
      </c>
      <c r="Z19" t="b">
        <f t="shared" si="1"/>
        <v>1</v>
      </c>
      <c r="AA19" t="b">
        <f t="shared" si="2"/>
        <v>0</v>
      </c>
    </row>
    <row r="20" spans="23:27" x14ac:dyDescent="0.25">
      <c r="W20" t="str" cm="1">
        <f t="array" ref="W20">RoundToTwoSigFigs(B20*$O20+$N20)&amp;" "&amp;$J20</f>
        <v xml:space="preserve">0 </v>
      </c>
      <c r="X20" t="str" cm="1">
        <f t="array" ref="X20">RoundToTwoSigFigs(C20*$O20+$N20)&amp;" "&amp;$J20</f>
        <v xml:space="preserve">0 </v>
      </c>
      <c r="Y20" t="b">
        <f t="shared" si="0"/>
        <v>0</v>
      </c>
      <c r="Z20" t="b">
        <f t="shared" si="1"/>
        <v>1</v>
      </c>
      <c r="AA20" t="b">
        <f t="shared" si="2"/>
        <v>0</v>
      </c>
    </row>
    <row r="21" spans="23:27" x14ac:dyDescent="0.25">
      <c r="W21" t="str" cm="1">
        <f t="array" ref="W21">RoundToTwoSigFigs(B21*$O21+$N21)&amp;" "&amp;$J21</f>
        <v xml:space="preserve">0 </v>
      </c>
      <c r="X21" t="str" cm="1">
        <f t="array" ref="X21">RoundToTwoSigFigs(C21*$O21+$N21)&amp;" "&amp;$J21</f>
        <v xml:space="preserve">0 </v>
      </c>
      <c r="Y21" t="b">
        <f t="shared" si="0"/>
        <v>0</v>
      </c>
      <c r="Z21" t="b">
        <f t="shared" si="1"/>
        <v>1</v>
      </c>
      <c r="AA21" t="b">
        <f t="shared" si="2"/>
        <v>0</v>
      </c>
    </row>
    <row r="22" spans="23:27" x14ac:dyDescent="0.25">
      <c r="W22" t="str" cm="1">
        <f t="array" ref="W22">RoundToTwoSigFigs(B22*$O22+$N22)&amp;" "&amp;$J22</f>
        <v xml:space="preserve">0 </v>
      </c>
      <c r="X22" t="str" cm="1">
        <f t="array" ref="X22">RoundToTwoSigFigs(C22*$O22+$N22)&amp;" "&amp;$J22</f>
        <v xml:space="preserve">0 </v>
      </c>
      <c r="Y22" t="b">
        <f t="shared" si="0"/>
        <v>0</v>
      </c>
      <c r="Z22" t="b">
        <f t="shared" si="1"/>
        <v>1</v>
      </c>
      <c r="AA22" t="b">
        <f t="shared" si="2"/>
        <v>0</v>
      </c>
    </row>
    <row r="23" spans="23:27" x14ac:dyDescent="0.25">
      <c r="W23" t="str" cm="1">
        <f t="array" ref="W23">RoundToTwoSigFigs(B23*$O23+$N23)&amp;" "&amp;$J23</f>
        <v xml:space="preserve">0 </v>
      </c>
      <c r="X23" t="str" cm="1">
        <f t="array" ref="X23">RoundToTwoSigFigs(C23*$O23+$N23)&amp;" "&amp;$J23</f>
        <v xml:space="preserve">0 </v>
      </c>
      <c r="Y23" t="b">
        <f t="shared" si="0"/>
        <v>0</v>
      </c>
      <c r="Z23" t="b">
        <f t="shared" si="1"/>
        <v>1</v>
      </c>
      <c r="AA23" t="b">
        <f t="shared" si="2"/>
        <v>0</v>
      </c>
    </row>
    <row r="24" spans="23:27" x14ac:dyDescent="0.25">
      <c r="W24" t="str" cm="1">
        <f t="array" ref="W24">RoundToTwoSigFigs(B24*$O24+$N24)&amp;" "&amp;$J24</f>
        <v xml:space="preserve">0 </v>
      </c>
      <c r="X24" t="str" cm="1">
        <f t="array" ref="X24">RoundToTwoSigFigs(C24*$O24+$N24)&amp;" "&amp;$J24</f>
        <v xml:space="preserve">0 </v>
      </c>
      <c r="Y24" t="b">
        <f t="shared" si="0"/>
        <v>0</v>
      </c>
      <c r="Z24" t="b">
        <f t="shared" si="1"/>
        <v>1</v>
      </c>
      <c r="AA24" t="b">
        <f t="shared" si="2"/>
        <v>0</v>
      </c>
    </row>
    <row r="25" spans="23:27" x14ac:dyDescent="0.25">
      <c r="W25" t="str" cm="1">
        <f t="array" ref="W25">RoundToTwoSigFigs(B25*$O25+$N25)&amp;" "&amp;$J25</f>
        <v xml:space="preserve">0 </v>
      </c>
      <c r="X25" t="str" cm="1">
        <f t="array" ref="X25">RoundToTwoSigFigs(C25*$O25+$N25)&amp;" "&amp;$J25</f>
        <v xml:space="preserve">0 </v>
      </c>
      <c r="Y25" t="b">
        <f t="shared" si="0"/>
        <v>0</v>
      </c>
      <c r="Z25" t="b">
        <f t="shared" si="1"/>
        <v>1</v>
      </c>
      <c r="AA25" t="b">
        <f t="shared" si="2"/>
        <v>0</v>
      </c>
    </row>
    <row r="26" spans="23:27" x14ac:dyDescent="0.25">
      <c r="W26" t="str" cm="1">
        <f t="array" ref="W26">RoundToTwoSigFigs(B26*$O26+$N26)&amp;" "&amp;$J26</f>
        <v xml:space="preserve">0 </v>
      </c>
      <c r="X26" t="str" cm="1">
        <f t="array" ref="X26">RoundToTwoSigFigs(C26*$O26+$N26)&amp;" "&amp;$J26</f>
        <v xml:space="preserve">0 </v>
      </c>
      <c r="Y26" t="b">
        <f t="shared" si="0"/>
        <v>0</v>
      </c>
      <c r="Z26" t="b">
        <f t="shared" si="1"/>
        <v>1</v>
      </c>
      <c r="AA26" t="b">
        <f t="shared" si="2"/>
        <v>0</v>
      </c>
    </row>
    <row r="27" spans="23:27" x14ac:dyDescent="0.25">
      <c r="W27" t="str" cm="1">
        <f t="array" ref="W27">RoundToTwoSigFigs(B27*$O27+$N27)&amp;" "&amp;$J27</f>
        <v xml:space="preserve">0 </v>
      </c>
      <c r="X27" t="str" cm="1">
        <f t="array" ref="X27">RoundToTwoSigFigs(C27*$O27+$N27)&amp;" "&amp;$J27</f>
        <v xml:space="preserve">0 </v>
      </c>
      <c r="Y27" t="b">
        <f t="shared" si="0"/>
        <v>0</v>
      </c>
      <c r="Z27" t="b">
        <f t="shared" si="1"/>
        <v>1</v>
      </c>
      <c r="AA27" t="b">
        <f t="shared" si="2"/>
        <v>0</v>
      </c>
    </row>
    <row r="28" spans="23:27" x14ac:dyDescent="0.25">
      <c r="W28" t="str" cm="1">
        <f t="array" ref="W28">RoundToTwoSigFigs(B28*$O28+$N28)&amp;" "&amp;$J28</f>
        <v xml:space="preserve">0 </v>
      </c>
      <c r="X28" t="str" cm="1">
        <f t="array" ref="X28">RoundToTwoSigFigs(C28*$O28+$N28)&amp;" "&amp;$J28</f>
        <v xml:space="preserve">0 </v>
      </c>
      <c r="Y28" t="b">
        <f t="shared" si="0"/>
        <v>0</v>
      </c>
      <c r="Z28" t="b">
        <f t="shared" si="1"/>
        <v>1</v>
      </c>
      <c r="AA28" t="b">
        <f t="shared" si="2"/>
        <v>0</v>
      </c>
    </row>
    <row r="29" spans="23:27" x14ac:dyDescent="0.25">
      <c r="W29" t="str" cm="1">
        <f t="array" ref="W29">RoundToTwoSigFigs(B29*$O29+$N29)&amp;" "&amp;$J29</f>
        <v xml:space="preserve">0 </v>
      </c>
      <c r="X29" t="str" cm="1">
        <f t="array" ref="X29">RoundToTwoSigFigs(C29*$O29+$N29)&amp;" "&amp;$J29</f>
        <v xml:space="preserve">0 </v>
      </c>
      <c r="Y29" t="b">
        <f t="shared" si="0"/>
        <v>0</v>
      </c>
      <c r="Z29" t="b">
        <f t="shared" si="1"/>
        <v>1</v>
      </c>
      <c r="AA29" t="b">
        <f t="shared" si="2"/>
        <v>0</v>
      </c>
    </row>
    <row r="30" spans="23:27" x14ac:dyDescent="0.25">
      <c r="W30" t="str" cm="1">
        <f t="array" ref="W30">RoundToTwoSigFigs(B30*$O30+$N30)&amp;" "&amp;$J30</f>
        <v xml:space="preserve">0 </v>
      </c>
      <c r="X30" t="str" cm="1">
        <f t="array" ref="X30">RoundToTwoSigFigs(C30*$O30+$N30)&amp;" "&amp;$J30</f>
        <v xml:space="preserve">0 </v>
      </c>
      <c r="Y30" t="b">
        <f t="shared" si="0"/>
        <v>0</v>
      </c>
      <c r="Z30" t="b">
        <f t="shared" si="1"/>
        <v>1</v>
      </c>
      <c r="AA30" t="b">
        <f t="shared" si="2"/>
        <v>0</v>
      </c>
    </row>
    <row r="31" spans="23:27" x14ac:dyDescent="0.25">
      <c r="W31" t="str" cm="1">
        <f t="array" ref="W31">RoundToTwoSigFigs(B31*$O31+$N31)&amp;" "&amp;$J31</f>
        <v xml:space="preserve">0 </v>
      </c>
      <c r="X31" t="str" cm="1">
        <f t="array" ref="X31">RoundToTwoSigFigs(C31*$O31+$N31)&amp;" "&amp;$J31</f>
        <v xml:space="preserve">0 </v>
      </c>
      <c r="Y31" t="b">
        <f t="shared" si="0"/>
        <v>0</v>
      </c>
      <c r="Z31" t="b">
        <f t="shared" si="1"/>
        <v>1</v>
      </c>
      <c r="AA31" t="b">
        <f t="shared" si="2"/>
        <v>0</v>
      </c>
    </row>
    <row r="32" spans="23:27" x14ac:dyDescent="0.25">
      <c r="W32" t="str" cm="1">
        <f t="array" ref="W32">RoundToTwoSigFigs(B32*$O32+$N32)&amp;" "&amp;$J32</f>
        <v xml:space="preserve">0 </v>
      </c>
      <c r="X32" t="str" cm="1">
        <f t="array" ref="X32">RoundToTwoSigFigs(C32*$O32+$N32)&amp;" "&amp;$J32</f>
        <v xml:space="preserve">0 </v>
      </c>
      <c r="Y32" t="b">
        <f t="shared" si="0"/>
        <v>0</v>
      </c>
      <c r="Z32" t="b">
        <f t="shared" si="1"/>
        <v>1</v>
      </c>
      <c r="AA32" t="b">
        <f t="shared" si="2"/>
        <v>0</v>
      </c>
    </row>
    <row r="33" spans="23:27" x14ac:dyDescent="0.25">
      <c r="W33" t="str" cm="1">
        <f t="array" ref="W33">RoundToTwoSigFigs(B33*$O33+$N33)&amp;" "&amp;$J33</f>
        <v xml:space="preserve">0 </v>
      </c>
      <c r="X33" t="str" cm="1">
        <f t="array" ref="X33">RoundToTwoSigFigs(C33*$O33+$N33)&amp;" "&amp;$J33</f>
        <v xml:space="preserve">0 </v>
      </c>
      <c r="Y33" t="b">
        <f t="shared" si="0"/>
        <v>0</v>
      </c>
      <c r="Z33" t="b">
        <f t="shared" si="1"/>
        <v>1</v>
      </c>
      <c r="AA33" t="b">
        <f t="shared" si="2"/>
        <v>0</v>
      </c>
    </row>
    <row r="34" spans="23:27" x14ac:dyDescent="0.25">
      <c r="W34" t="str" cm="1">
        <f t="array" ref="W34">RoundToTwoSigFigs(B34*$O34+$N34)&amp;" "&amp;$J34</f>
        <v xml:space="preserve">0 </v>
      </c>
      <c r="X34" t="str" cm="1">
        <f t="array" ref="X34">RoundToTwoSigFigs(C34*$O34+$N34)&amp;" "&amp;$J34</f>
        <v xml:space="preserve">0 </v>
      </c>
      <c r="Y34" t="b">
        <f t="shared" si="0"/>
        <v>0</v>
      </c>
      <c r="Z34" t="b">
        <f t="shared" si="1"/>
        <v>1</v>
      </c>
      <c r="AA34" t="b">
        <f t="shared" si="2"/>
        <v>0</v>
      </c>
    </row>
    <row r="35" spans="23:27" x14ac:dyDescent="0.25">
      <c r="W35" t="str" cm="1">
        <f t="array" ref="W35">RoundToTwoSigFigs(B35*$O35+$N35)&amp;" "&amp;$J35</f>
        <v xml:space="preserve">0 </v>
      </c>
      <c r="X35" t="str" cm="1">
        <f t="array" ref="X35">RoundToTwoSigFigs(C35*$O35+$N35)&amp;" "&amp;$J35</f>
        <v xml:space="preserve">0 </v>
      </c>
      <c r="Y35" t="b">
        <f t="shared" si="0"/>
        <v>0</v>
      </c>
      <c r="Z35" t="b">
        <f t="shared" si="1"/>
        <v>1</v>
      </c>
      <c r="AA35" t="b">
        <f t="shared" si="2"/>
        <v>0</v>
      </c>
    </row>
    <row r="36" spans="23:27" x14ac:dyDescent="0.25">
      <c r="W36" t="str" cm="1">
        <f t="array" ref="W36">RoundToTwoSigFigs(B36*$O36+$N36)&amp;" "&amp;$J36</f>
        <v xml:space="preserve">0 </v>
      </c>
      <c r="X36" t="str" cm="1">
        <f t="array" ref="X36">RoundToTwoSigFigs(C36*$O36+$N36)&amp;" "&amp;$J36</f>
        <v xml:space="preserve">0 </v>
      </c>
      <c r="Y36" t="b">
        <f t="shared" si="0"/>
        <v>0</v>
      </c>
      <c r="Z36" t="b">
        <f t="shared" si="1"/>
        <v>1</v>
      </c>
      <c r="AA36" t="b">
        <f t="shared" si="2"/>
        <v>0</v>
      </c>
    </row>
    <row r="37" spans="23:27" x14ac:dyDescent="0.25">
      <c r="W37" t="str" cm="1">
        <f t="array" ref="W37">RoundToTwoSigFigs(B37*$O37+$N37)&amp;" "&amp;$J37</f>
        <v xml:space="preserve">0 </v>
      </c>
      <c r="X37" t="str" cm="1">
        <f t="array" ref="X37">RoundToTwoSigFigs(C37*$O37+$N37)&amp;" "&amp;$J37</f>
        <v xml:space="preserve">0 </v>
      </c>
      <c r="Y37" t="b">
        <f t="shared" si="0"/>
        <v>0</v>
      </c>
      <c r="Z37" t="b">
        <f t="shared" si="1"/>
        <v>1</v>
      </c>
      <c r="AA37" t="b">
        <f t="shared" si="2"/>
        <v>0</v>
      </c>
    </row>
    <row r="38" spans="23:27" x14ac:dyDescent="0.25">
      <c r="W38" t="str" cm="1">
        <f t="array" ref="W38">RoundToTwoSigFigs(B38*$O38+$N38)&amp;" "&amp;$J38</f>
        <v xml:space="preserve">0 </v>
      </c>
      <c r="X38" t="str" cm="1">
        <f t="array" ref="X38">RoundToTwoSigFigs(C38*$O38+$N38)&amp;" "&amp;$J38</f>
        <v xml:space="preserve">0 </v>
      </c>
      <c r="Y38" t="b">
        <f t="shared" si="0"/>
        <v>0</v>
      </c>
      <c r="Z38" t="b">
        <f t="shared" si="1"/>
        <v>1</v>
      </c>
      <c r="AA38" t="b">
        <f t="shared" si="2"/>
        <v>0</v>
      </c>
    </row>
    <row r="39" spans="23:27" x14ac:dyDescent="0.25">
      <c r="W39" t="str" cm="1">
        <f t="array" ref="W39">RoundToTwoSigFigs(B39*$O39+$N39)&amp;" "&amp;$J39</f>
        <v xml:space="preserve">0 </v>
      </c>
      <c r="X39" t="str" cm="1">
        <f t="array" ref="X39">RoundToTwoSigFigs(C39*$O39+$N39)&amp;" "&amp;$J39</f>
        <v xml:space="preserve">0 </v>
      </c>
      <c r="Y39" t="b">
        <f t="shared" si="0"/>
        <v>0</v>
      </c>
      <c r="Z39" t="b">
        <f t="shared" si="1"/>
        <v>1</v>
      </c>
      <c r="AA39" t="b">
        <f t="shared" si="2"/>
        <v>0</v>
      </c>
    </row>
    <row r="40" spans="23:27" x14ac:dyDescent="0.25">
      <c r="W40" t="str" cm="1">
        <f t="array" ref="W40">RoundToTwoSigFigs(B40*$O40+$N40)&amp;" "&amp;$J40</f>
        <v xml:space="preserve">0 </v>
      </c>
      <c r="X40" t="str" cm="1">
        <f t="array" ref="X40">RoundToTwoSigFigs(C40*$O40+$N40)&amp;" "&amp;$J40</f>
        <v xml:space="preserve">0 </v>
      </c>
      <c r="Y40" t="b">
        <f t="shared" si="0"/>
        <v>0</v>
      </c>
      <c r="Z40" t="b">
        <f t="shared" si="1"/>
        <v>1</v>
      </c>
      <c r="AA40" t="b">
        <f t="shared" si="2"/>
        <v>0</v>
      </c>
    </row>
    <row r="41" spans="23:27" x14ac:dyDescent="0.25">
      <c r="W41" t="str" cm="1">
        <f t="array" ref="W41">RoundToTwoSigFigs(B41*$O41+$N41)&amp;" "&amp;$J41</f>
        <v xml:space="preserve">0 </v>
      </c>
      <c r="X41" t="str" cm="1">
        <f t="array" ref="X41">RoundToTwoSigFigs(C41*$O41+$N41)&amp;" "&amp;$J41</f>
        <v xml:space="preserve">0 </v>
      </c>
      <c r="Y41" t="b">
        <f t="shared" si="0"/>
        <v>0</v>
      </c>
      <c r="Z41" t="b">
        <f t="shared" si="1"/>
        <v>1</v>
      </c>
      <c r="AA41" t="b">
        <f t="shared" si="2"/>
        <v>0</v>
      </c>
    </row>
    <row r="42" spans="23:27" x14ac:dyDescent="0.25">
      <c r="W42" t="str" cm="1">
        <f t="array" ref="W42">RoundToTwoSigFigs(B42*$O42+$N42)&amp;" "&amp;$J42</f>
        <v xml:space="preserve">0 </v>
      </c>
      <c r="X42" t="str" cm="1">
        <f t="array" ref="X42">RoundToTwoSigFigs(C42*$O42+$N42)&amp;" "&amp;$J42</f>
        <v xml:space="preserve">0 </v>
      </c>
      <c r="Y42" t="b">
        <f t="shared" si="0"/>
        <v>0</v>
      </c>
      <c r="Z42" t="b">
        <f t="shared" si="1"/>
        <v>1</v>
      </c>
      <c r="AA42" t="b">
        <f t="shared" si="2"/>
        <v>0</v>
      </c>
    </row>
    <row r="43" spans="23:27" x14ac:dyDescent="0.25">
      <c r="W43" t="str" cm="1">
        <f t="array" ref="W43">RoundToTwoSigFigs(B43*$O43+$N43)&amp;" "&amp;$J43</f>
        <v xml:space="preserve">0 </v>
      </c>
      <c r="X43" t="str" cm="1">
        <f t="array" ref="X43">RoundToTwoSigFigs(C43*$O43+$N43)&amp;" "&amp;$J43</f>
        <v xml:space="preserve">0 </v>
      </c>
      <c r="Y43" t="b">
        <f t="shared" si="0"/>
        <v>0</v>
      </c>
      <c r="Z43" t="b">
        <f t="shared" si="1"/>
        <v>1</v>
      </c>
      <c r="AA43" t="b">
        <f t="shared" si="2"/>
        <v>0</v>
      </c>
    </row>
    <row r="44" spans="23:27" x14ac:dyDescent="0.25">
      <c r="W44" t="str" cm="1">
        <f t="array" ref="W44">RoundToTwoSigFigs(B44*$O44+$N44)&amp;" "&amp;$J44</f>
        <v xml:space="preserve">0 </v>
      </c>
      <c r="X44" t="str" cm="1">
        <f t="array" ref="X44">RoundToTwoSigFigs(C44*$O44+$N44)&amp;" "&amp;$J44</f>
        <v xml:space="preserve">0 </v>
      </c>
      <c r="Y44" t="b">
        <f t="shared" si="0"/>
        <v>0</v>
      </c>
      <c r="Z44" t="b">
        <f t="shared" si="1"/>
        <v>1</v>
      </c>
      <c r="AA44" t="b">
        <f t="shared" si="2"/>
        <v>0</v>
      </c>
    </row>
    <row r="45" spans="23:27" x14ac:dyDescent="0.25">
      <c r="W45" t="str" cm="1">
        <f t="array" ref="W45">RoundToTwoSigFigs(B45*$O45+$N45)&amp;" "&amp;$J45</f>
        <v xml:space="preserve">0 </v>
      </c>
      <c r="X45" t="str" cm="1">
        <f t="array" ref="X45">RoundToTwoSigFigs(C45*$O45+$N45)&amp;" "&amp;$J45</f>
        <v xml:space="preserve">0 </v>
      </c>
      <c r="Y45" t="b">
        <f t="shared" si="0"/>
        <v>0</v>
      </c>
      <c r="Z45" t="b">
        <f t="shared" si="1"/>
        <v>1</v>
      </c>
      <c r="AA45" t="b">
        <f t="shared" si="2"/>
        <v>0</v>
      </c>
    </row>
    <row r="46" spans="23:27" x14ac:dyDescent="0.25">
      <c r="W46" t="str" cm="1">
        <f t="array" ref="W46">RoundToTwoSigFigs(B46*$O46+$N46)&amp;" "&amp;$J46</f>
        <v xml:space="preserve">0 </v>
      </c>
      <c r="X46" t="str" cm="1">
        <f t="array" ref="X46">RoundToTwoSigFigs(C46*$O46+$N46)&amp;" "&amp;$J46</f>
        <v xml:space="preserve">0 </v>
      </c>
      <c r="Y46" t="b">
        <f t="shared" si="0"/>
        <v>0</v>
      </c>
      <c r="Z46" t="b">
        <f t="shared" si="1"/>
        <v>1</v>
      </c>
      <c r="AA46" t="b">
        <f t="shared" si="2"/>
        <v>0</v>
      </c>
    </row>
    <row r="47" spans="23:27" x14ac:dyDescent="0.25">
      <c r="W47" t="str" cm="1">
        <f t="array" ref="W47">RoundToTwoSigFigs(B47*$O47+$N47)&amp;" "&amp;$J47</f>
        <v xml:space="preserve">0 </v>
      </c>
      <c r="X47" t="str" cm="1">
        <f t="array" ref="X47">RoundToTwoSigFigs(C47*$O47+$N47)&amp;" "&amp;$J47</f>
        <v xml:space="preserve">0 </v>
      </c>
      <c r="Y47" t="b">
        <f t="shared" si="0"/>
        <v>0</v>
      </c>
      <c r="Z47" t="b">
        <f t="shared" si="1"/>
        <v>1</v>
      </c>
      <c r="AA47" t="b">
        <f t="shared" si="2"/>
        <v>0</v>
      </c>
    </row>
    <row r="48" spans="23:27" x14ac:dyDescent="0.25">
      <c r="W48" t="str" cm="1">
        <f t="array" ref="W48">RoundToTwoSigFigs(B48*$O48+$N48)&amp;" "&amp;$J48</f>
        <v xml:space="preserve">0 </v>
      </c>
      <c r="X48" t="str" cm="1">
        <f t="array" ref="X48">RoundToTwoSigFigs(C48*$O48+$N48)&amp;" "&amp;$J48</f>
        <v xml:space="preserve">0 </v>
      </c>
      <c r="Y48" t="b">
        <f t="shared" si="0"/>
        <v>0</v>
      </c>
      <c r="Z48" t="b">
        <f t="shared" si="1"/>
        <v>1</v>
      </c>
      <c r="AA48" t="b">
        <f t="shared" si="2"/>
        <v>0</v>
      </c>
    </row>
    <row r="49" spans="23:27" x14ac:dyDescent="0.25">
      <c r="W49" t="str" cm="1">
        <f t="array" ref="W49">RoundToTwoSigFigs(B49*$O49+$N49)&amp;" "&amp;$J49</f>
        <v xml:space="preserve">0 </v>
      </c>
      <c r="X49" t="str" cm="1">
        <f t="array" ref="X49">RoundToTwoSigFigs(C49*$O49+$N49)&amp;" "&amp;$J49</f>
        <v xml:space="preserve">0 </v>
      </c>
      <c r="Y49" t="b">
        <f t="shared" si="0"/>
        <v>0</v>
      </c>
      <c r="Z49" t="b">
        <f t="shared" si="1"/>
        <v>1</v>
      </c>
      <c r="AA49" t="b">
        <f t="shared" si="2"/>
        <v>0</v>
      </c>
    </row>
    <row r="50" spans="23:27" x14ac:dyDescent="0.25">
      <c r="W50" t="str" cm="1">
        <f t="array" ref="W50">RoundToTwoSigFigs(B50*$O50+$N50)&amp;" "&amp;$J50</f>
        <v xml:space="preserve">0 </v>
      </c>
      <c r="X50" t="str" cm="1">
        <f t="array" ref="X50">RoundToTwoSigFigs(C50*$O50+$N50)&amp;" "&amp;$J50</f>
        <v xml:space="preserve">0 </v>
      </c>
      <c r="Y50" t="b">
        <f t="shared" si="0"/>
        <v>0</v>
      </c>
      <c r="Z50" t="b">
        <f t="shared" si="1"/>
        <v>1</v>
      </c>
      <c r="AA50" t="b">
        <f t="shared" si="2"/>
        <v>0</v>
      </c>
    </row>
    <row r="51" spans="23:27" x14ac:dyDescent="0.25">
      <c r="W51" t="str" cm="1">
        <f t="array" ref="W51">RoundToTwoSigFigs(B51*$O51+$N51)&amp;" "&amp;$J51</f>
        <v xml:space="preserve">0 </v>
      </c>
      <c r="X51" t="str" cm="1">
        <f t="array" ref="X51">RoundToTwoSigFigs(C51*$O51+$N51)&amp;" "&amp;$J51</f>
        <v xml:space="preserve">0 </v>
      </c>
      <c r="Y51" t="b">
        <f t="shared" si="0"/>
        <v>0</v>
      </c>
      <c r="Z51" t="b">
        <f t="shared" si="1"/>
        <v>1</v>
      </c>
      <c r="AA51" t="b">
        <f t="shared" si="2"/>
        <v>0</v>
      </c>
    </row>
    <row r="52" spans="23:27" x14ac:dyDescent="0.25">
      <c r="W52" t="str" cm="1">
        <f t="array" ref="W52">RoundToTwoSigFigs(B52*$O52+$N52)&amp;" "&amp;$J52</f>
        <v xml:space="preserve">0 </v>
      </c>
      <c r="X52" t="str" cm="1">
        <f t="array" ref="X52">RoundToTwoSigFigs(C52*$O52+$N52)&amp;" "&amp;$J52</f>
        <v xml:space="preserve">0 </v>
      </c>
      <c r="Y52" t="b">
        <f t="shared" si="0"/>
        <v>0</v>
      </c>
      <c r="Z52" t="b">
        <f t="shared" si="1"/>
        <v>1</v>
      </c>
      <c r="AA52" t="b">
        <f t="shared" si="2"/>
        <v>0</v>
      </c>
    </row>
    <row r="53" spans="23:27" x14ac:dyDescent="0.25">
      <c r="W53" t="str" cm="1">
        <f t="array" ref="W53">RoundToTwoSigFigs(B53*$O53+$N53)&amp;" "&amp;$J53</f>
        <v xml:space="preserve">0 </v>
      </c>
      <c r="X53" t="str" cm="1">
        <f t="array" ref="X53">RoundToTwoSigFigs(C53*$O53+$N53)&amp;" "&amp;$J53</f>
        <v xml:space="preserve">0 </v>
      </c>
      <c r="Y53" t="b">
        <f t="shared" si="0"/>
        <v>0</v>
      </c>
      <c r="Z53" t="b">
        <f t="shared" si="1"/>
        <v>1</v>
      </c>
      <c r="AA53" t="b">
        <f t="shared" si="2"/>
        <v>0</v>
      </c>
    </row>
    <row r="54" spans="23:27" x14ac:dyDescent="0.25">
      <c r="W54" t="str" cm="1">
        <f t="array" ref="W54">RoundToTwoSigFigs(B54*$O54+$N54)&amp;" "&amp;$J54</f>
        <v xml:space="preserve">0 </v>
      </c>
      <c r="X54" t="str" cm="1">
        <f t="array" ref="X54">RoundToTwoSigFigs(C54*$O54+$N54)&amp;" "&amp;$J54</f>
        <v xml:space="preserve">0 </v>
      </c>
      <c r="Y54" t="b">
        <f t="shared" si="0"/>
        <v>0</v>
      </c>
      <c r="Z54" t="b">
        <f t="shared" si="1"/>
        <v>1</v>
      </c>
      <c r="AA54" t="b">
        <f t="shared" si="2"/>
        <v>0</v>
      </c>
    </row>
    <row r="55" spans="23:27" x14ac:dyDescent="0.25">
      <c r="W55" t="str" cm="1">
        <f t="array" ref="W55">RoundToTwoSigFigs(B55*$O55+$N55)&amp;" "&amp;$J55</f>
        <v xml:space="preserve">0 </v>
      </c>
      <c r="X55" t="str" cm="1">
        <f t="array" ref="X55">RoundToTwoSigFigs(C55*$O55+$N55)&amp;" "&amp;$J55</f>
        <v xml:space="preserve">0 </v>
      </c>
      <c r="Y55" t="b">
        <f t="shared" si="0"/>
        <v>0</v>
      </c>
      <c r="Z55" t="b">
        <f t="shared" si="1"/>
        <v>1</v>
      </c>
      <c r="AA55" t="b">
        <f t="shared" si="2"/>
        <v>0</v>
      </c>
    </row>
    <row r="56" spans="23:27" x14ac:dyDescent="0.25">
      <c r="W56" t="str" cm="1">
        <f t="array" ref="W56">RoundToTwoSigFigs(B56*$O56+$N56)&amp;" "&amp;$J56</f>
        <v xml:space="preserve">0 </v>
      </c>
      <c r="X56" t="str" cm="1">
        <f t="array" ref="X56">RoundToTwoSigFigs(C56*$O56+$N56)&amp;" "&amp;$J56</f>
        <v xml:space="preserve">0 </v>
      </c>
      <c r="Y56" t="b">
        <f t="shared" si="0"/>
        <v>0</v>
      </c>
      <c r="Z56" t="b">
        <f t="shared" si="1"/>
        <v>1</v>
      </c>
      <c r="AA56" t="b">
        <f t="shared" si="2"/>
        <v>0</v>
      </c>
    </row>
    <row r="57" spans="23:27" x14ac:dyDescent="0.25">
      <c r="W57" t="str" cm="1">
        <f t="array" ref="W57">RoundToTwoSigFigs(B57*$O57+$N57)&amp;" "&amp;$J57</f>
        <v xml:space="preserve">0 </v>
      </c>
      <c r="X57" t="str" cm="1">
        <f t="array" ref="X57">RoundToTwoSigFigs(C57*$O57+$N57)&amp;" "&amp;$J57</f>
        <v xml:space="preserve">0 </v>
      </c>
      <c r="Y57" t="b">
        <f t="shared" si="0"/>
        <v>0</v>
      </c>
      <c r="Z57" t="b">
        <f t="shared" si="1"/>
        <v>1</v>
      </c>
      <c r="AA57" t="b">
        <f t="shared" si="2"/>
        <v>0</v>
      </c>
    </row>
    <row r="58" spans="23:27" x14ac:dyDescent="0.25">
      <c r="W58" t="str" cm="1">
        <f t="array" ref="W58">RoundToTwoSigFigs(B58*$O58+$N58)&amp;" "&amp;$J58</f>
        <v xml:space="preserve">0 </v>
      </c>
      <c r="X58" t="str" cm="1">
        <f t="array" ref="X58">RoundToTwoSigFigs(C58*$O58+$N58)&amp;" "&amp;$J58</f>
        <v xml:space="preserve">0 </v>
      </c>
      <c r="Y58" t="b">
        <f t="shared" si="0"/>
        <v>0</v>
      </c>
      <c r="Z58" t="b">
        <f t="shared" si="1"/>
        <v>1</v>
      </c>
      <c r="AA58" t="b">
        <f t="shared" si="2"/>
        <v>0</v>
      </c>
    </row>
    <row r="59" spans="23:27" x14ac:dyDescent="0.25">
      <c r="W59" t="str" cm="1">
        <f t="array" ref="W59">RoundToTwoSigFigs(B59*$O59+$N59)&amp;" "&amp;$J59</f>
        <v xml:space="preserve">0 </v>
      </c>
      <c r="X59" t="str" cm="1">
        <f t="array" ref="X59">RoundToTwoSigFigs(C59*$O59+$N59)&amp;" "&amp;$J59</f>
        <v xml:space="preserve">0 </v>
      </c>
      <c r="Y59" t="b">
        <f t="shared" si="0"/>
        <v>0</v>
      </c>
      <c r="Z59" t="b">
        <f t="shared" si="1"/>
        <v>1</v>
      </c>
      <c r="AA59" t="b">
        <f t="shared" si="2"/>
        <v>0</v>
      </c>
    </row>
    <row r="60" spans="23:27" x14ac:dyDescent="0.25">
      <c r="W60" t="str" cm="1">
        <f t="array" ref="W60">RoundToTwoSigFigs(B60*$O60+$N60)&amp;" "&amp;$J60</f>
        <v xml:space="preserve">0 </v>
      </c>
      <c r="X60" t="str" cm="1">
        <f t="array" ref="X60">RoundToTwoSigFigs(C60*$O60+$N60)&amp;" "&amp;$J60</f>
        <v xml:space="preserve">0 </v>
      </c>
      <c r="Y60" t="b">
        <f t="shared" si="0"/>
        <v>0</v>
      </c>
      <c r="Z60" t="b">
        <f t="shared" si="1"/>
        <v>1</v>
      </c>
      <c r="AA60" t="b">
        <f t="shared" si="2"/>
        <v>0</v>
      </c>
    </row>
    <row r="61" spans="23:27" x14ac:dyDescent="0.25">
      <c r="W61" t="str" cm="1">
        <f t="array" ref="W61">RoundToTwoSigFigs(B61*$O61+$N61)&amp;" "&amp;$J61</f>
        <v xml:space="preserve">0 </v>
      </c>
      <c r="X61" t="str" cm="1">
        <f t="array" ref="X61">RoundToTwoSigFigs(C61*$O61+$N61)&amp;" "&amp;$J61</f>
        <v xml:space="preserve">0 </v>
      </c>
      <c r="Y61" t="b">
        <f t="shared" si="0"/>
        <v>0</v>
      </c>
      <c r="Z61" t="b">
        <f t="shared" si="1"/>
        <v>1</v>
      </c>
      <c r="AA61" t="b">
        <f t="shared" si="2"/>
        <v>0</v>
      </c>
    </row>
    <row r="62" spans="23:27" x14ac:dyDescent="0.25">
      <c r="W62" t="str" cm="1">
        <f t="array" ref="W62">RoundToTwoSigFigs(B62*$O62+$N62)&amp;" "&amp;$J62</f>
        <v xml:space="preserve">0 </v>
      </c>
      <c r="X62" t="str" cm="1">
        <f t="array" ref="X62">RoundToTwoSigFigs(C62*$O62+$N62)&amp;" "&amp;$J62</f>
        <v xml:space="preserve">0 </v>
      </c>
      <c r="Y62" t="b">
        <f t="shared" si="0"/>
        <v>0</v>
      </c>
      <c r="Z62" t="b">
        <f t="shared" si="1"/>
        <v>1</v>
      </c>
      <c r="AA62" t="b">
        <f t="shared" si="2"/>
        <v>0</v>
      </c>
    </row>
    <row r="63" spans="23:27" x14ac:dyDescent="0.25">
      <c r="W63" t="str" cm="1">
        <f t="array" ref="W63">RoundToTwoSigFigs(B63*$O63+$N63)&amp;" "&amp;$J63</f>
        <v xml:space="preserve">0 </v>
      </c>
      <c r="X63" t="str" cm="1">
        <f t="array" ref="X63">RoundToTwoSigFigs(C63*$O63+$N63)&amp;" "&amp;$J63</f>
        <v xml:space="preserve">0 </v>
      </c>
      <c r="Y63" t="b">
        <f t="shared" si="0"/>
        <v>0</v>
      </c>
      <c r="Z63" t="b">
        <f t="shared" si="1"/>
        <v>1</v>
      </c>
      <c r="AA63" t="b">
        <f t="shared" si="2"/>
        <v>0</v>
      </c>
    </row>
    <row r="64" spans="23:27" x14ac:dyDescent="0.25">
      <c r="W64" t="str" cm="1">
        <f t="array" ref="W64">RoundToTwoSigFigs(B64*$O64+$N64)&amp;" "&amp;$J64</f>
        <v xml:space="preserve">0 </v>
      </c>
      <c r="X64" t="str" cm="1">
        <f t="array" ref="X64">RoundToTwoSigFigs(C64*$O64+$N64)&amp;" "&amp;$J64</f>
        <v xml:space="preserve">0 </v>
      </c>
      <c r="Y64" t="b">
        <f t="shared" si="0"/>
        <v>0</v>
      </c>
      <c r="Z64" t="b">
        <f t="shared" si="1"/>
        <v>1</v>
      </c>
      <c r="AA64" t="b">
        <f t="shared" si="2"/>
        <v>0</v>
      </c>
    </row>
    <row r="65" spans="23:27" x14ac:dyDescent="0.25">
      <c r="W65" t="str" cm="1">
        <f t="array" ref="W65">RoundToTwoSigFigs(B65*$O65+$N65)&amp;" "&amp;$J65</f>
        <v xml:space="preserve">0 </v>
      </c>
      <c r="X65" t="str" cm="1">
        <f t="array" ref="X65">RoundToTwoSigFigs(C65*$O65+$N65)&amp;" "&amp;$J65</f>
        <v xml:space="preserve">0 </v>
      </c>
      <c r="Y65" t="b">
        <f t="shared" si="0"/>
        <v>0</v>
      </c>
      <c r="Z65" t="b">
        <f t="shared" si="1"/>
        <v>1</v>
      </c>
      <c r="AA65" t="b">
        <f t="shared" si="2"/>
        <v>0</v>
      </c>
    </row>
    <row r="66" spans="23:27" x14ac:dyDescent="0.25">
      <c r="W66" t="str" cm="1">
        <f t="array" ref="W66">RoundToTwoSigFigs(B66*$O66+$N66)&amp;" "&amp;$J66</f>
        <v xml:space="preserve">0 </v>
      </c>
      <c r="X66" t="str" cm="1">
        <f t="array" ref="X66">RoundToTwoSigFigs(C66*$O66+$N66)&amp;" "&amp;$J66</f>
        <v xml:space="preserve">0 </v>
      </c>
      <c r="Y66" t="b">
        <f t="shared" si="0"/>
        <v>0</v>
      </c>
      <c r="Z66" t="b">
        <f t="shared" si="1"/>
        <v>1</v>
      </c>
      <c r="AA66" t="b">
        <f t="shared" si="2"/>
        <v>0</v>
      </c>
    </row>
    <row r="67" spans="23:27" x14ac:dyDescent="0.25">
      <c r="W67" t="str" cm="1">
        <f t="array" ref="W67">RoundToTwoSigFigs(B67*$O67+$N67)&amp;" "&amp;$J67</f>
        <v xml:space="preserve">0 </v>
      </c>
      <c r="X67" t="str" cm="1">
        <f t="array" ref="X67">RoundToTwoSigFigs(C67*$O67+$N67)&amp;" "&amp;$J67</f>
        <v xml:space="preserve">0 </v>
      </c>
      <c r="Y67" t="b">
        <f t="shared" ref="Y67:Y130" si="3">AND((W67=U67),(V67=X67))</f>
        <v>0</v>
      </c>
      <c r="Z67" t="b">
        <f t="shared" ref="Z67:Z130" si="4">AND(B67&gt;=F67,B67&lt;=G67)</f>
        <v>1</v>
      </c>
      <c r="AA67" t="b">
        <f t="shared" ref="AA67:AA130" si="5">F67&lt;G67</f>
        <v>0</v>
      </c>
    </row>
    <row r="68" spans="23:27" x14ac:dyDescent="0.25">
      <c r="W68" t="str" cm="1">
        <f t="array" ref="W68">RoundToTwoSigFigs(B68*$O68+$N68)&amp;" "&amp;$J68</f>
        <v xml:space="preserve">0 </v>
      </c>
      <c r="X68" t="str" cm="1">
        <f t="array" ref="X68">RoundToTwoSigFigs(C68*$O68+$N68)&amp;" "&amp;$J68</f>
        <v xml:space="preserve">0 </v>
      </c>
      <c r="Y68" t="b">
        <f t="shared" si="3"/>
        <v>0</v>
      </c>
      <c r="Z68" t="b">
        <f t="shared" si="4"/>
        <v>1</v>
      </c>
      <c r="AA68" t="b">
        <f t="shared" si="5"/>
        <v>0</v>
      </c>
    </row>
    <row r="69" spans="23:27" x14ac:dyDescent="0.25">
      <c r="W69" t="str" cm="1">
        <f t="array" ref="W69">RoundToTwoSigFigs(B69*$O69+$N69)&amp;" "&amp;$J69</f>
        <v xml:space="preserve">0 </v>
      </c>
      <c r="X69" t="str" cm="1">
        <f t="array" ref="X69">RoundToTwoSigFigs(C69*$O69+$N69)&amp;" "&amp;$J69</f>
        <v xml:space="preserve">0 </v>
      </c>
      <c r="Y69" t="b">
        <f t="shared" si="3"/>
        <v>0</v>
      </c>
      <c r="Z69" t="b">
        <f t="shared" si="4"/>
        <v>1</v>
      </c>
      <c r="AA69" t="b">
        <f t="shared" si="5"/>
        <v>0</v>
      </c>
    </row>
    <row r="70" spans="23:27" x14ac:dyDescent="0.25">
      <c r="W70" t="str" cm="1">
        <f t="array" ref="W70">RoundToTwoSigFigs(B70*$O70+$N70)&amp;" "&amp;$J70</f>
        <v xml:space="preserve">0 </v>
      </c>
      <c r="X70" t="str" cm="1">
        <f t="array" ref="X70">RoundToTwoSigFigs(C70*$O70+$N70)&amp;" "&amp;$J70</f>
        <v xml:space="preserve">0 </v>
      </c>
      <c r="Y70" t="b">
        <f t="shared" si="3"/>
        <v>0</v>
      </c>
      <c r="Z70" t="b">
        <f t="shared" si="4"/>
        <v>1</v>
      </c>
      <c r="AA70" t="b">
        <f t="shared" si="5"/>
        <v>0</v>
      </c>
    </row>
    <row r="71" spans="23:27" x14ac:dyDescent="0.25">
      <c r="W71" t="str" cm="1">
        <f t="array" ref="W71">RoundToTwoSigFigs(B71*$O71+$N71)&amp;" "&amp;$J71</f>
        <v xml:space="preserve">0 </v>
      </c>
      <c r="X71" t="str" cm="1">
        <f t="array" ref="X71">RoundToTwoSigFigs(C71*$O71+$N71)&amp;" "&amp;$J71</f>
        <v xml:space="preserve">0 </v>
      </c>
      <c r="Y71" t="b">
        <f t="shared" si="3"/>
        <v>0</v>
      </c>
      <c r="Z71" t="b">
        <f t="shared" si="4"/>
        <v>1</v>
      </c>
      <c r="AA71" t="b">
        <f t="shared" si="5"/>
        <v>0</v>
      </c>
    </row>
    <row r="72" spans="23:27" x14ac:dyDescent="0.25">
      <c r="W72" t="str" cm="1">
        <f t="array" ref="W72">RoundToTwoSigFigs(B72*$O72+$N72)&amp;" "&amp;$J72</f>
        <v xml:space="preserve">0 </v>
      </c>
      <c r="X72" t="str" cm="1">
        <f t="array" ref="X72">RoundToTwoSigFigs(C72*$O72+$N72)&amp;" "&amp;$J72</f>
        <v xml:space="preserve">0 </v>
      </c>
      <c r="Y72" t="b">
        <f t="shared" si="3"/>
        <v>0</v>
      </c>
      <c r="Z72" t="b">
        <f t="shared" si="4"/>
        <v>1</v>
      </c>
      <c r="AA72" t="b">
        <f t="shared" si="5"/>
        <v>0</v>
      </c>
    </row>
    <row r="73" spans="23:27" x14ac:dyDescent="0.25">
      <c r="W73" t="str" cm="1">
        <f t="array" ref="W73">RoundToTwoSigFigs(B73*$O73+$N73)&amp;" "&amp;$J73</f>
        <v xml:space="preserve">0 </v>
      </c>
      <c r="X73" t="str" cm="1">
        <f t="array" ref="X73">RoundToTwoSigFigs(C73*$O73+$N73)&amp;" "&amp;$J73</f>
        <v xml:space="preserve">0 </v>
      </c>
      <c r="Y73" t="b">
        <f t="shared" si="3"/>
        <v>0</v>
      </c>
      <c r="Z73" t="b">
        <f t="shared" si="4"/>
        <v>1</v>
      </c>
      <c r="AA73" t="b">
        <f t="shared" si="5"/>
        <v>0</v>
      </c>
    </row>
    <row r="74" spans="23:27" x14ac:dyDescent="0.25">
      <c r="W74" t="str" cm="1">
        <f t="array" ref="W74">RoundToTwoSigFigs(B74*$O74+$N74)&amp;" "&amp;$J74</f>
        <v xml:space="preserve">0 </v>
      </c>
      <c r="X74" t="str" cm="1">
        <f t="array" ref="X74">RoundToTwoSigFigs(C74*$O74+$N74)&amp;" "&amp;$J74</f>
        <v xml:space="preserve">0 </v>
      </c>
      <c r="Y74" t="b">
        <f t="shared" si="3"/>
        <v>0</v>
      </c>
      <c r="Z74" t="b">
        <f t="shared" si="4"/>
        <v>1</v>
      </c>
      <c r="AA74" t="b">
        <f t="shared" si="5"/>
        <v>0</v>
      </c>
    </row>
    <row r="75" spans="23:27" x14ac:dyDescent="0.25">
      <c r="W75" t="str" cm="1">
        <f t="array" ref="W75">RoundToTwoSigFigs(B75*$O75+$N75)&amp;" "&amp;$J75</f>
        <v xml:space="preserve">0 </v>
      </c>
      <c r="X75" t="str" cm="1">
        <f t="array" ref="X75">RoundToTwoSigFigs(C75*$O75+$N75)&amp;" "&amp;$J75</f>
        <v xml:space="preserve">0 </v>
      </c>
      <c r="Y75" t="b">
        <f t="shared" si="3"/>
        <v>0</v>
      </c>
      <c r="Z75" t="b">
        <f t="shared" si="4"/>
        <v>1</v>
      </c>
      <c r="AA75" t="b">
        <f t="shared" si="5"/>
        <v>0</v>
      </c>
    </row>
    <row r="76" spans="23:27" x14ac:dyDescent="0.25">
      <c r="W76" t="str" cm="1">
        <f t="array" ref="W76">RoundToTwoSigFigs(B76*$O76+$N76)&amp;" "&amp;$J76</f>
        <v xml:space="preserve">0 </v>
      </c>
      <c r="X76" t="str" cm="1">
        <f t="array" ref="X76">RoundToTwoSigFigs(C76*$O76+$N76)&amp;" "&amp;$J76</f>
        <v xml:space="preserve">0 </v>
      </c>
      <c r="Y76" t="b">
        <f t="shared" si="3"/>
        <v>0</v>
      </c>
      <c r="Z76" t="b">
        <f t="shared" si="4"/>
        <v>1</v>
      </c>
      <c r="AA76" t="b">
        <f t="shared" si="5"/>
        <v>0</v>
      </c>
    </row>
    <row r="77" spans="23:27" x14ac:dyDescent="0.25">
      <c r="W77" t="str" cm="1">
        <f t="array" ref="W77">RoundToTwoSigFigs(B77*$O77+$N77)&amp;" "&amp;$J77</f>
        <v xml:space="preserve">0 </v>
      </c>
      <c r="X77" t="str" cm="1">
        <f t="array" ref="X77">RoundToTwoSigFigs(C77*$O77+$N77)&amp;" "&amp;$J77</f>
        <v xml:space="preserve">0 </v>
      </c>
      <c r="Y77" t="b">
        <f t="shared" si="3"/>
        <v>0</v>
      </c>
      <c r="Z77" t="b">
        <f t="shared" si="4"/>
        <v>1</v>
      </c>
      <c r="AA77" t="b">
        <f t="shared" si="5"/>
        <v>0</v>
      </c>
    </row>
    <row r="78" spans="23:27" x14ac:dyDescent="0.25">
      <c r="W78" t="str" cm="1">
        <f t="array" ref="W78">RoundToTwoSigFigs(B78*$O78+$N78)&amp;" "&amp;$J78</f>
        <v xml:space="preserve">0 </v>
      </c>
      <c r="X78" t="str" cm="1">
        <f t="array" ref="X78">RoundToTwoSigFigs(C78*$O78+$N78)&amp;" "&amp;$J78</f>
        <v xml:space="preserve">0 </v>
      </c>
      <c r="Y78" t="b">
        <f t="shared" si="3"/>
        <v>0</v>
      </c>
      <c r="Z78" t="b">
        <f t="shared" si="4"/>
        <v>1</v>
      </c>
      <c r="AA78" t="b">
        <f t="shared" si="5"/>
        <v>0</v>
      </c>
    </row>
    <row r="79" spans="23:27" x14ac:dyDescent="0.25">
      <c r="W79" t="str" cm="1">
        <f t="array" ref="W79">RoundToTwoSigFigs(B79*$O79+$N79)&amp;" "&amp;$J79</f>
        <v xml:space="preserve">0 </v>
      </c>
      <c r="X79" t="str" cm="1">
        <f t="array" ref="X79">RoundToTwoSigFigs(C79*$O79+$N79)&amp;" "&amp;$J79</f>
        <v xml:space="preserve">0 </v>
      </c>
      <c r="Y79" t="b">
        <f t="shared" si="3"/>
        <v>0</v>
      </c>
      <c r="Z79" t="b">
        <f t="shared" si="4"/>
        <v>1</v>
      </c>
      <c r="AA79" t="b">
        <f t="shared" si="5"/>
        <v>0</v>
      </c>
    </row>
    <row r="80" spans="23:27" x14ac:dyDescent="0.25">
      <c r="W80" t="str" cm="1">
        <f t="array" ref="W80">RoundToTwoSigFigs(B80*$O80+$N80)&amp;" "&amp;$J80</f>
        <v xml:space="preserve">0 </v>
      </c>
      <c r="X80" t="str" cm="1">
        <f t="array" ref="X80">RoundToTwoSigFigs(C80*$O80+$N80)&amp;" "&amp;$J80</f>
        <v xml:space="preserve">0 </v>
      </c>
      <c r="Y80" t="b">
        <f t="shared" si="3"/>
        <v>0</v>
      </c>
      <c r="Z80" t="b">
        <f t="shared" si="4"/>
        <v>1</v>
      </c>
      <c r="AA80" t="b">
        <f t="shared" si="5"/>
        <v>0</v>
      </c>
    </row>
    <row r="81" spans="23:27" x14ac:dyDescent="0.25">
      <c r="W81" t="str" cm="1">
        <f t="array" ref="W81">RoundToTwoSigFigs(B81*$O81+$N81)&amp;" "&amp;$J81</f>
        <v xml:space="preserve">0 </v>
      </c>
      <c r="X81" t="str" cm="1">
        <f t="array" ref="X81">RoundToTwoSigFigs(C81*$O81+$N81)&amp;" "&amp;$J81</f>
        <v xml:space="preserve">0 </v>
      </c>
      <c r="Y81" t="b">
        <f t="shared" si="3"/>
        <v>0</v>
      </c>
      <c r="Z81" t="b">
        <f t="shared" si="4"/>
        <v>1</v>
      </c>
      <c r="AA81" t="b">
        <f t="shared" si="5"/>
        <v>0</v>
      </c>
    </row>
    <row r="82" spans="23:27" x14ac:dyDescent="0.25">
      <c r="W82" t="str" cm="1">
        <f t="array" ref="W82">RoundToTwoSigFigs(B82*$O82+$N82)&amp;" "&amp;$J82</f>
        <v xml:space="preserve">0 </v>
      </c>
      <c r="X82" t="str" cm="1">
        <f t="array" ref="X82">RoundToTwoSigFigs(C82*$O82+$N82)&amp;" "&amp;$J82</f>
        <v xml:space="preserve">0 </v>
      </c>
      <c r="Y82" t="b">
        <f t="shared" si="3"/>
        <v>0</v>
      </c>
      <c r="Z82" t="b">
        <f t="shared" si="4"/>
        <v>1</v>
      </c>
      <c r="AA82" t="b">
        <f t="shared" si="5"/>
        <v>0</v>
      </c>
    </row>
    <row r="83" spans="23:27" x14ac:dyDescent="0.25">
      <c r="W83" t="str" cm="1">
        <f t="array" ref="W83">RoundToTwoSigFigs(B83*$O83+$N83)&amp;" "&amp;$J83</f>
        <v xml:space="preserve">0 </v>
      </c>
      <c r="X83" t="str" cm="1">
        <f t="array" ref="X83">RoundToTwoSigFigs(C83*$O83+$N83)&amp;" "&amp;$J83</f>
        <v xml:space="preserve">0 </v>
      </c>
      <c r="Y83" t="b">
        <f t="shared" si="3"/>
        <v>0</v>
      </c>
      <c r="Z83" t="b">
        <f t="shared" si="4"/>
        <v>1</v>
      </c>
      <c r="AA83" t="b">
        <f t="shared" si="5"/>
        <v>0</v>
      </c>
    </row>
    <row r="84" spans="23:27" x14ac:dyDescent="0.25">
      <c r="W84" t="str" cm="1">
        <f t="array" ref="W84">RoundToTwoSigFigs(B84*$O84+$N84)&amp;" "&amp;$J84</f>
        <v xml:space="preserve">0 </v>
      </c>
      <c r="X84" t="str" cm="1">
        <f t="array" ref="X84">RoundToTwoSigFigs(C84*$O84+$N84)&amp;" "&amp;$J84</f>
        <v xml:space="preserve">0 </v>
      </c>
      <c r="Y84" t="b">
        <f t="shared" si="3"/>
        <v>0</v>
      </c>
      <c r="Z84" t="b">
        <f t="shared" si="4"/>
        <v>1</v>
      </c>
      <c r="AA84" t="b">
        <f t="shared" si="5"/>
        <v>0</v>
      </c>
    </row>
    <row r="85" spans="23:27" x14ac:dyDescent="0.25">
      <c r="W85" t="str" cm="1">
        <f t="array" ref="W85">RoundToTwoSigFigs(B85*$O85+$N85)&amp;" "&amp;$J85</f>
        <v xml:space="preserve">0 </v>
      </c>
      <c r="X85" t="str" cm="1">
        <f t="array" ref="X85">RoundToTwoSigFigs(C85*$O85+$N85)&amp;" "&amp;$J85</f>
        <v xml:space="preserve">0 </v>
      </c>
      <c r="Y85" t="b">
        <f t="shared" si="3"/>
        <v>0</v>
      </c>
      <c r="Z85" t="b">
        <f t="shared" si="4"/>
        <v>1</v>
      </c>
      <c r="AA85" t="b">
        <f t="shared" si="5"/>
        <v>0</v>
      </c>
    </row>
    <row r="86" spans="23:27" x14ac:dyDescent="0.25">
      <c r="W86" t="str" cm="1">
        <f t="array" ref="W86">RoundToTwoSigFigs(B86*$O86+$N86)&amp;" "&amp;$J86</f>
        <v xml:space="preserve">0 </v>
      </c>
      <c r="X86" t="str" cm="1">
        <f t="array" ref="X86">RoundToTwoSigFigs(C86*$O86+$N86)&amp;" "&amp;$J86</f>
        <v xml:space="preserve">0 </v>
      </c>
      <c r="Y86" t="b">
        <f t="shared" si="3"/>
        <v>0</v>
      </c>
      <c r="Z86" t="b">
        <f t="shared" si="4"/>
        <v>1</v>
      </c>
      <c r="AA86" t="b">
        <f t="shared" si="5"/>
        <v>0</v>
      </c>
    </row>
    <row r="87" spans="23:27" x14ac:dyDescent="0.25">
      <c r="W87" t="str" cm="1">
        <f t="array" ref="W87">RoundToTwoSigFigs(B87*$O87+$N87)&amp;" "&amp;$J87</f>
        <v xml:space="preserve">0 </v>
      </c>
      <c r="X87" t="str" cm="1">
        <f t="array" ref="X87">RoundToTwoSigFigs(C87*$O87+$N87)&amp;" "&amp;$J87</f>
        <v xml:space="preserve">0 </v>
      </c>
      <c r="Y87" t="b">
        <f t="shared" si="3"/>
        <v>0</v>
      </c>
      <c r="Z87" t="b">
        <f t="shared" si="4"/>
        <v>1</v>
      </c>
      <c r="AA87" t="b">
        <f t="shared" si="5"/>
        <v>0</v>
      </c>
    </row>
    <row r="88" spans="23:27" x14ac:dyDescent="0.25">
      <c r="W88" t="str" cm="1">
        <f t="array" ref="W88">RoundToTwoSigFigs(B88*$O88+$N88)&amp;" "&amp;$J88</f>
        <v xml:space="preserve">0 </v>
      </c>
      <c r="X88" t="str" cm="1">
        <f t="array" ref="X88">RoundToTwoSigFigs(C88*$O88+$N88)&amp;" "&amp;$J88</f>
        <v xml:space="preserve">0 </v>
      </c>
      <c r="Y88" t="b">
        <f t="shared" si="3"/>
        <v>0</v>
      </c>
      <c r="Z88" t="b">
        <f t="shared" si="4"/>
        <v>1</v>
      </c>
      <c r="AA88" t="b">
        <f t="shared" si="5"/>
        <v>0</v>
      </c>
    </row>
    <row r="89" spans="23:27" x14ac:dyDescent="0.25">
      <c r="W89" t="str" cm="1">
        <f t="array" ref="W89">RoundToTwoSigFigs(B89*$O89+$N89)&amp;" "&amp;$J89</f>
        <v xml:space="preserve">0 </v>
      </c>
      <c r="X89" t="str" cm="1">
        <f t="array" ref="X89">RoundToTwoSigFigs(C89*$O89+$N89)&amp;" "&amp;$J89</f>
        <v xml:space="preserve">0 </v>
      </c>
      <c r="Y89" t="b">
        <f t="shared" si="3"/>
        <v>0</v>
      </c>
      <c r="Z89" t="b">
        <f t="shared" si="4"/>
        <v>1</v>
      </c>
      <c r="AA89" t="b">
        <f t="shared" si="5"/>
        <v>0</v>
      </c>
    </row>
    <row r="90" spans="23:27" x14ac:dyDescent="0.25">
      <c r="W90" t="str" cm="1">
        <f t="array" ref="W90">RoundToTwoSigFigs(B90*$O90+$N90)&amp;" "&amp;$J90</f>
        <v xml:space="preserve">0 </v>
      </c>
      <c r="X90" t="str" cm="1">
        <f t="array" ref="X90">RoundToTwoSigFigs(C90*$O90+$N90)&amp;" "&amp;$J90</f>
        <v xml:space="preserve">0 </v>
      </c>
      <c r="Y90" t="b">
        <f t="shared" si="3"/>
        <v>0</v>
      </c>
      <c r="Z90" t="b">
        <f t="shared" si="4"/>
        <v>1</v>
      </c>
      <c r="AA90" t="b">
        <f t="shared" si="5"/>
        <v>0</v>
      </c>
    </row>
    <row r="91" spans="23:27" x14ac:dyDescent="0.25">
      <c r="W91" t="str" cm="1">
        <f t="array" ref="W91">RoundToTwoSigFigs(B91*$O91+$N91)&amp;" "&amp;$J91</f>
        <v xml:space="preserve">0 </v>
      </c>
      <c r="X91" t="str" cm="1">
        <f t="array" ref="X91">RoundToTwoSigFigs(C91*$O91+$N91)&amp;" "&amp;$J91</f>
        <v xml:space="preserve">0 </v>
      </c>
      <c r="Y91" t="b">
        <f t="shared" si="3"/>
        <v>0</v>
      </c>
      <c r="Z91" t="b">
        <f t="shared" si="4"/>
        <v>1</v>
      </c>
      <c r="AA91" t="b">
        <f t="shared" si="5"/>
        <v>0</v>
      </c>
    </row>
    <row r="92" spans="23:27" x14ac:dyDescent="0.25">
      <c r="W92" t="str" cm="1">
        <f t="array" ref="W92">RoundToTwoSigFigs(B92*$O92+$N92)&amp;" "&amp;$J92</f>
        <v xml:space="preserve">0 </v>
      </c>
      <c r="X92" t="str" cm="1">
        <f t="array" ref="X92">RoundToTwoSigFigs(C92*$O92+$N92)&amp;" "&amp;$J92</f>
        <v xml:space="preserve">0 </v>
      </c>
      <c r="Y92" t="b">
        <f t="shared" si="3"/>
        <v>0</v>
      </c>
      <c r="Z92" t="b">
        <f t="shared" si="4"/>
        <v>1</v>
      </c>
      <c r="AA92" t="b">
        <f t="shared" si="5"/>
        <v>0</v>
      </c>
    </row>
    <row r="93" spans="23:27" x14ac:dyDescent="0.25">
      <c r="W93" t="str" cm="1">
        <f t="array" ref="W93">RoundToTwoSigFigs(B93*$O93+$N93)&amp;" "&amp;$J93</f>
        <v xml:space="preserve">0 </v>
      </c>
      <c r="X93" t="str" cm="1">
        <f t="array" ref="X93">RoundToTwoSigFigs(C93*$O93+$N93)&amp;" "&amp;$J93</f>
        <v xml:space="preserve">0 </v>
      </c>
      <c r="Y93" t="b">
        <f t="shared" si="3"/>
        <v>0</v>
      </c>
      <c r="Z93" t="b">
        <f t="shared" si="4"/>
        <v>1</v>
      </c>
      <c r="AA93" t="b">
        <f t="shared" si="5"/>
        <v>0</v>
      </c>
    </row>
    <row r="94" spans="23:27" x14ac:dyDescent="0.25">
      <c r="W94" t="str" cm="1">
        <f t="array" ref="W94">RoundToTwoSigFigs(B94*$O94+$N94)&amp;" "&amp;$J94</f>
        <v xml:space="preserve">0 </v>
      </c>
      <c r="X94" t="str" cm="1">
        <f t="array" ref="X94">RoundToTwoSigFigs(C94*$O94+$N94)&amp;" "&amp;$J94</f>
        <v xml:space="preserve">0 </v>
      </c>
      <c r="Y94" t="b">
        <f t="shared" si="3"/>
        <v>0</v>
      </c>
      <c r="Z94" t="b">
        <f t="shared" si="4"/>
        <v>1</v>
      </c>
      <c r="AA94" t="b">
        <f t="shared" si="5"/>
        <v>0</v>
      </c>
    </row>
    <row r="95" spans="23:27" x14ac:dyDescent="0.25">
      <c r="W95" t="str" cm="1">
        <f t="array" ref="W95">RoundToTwoSigFigs(B95*$O95+$N95)&amp;" "&amp;$J95</f>
        <v xml:space="preserve">0 </v>
      </c>
      <c r="X95" t="str" cm="1">
        <f t="array" ref="X95">RoundToTwoSigFigs(C95*$O95+$N95)&amp;" "&amp;$J95</f>
        <v xml:space="preserve">0 </v>
      </c>
      <c r="Y95" t="b">
        <f t="shared" si="3"/>
        <v>0</v>
      </c>
      <c r="Z95" t="b">
        <f t="shared" si="4"/>
        <v>1</v>
      </c>
      <c r="AA95" t="b">
        <f t="shared" si="5"/>
        <v>0</v>
      </c>
    </row>
    <row r="96" spans="23:27" x14ac:dyDescent="0.25">
      <c r="W96" t="str" cm="1">
        <f t="array" ref="W96">RoundToTwoSigFigs(B96*$O96+$N96)&amp;" "&amp;$J96</f>
        <v xml:space="preserve">0 </v>
      </c>
      <c r="X96" t="str" cm="1">
        <f t="array" ref="X96">RoundToTwoSigFigs(C96*$O96+$N96)&amp;" "&amp;$J96</f>
        <v xml:space="preserve">0 </v>
      </c>
      <c r="Y96" t="b">
        <f t="shared" si="3"/>
        <v>0</v>
      </c>
      <c r="Z96" t="b">
        <f t="shared" si="4"/>
        <v>1</v>
      </c>
      <c r="AA96" t="b">
        <f t="shared" si="5"/>
        <v>0</v>
      </c>
    </row>
    <row r="97" spans="23:27" x14ac:dyDescent="0.25">
      <c r="W97" t="str" cm="1">
        <f t="array" ref="W97">RoundToTwoSigFigs(B97*$O97+$N97)&amp;" "&amp;$J97</f>
        <v xml:space="preserve">0 </v>
      </c>
      <c r="X97" t="str" cm="1">
        <f t="array" ref="X97">RoundToTwoSigFigs(C97*$O97+$N97)&amp;" "&amp;$J97</f>
        <v xml:space="preserve">0 </v>
      </c>
      <c r="Y97" t="b">
        <f t="shared" si="3"/>
        <v>0</v>
      </c>
      <c r="Z97" t="b">
        <f t="shared" si="4"/>
        <v>1</v>
      </c>
      <c r="AA97" t="b">
        <f t="shared" si="5"/>
        <v>0</v>
      </c>
    </row>
    <row r="98" spans="23:27" x14ac:dyDescent="0.25">
      <c r="W98" t="str" cm="1">
        <f t="array" ref="W98">RoundToTwoSigFigs(B98*$O98+$N98)&amp;" "&amp;$J98</f>
        <v xml:space="preserve">0 </v>
      </c>
      <c r="X98" t="str" cm="1">
        <f t="array" ref="X98">RoundToTwoSigFigs(C98*$O98+$N98)&amp;" "&amp;$J98</f>
        <v xml:space="preserve">0 </v>
      </c>
      <c r="Y98" t="b">
        <f t="shared" si="3"/>
        <v>0</v>
      </c>
      <c r="Z98" t="b">
        <f t="shared" si="4"/>
        <v>1</v>
      </c>
      <c r="AA98" t="b">
        <f t="shared" si="5"/>
        <v>0</v>
      </c>
    </row>
    <row r="99" spans="23:27" x14ac:dyDescent="0.25">
      <c r="W99" t="str" cm="1">
        <f t="array" ref="W99">RoundToTwoSigFigs(B99*$O99+$N99)&amp;" "&amp;$J99</f>
        <v xml:space="preserve">0 </v>
      </c>
      <c r="X99" t="str" cm="1">
        <f t="array" ref="X99">RoundToTwoSigFigs(C99*$O99+$N99)&amp;" "&amp;$J99</f>
        <v xml:space="preserve">0 </v>
      </c>
      <c r="Y99" t="b">
        <f t="shared" si="3"/>
        <v>0</v>
      </c>
      <c r="Z99" t="b">
        <f t="shared" si="4"/>
        <v>1</v>
      </c>
      <c r="AA99" t="b">
        <f t="shared" si="5"/>
        <v>0</v>
      </c>
    </row>
    <row r="100" spans="23:27" x14ac:dyDescent="0.25">
      <c r="W100" t="str" cm="1">
        <f t="array" ref="W100">RoundToTwoSigFigs(B100*$O100+$N100)&amp;" "&amp;$J100</f>
        <v xml:space="preserve">0 </v>
      </c>
      <c r="X100" t="str" cm="1">
        <f t="array" ref="X100">RoundToTwoSigFigs(C100*$O100+$N100)&amp;" "&amp;$J100</f>
        <v xml:space="preserve">0 </v>
      </c>
      <c r="Y100" t="b">
        <f t="shared" si="3"/>
        <v>0</v>
      </c>
      <c r="Z100" t="b">
        <f t="shared" si="4"/>
        <v>1</v>
      </c>
      <c r="AA100" t="b">
        <f t="shared" si="5"/>
        <v>0</v>
      </c>
    </row>
    <row r="101" spans="23:27" x14ac:dyDescent="0.25">
      <c r="W101" t="str" cm="1">
        <f t="array" ref="W101">RoundToTwoSigFigs(B101*$O101+$N101)&amp;" "&amp;$J101</f>
        <v xml:space="preserve">0 </v>
      </c>
      <c r="X101" t="str" cm="1">
        <f t="array" ref="X101">RoundToTwoSigFigs(C101*$O101+$N101)&amp;" "&amp;$J101</f>
        <v xml:space="preserve">0 </v>
      </c>
      <c r="Y101" t="b">
        <f t="shared" si="3"/>
        <v>0</v>
      </c>
      <c r="Z101" t="b">
        <f t="shared" si="4"/>
        <v>1</v>
      </c>
      <c r="AA101" t="b">
        <f t="shared" si="5"/>
        <v>0</v>
      </c>
    </row>
    <row r="102" spans="23:27" x14ac:dyDescent="0.25">
      <c r="W102" t="str" cm="1">
        <f t="array" ref="W102">RoundToTwoSigFigs(B102*$O102+$N102)&amp;" "&amp;$J102</f>
        <v xml:space="preserve">0 </v>
      </c>
      <c r="X102" t="str" cm="1">
        <f t="array" ref="X102">RoundToTwoSigFigs(C102*$O102+$N102)&amp;" "&amp;$J102</f>
        <v xml:space="preserve">0 </v>
      </c>
      <c r="Y102" t="b">
        <f t="shared" si="3"/>
        <v>0</v>
      </c>
      <c r="Z102" t="b">
        <f t="shared" si="4"/>
        <v>1</v>
      </c>
      <c r="AA102" t="b">
        <f t="shared" si="5"/>
        <v>0</v>
      </c>
    </row>
    <row r="103" spans="23:27" x14ac:dyDescent="0.25">
      <c r="W103" t="str" cm="1">
        <f t="array" ref="W103">RoundToTwoSigFigs(B103*$O103+$N103)&amp;" "&amp;$J103</f>
        <v xml:space="preserve">0 </v>
      </c>
      <c r="X103" t="str" cm="1">
        <f t="array" ref="X103">RoundToTwoSigFigs(C103*$O103+$N103)&amp;" "&amp;$J103</f>
        <v xml:space="preserve">0 </v>
      </c>
      <c r="Y103" t="b">
        <f t="shared" si="3"/>
        <v>0</v>
      </c>
      <c r="Z103" t="b">
        <f t="shared" si="4"/>
        <v>1</v>
      </c>
      <c r="AA103" t="b">
        <f t="shared" si="5"/>
        <v>0</v>
      </c>
    </row>
    <row r="104" spans="23:27" x14ac:dyDescent="0.25">
      <c r="W104" t="str" cm="1">
        <f t="array" ref="W104">RoundToTwoSigFigs(B104*$O104+$N104)&amp;" "&amp;$J104</f>
        <v xml:space="preserve">0 </v>
      </c>
      <c r="X104" t="str" cm="1">
        <f t="array" ref="X104">RoundToTwoSigFigs(C104*$O104+$N104)&amp;" "&amp;$J104</f>
        <v xml:space="preserve">0 </v>
      </c>
      <c r="Y104" t="b">
        <f t="shared" si="3"/>
        <v>0</v>
      </c>
      <c r="Z104" t="b">
        <f t="shared" si="4"/>
        <v>1</v>
      </c>
      <c r="AA104" t="b">
        <f t="shared" si="5"/>
        <v>0</v>
      </c>
    </row>
    <row r="105" spans="23:27" x14ac:dyDescent="0.25">
      <c r="W105" t="str" cm="1">
        <f t="array" ref="W105">RoundToTwoSigFigs(B105*$O105+$N105)&amp;" "&amp;$J105</f>
        <v xml:space="preserve">0 </v>
      </c>
      <c r="X105" t="str" cm="1">
        <f t="array" ref="X105">RoundToTwoSigFigs(C105*$O105+$N105)&amp;" "&amp;$J105</f>
        <v xml:space="preserve">0 </v>
      </c>
      <c r="Y105" t="b">
        <f t="shared" si="3"/>
        <v>0</v>
      </c>
      <c r="Z105" t="b">
        <f t="shared" si="4"/>
        <v>1</v>
      </c>
      <c r="AA105" t="b">
        <f t="shared" si="5"/>
        <v>0</v>
      </c>
    </row>
    <row r="106" spans="23:27" x14ac:dyDescent="0.25">
      <c r="W106" t="str" cm="1">
        <f t="array" ref="W106">RoundToTwoSigFigs(B106*$O106+$N106)&amp;" "&amp;$J106</f>
        <v xml:space="preserve">0 </v>
      </c>
      <c r="X106" t="str" cm="1">
        <f t="array" ref="X106">RoundToTwoSigFigs(C106*$O106+$N106)&amp;" "&amp;$J106</f>
        <v xml:space="preserve">0 </v>
      </c>
      <c r="Y106" t="b">
        <f t="shared" si="3"/>
        <v>0</v>
      </c>
      <c r="Z106" t="b">
        <f t="shared" si="4"/>
        <v>1</v>
      </c>
      <c r="AA106" t="b">
        <f t="shared" si="5"/>
        <v>0</v>
      </c>
    </row>
    <row r="107" spans="23:27" x14ac:dyDescent="0.25">
      <c r="W107" t="str" cm="1">
        <f t="array" ref="W107">RoundToTwoSigFigs(B107*$O107+$N107)&amp;" "&amp;$J107</f>
        <v xml:space="preserve">0 </v>
      </c>
      <c r="X107" t="str" cm="1">
        <f t="array" ref="X107">RoundToTwoSigFigs(C107*$O107+$N107)&amp;" "&amp;$J107</f>
        <v xml:space="preserve">0 </v>
      </c>
      <c r="Y107" t="b">
        <f t="shared" si="3"/>
        <v>0</v>
      </c>
      <c r="Z107" t="b">
        <f t="shared" si="4"/>
        <v>1</v>
      </c>
      <c r="AA107" t="b">
        <f t="shared" si="5"/>
        <v>0</v>
      </c>
    </row>
    <row r="108" spans="23:27" x14ac:dyDescent="0.25">
      <c r="W108" t="str" cm="1">
        <f t="array" ref="W108">RoundToTwoSigFigs(B108*$O108+$N108)&amp;" "&amp;$J108</f>
        <v xml:space="preserve">0 </v>
      </c>
      <c r="X108" t="str" cm="1">
        <f t="array" ref="X108">RoundToTwoSigFigs(C108*$O108+$N108)&amp;" "&amp;$J108</f>
        <v xml:space="preserve">0 </v>
      </c>
      <c r="Y108" t="b">
        <f t="shared" si="3"/>
        <v>0</v>
      </c>
      <c r="Z108" t="b">
        <f t="shared" si="4"/>
        <v>1</v>
      </c>
      <c r="AA108" t="b">
        <f t="shared" si="5"/>
        <v>0</v>
      </c>
    </row>
    <row r="109" spans="23:27" x14ac:dyDescent="0.25">
      <c r="W109" t="str" cm="1">
        <f t="array" ref="W109">RoundToTwoSigFigs(B109*$O109+$N109)&amp;" "&amp;$J109</f>
        <v xml:space="preserve">0 </v>
      </c>
      <c r="X109" t="str" cm="1">
        <f t="array" ref="X109">RoundToTwoSigFigs(C109*$O109+$N109)&amp;" "&amp;$J109</f>
        <v xml:space="preserve">0 </v>
      </c>
      <c r="Y109" t="b">
        <f t="shared" si="3"/>
        <v>0</v>
      </c>
      <c r="Z109" t="b">
        <f t="shared" si="4"/>
        <v>1</v>
      </c>
      <c r="AA109" t="b">
        <f t="shared" si="5"/>
        <v>0</v>
      </c>
    </row>
    <row r="110" spans="23:27" x14ac:dyDescent="0.25">
      <c r="W110" t="str" cm="1">
        <f t="array" ref="W110">RoundToTwoSigFigs(B110*$O110+$N110)&amp;" "&amp;$J110</f>
        <v xml:space="preserve">0 </v>
      </c>
      <c r="X110" t="str" cm="1">
        <f t="array" ref="X110">RoundToTwoSigFigs(C110*$O110+$N110)&amp;" "&amp;$J110</f>
        <v xml:space="preserve">0 </v>
      </c>
      <c r="Y110" t="b">
        <f t="shared" si="3"/>
        <v>0</v>
      </c>
      <c r="Z110" t="b">
        <f t="shared" si="4"/>
        <v>1</v>
      </c>
      <c r="AA110" t="b">
        <f t="shared" si="5"/>
        <v>0</v>
      </c>
    </row>
    <row r="111" spans="23:27" x14ac:dyDescent="0.25">
      <c r="W111" t="str" cm="1">
        <f t="array" ref="W111">RoundToTwoSigFigs(B111*$O111+$N111)&amp;" "&amp;$J111</f>
        <v xml:space="preserve">0 </v>
      </c>
      <c r="X111" t="str" cm="1">
        <f t="array" ref="X111">RoundToTwoSigFigs(C111*$O111+$N111)&amp;" "&amp;$J111</f>
        <v xml:space="preserve">0 </v>
      </c>
      <c r="Y111" t="b">
        <f t="shared" si="3"/>
        <v>0</v>
      </c>
      <c r="Z111" t="b">
        <f t="shared" si="4"/>
        <v>1</v>
      </c>
      <c r="AA111" t="b">
        <f t="shared" si="5"/>
        <v>0</v>
      </c>
    </row>
    <row r="112" spans="23:27" x14ac:dyDescent="0.25">
      <c r="W112" t="str" cm="1">
        <f t="array" ref="W112">RoundToTwoSigFigs(B112*$O112+$N112)&amp;" "&amp;$J112</f>
        <v xml:space="preserve">0 </v>
      </c>
      <c r="X112" t="str" cm="1">
        <f t="array" ref="X112">RoundToTwoSigFigs(C112*$O112+$N112)&amp;" "&amp;$J112</f>
        <v xml:space="preserve">0 </v>
      </c>
      <c r="Y112" t="b">
        <f t="shared" si="3"/>
        <v>0</v>
      </c>
      <c r="Z112" t="b">
        <f t="shared" si="4"/>
        <v>1</v>
      </c>
      <c r="AA112" t="b">
        <f t="shared" si="5"/>
        <v>0</v>
      </c>
    </row>
    <row r="113" spans="23:27" x14ac:dyDescent="0.25">
      <c r="W113" t="str" cm="1">
        <f t="array" ref="W113">RoundToTwoSigFigs(B113*$O113+$N113)&amp;" "&amp;$J113</f>
        <v xml:space="preserve">0 </v>
      </c>
      <c r="X113" t="str" cm="1">
        <f t="array" ref="X113">RoundToTwoSigFigs(C113*$O113+$N113)&amp;" "&amp;$J113</f>
        <v xml:space="preserve">0 </v>
      </c>
      <c r="Y113" t="b">
        <f t="shared" si="3"/>
        <v>0</v>
      </c>
      <c r="Z113" t="b">
        <f t="shared" si="4"/>
        <v>1</v>
      </c>
      <c r="AA113" t="b">
        <f t="shared" si="5"/>
        <v>0</v>
      </c>
    </row>
    <row r="114" spans="23:27" x14ac:dyDescent="0.25">
      <c r="W114" t="str" cm="1">
        <f t="array" ref="W114">RoundToTwoSigFigs(B114*$O114+$N114)&amp;" "&amp;$J114</f>
        <v xml:space="preserve">0 </v>
      </c>
      <c r="X114" t="str" cm="1">
        <f t="array" ref="X114">RoundToTwoSigFigs(C114*$O114+$N114)&amp;" "&amp;$J114</f>
        <v xml:space="preserve">0 </v>
      </c>
      <c r="Y114" t="b">
        <f t="shared" si="3"/>
        <v>0</v>
      </c>
      <c r="Z114" t="b">
        <f t="shared" si="4"/>
        <v>1</v>
      </c>
      <c r="AA114" t="b">
        <f t="shared" si="5"/>
        <v>0</v>
      </c>
    </row>
    <row r="115" spans="23:27" x14ac:dyDescent="0.25">
      <c r="W115" t="str" cm="1">
        <f t="array" ref="W115">RoundToTwoSigFigs(B115*$O115+$N115)&amp;" "&amp;$J115</f>
        <v xml:space="preserve">0 </v>
      </c>
      <c r="X115" t="str" cm="1">
        <f t="array" ref="X115">RoundToTwoSigFigs(C115*$O115+$N115)&amp;" "&amp;$J115</f>
        <v xml:space="preserve">0 </v>
      </c>
      <c r="Y115" t="b">
        <f t="shared" si="3"/>
        <v>0</v>
      </c>
      <c r="Z115" t="b">
        <f t="shared" si="4"/>
        <v>1</v>
      </c>
      <c r="AA115" t="b">
        <f t="shared" si="5"/>
        <v>0</v>
      </c>
    </row>
    <row r="116" spans="23:27" x14ac:dyDescent="0.25">
      <c r="W116" t="str" cm="1">
        <f t="array" ref="W116">RoundToTwoSigFigs(B116*$O116+$N116)&amp;" "&amp;$J116</f>
        <v xml:space="preserve">0 </v>
      </c>
      <c r="X116" t="str" cm="1">
        <f t="array" ref="X116">RoundToTwoSigFigs(C116*$O116+$N116)&amp;" "&amp;$J116</f>
        <v xml:space="preserve">0 </v>
      </c>
      <c r="Y116" t="b">
        <f t="shared" si="3"/>
        <v>0</v>
      </c>
      <c r="Z116" t="b">
        <f t="shared" si="4"/>
        <v>1</v>
      </c>
      <c r="AA116" t="b">
        <f t="shared" si="5"/>
        <v>0</v>
      </c>
    </row>
    <row r="117" spans="23:27" x14ac:dyDescent="0.25">
      <c r="W117" t="str" cm="1">
        <f t="array" ref="W117">RoundToTwoSigFigs(B117*$O117+$N117)&amp;" "&amp;$J117</f>
        <v xml:space="preserve">0 </v>
      </c>
      <c r="X117" t="str" cm="1">
        <f t="array" ref="X117">RoundToTwoSigFigs(C117*$O117+$N117)&amp;" "&amp;$J117</f>
        <v xml:space="preserve">0 </v>
      </c>
      <c r="Y117" t="b">
        <f t="shared" si="3"/>
        <v>0</v>
      </c>
      <c r="Z117" t="b">
        <f t="shared" si="4"/>
        <v>1</v>
      </c>
      <c r="AA117" t="b">
        <f t="shared" si="5"/>
        <v>0</v>
      </c>
    </row>
    <row r="118" spans="23:27" x14ac:dyDescent="0.25">
      <c r="W118" t="str" cm="1">
        <f t="array" ref="W118">RoundToTwoSigFigs(B118*$O118+$N118)&amp;" "&amp;$J118</f>
        <v xml:space="preserve">0 </v>
      </c>
      <c r="X118" t="str" cm="1">
        <f t="array" ref="X118">RoundToTwoSigFigs(C118*$O118+$N118)&amp;" "&amp;$J118</f>
        <v xml:space="preserve">0 </v>
      </c>
      <c r="Y118" t="b">
        <f t="shared" si="3"/>
        <v>0</v>
      </c>
      <c r="Z118" t="b">
        <f t="shared" si="4"/>
        <v>1</v>
      </c>
      <c r="AA118" t="b">
        <f t="shared" si="5"/>
        <v>0</v>
      </c>
    </row>
    <row r="119" spans="23:27" x14ac:dyDescent="0.25">
      <c r="W119" t="str" cm="1">
        <f t="array" ref="W119">RoundToTwoSigFigs(B119*$O119+$N119)&amp;" "&amp;$J119</f>
        <v xml:space="preserve">0 </v>
      </c>
      <c r="X119" t="str" cm="1">
        <f t="array" ref="X119">RoundToTwoSigFigs(C119*$O119+$N119)&amp;" "&amp;$J119</f>
        <v xml:space="preserve">0 </v>
      </c>
      <c r="Y119" t="b">
        <f t="shared" si="3"/>
        <v>0</v>
      </c>
      <c r="Z119" t="b">
        <f t="shared" si="4"/>
        <v>1</v>
      </c>
      <c r="AA119" t="b">
        <f t="shared" si="5"/>
        <v>0</v>
      </c>
    </row>
    <row r="120" spans="23:27" x14ac:dyDescent="0.25">
      <c r="W120" t="str" cm="1">
        <f t="array" ref="W120">RoundToTwoSigFigs(B120*$O120+$N120)&amp;" "&amp;$J120</f>
        <v xml:space="preserve">0 </v>
      </c>
      <c r="X120" t="str" cm="1">
        <f t="array" ref="X120">RoundToTwoSigFigs(C120*$O120+$N120)&amp;" "&amp;$J120</f>
        <v xml:space="preserve">0 </v>
      </c>
      <c r="Y120" t="b">
        <f t="shared" si="3"/>
        <v>0</v>
      </c>
      <c r="Z120" t="b">
        <f t="shared" si="4"/>
        <v>1</v>
      </c>
      <c r="AA120" t="b">
        <f t="shared" si="5"/>
        <v>0</v>
      </c>
    </row>
    <row r="121" spans="23:27" x14ac:dyDescent="0.25">
      <c r="W121" t="str" cm="1">
        <f t="array" ref="W121">RoundToTwoSigFigs(B121*$O121+$N121)&amp;" "&amp;$J121</f>
        <v xml:space="preserve">0 </v>
      </c>
      <c r="X121" t="str" cm="1">
        <f t="array" ref="X121">RoundToTwoSigFigs(C121*$O121+$N121)&amp;" "&amp;$J121</f>
        <v xml:space="preserve">0 </v>
      </c>
      <c r="Y121" t="b">
        <f t="shared" si="3"/>
        <v>0</v>
      </c>
      <c r="Z121" t="b">
        <f t="shared" si="4"/>
        <v>1</v>
      </c>
      <c r="AA121" t="b">
        <f t="shared" si="5"/>
        <v>0</v>
      </c>
    </row>
    <row r="122" spans="23:27" x14ac:dyDescent="0.25">
      <c r="W122" t="str" cm="1">
        <f t="array" ref="W122">RoundToTwoSigFigs(B122*$O122+$N122)&amp;" "&amp;$J122</f>
        <v xml:space="preserve">0 </v>
      </c>
      <c r="X122" t="str" cm="1">
        <f t="array" ref="X122">RoundToTwoSigFigs(C122*$O122+$N122)&amp;" "&amp;$J122</f>
        <v xml:space="preserve">0 </v>
      </c>
      <c r="Y122" t="b">
        <f t="shared" si="3"/>
        <v>0</v>
      </c>
      <c r="Z122" t="b">
        <f t="shared" si="4"/>
        <v>1</v>
      </c>
      <c r="AA122" t="b">
        <f t="shared" si="5"/>
        <v>0</v>
      </c>
    </row>
    <row r="123" spans="23:27" x14ac:dyDescent="0.25">
      <c r="W123" t="str" cm="1">
        <f t="array" ref="W123">RoundToTwoSigFigs(B123*$O123+$N123)&amp;" "&amp;$J123</f>
        <v xml:space="preserve">0 </v>
      </c>
      <c r="X123" t="str" cm="1">
        <f t="array" ref="X123">RoundToTwoSigFigs(C123*$O123+$N123)&amp;" "&amp;$J123</f>
        <v xml:space="preserve">0 </v>
      </c>
      <c r="Y123" t="b">
        <f t="shared" si="3"/>
        <v>0</v>
      </c>
      <c r="Z123" t="b">
        <f t="shared" si="4"/>
        <v>1</v>
      </c>
      <c r="AA123" t="b">
        <f t="shared" si="5"/>
        <v>0</v>
      </c>
    </row>
    <row r="124" spans="23:27" x14ac:dyDescent="0.25">
      <c r="W124" t="str" cm="1">
        <f t="array" ref="W124">RoundToTwoSigFigs(B124*$O124+$N124)&amp;" "&amp;$J124</f>
        <v xml:space="preserve">0 </v>
      </c>
      <c r="X124" t="str" cm="1">
        <f t="array" ref="X124">RoundToTwoSigFigs(C124*$O124+$N124)&amp;" "&amp;$J124</f>
        <v xml:space="preserve">0 </v>
      </c>
      <c r="Y124" t="b">
        <f t="shared" si="3"/>
        <v>0</v>
      </c>
      <c r="Z124" t="b">
        <f t="shared" si="4"/>
        <v>1</v>
      </c>
      <c r="AA124" t="b">
        <f t="shared" si="5"/>
        <v>0</v>
      </c>
    </row>
    <row r="125" spans="23:27" x14ac:dyDescent="0.25">
      <c r="W125" t="str" cm="1">
        <f t="array" ref="W125">RoundToTwoSigFigs(B125*$O125+$N125)&amp;" "&amp;$J125</f>
        <v xml:space="preserve">0 </v>
      </c>
      <c r="X125" t="str" cm="1">
        <f t="array" ref="X125">RoundToTwoSigFigs(C125*$O125+$N125)&amp;" "&amp;$J125</f>
        <v xml:space="preserve">0 </v>
      </c>
      <c r="Y125" t="b">
        <f t="shared" si="3"/>
        <v>0</v>
      </c>
      <c r="Z125" t="b">
        <f t="shared" si="4"/>
        <v>1</v>
      </c>
      <c r="AA125" t="b">
        <f t="shared" si="5"/>
        <v>0</v>
      </c>
    </row>
    <row r="126" spans="23:27" x14ac:dyDescent="0.25">
      <c r="W126" t="str" cm="1">
        <f t="array" ref="W126">RoundToTwoSigFigs(B126*$O126+$N126)&amp;" "&amp;$J126</f>
        <v xml:space="preserve">0 </v>
      </c>
      <c r="X126" t="str" cm="1">
        <f t="array" ref="X126">RoundToTwoSigFigs(C126*$O126+$N126)&amp;" "&amp;$J126</f>
        <v xml:space="preserve">0 </v>
      </c>
      <c r="Y126" t="b">
        <f t="shared" si="3"/>
        <v>0</v>
      </c>
      <c r="Z126" t="b">
        <f t="shared" si="4"/>
        <v>1</v>
      </c>
      <c r="AA126" t="b">
        <f t="shared" si="5"/>
        <v>0</v>
      </c>
    </row>
    <row r="127" spans="23:27" x14ac:dyDescent="0.25">
      <c r="W127" t="str" cm="1">
        <f t="array" ref="W127">RoundToTwoSigFigs(B127*$O127+$N127)&amp;" "&amp;$J127</f>
        <v xml:space="preserve">0 </v>
      </c>
      <c r="X127" t="str" cm="1">
        <f t="array" ref="X127">RoundToTwoSigFigs(C127*$O127+$N127)&amp;" "&amp;$J127</f>
        <v xml:space="preserve">0 </v>
      </c>
      <c r="Y127" t="b">
        <f t="shared" si="3"/>
        <v>0</v>
      </c>
      <c r="Z127" t="b">
        <f t="shared" si="4"/>
        <v>1</v>
      </c>
      <c r="AA127" t="b">
        <f t="shared" si="5"/>
        <v>0</v>
      </c>
    </row>
    <row r="128" spans="23:27" x14ac:dyDescent="0.25">
      <c r="W128" t="str" cm="1">
        <f t="array" ref="W128">RoundToTwoSigFigs(B128*$O128+$N128)&amp;" "&amp;$J128</f>
        <v xml:space="preserve">0 </v>
      </c>
      <c r="X128" t="str" cm="1">
        <f t="array" ref="X128">RoundToTwoSigFigs(C128*$O128+$N128)&amp;" "&amp;$J128</f>
        <v xml:space="preserve">0 </v>
      </c>
      <c r="Y128" t="b">
        <f t="shared" si="3"/>
        <v>0</v>
      </c>
      <c r="Z128" t="b">
        <f t="shared" si="4"/>
        <v>1</v>
      </c>
      <c r="AA128" t="b">
        <f t="shared" si="5"/>
        <v>0</v>
      </c>
    </row>
    <row r="129" spans="23:27" x14ac:dyDescent="0.25">
      <c r="W129" t="str" cm="1">
        <f t="array" ref="W129">RoundToTwoSigFigs(B129*$O129+$N129)&amp;" "&amp;$J129</f>
        <v xml:space="preserve">0 </v>
      </c>
      <c r="X129" t="str" cm="1">
        <f t="array" ref="X129">RoundToTwoSigFigs(C129*$O129+$N129)&amp;" "&amp;$J129</f>
        <v xml:space="preserve">0 </v>
      </c>
      <c r="Y129" t="b">
        <f t="shared" si="3"/>
        <v>0</v>
      </c>
      <c r="Z129" t="b">
        <f t="shared" si="4"/>
        <v>1</v>
      </c>
      <c r="AA129" t="b">
        <f t="shared" si="5"/>
        <v>0</v>
      </c>
    </row>
    <row r="130" spans="23:27" x14ac:dyDescent="0.25">
      <c r="W130" t="str" cm="1">
        <f t="array" ref="W130">RoundToTwoSigFigs(B130*$O130+$N130)&amp;" "&amp;$J130</f>
        <v xml:space="preserve">0 </v>
      </c>
      <c r="X130" t="str" cm="1">
        <f t="array" ref="X130">RoundToTwoSigFigs(C130*$O130+$N130)&amp;" "&amp;$J130</f>
        <v xml:space="preserve">0 </v>
      </c>
      <c r="Y130" t="b">
        <f t="shared" si="3"/>
        <v>0</v>
      </c>
      <c r="Z130" t="b">
        <f t="shared" si="4"/>
        <v>1</v>
      </c>
      <c r="AA130" t="b">
        <f t="shared" si="5"/>
        <v>0</v>
      </c>
    </row>
    <row r="131" spans="23:27" x14ac:dyDescent="0.25">
      <c r="W131" t="str" cm="1">
        <f t="array" ref="W131">RoundToTwoSigFigs(B131*$O131+$N131)&amp;" "&amp;$J131</f>
        <v xml:space="preserve">0 </v>
      </c>
      <c r="X131" t="str" cm="1">
        <f t="array" ref="X131">RoundToTwoSigFigs(C131*$O131+$N131)&amp;" "&amp;$J131</f>
        <v xml:space="preserve">0 </v>
      </c>
      <c r="Y131" t="b">
        <f t="shared" ref="Y131:Y194" si="6">AND((W131=U131),(V131=X131))</f>
        <v>0</v>
      </c>
      <c r="Z131" t="b">
        <f t="shared" ref="Z131:Z194" si="7">AND(B131&gt;=F131,B131&lt;=G131)</f>
        <v>1</v>
      </c>
      <c r="AA131" t="b">
        <f t="shared" ref="AA131:AA194" si="8">F131&lt;G131</f>
        <v>0</v>
      </c>
    </row>
    <row r="132" spans="23:27" x14ac:dyDescent="0.25">
      <c r="W132" t="str" cm="1">
        <f t="array" ref="W132">RoundToTwoSigFigs(B132*$O132+$N132)&amp;" "&amp;$J132</f>
        <v xml:space="preserve">0 </v>
      </c>
      <c r="X132" t="str" cm="1">
        <f t="array" ref="X132">RoundToTwoSigFigs(C132*$O132+$N132)&amp;" "&amp;$J132</f>
        <v xml:space="preserve">0 </v>
      </c>
      <c r="Y132" t="b">
        <f t="shared" si="6"/>
        <v>0</v>
      </c>
      <c r="Z132" t="b">
        <f t="shared" si="7"/>
        <v>1</v>
      </c>
      <c r="AA132" t="b">
        <f t="shared" si="8"/>
        <v>0</v>
      </c>
    </row>
    <row r="133" spans="23:27" x14ac:dyDescent="0.25">
      <c r="W133" t="str" cm="1">
        <f t="array" ref="W133">RoundToTwoSigFigs(B133*$O133+$N133)&amp;" "&amp;$J133</f>
        <v xml:space="preserve">0 </v>
      </c>
      <c r="X133" t="str" cm="1">
        <f t="array" ref="X133">RoundToTwoSigFigs(C133*$O133+$N133)&amp;" "&amp;$J133</f>
        <v xml:space="preserve">0 </v>
      </c>
      <c r="Y133" t="b">
        <f t="shared" si="6"/>
        <v>0</v>
      </c>
      <c r="Z133" t="b">
        <f t="shared" si="7"/>
        <v>1</v>
      </c>
      <c r="AA133" t="b">
        <f t="shared" si="8"/>
        <v>0</v>
      </c>
    </row>
    <row r="134" spans="23:27" x14ac:dyDescent="0.25">
      <c r="W134" t="str" cm="1">
        <f t="array" ref="W134">RoundToTwoSigFigs(B134*$O134+$N134)&amp;" "&amp;$J134</f>
        <v xml:space="preserve">0 </v>
      </c>
      <c r="X134" t="str" cm="1">
        <f t="array" ref="X134">RoundToTwoSigFigs(C134*$O134+$N134)&amp;" "&amp;$J134</f>
        <v xml:space="preserve">0 </v>
      </c>
      <c r="Y134" t="b">
        <f t="shared" si="6"/>
        <v>0</v>
      </c>
      <c r="Z134" t="b">
        <f t="shared" si="7"/>
        <v>1</v>
      </c>
      <c r="AA134" t="b">
        <f t="shared" si="8"/>
        <v>0</v>
      </c>
    </row>
    <row r="135" spans="23:27" x14ac:dyDescent="0.25">
      <c r="W135" t="str" cm="1">
        <f t="array" ref="W135">RoundToTwoSigFigs(B135*$O135+$N135)&amp;" "&amp;$J135</f>
        <v xml:space="preserve">0 </v>
      </c>
      <c r="X135" t="str" cm="1">
        <f t="array" ref="X135">RoundToTwoSigFigs(C135*$O135+$N135)&amp;" "&amp;$J135</f>
        <v xml:space="preserve">0 </v>
      </c>
      <c r="Y135" t="b">
        <f t="shared" si="6"/>
        <v>0</v>
      </c>
      <c r="Z135" t="b">
        <f t="shared" si="7"/>
        <v>1</v>
      </c>
      <c r="AA135" t="b">
        <f t="shared" si="8"/>
        <v>0</v>
      </c>
    </row>
    <row r="136" spans="23:27" x14ac:dyDescent="0.25">
      <c r="W136" t="str" cm="1">
        <f t="array" ref="W136">RoundToTwoSigFigs(B136*$O136+$N136)&amp;" "&amp;$J136</f>
        <v xml:space="preserve">0 </v>
      </c>
      <c r="X136" t="str" cm="1">
        <f t="array" ref="X136">RoundToTwoSigFigs(C136*$O136+$N136)&amp;" "&amp;$J136</f>
        <v xml:space="preserve">0 </v>
      </c>
      <c r="Y136" t="b">
        <f t="shared" si="6"/>
        <v>0</v>
      </c>
      <c r="Z136" t="b">
        <f t="shared" si="7"/>
        <v>1</v>
      </c>
      <c r="AA136" t="b">
        <f t="shared" si="8"/>
        <v>0</v>
      </c>
    </row>
    <row r="137" spans="23:27" x14ac:dyDescent="0.25">
      <c r="W137" t="str" cm="1">
        <f t="array" ref="W137">RoundToTwoSigFigs(B137*$O137+$N137)&amp;" "&amp;$J137</f>
        <v xml:space="preserve">0 </v>
      </c>
      <c r="X137" t="str" cm="1">
        <f t="array" ref="X137">RoundToTwoSigFigs(C137*$O137+$N137)&amp;" "&amp;$J137</f>
        <v xml:space="preserve">0 </v>
      </c>
      <c r="Y137" t="b">
        <f t="shared" si="6"/>
        <v>0</v>
      </c>
      <c r="Z137" t="b">
        <f t="shared" si="7"/>
        <v>1</v>
      </c>
      <c r="AA137" t="b">
        <f t="shared" si="8"/>
        <v>0</v>
      </c>
    </row>
    <row r="138" spans="23:27" x14ac:dyDescent="0.25">
      <c r="W138" t="str" cm="1">
        <f t="array" ref="W138">RoundToTwoSigFigs(B138*$O138+$N138)&amp;" "&amp;$J138</f>
        <v xml:space="preserve">0 </v>
      </c>
      <c r="X138" t="str" cm="1">
        <f t="array" ref="X138">RoundToTwoSigFigs(C138*$O138+$N138)&amp;" "&amp;$J138</f>
        <v xml:space="preserve">0 </v>
      </c>
      <c r="Y138" t="b">
        <f t="shared" si="6"/>
        <v>0</v>
      </c>
      <c r="Z138" t="b">
        <f t="shared" si="7"/>
        <v>1</v>
      </c>
      <c r="AA138" t="b">
        <f t="shared" si="8"/>
        <v>0</v>
      </c>
    </row>
    <row r="139" spans="23:27" x14ac:dyDescent="0.25">
      <c r="W139" t="str" cm="1">
        <f t="array" ref="W139">RoundToTwoSigFigs(B139*$O139+$N139)&amp;" "&amp;$J139</f>
        <v xml:space="preserve">0 </v>
      </c>
      <c r="X139" t="str" cm="1">
        <f t="array" ref="X139">RoundToTwoSigFigs(C139*$O139+$N139)&amp;" "&amp;$J139</f>
        <v xml:space="preserve">0 </v>
      </c>
      <c r="Y139" t="b">
        <f t="shared" si="6"/>
        <v>0</v>
      </c>
      <c r="Z139" t="b">
        <f t="shared" si="7"/>
        <v>1</v>
      </c>
      <c r="AA139" t="b">
        <f t="shared" si="8"/>
        <v>0</v>
      </c>
    </row>
    <row r="140" spans="23:27" x14ac:dyDescent="0.25">
      <c r="W140" t="str" cm="1">
        <f t="array" ref="W140">RoundToTwoSigFigs(B140*$O140+$N140)&amp;" "&amp;$J140</f>
        <v xml:space="preserve">0 </v>
      </c>
      <c r="X140" t="str" cm="1">
        <f t="array" ref="X140">RoundToTwoSigFigs(C140*$O140+$N140)&amp;" "&amp;$J140</f>
        <v xml:space="preserve">0 </v>
      </c>
      <c r="Y140" t="b">
        <f t="shared" si="6"/>
        <v>0</v>
      </c>
      <c r="Z140" t="b">
        <f t="shared" si="7"/>
        <v>1</v>
      </c>
      <c r="AA140" t="b">
        <f t="shared" si="8"/>
        <v>0</v>
      </c>
    </row>
    <row r="141" spans="23:27" x14ac:dyDescent="0.25">
      <c r="W141" t="str" cm="1">
        <f t="array" ref="W141">RoundToTwoSigFigs(B141*$O141+$N141)&amp;" "&amp;$J141</f>
        <v xml:space="preserve">0 </v>
      </c>
      <c r="X141" t="str" cm="1">
        <f t="array" ref="X141">RoundToTwoSigFigs(C141*$O141+$N141)&amp;" "&amp;$J141</f>
        <v xml:space="preserve">0 </v>
      </c>
      <c r="Y141" t="b">
        <f t="shared" si="6"/>
        <v>0</v>
      </c>
      <c r="Z141" t="b">
        <f t="shared" si="7"/>
        <v>1</v>
      </c>
      <c r="AA141" t="b">
        <f t="shared" si="8"/>
        <v>0</v>
      </c>
    </row>
    <row r="142" spans="23:27" x14ac:dyDescent="0.25">
      <c r="W142" t="str" cm="1">
        <f t="array" ref="W142">RoundToTwoSigFigs(B142*$O142+$N142)&amp;" "&amp;$J142</f>
        <v xml:space="preserve">0 </v>
      </c>
      <c r="X142" t="str" cm="1">
        <f t="array" ref="X142">RoundToTwoSigFigs(C142*$O142+$N142)&amp;" "&amp;$J142</f>
        <v xml:space="preserve">0 </v>
      </c>
      <c r="Y142" t="b">
        <f t="shared" si="6"/>
        <v>0</v>
      </c>
      <c r="Z142" t="b">
        <f t="shared" si="7"/>
        <v>1</v>
      </c>
      <c r="AA142" t="b">
        <f t="shared" si="8"/>
        <v>0</v>
      </c>
    </row>
    <row r="143" spans="23:27" x14ac:dyDescent="0.25">
      <c r="W143" t="str" cm="1">
        <f t="array" ref="W143">RoundToTwoSigFigs(B143*$O143+$N143)&amp;" "&amp;$J143</f>
        <v xml:space="preserve">0 </v>
      </c>
      <c r="X143" t="str" cm="1">
        <f t="array" ref="X143">RoundToTwoSigFigs(C143*$O143+$N143)&amp;" "&amp;$J143</f>
        <v xml:space="preserve">0 </v>
      </c>
      <c r="Y143" t="b">
        <f t="shared" si="6"/>
        <v>0</v>
      </c>
      <c r="Z143" t="b">
        <f t="shared" si="7"/>
        <v>1</v>
      </c>
      <c r="AA143" t="b">
        <f t="shared" si="8"/>
        <v>0</v>
      </c>
    </row>
    <row r="144" spans="23:27" x14ac:dyDescent="0.25">
      <c r="W144" t="str" cm="1">
        <f t="array" ref="W144">RoundToTwoSigFigs(B144*$O144+$N144)&amp;" "&amp;$J144</f>
        <v xml:space="preserve">0 </v>
      </c>
      <c r="X144" t="str" cm="1">
        <f t="array" ref="X144">RoundToTwoSigFigs(C144*$O144+$N144)&amp;" "&amp;$J144</f>
        <v xml:space="preserve">0 </v>
      </c>
      <c r="Y144" t="b">
        <f t="shared" si="6"/>
        <v>0</v>
      </c>
      <c r="Z144" t="b">
        <f t="shared" si="7"/>
        <v>1</v>
      </c>
      <c r="AA144" t="b">
        <f t="shared" si="8"/>
        <v>0</v>
      </c>
    </row>
    <row r="145" spans="23:27" x14ac:dyDescent="0.25">
      <c r="W145" t="str" cm="1">
        <f t="array" ref="W145">RoundToTwoSigFigs(B145*$O145+$N145)&amp;" "&amp;$J145</f>
        <v xml:space="preserve">0 </v>
      </c>
      <c r="X145" t="str" cm="1">
        <f t="array" ref="X145">RoundToTwoSigFigs(C145*$O145+$N145)&amp;" "&amp;$J145</f>
        <v xml:space="preserve">0 </v>
      </c>
      <c r="Y145" t="b">
        <f t="shared" si="6"/>
        <v>0</v>
      </c>
      <c r="Z145" t="b">
        <f t="shared" si="7"/>
        <v>1</v>
      </c>
      <c r="AA145" t="b">
        <f t="shared" si="8"/>
        <v>0</v>
      </c>
    </row>
    <row r="146" spans="23:27" x14ac:dyDescent="0.25">
      <c r="W146" t="str" cm="1">
        <f t="array" ref="W146">RoundToTwoSigFigs(B146*$O146+$N146)&amp;" "&amp;$J146</f>
        <v xml:space="preserve">0 </v>
      </c>
      <c r="X146" t="str" cm="1">
        <f t="array" ref="X146">RoundToTwoSigFigs(C146*$O146+$N146)&amp;" "&amp;$J146</f>
        <v xml:space="preserve">0 </v>
      </c>
      <c r="Y146" t="b">
        <f t="shared" si="6"/>
        <v>0</v>
      </c>
      <c r="Z146" t="b">
        <f t="shared" si="7"/>
        <v>1</v>
      </c>
      <c r="AA146" t="b">
        <f t="shared" si="8"/>
        <v>0</v>
      </c>
    </row>
    <row r="147" spans="23:27" x14ac:dyDescent="0.25">
      <c r="W147" t="str" cm="1">
        <f t="array" ref="W147">RoundToTwoSigFigs(B147*$O147+$N147)&amp;" "&amp;$J147</f>
        <v xml:space="preserve">0 </v>
      </c>
      <c r="X147" t="str" cm="1">
        <f t="array" ref="X147">RoundToTwoSigFigs(C147*$O147+$N147)&amp;" "&amp;$J147</f>
        <v xml:space="preserve">0 </v>
      </c>
      <c r="Y147" t="b">
        <f t="shared" si="6"/>
        <v>0</v>
      </c>
      <c r="Z147" t="b">
        <f t="shared" si="7"/>
        <v>1</v>
      </c>
      <c r="AA147" t="b">
        <f t="shared" si="8"/>
        <v>0</v>
      </c>
    </row>
    <row r="148" spans="23:27" x14ac:dyDescent="0.25">
      <c r="W148" t="str" cm="1">
        <f t="array" ref="W148">RoundToTwoSigFigs(B148*$O148+$N148)&amp;" "&amp;$J148</f>
        <v xml:space="preserve">0 </v>
      </c>
      <c r="X148" t="str" cm="1">
        <f t="array" ref="X148">RoundToTwoSigFigs(C148*$O148+$N148)&amp;" "&amp;$J148</f>
        <v xml:space="preserve">0 </v>
      </c>
      <c r="Y148" t="b">
        <f t="shared" si="6"/>
        <v>0</v>
      </c>
      <c r="Z148" t="b">
        <f t="shared" si="7"/>
        <v>1</v>
      </c>
      <c r="AA148" t="b">
        <f t="shared" si="8"/>
        <v>0</v>
      </c>
    </row>
    <row r="149" spans="23:27" x14ac:dyDescent="0.25">
      <c r="W149" t="str" cm="1">
        <f t="array" ref="W149">RoundToTwoSigFigs(B149*$O149+$N149)&amp;" "&amp;$J149</f>
        <v xml:space="preserve">0 </v>
      </c>
      <c r="X149" t="str" cm="1">
        <f t="array" ref="X149">RoundToTwoSigFigs(C149*$O149+$N149)&amp;" "&amp;$J149</f>
        <v xml:space="preserve">0 </v>
      </c>
      <c r="Y149" t="b">
        <f t="shared" si="6"/>
        <v>0</v>
      </c>
      <c r="Z149" t="b">
        <f t="shared" si="7"/>
        <v>1</v>
      </c>
      <c r="AA149" t="b">
        <f t="shared" si="8"/>
        <v>0</v>
      </c>
    </row>
    <row r="150" spans="23:27" x14ac:dyDescent="0.25">
      <c r="W150" t="str" cm="1">
        <f t="array" ref="W150">RoundToTwoSigFigs(B150*$O150+$N150)&amp;" "&amp;$J150</f>
        <v xml:space="preserve">0 </v>
      </c>
      <c r="X150" t="str" cm="1">
        <f t="array" ref="X150">RoundToTwoSigFigs(C150*$O150+$N150)&amp;" "&amp;$J150</f>
        <v xml:space="preserve">0 </v>
      </c>
      <c r="Y150" t="b">
        <f t="shared" si="6"/>
        <v>0</v>
      </c>
      <c r="Z150" t="b">
        <f t="shared" si="7"/>
        <v>1</v>
      </c>
      <c r="AA150" t="b">
        <f t="shared" si="8"/>
        <v>0</v>
      </c>
    </row>
    <row r="151" spans="23:27" x14ac:dyDescent="0.25">
      <c r="W151" t="str" cm="1">
        <f t="array" ref="W151">RoundToTwoSigFigs(B151*$O151+$N151)&amp;" "&amp;$J151</f>
        <v xml:space="preserve">0 </v>
      </c>
      <c r="X151" t="str" cm="1">
        <f t="array" ref="X151">RoundToTwoSigFigs(C151*$O151+$N151)&amp;" "&amp;$J151</f>
        <v xml:space="preserve">0 </v>
      </c>
      <c r="Y151" t="b">
        <f t="shared" si="6"/>
        <v>0</v>
      </c>
      <c r="Z151" t="b">
        <f t="shared" si="7"/>
        <v>1</v>
      </c>
      <c r="AA151" t="b">
        <f t="shared" si="8"/>
        <v>0</v>
      </c>
    </row>
    <row r="152" spans="23:27" x14ac:dyDescent="0.25">
      <c r="W152" t="str" cm="1">
        <f t="array" ref="W152">RoundToTwoSigFigs(B152*$O152+$N152)&amp;" "&amp;$J152</f>
        <v xml:space="preserve">0 </v>
      </c>
      <c r="X152" t="str" cm="1">
        <f t="array" ref="X152">RoundToTwoSigFigs(C152*$O152+$N152)&amp;" "&amp;$J152</f>
        <v xml:space="preserve">0 </v>
      </c>
      <c r="Y152" t="b">
        <f t="shared" si="6"/>
        <v>0</v>
      </c>
      <c r="Z152" t="b">
        <f t="shared" si="7"/>
        <v>1</v>
      </c>
      <c r="AA152" t="b">
        <f t="shared" si="8"/>
        <v>0</v>
      </c>
    </row>
    <row r="153" spans="23:27" x14ac:dyDescent="0.25">
      <c r="W153" t="str" cm="1">
        <f t="array" ref="W153">RoundToTwoSigFigs(B153*$O153+$N153)&amp;" "&amp;$J153</f>
        <v xml:space="preserve">0 </v>
      </c>
      <c r="X153" t="str" cm="1">
        <f t="array" ref="X153">RoundToTwoSigFigs(C153*$O153+$N153)&amp;" "&amp;$J153</f>
        <v xml:space="preserve">0 </v>
      </c>
      <c r="Y153" t="b">
        <f t="shared" si="6"/>
        <v>0</v>
      </c>
      <c r="Z153" t="b">
        <f t="shared" si="7"/>
        <v>1</v>
      </c>
      <c r="AA153" t="b">
        <f t="shared" si="8"/>
        <v>0</v>
      </c>
    </row>
    <row r="154" spans="23:27" x14ac:dyDescent="0.25">
      <c r="W154" t="str" cm="1">
        <f t="array" ref="W154">RoundToTwoSigFigs(B154*$O154+$N154)&amp;" "&amp;$J154</f>
        <v xml:space="preserve">0 </v>
      </c>
      <c r="X154" t="str" cm="1">
        <f t="array" ref="X154">RoundToTwoSigFigs(C154*$O154+$N154)&amp;" "&amp;$J154</f>
        <v xml:space="preserve">0 </v>
      </c>
      <c r="Y154" t="b">
        <f t="shared" si="6"/>
        <v>0</v>
      </c>
      <c r="Z154" t="b">
        <f t="shared" si="7"/>
        <v>1</v>
      </c>
      <c r="AA154" t="b">
        <f t="shared" si="8"/>
        <v>0</v>
      </c>
    </row>
    <row r="155" spans="23:27" x14ac:dyDescent="0.25">
      <c r="W155" t="str" cm="1">
        <f t="array" ref="W155">RoundToTwoSigFigs(B155*$O155+$N155)&amp;" "&amp;$J155</f>
        <v xml:space="preserve">0 </v>
      </c>
      <c r="X155" t="str" cm="1">
        <f t="array" ref="X155">RoundToTwoSigFigs(C155*$O155+$N155)&amp;" "&amp;$J155</f>
        <v xml:space="preserve">0 </v>
      </c>
      <c r="Y155" t="b">
        <f t="shared" si="6"/>
        <v>0</v>
      </c>
      <c r="Z155" t="b">
        <f t="shared" si="7"/>
        <v>1</v>
      </c>
      <c r="AA155" t="b">
        <f t="shared" si="8"/>
        <v>0</v>
      </c>
    </row>
    <row r="156" spans="23:27" x14ac:dyDescent="0.25">
      <c r="W156" t="str" cm="1">
        <f t="array" ref="W156">RoundToTwoSigFigs(B156*$O156+$N156)&amp;" "&amp;$J156</f>
        <v xml:space="preserve">0 </v>
      </c>
      <c r="X156" t="str" cm="1">
        <f t="array" ref="X156">RoundToTwoSigFigs(C156*$O156+$N156)&amp;" "&amp;$J156</f>
        <v xml:space="preserve">0 </v>
      </c>
      <c r="Y156" t="b">
        <f t="shared" si="6"/>
        <v>0</v>
      </c>
      <c r="Z156" t="b">
        <f t="shared" si="7"/>
        <v>1</v>
      </c>
      <c r="AA156" t="b">
        <f t="shared" si="8"/>
        <v>0</v>
      </c>
    </row>
    <row r="157" spans="23:27" x14ac:dyDescent="0.25">
      <c r="W157" t="str" cm="1">
        <f t="array" ref="W157">RoundToTwoSigFigs(B157*$O157+$N157)&amp;" "&amp;$J157</f>
        <v xml:space="preserve">0 </v>
      </c>
      <c r="X157" t="str" cm="1">
        <f t="array" ref="X157">RoundToTwoSigFigs(C157*$O157+$N157)&amp;" "&amp;$J157</f>
        <v xml:space="preserve">0 </v>
      </c>
      <c r="Y157" t="b">
        <f t="shared" si="6"/>
        <v>0</v>
      </c>
      <c r="Z157" t="b">
        <f t="shared" si="7"/>
        <v>1</v>
      </c>
      <c r="AA157" t="b">
        <f t="shared" si="8"/>
        <v>0</v>
      </c>
    </row>
    <row r="158" spans="23:27" x14ac:dyDescent="0.25">
      <c r="W158" t="str" cm="1">
        <f t="array" ref="W158">RoundToTwoSigFigs(B158*$O158+$N158)&amp;" "&amp;$J158</f>
        <v xml:space="preserve">0 </v>
      </c>
      <c r="X158" t="str" cm="1">
        <f t="array" ref="X158">RoundToTwoSigFigs(C158*$O158+$N158)&amp;" "&amp;$J158</f>
        <v xml:space="preserve">0 </v>
      </c>
      <c r="Y158" t="b">
        <f t="shared" si="6"/>
        <v>0</v>
      </c>
      <c r="Z158" t="b">
        <f t="shared" si="7"/>
        <v>1</v>
      </c>
      <c r="AA158" t="b">
        <f t="shared" si="8"/>
        <v>0</v>
      </c>
    </row>
    <row r="159" spans="23:27" x14ac:dyDescent="0.25">
      <c r="W159" t="str" cm="1">
        <f t="array" ref="W159">RoundToTwoSigFigs(B159*$O159+$N159)&amp;" "&amp;$J159</f>
        <v xml:space="preserve">0 </v>
      </c>
      <c r="X159" t="str" cm="1">
        <f t="array" ref="X159">RoundToTwoSigFigs(C159*$O159+$N159)&amp;" "&amp;$J159</f>
        <v xml:space="preserve">0 </v>
      </c>
      <c r="Y159" t="b">
        <f t="shared" si="6"/>
        <v>0</v>
      </c>
      <c r="Z159" t="b">
        <f t="shared" si="7"/>
        <v>1</v>
      </c>
      <c r="AA159" t="b">
        <f t="shared" si="8"/>
        <v>0</v>
      </c>
    </row>
    <row r="160" spans="23:27" x14ac:dyDescent="0.25">
      <c r="W160" t="str" cm="1">
        <f t="array" ref="W160">RoundToTwoSigFigs(B160*$O160+$N160)&amp;" "&amp;$J160</f>
        <v xml:space="preserve">0 </v>
      </c>
      <c r="X160" t="str" cm="1">
        <f t="array" ref="X160">RoundToTwoSigFigs(C160*$O160+$N160)&amp;" "&amp;$J160</f>
        <v xml:space="preserve">0 </v>
      </c>
      <c r="Y160" t="b">
        <f t="shared" si="6"/>
        <v>0</v>
      </c>
      <c r="Z160" t="b">
        <f t="shared" si="7"/>
        <v>1</v>
      </c>
      <c r="AA160" t="b">
        <f t="shared" si="8"/>
        <v>0</v>
      </c>
    </row>
    <row r="161" spans="23:27" x14ac:dyDescent="0.25">
      <c r="W161" t="str" cm="1">
        <f t="array" ref="W161">RoundToTwoSigFigs(B161*$O161+$N161)&amp;" "&amp;$J161</f>
        <v xml:space="preserve">0 </v>
      </c>
      <c r="X161" t="str" cm="1">
        <f t="array" ref="X161">RoundToTwoSigFigs(C161*$O161+$N161)&amp;" "&amp;$J161</f>
        <v xml:space="preserve">0 </v>
      </c>
      <c r="Y161" t="b">
        <f t="shared" si="6"/>
        <v>0</v>
      </c>
      <c r="Z161" t="b">
        <f t="shared" si="7"/>
        <v>1</v>
      </c>
      <c r="AA161" t="b">
        <f t="shared" si="8"/>
        <v>0</v>
      </c>
    </row>
    <row r="162" spans="23:27" x14ac:dyDescent="0.25">
      <c r="W162" t="str" cm="1">
        <f t="array" ref="W162">RoundToTwoSigFigs(B162*$O162+$N162)&amp;" "&amp;$J162</f>
        <v xml:space="preserve">0 </v>
      </c>
      <c r="X162" t="str" cm="1">
        <f t="array" ref="X162">RoundToTwoSigFigs(C162*$O162+$N162)&amp;" "&amp;$J162</f>
        <v xml:space="preserve">0 </v>
      </c>
      <c r="Y162" t="b">
        <f t="shared" si="6"/>
        <v>0</v>
      </c>
      <c r="Z162" t="b">
        <f t="shared" si="7"/>
        <v>1</v>
      </c>
      <c r="AA162" t="b">
        <f t="shared" si="8"/>
        <v>0</v>
      </c>
    </row>
    <row r="163" spans="23:27" x14ac:dyDescent="0.25">
      <c r="W163" t="str" cm="1">
        <f t="array" ref="W163">RoundToTwoSigFigs(B163*$O163+$N163)&amp;" "&amp;$J163</f>
        <v xml:space="preserve">0 </v>
      </c>
      <c r="X163" t="str" cm="1">
        <f t="array" ref="X163">RoundToTwoSigFigs(C163*$O163+$N163)&amp;" "&amp;$J163</f>
        <v xml:space="preserve">0 </v>
      </c>
      <c r="Y163" t="b">
        <f t="shared" si="6"/>
        <v>0</v>
      </c>
      <c r="Z163" t="b">
        <f t="shared" si="7"/>
        <v>1</v>
      </c>
      <c r="AA163" t="b">
        <f t="shared" si="8"/>
        <v>0</v>
      </c>
    </row>
    <row r="164" spans="23:27" x14ac:dyDescent="0.25">
      <c r="W164" t="str" cm="1">
        <f t="array" ref="W164">RoundToTwoSigFigs(B164*$O164+$N164)&amp;" "&amp;$J164</f>
        <v xml:space="preserve">0 </v>
      </c>
      <c r="X164" t="str" cm="1">
        <f t="array" ref="X164">RoundToTwoSigFigs(C164*$O164+$N164)&amp;" "&amp;$J164</f>
        <v xml:space="preserve">0 </v>
      </c>
      <c r="Y164" t="b">
        <f t="shared" si="6"/>
        <v>0</v>
      </c>
      <c r="Z164" t="b">
        <f t="shared" si="7"/>
        <v>1</v>
      </c>
      <c r="AA164" t="b">
        <f t="shared" si="8"/>
        <v>0</v>
      </c>
    </row>
    <row r="165" spans="23:27" x14ac:dyDescent="0.25">
      <c r="W165" t="str" cm="1">
        <f t="array" ref="W165">RoundToTwoSigFigs(B165*$O165+$N165)&amp;" "&amp;$J165</f>
        <v xml:space="preserve">0 </v>
      </c>
      <c r="X165" t="str" cm="1">
        <f t="array" ref="X165">RoundToTwoSigFigs(C165*$O165+$N165)&amp;" "&amp;$J165</f>
        <v xml:space="preserve">0 </v>
      </c>
      <c r="Y165" t="b">
        <f t="shared" si="6"/>
        <v>0</v>
      </c>
      <c r="Z165" t="b">
        <f t="shared" si="7"/>
        <v>1</v>
      </c>
      <c r="AA165" t="b">
        <f t="shared" si="8"/>
        <v>0</v>
      </c>
    </row>
    <row r="166" spans="23:27" x14ac:dyDescent="0.25">
      <c r="W166" t="str" cm="1">
        <f t="array" ref="W166">RoundToTwoSigFigs(B166*$O166+$N166)&amp;" "&amp;$J166</f>
        <v xml:space="preserve">0 </v>
      </c>
      <c r="X166" t="str" cm="1">
        <f t="array" ref="X166">RoundToTwoSigFigs(C166*$O166+$N166)&amp;" "&amp;$J166</f>
        <v xml:space="preserve">0 </v>
      </c>
      <c r="Y166" t="b">
        <f t="shared" si="6"/>
        <v>0</v>
      </c>
      <c r="Z166" t="b">
        <f t="shared" si="7"/>
        <v>1</v>
      </c>
      <c r="AA166" t="b">
        <f t="shared" si="8"/>
        <v>0</v>
      </c>
    </row>
    <row r="167" spans="23:27" x14ac:dyDescent="0.25">
      <c r="W167" t="str" cm="1">
        <f t="array" ref="W167">RoundToTwoSigFigs(B167*$O167+$N167)&amp;" "&amp;$J167</f>
        <v xml:space="preserve">0 </v>
      </c>
      <c r="X167" t="str" cm="1">
        <f t="array" ref="X167">RoundToTwoSigFigs(C167*$O167+$N167)&amp;" "&amp;$J167</f>
        <v xml:space="preserve">0 </v>
      </c>
      <c r="Y167" t="b">
        <f t="shared" si="6"/>
        <v>0</v>
      </c>
      <c r="Z167" t="b">
        <f t="shared" si="7"/>
        <v>1</v>
      </c>
      <c r="AA167" t="b">
        <f t="shared" si="8"/>
        <v>0</v>
      </c>
    </row>
    <row r="168" spans="23:27" x14ac:dyDescent="0.25">
      <c r="W168" t="str" cm="1">
        <f t="array" ref="W168">RoundToTwoSigFigs(B168*$O168+$N168)&amp;" "&amp;$J168</f>
        <v xml:space="preserve">0 </v>
      </c>
      <c r="X168" t="str" cm="1">
        <f t="array" ref="X168">RoundToTwoSigFigs(C168*$O168+$N168)&amp;" "&amp;$J168</f>
        <v xml:space="preserve">0 </v>
      </c>
      <c r="Y168" t="b">
        <f t="shared" si="6"/>
        <v>0</v>
      </c>
      <c r="Z168" t="b">
        <f t="shared" si="7"/>
        <v>1</v>
      </c>
      <c r="AA168" t="b">
        <f t="shared" si="8"/>
        <v>0</v>
      </c>
    </row>
    <row r="169" spans="23:27" x14ac:dyDescent="0.25">
      <c r="W169" t="str" cm="1">
        <f t="array" ref="W169">RoundToTwoSigFigs(B169*$O169+$N169)&amp;" "&amp;$J169</f>
        <v xml:space="preserve">0 </v>
      </c>
      <c r="X169" t="str" cm="1">
        <f t="array" ref="X169">RoundToTwoSigFigs(C169*$O169+$N169)&amp;" "&amp;$J169</f>
        <v xml:space="preserve">0 </v>
      </c>
      <c r="Y169" t="b">
        <f t="shared" si="6"/>
        <v>0</v>
      </c>
      <c r="Z169" t="b">
        <f t="shared" si="7"/>
        <v>1</v>
      </c>
      <c r="AA169" t="b">
        <f t="shared" si="8"/>
        <v>0</v>
      </c>
    </row>
    <row r="170" spans="23:27" x14ac:dyDescent="0.25">
      <c r="W170" t="str" cm="1">
        <f t="array" ref="W170">RoundToTwoSigFigs(B170*$O170+$N170)&amp;" "&amp;$J170</f>
        <v xml:space="preserve">0 </v>
      </c>
      <c r="X170" t="str" cm="1">
        <f t="array" ref="X170">RoundToTwoSigFigs(C170*$O170+$N170)&amp;" "&amp;$J170</f>
        <v xml:space="preserve">0 </v>
      </c>
      <c r="Y170" t="b">
        <f t="shared" si="6"/>
        <v>0</v>
      </c>
      <c r="Z170" t="b">
        <f t="shared" si="7"/>
        <v>1</v>
      </c>
      <c r="AA170" t="b">
        <f t="shared" si="8"/>
        <v>0</v>
      </c>
    </row>
    <row r="171" spans="23:27" x14ac:dyDescent="0.25">
      <c r="W171" t="str" cm="1">
        <f t="array" ref="W171">RoundToTwoSigFigs(B171*$O171+$N171)&amp;" "&amp;$J171</f>
        <v xml:space="preserve">0 </v>
      </c>
      <c r="X171" t="str" cm="1">
        <f t="array" ref="X171">RoundToTwoSigFigs(C171*$O171+$N171)&amp;" "&amp;$J171</f>
        <v xml:space="preserve">0 </v>
      </c>
      <c r="Y171" t="b">
        <f t="shared" si="6"/>
        <v>0</v>
      </c>
      <c r="Z171" t="b">
        <f t="shared" si="7"/>
        <v>1</v>
      </c>
      <c r="AA171" t="b">
        <f t="shared" si="8"/>
        <v>0</v>
      </c>
    </row>
    <row r="172" spans="23:27" x14ac:dyDescent="0.25">
      <c r="W172" t="str" cm="1">
        <f t="array" ref="W172">RoundToTwoSigFigs(B172*$O172+$N172)&amp;" "&amp;$J172</f>
        <v xml:space="preserve">0 </v>
      </c>
      <c r="X172" t="str" cm="1">
        <f t="array" ref="X172">RoundToTwoSigFigs(C172*$O172+$N172)&amp;" "&amp;$J172</f>
        <v xml:space="preserve">0 </v>
      </c>
      <c r="Y172" t="b">
        <f t="shared" si="6"/>
        <v>0</v>
      </c>
      <c r="Z172" t="b">
        <f t="shared" si="7"/>
        <v>1</v>
      </c>
      <c r="AA172" t="b">
        <f t="shared" si="8"/>
        <v>0</v>
      </c>
    </row>
    <row r="173" spans="23:27" x14ac:dyDescent="0.25">
      <c r="W173" t="str" cm="1">
        <f t="array" ref="W173">RoundToTwoSigFigs(B173*$O173+$N173)&amp;" "&amp;$J173</f>
        <v xml:space="preserve">0 </v>
      </c>
      <c r="X173" t="str" cm="1">
        <f t="array" ref="X173">RoundToTwoSigFigs(C173*$O173+$N173)&amp;" "&amp;$J173</f>
        <v xml:space="preserve">0 </v>
      </c>
      <c r="Y173" t="b">
        <f t="shared" si="6"/>
        <v>0</v>
      </c>
      <c r="Z173" t="b">
        <f t="shared" si="7"/>
        <v>1</v>
      </c>
      <c r="AA173" t="b">
        <f t="shared" si="8"/>
        <v>0</v>
      </c>
    </row>
    <row r="174" spans="23:27" x14ac:dyDescent="0.25">
      <c r="W174" t="str" cm="1">
        <f t="array" ref="W174">RoundToTwoSigFigs(B174*$O174+$N174)&amp;" "&amp;$J174</f>
        <v xml:space="preserve">0 </v>
      </c>
      <c r="X174" t="str" cm="1">
        <f t="array" ref="X174">RoundToTwoSigFigs(C174*$O174+$N174)&amp;" "&amp;$J174</f>
        <v xml:space="preserve">0 </v>
      </c>
      <c r="Y174" t="b">
        <f t="shared" si="6"/>
        <v>0</v>
      </c>
      <c r="Z174" t="b">
        <f t="shared" si="7"/>
        <v>1</v>
      </c>
      <c r="AA174" t="b">
        <f t="shared" si="8"/>
        <v>0</v>
      </c>
    </row>
    <row r="175" spans="23:27" x14ac:dyDescent="0.25">
      <c r="W175" t="str" cm="1">
        <f t="array" ref="W175">RoundToTwoSigFigs(B175*$O175+$N175)&amp;" "&amp;$J175</f>
        <v xml:space="preserve">0 </v>
      </c>
      <c r="X175" t="str" cm="1">
        <f t="array" ref="X175">RoundToTwoSigFigs(C175*$O175+$N175)&amp;" "&amp;$J175</f>
        <v xml:space="preserve">0 </v>
      </c>
      <c r="Y175" t="b">
        <f t="shared" si="6"/>
        <v>0</v>
      </c>
      <c r="Z175" t="b">
        <f t="shared" si="7"/>
        <v>1</v>
      </c>
      <c r="AA175" t="b">
        <f t="shared" si="8"/>
        <v>0</v>
      </c>
    </row>
    <row r="176" spans="23:27" x14ac:dyDescent="0.25">
      <c r="W176" t="str" cm="1">
        <f t="array" ref="W176">RoundToTwoSigFigs(B176*$O176+$N176)&amp;" "&amp;$J176</f>
        <v xml:space="preserve">0 </v>
      </c>
      <c r="X176" t="str" cm="1">
        <f t="array" ref="X176">RoundToTwoSigFigs(C176*$O176+$N176)&amp;" "&amp;$J176</f>
        <v xml:space="preserve">0 </v>
      </c>
      <c r="Y176" t="b">
        <f t="shared" si="6"/>
        <v>0</v>
      </c>
      <c r="Z176" t="b">
        <f t="shared" si="7"/>
        <v>1</v>
      </c>
      <c r="AA176" t="b">
        <f t="shared" si="8"/>
        <v>0</v>
      </c>
    </row>
    <row r="177" spans="23:27" x14ac:dyDescent="0.25">
      <c r="W177" t="str" cm="1">
        <f t="array" ref="W177">RoundToTwoSigFigs(B177*$O177+$N177)&amp;" "&amp;$J177</f>
        <v xml:space="preserve">0 </v>
      </c>
      <c r="X177" t="str" cm="1">
        <f t="array" ref="X177">RoundToTwoSigFigs(C177*$O177+$N177)&amp;" "&amp;$J177</f>
        <v xml:space="preserve">0 </v>
      </c>
      <c r="Y177" t="b">
        <f t="shared" si="6"/>
        <v>0</v>
      </c>
      <c r="Z177" t="b">
        <f t="shared" si="7"/>
        <v>1</v>
      </c>
      <c r="AA177" t="b">
        <f t="shared" si="8"/>
        <v>0</v>
      </c>
    </row>
    <row r="178" spans="23:27" x14ac:dyDescent="0.25">
      <c r="W178" t="str" cm="1">
        <f t="array" ref="W178">RoundToTwoSigFigs(B178*$O178+$N178)&amp;" "&amp;$J178</f>
        <v xml:space="preserve">0 </v>
      </c>
      <c r="X178" t="str" cm="1">
        <f t="array" ref="X178">RoundToTwoSigFigs(C178*$O178+$N178)&amp;" "&amp;$J178</f>
        <v xml:space="preserve">0 </v>
      </c>
      <c r="Y178" t="b">
        <f t="shared" si="6"/>
        <v>0</v>
      </c>
      <c r="Z178" t="b">
        <f t="shared" si="7"/>
        <v>1</v>
      </c>
      <c r="AA178" t="b">
        <f t="shared" si="8"/>
        <v>0</v>
      </c>
    </row>
    <row r="179" spans="23:27" x14ac:dyDescent="0.25">
      <c r="W179" t="str" cm="1">
        <f t="array" ref="W179">RoundToTwoSigFigs(B179*$O179+$N179)&amp;" "&amp;$J179</f>
        <v xml:space="preserve">0 </v>
      </c>
      <c r="X179" t="str" cm="1">
        <f t="array" ref="X179">RoundToTwoSigFigs(C179*$O179+$N179)&amp;" "&amp;$J179</f>
        <v xml:space="preserve">0 </v>
      </c>
      <c r="Y179" t="b">
        <f t="shared" si="6"/>
        <v>0</v>
      </c>
      <c r="Z179" t="b">
        <f t="shared" si="7"/>
        <v>1</v>
      </c>
      <c r="AA179" t="b">
        <f t="shared" si="8"/>
        <v>0</v>
      </c>
    </row>
    <row r="180" spans="23:27" x14ac:dyDescent="0.25">
      <c r="W180" t="str" cm="1">
        <f t="array" ref="W180">RoundToTwoSigFigs(B180*$O180+$N180)&amp;" "&amp;$J180</f>
        <v xml:space="preserve">0 </v>
      </c>
      <c r="X180" t="str" cm="1">
        <f t="array" ref="X180">RoundToTwoSigFigs(C180*$O180+$N180)&amp;" "&amp;$J180</f>
        <v xml:space="preserve">0 </v>
      </c>
      <c r="Y180" t="b">
        <f t="shared" si="6"/>
        <v>0</v>
      </c>
      <c r="Z180" t="b">
        <f t="shared" si="7"/>
        <v>1</v>
      </c>
      <c r="AA180" t="b">
        <f t="shared" si="8"/>
        <v>0</v>
      </c>
    </row>
    <row r="181" spans="23:27" x14ac:dyDescent="0.25">
      <c r="W181" t="str" cm="1">
        <f t="array" ref="W181">RoundToTwoSigFigs(B181*$O181+$N181)&amp;" "&amp;$J181</f>
        <v xml:space="preserve">0 </v>
      </c>
      <c r="X181" t="str" cm="1">
        <f t="array" ref="X181">RoundToTwoSigFigs(C181*$O181+$N181)&amp;" "&amp;$J181</f>
        <v xml:space="preserve">0 </v>
      </c>
      <c r="Y181" t="b">
        <f t="shared" si="6"/>
        <v>0</v>
      </c>
      <c r="Z181" t="b">
        <f t="shared" si="7"/>
        <v>1</v>
      </c>
      <c r="AA181" t="b">
        <f t="shared" si="8"/>
        <v>0</v>
      </c>
    </row>
    <row r="182" spans="23:27" x14ac:dyDescent="0.25">
      <c r="W182" t="str" cm="1">
        <f t="array" ref="W182">RoundToTwoSigFigs(B182*$O182+$N182)&amp;" "&amp;$J182</f>
        <v xml:space="preserve">0 </v>
      </c>
      <c r="X182" t="str" cm="1">
        <f t="array" ref="X182">RoundToTwoSigFigs(C182*$O182+$N182)&amp;" "&amp;$J182</f>
        <v xml:space="preserve">0 </v>
      </c>
      <c r="Y182" t="b">
        <f t="shared" si="6"/>
        <v>0</v>
      </c>
      <c r="Z182" t="b">
        <f t="shared" si="7"/>
        <v>1</v>
      </c>
      <c r="AA182" t="b">
        <f t="shared" si="8"/>
        <v>0</v>
      </c>
    </row>
    <row r="183" spans="23:27" x14ac:dyDescent="0.25">
      <c r="W183" t="str" cm="1">
        <f t="array" ref="W183">RoundToTwoSigFigs(B183*$O183+$N183)&amp;" "&amp;$J183</f>
        <v xml:space="preserve">0 </v>
      </c>
      <c r="X183" t="str" cm="1">
        <f t="array" ref="X183">RoundToTwoSigFigs(C183*$O183+$N183)&amp;" "&amp;$J183</f>
        <v xml:space="preserve">0 </v>
      </c>
      <c r="Y183" t="b">
        <f t="shared" si="6"/>
        <v>0</v>
      </c>
      <c r="Z183" t="b">
        <f t="shared" si="7"/>
        <v>1</v>
      </c>
      <c r="AA183" t="b">
        <f t="shared" si="8"/>
        <v>0</v>
      </c>
    </row>
    <row r="184" spans="23:27" x14ac:dyDescent="0.25">
      <c r="W184" t="str" cm="1">
        <f t="array" ref="W184">RoundToTwoSigFigs(B184*$O184+$N184)&amp;" "&amp;$J184</f>
        <v xml:space="preserve">0 </v>
      </c>
      <c r="X184" t="str" cm="1">
        <f t="array" ref="X184">RoundToTwoSigFigs(C184*$O184+$N184)&amp;" "&amp;$J184</f>
        <v xml:space="preserve">0 </v>
      </c>
      <c r="Y184" t="b">
        <f t="shared" si="6"/>
        <v>0</v>
      </c>
      <c r="Z184" t="b">
        <f t="shared" si="7"/>
        <v>1</v>
      </c>
      <c r="AA184" t="b">
        <f t="shared" si="8"/>
        <v>0</v>
      </c>
    </row>
    <row r="185" spans="23:27" x14ac:dyDescent="0.25">
      <c r="W185" t="str" cm="1">
        <f t="array" ref="W185">RoundToTwoSigFigs(B185*$O185+$N185)&amp;" "&amp;$J185</f>
        <v xml:space="preserve">0 </v>
      </c>
      <c r="X185" t="str" cm="1">
        <f t="array" ref="X185">RoundToTwoSigFigs(C185*$O185+$N185)&amp;" "&amp;$J185</f>
        <v xml:space="preserve">0 </v>
      </c>
      <c r="Y185" t="b">
        <f t="shared" si="6"/>
        <v>0</v>
      </c>
      <c r="Z185" t="b">
        <f t="shared" si="7"/>
        <v>1</v>
      </c>
      <c r="AA185" t="b">
        <f t="shared" si="8"/>
        <v>0</v>
      </c>
    </row>
    <row r="186" spans="23:27" x14ac:dyDescent="0.25">
      <c r="W186" t="str" cm="1">
        <f t="array" ref="W186">RoundToTwoSigFigs(B186*$O186+$N186)&amp;" "&amp;$J186</f>
        <v xml:space="preserve">0 </v>
      </c>
      <c r="X186" t="str" cm="1">
        <f t="array" ref="X186">RoundToTwoSigFigs(C186*$O186+$N186)&amp;" "&amp;$J186</f>
        <v xml:space="preserve">0 </v>
      </c>
      <c r="Y186" t="b">
        <f t="shared" si="6"/>
        <v>0</v>
      </c>
      <c r="Z186" t="b">
        <f t="shared" si="7"/>
        <v>1</v>
      </c>
      <c r="AA186" t="b">
        <f t="shared" si="8"/>
        <v>0</v>
      </c>
    </row>
    <row r="187" spans="23:27" x14ac:dyDescent="0.25">
      <c r="W187" t="str" cm="1">
        <f t="array" ref="W187">RoundToTwoSigFigs(B187*$O187+$N187)&amp;" "&amp;$J187</f>
        <v xml:space="preserve">0 </v>
      </c>
      <c r="X187" t="str" cm="1">
        <f t="array" ref="X187">RoundToTwoSigFigs(C187*$O187+$N187)&amp;" "&amp;$J187</f>
        <v xml:space="preserve">0 </v>
      </c>
      <c r="Y187" t="b">
        <f t="shared" si="6"/>
        <v>0</v>
      </c>
      <c r="Z187" t="b">
        <f t="shared" si="7"/>
        <v>1</v>
      </c>
      <c r="AA187" t="b">
        <f t="shared" si="8"/>
        <v>0</v>
      </c>
    </row>
    <row r="188" spans="23:27" x14ac:dyDescent="0.25">
      <c r="W188" t="str" cm="1">
        <f t="array" ref="W188">RoundToTwoSigFigs(B188*$O188+$N188)&amp;" "&amp;$J188</f>
        <v xml:space="preserve">0 </v>
      </c>
      <c r="X188" t="str" cm="1">
        <f t="array" ref="X188">RoundToTwoSigFigs(C188*$O188+$N188)&amp;" "&amp;$J188</f>
        <v xml:space="preserve">0 </v>
      </c>
      <c r="Y188" t="b">
        <f t="shared" si="6"/>
        <v>0</v>
      </c>
      <c r="Z188" t="b">
        <f t="shared" si="7"/>
        <v>1</v>
      </c>
      <c r="AA188" t="b">
        <f t="shared" si="8"/>
        <v>0</v>
      </c>
    </row>
    <row r="189" spans="23:27" x14ac:dyDescent="0.25">
      <c r="W189" t="str" cm="1">
        <f t="array" ref="W189">RoundToTwoSigFigs(B189*$O189+$N189)&amp;" "&amp;$J189</f>
        <v xml:space="preserve">0 </v>
      </c>
      <c r="X189" t="str" cm="1">
        <f t="array" ref="X189">RoundToTwoSigFigs(C189*$O189+$N189)&amp;" "&amp;$J189</f>
        <v xml:space="preserve">0 </v>
      </c>
      <c r="Y189" t="b">
        <f t="shared" si="6"/>
        <v>0</v>
      </c>
      <c r="Z189" t="b">
        <f t="shared" si="7"/>
        <v>1</v>
      </c>
      <c r="AA189" t="b">
        <f t="shared" si="8"/>
        <v>0</v>
      </c>
    </row>
    <row r="190" spans="23:27" x14ac:dyDescent="0.25">
      <c r="W190" t="str" cm="1">
        <f t="array" ref="W190">RoundToTwoSigFigs(B190*$O190+$N190)&amp;" "&amp;$J190</f>
        <v xml:space="preserve">0 </v>
      </c>
      <c r="X190" t="str" cm="1">
        <f t="array" ref="X190">RoundToTwoSigFigs(C190*$O190+$N190)&amp;" "&amp;$J190</f>
        <v xml:space="preserve">0 </v>
      </c>
      <c r="Y190" t="b">
        <f t="shared" si="6"/>
        <v>0</v>
      </c>
      <c r="Z190" t="b">
        <f t="shared" si="7"/>
        <v>1</v>
      </c>
      <c r="AA190" t="b">
        <f t="shared" si="8"/>
        <v>0</v>
      </c>
    </row>
    <row r="191" spans="23:27" x14ac:dyDescent="0.25">
      <c r="W191" t="str" cm="1">
        <f t="array" ref="W191">RoundToTwoSigFigs(B191*$O191+$N191)&amp;" "&amp;$J191</f>
        <v xml:space="preserve">0 </v>
      </c>
      <c r="X191" t="str" cm="1">
        <f t="array" ref="X191">RoundToTwoSigFigs(C191*$O191+$N191)&amp;" "&amp;$J191</f>
        <v xml:space="preserve">0 </v>
      </c>
      <c r="Y191" t="b">
        <f t="shared" si="6"/>
        <v>0</v>
      </c>
      <c r="Z191" t="b">
        <f t="shared" si="7"/>
        <v>1</v>
      </c>
      <c r="AA191" t="b">
        <f t="shared" si="8"/>
        <v>0</v>
      </c>
    </row>
    <row r="192" spans="23:27" x14ac:dyDescent="0.25">
      <c r="W192" t="str" cm="1">
        <f t="array" ref="W192">RoundToTwoSigFigs(B192*$O192+$N192)&amp;" "&amp;$J192</f>
        <v xml:space="preserve">0 </v>
      </c>
      <c r="X192" t="str" cm="1">
        <f t="array" ref="X192">RoundToTwoSigFigs(C192*$O192+$N192)&amp;" "&amp;$J192</f>
        <v xml:space="preserve">0 </v>
      </c>
      <c r="Y192" t="b">
        <f t="shared" si="6"/>
        <v>0</v>
      </c>
      <c r="Z192" t="b">
        <f t="shared" si="7"/>
        <v>1</v>
      </c>
      <c r="AA192" t="b">
        <f t="shared" si="8"/>
        <v>0</v>
      </c>
    </row>
    <row r="193" spans="23:27" x14ac:dyDescent="0.25">
      <c r="W193" t="str" cm="1">
        <f t="array" ref="W193">RoundToTwoSigFigs(B193*$O193+$N193)&amp;" "&amp;$J193</f>
        <v xml:space="preserve">0 </v>
      </c>
      <c r="X193" t="str" cm="1">
        <f t="array" ref="X193">RoundToTwoSigFigs(C193*$O193+$N193)&amp;" "&amp;$J193</f>
        <v xml:space="preserve">0 </v>
      </c>
      <c r="Y193" t="b">
        <f t="shared" si="6"/>
        <v>0</v>
      </c>
      <c r="Z193" t="b">
        <f t="shared" si="7"/>
        <v>1</v>
      </c>
      <c r="AA193" t="b">
        <f t="shared" si="8"/>
        <v>0</v>
      </c>
    </row>
    <row r="194" spans="23:27" x14ac:dyDescent="0.25">
      <c r="W194" t="str" cm="1">
        <f t="array" ref="W194">RoundToTwoSigFigs(B194*$O194+$N194)&amp;" "&amp;$J194</f>
        <v xml:space="preserve">0 </v>
      </c>
      <c r="X194" t="str" cm="1">
        <f t="array" ref="X194">RoundToTwoSigFigs(C194*$O194+$N194)&amp;" "&amp;$J194</f>
        <v xml:space="preserve">0 </v>
      </c>
      <c r="Y194" t="b">
        <f t="shared" si="6"/>
        <v>0</v>
      </c>
      <c r="Z194" t="b">
        <f t="shared" si="7"/>
        <v>1</v>
      </c>
      <c r="AA194" t="b">
        <f t="shared" si="8"/>
        <v>0</v>
      </c>
    </row>
    <row r="195" spans="23:27" x14ac:dyDescent="0.25">
      <c r="W195" t="str" cm="1">
        <f t="array" ref="W195">RoundToTwoSigFigs(B195*$O195+$N195)&amp;" "&amp;$J195</f>
        <v xml:space="preserve">0 </v>
      </c>
      <c r="X195" t="str" cm="1">
        <f t="array" ref="X195">RoundToTwoSigFigs(C195*$O195+$N195)&amp;" "&amp;$J195</f>
        <v xml:space="preserve">0 </v>
      </c>
      <c r="Y195" t="b">
        <f t="shared" ref="Y195:Y258" si="9">AND((W195=U195),(V195=X195))</f>
        <v>0</v>
      </c>
      <c r="Z195" t="b">
        <f t="shared" ref="Z195:Z258" si="10">AND(B195&gt;=F195,B195&lt;=G195)</f>
        <v>1</v>
      </c>
      <c r="AA195" t="b">
        <f t="shared" ref="AA195:AA258" si="11">F195&lt;G195</f>
        <v>0</v>
      </c>
    </row>
    <row r="196" spans="23:27" x14ac:dyDescent="0.25">
      <c r="W196" t="str" cm="1">
        <f t="array" ref="W196">RoundToTwoSigFigs(B196*$O196+$N196)&amp;" "&amp;$J196</f>
        <v xml:space="preserve">0 </v>
      </c>
      <c r="X196" t="str" cm="1">
        <f t="array" ref="X196">RoundToTwoSigFigs(C196*$O196+$N196)&amp;" "&amp;$J196</f>
        <v xml:space="preserve">0 </v>
      </c>
      <c r="Y196" t="b">
        <f t="shared" si="9"/>
        <v>0</v>
      </c>
      <c r="Z196" t="b">
        <f t="shared" si="10"/>
        <v>1</v>
      </c>
      <c r="AA196" t="b">
        <f t="shared" si="11"/>
        <v>0</v>
      </c>
    </row>
    <row r="197" spans="23:27" x14ac:dyDescent="0.25">
      <c r="W197" t="str" cm="1">
        <f t="array" ref="W197">RoundToTwoSigFigs(B197*$O197+$N197)&amp;" "&amp;$J197</f>
        <v xml:space="preserve">0 </v>
      </c>
      <c r="X197" t="str" cm="1">
        <f t="array" ref="X197">RoundToTwoSigFigs(C197*$O197+$N197)&amp;" "&amp;$J197</f>
        <v xml:space="preserve">0 </v>
      </c>
      <c r="Y197" t="b">
        <f t="shared" si="9"/>
        <v>0</v>
      </c>
      <c r="Z197" t="b">
        <f t="shared" si="10"/>
        <v>1</v>
      </c>
      <c r="AA197" t="b">
        <f t="shared" si="11"/>
        <v>0</v>
      </c>
    </row>
    <row r="198" spans="23:27" x14ac:dyDescent="0.25">
      <c r="W198" t="str" cm="1">
        <f t="array" ref="W198">RoundToTwoSigFigs(B198*$O198+$N198)&amp;" "&amp;$J198</f>
        <v xml:space="preserve">0 </v>
      </c>
      <c r="X198" t="str" cm="1">
        <f t="array" ref="X198">RoundToTwoSigFigs(C198*$O198+$N198)&amp;" "&amp;$J198</f>
        <v xml:space="preserve">0 </v>
      </c>
      <c r="Y198" t="b">
        <f t="shared" si="9"/>
        <v>0</v>
      </c>
      <c r="Z198" t="b">
        <f t="shared" si="10"/>
        <v>1</v>
      </c>
      <c r="AA198" t="b">
        <f t="shared" si="11"/>
        <v>0</v>
      </c>
    </row>
    <row r="199" spans="23:27" x14ac:dyDescent="0.25">
      <c r="W199" t="str" cm="1">
        <f t="array" ref="W199">RoundToTwoSigFigs(B199*$O199+$N199)&amp;" "&amp;$J199</f>
        <v xml:space="preserve">0 </v>
      </c>
      <c r="X199" t="str" cm="1">
        <f t="array" ref="X199">RoundToTwoSigFigs(C199*$O199+$N199)&amp;" "&amp;$J199</f>
        <v xml:space="preserve">0 </v>
      </c>
      <c r="Y199" t="b">
        <f t="shared" si="9"/>
        <v>0</v>
      </c>
      <c r="Z199" t="b">
        <f t="shared" si="10"/>
        <v>1</v>
      </c>
      <c r="AA199" t="b">
        <f t="shared" si="11"/>
        <v>0</v>
      </c>
    </row>
    <row r="200" spans="23:27" x14ac:dyDescent="0.25">
      <c r="W200" t="str" cm="1">
        <f t="array" ref="W200">RoundToTwoSigFigs(B200*$O200+$N200)&amp;" "&amp;$J200</f>
        <v xml:space="preserve">0 </v>
      </c>
      <c r="X200" t="str" cm="1">
        <f t="array" ref="X200">RoundToTwoSigFigs(C200*$O200+$N200)&amp;" "&amp;$J200</f>
        <v xml:space="preserve">0 </v>
      </c>
      <c r="Y200" t="b">
        <f t="shared" si="9"/>
        <v>0</v>
      </c>
      <c r="Z200" t="b">
        <f t="shared" si="10"/>
        <v>1</v>
      </c>
      <c r="AA200" t="b">
        <f t="shared" si="11"/>
        <v>0</v>
      </c>
    </row>
    <row r="201" spans="23:27" x14ac:dyDescent="0.25">
      <c r="W201" t="str" cm="1">
        <f t="array" ref="W201">RoundToTwoSigFigs(B201*$O201+$N201)&amp;" "&amp;$J201</f>
        <v xml:space="preserve">0 </v>
      </c>
      <c r="X201" t="str" cm="1">
        <f t="array" ref="X201">RoundToTwoSigFigs(C201*$O201+$N201)&amp;" "&amp;$J201</f>
        <v xml:space="preserve">0 </v>
      </c>
      <c r="Y201" t="b">
        <f t="shared" si="9"/>
        <v>0</v>
      </c>
      <c r="Z201" t="b">
        <f t="shared" si="10"/>
        <v>1</v>
      </c>
      <c r="AA201" t="b">
        <f t="shared" si="11"/>
        <v>0</v>
      </c>
    </row>
    <row r="202" spans="23:27" x14ac:dyDescent="0.25">
      <c r="W202" t="str" cm="1">
        <f t="array" ref="W202">RoundToTwoSigFigs(B202*$O202+$N202)&amp;" "&amp;$J202</f>
        <v xml:space="preserve">0 </v>
      </c>
      <c r="X202" t="str" cm="1">
        <f t="array" ref="X202">RoundToTwoSigFigs(C202*$O202+$N202)&amp;" "&amp;$J202</f>
        <v xml:space="preserve">0 </v>
      </c>
      <c r="Y202" t="b">
        <f t="shared" si="9"/>
        <v>0</v>
      </c>
      <c r="Z202" t="b">
        <f t="shared" si="10"/>
        <v>1</v>
      </c>
      <c r="AA202" t="b">
        <f t="shared" si="11"/>
        <v>0</v>
      </c>
    </row>
    <row r="203" spans="23:27" x14ac:dyDescent="0.25">
      <c r="W203" t="str" cm="1">
        <f t="array" ref="W203">RoundToTwoSigFigs(B203*$O203+$N203)&amp;" "&amp;$J203</f>
        <v xml:space="preserve">0 </v>
      </c>
      <c r="X203" t="str" cm="1">
        <f t="array" ref="X203">RoundToTwoSigFigs(C203*$O203+$N203)&amp;" "&amp;$J203</f>
        <v xml:space="preserve">0 </v>
      </c>
      <c r="Y203" t="b">
        <f t="shared" si="9"/>
        <v>0</v>
      </c>
      <c r="Z203" t="b">
        <f t="shared" si="10"/>
        <v>1</v>
      </c>
      <c r="AA203" t="b">
        <f t="shared" si="11"/>
        <v>0</v>
      </c>
    </row>
    <row r="204" spans="23:27" x14ac:dyDescent="0.25">
      <c r="W204" t="str" cm="1">
        <f t="array" ref="W204">RoundToTwoSigFigs(B204*$O204+$N204)&amp;" "&amp;$J204</f>
        <v xml:space="preserve">0 </v>
      </c>
      <c r="X204" t="str" cm="1">
        <f t="array" ref="X204">RoundToTwoSigFigs(C204*$O204+$N204)&amp;" "&amp;$J204</f>
        <v xml:space="preserve">0 </v>
      </c>
      <c r="Y204" t="b">
        <f t="shared" si="9"/>
        <v>0</v>
      </c>
      <c r="Z204" t="b">
        <f t="shared" si="10"/>
        <v>1</v>
      </c>
      <c r="AA204" t="b">
        <f t="shared" si="11"/>
        <v>0</v>
      </c>
    </row>
    <row r="205" spans="23:27" x14ac:dyDescent="0.25">
      <c r="W205" t="str" cm="1">
        <f t="array" ref="W205">RoundToTwoSigFigs(B205*$O205+$N205)&amp;" "&amp;$J205</f>
        <v xml:space="preserve">0 </v>
      </c>
      <c r="X205" t="str" cm="1">
        <f t="array" ref="X205">RoundToTwoSigFigs(C205*$O205+$N205)&amp;" "&amp;$J205</f>
        <v xml:space="preserve">0 </v>
      </c>
      <c r="Y205" t="b">
        <f t="shared" si="9"/>
        <v>0</v>
      </c>
      <c r="Z205" t="b">
        <f t="shared" si="10"/>
        <v>1</v>
      </c>
      <c r="AA205" t="b">
        <f t="shared" si="11"/>
        <v>0</v>
      </c>
    </row>
    <row r="206" spans="23:27" x14ac:dyDescent="0.25">
      <c r="W206" t="str" cm="1">
        <f t="array" ref="W206">RoundToTwoSigFigs(B206*$O206+$N206)&amp;" "&amp;$J206</f>
        <v xml:space="preserve">0 </v>
      </c>
      <c r="X206" t="str" cm="1">
        <f t="array" ref="X206">RoundToTwoSigFigs(C206*$O206+$N206)&amp;" "&amp;$J206</f>
        <v xml:space="preserve">0 </v>
      </c>
      <c r="Y206" t="b">
        <f t="shared" si="9"/>
        <v>0</v>
      </c>
      <c r="Z206" t="b">
        <f t="shared" si="10"/>
        <v>1</v>
      </c>
      <c r="AA206" t="b">
        <f t="shared" si="11"/>
        <v>0</v>
      </c>
    </row>
    <row r="207" spans="23:27" x14ac:dyDescent="0.25">
      <c r="W207" t="str" cm="1">
        <f t="array" ref="W207">RoundToTwoSigFigs(B207*$O207+$N207)&amp;" "&amp;$J207</f>
        <v xml:space="preserve">0 </v>
      </c>
      <c r="X207" t="str" cm="1">
        <f t="array" ref="X207">RoundToTwoSigFigs(C207*$O207+$N207)&amp;" "&amp;$J207</f>
        <v xml:space="preserve">0 </v>
      </c>
      <c r="Y207" t="b">
        <f t="shared" si="9"/>
        <v>0</v>
      </c>
      <c r="Z207" t="b">
        <f t="shared" si="10"/>
        <v>1</v>
      </c>
      <c r="AA207" t="b">
        <f t="shared" si="11"/>
        <v>0</v>
      </c>
    </row>
    <row r="208" spans="23:27" x14ac:dyDescent="0.25">
      <c r="W208" t="str" cm="1">
        <f t="array" ref="W208">RoundToTwoSigFigs(B208*$O208+$N208)&amp;" "&amp;$J208</f>
        <v xml:space="preserve">0 </v>
      </c>
      <c r="X208" t="str" cm="1">
        <f t="array" ref="X208">RoundToTwoSigFigs(C208*$O208+$N208)&amp;" "&amp;$J208</f>
        <v xml:space="preserve">0 </v>
      </c>
      <c r="Y208" t="b">
        <f t="shared" si="9"/>
        <v>0</v>
      </c>
      <c r="Z208" t="b">
        <f t="shared" si="10"/>
        <v>1</v>
      </c>
      <c r="AA208" t="b">
        <f t="shared" si="11"/>
        <v>0</v>
      </c>
    </row>
    <row r="209" spans="23:27" x14ac:dyDescent="0.25">
      <c r="W209" t="str" cm="1">
        <f t="array" ref="W209">RoundToTwoSigFigs(B209*$O209+$N209)&amp;" "&amp;$J209</f>
        <v xml:space="preserve">0 </v>
      </c>
      <c r="X209" t="str" cm="1">
        <f t="array" ref="X209">RoundToTwoSigFigs(C209*$O209+$N209)&amp;" "&amp;$J209</f>
        <v xml:space="preserve">0 </v>
      </c>
      <c r="Y209" t="b">
        <f t="shared" si="9"/>
        <v>0</v>
      </c>
      <c r="Z209" t="b">
        <f t="shared" si="10"/>
        <v>1</v>
      </c>
      <c r="AA209" t="b">
        <f t="shared" si="11"/>
        <v>0</v>
      </c>
    </row>
    <row r="210" spans="23:27" x14ac:dyDescent="0.25">
      <c r="W210" t="str" cm="1">
        <f t="array" ref="W210">RoundToTwoSigFigs(B210*$O210+$N210)&amp;" "&amp;$J210</f>
        <v xml:space="preserve">0 </v>
      </c>
      <c r="X210" t="str" cm="1">
        <f t="array" ref="X210">RoundToTwoSigFigs(C210*$O210+$N210)&amp;" "&amp;$J210</f>
        <v xml:space="preserve">0 </v>
      </c>
      <c r="Y210" t="b">
        <f t="shared" si="9"/>
        <v>0</v>
      </c>
      <c r="Z210" t="b">
        <f t="shared" si="10"/>
        <v>1</v>
      </c>
      <c r="AA210" t="b">
        <f t="shared" si="11"/>
        <v>0</v>
      </c>
    </row>
    <row r="211" spans="23:27" x14ac:dyDescent="0.25">
      <c r="W211" t="str" cm="1">
        <f t="array" ref="W211">RoundToTwoSigFigs(B211*$O211+$N211)&amp;" "&amp;$J211</f>
        <v xml:space="preserve">0 </v>
      </c>
      <c r="X211" t="str" cm="1">
        <f t="array" ref="X211">RoundToTwoSigFigs(C211*$O211+$N211)&amp;" "&amp;$J211</f>
        <v xml:space="preserve">0 </v>
      </c>
      <c r="Y211" t="b">
        <f t="shared" si="9"/>
        <v>0</v>
      </c>
      <c r="Z211" t="b">
        <f t="shared" si="10"/>
        <v>1</v>
      </c>
      <c r="AA211" t="b">
        <f t="shared" si="11"/>
        <v>0</v>
      </c>
    </row>
    <row r="212" spans="23:27" x14ac:dyDescent="0.25">
      <c r="W212" t="str" cm="1">
        <f t="array" ref="W212">RoundToTwoSigFigs(B212*$O212+$N212)&amp;" "&amp;$J212</f>
        <v xml:space="preserve">0 </v>
      </c>
      <c r="X212" t="str" cm="1">
        <f t="array" ref="X212">RoundToTwoSigFigs(C212*$O212+$N212)&amp;" "&amp;$J212</f>
        <v xml:space="preserve">0 </v>
      </c>
      <c r="Y212" t="b">
        <f t="shared" si="9"/>
        <v>0</v>
      </c>
      <c r="Z212" t="b">
        <f t="shared" si="10"/>
        <v>1</v>
      </c>
      <c r="AA212" t="b">
        <f t="shared" si="11"/>
        <v>0</v>
      </c>
    </row>
    <row r="213" spans="23:27" x14ac:dyDescent="0.25">
      <c r="W213" t="str" cm="1">
        <f t="array" ref="W213">RoundToTwoSigFigs(B213*$O213+$N213)&amp;" "&amp;$J213</f>
        <v xml:space="preserve">0 </v>
      </c>
      <c r="X213" t="str" cm="1">
        <f t="array" ref="X213">RoundToTwoSigFigs(C213*$O213+$N213)&amp;" "&amp;$J213</f>
        <v xml:space="preserve">0 </v>
      </c>
      <c r="Y213" t="b">
        <f t="shared" si="9"/>
        <v>0</v>
      </c>
      <c r="Z213" t="b">
        <f t="shared" si="10"/>
        <v>1</v>
      </c>
      <c r="AA213" t="b">
        <f t="shared" si="11"/>
        <v>0</v>
      </c>
    </row>
    <row r="214" spans="23:27" x14ac:dyDescent="0.25">
      <c r="W214" t="str" cm="1">
        <f t="array" ref="W214">RoundToTwoSigFigs(B214*$O214+$N214)&amp;" "&amp;$J214</f>
        <v xml:space="preserve">0 </v>
      </c>
      <c r="X214" t="str" cm="1">
        <f t="array" ref="X214">RoundToTwoSigFigs(C214*$O214+$N214)&amp;" "&amp;$J214</f>
        <v xml:space="preserve">0 </v>
      </c>
      <c r="Y214" t="b">
        <f t="shared" si="9"/>
        <v>0</v>
      </c>
      <c r="Z214" t="b">
        <f t="shared" si="10"/>
        <v>1</v>
      </c>
      <c r="AA214" t="b">
        <f t="shared" si="11"/>
        <v>0</v>
      </c>
    </row>
    <row r="215" spans="23:27" x14ac:dyDescent="0.25">
      <c r="W215" t="str" cm="1">
        <f t="array" ref="W215">RoundToTwoSigFigs(B215*$O215+$N215)&amp;" "&amp;$J215</f>
        <v xml:space="preserve">0 </v>
      </c>
      <c r="X215" t="str" cm="1">
        <f t="array" ref="X215">RoundToTwoSigFigs(C215*$O215+$N215)&amp;" "&amp;$J215</f>
        <v xml:space="preserve">0 </v>
      </c>
      <c r="Y215" t="b">
        <f t="shared" si="9"/>
        <v>0</v>
      </c>
      <c r="Z215" t="b">
        <f t="shared" si="10"/>
        <v>1</v>
      </c>
      <c r="AA215" t="b">
        <f t="shared" si="11"/>
        <v>0</v>
      </c>
    </row>
    <row r="216" spans="23:27" x14ac:dyDescent="0.25">
      <c r="W216" t="str" cm="1">
        <f t="array" ref="W216">RoundToTwoSigFigs(B216*$O216+$N216)&amp;" "&amp;$J216</f>
        <v xml:space="preserve">0 </v>
      </c>
      <c r="X216" t="str" cm="1">
        <f t="array" ref="X216">RoundToTwoSigFigs(C216*$O216+$N216)&amp;" "&amp;$J216</f>
        <v xml:space="preserve">0 </v>
      </c>
      <c r="Y216" t="b">
        <f t="shared" si="9"/>
        <v>0</v>
      </c>
      <c r="Z216" t="b">
        <f t="shared" si="10"/>
        <v>1</v>
      </c>
      <c r="AA216" t="b">
        <f t="shared" si="11"/>
        <v>0</v>
      </c>
    </row>
    <row r="217" spans="23:27" x14ac:dyDescent="0.25">
      <c r="W217" t="str" cm="1">
        <f t="array" ref="W217">RoundToTwoSigFigs(B217*$O217+$N217)&amp;" "&amp;$J217</f>
        <v xml:space="preserve">0 </v>
      </c>
      <c r="X217" t="str" cm="1">
        <f t="array" ref="X217">RoundToTwoSigFigs(C217*$O217+$N217)&amp;" "&amp;$J217</f>
        <v xml:space="preserve">0 </v>
      </c>
      <c r="Y217" t="b">
        <f t="shared" si="9"/>
        <v>0</v>
      </c>
      <c r="Z217" t="b">
        <f t="shared" si="10"/>
        <v>1</v>
      </c>
      <c r="AA217" t="b">
        <f t="shared" si="11"/>
        <v>0</v>
      </c>
    </row>
    <row r="218" spans="23:27" x14ac:dyDescent="0.25">
      <c r="W218" t="str" cm="1">
        <f t="array" ref="W218">RoundToTwoSigFigs(B218*$O218+$N218)&amp;" "&amp;$J218</f>
        <v xml:space="preserve">0 </v>
      </c>
      <c r="X218" t="str" cm="1">
        <f t="array" ref="X218">RoundToTwoSigFigs(C218*$O218+$N218)&amp;" "&amp;$J218</f>
        <v xml:space="preserve">0 </v>
      </c>
      <c r="Y218" t="b">
        <f t="shared" si="9"/>
        <v>0</v>
      </c>
      <c r="Z218" t="b">
        <f t="shared" si="10"/>
        <v>1</v>
      </c>
      <c r="AA218" t="b">
        <f t="shared" si="11"/>
        <v>0</v>
      </c>
    </row>
    <row r="219" spans="23:27" x14ac:dyDescent="0.25">
      <c r="W219" t="str" cm="1">
        <f t="array" ref="W219">RoundToTwoSigFigs(B219*$O219+$N219)&amp;" "&amp;$J219</f>
        <v xml:space="preserve">0 </v>
      </c>
      <c r="X219" t="str" cm="1">
        <f t="array" ref="X219">RoundToTwoSigFigs(C219*$O219+$N219)&amp;" "&amp;$J219</f>
        <v xml:space="preserve">0 </v>
      </c>
      <c r="Y219" t="b">
        <f t="shared" si="9"/>
        <v>0</v>
      </c>
      <c r="Z219" t="b">
        <f t="shared" si="10"/>
        <v>1</v>
      </c>
      <c r="AA219" t="b">
        <f t="shared" si="11"/>
        <v>0</v>
      </c>
    </row>
    <row r="220" spans="23:27" x14ac:dyDescent="0.25">
      <c r="W220" t="str" cm="1">
        <f t="array" ref="W220">RoundToTwoSigFigs(B220*$O220+$N220)&amp;" "&amp;$J220</f>
        <v xml:space="preserve">0 </v>
      </c>
      <c r="X220" t="str" cm="1">
        <f t="array" ref="X220">RoundToTwoSigFigs(C220*$O220+$N220)&amp;" "&amp;$J220</f>
        <v xml:space="preserve">0 </v>
      </c>
      <c r="Y220" t="b">
        <f t="shared" si="9"/>
        <v>0</v>
      </c>
      <c r="Z220" t="b">
        <f t="shared" si="10"/>
        <v>1</v>
      </c>
      <c r="AA220" t="b">
        <f t="shared" si="11"/>
        <v>0</v>
      </c>
    </row>
    <row r="221" spans="23:27" x14ac:dyDescent="0.25">
      <c r="W221" t="str" cm="1">
        <f t="array" ref="W221">RoundToTwoSigFigs(B221*$O221+$N221)&amp;" "&amp;$J221</f>
        <v xml:space="preserve">0 </v>
      </c>
      <c r="X221" t="str" cm="1">
        <f t="array" ref="X221">RoundToTwoSigFigs(C221*$O221+$N221)&amp;" "&amp;$J221</f>
        <v xml:space="preserve">0 </v>
      </c>
      <c r="Y221" t="b">
        <f t="shared" si="9"/>
        <v>0</v>
      </c>
      <c r="Z221" t="b">
        <f t="shared" si="10"/>
        <v>1</v>
      </c>
      <c r="AA221" t="b">
        <f t="shared" si="11"/>
        <v>0</v>
      </c>
    </row>
    <row r="222" spans="23:27" x14ac:dyDescent="0.25">
      <c r="W222" t="str" cm="1">
        <f t="array" ref="W222">RoundToTwoSigFigs(B222*$O222+$N222)&amp;" "&amp;$J222</f>
        <v xml:space="preserve">0 </v>
      </c>
      <c r="X222" t="str" cm="1">
        <f t="array" ref="X222">RoundToTwoSigFigs(C222*$O222+$N222)&amp;" "&amp;$J222</f>
        <v xml:space="preserve">0 </v>
      </c>
      <c r="Y222" t="b">
        <f t="shared" si="9"/>
        <v>0</v>
      </c>
      <c r="Z222" t="b">
        <f t="shared" si="10"/>
        <v>1</v>
      </c>
      <c r="AA222" t="b">
        <f t="shared" si="11"/>
        <v>0</v>
      </c>
    </row>
    <row r="223" spans="23:27" x14ac:dyDescent="0.25">
      <c r="W223" t="str" cm="1">
        <f t="array" ref="W223">RoundToTwoSigFigs(B223*$O223+$N223)&amp;" "&amp;$J223</f>
        <v xml:space="preserve">0 </v>
      </c>
      <c r="X223" t="str" cm="1">
        <f t="array" ref="X223">RoundToTwoSigFigs(C223*$O223+$N223)&amp;" "&amp;$J223</f>
        <v xml:space="preserve">0 </v>
      </c>
      <c r="Y223" t="b">
        <f t="shared" si="9"/>
        <v>0</v>
      </c>
      <c r="Z223" t="b">
        <f t="shared" si="10"/>
        <v>1</v>
      </c>
      <c r="AA223" t="b">
        <f t="shared" si="11"/>
        <v>0</v>
      </c>
    </row>
    <row r="224" spans="23:27" x14ac:dyDescent="0.25">
      <c r="W224" t="str" cm="1">
        <f t="array" ref="W224">RoundToTwoSigFigs(B224*$O224+$N224)&amp;" "&amp;$J224</f>
        <v xml:space="preserve">0 </v>
      </c>
      <c r="X224" t="str" cm="1">
        <f t="array" ref="X224">RoundToTwoSigFigs(C224*$O224+$N224)&amp;" "&amp;$J224</f>
        <v xml:space="preserve">0 </v>
      </c>
      <c r="Y224" t="b">
        <f t="shared" si="9"/>
        <v>0</v>
      </c>
      <c r="Z224" t="b">
        <f t="shared" si="10"/>
        <v>1</v>
      </c>
      <c r="AA224" t="b">
        <f t="shared" si="11"/>
        <v>0</v>
      </c>
    </row>
    <row r="225" spans="23:27" x14ac:dyDescent="0.25">
      <c r="W225" t="str" cm="1">
        <f t="array" ref="W225">RoundToTwoSigFigs(B225*$O225+$N225)&amp;" "&amp;$J225</f>
        <v xml:space="preserve">0 </v>
      </c>
      <c r="X225" t="str" cm="1">
        <f t="array" ref="X225">RoundToTwoSigFigs(C225*$O225+$N225)&amp;" "&amp;$J225</f>
        <v xml:space="preserve">0 </v>
      </c>
      <c r="Y225" t="b">
        <f t="shared" si="9"/>
        <v>0</v>
      </c>
      <c r="Z225" t="b">
        <f t="shared" si="10"/>
        <v>1</v>
      </c>
      <c r="AA225" t="b">
        <f t="shared" si="11"/>
        <v>0</v>
      </c>
    </row>
    <row r="226" spans="23:27" x14ac:dyDescent="0.25">
      <c r="W226" t="str" cm="1">
        <f t="array" ref="W226">RoundToTwoSigFigs(B226*$O226+$N226)&amp;" "&amp;$J226</f>
        <v xml:space="preserve">0 </v>
      </c>
      <c r="X226" t="str" cm="1">
        <f t="array" ref="X226">RoundToTwoSigFigs(C226*$O226+$N226)&amp;" "&amp;$J226</f>
        <v xml:space="preserve">0 </v>
      </c>
      <c r="Y226" t="b">
        <f t="shared" si="9"/>
        <v>0</v>
      </c>
      <c r="Z226" t="b">
        <f t="shared" si="10"/>
        <v>1</v>
      </c>
      <c r="AA226" t="b">
        <f t="shared" si="11"/>
        <v>0</v>
      </c>
    </row>
    <row r="227" spans="23:27" x14ac:dyDescent="0.25">
      <c r="W227" t="str" cm="1">
        <f t="array" ref="W227">RoundToTwoSigFigs(B227*$O227+$N227)&amp;" "&amp;$J227</f>
        <v xml:space="preserve">0 </v>
      </c>
      <c r="X227" t="str" cm="1">
        <f t="array" ref="X227">RoundToTwoSigFigs(C227*$O227+$N227)&amp;" "&amp;$J227</f>
        <v xml:space="preserve">0 </v>
      </c>
      <c r="Y227" t="b">
        <f t="shared" si="9"/>
        <v>0</v>
      </c>
      <c r="Z227" t="b">
        <f t="shared" si="10"/>
        <v>1</v>
      </c>
      <c r="AA227" t="b">
        <f t="shared" si="11"/>
        <v>0</v>
      </c>
    </row>
    <row r="228" spans="23:27" x14ac:dyDescent="0.25">
      <c r="W228" t="str" cm="1">
        <f t="array" ref="W228">RoundToTwoSigFigs(B228*$O228+$N228)&amp;" "&amp;$J228</f>
        <v xml:space="preserve">0 </v>
      </c>
      <c r="X228" t="str" cm="1">
        <f t="array" ref="X228">RoundToTwoSigFigs(C228*$O228+$N228)&amp;" "&amp;$J228</f>
        <v xml:space="preserve">0 </v>
      </c>
      <c r="Y228" t="b">
        <f t="shared" si="9"/>
        <v>0</v>
      </c>
      <c r="Z228" t="b">
        <f t="shared" si="10"/>
        <v>1</v>
      </c>
      <c r="AA228" t="b">
        <f t="shared" si="11"/>
        <v>0</v>
      </c>
    </row>
    <row r="229" spans="23:27" x14ac:dyDescent="0.25">
      <c r="W229" t="str" cm="1">
        <f t="array" ref="W229">RoundToTwoSigFigs(B229*$O229+$N229)&amp;" "&amp;$J229</f>
        <v xml:space="preserve">0 </v>
      </c>
      <c r="X229" t="str" cm="1">
        <f t="array" ref="X229">RoundToTwoSigFigs(C229*$O229+$N229)&amp;" "&amp;$J229</f>
        <v xml:space="preserve">0 </v>
      </c>
      <c r="Y229" t="b">
        <f t="shared" si="9"/>
        <v>0</v>
      </c>
      <c r="Z229" t="b">
        <f t="shared" si="10"/>
        <v>1</v>
      </c>
      <c r="AA229" t="b">
        <f t="shared" si="11"/>
        <v>0</v>
      </c>
    </row>
    <row r="230" spans="23:27" x14ac:dyDescent="0.25">
      <c r="W230" t="str" cm="1">
        <f t="array" ref="W230">RoundToTwoSigFigs(B230*$O230+$N230)&amp;" "&amp;$J230</f>
        <v xml:space="preserve">0 </v>
      </c>
      <c r="X230" t="str" cm="1">
        <f t="array" ref="X230">RoundToTwoSigFigs(C230*$O230+$N230)&amp;" "&amp;$J230</f>
        <v xml:space="preserve">0 </v>
      </c>
      <c r="Y230" t="b">
        <f t="shared" si="9"/>
        <v>0</v>
      </c>
      <c r="Z230" t="b">
        <f t="shared" si="10"/>
        <v>1</v>
      </c>
      <c r="AA230" t="b">
        <f t="shared" si="11"/>
        <v>0</v>
      </c>
    </row>
    <row r="231" spans="23:27" x14ac:dyDescent="0.25">
      <c r="W231" t="str" cm="1">
        <f t="array" ref="W231">RoundToTwoSigFigs(B231*$O231+$N231)&amp;" "&amp;$J231</f>
        <v xml:space="preserve">0 </v>
      </c>
      <c r="X231" t="str" cm="1">
        <f t="array" ref="X231">RoundToTwoSigFigs(C231*$O231+$N231)&amp;" "&amp;$J231</f>
        <v xml:space="preserve">0 </v>
      </c>
      <c r="Y231" t="b">
        <f t="shared" si="9"/>
        <v>0</v>
      </c>
      <c r="Z231" t="b">
        <f t="shared" si="10"/>
        <v>1</v>
      </c>
      <c r="AA231" t="b">
        <f t="shared" si="11"/>
        <v>0</v>
      </c>
    </row>
    <row r="232" spans="23:27" x14ac:dyDescent="0.25">
      <c r="W232" t="str" cm="1">
        <f t="array" ref="W232">RoundToTwoSigFigs(B232*$O232+$N232)&amp;" "&amp;$J232</f>
        <v xml:space="preserve">0 </v>
      </c>
      <c r="X232" t="str" cm="1">
        <f t="array" ref="X232">RoundToTwoSigFigs(C232*$O232+$N232)&amp;" "&amp;$J232</f>
        <v xml:space="preserve">0 </v>
      </c>
      <c r="Y232" t="b">
        <f t="shared" si="9"/>
        <v>0</v>
      </c>
      <c r="Z232" t="b">
        <f t="shared" si="10"/>
        <v>1</v>
      </c>
      <c r="AA232" t="b">
        <f t="shared" si="11"/>
        <v>0</v>
      </c>
    </row>
    <row r="233" spans="23:27" x14ac:dyDescent="0.25">
      <c r="W233" t="str" cm="1">
        <f t="array" ref="W233">RoundToTwoSigFigs(B233*$O233+$N233)&amp;" "&amp;$J233</f>
        <v xml:space="preserve">0 </v>
      </c>
      <c r="X233" t="str" cm="1">
        <f t="array" ref="X233">RoundToTwoSigFigs(C233*$O233+$N233)&amp;" "&amp;$J233</f>
        <v xml:space="preserve">0 </v>
      </c>
      <c r="Y233" t="b">
        <f t="shared" si="9"/>
        <v>0</v>
      </c>
      <c r="Z233" t="b">
        <f t="shared" si="10"/>
        <v>1</v>
      </c>
      <c r="AA233" t="b">
        <f t="shared" si="11"/>
        <v>0</v>
      </c>
    </row>
    <row r="234" spans="23:27" x14ac:dyDescent="0.25">
      <c r="W234" t="str" cm="1">
        <f t="array" ref="W234">RoundToTwoSigFigs(B234*$O234+$N234)&amp;" "&amp;$J234</f>
        <v xml:space="preserve">0 </v>
      </c>
      <c r="X234" t="str" cm="1">
        <f t="array" ref="X234">RoundToTwoSigFigs(C234*$O234+$N234)&amp;" "&amp;$J234</f>
        <v xml:space="preserve">0 </v>
      </c>
      <c r="Y234" t="b">
        <f t="shared" si="9"/>
        <v>0</v>
      </c>
      <c r="Z234" t="b">
        <f t="shared" si="10"/>
        <v>1</v>
      </c>
      <c r="AA234" t="b">
        <f t="shared" si="11"/>
        <v>0</v>
      </c>
    </row>
    <row r="235" spans="23:27" x14ac:dyDescent="0.25">
      <c r="W235" t="str" cm="1">
        <f t="array" ref="W235">RoundToTwoSigFigs(B235*$O235+$N235)&amp;" "&amp;$J235</f>
        <v xml:space="preserve">0 </v>
      </c>
      <c r="X235" t="str" cm="1">
        <f t="array" ref="X235">RoundToTwoSigFigs(C235*$O235+$N235)&amp;" "&amp;$J235</f>
        <v xml:space="preserve">0 </v>
      </c>
      <c r="Y235" t="b">
        <f t="shared" si="9"/>
        <v>0</v>
      </c>
      <c r="Z235" t="b">
        <f t="shared" si="10"/>
        <v>1</v>
      </c>
      <c r="AA235" t="b">
        <f t="shared" si="11"/>
        <v>0</v>
      </c>
    </row>
    <row r="236" spans="23:27" x14ac:dyDescent="0.25">
      <c r="W236" t="str" cm="1">
        <f t="array" ref="W236">RoundToTwoSigFigs(B236*$O236+$N236)&amp;" "&amp;$J236</f>
        <v xml:space="preserve">0 </v>
      </c>
      <c r="X236" t="str" cm="1">
        <f t="array" ref="X236">RoundToTwoSigFigs(C236*$O236+$N236)&amp;" "&amp;$J236</f>
        <v xml:space="preserve">0 </v>
      </c>
      <c r="Y236" t="b">
        <f t="shared" si="9"/>
        <v>0</v>
      </c>
      <c r="Z236" t="b">
        <f t="shared" si="10"/>
        <v>1</v>
      </c>
      <c r="AA236" t="b">
        <f t="shared" si="11"/>
        <v>0</v>
      </c>
    </row>
    <row r="237" spans="23:27" x14ac:dyDescent="0.25">
      <c r="W237" t="str" cm="1">
        <f t="array" ref="W237">RoundToTwoSigFigs(B237*$O237+$N237)&amp;" "&amp;$J237</f>
        <v xml:space="preserve">0 </v>
      </c>
      <c r="X237" t="str" cm="1">
        <f t="array" ref="X237">RoundToTwoSigFigs(C237*$O237+$N237)&amp;" "&amp;$J237</f>
        <v xml:space="preserve">0 </v>
      </c>
      <c r="Y237" t="b">
        <f t="shared" si="9"/>
        <v>0</v>
      </c>
      <c r="Z237" t="b">
        <f t="shared" si="10"/>
        <v>1</v>
      </c>
      <c r="AA237" t="b">
        <f t="shared" si="11"/>
        <v>0</v>
      </c>
    </row>
    <row r="238" spans="23:27" x14ac:dyDescent="0.25">
      <c r="W238" t="str" cm="1">
        <f t="array" ref="W238">RoundToTwoSigFigs(B238*$O238+$N238)&amp;" "&amp;$J238</f>
        <v xml:space="preserve">0 </v>
      </c>
      <c r="X238" t="str" cm="1">
        <f t="array" ref="X238">RoundToTwoSigFigs(C238*$O238+$N238)&amp;" "&amp;$J238</f>
        <v xml:space="preserve">0 </v>
      </c>
      <c r="Y238" t="b">
        <f t="shared" si="9"/>
        <v>0</v>
      </c>
      <c r="Z238" t="b">
        <f t="shared" si="10"/>
        <v>1</v>
      </c>
      <c r="AA238" t="b">
        <f t="shared" si="11"/>
        <v>0</v>
      </c>
    </row>
    <row r="239" spans="23:27" x14ac:dyDescent="0.25">
      <c r="W239" t="str" cm="1">
        <f t="array" ref="W239">RoundToTwoSigFigs(B239*$O239+$N239)&amp;" "&amp;$J239</f>
        <v xml:space="preserve">0 </v>
      </c>
      <c r="X239" t="str" cm="1">
        <f t="array" ref="X239">RoundToTwoSigFigs(C239*$O239+$N239)&amp;" "&amp;$J239</f>
        <v xml:space="preserve">0 </v>
      </c>
      <c r="Y239" t="b">
        <f t="shared" si="9"/>
        <v>0</v>
      </c>
      <c r="Z239" t="b">
        <f t="shared" si="10"/>
        <v>1</v>
      </c>
      <c r="AA239" t="b">
        <f t="shared" si="11"/>
        <v>0</v>
      </c>
    </row>
    <row r="240" spans="23:27" x14ac:dyDescent="0.25">
      <c r="W240" t="str" cm="1">
        <f t="array" ref="W240">RoundToTwoSigFigs(B240*$O240+$N240)&amp;" "&amp;$J240</f>
        <v xml:space="preserve">0 </v>
      </c>
      <c r="X240" t="str" cm="1">
        <f t="array" ref="X240">RoundToTwoSigFigs(C240*$O240+$N240)&amp;" "&amp;$J240</f>
        <v xml:space="preserve">0 </v>
      </c>
      <c r="Y240" t="b">
        <f t="shared" si="9"/>
        <v>0</v>
      </c>
      <c r="Z240" t="b">
        <f t="shared" si="10"/>
        <v>1</v>
      </c>
      <c r="AA240" t="b">
        <f t="shared" si="11"/>
        <v>0</v>
      </c>
    </row>
    <row r="241" spans="23:27" x14ac:dyDescent="0.25">
      <c r="W241" t="str" cm="1">
        <f t="array" ref="W241">RoundToTwoSigFigs(B241*$O241+$N241)&amp;" "&amp;$J241</f>
        <v xml:space="preserve">0 </v>
      </c>
      <c r="X241" t="str" cm="1">
        <f t="array" ref="X241">RoundToTwoSigFigs(C241*$O241+$N241)&amp;" "&amp;$J241</f>
        <v xml:space="preserve">0 </v>
      </c>
      <c r="Y241" t="b">
        <f t="shared" si="9"/>
        <v>0</v>
      </c>
      <c r="Z241" t="b">
        <f t="shared" si="10"/>
        <v>1</v>
      </c>
      <c r="AA241" t="b">
        <f t="shared" si="11"/>
        <v>0</v>
      </c>
    </row>
    <row r="242" spans="23:27" x14ac:dyDescent="0.25">
      <c r="W242" t="str" cm="1">
        <f t="array" ref="W242">RoundToTwoSigFigs(B242*$O242+$N242)&amp;" "&amp;$J242</f>
        <v xml:space="preserve">0 </v>
      </c>
      <c r="X242" t="str" cm="1">
        <f t="array" ref="X242">RoundToTwoSigFigs(C242*$O242+$N242)&amp;" "&amp;$J242</f>
        <v xml:space="preserve">0 </v>
      </c>
      <c r="Y242" t="b">
        <f t="shared" si="9"/>
        <v>0</v>
      </c>
      <c r="Z242" t="b">
        <f t="shared" si="10"/>
        <v>1</v>
      </c>
      <c r="AA242" t="b">
        <f t="shared" si="11"/>
        <v>0</v>
      </c>
    </row>
    <row r="243" spans="23:27" x14ac:dyDescent="0.25">
      <c r="W243" t="str" cm="1">
        <f t="array" ref="W243">RoundToTwoSigFigs(B243*$O243+$N243)&amp;" "&amp;$J243</f>
        <v xml:space="preserve">0 </v>
      </c>
      <c r="X243" t="str" cm="1">
        <f t="array" ref="X243">RoundToTwoSigFigs(C243*$O243+$N243)&amp;" "&amp;$J243</f>
        <v xml:space="preserve">0 </v>
      </c>
      <c r="Y243" t="b">
        <f t="shared" si="9"/>
        <v>0</v>
      </c>
      <c r="Z243" t="b">
        <f t="shared" si="10"/>
        <v>1</v>
      </c>
      <c r="AA243" t="b">
        <f t="shared" si="11"/>
        <v>0</v>
      </c>
    </row>
    <row r="244" spans="23:27" x14ac:dyDescent="0.25">
      <c r="W244" t="str" cm="1">
        <f t="array" ref="W244">RoundToTwoSigFigs(B244*$O244+$N244)&amp;" "&amp;$J244</f>
        <v xml:space="preserve">0 </v>
      </c>
      <c r="X244" t="str" cm="1">
        <f t="array" ref="X244">RoundToTwoSigFigs(C244*$O244+$N244)&amp;" "&amp;$J244</f>
        <v xml:space="preserve">0 </v>
      </c>
      <c r="Y244" t="b">
        <f t="shared" si="9"/>
        <v>0</v>
      </c>
      <c r="Z244" t="b">
        <f t="shared" si="10"/>
        <v>1</v>
      </c>
      <c r="AA244" t="b">
        <f t="shared" si="11"/>
        <v>0</v>
      </c>
    </row>
    <row r="245" spans="23:27" x14ac:dyDescent="0.25">
      <c r="W245" t="str" cm="1">
        <f t="array" ref="W245">RoundToTwoSigFigs(B245*$O245+$N245)&amp;" "&amp;$J245</f>
        <v xml:space="preserve">0 </v>
      </c>
      <c r="X245" t="str" cm="1">
        <f t="array" ref="X245">RoundToTwoSigFigs(C245*$O245+$N245)&amp;" "&amp;$J245</f>
        <v xml:space="preserve">0 </v>
      </c>
      <c r="Y245" t="b">
        <f t="shared" si="9"/>
        <v>0</v>
      </c>
      <c r="Z245" t="b">
        <f t="shared" si="10"/>
        <v>1</v>
      </c>
      <c r="AA245" t="b">
        <f t="shared" si="11"/>
        <v>0</v>
      </c>
    </row>
    <row r="246" spans="23:27" x14ac:dyDescent="0.25">
      <c r="W246" t="str" cm="1">
        <f t="array" ref="W246">RoundToTwoSigFigs(B246*$O246+$N246)&amp;" "&amp;$J246</f>
        <v xml:space="preserve">0 </v>
      </c>
      <c r="X246" t="str" cm="1">
        <f t="array" ref="X246">RoundToTwoSigFigs(C246*$O246+$N246)&amp;" "&amp;$J246</f>
        <v xml:space="preserve">0 </v>
      </c>
      <c r="Y246" t="b">
        <f t="shared" si="9"/>
        <v>0</v>
      </c>
      <c r="Z246" t="b">
        <f t="shared" si="10"/>
        <v>1</v>
      </c>
      <c r="AA246" t="b">
        <f t="shared" si="11"/>
        <v>0</v>
      </c>
    </row>
    <row r="247" spans="23:27" x14ac:dyDescent="0.25">
      <c r="W247" t="str" cm="1">
        <f t="array" ref="W247">RoundToTwoSigFigs(B247*$O247+$N247)&amp;" "&amp;$J247</f>
        <v xml:space="preserve">0 </v>
      </c>
      <c r="X247" t="str" cm="1">
        <f t="array" ref="X247">RoundToTwoSigFigs(C247*$O247+$N247)&amp;" "&amp;$J247</f>
        <v xml:space="preserve">0 </v>
      </c>
      <c r="Y247" t="b">
        <f t="shared" si="9"/>
        <v>0</v>
      </c>
      <c r="Z247" t="b">
        <f t="shared" si="10"/>
        <v>1</v>
      </c>
      <c r="AA247" t="b">
        <f t="shared" si="11"/>
        <v>0</v>
      </c>
    </row>
    <row r="248" spans="23:27" x14ac:dyDescent="0.25">
      <c r="W248" t="str" cm="1">
        <f t="array" ref="W248">RoundToTwoSigFigs(B248*$O248+$N248)&amp;" "&amp;$J248</f>
        <v xml:space="preserve">0 </v>
      </c>
      <c r="X248" t="str" cm="1">
        <f t="array" ref="X248">RoundToTwoSigFigs(C248*$O248+$N248)&amp;" "&amp;$J248</f>
        <v xml:space="preserve">0 </v>
      </c>
      <c r="Y248" t="b">
        <f t="shared" si="9"/>
        <v>0</v>
      </c>
      <c r="Z248" t="b">
        <f t="shared" si="10"/>
        <v>1</v>
      </c>
      <c r="AA248" t="b">
        <f t="shared" si="11"/>
        <v>0</v>
      </c>
    </row>
    <row r="249" spans="23:27" x14ac:dyDescent="0.25">
      <c r="W249" t="str" cm="1">
        <f t="array" ref="W249">RoundToTwoSigFigs(B249*$O249+$N249)&amp;" "&amp;$J249</f>
        <v xml:space="preserve">0 </v>
      </c>
      <c r="X249" t="str" cm="1">
        <f t="array" ref="X249">RoundToTwoSigFigs(C249*$O249+$N249)&amp;" "&amp;$J249</f>
        <v xml:space="preserve">0 </v>
      </c>
      <c r="Y249" t="b">
        <f t="shared" si="9"/>
        <v>0</v>
      </c>
      <c r="Z249" t="b">
        <f t="shared" si="10"/>
        <v>1</v>
      </c>
      <c r="AA249" t="b">
        <f t="shared" si="11"/>
        <v>0</v>
      </c>
    </row>
    <row r="250" spans="23:27" x14ac:dyDescent="0.25">
      <c r="W250" t="str" cm="1">
        <f t="array" ref="W250">RoundToTwoSigFigs(B250*$O250+$N250)&amp;" "&amp;$J250</f>
        <v xml:space="preserve">0 </v>
      </c>
      <c r="X250" t="str" cm="1">
        <f t="array" ref="X250">RoundToTwoSigFigs(C250*$O250+$N250)&amp;" "&amp;$J250</f>
        <v xml:space="preserve">0 </v>
      </c>
      <c r="Y250" t="b">
        <f t="shared" si="9"/>
        <v>0</v>
      </c>
      <c r="Z250" t="b">
        <f t="shared" si="10"/>
        <v>1</v>
      </c>
      <c r="AA250" t="b">
        <f t="shared" si="11"/>
        <v>0</v>
      </c>
    </row>
    <row r="251" spans="23:27" x14ac:dyDescent="0.25">
      <c r="W251" t="str" cm="1">
        <f t="array" ref="W251">RoundToTwoSigFigs(B251*$O251+$N251)&amp;" "&amp;$J251</f>
        <v xml:space="preserve">0 </v>
      </c>
      <c r="X251" t="str" cm="1">
        <f t="array" ref="X251">RoundToTwoSigFigs(C251*$O251+$N251)&amp;" "&amp;$J251</f>
        <v xml:space="preserve">0 </v>
      </c>
      <c r="Y251" t="b">
        <f t="shared" si="9"/>
        <v>0</v>
      </c>
      <c r="Z251" t="b">
        <f t="shared" si="10"/>
        <v>1</v>
      </c>
      <c r="AA251" t="b">
        <f t="shared" si="11"/>
        <v>0</v>
      </c>
    </row>
    <row r="252" spans="23:27" x14ac:dyDescent="0.25">
      <c r="W252" t="str" cm="1">
        <f t="array" ref="W252">RoundToTwoSigFigs(B252*$O252+$N252)&amp;" "&amp;$J252</f>
        <v xml:space="preserve">0 </v>
      </c>
      <c r="X252" t="str" cm="1">
        <f t="array" ref="X252">RoundToTwoSigFigs(C252*$O252+$N252)&amp;" "&amp;$J252</f>
        <v xml:space="preserve">0 </v>
      </c>
      <c r="Y252" t="b">
        <f t="shared" si="9"/>
        <v>0</v>
      </c>
      <c r="Z252" t="b">
        <f t="shared" si="10"/>
        <v>1</v>
      </c>
      <c r="AA252" t="b">
        <f t="shared" si="11"/>
        <v>0</v>
      </c>
    </row>
    <row r="253" spans="23:27" x14ac:dyDescent="0.25">
      <c r="W253" t="str" cm="1">
        <f t="array" ref="W253">RoundToTwoSigFigs(B253*$O253+$N253)&amp;" "&amp;$J253</f>
        <v xml:space="preserve">0 </v>
      </c>
      <c r="X253" t="str" cm="1">
        <f t="array" ref="X253">RoundToTwoSigFigs(C253*$O253+$N253)&amp;" "&amp;$J253</f>
        <v xml:space="preserve">0 </v>
      </c>
      <c r="Y253" t="b">
        <f t="shared" si="9"/>
        <v>0</v>
      </c>
      <c r="Z253" t="b">
        <f t="shared" si="10"/>
        <v>1</v>
      </c>
      <c r="AA253" t="b">
        <f t="shared" si="11"/>
        <v>0</v>
      </c>
    </row>
    <row r="254" spans="23:27" x14ac:dyDescent="0.25">
      <c r="W254" t="str" cm="1">
        <f t="array" ref="W254">RoundToTwoSigFigs(B254*$O254+$N254)&amp;" "&amp;$J254</f>
        <v xml:space="preserve">0 </v>
      </c>
      <c r="X254" t="str" cm="1">
        <f t="array" ref="X254">RoundToTwoSigFigs(C254*$O254+$N254)&amp;" "&amp;$J254</f>
        <v xml:space="preserve">0 </v>
      </c>
      <c r="Y254" t="b">
        <f t="shared" si="9"/>
        <v>0</v>
      </c>
      <c r="Z254" t="b">
        <f t="shared" si="10"/>
        <v>1</v>
      </c>
      <c r="AA254" t="b">
        <f t="shared" si="11"/>
        <v>0</v>
      </c>
    </row>
    <row r="255" spans="23:27" x14ac:dyDescent="0.25">
      <c r="W255" t="str" cm="1">
        <f t="array" ref="W255">RoundToTwoSigFigs(B255*$O255+$N255)&amp;" "&amp;$J255</f>
        <v xml:space="preserve">0 </v>
      </c>
      <c r="X255" t="str" cm="1">
        <f t="array" ref="X255">RoundToTwoSigFigs(C255*$O255+$N255)&amp;" "&amp;$J255</f>
        <v xml:space="preserve">0 </v>
      </c>
      <c r="Y255" t="b">
        <f t="shared" si="9"/>
        <v>0</v>
      </c>
      <c r="Z255" t="b">
        <f t="shared" si="10"/>
        <v>1</v>
      </c>
      <c r="AA255" t="b">
        <f t="shared" si="11"/>
        <v>0</v>
      </c>
    </row>
    <row r="256" spans="23:27" x14ac:dyDescent="0.25">
      <c r="W256" t="str" cm="1">
        <f t="array" ref="W256">RoundToTwoSigFigs(B256*$O256+$N256)&amp;" "&amp;$J256</f>
        <v xml:space="preserve">0 </v>
      </c>
      <c r="X256" t="str" cm="1">
        <f t="array" ref="X256">RoundToTwoSigFigs(C256*$O256+$N256)&amp;" "&amp;$J256</f>
        <v xml:space="preserve">0 </v>
      </c>
      <c r="Y256" t="b">
        <f t="shared" si="9"/>
        <v>0</v>
      </c>
      <c r="Z256" t="b">
        <f t="shared" si="10"/>
        <v>1</v>
      </c>
      <c r="AA256" t="b">
        <f t="shared" si="11"/>
        <v>0</v>
      </c>
    </row>
    <row r="257" spans="23:27" x14ac:dyDescent="0.25">
      <c r="W257" t="str" cm="1">
        <f t="array" ref="W257">RoundToTwoSigFigs(B257*$O257+$N257)&amp;" "&amp;$J257</f>
        <v xml:space="preserve">0 </v>
      </c>
      <c r="X257" t="str" cm="1">
        <f t="array" ref="X257">RoundToTwoSigFigs(C257*$O257+$N257)&amp;" "&amp;$J257</f>
        <v xml:space="preserve">0 </v>
      </c>
      <c r="Y257" t="b">
        <f t="shared" si="9"/>
        <v>0</v>
      </c>
      <c r="Z257" t="b">
        <f t="shared" si="10"/>
        <v>1</v>
      </c>
      <c r="AA257" t="b">
        <f t="shared" si="11"/>
        <v>0</v>
      </c>
    </row>
    <row r="258" spans="23:27" x14ac:dyDescent="0.25">
      <c r="W258" t="str" cm="1">
        <f t="array" ref="W258">RoundToTwoSigFigs(B258*$O258+$N258)&amp;" "&amp;$J258</f>
        <v xml:space="preserve">0 </v>
      </c>
      <c r="X258" t="str" cm="1">
        <f t="array" ref="X258">RoundToTwoSigFigs(C258*$O258+$N258)&amp;" "&amp;$J258</f>
        <v xml:space="preserve">0 </v>
      </c>
      <c r="Y258" t="b">
        <f t="shared" si="9"/>
        <v>0</v>
      </c>
      <c r="Z258" t="b">
        <f t="shared" si="10"/>
        <v>1</v>
      </c>
      <c r="AA258" t="b">
        <f t="shared" si="11"/>
        <v>0</v>
      </c>
    </row>
    <row r="259" spans="23:27" x14ac:dyDescent="0.25">
      <c r="W259" t="str" cm="1">
        <f t="array" ref="W259">RoundToTwoSigFigs(B259*$O259+$N259)&amp;" "&amp;$J259</f>
        <v xml:space="preserve">0 </v>
      </c>
      <c r="X259" t="str" cm="1">
        <f t="array" ref="X259">RoundToTwoSigFigs(C259*$O259+$N259)&amp;" "&amp;$J259</f>
        <v xml:space="preserve">0 </v>
      </c>
      <c r="Y259" t="b">
        <f t="shared" ref="Y259:Y322" si="12">AND((W259=U259),(V259=X259))</f>
        <v>0</v>
      </c>
      <c r="Z259" t="b">
        <f t="shared" ref="Z259:Z322" si="13">AND(B259&gt;=F259,B259&lt;=G259)</f>
        <v>1</v>
      </c>
      <c r="AA259" t="b">
        <f t="shared" ref="AA259:AA322" si="14">F259&lt;G259</f>
        <v>0</v>
      </c>
    </row>
    <row r="260" spans="23:27" x14ac:dyDescent="0.25">
      <c r="W260" t="str" cm="1">
        <f t="array" ref="W260">RoundToTwoSigFigs(B260*$O260+$N260)&amp;" "&amp;$J260</f>
        <v xml:space="preserve">0 </v>
      </c>
      <c r="X260" t="str" cm="1">
        <f t="array" ref="X260">RoundToTwoSigFigs(C260*$O260+$N260)&amp;" "&amp;$J260</f>
        <v xml:space="preserve">0 </v>
      </c>
      <c r="Y260" t="b">
        <f t="shared" si="12"/>
        <v>0</v>
      </c>
      <c r="Z260" t="b">
        <f t="shared" si="13"/>
        <v>1</v>
      </c>
      <c r="AA260" t="b">
        <f t="shared" si="14"/>
        <v>0</v>
      </c>
    </row>
    <row r="261" spans="23:27" x14ac:dyDescent="0.25">
      <c r="W261" t="str" cm="1">
        <f t="array" ref="W261">RoundToTwoSigFigs(B261*$O261+$N261)&amp;" "&amp;$J261</f>
        <v xml:space="preserve">0 </v>
      </c>
      <c r="X261" t="str" cm="1">
        <f t="array" ref="X261">RoundToTwoSigFigs(C261*$O261+$N261)&amp;" "&amp;$J261</f>
        <v xml:space="preserve">0 </v>
      </c>
      <c r="Y261" t="b">
        <f t="shared" si="12"/>
        <v>0</v>
      </c>
      <c r="Z261" t="b">
        <f t="shared" si="13"/>
        <v>1</v>
      </c>
      <c r="AA261" t="b">
        <f t="shared" si="14"/>
        <v>0</v>
      </c>
    </row>
    <row r="262" spans="23:27" x14ac:dyDescent="0.25">
      <c r="W262" t="str" cm="1">
        <f t="array" ref="W262">RoundToTwoSigFigs(B262*$O262+$N262)&amp;" "&amp;$J262</f>
        <v xml:space="preserve">0 </v>
      </c>
      <c r="X262" t="str" cm="1">
        <f t="array" ref="X262">RoundToTwoSigFigs(C262*$O262+$N262)&amp;" "&amp;$J262</f>
        <v xml:space="preserve">0 </v>
      </c>
      <c r="Y262" t="b">
        <f t="shared" si="12"/>
        <v>0</v>
      </c>
      <c r="Z262" t="b">
        <f t="shared" si="13"/>
        <v>1</v>
      </c>
      <c r="AA262" t="b">
        <f t="shared" si="14"/>
        <v>0</v>
      </c>
    </row>
    <row r="263" spans="23:27" x14ac:dyDescent="0.25">
      <c r="W263" t="str" cm="1">
        <f t="array" ref="W263">RoundToTwoSigFigs(B263*$O263+$N263)&amp;" "&amp;$J263</f>
        <v xml:space="preserve">0 </v>
      </c>
      <c r="X263" t="str" cm="1">
        <f t="array" ref="X263">RoundToTwoSigFigs(C263*$O263+$N263)&amp;" "&amp;$J263</f>
        <v xml:space="preserve">0 </v>
      </c>
      <c r="Y263" t="b">
        <f t="shared" si="12"/>
        <v>0</v>
      </c>
      <c r="Z263" t="b">
        <f t="shared" si="13"/>
        <v>1</v>
      </c>
      <c r="AA263" t="b">
        <f t="shared" si="14"/>
        <v>0</v>
      </c>
    </row>
    <row r="264" spans="23:27" x14ac:dyDescent="0.25">
      <c r="W264" t="str" cm="1">
        <f t="array" ref="W264">RoundToTwoSigFigs(B264*$O264+$N264)&amp;" "&amp;$J264</f>
        <v xml:space="preserve">0 </v>
      </c>
      <c r="X264" t="str" cm="1">
        <f t="array" ref="X264">RoundToTwoSigFigs(C264*$O264+$N264)&amp;" "&amp;$J264</f>
        <v xml:space="preserve">0 </v>
      </c>
      <c r="Y264" t="b">
        <f t="shared" si="12"/>
        <v>0</v>
      </c>
      <c r="Z264" t="b">
        <f t="shared" si="13"/>
        <v>1</v>
      </c>
      <c r="AA264" t="b">
        <f t="shared" si="14"/>
        <v>0</v>
      </c>
    </row>
    <row r="265" spans="23:27" x14ac:dyDescent="0.25">
      <c r="W265" t="str" cm="1">
        <f t="array" ref="W265">RoundToTwoSigFigs(B265*$O265+$N265)&amp;" "&amp;$J265</f>
        <v xml:space="preserve">0 </v>
      </c>
      <c r="X265" t="str" cm="1">
        <f t="array" ref="X265">RoundToTwoSigFigs(C265*$O265+$N265)&amp;" "&amp;$J265</f>
        <v xml:space="preserve">0 </v>
      </c>
      <c r="Y265" t="b">
        <f t="shared" si="12"/>
        <v>0</v>
      </c>
      <c r="Z265" t="b">
        <f t="shared" si="13"/>
        <v>1</v>
      </c>
      <c r="AA265" t="b">
        <f t="shared" si="14"/>
        <v>0</v>
      </c>
    </row>
    <row r="266" spans="23:27" x14ac:dyDescent="0.25">
      <c r="W266" t="str" cm="1">
        <f t="array" ref="W266">RoundToTwoSigFigs(B266*$O266+$N266)&amp;" "&amp;$J266</f>
        <v xml:space="preserve">0 </v>
      </c>
      <c r="X266" t="str" cm="1">
        <f t="array" ref="X266">RoundToTwoSigFigs(C266*$O266+$N266)&amp;" "&amp;$J266</f>
        <v xml:space="preserve">0 </v>
      </c>
      <c r="Y266" t="b">
        <f t="shared" si="12"/>
        <v>0</v>
      </c>
      <c r="Z266" t="b">
        <f t="shared" si="13"/>
        <v>1</v>
      </c>
      <c r="AA266" t="b">
        <f t="shared" si="14"/>
        <v>0</v>
      </c>
    </row>
    <row r="267" spans="23:27" x14ac:dyDescent="0.25">
      <c r="W267" t="str" cm="1">
        <f t="array" ref="W267">RoundToTwoSigFigs(B267*$O267+$N267)&amp;" "&amp;$J267</f>
        <v xml:space="preserve">0 </v>
      </c>
      <c r="X267" t="str" cm="1">
        <f t="array" ref="X267">RoundToTwoSigFigs(C267*$O267+$N267)&amp;" "&amp;$J267</f>
        <v xml:space="preserve">0 </v>
      </c>
      <c r="Y267" t="b">
        <f t="shared" si="12"/>
        <v>0</v>
      </c>
      <c r="Z267" t="b">
        <f t="shared" si="13"/>
        <v>1</v>
      </c>
      <c r="AA267" t="b">
        <f t="shared" si="14"/>
        <v>0</v>
      </c>
    </row>
    <row r="268" spans="23:27" x14ac:dyDescent="0.25">
      <c r="W268" t="str" cm="1">
        <f t="array" ref="W268">RoundToTwoSigFigs(B268*$O268+$N268)&amp;" "&amp;$J268</f>
        <v xml:space="preserve">0 </v>
      </c>
      <c r="X268" t="str" cm="1">
        <f t="array" ref="X268">RoundToTwoSigFigs(C268*$O268+$N268)&amp;" "&amp;$J268</f>
        <v xml:space="preserve">0 </v>
      </c>
      <c r="Y268" t="b">
        <f t="shared" si="12"/>
        <v>0</v>
      </c>
      <c r="Z268" t="b">
        <f t="shared" si="13"/>
        <v>1</v>
      </c>
      <c r="AA268" t="b">
        <f t="shared" si="14"/>
        <v>0</v>
      </c>
    </row>
    <row r="269" spans="23:27" x14ac:dyDescent="0.25">
      <c r="W269" t="str" cm="1">
        <f t="array" ref="W269">RoundToTwoSigFigs(B269*$O269+$N269)&amp;" "&amp;$J269</f>
        <v xml:space="preserve">0 </v>
      </c>
      <c r="X269" t="str" cm="1">
        <f t="array" ref="X269">RoundToTwoSigFigs(C269*$O269+$N269)&amp;" "&amp;$J269</f>
        <v xml:space="preserve">0 </v>
      </c>
      <c r="Y269" t="b">
        <f t="shared" si="12"/>
        <v>0</v>
      </c>
      <c r="Z269" t="b">
        <f t="shared" si="13"/>
        <v>1</v>
      </c>
      <c r="AA269" t="b">
        <f t="shared" si="14"/>
        <v>0</v>
      </c>
    </row>
    <row r="270" spans="23:27" x14ac:dyDescent="0.25">
      <c r="W270" t="str" cm="1">
        <f t="array" ref="W270">RoundToTwoSigFigs(B270*$O270+$N270)&amp;" "&amp;$J270</f>
        <v xml:space="preserve">0 </v>
      </c>
      <c r="X270" t="str" cm="1">
        <f t="array" ref="X270">RoundToTwoSigFigs(C270*$O270+$N270)&amp;" "&amp;$J270</f>
        <v xml:space="preserve">0 </v>
      </c>
      <c r="Y270" t="b">
        <f t="shared" si="12"/>
        <v>0</v>
      </c>
      <c r="Z270" t="b">
        <f t="shared" si="13"/>
        <v>1</v>
      </c>
      <c r="AA270" t="b">
        <f t="shared" si="14"/>
        <v>0</v>
      </c>
    </row>
    <row r="271" spans="23:27" x14ac:dyDescent="0.25">
      <c r="W271" t="str" cm="1">
        <f t="array" ref="W271">RoundToTwoSigFigs(B271*$O271+$N271)&amp;" "&amp;$J271</f>
        <v xml:space="preserve">0 </v>
      </c>
      <c r="X271" t="str" cm="1">
        <f t="array" ref="X271">RoundToTwoSigFigs(C271*$O271+$N271)&amp;" "&amp;$J271</f>
        <v xml:space="preserve">0 </v>
      </c>
      <c r="Y271" t="b">
        <f t="shared" si="12"/>
        <v>0</v>
      </c>
      <c r="Z271" t="b">
        <f t="shared" si="13"/>
        <v>1</v>
      </c>
      <c r="AA271" t="b">
        <f t="shared" si="14"/>
        <v>0</v>
      </c>
    </row>
    <row r="272" spans="23:27" x14ac:dyDescent="0.25">
      <c r="W272" t="str" cm="1">
        <f t="array" ref="W272">RoundToTwoSigFigs(B272*$O272+$N272)&amp;" "&amp;$J272</f>
        <v xml:space="preserve">0 </v>
      </c>
      <c r="X272" t="str" cm="1">
        <f t="array" ref="X272">RoundToTwoSigFigs(C272*$O272+$N272)&amp;" "&amp;$J272</f>
        <v xml:space="preserve">0 </v>
      </c>
      <c r="Y272" t="b">
        <f t="shared" si="12"/>
        <v>0</v>
      </c>
      <c r="Z272" t="b">
        <f t="shared" si="13"/>
        <v>1</v>
      </c>
      <c r="AA272" t="b">
        <f t="shared" si="14"/>
        <v>0</v>
      </c>
    </row>
    <row r="273" spans="23:27" x14ac:dyDescent="0.25">
      <c r="W273" t="str" cm="1">
        <f t="array" ref="W273">RoundToTwoSigFigs(B273*$O273+$N273)&amp;" "&amp;$J273</f>
        <v xml:space="preserve">0 </v>
      </c>
      <c r="X273" t="str" cm="1">
        <f t="array" ref="X273">RoundToTwoSigFigs(C273*$O273+$N273)&amp;" "&amp;$J273</f>
        <v xml:space="preserve">0 </v>
      </c>
      <c r="Y273" t="b">
        <f t="shared" si="12"/>
        <v>0</v>
      </c>
      <c r="Z273" t="b">
        <f t="shared" si="13"/>
        <v>1</v>
      </c>
      <c r="AA273" t="b">
        <f t="shared" si="14"/>
        <v>0</v>
      </c>
    </row>
    <row r="274" spans="23:27" x14ac:dyDescent="0.25">
      <c r="W274" t="str" cm="1">
        <f t="array" ref="W274">RoundToTwoSigFigs(B274*$O274+$N274)&amp;" "&amp;$J274</f>
        <v xml:space="preserve">0 </v>
      </c>
      <c r="X274" t="str" cm="1">
        <f t="array" ref="X274">RoundToTwoSigFigs(C274*$O274+$N274)&amp;" "&amp;$J274</f>
        <v xml:space="preserve">0 </v>
      </c>
      <c r="Y274" t="b">
        <f t="shared" si="12"/>
        <v>0</v>
      </c>
      <c r="Z274" t="b">
        <f t="shared" si="13"/>
        <v>1</v>
      </c>
      <c r="AA274" t="b">
        <f t="shared" si="14"/>
        <v>0</v>
      </c>
    </row>
    <row r="275" spans="23:27" x14ac:dyDescent="0.25">
      <c r="W275" t="str" cm="1">
        <f t="array" ref="W275">RoundToTwoSigFigs(B275*$O275+$N275)&amp;" "&amp;$J275</f>
        <v xml:space="preserve">0 </v>
      </c>
      <c r="X275" t="str" cm="1">
        <f t="array" ref="X275">RoundToTwoSigFigs(C275*$O275+$N275)&amp;" "&amp;$J275</f>
        <v xml:space="preserve">0 </v>
      </c>
      <c r="Y275" t="b">
        <f t="shared" si="12"/>
        <v>0</v>
      </c>
      <c r="Z275" t="b">
        <f t="shared" si="13"/>
        <v>1</v>
      </c>
      <c r="AA275" t="b">
        <f t="shared" si="14"/>
        <v>0</v>
      </c>
    </row>
    <row r="276" spans="23:27" x14ac:dyDescent="0.25">
      <c r="W276" t="str" cm="1">
        <f t="array" ref="W276">RoundToTwoSigFigs(B276*$O276+$N276)&amp;" "&amp;$J276</f>
        <v xml:space="preserve">0 </v>
      </c>
      <c r="X276" t="str" cm="1">
        <f t="array" ref="X276">RoundToTwoSigFigs(C276*$O276+$N276)&amp;" "&amp;$J276</f>
        <v xml:space="preserve">0 </v>
      </c>
      <c r="Y276" t="b">
        <f t="shared" si="12"/>
        <v>0</v>
      </c>
      <c r="Z276" t="b">
        <f t="shared" si="13"/>
        <v>1</v>
      </c>
      <c r="AA276" t="b">
        <f t="shared" si="14"/>
        <v>0</v>
      </c>
    </row>
    <row r="277" spans="23:27" x14ac:dyDescent="0.25">
      <c r="W277" t="str" cm="1">
        <f t="array" ref="W277">RoundToTwoSigFigs(B277*$O277+$N277)&amp;" "&amp;$J277</f>
        <v xml:space="preserve">0 </v>
      </c>
      <c r="X277" t="str" cm="1">
        <f t="array" ref="X277">RoundToTwoSigFigs(C277*$O277+$N277)&amp;" "&amp;$J277</f>
        <v xml:space="preserve">0 </v>
      </c>
      <c r="Y277" t="b">
        <f t="shared" si="12"/>
        <v>0</v>
      </c>
      <c r="Z277" t="b">
        <f t="shared" si="13"/>
        <v>1</v>
      </c>
      <c r="AA277" t="b">
        <f t="shared" si="14"/>
        <v>0</v>
      </c>
    </row>
    <row r="278" spans="23:27" x14ac:dyDescent="0.25">
      <c r="W278" t="str" cm="1">
        <f t="array" ref="W278">RoundToTwoSigFigs(B278*$O278+$N278)&amp;" "&amp;$J278</f>
        <v xml:space="preserve">0 </v>
      </c>
      <c r="X278" t="str" cm="1">
        <f t="array" ref="X278">RoundToTwoSigFigs(C278*$O278+$N278)&amp;" "&amp;$J278</f>
        <v xml:space="preserve">0 </v>
      </c>
      <c r="Y278" t="b">
        <f t="shared" si="12"/>
        <v>0</v>
      </c>
      <c r="Z278" t="b">
        <f t="shared" si="13"/>
        <v>1</v>
      </c>
      <c r="AA278" t="b">
        <f t="shared" si="14"/>
        <v>0</v>
      </c>
    </row>
    <row r="279" spans="23:27" x14ac:dyDescent="0.25">
      <c r="W279" t="str" cm="1">
        <f t="array" ref="W279">RoundToTwoSigFigs(B279*$O279+$N279)&amp;" "&amp;$J279</f>
        <v xml:space="preserve">0 </v>
      </c>
      <c r="X279" t="str" cm="1">
        <f t="array" ref="X279">RoundToTwoSigFigs(C279*$O279+$N279)&amp;" "&amp;$J279</f>
        <v xml:space="preserve">0 </v>
      </c>
      <c r="Y279" t="b">
        <f t="shared" si="12"/>
        <v>0</v>
      </c>
      <c r="Z279" t="b">
        <f t="shared" si="13"/>
        <v>1</v>
      </c>
      <c r="AA279" t="b">
        <f t="shared" si="14"/>
        <v>0</v>
      </c>
    </row>
    <row r="280" spans="23:27" x14ac:dyDescent="0.25">
      <c r="W280" t="str" cm="1">
        <f t="array" ref="W280">RoundToTwoSigFigs(B280*$O280+$N280)&amp;" "&amp;$J280</f>
        <v xml:space="preserve">0 </v>
      </c>
      <c r="X280" t="str" cm="1">
        <f t="array" ref="X280">RoundToTwoSigFigs(C280*$O280+$N280)&amp;" "&amp;$J280</f>
        <v xml:space="preserve">0 </v>
      </c>
      <c r="Y280" t="b">
        <f t="shared" si="12"/>
        <v>0</v>
      </c>
      <c r="Z280" t="b">
        <f t="shared" si="13"/>
        <v>1</v>
      </c>
      <c r="AA280" t="b">
        <f t="shared" si="14"/>
        <v>0</v>
      </c>
    </row>
    <row r="281" spans="23:27" x14ac:dyDescent="0.25">
      <c r="W281" t="str" cm="1">
        <f t="array" ref="W281">RoundToTwoSigFigs(B281*$O281+$N281)&amp;" "&amp;$J281</f>
        <v xml:space="preserve">0 </v>
      </c>
      <c r="X281" t="str" cm="1">
        <f t="array" ref="X281">RoundToTwoSigFigs(C281*$O281+$N281)&amp;" "&amp;$J281</f>
        <v xml:space="preserve">0 </v>
      </c>
      <c r="Y281" t="b">
        <f t="shared" si="12"/>
        <v>0</v>
      </c>
      <c r="Z281" t="b">
        <f t="shared" si="13"/>
        <v>1</v>
      </c>
      <c r="AA281" t="b">
        <f t="shared" si="14"/>
        <v>0</v>
      </c>
    </row>
    <row r="282" spans="23:27" x14ac:dyDescent="0.25">
      <c r="W282" t="str" cm="1">
        <f t="array" ref="W282">RoundToTwoSigFigs(B282*$O282+$N282)&amp;" "&amp;$J282</f>
        <v xml:space="preserve">0 </v>
      </c>
      <c r="X282" t="str" cm="1">
        <f t="array" ref="X282">RoundToTwoSigFigs(C282*$O282+$N282)&amp;" "&amp;$J282</f>
        <v xml:space="preserve">0 </v>
      </c>
      <c r="Y282" t="b">
        <f t="shared" si="12"/>
        <v>0</v>
      </c>
      <c r="Z282" t="b">
        <f t="shared" si="13"/>
        <v>1</v>
      </c>
      <c r="AA282" t="b">
        <f t="shared" si="14"/>
        <v>0</v>
      </c>
    </row>
    <row r="283" spans="23:27" x14ac:dyDescent="0.25">
      <c r="W283" t="str" cm="1">
        <f t="array" ref="W283">RoundToTwoSigFigs(B283*$O283+$N283)&amp;" "&amp;$J283</f>
        <v xml:space="preserve">0 </v>
      </c>
      <c r="X283" t="str" cm="1">
        <f t="array" ref="X283">RoundToTwoSigFigs(C283*$O283+$N283)&amp;" "&amp;$J283</f>
        <v xml:space="preserve">0 </v>
      </c>
      <c r="Y283" t="b">
        <f t="shared" si="12"/>
        <v>0</v>
      </c>
      <c r="Z283" t="b">
        <f t="shared" si="13"/>
        <v>1</v>
      </c>
      <c r="AA283" t="b">
        <f t="shared" si="14"/>
        <v>0</v>
      </c>
    </row>
    <row r="284" spans="23:27" x14ac:dyDescent="0.25">
      <c r="W284" t="str" cm="1">
        <f t="array" ref="W284">RoundToTwoSigFigs(B284*$O284+$N284)&amp;" "&amp;$J284</f>
        <v xml:space="preserve">0 </v>
      </c>
      <c r="X284" t="str" cm="1">
        <f t="array" ref="X284">RoundToTwoSigFigs(C284*$O284+$N284)&amp;" "&amp;$J284</f>
        <v xml:space="preserve">0 </v>
      </c>
      <c r="Y284" t="b">
        <f t="shared" si="12"/>
        <v>0</v>
      </c>
      <c r="Z284" t="b">
        <f t="shared" si="13"/>
        <v>1</v>
      </c>
      <c r="AA284" t="b">
        <f t="shared" si="14"/>
        <v>0</v>
      </c>
    </row>
    <row r="285" spans="23:27" x14ac:dyDescent="0.25">
      <c r="W285" t="str" cm="1">
        <f t="array" ref="W285">RoundToTwoSigFigs(B285*$O285+$N285)&amp;" "&amp;$J285</f>
        <v xml:space="preserve">0 </v>
      </c>
      <c r="X285" t="str" cm="1">
        <f t="array" ref="X285">RoundToTwoSigFigs(C285*$O285+$N285)&amp;" "&amp;$J285</f>
        <v xml:space="preserve">0 </v>
      </c>
      <c r="Y285" t="b">
        <f t="shared" si="12"/>
        <v>0</v>
      </c>
      <c r="Z285" t="b">
        <f t="shared" si="13"/>
        <v>1</v>
      </c>
      <c r="AA285" t="b">
        <f t="shared" si="14"/>
        <v>0</v>
      </c>
    </row>
    <row r="286" spans="23:27" x14ac:dyDescent="0.25">
      <c r="W286" t="str" cm="1">
        <f t="array" ref="W286">RoundToTwoSigFigs(B286*$O286+$N286)&amp;" "&amp;$J286</f>
        <v xml:space="preserve">0 </v>
      </c>
      <c r="X286" t="str" cm="1">
        <f t="array" ref="X286">RoundToTwoSigFigs(C286*$O286+$N286)&amp;" "&amp;$J286</f>
        <v xml:space="preserve">0 </v>
      </c>
      <c r="Y286" t="b">
        <f t="shared" si="12"/>
        <v>0</v>
      </c>
      <c r="Z286" t="b">
        <f t="shared" si="13"/>
        <v>1</v>
      </c>
      <c r="AA286" t="b">
        <f t="shared" si="14"/>
        <v>0</v>
      </c>
    </row>
    <row r="287" spans="23:27" x14ac:dyDescent="0.25">
      <c r="W287" t="str" cm="1">
        <f t="array" ref="W287">RoundToTwoSigFigs(B287*$O287+$N287)&amp;" "&amp;$J287</f>
        <v xml:space="preserve">0 </v>
      </c>
      <c r="X287" t="str" cm="1">
        <f t="array" ref="X287">RoundToTwoSigFigs(C287*$O287+$N287)&amp;" "&amp;$J287</f>
        <v xml:space="preserve">0 </v>
      </c>
      <c r="Y287" t="b">
        <f t="shared" si="12"/>
        <v>0</v>
      </c>
      <c r="Z287" t="b">
        <f t="shared" si="13"/>
        <v>1</v>
      </c>
      <c r="AA287" t="b">
        <f t="shared" si="14"/>
        <v>0</v>
      </c>
    </row>
    <row r="288" spans="23:27" x14ac:dyDescent="0.25">
      <c r="W288" t="str" cm="1">
        <f t="array" ref="W288">RoundToTwoSigFigs(B288*$O288+$N288)&amp;" "&amp;$J288</f>
        <v xml:space="preserve">0 </v>
      </c>
      <c r="X288" t="str" cm="1">
        <f t="array" ref="X288">RoundToTwoSigFigs(C288*$O288+$N288)&amp;" "&amp;$J288</f>
        <v xml:space="preserve">0 </v>
      </c>
      <c r="Y288" t="b">
        <f t="shared" si="12"/>
        <v>0</v>
      </c>
      <c r="Z288" t="b">
        <f t="shared" si="13"/>
        <v>1</v>
      </c>
      <c r="AA288" t="b">
        <f t="shared" si="14"/>
        <v>0</v>
      </c>
    </row>
    <row r="289" spans="23:27" x14ac:dyDescent="0.25">
      <c r="W289" t="str" cm="1">
        <f t="array" ref="W289">RoundToTwoSigFigs(B289*$O289+$N289)&amp;" "&amp;$J289</f>
        <v xml:space="preserve">0 </v>
      </c>
      <c r="X289" t="str" cm="1">
        <f t="array" ref="X289">RoundToTwoSigFigs(C289*$O289+$N289)&amp;" "&amp;$J289</f>
        <v xml:space="preserve">0 </v>
      </c>
      <c r="Y289" t="b">
        <f t="shared" si="12"/>
        <v>0</v>
      </c>
      <c r="Z289" t="b">
        <f t="shared" si="13"/>
        <v>1</v>
      </c>
      <c r="AA289" t="b">
        <f t="shared" si="14"/>
        <v>0</v>
      </c>
    </row>
    <row r="290" spans="23:27" x14ac:dyDescent="0.25">
      <c r="W290" t="str" cm="1">
        <f t="array" ref="W290">RoundToTwoSigFigs(B290*$O290+$N290)&amp;" "&amp;$J290</f>
        <v xml:space="preserve">0 </v>
      </c>
      <c r="X290" t="str" cm="1">
        <f t="array" ref="X290">RoundToTwoSigFigs(C290*$O290+$N290)&amp;" "&amp;$J290</f>
        <v xml:space="preserve">0 </v>
      </c>
      <c r="Y290" t="b">
        <f t="shared" si="12"/>
        <v>0</v>
      </c>
      <c r="Z290" t="b">
        <f t="shared" si="13"/>
        <v>1</v>
      </c>
      <c r="AA290" t="b">
        <f t="shared" si="14"/>
        <v>0</v>
      </c>
    </row>
    <row r="291" spans="23:27" x14ac:dyDescent="0.25">
      <c r="W291" t="str" cm="1">
        <f t="array" ref="W291">RoundToTwoSigFigs(B291*$O291+$N291)&amp;" "&amp;$J291</f>
        <v xml:space="preserve">0 </v>
      </c>
      <c r="X291" t="str" cm="1">
        <f t="array" ref="X291">RoundToTwoSigFigs(C291*$O291+$N291)&amp;" "&amp;$J291</f>
        <v xml:space="preserve">0 </v>
      </c>
      <c r="Y291" t="b">
        <f t="shared" si="12"/>
        <v>0</v>
      </c>
      <c r="Z291" t="b">
        <f t="shared" si="13"/>
        <v>1</v>
      </c>
      <c r="AA291" t="b">
        <f t="shared" si="14"/>
        <v>0</v>
      </c>
    </row>
    <row r="292" spans="23:27" x14ac:dyDescent="0.25">
      <c r="W292" t="str" cm="1">
        <f t="array" ref="W292">RoundToTwoSigFigs(B292*$O292+$N292)&amp;" "&amp;$J292</f>
        <v xml:space="preserve">0 </v>
      </c>
      <c r="X292" t="str" cm="1">
        <f t="array" ref="X292">RoundToTwoSigFigs(C292*$O292+$N292)&amp;" "&amp;$J292</f>
        <v xml:space="preserve">0 </v>
      </c>
      <c r="Y292" t="b">
        <f t="shared" si="12"/>
        <v>0</v>
      </c>
      <c r="Z292" t="b">
        <f t="shared" si="13"/>
        <v>1</v>
      </c>
      <c r="AA292" t="b">
        <f t="shared" si="14"/>
        <v>0</v>
      </c>
    </row>
    <row r="293" spans="23:27" x14ac:dyDescent="0.25">
      <c r="W293" t="str" cm="1">
        <f t="array" ref="W293">RoundToTwoSigFigs(B293*$O293+$N293)&amp;" "&amp;$J293</f>
        <v xml:space="preserve">0 </v>
      </c>
      <c r="X293" t="str" cm="1">
        <f t="array" ref="X293">RoundToTwoSigFigs(C293*$O293+$N293)&amp;" "&amp;$J293</f>
        <v xml:space="preserve">0 </v>
      </c>
      <c r="Y293" t="b">
        <f t="shared" si="12"/>
        <v>0</v>
      </c>
      <c r="Z293" t="b">
        <f t="shared" si="13"/>
        <v>1</v>
      </c>
      <c r="AA293" t="b">
        <f t="shared" si="14"/>
        <v>0</v>
      </c>
    </row>
    <row r="294" spans="23:27" x14ac:dyDescent="0.25">
      <c r="W294" t="str" cm="1">
        <f t="array" ref="W294">RoundToTwoSigFigs(B294*$O294+$N294)&amp;" "&amp;$J294</f>
        <v xml:space="preserve">0 </v>
      </c>
      <c r="X294" t="str" cm="1">
        <f t="array" ref="X294">RoundToTwoSigFigs(C294*$O294+$N294)&amp;" "&amp;$J294</f>
        <v xml:space="preserve">0 </v>
      </c>
      <c r="Y294" t="b">
        <f t="shared" si="12"/>
        <v>0</v>
      </c>
      <c r="Z294" t="b">
        <f t="shared" si="13"/>
        <v>1</v>
      </c>
      <c r="AA294" t="b">
        <f t="shared" si="14"/>
        <v>0</v>
      </c>
    </row>
    <row r="295" spans="23:27" x14ac:dyDescent="0.25">
      <c r="W295" t="str" cm="1">
        <f t="array" ref="W295">RoundToTwoSigFigs(B295*$O295+$N295)&amp;" "&amp;$J295</f>
        <v xml:space="preserve">0 </v>
      </c>
      <c r="X295" t="str" cm="1">
        <f t="array" ref="X295">RoundToTwoSigFigs(C295*$O295+$N295)&amp;" "&amp;$J295</f>
        <v xml:space="preserve">0 </v>
      </c>
      <c r="Y295" t="b">
        <f t="shared" si="12"/>
        <v>0</v>
      </c>
      <c r="Z295" t="b">
        <f t="shared" si="13"/>
        <v>1</v>
      </c>
      <c r="AA295" t="b">
        <f t="shared" si="14"/>
        <v>0</v>
      </c>
    </row>
    <row r="296" spans="23:27" x14ac:dyDescent="0.25">
      <c r="W296" t="str" cm="1">
        <f t="array" ref="W296">RoundToTwoSigFigs(B296*$O296+$N296)&amp;" "&amp;$J296</f>
        <v xml:space="preserve">0 </v>
      </c>
      <c r="X296" t="str" cm="1">
        <f t="array" ref="X296">RoundToTwoSigFigs(C296*$O296+$N296)&amp;" "&amp;$J296</f>
        <v xml:space="preserve">0 </v>
      </c>
      <c r="Y296" t="b">
        <f t="shared" si="12"/>
        <v>0</v>
      </c>
      <c r="Z296" t="b">
        <f t="shared" si="13"/>
        <v>1</v>
      </c>
      <c r="AA296" t="b">
        <f t="shared" si="14"/>
        <v>0</v>
      </c>
    </row>
    <row r="297" spans="23:27" x14ac:dyDescent="0.25">
      <c r="W297" t="str" cm="1">
        <f t="array" ref="W297">RoundToTwoSigFigs(B297*$O297+$N297)&amp;" "&amp;$J297</f>
        <v xml:space="preserve">0 </v>
      </c>
      <c r="X297" t="str" cm="1">
        <f t="array" ref="X297">RoundToTwoSigFigs(C297*$O297+$N297)&amp;" "&amp;$J297</f>
        <v xml:space="preserve">0 </v>
      </c>
      <c r="Y297" t="b">
        <f t="shared" si="12"/>
        <v>0</v>
      </c>
      <c r="Z297" t="b">
        <f t="shared" si="13"/>
        <v>1</v>
      </c>
      <c r="AA297" t="b">
        <f t="shared" si="14"/>
        <v>0</v>
      </c>
    </row>
    <row r="298" spans="23:27" x14ac:dyDescent="0.25">
      <c r="W298" t="str" cm="1">
        <f t="array" ref="W298">RoundToTwoSigFigs(B298*$O298+$N298)&amp;" "&amp;$J298</f>
        <v xml:space="preserve">0 </v>
      </c>
      <c r="X298" t="str" cm="1">
        <f t="array" ref="X298">RoundToTwoSigFigs(C298*$O298+$N298)&amp;" "&amp;$J298</f>
        <v xml:space="preserve">0 </v>
      </c>
      <c r="Y298" t="b">
        <f t="shared" si="12"/>
        <v>0</v>
      </c>
      <c r="Z298" t="b">
        <f t="shared" si="13"/>
        <v>1</v>
      </c>
      <c r="AA298" t="b">
        <f t="shared" si="14"/>
        <v>0</v>
      </c>
    </row>
    <row r="299" spans="23:27" x14ac:dyDescent="0.25">
      <c r="W299" t="str" cm="1">
        <f t="array" ref="W299">RoundToTwoSigFigs(B299*$O299+$N299)&amp;" "&amp;$J299</f>
        <v xml:space="preserve">0 </v>
      </c>
      <c r="X299" t="str" cm="1">
        <f t="array" ref="X299">RoundToTwoSigFigs(C299*$O299+$N299)&amp;" "&amp;$J299</f>
        <v xml:space="preserve">0 </v>
      </c>
      <c r="Y299" t="b">
        <f t="shared" si="12"/>
        <v>0</v>
      </c>
      <c r="Z299" t="b">
        <f t="shared" si="13"/>
        <v>1</v>
      </c>
      <c r="AA299" t="b">
        <f t="shared" si="14"/>
        <v>0</v>
      </c>
    </row>
    <row r="300" spans="23:27" x14ac:dyDescent="0.25">
      <c r="W300" t="str" cm="1">
        <f t="array" ref="W300">RoundToTwoSigFigs(B300*$O300+$N300)&amp;" "&amp;$J300</f>
        <v xml:space="preserve">0 </v>
      </c>
      <c r="X300" t="str" cm="1">
        <f t="array" ref="X300">RoundToTwoSigFigs(C300*$O300+$N300)&amp;" "&amp;$J300</f>
        <v xml:space="preserve">0 </v>
      </c>
      <c r="Y300" t="b">
        <f t="shared" si="12"/>
        <v>0</v>
      </c>
      <c r="Z300" t="b">
        <f t="shared" si="13"/>
        <v>1</v>
      </c>
      <c r="AA300" t="b">
        <f t="shared" si="14"/>
        <v>0</v>
      </c>
    </row>
    <row r="301" spans="23:27" x14ac:dyDescent="0.25">
      <c r="W301" t="str" cm="1">
        <f t="array" ref="W301">RoundToTwoSigFigs(B301*$O301+$N301)&amp;" "&amp;$J301</f>
        <v xml:space="preserve">0 </v>
      </c>
      <c r="X301" t="str" cm="1">
        <f t="array" ref="X301">RoundToTwoSigFigs(C301*$O301+$N301)&amp;" "&amp;$J301</f>
        <v xml:space="preserve">0 </v>
      </c>
      <c r="Y301" t="b">
        <f t="shared" si="12"/>
        <v>0</v>
      </c>
      <c r="Z301" t="b">
        <f t="shared" si="13"/>
        <v>1</v>
      </c>
      <c r="AA301" t="b">
        <f t="shared" si="14"/>
        <v>0</v>
      </c>
    </row>
    <row r="302" spans="23:27" x14ac:dyDescent="0.25">
      <c r="W302" t="str" cm="1">
        <f t="array" ref="W302">RoundToTwoSigFigs(B302*$O302+$N302)&amp;" "&amp;$J302</f>
        <v xml:space="preserve">0 </v>
      </c>
      <c r="X302" t="str" cm="1">
        <f t="array" ref="X302">RoundToTwoSigFigs(C302*$O302+$N302)&amp;" "&amp;$J302</f>
        <v xml:space="preserve">0 </v>
      </c>
      <c r="Y302" t="b">
        <f t="shared" si="12"/>
        <v>0</v>
      </c>
      <c r="Z302" t="b">
        <f t="shared" si="13"/>
        <v>1</v>
      </c>
      <c r="AA302" t="b">
        <f t="shared" si="14"/>
        <v>0</v>
      </c>
    </row>
    <row r="303" spans="23:27" x14ac:dyDescent="0.25">
      <c r="W303" t="str" cm="1">
        <f t="array" ref="W303">RoundToTwoSigFigs(B303*$O303+$N303)&amp;" "&amp;$J303</f>
        <v xml:space="preserve">0 </v>
      </c>
      <c r="X303" t="str" cm="1">
        <f t="array" ref="X303">RoundToTwoSigFigs(C303*$O303+$N303)&amp;" "&amp;$J303</f>
        <v xml:space="preserve">0 </v>
      </c>
      <c r="Y303" t="b">
        <f t="shared" si="12"/>
        <v>0</v>
      </c>
      <c r="Z303" t="b">
        <f t="shared" si="13"/>
        <v>1</v>
      </c>
      <c r="AA303" t="b">
        <f t="shared" si="14"/>
        <v>0</v>
      </c>
    </row>
    <row r="304" spans="23:27" x14ac:dyDescent="0.25">
      <c r="W304" t="str" cm="1">
        <f t="array" ref="W304">RoundToTwoSigFigs(B304*$O304+$N304)&amp;" "&amp;$J304</f>
        <v xml:space="preserve">0 </v>
      </c>
      <c r="X304" t="str" cm="1">
        <f t="array" ref="X304">RoundToTwoSigFigs(C304*$O304+$N304)&amp;" "&amp;$J304</f>
        <v xml:space="preserve">0 </v>
      </c>
      <c r="Y304" t="b">
        <f t="shared" si="12"/>
        <v>0</v>
      </c>
      <c r="Z304" t="b">
        <f t="shared" si="13"/>
        <v>1</v>
      </c>
      <c r="AA304" t="b">
        <f t="shared" si="14"/>
        <v>0</v>
      </c>
    </row>
    <row r="305" spans="23:27" x14ac:dyDescent="0.25">
      <c r="W305" t="str" cm="1">
        <f t="array" ref="W305">RoundToTwoSigFigs(B305*$O305+$N305)&amp;" "&amp;$J305</f>
        <v xml:space="preserve">0 </v>
      </c>
      <c r="X305" t="str" cm="1">
        <f t="array" ref="X305">RoundToTwoSigFigs(C305*$O305+$N305)&amp;" "&amp;$J305</f>
        <v xml:space="preserve">0 </v>
      </c>
      <c r="Y305" t="b">
        <f t="shared" si="12"/>
        <v>0</v>
      </c>
      <c r="Z305" t="b">
        <f t="shared" si="13"/>
        <v>1</v>
      </c>
      <c r="AA305" t="b">
        <f t="shared" si="14"/>
        <v>0</v>
      </c>
    </row>
    <row r="306" spans="23:27" x14ac:dyDescent="0.25">
      <c r="W306" t="str" cm="1">
        <f t="array" ref="W306">RoundToTwoSigFigs(B306*$O306+$N306)&amp;" "&amp;$J306</f>
        <v xml:space="preserve">0 </v>
      </c>
      <c r="X306" t="str" cm="1">
        <f t="array" ref="X306">RoundToTwoSigFigs(C306*$O306+$N306)&amp;" "&amp;$J306</f>
        <v xml:space="preserve">0 </v>
      </c>
      <c r="Y306" t="b">
        <f t="shared" si="12"/>
        <v>0</v>
      </c>
      <c r="Z306" t="b">
        <f t="shared" si="13"/>
        <v>1</v>
      </c>
      <c r="AA306" t="b">
        <f t="shared" si="14"/>
        <v>0</v>
      </c>
    </row>
    <row r="307" spans="23:27" x14ac:dyDescent="0.25">
      <c r="W307" t="str" cm="1">
        <f t="array" ref="W307">RoundToTwoSigFigs(B307*$O307+$N307)&amp;" "&amp;$J307</f>
        <v xml:space="preserve">0 </v>
      </c>
      <c r="X307" t="str" cm="1">
        <f t="array" ref="X307">RoundToTwoSigFigs(C307*$O307+$N307)&amp;" "&amp;$J307</f>
        <v xml:space="preserve">0 </v>
      </c>
      <c r="Y307" t="b">
        <f t="shared" si="12"/>
        <v>0</v>
      </c>
      <c r="Z307" t="b">
        <f t="shared" si="13"/>
        <v>1</v>
      </c>
      <c r="AA307" t="b">
        <f t="shared" si="14"/>
        <v>0</v>
      </c>
    </row>
    <row r="308" spans="23:27" x14ac:dyDescent="0.25">
      <c r="W308" t="str" cm="1">
        <f t="array" ref="W308">RoundToTwoSigFigs(B308*$O308+$N308)&amp;" "&amp;$J308</f>
        <v xml:space="preserve">0 </v>
      </c>
      <c r="X308" t="str" cm="1">
        <f t="array" ref="X308">RoundToTwoSigFigs(C308*$O308+$N308)&amp;" "&amp;$J308</f>
        <v xml:space="preserve">0 </v>
      </c>
      <c r="Y308" t="b">
        <f t="shared" si="12"/>
        <v>0</v>
      </c>
      <c r="Z308" t="b">
        <f t="shared" si="13"/>
        <v>1</v>
      </c>
      <c r="AA308" t="b">
        <f t="shared" si="14"/>
        <v>0</v>
      </c>
    </row>
    <row r="309" spans="23:27" x14ac:dyDescent="0.25">
      <c r="W309" t="str" cm="1">
        <f t="array" ref="W309">RoundToTwoSigFigs(B309*$O309+$N309)&amp;" "&amp;$J309</f>
        <v xml:space="preserve">0 </v>
      </c>
      <c r="X309" t="str" cm="1">
        <f t="array" ref="X309">RoundToTwoSigFigs(C309*$O309+$N309)&amp;" "&amp;$J309</f>
        <v xml:space="preserve">0 </v>
      </c>
      <c r="Y309" t="b">
        <f t="shared" si="12"/>
        <v>0</v>
      </c>
      <c r="Z309" t="b">
        <f t="shared" si="13"/>
        <v>1</v>
      </c>
      <c r="AA309" t="b">
        <f t="shared" si="14"/>
        <v>0</v>
      </c>
    </row>
    <row r="310" spans="23:27" x14ac:dyDescent="0.25">
      <c r="W310" t="str" cm="1">
        <f t="array" ref="W310">RoundToTwoSigFigs(B310*$O310+$N310)&amp;" "&amp;$J310</f>
        <v xml:space="preserve">0 </v>
      </c>
      <c r="X310" t="str" cm="1">
        <f t="array" ref="X310">RoundToTwoSigFigs(C310*$O310+$N310)&amp;" "&amp;$J310</f>
        <v xml:space="preserve">0 </v>
      </c>
      <c r="Y310" t="b">
        <f t="shared" si="12"/>
        <v>0</v>
      </c>
      <c r="Z310" t="b">
        <f t="shared" si="13"/>
        <v>1</v>
      </c>
      <c r="AA310" t="b">
        <f t="shared" si="14"/>
        <v>0</v>
      </c>
    </row>
    <row r="311" spans="23:27" x14ac:dyDescent="0.25">
      <c r="W311" t="str" cm="1">
        <f t="array" ref="W311">RoundToTwoSigFigs(B311*$O311+$N311)&amp;" "&amp;$J311</f>
        <v xml:space="preserve">0 </v>
      </c>
      <c r="X311" t="str" cm="1">
        <f t="array" ref="X311">RoundToTwoSigFigs(C311*$O311+$N311)&amp;" "&amp;$J311</f>
        <v xml:space="preserve">0 </v>
      </c>
      <c r="Y311" t="b">
        <f t="shared" si="12"/>
        <v>0</v>
      </c>
      <c r="Z311" t="b">
        <f t="shared" si="13"/>
        <v>1</v>
      </c>
      <c r="AA311" t="b">
        <f t="shared" si="14"/>
        <v>0</v>
      </c>
    </row>
    <row r="312" spans="23:27" x14ac:dyDescent="0.25">
      <c r="W312" t="str" cm="1">
        <f t="array" ref="W312">RoundToTwoSigFigs(B312*$O312+$N312)&amp;" "&amp;$J312</f>
        <v xml:space="preserve">0 </v>
      </c>
      <c r="X312" t="str" cm="1">
        <f t="array" ref="X312">RoundToTwoSigFigs(C312*$O312+$N312)&amp;" "&amp;$J312</f>
        <v xml:space="preserve">0 </v>
      </c>
      <c r="Y312" t="b">
        <f t="shared" si="12"/>
        <v>0</v>
      </c>
      <c r="Z312" t="b">
        <f t="shared" si="13"/>
        <v>1</v>
      </c>
      <c r="AA312" t="b">
        <f t="shared" si="14"/>
        <v>0</v>
      </c>
    </row>
    <row r="313" spans="23:27" x14ac:dyDescent="0.25">
      <c r="W313" t="str" cm="1">
        <f t="array" ref="W313">RoundToTwoSigFigs(B313*$O313+$N313)&amp;" "&amp;$J313</f>
        <v xml:space="preserve">0 </v>
      </c>
      <c r="X313" t="str" cm="1">
        <f t="array" ref="X313">RoundToTwoSigFigs(C313*$O313+$N313)&amp;" "&amp;$J313</f>
        <v xml:space="preserve">0 </v>
      </c>
      <c r="Y313" t="b">
        <f t="shared" si="12"/>
        <v>0</v>
      </c>
      <c r="Z313" t="b">
        <f t="shared" si="13"/>
        <v>1</v>
      </c>
      <c r="AA313" t="b">
        <f t="shared" si="14"/>
        <v>0</v>
      </c>
    </row>
    <row r="314" spans="23:27" x14ac:dyDescent="0.25">
      <c r="W314" t="str" cm="1">
        <f t="array" ref="W314">RoundToTwoSigFigs(B314*$O314+$N314)&amp;" "&amp;$J314</f>
        <v xml:space="preserve">0 </v>
      </c>
      <c r="X314" t="str" cm="1">
        <f t="array" ref="X314">RoundToTwoSigFigs(C314*$O314+$N314)&amp;" "&amp;$J314</f>
        <v xml:space="preserve">0 </v>
      </c>
      <c r="Y314" t="b">
        <f t="shared" si="12"/>
        <v>0</v>
      </c>
      <c r="Z314" t="b">
        <f t="shared" si="13"/>
        <v>1</v>
      </c>
      <c r="AA314" t="b">
        <f t="shared" si="14"/>
        <v>0</v>
      </c>
    </row>
    <row r="315" spans="23:27" x14ac:dyDescent="0.25">
      <c r="W315" t="str" cm="1">
        <f t="array" ref="W315">RoundToTwoSigFigs(B315*$O315+$N315)&amp;" "&amp;$J315</f>
        <v xml:space="preserve">0 </v>
      </c>
      <c r="X315" t="str" cm="1">
        <f t="array" ref="X315">RoundToTwoSigFigs(C315*$O315+$N315)&amp;" "&amp;$J315</f>
        <v xml:space="preserve">0 </v>
      </c>
      <c r="Y315" t="b">
        <f t="shared" si="12"/>
        <v>0</v>
      </c>
      <c r="Z315" t="b">
        <f t="shared" si="13"/>
        <v>1</v>
      </c>
      <c r="AA315" t="b">
        <f t="shared" si="14"/>
        <v>0</v>
      </c>
    </row>
    <row r="316" spans="23:27" x14ac:dyDescent="0.25">
      <c r="W316" t="str" cm="1">
        <f t="array" ref="W316">RoundToTwoSigFigs(B316*$O316+$N316)&amp;" "&amp;$J316</f>
        <v xml:space="preserve">0 </v>
      </c>
      <c r="X316" t="str" cm="1">
        <f t="array" ref="X316">RoundToTwoSigFigs(C316*$O316+$N316)&amp;" "&amp;$J316</f>
        <v xml:space="preserve">0 </v>
      </c>
      <c r="Y316" t="b">
        <f t="shared" si="12"/>
        <v>0</v>
      </c>
      <c r="Z316" t="b">
        <f t="shared" si="13"/>
        <v>1</v>
      </c>
      <c r="AA316" t="b">
        <f t="shared" si="14"/>
        <v>0</v>
      </c>
    </row>
    <row r="317" spans="23:27" x14ac:dyDescent="0.25">
      <c r="W317" t="str" cm="1">
        <f t="array" ref="W317">RoundToTwoSigFigs(B317*$O317+$N317)&amp;" "&amp;$J317</f>
        <v xml:space="preserve">0 </v>
      </c>
      <c r="X317" t="str" cm="1">
        <f t="array" ref="X317">RoundToTwoSigFigs(C317*$O317+$N317)&amp;" "&amp;$J317</f>
        <v xml:space="preserve">0 </v>
      </c>
      <c r="Y317" t="b">
        <f t="shared" si="12"/>
        <v>0</v>
      </c>
      <c r="Z317" t="b">
        <f t="shared" si="13"/>
        <v>1</v>
      </c>
      <c r="AA317" t="b">
        <f t="shared" si="14"/>
        <v>0</v>
      </c>
    </row>
    <row r="318" spans="23:27" x14ac:dyDescent="0.25">
      <c r="W318" t="str" cm="1">
        <f t="array" ref="W318">RoundToTwoSigFigs(B318*$O318+$N318)&amp;" "&amp;$J318</f>
        <v xml:space="preserve">0 </v>
      </c>
      <c r="X318" t="str" cm="1">
        <f t="array" ref="X318">RoundToTwoSigFigs(C318*$O318+$N318)&amp;" "&amp;$J318</f>
        <v xml:space="preserve">0 </v>
      </c>
      <c r="Y318" t="b">
        <f t="shared" si="12"/>
        <v>0</v>
      </c>
      <c r="Z318" t="b">
        <f t="shared" si="13"/>
        <v>1</v>
      </c>
      <c r="AA318" t="b">
        <f t="shared" si="14"/>
        <v>0</v>
      </c>
    </row>
    <row r="319" spans="23:27" x14ac:dyDescent="0.25">
      <c r="W319" t="str" cm="1">
        <f t="array" ref="W319">RoundToTwoSigFigs(B319*$O319+$N319)&amp;" "&amp;$J319</f>
        <v xml:space="preserve">0 </v>
      </c>
      <c r="X319" t="str" cm="1">
        <f t="array" ref="X319">RoundToTwoSigFigs(C319*$O319+$N319)&amp;" "&amp;$J319</f>
        <v xml:space="preserve">0 </v>
      </c>
      <c r="Y319" t="b">
        <f t="shared" si="12"/>
        <v>0</v>
      </c>
      <c r="Z319" t="b">
        <f t="shared" si="13"/>
        <v>1</v>
      </c>
      <c r="AA319" t="b">
        <f t="shared" si="14"/>
        <v>0</v>
      </c>
    </row>
    <row r="320" spans="23:27" x14ac:dyDescent="0.25">
      <c r="W320" t="str" cm="1">
        <f t="array" ref="W320">RoundToTwoSigFigs(B320*$O320+$N320)&amp;" "&amp;$J320</f>
        <v xml:space="preserve">0 </v>
      </c>
      <c r="X320" t="str" cm="1">
        <f t="array" ref="X320">RoundToTwoSigFigs(C320*$O320+$N320)&amp;" "&amp;$J320</f>
        <v xml:space="preserve">0 </v>
      </c>
      <c r="Y320" t="b">
        <f t="shared" si="12"/>
        <v>0</v>
      </c>
      <c r="Z320" t="b">
        <f t="shared" si="13"/>
        <v>1</v>
      </c>
      <c r="AA320" t="b">
        <f t="shared" si="14"/>
        <v>0</v>
      </c>
    </row>
    <row r="321" spans="23:27" x14ac:dyDescent="0.25">
      <c r="W321" t="str" cm="1">
        <f t="array" ref="W321">RoundToTwoSigFigs(B321*$O321+$N321)&amp;" "&amp;$J321</f>
        <v xml:space="preserve">0 </v>
      </c>
      <c r="X321" t="str" cm="1">
        <f t="array" ref="X321">RoundToTwoSigFigs(C321*$O321+$N321)&amp;" "&amp;$J321</f>
        <v xml:space="preserve">0 </v>
      </c>
      <c r="Y321" t="b">
        <f t="shared" si="12"/>
        <v>0</v>
      </c>
      <c r="Z321" t="b">
        <f t="shared" si="13"/>
        <v>1</v>
      </c>
      <c r="AA321" t="b">
        <f t="shared" si="14"/>
        <v>0</v>
      </c>
    </row>
    <row r="322" spans="23:27" x14ac:dyDescent="0.25">
      <c r="W322" t="str" cm="1">
        <f t="array" ref="W322">RoundToTwoSigFigs(B322*$O322+$N322)&amp;" "&amp;$J322</f>
        <v xml:space="preserve">0 </v>
      </c>
      <c r="X322" t="str" cm="1">
        <f t="array" ref="X322">RoundToTwoSigFigs(C322*$O322+$N322)&amp;" "&amp;$J322</f>
        <v xml:space="preserve">0 </v>
      </c>
      <c r="Y322" t="b">
        <f t="shared" si="12"/>
        <v>0</v>
      </c>
      <c r="Z322" t="b">
        <f t="shared" si="13"/>
        <v>1</v>
      </c>
      <c r="AA322" t="b">
        <f t="shared" si="14"/>
        <v>0</v>
      </c>
    </row>
    <row r="323" spans="23:27" x14ac:dyDescent="0.25">
      <c r="W323" t="str" cm="1">
        <f t="array" ref="W323">RoundToTwoSigFigs(B323*$O323+$N323)&amp;" "&amp;$J323</f>
        <v xml:space="preserve">0 </v>
      </c>
      <c r="X323" t="str" cm="1">
        <f t="array" ref="X323">RoundToTwoSigFigs(C323*$O323+$N323)&amp;" "&amp;$J323</f>
        <v xml:space="preserve">0 </v>
      </c>
      <c r="Y323" t="b">
        <f t="shared" ref="Y323:Y386" si="15">AND((W323=U323),(V323=X323))</f>
        <v>0</v>
      </c>
      <c r="Z323" t="b">
        <f t="shared" ref="Z323:Z386" si="16">AND(B323&gt;=F323,B323&lt;=G323)</f>
        <v>1</v>
      </c>
      <c r="AA323" t="b">
        <f t="shared" ref="AA323:AA386" si="17">F323&lt;G323</f>
        <v>0</v>
      </c>
    </row>
    <row r="324" spans="23:27" x14ac:dyDescent="0.25">
      <c r="W324" t="str" cm="1">
        <f t="array" ref="W324">RoundToTwoSigFigs(B324*$O324+$N324)&amp;" "&amp;$J324</f>
        <v xml:space="preserve">0 </v>
      </c>
      <c r="X324" t="str" cm="1">
        <f t="array" ref="X324">RoundToTwoSigFigs(C324*$O324+$N324)&amp;" "&amp;$J324</f>
        <v xml:space="preserve">0 </v>
      </c>
      <c r="Y324" t="b">
        <f t="shared" si="15"/>
        <v>0</v>
      </c>
      <c r="Z324" t="b">
        <f t="shared" si="16"/>
        <v>1</v>
      </c>
      <c r="AA324" t="b">
        <f t="shared" si="17"/>
        <v>0</v>
      </c>
    </row>
    <row r="325" spans="23:27" x14ac:dyDescent="0.25">
      <c r="W325" t="str" cm="1">
        <f t="array" ref="W325">RoundToTwoSigFigs(B325*$O325+$N325)&amp;" "&amp;$J325</f>
        <v xml:space="preserve">0 </v>
      </c>
      <c r="X325" t="str" cm="1">
        <f t="array" ref="X325">RoundToTwoSigFigs(C325*$O325+$N325)&amp;" "&amp;$J325</f>
        <v xml:space="preserve">0 </v>
      </c>
      <c r="Y325" t="b">
        <f t="shared" si="15"/>
        <v>0</v>
      </c>
      <c r="Z325" t="b">
        <f t="shared" si="16"/>
        <v>1</v>
      </c>
      <c r="AA325" t="b">
        <f t="shared" si="17"/>
        <v>0</v>
      </c>
    </row>
    <row r="326" spans="23:27" x14ac:dyDescent="0.25">
      <c r="W326" t="str" cm="1">
        <f t="array" ref="W326">RoundToTwoSigFigs(B326*$O326+$N326)&amp;" "&amp;$J326</f>
        <v xml:space="preserve">0 </v>
      </c>
      <c r="X326" t="str" cm="1">
        <f t="array" ref="X326">RoundToTwoSigFigs(C326*$O326+$N326)&amp;" "&amp;$J326</f>
        <v xml:space="preserve">0 </v>
      </c>
      <c r="Y326" t="b">
        <f t="shared" si="15"/>
        <v>0</v>
      </c>
      <c r="Z326" t="b">
        <f t="shared" si="16"/>
        <v>1</v>
      </c>
      <c r="AA326" t="b">
        <f t="shared" si="17"/>
        <v>0</v>
      </c>
    </row>
    <row r="327" spans="23:27" x14ac:dyDescent="0.25">
      <c r="W327" t="str" cm="1">
        <f t="array" ref="W327">RoundToTwoSigFigs(B327*$O327+$N327)&amp;" "&amp;$J327</f>
        <v xml:space="preserve">0 </v>
      </c>
      <c r="X327" t="str" cm="1">
        <f t="array" ref="X327">RoundToTwoSigFigs(C327*$O327+$N327)&amp;" "&amp;$J327</f>
        <v xml:space="preserve">0 </v>
      </c>
      <c r="Y327" t="b">
        <f t="shared" si="15"/>
        <v>0</v>
      </c>
      <c r="Z327" t="b">
        <f t="shared" si="16"/>
        <v>1</v>
      </c>
      <c r="AA327" t="b">
        <f t="shared" si="17"/>
        <v>0</v>
      </c>
    </row>
    <row r="328" spans="23:27" x14ac:dyDescent="0.25">
      <c r="W328" t="str" cm="1">
        <f t="array" ref="W328">RoundToTwoSigFigs(B328*$O328+$N328)&amp;" "&amp;$J328</f>
        <v xml:space="preserve">0 </v>
      </c>
      <c r="X328" t="str" cm="1">
        <f t="array" ref="X328">RoundToTwoSigFigs(C328*$O328+$N328)&amp;" "&amp;$J328</f>
        <v xml:space="preserve">0 </v>
      </c>
      <c r="Y328" t="b">
        <f t="shared" si="15"/>
        <v>0</v>
      </c>
      <c r="Z328" t="b">
        <f t="shared" si="16"/>
        <v>1</v>
      </c>
      <c r="AA328" t="b">
        <f t="shared" si="17"/>
        <v>0</v>
      </c>
    </row>
    <row r="329" spans="23:27" x14ac:dyDescent="0.25">
      <c r="W329" t="str" cm="1">
        <f t="array" ref="W329">RoundToTwoSigFigs(B329*$O329+$N329)&amp;" "&amp;$J329</f>
        <v xml:space="preserve">0 </v>
      </c>
      <c r="X329" t="str" cm="1">
        <f t="array" ref="X329">RoundToTwoSigFigs(C329*$O329+$N329)&amp;" "&amp;$J329</f>
        <v xml:space="preserve">0 </v>
      </c>
      <c r="Y329" t="b">
        <f t="shared" si="15"/>
        <v>0</v>
      </c>
      <c r="Z329" t="b">
        <f t="shared" si="16"/>
        <v>1</v>
      </c>
      <c r="AA329" t="b">
        <f t="shared" si="17"/>
        <v>0</v>
      </c>
    </row>
    <row r="330" spans="23:27" x14ac:dyDescent="0.25">
      <c r="W330" t="str" cm="1">
        <f t="array" ref="W330">RoundToTwoSigFigs(B330*$O330+$N330)&amp;" "&amp;$J330</f>
        <v xml:space="preserve">0 </v>
      </c>
      <c r="X330" t="str" cm="1">
        <f t="array" ref="X330">RoundToTwoSigFigs(C330*$O330+$N330)&amp;" "&amp;$J330</f>
        <v xml:space="preserve">0 </v>
      </c>
      <c r="Y330" t="b">
        <f t="shared" si="15"/>
        <v>0</v>
      </c>
      <c r="Z330" t="b">
        <f t="shared" si="16"/>
        <v>1</v>
      </c>
      <c r="AA330" t="b">
        <f t="shared" si="17"/>
        <v>0</v>
      </c>
    </row>
    <row r="331" spans="23:27" x14ac:dyDescent="0.25">
      <c r="W331" t="str" cm="1">
        <f t="array" ref="W331">RoundToTwoSigFigs(B331*$O331+$N331)&amp;" "&amp;$J331</f>
        <v xml:space="preserve">0 </v>
      </c>
      <c r="X331" t="str" cm="1">
        <f t="array" ref="X331">RoundToTwoSigFigs(C331*$O331+$N331)&amp;" "&amp;$J331</f>
        <v xml:space="preserve">0 </v>
      </c>
      <c r="Y331" t="b">
        <f t="shared" si="15"/>
        <v>0</v>
      </c>
      <c r="Z331" t="b">
        <f t="shared" si="16"/>
        <v>1</v>
      </c>
      <c r="AA331" t="b">
        <f t="shared" si="17"/>
        <v>0</v>
      </c>
    </row>
    <row r="332" spans="23:27" x14ac:dyDescent="0.25">
      <c r="W332" t="str" cm="1">
        <f t="array" ref="W332">RoundToTwoSigFigs(B332*$O332+$N332)&amp;" "&amp;$J332</f>
        <v xml:space="preserve">0 </v>
      </c>
      <c r="X332" t="str" cm="1">
        <f t="array" ref="X332">RoundToTwoSigFigs(C332*$O332+$N332)&amp;" "&amp;$J332</f>
        <v xml:space="preserve">0 </v>
      </c>
      <c r="Y332" t="b">
        <f t="shared" si="15"/>
        <v>0</v>
      </c>
      <c r="Z332" t="b">
        <f t="shared" si="16"/>
        <v>1</v>
      </c>
      <c r="AA332" t="b">
        <f t="shared" si="17"/>
        <v>0</v>
      </c>
    </row>
    <row r="333" spans="23:27" x14ac:dyDescent="0.25">
      <c r="W333" t="str" cm="1">
        <f t="array" ref="W333">RoundToTwoSigFigs(B333*$O333+$N333)&amp;" "&amp;$J333</f>
        <v xml:space="preserve">0 </v>
      </c>
      <c r="X333" t="str" cm="1">
        <f t="array" ref="X333">RoundToTwoSigFigs(C333*$O333+$N333)&amp;" "&amp;$J333</f>
        <v xml:space="preserve">0 </v>
      </c>
      <c r="Y333" t="b">
        <f t="shared" si="15"/>
        <v>0</v>
      </c>
      <c r="Z333" t="b">
        <f t="shared" si="16"/>
        <v>1</v>
      </c>
      <c r="AA333" t="b">
        <f t="shared" si="17"/>
        <v>0</v>
      </c>
    </row>
    <row r="334" spans="23:27" x14ac:dyDescent="0.25">
      <c r="W334" t="str" cm="1">
        <f t="array" ref="W334">RoundToTwoSigFigs(B334*$O334+$N334)&amp;" "&amp;$J334</f>
        <v xml:space="preserve">0 </v>
      </c>
      <c r="X334" t="str" cm="1">
        <f t="array" ref="X334">RoundToTwoSigFigs(C334*$O334+$N334)&amp;" "&amp;$J334</f>
        <v xml:space="preserve">0 </v>
      </c>
      <c r="Y334" t="b">
        <f t="shared" si="15"/>
        <v>0</v>
      </c>
      <c r="Z334" t="b">
        <f t="shared" si="16"/>
        <v>1</v>
      </c>
      <c r="AA334" t="b">
        <f t="shared" si="17"/>
        <v>0</v>
      </c>
    </row>
    <row r="335" spans="23:27" x14ac:dyDescent="0.25">
      <c r="W335" t="str" cm="1">
        <f t="array" ref="W335">RoundToTwoSigFigs(B335*$O335+$N335)&amp;" "&amp;$J335</f>
        <v xml:space="preserve">0 </v>
      </c>
      <c r="X335" t="str" cm="1">
        <f t="array" ref="X335">RoundToTwoSigFigs(C335*$O335+$N335)&amp;" "&amp;$J335</f>
        <v xml:space="preserve">0 </v>
      </c>
      <c r="Y335" t="b">
        <f t="shared" si="15"/>
        <v>0</v>
      </c>
      <c r="Z335" t="b">
        <f t="shared" si="16"/>
        <v>1</v>
      </c>
      <c r="AA335" t="b">
        <f t="shared" si="17"/>
        <v>0</v>
      </c>
    </row>
    <row r="336" spans="23:27" x14ac:dyDescent="0.25">
      <c r="W336" t="str" cm="1">
        <f t="array" ref="W336">RoundToTwoSigFigs(B336*$O336+$N336)&amp;" "&amp;$J336</f>
        <v xml:space="preserve">0 </v>
      </c>
      <c r="X336" t="str" cm="1">
        <f t="array" ref="X336">RoundToTwoSigFigs(C336*$O336+$N336)&amp;" "&amp;$J336</f>
        <v xml:space="preserve">0 </v>
      </c>
      <c r="Y336" t="b">
        <f t="shared" si="15"/>
        <v>0</v>
      </c>
      <c r="Z336" t="b">
        <f t="shared" si="16"/>
        <v>1</v>
      </c>
      <c r="AA336" t="b">
        <f t="shared" si="17"/>
        <v>0</v>
      </c>
    </row>
    <row r="337" spans="23:27" x14ac:dyDescent="0.25">
      <c r="W337" t="str" cm="1">
        <f t="array" ref="W337">RoundToTwoSigFigs(B337*$O337+$N337)&amp;" "&amp;$J337</f>
        <v xml:space="preserve">0 </v>
      </c>
      <c r="X337" t="str" cm="1">
        <f t="array" ref="X337">RoundToTwoSigFigs(C337*$O337+$N337)&amp;" "&amp;$J337</f>
        <v xml:space="preserve">0 </v>
      </c>
      <c r="Y337" t="b">
        <f t="shared" si="15"/>
        <v>0</v>
      </c>
      <c r="Z337" t="b">
        <f t="shared" si="16"/>
        <v>1</v>
      </c>
      <c r="AA337" t="b">
        <f t="shared" si="17"/>
        <v>0</v>
      </c>
    </row>
    <row r="338" spans="23:27" x14ac:dyDescent="0.25">
      <c r="W338" t="str" cm="1">
        <f t="array" ref="W338">RoundToTwoSigFigs(B338*$O338+$N338)&amp;" "&amp;$J338</f>
        <v xml:space="preserve">0 </v>
      </c>
      <c r="X338" t="str" cm="1">
        <f t="array" ref="X338">RoundToTwoSigFigs(C338*$O338+$N338)&amp;" "&amp;$J338</f>
        <v xml:space="preserve">0 </v>
      </c>
      <c r="Y338" t="b">
        <f t="shared" si="15"/>
        <v>0</v>
      </c>
      <c r="Z338" t="b">
        <f t="shared" si="16"/>
        <v>1</v>
      </c>
      <c r="AA338" t="b">
        <f t="shared" si="17"/>
        <v>0</v>
      </c>
    </row>
    <row r="339" spans="23:27" x14ac:dyDescent="0.25">
      <c r="W339" t="str" cm="1">
        <f t="array" ref="W339">RoundToTwoSigFigs(B339*$O339+$N339)&amp;" "&amp;$J339</f>
        <v xml:space="preserve">0 </v>
      </c>
      <c r="X339" t="str" cm="1">
        <f t="array" ref="X339">RoundToTwoSigFigs(C339*$O339+$N339)&amp;" "&amp;$J339</f>
        <v xml:space="preserve">0 </v>
      </c>
      <c r="Y339" t="b">
        <f t="shared" si="15"/>
        <v>0</v>
      </c>
      <c r="Z339" t="b">
        <f t="shared" si="16"/>
        <v>1</v>
      </c>
      <c r="AA339" t="b">
        <f t="shared" si="17"/>
        <v>0</v>
      </c>
    </row>
    <row r="340" spans="23:27" x14ac:dyDescent="0.25">
      <c r="W340" t="str" cm="1">
        <f t="array" ref="W340">RoundToTwoSigFigs(B340*$O340+$N340)&amp;" "&amp;$J340</f>
        <v xml:space="preserve">0 </v>
      </c>
      <c r="X340" t="str" cm="1">
        <f t="array" ref="X340">RoundToTwoSigFigs(C340*$O340+$N340)&amp;" "&amp;$J340</f>
        <v xml:space="preserve">0 </v>
      </c>
      <c r="Y340" t="b">
        <f t="shared" si="15"/>
        <v>0</v>
      </c>
      <c r="Z340" t="b">
        <f t="shared" si="16"/>
        <v>1</v>
      </c>
      <c r="AA340" t="b">
        <f t="shared" si="17"/>
        <v>0</v>
      </c>
    </row>
    <row r="341" spans="23:27" x14ac:dyDescent="0.25">
      <c r="W341" t="str" cm="1">
        <f t="array" ref="W341">RoundToTwoSigFigs(B341*$O341+$N341)&amp;" "&amp;$J341</f>
        <v xml:space="preserve">0 </v>
      </c>
      <c r="X341" t="str" cm="1">
        <f t="array" ref="X341">RoundToTwoSigFigs(C341*$O341+$N341)&amp;" "&amp;$J341</f>
        <v xml:space="preserve">0 </v>
      </c>
      <c r="Y341" t="b">
        <f t="shared" si="15"/>
        <v>0</v>
      </c>
      <c r="Z341" t="b">
        <f t="shared" si="16"/>
        <v>1</v>
      </c>
      <c r="AA341" t="b">
        <f t="shared" si="17"/>
        <v>0</v>
      </c>
    </row>
    <row r="342" spans="23:27" x14ac:dyDescent="0.25">
      <c r="W342" t="str" cm="1">
        <f t="array" ref="W342">RoundToTwoSigFigs(B342*$O342+$N342)&amp;" "&amp;$J342</f>
        <v xml:space="preserve">0 </v>
      </c>
      <c r="X342" t="str" cm="1">
        <f t="array" ref="X342">RoundToTwoSigFigs(C342*$O342+$N342)&amp;" "&amp;$J342</f>
        <v xml:space="preserve">0 </v>
      </c>
      <c r="Y342" t="b">
        <f t="shared" si="15"/>
        <v>0</v>
      </c>
      <c r="Z342" t="b">
        <f t="shared" si="16"/>
        <v>1</v>
      </c>
      <c r="AA342" t="b">
        <f t="shared" si="17"/>
        <v>0</v>
      </c>
    </row>
    <row r="343" spans="23:27" x14ac:dyDescent="0.25">
      <c r="W343" t="str" cm="1">
        <f t="array" ref="W343">RoundToTwoSigFigs(B343*$O343+$N343)&amp;" "&amp;$J343</f>
        <v xml:space="preserve">0 </v>
      </c>
      <c r="X343" t="str" cm="1">
        <f t="array" ref="X343">RoundToTwoSigFigs(C343*$O343+$N343)&amp;" "&amp;$J343</f>
        <v xml:space="preserve">0 </v>
      </c>
      <c r="Y343" t="b">
        <f t="shared" si="15"/>
        <v>0</v>
      </c>
      <c r="Z343" t="b">
        <f t="shared" si="16"/>
        <v>1</v>
      </c>
      <c r="AA343" t="b">
        <f t="shared" si="17"/>
        <v>0</v>
      </c>
    </row>
    <row r="344" spans="23:27" x14ac:dyDescent="0.25">
      <c r="W344" t="str" cm="1">
        <f t="array" ref="W344">RoundToTwoSigFigs(B344*$O344+$N344)&amp;" "&amp;$J344</f>
        <v xml:space="preserve">0 </v>
      </c>
      <c r="X344" t="str" cm="1">
        <f t="array" ref="X344">RoundToTwoSigFigs(C344*$O344+$N344)&amp;" "&amp;$J344</f>
        <v xml:space="preserve">0 </v>
      </c>
      <c r="Y344" t="b">
        <f t="shared" si="15"/>
        <v>0</v>
      </c>
      <c r="Z344" t="b">
        <f t="shared" si="16"/>
        <v>1</v>
      </c>
      <c r="AA344" t="b">
        <f t="shared" si="17"/>
        <v>0</v>
      </c>
    </row>
    <row r="345" spans="23:27" x14ac:dyDescent="0.25">
      <c r="W345" t="str" cm="1">
        <f t="array" ref="W345">RoundToTwoSigFigs(B345*$O345+$N345)&amp;" "&amp;$J345</f>
        <v xml:space="preserve">0 </v>
      </c>
      <c r="X345" t="str" cm="1">
        <f t="array" ref="X345">RoundToTwoSigFigs(C345*$O345+$N345)&amp;" "&amp;$J345</f>
        <v xml:space="preserve">0 </v>
      </c>
      <c r="Y345" t="b">
        <f t="shared" si="15"/>
        <v>0</v>
      </c>
      <c r="Z345" t="b">
        <f t="shared" si="16"/>
        <v>1</v>
      </c>
      <c r="AA345" t="b">
        <f t="shared" si="17"/>
        <v>0</v>
      </c>
    </row>
    <row r="346" spans="23:27" x14ac:dyDescent="0.25">
      <c r="W346" t="str" cm="1">
        <f t="array" ref="W346">RoundToTwoSigFigs(B346*$O346+$N346)&amp;" "&amp;$J346</f>
        <v xml:space="preserve">0 </v>
      </c>
      <c r="X346" t="str" cm="1">
        <f t="array" ref="X346">RoundToTwoSigFigs(C346*$O346+$N346)&amp;" "&amp;$J346</f>
        <v xml:space="preserve">0 </v>
      </c>
      <c r="Y346" t="b">
        <f t="shared" si="15"/>
        <v>0</v>
      </c>
      <c r="Z346" t="b">
        <f t="shared" si="16"/>
        <v>1</v>
      </c>
      <c r="AA346" t="b">
        <f t="shared" si="17"/>
        <v>0</v>
      </c>
    </row>
    <row r="347" spans="23:27" x14ac:dyDescent="0.25">
      <c r="W347" t="str" cm="1">
        <f t="array" ref="W347">RoundToTwoSigFigs(B347*$O347+$N347)&amp;" "&amp;$J347</f>
        <v xml:space="preserve">0 </v>
      </c>
      <c r="X347" t="str" cm="1">
        <f t="array" ref="X347">RoundToTwoSigFigs(C347*$O347+$N347)&amp;" "&amp;$J347</f>
        <v xml:space="preserve">0 </v>
      </c>
      <c r="Y347" t="b">
        <f t="shared" si="15"/>
        <v>0</v>
      </c>
      <c r="Z347" t="b">
        <f t="shared" si="16"/>
        <v>1</v>
      </c>
      <c r="AA347" t="b">
        <f t="shared" si="17"/>
        <v>0</v>
      </c>
    </row>
    <row r="348" spans="23:27" x14ac:dyDescent="0.25">
      <c r="W348" t="str" cm="1">
        <f t="array" ref="W348">RoundToTwoSigFigs(B348*$O348+$N348)&amp;" "&amp;$J348</f>
        <v xml:space="preserve">0 </v>
      </c>
      <c r="X348" t="str" cm="1">
        <f t="array" ref="X348">RoundToTwoSigFigs(C348*$O348+$N348)&amp;" "&amp;$J348</f>
        <v xml:space="preserve">0 </v>
      </c>
      <c r="Y348" t="b">
        <f t="shared" si="15"/>
        <v>0</v>
      </c>
      <c r="Z348" t="b">
        <f t="shared" si="16"/>
        <v>1</v>
      </c>
      <c r="AA348" t="b">
        <f t="shared" si="17"/>
        <v>0</v>
      </c>
    </row>
    <row r="349" spans="23:27" x14ac:dyDescent="0.25">
      <c r="W349" t="str" cm="1">
        <f t="array" ref="W349">RoundToTwoSigFigs(B349*$O349+$N349)&amp;" "&amp;$J349</f>
        <v xml:space="preserve">0 </v>
      </c>
      <c r="X349" t="str" cm="1">
        <f t="array" ref="X349">RoundToTwoSigFigs(C349*$O349+$N349)&amp;" "&amp;$J349</f>
        <v xml:space="preserve">0 </v>
      </c>
      <c r="Y349" t="b">
        <f t="shared" si="15"/>
        <v>0</v>
      </c>
      <c r="Z349" t="b">
        <f t="shared" si="16"/>
        <v>1</v>
      </c>
      <c r="AA349" t="b">
        <f t="shared" si="17"/>
        <v>0</v>
      </c>
    </row>
    <row r="350" spans="23:27" x14ac:dyDescent="0.25">
      <c r="W350" t="str" cm="1">
        <f t="array" ref="W350">RoundToTwoSigFigs(B350*$O350+$N350)&amp;" "&amp;$J350</f>
        <v xml:space="preserve">0 </v>
      </c>
      <c r="X350" t="str" cm="1">
        <f t="array" ref="X350">RoundToTwoSigFigs(C350*$O350+$N350)&amp;" "&amp;$J350</f>
        <v xml:space="preserve">0 </v>
      </c>
      <c r="Y350" t="b">
        <f t="shared" si="15"/>
        <v>0</v>
      </c>
      <c r="Z350" t="b">
        <f t="shared" si="16"/>
        <v>1</v>
      </c>
      <c r="AA350" t="b">
        <f t="shared" si="17"/>
        <v>0</v>
      </c>
    </row>
    <row r="351" spans="23:27" x14ac:dyDescent="0.25">
      <c r="W351" t="str" cm="1">
        <f t="array" ref="W351">RoundToTwoSigFigs(B351*$O351+$N351)&amp;" "&amp;$J351</f>
        <v xml:space="preserve">0 </v>
      </c>
      <c r="X351" t="str" cm="1">
        <f t="array" ref="X351">RoundToTwoSigFigs(C351*$O351+$N351)&amp;" "&amp;$J351</f>
        <v xml:space="preserve">0 </v>
      </c>
      <c r="Y351" t="b">
        <f t="shared" si="15"/>
        <v>0</v>
      </c>
      <c r="Z351" t="b">
        <f t="shared" si="16"/>
        <v>1</v>
      </c>
      <c r="AA351" t="b">
        <f t="shared" si="17"/>
        <v>0</v>
      </c>
    </row>
    <row r="352" spans="23:27" x14ac:dyDescent="0.25">
      <c r="W352" t="str" cm="1">
        <f t="array" ref="W352">RoundToTwoSigFigs(B352*$O352+$N352)&amp;" "&amp;$J352</f>
        <v xml:space="preserve">0 </v>
      </c>
      <c r="X352" t="str" cm="1">
        <f t="array" ref="X352">RoundToTwoSigFigs(C352*$O352+$N352)&amp;" "&amp;$J352</f>
        <v xml:space="preserve">0 </v>
      </c>
      <c r="Y352" t="b">
        <f t="shared" si="15"/>
        <v>0</v>
      </c>
      <c r="Z352" t="b">
        <f t="shared" si="16"/>
        <v>1</v>
      </c>
      <c r="AA352" t="b">
        <f t="shared" si="17"/>
        <v>0</v>
      </c>
    </row>
    <row r="353" spans="23:27" x14ac:dyDescent="0.25">
      <c r="W353" t="str" cm="1">
        <f t="array" ref="W353">RoundToTwoSigFigs(B353*$O353+$N353)&amp;" "&amp;$J353</f>
        <v xml:space="preserve">0 </v>
      </c>
      <c r="X353" t="str" cm="1">
        <f t="array" ref="X353">RoundToTwoSigFigs(C353*$O353+$N353)&amp;" "&amp;$J353</f>
        <v xml:space="preserve">0 </v>
      </c>
      <c r="Y353" t="b">
        <f t="shared" si="15"/>
        <v>0</v>
      </c>
      <c r="Z353" t="b">
        <f t="shared" si="16"/>
        <v>1</v>
      </c>
      <c r="AA353" t="b">
        <f t="shared" si="17"/>
        <v>0</v>
      </c>
    </row>
    <row r="354" spans="23:27" x14ac:dyDescent="0.25">
      <c r="W354" t="str" cm="1">
        <f t="array" ref="W354">RoundToTwoSigFigs(B354*$O354+$N354)&amp;" "&amp;$J354</f>
        <v xml:space="preserve">0 </v>
      </c>
      <c r="X354" t="str" cm="1">
        <f t="array" ref="X354">RoundToTwoSigFigs(C354*$O354+$N354)&amp;" "&amp;$J354</f>
        <v xml:space="preserve">0 </v>
      </c>
      <c r="Y354" t="b">
        <f t="shared" si="15"/>
        <v>0</v>
      </c>
      <c r="Z354" t="b">
        <f t="shared" si="16"/>
        <v>1</v>
      </c>
      <c r="AA354" t="b">
        <f t="shared" si="17"/>
        <v>0</v>
      </c>
    </row>
    <row r="355" spans="23:27" x14ac:dyDescent="0.25">
      <c r="W355" t="str" cm="1">
        <f t="array" ref="W355">RoundToTwoSigFigs(B355*$O355+$N355)&amp;" "&amp;$J355</f>
        <v xml:space="preserve">0 </v>
      </c>
      <c r="X355" t="str" cm="1">
        <f t="array" ref="X355">RoundToTwoSigFigs(C355*$O355+$N355)&amp;" "&amp;$J355</f>
        <v xml:space="preserve">0 </v>
      </c>
      <c r="Y355" t="b">
        <f t="shared" si="15"/>
        <v>0</v>
      </c>
      <c r="Z355" t="b">
        <f t="shared" si="16"/>
        <v>1</v>
      </c>
      <c r="AA355" t="b">
        <f t="shared" si="17"/>
        <v>0</v>
      </c>
    </row>
    <row r="356" spans="23:27" x14ac:dyDescent="0.25">
      <c r="W356" t="str" cm="1">
        <f t="array" ref="W356">RoundToTwoSigFigs(B356*$O356+$N356)&amp;" "&amp;$J356</f>
        <v xml:space="preserve">0 </v>
      </c>
      <c r="X356" t="str" cm="1">
        <f t="array" ref="X356">RoundToTwoSigFigs(C356*$O356+$N356)&amp;" "&amp;$J356</f>
        <v xml:space="preserve">0 </v>
      </c>
      <c r="Y356" t="b">
        <f t="shared" si="15"/>
        <v>0</v>
      </c>
      <c r="Z356" t="b">
        <f t="shared" si="16"/>
        <v>1</v>
      </c>
      <c r="AA356" t="b">
        <f t="shared" si="17"/>
        <v>0</v>
      </c>
    </row>
    <row r="357" spans="23:27" x14ac:dyDescent="0.25">
      <c r="W357" t="str" cm="1">
        <f t="array" ref="W357">RoundToTwoSigFigs(B357*$O357+$N357)&amp;" "&amp;$J357</f>
        <v xml:space="preserve">0 </v>
      </c>
      <c r="X357" t="str" cm="1">
        <f t="array" ref="X357">RoundToTwoSigFigs(C357*$O357+$N357)&amp;" "&amp;$J357</f>
        <v xml:space="preserve">0 </v>
      </c>
      <c r="Y357" t="b">
        <f t="shared" si="15"/>
        <v>0</v>
      </c>
      <c r="Z357" t="b">
        <f t="shared" si="16"/>
        <v>1</v>
      </c>
      <c r="AA357" t="b">
        <f t="shared" si="17"/>
        <v>0</v>
      </c>
    </row>
    <row r="358" spans="23:27" x14ac:dyDescent="0.25">
      <c r="W358" t="str" cm="1">
        <f t="array" ref="W358">RoundToTwoSigFigs(B358*$O358+$N358)&amp;" "&amp;$J358</f>
        <v xml:space="preserve">0 </v>
      </c>
      <c r="X358" t="str" cm="1">
        <f t="array" ref="X358">RoundToTwoSigFigs(C358*$O358+$N358)&amp;" "&amp;$J358</f>
        <v xml:space="preserve">0 </v>
      </c>
      <c r="Y358" t="b">
        <f t="shared" si="15"/>
        <v>0</v>
      </c>
      <c r="Z358" t="b">
        <f t="shared" si="16"/>
        <v>1</v>
      </c>
      <c r="AA358" t="b">
        <f t="shared" si="17"/>
        <v>0</v>
      </c>
    </row>
    <row r="359" spans="23:27" x14ac:dyDescent="0.25">
      <c r="W359" t="str" cm="1">
        <f t="array" ref="W359">RoundToTwoSigFigs(B359*$O359+$N359)&amp;" "&amp;$J359</f>
        <v xml:space="preserve">0 </v>
      </c>
      <c r="X359" t="str" cm="1">
        <f t="array" ref="X359">RoundToTwoSigFigs(C359*$O359+$N359)&amp;" "&amp;$J359</f>
        <v xml:space="preserve">0 </v>
      </c>
      <c r="Y359" t="b">
        <f t="shared" si="15"/>
        <v>0</v>
      </c>
      <c r="Z359" t="b">
        <f t="shared" si="16"/>
        <v>1</v>
      </c>
      <c r="AA359" t="b">
        <f t="shared" si="17"/>
        <v>0</v>
      </c>
    </row>
    <row r="360" spans="23:27" x14ac:dyDescent="0.25">
      <c r="W360" t="str" cm="1">
        <f t="array" ref="W360">RoundToTwoSigFigs(B360*$O360+$N360)&amp;" "&amp;$J360</f>
        <v xml:space="preserve">0 </v>
      </c>
      <c r="X360" t="str" cm="1">
        <f t="array" ref="X360">RoundToTwoSigFigs(C360*$O360+$N360)&amp;" "&amp;$J360</f>
        <v xml:space="preserve">0 </v>
      </c>
      <c r="Y360" t="b">
        <f t="shared" si="15"/>
        <v>0</v>
      </c>
      <c r="Z360" t="b">
        <f t="shared" si="16"/>
        <v>1</v>
      </c>
      <c r="AA360" t="b">
        <f t="shared" si="17"/>
        <v>0</v>
      </c>
    </row>
    <row r="361" spans="23:27" x14ac:dyDescent="0.25">
      <c r="W361" t="str" cm="1">
        <f t="array" ref="W361">RoundToTwoSigFigs(B361*$O361+$N361)&amp;" "&amp;$J361</f>
        <v xml:space="preserve">0 </v>
      </c>
      <c r="X361" t="str" cm="1">
        <f t="array" ref="X361">RoundToTwoSigFigs(C361*$O361+$N361)&amp;" "&amp;$J361</f>
        <v xml:space="preserve">0 </v>
      </c>
      <c r="Y361" t="b">
        <f t="shared" si="15"/>
        <v>0</v>
      </c>
      <c r="Z361" t="b">
        <f t="shared" si="16"/>
        <v>1</v>
      </c>
      <c r="AA361" t="b">
        <f t="shared" si="17"/>
        <v>0</v>
      </c>
    </row>
    <row r="362" spans="23:27" x14ac:dyDescent="0.25">
      <c r="W362" t="str" cm="1">
        <f t="array" ref="W362">RoundToTwoSigFigs(B362*$O362+$N362)&amp;" "&amp;$J362</f>
        <v xml:space="preserve">0 </v>
      </c>
      <c r="X362" t="str" cm="1">
        <f t="array" ref="X362">RoundToTwoSigFigs(C362*$O362+$N362)&amp;" "&amp;$J362</f>
        <v xml:space="preserve">0 </v>
      </c>
      <c r="Y362" t="b">
        <f t="shared" si="15"/>
        <v>0</v>
      </c>
      <c r="Z362" t="b">
        <f t="shared" si="16"/>
        <v>1</v>
      </c>
      <c r="AA362" t="b">
        <f t="shared" si="17"/>
        <v>0</v>
      </c>
    </row>
    <row r="363" spans="23:27" x14ac:dyDescent="0.25">
      <c r="W363" t="str" cm="1">
        <f t="array" ref="W363">RoundToTwoSigFigs(B363*$O363+$N363)&amp;" "&amp;$J363</f>
        <v xml:space="preserve">0 </v>
      </c>
      <c r="X363" t="str" cm="1">
        <f t="array" ref="X363">RoundToTwoSigFigs(C363*$O363+$N363)&amp;" "&amp;$J363</f>
        <v xml:space="preserve">0 </v>
      </c>
      <c r="Y363" t="b">
        <f t="shared" si="15"/>
        <v>0</v>
      </c>
      <c r="Z363" t="b">
        <f t="shared" si="16"/>
        <v>1</v>
      </c>
      <c r="AA363" t="b">
        <f t="shared" si="17"/>
        <v>0</v>
      </c>
    </row>
    <row r="364" spans="23:27" x14ac:dyDescent="0.25">
      <c r="W364" t="str" cm="1">
        <f t="array" ref="W364">RoundToTwoSigFigs(B364*$O364+$N364)&amp;" "&amp;$J364</f>
        <v xml:space="preserve">0 </v>
      </c>
      <c r="X364" t="str" cm="1">
        <f t="array" ref="X364">RoundToTwoSigFigs(C364*$O364+$N364)&amp;" "&amp;$J364</f>
        <v xml:space="preserve">0 </v>
      </c>
      <c r="Y364" t="b">
        <f t="shared" si="15"/>
        <v>0</v>
      </c>
      <c r="Z364" t="b">
        <f t="shared" si="16"/>
        <v>1</v>
      </c>
      <c r="AA364" t="b">
        <f t="shared" si="17"/>
        <v>0</v>
      </c>
    </row>
    <row r="365" spans="23:27" x14ac:dyDescent="0.25">
      <c r="W365" t="str" cm="1">
        <f t="array" ref="W365">RoundToTwoSigFigs(B365*$O365+$N365)&amp;" "&amp;$J365</f>
        <v xml:space="preserve">0 </v>
      </c>
      <c r="X365" t="str" cm="1">
        <f t="array" ref="X365">RoundToTwoSigFigs(C365*$O365+$N365)&amp;" "&amp;$J365</f>
        <v xml:space="preserve">0 </v>
      </c>
      <c r="Y365" t="b">
        <f t="shared" si="15"/>
        <v>0</v>
      </c>
      <c r="Z365" t="b">
        <f t="shared" si="16"/>
        <v>1</v>
      </c>
      <c r="AA365" t="b">
        <f t="shared" si="17"/>
        <v>0</v>
      </c>
    </row>
    <row r="366" spans="23:27" x14ac:dyDescent="0.25">
      <c r="W366" t="str" cm="1">
        <f t="array" ref="W366">RoundToTwoSigFigs(B366*$O366+$N366)&amp;" "&amp;$J366</f>
        <v xml:space="preserve">0 </v>
      </c>
      <c r="X366" t="str" cm="1">
        <f t="array" ref="X366">RoundToTwoSigFigs(C366*$O366+$N366)&amp;" "&amp;$J366</f>
        <v xml:space="preserve">0 </v>
      </c>
      <c r="Y366" t="b">
        <f t="shared" si="15"/>
        <v>0</v>
      </c>
      <c r="Z366" t="b">
        <f t="shared" si="16"/>
        <v>1</v>
      </c>
      <c r="AA366" t="b">
        <f t="shared" si="17"/>
        <v>0</v>
      </c>
    </row>
    <row r="367" spans="23:27" x14ac:dyDescent="0.25">
      <c r="W367" t="str" cm="1">
        <f t="array" ref="W367">RoundToTwoSigFigs(B367*$O367+$N367)&amp;" "&amp;$J367</f>
        <v xml:space="preserve">0 </v>
      </c>
      <c r="X367" t="str" cm="1">
        <f t="array" ref="X367">RoundToTwoSigFigs(C367*$O367+$N367)&amp;" "&amp;$J367</f>
        <v xml:space="preserve">0 </v>
      </c>
      <c r="Y367" t="b">
        <f t="shared" si="15"/>
        <v>0</v>
      </c>
      <c r="Z367" t="b">
        <f t="shared" si="16"/>
        <v>1</v>
      </c>
      <c r="AA367" t="b">
        <f t="shared" si="17"/>
        <v>0</v>
      </c>
    </row>
    <row r="368" spans="23:27" x14ac:dyDescent="0.25">
      <c r="W368" t="str" cm="1">
        <f t="array" ref="W368">RoundToTwoSigFigs(B368*$O368+$N368)&amp;" "&amp;$J368</f>
        <v xml:space="preserve">0 </v>
      </c>
      <c r="X368" t="str" cm="1">
        <f t="array" ref="X368">RoundToTwoSigFigs(C368*$O368+$N368)&amp;" "&amp;$J368</f>
        <v xml:space="preserve">0 </v>
      </c>
      <c r="Y368" t="b">
        <f t="shared" si="15"/>
        <v>0</v>
      </c>
      <c r="Z368" t="b">
        <f t="shared" si="16"/>
        <v>1</v>
      </c>
      <c r="AA368" t="b">
        <f t="shared" si="17"/>
        <v>0</v>
      </c>
    </row>
    <row r="369" spans="23:27" x14ac:dyDescent="0.25">
      <c r="W369" t="str" cm="1">
        <f t="array" ref="W369">RoundToTwoSigFigs(B369*$O369+$N369)&amp;" "&amp;$J369</f>
        <v xml:space="preserve">0 </v>
      </c>
      <c r="X369" t="str" cm="1">
        <f t="array" ref="X369">RoundToTwoSigFigs(C369*$O369+$N369)&amp;" "&amp;$J369</f>
        <v xml:space="preserve">0 </v>
      </c>
      <c r="Y369" t="b">
        <f t="shared" si="15"/>
        <v>0</v>
      </c>
      <c r="Z369" t="b">
        <f t="shared" si="16"/>
        <v>1</v>
      </c>
      <c r="AA369" t="b">
        <f t="shared" si="17"/>
        <v>0</v>
      </c>
    </row>
    <row r="370" spans="23:27" x14ac:dyDescent="0.25">
      <c r="W370" t="str" cm="1">
        <f t="array" ref="W370">RoundToTwoSigFigs(B370*$O370+$N370)&amp;" "&amp;$J370</f>
        <v xml:space="preserve">0 </v>
      </c>
      <c r="X370" t="str" cm="1">
        <f t="array" ref="X370">RoundToTwoSigFigs(C370*$O370+$N370)&amp;" "&amp;$J370</f>
        <v xml:space="preserve">0 </v>
      </c>
      <c r="Y370" t="b">
        <f t="shared" si="15"/>
        <v>0</v>
      </c>
      <c r="Z370" t="b">
        <f t="shared" si="16"/>
        <v>1</v>
      </c>
      <c r="AA370" t="b">
        <f t="shared" si="17"/>
        <v>0</v>
      </c>
    </row>
    <row r="371" spans="23:27" x14ac:dyDescent="0.25">
      <c r="W371" t="str" cm="1">
        <f t="array" ref="W371">RoundToTwoSigFigs(B371*$O371+$N371)&amp;" "&amp;$J371</f>
        <v xml:space="preserve">0 </v>
      </c>
      <c r="X371" t="str" cm="1">
        <f t="array" ref="X371">RoundToTwoSigFigs(C371*$O371+$N371)&amp;" "&amp;$J371</f>
        <v xml:space="preserve">0 </v>
      </c>
      <c r="Y371" t="b">
        <f t="shared" si="15"/>
        <v>0</v>
      </c>
      <c r="Z371" t="b">
        <f t="shared" si="16"/>
        <v>1</v>
      </c>
      <c r="AA371" t="b">
        <f t="shared" si="17"/>
        <v>0</v>
      </c>
    </row>
    <row r="372" spans="23:27" x14ac:dyDescent="0.25">
      <c r="W372" t="str" cm="1">
        <f t="array" ref="W372">RoundToTwoSigFigs(B372*$O372+$N372)&amp;" "&amp;$J372</f>
        <v xml:space="preserve">0 </v>
      </c>
      <c r="X372" t="str" cm="1">
        <f t="array" ref="X372">RoundToTwoSigFigs(C372*$O372+$N372)&amp;" "&amp;$J372</f>
        <v xml:space="preserve">0 </v>
      </c>
      <c r="Y372" t="b">
        <f t="shared" si="15"/>
        <v>0</v>
      </c>
      <c r="Z372" t="b">
        <f t="shared" si="16"/>
        <v>1</v>
      </c>
      <c r="AA372" t="b">
        <f t="shared" si="17"/>
        <v>0</v>
      </c>
    </row>
    <row r="373" spans="23:27" x14ac:dyDescent="0.25">
      <c r="W373" t="str" cm="1">
        <f t="array" ref="W373">RoundToTwoSigFigs(B373*$O373+$N373)&amp;" "&amp;$J373</f>
        <v xml:space="preserve">0 </v>
      </c>
      <c r="X373" t="str" cm="1">
        <f t="array" ref="X373">RoundToTwoSigFigs(C373*$O373+$N373)&amp;" "&amp;$J373</f>
        <v xml:space="preserve">0 </v>
      </c>
      <c r="Y373" t="b">
        <f t="shared" si="15"/>
        <v>0</v>
      </c>
      <c r="Z373" t="b">
        <f t="shared" si="16"/>
        <v>1</v>
      </c>
      <c r="AA373" t="b">
        <f t="shared" si="17"/>
        <v>0</v>
      </c>
    </row>
    <row r="374" spans="23:27" x14ac:dyDescent="0.25">
      <c r="W374" t="str" cm="1">
        <f t="array" ref="W374">RoundToTwoSigFigs(B374*$O374+$N374)&amp;" "&amp;$J374</f>
        <v xml:space="preserve">0 </v>
      </c>
      <c r="X374" t="str" cm="1">
        <f t="array" ref="X374">RoundToTwoSigFigs(C374*$O374+$N374)&amp;" "&amp;$J374</f>
        <v xml:space="preserve">0 </v>
      </c>
      <c r="Y374" t="b">
        <f t="shared" si="15"/>
        <v>0</v>
      </c>
      <c r="Z374" t="b">
        <f t="shared" si="16"/>
        <v>1</v>
      </c>
      <c r="AA374" t="b">
        <f t="shared" si="17"/>
        <v>0</v>
      </c>
    </row>
    <row r="375" spans="23:27" x14ac:dyDescent="0.25">
      <c r="W375" t="str" cm="1">
        <f t="array" ref="W375">RoundToTwoSigFigs(B375*$O375+$N375)&amp;" "&amp;$J375</f>
        <v xml:space="preserve">0 </v>
      </c>
      <c r="X375" t="str" cm="1">
        <f t="array" ref="X375">RoundToTwoSigFigs(C375*$O375+$N375)&amp;" "&amp;$J375</f>
        <v xml:space="preserve">0 </v>
      </c>
      <c r="Y375" t="b">
        <f t="shared" si="15"/>
        <v>0</v>
      </c>
      <c r="Z375" t="b">
        <f t="shared" si="16"/>
        <v>1</v>
      </c>
      <c r="AA375" t="b">
        <f t="shared" si="17"/>
        <v>0</v>
      </c>
    </row>
    <row r="376" spans="23:27" x14ac:dyDescent="0.25">
      <c r="W376" t="str" cm="1">
        <f t="array" ref="W376">RoundToTwoSigFigs(B376*$O376+$N376)&amp;" "&amp;$J376</f>
        <v xml:space="preserve">0 </v>
      </c>
      <c r="X376" t="str" cm="1">
        <f t="array" ref="X376">RoundToTwoSigFigs(C376*$O376+$N376)&amp;" "&amp;$J376</f>
        <v xml:space="preserve">0 </v>
      </c>
      <c r="Y376" t="b">
        <f t="shared" si="15"/>
        <v>0</v>
      </c>
      <c r="Z376" t="b">
        <f t="shared" si="16"/>
        <v>1</v>
      </c>
      <c r="AA376" t="b">
        <f t="shared" si="17"/>
        <v>0</v>
      </c>
    </row>
    <row r="377" spans="23:27" x14ac:dyDescent="0.25">
      <c r="W377" t="str" cm="1">
        <f t="array" ref="W377">RoundToTwoSigFigs(B377*$O377+$N377)&amp;" "&amp;$J377</f>
        <v xml:space="preserve">0 </v>
      </c>
      <c r="X377" t="str" cm="1">
        <f t="array" ref="X377">RoundToTwoSigFigs(C377*$O377+$N377)&amp;" "&amp;$J377</f>
        <v xml:space="preserve">0 </v>
      </c>
      <c r="Y377" t="b">
        <f t="shared" si="15"/>
        <v>0</v>
      </c>
      <c r="Z377" t="b">
        <f t="shared" si="16"/>
        <v>1</v>
      </c>
      <c r="AA377" t="b">
        <f t="shared" si="17"/>
        <v>0</v>
      </c>
    </row>
    <row r="378" spans="23:27" x14ac:dyDescent="0.25">
      <c r="W378" t="str" cm="1">
        <f t="array" ref="W378">RoundToTwoSigFigs(B378*$O378+$N378)&amp;" "&amp;$J378</f>
        <v xml:space="preserve">0 </v>
      </c>
      <c r="X378" t="str" cm="1">
        <f t="array" ref="X378">RoundToTwoSigFigs(C378*$O378+$N378)&amp;" "&amp;$J378</f>
        <v xml:space="preserve">0 </v>
      </c>
      <c r="Y378" t="b">
        <f t="shared" si="15"/>
        <v>0</v>
      </c>
      <c r="Z378" t="b">
        <f t="shared" si="16"/>
        <v>1</v>
      </c>
      <c r="AA378" t="b">
        <f t="shared" si="17"/>
        <v>0</v>
      </c>
    </row>
    <row r="379" spans="23:27" x14ac:dyDescent="0.25">
      <c r="W379" t="str" cm="1">
        <f t="array" ref="W379">RoundToTwoSigFigs(B379*$O379+$N379)&amp;" "&amp;$J379</f>
        <v xml:space="preserve">0 </v>
      </c>
      <c r="X379" t="str" cm="1">
        <f t="array" ref="X379">RoundToTwoSigFigs(C379*$O379+$N379)&amp;" "&amp;$J379</f>
        <v xml:space="preserve">0 </v>
      </c>
      <c r="Y379" t="b">
        <f t="shared" si="15"/>
        <v>0</v>
      </c>
      <c r="Z379" t="b">
        <f t="shared" si="16"/>
        <v>1</v>
      </c>
      <c r="AA379" t="b">
        <f t="shared" si="17"/>
        <v>0</v>
      </c>
    </row>
    <row r="380" spans="23:27" x14ac:dyDescent="0.25">
      <c r="W380" t="str" cm="1">
        <f t="array" ref="W380">RoundToTwoSigFigs(B380*$O380+$N380)&amp;" "&amp;$J380</f>
        <v xml:space="preserve">0 </v>
      </c>
      <c r="X380" t="str" cm="1">
        <f t="array" ref="X380">RoundToTwoSigFigs(C380*$O380+$N380)&amp;" "&amp;$J380</f>
        <v xml:space="preserve">0 </v>
      </c>
      <c r="Y380" t="b">
        <f t="shared" si="15"/>
        <v>0</v>
      </c>
      <c r="Z380" t="b">
        <f t="shared" si="16"/>
        <v>1</v>
      </c>
      <c r="AA380" t="b">
        <f t="shared" si="17"/>
        <v>0</v>
      </c>
    </row>
    <row r="381" spans="23:27" x14ac:dyDescent="0.25">
      <c r="W381" t="str" cm="1">
        <f t="array" ref="W381">RoundToTwoSigFigs(B381*$O381+$N381)&amp;" "&amp;$J381</f>
        <v xml:space="preserve">0 </v>
      </c>
      <c r="X381" t="str" cm="1">
        <f t="array" ref="X381">RoundToTwoSigFigs(C381*$O381+$N381)&amp;" "&amp;$J381</f>
        <v xml:space="preserve">0 </v>
      </c>
      <c r="Y381" t="b">
        <f t="shared" si="15"/>
        <v>0</v>
      </c>
      <c r="Z381" t="b">
        <f t="shared" si="16"/>
        <v>1</v>
      </c>
      <c r="AA381" t="b">
        <f t="shared" si="17"/>
        <v>0</v>
      </c>
    </row>
    <row r="382" spans="23:27" x14ac:dyDescent="0.25">
      <c r="W382" t="str" cm="1">
        <f t="array" ref="W382">RoundToTwoSigFigs(B382*$O382+$N382)&amp;" "&amp;$J382</f>
        <v xml:space="preserve">0 </v>
      </c>
      <c r="X382" t="str" cm="1">
        <f t="array" ref="X382">RoundToTwoSigFigs(C382*$O382+$N382)&amp;" "&amp;$J382</f>
        <v xml:space="preserve">0 </v>
      </c>
      <c r="Y382" t="b">
        <f t="shared" si="15"/>
        <v>0</v>
      </c>
      <c r="Z382" t="b">
        <f t="shared" si="16"/>
        <v>1</v>
      </c>
      <c r="AA382" t="b">
        <f t="shared" si="17"/>
        <v>0</v>
      </c>
    </row>
    <row r="383" spans="23:27" x14ac:dyDescent="0.25">
      <c r="W383" t="str" cm="1">
        <f t="array" ref="W383">RoundToTwoSigFigs(B383*$O383+$N383)&amp;" "&amp;$J383</f>
        <v xml:space="preserve">0 </v>
      </c>
      <c r="X383" t="str" cm="1">
        <f t="array" ref="X383">RoundToTwoSigFigs(C383*$O383+$N383)&amp;" "&amp;$J383</f>
        <v xml:space="preserve">0 </v>
      </c>
      <c r="Y383" t="b">
        <f t="shared" si="15"/>
        <v>0</v>
      </c>
      <c r="Z383" t="b">
        <f t="shared" si="16"/>
        <v>1</v>
      </c>
      <c r="AA383" t="b">
        <f t="shared" si="17"/>
        <v>0</v>
      </c>
    </row>
    <row r="384" spans="23:27" x14ac:dyDescent="0.25">
      <c r="W384" t="str" cm="1">
        <f t="array" ref="W384">RoundToTwoSigFigs(B384*$O384+$N384)&amp;" "&amp;$J384</f>
        <v xml:space="preserve">0 </v>
      </c>
      <c r="X384" t="str" cm="1">
        <f t="array" ref="X384">RoundToTwoSigFigs(C384*$O384+$N384)&amp;" "&amp;$J384</f>
        <v xml:space="preserve">0 </v>
      </c>
      <c r="Y384" t="b">
        <f t="shared" si="15"/>
        <v>0</v>
      </c>
      <c r="Z384" t="b">
        <f t="shared" si="16"/>
        <v>1</v>
      </c>
      <c r="AA384" t="b">
        <f t="shared" si="17"/>
        <v>0</v>
      </c>
    </row>
    <row r="385" spans="23:27" x14ac:dyDescent="0.25">
      <c r="W385" t="str" cm="1">
        <f t="array" ref="W385">RoundToTwoSigFigs(B385*$O385+$N385)&amp;" "&amp;$J385</f>
        <v xml:space="preserve">0 </v>
      </c>
      <c r="X385" t="str" cm="1">
        <f t="array" ref="X385">RoundToTwoSigFigs(C385*$O385+$N385)&amp;" "&amp;$J385</f>
        <v xml:space="preserve">0 </v>
      </c>
      <c r="Y385" t="b">
        <f t="shared" si="15"/>
        <v>0</v>
      </c>
      <c r="Z385" t="b">
        <f t="shared" si="16"/>
        <v>1</v>
      </c>
      <c r="AA385" t="b">
        <f t="shared" si="17"/>
        <v>0</v>
      </c>
    </row>
    <row r="386" spans="23:27" x14ac:dyDescent="0.25">
      <c r="W386" t="str" cm="1">
        <f t="array" ref="W386">RoundToTwoSigFigs(B386*$O386+$N386)&amp;" "&amp;$J386</f>
        <v xml:space="preserve">0 </v>
      </c>
      <c r="X386" t="str" cm="1">
        <f t="array" ref="X386">RoundToTwoSigFigs(C386*$O386+$N386)&amp;" "&amp;$J386</f>
        <v xml:space="preserve">0 </v>
      </c>
      <c r="Y386" t="b">
        <f t="shared" si="15"/>
        <v>0</v>
      </c>
      <c r="Z386" t="b">
        <f t="shared" si="16"/>
        <v>1</v>
      </c>
      <c r="AA386" t="b">
        <f t="shared" si="17"/>
        <v>0</v>
      </c>
    </row>
    <row r="387" spans="23:27" x14ac:dyDescent="0.25">
      <c r="W387" t="str" cm="1">
        <f t="array" ref="W387">RoundToTwoSigFigs(B387*$O387+$N387)&amp;" "&amp;$J387</f>
        <v xml:space="preserve">0 </v>
      </c>
      <c r="X387" t="str" cm="1">
        <f t="array" ref="X387">RoundToTwoSigFigs(C387*$O387+$N387)&amp;" "&amp;$J387</f>
        <v xml:space="preserve">0 </v>
      </c>
      <c r="Y387" t="b">
        <f t="shared" ref="Y387:Y450" si="18">AND((W387=U387),(V387=X387))</f>
        <v>0</v>
      </c>
      <c r="Z387" t="b">
        <f t="shared" ref="Z387:Z450" si="19">AND(B387&gt;=F387,B387&lt;=G387)</f>
        <v>1</v>
      </c>
      <c r="AA387" t="b">
        <f t="shared" ref="AA387:AA450" si="20">F387&lt;G387</f>
        <v>0</v>
      </c>
    </row>
    <row r="388" spans="23:27" x14ac:dyDescent="0.25">
      <c r="W388" t="str" cm="1">
        <f t="array" ref="W388">RoundToTwoSigFigs(B388*$O388+$N388)&amp;" "&amp;$J388</f>
        <v xml:space="preserve">0 </v>
      </c>
      <c r="X388" t="str" cm="1">
        <f t="array" ref="X388">RoundToTwoSigFigs(C388*$O388+$N388)&amp;" "&amp;$J388</f>
        <v xml:space="preserve">0 </v>
      </c>
      <c r="Y388" t="b">
        <f t="shared" si="18"/>
        <v>0</v>
      </c>
      <c r="Z388" t="b">
        <f t="shared" si="19"/>
        <v>1</v>
      </c>
      <c r="AA388" t="b">
        <f t="shared" si="20"/>
        <v>0</v>
      </c>
    </row>
    <row r="389" spans="23:27" x14ac:dyDescent="0.25">
      <c r="W389" t="str" cm="1">
        <f t="array" ref="W389">RoundToTwoSigFigs(B389*$O389+$N389)&amp;" "&amp;$J389</f>
        <v xml:space="preserve">0 </v>
      </c>
      <c r="X389" t="str" cm="1">
        <f t="array" ref="X389">RoundToTwoSigFigs(C389*$O389+$N389)&amp;" "&amp;$J389</f>
        <v xml:space="preserve">0 </v>
      </c>
      <c r="Y389" t="b">
        <f t="shared" si="18"/>
        <v>0</v>
      </c>
      <c r="Z389" t="b">
        <f t="shared" si="19"/>
        <v>1</v>
      </c>
      <c r="AA389" t="b">
        <f t="shared" si="20"/>
        <v>0</v>
      </c>
    </row>
    <row r="390" spans="23:27" x14ac:dyDescent="0.25">
      <c r="W390" t="str" cm="1">
        <f t="array" ref="W390">RoundToTwoSigFigs(B390*$O390+$N390)&amp;" "&amp;$J390</f>
        <v xml:space="preserve">0 </v>
      </c>
      <c r="X390" t="str" cm="1">
        <f t="array" ref="X390">RoundToTwoSigFigs(C390*$O390+$N390)&amp;" "&amp;$J390</f>
        <v xml:space="preserve">0 </v>
      </c>
      <c r="Y390" t="b">
        <f t="shared" si="18"/>
        <v>0</v>
      </c>
      <c r="Z390" t="b">
        <f t="shared" si="19"/>
        <v>1</v>
      </c>
      <c r="AA390" t="b">
        <f t="shared" si="20"/>
        <v>0</v>
      </c>
    </row>
    <row r="391" spans="23:27" x14ac:dyDescent="0.25">
      <c r="W391" t="str" cm="1">
        <f t="array" ref="W391">RoundToTwoSigFigs(B391*$O391+$N391)&amp;" "&amp;$J391</f>
        <v xml:space="preserve">0 </v>
      </c>
      <c r="X391" t="str" cm="1">
        <f t="array" ref="X391">RoundToTwoSigFigs(C391*$O391+$N391)&amp;" "&amp;$J391</f>
        <v xml:space="preserve">0 </v>
      </c>
      <c r="Y391" t="b">
        <f t="shared" si="18"/>
        <v>0</v>
      </c>
      <c r="Z391" t="b">
        <f t="shared" si="19"/>
        <v>1</v>
      </c>
      <c r="AA391" t="b">
        <f t="shared" si="20"/>
        <v>0</v>
      </c>
    </row>
    <row r="392" spans="23:27" x14ac:dyDescent="0.25">
      <c r="W392" t="str" cm="1">
        <f t="array" ref="W392">RoundToTwoSigFigs(B392*$O392+$N392)&amp;" "&amp;$J392</f>
        <v xml:space="preserve">0 </v>
      </c>
      <c r="X392" t="str" cm="1">
        <f t="array" ref="X392">RoundToTwoSigFigs(C392*$O392+$N392)&amp;" "&amp;$J392</f>
        <v xml:space="preserve">0 </v>
      </c>
      <c r="Y392" t="b">
        <f t="shared" si="18"/>
        <v>0</v>
      </c>
      <c r="Z392" t="b">
        <f t="shared" si="19"/>
        <v>1</v>
      </c>
      <c r="AA392" t="b">
        <f t="shared" si="20"/>
        <v>0</v>
      </c>
    </row>
    <row r="393" spans="23:27" x14ac:dyDescent="0.25">
      <c r="W393" t="str" cm="1">
        <f t="array" ref="W393">RoundToTwoSigFigs(B393*$O393+$N393)&amp;" "&amp;$J393</f>
        <v xml:space="preserve">0 </v>
      </c>
      <c r="X393" t="str" cm="1">
        <f t="array" ref="X393">RoundToTwoSigFigs(C393*$O393+$N393)&amp;" "&amp;$J393</f>
        <v xml:space="preserve">0 </v>
      </c>
      <c r="Y393" t="b">
        <f t="shared" si="18"/>
        <v>0</v>
      </c>
      <c r="Z393" t="b">
        <f t="shared" si="19"/>
        <v>1</v>
      </c>
      <c r="AA393" t="b">
        <f t="shared" si="20"/>
        <v>0</v>
      </c>
    </row>
    <row r="394" spans="23:27" x14ac:dyDescent="0.25">
      <c r="W394" t="str" cm="1">
        <f t="array" ref="W394">RoundToTwoSigFigs(B394*$O394+$N394)&amp;" "&amp;$J394</f>
        <v xml:space="preserve">0 </v>
      </c>
      <c r="X394" t="str" cm="1">
        <f t="array" ref="X394">RoundToTwoSigFigs(C394*$O394+$N394)&amp;" "&amp;$J394</f>
        <v xml:space="preserve">0 </v>
      </c>
      <c r="Y394" t="b">
        <f t="shared" si="18"/>
        <v>0</v>
      </c>
      <c r="Z394" t="b">
        <f t="shared" si="19"/>
        <v>1</v>
      </c>
      <c r="AA394" t="b">
        <f t="shared" si="20"/>
        <v>0</v>
      </c>
    </row>
    <row r="395" spans="23:27" x14ac:dyDescent="0.25">
      <c r="W395" t="str" cm="1">
        <f t="array" ref="W395">RoundToTwoSigFigs(B395*$O395+$N395)&amp;" "&amp;$J395</f>
        <v xml:space="preserve">0 </v>
      </c>
      <c r="X395" t="str" cm="1">
        <f t="array" ref="X395">RoundToTwoSigFigs(C395*$O395+$N395)&amp;" "&amp;$J395</f>
        <v xml:space="preserve">0 </v>
      </c>
      <c r="Y395" t="b">
        <f t="shared" si="18"/>
        <v>0</v>
      </c>
      <c r="Z395" t="b">
        <f t="shared" si="19"/>
        <v>1</v>
      </c>
      <c r="AA395" t="b">
        <f t="shared" si="20"/>
        <v>0</v>
      </c>
    </row>
    <row r="396" spans="23:27" x14ac:dyDescent="0.25">
      <c r="W396" t="str" cm="1">
        <f t="array" ref="W396">RoundToTwoSigFigs(B396*$O396+$N396)&amp;" "&amp;$J396</f>
        <v xml:space="preserve">0 </v>
      </c>
      <c r="X396" t="str" cm="1">
        <f t="array" ref="X396">RoundToTwoSigFigs(C396*$O396+$N396)&amp;" "&amp;$J396</f>
        <v xml:space="preserve">0 </v>
      </c>
      <c r="Y396" t="b">
        <f t="shared" si="18"/>
        <v>0</v>
      </c>
      <c r="Z396" t="b">
        <f t="shared" si="19"/>
        <v>1</v>
      </c>
      <c r="AA396" t="b">
        <f t="shared" si="20"/>
        <v>0</v>
      </c>
    </row>
    <row r="397" spans="23:27" x14ac:dyDescent="0.25">
      <c r="W397" t="str" cm="1">
        <f t="array" ref="W397">RoundToTwoSigFigs(B397*$O397+$N397)&amp;" "&amp;$J397</f>
        <v xml:space="preserve">0 </v>
      </c>
      <c r="X397" t="str" cm="1">
        <f t="array" ref="X397">RoundToTwoSigFigs(C397*$O397+$N397)&amp;" "&amp;$J397</f>
        <v xml:space="preserve">0 </v>
      </c>
      <c r="Y397" t="b">
        <f t="shared" si="18"/>
        <v>0</v>
      </c>
      <c r="Z397" t="b">
        <f t="shared" si="19"/>
        <v>1</v>
      </c>
      <c r="AA397" t="b">
        <f t="shared" si="20"/>
        <v>0</v>
      </c>
    </row>
    <row r="398" spans="23:27" x14ac:dyDescent="0.25">
      <c r="W398" t="str" cm="1">
        <f t="array" ref="W398">RoundToTwoSigFigs(B398*$O398+$N398)&amp;" "&amp;$J398</f>
        <v xml:space="preserve">0 </v>
      </c>
      <c r="X398" t="str" cm="1">
        <f t="array" ref="X398">RoundToTwoSigFigs(C398*$O398+$N398)&amp;" "&amp;$J398</f>
        <v xml:space="preserve">0 </v>
      </c>
      <c r="Y398" t="b">
        <f t="shared" si="18"/>
        <v>0</v>
      </c>
      <c r="Z398" t="b">
        <f t="shared" si="19"/>
        <v>1</v>
      </c>
      <c r="AA398" t="b">
        <f t="shared" si="20"/>
        <v>0</v>
      </c>
    </row>
    <row r="399" spans="23:27" x14ac:dyDescent="0.25">
      <c r="W399" t="str" cm="1">
        <f t="array" ref="W399">RoundToTwoSigFigs(B399*$O399+$N399)&amp;" "&amp;$J399</f>
        <v xml:space="preserve">0 </v>
      </c>
      <c r="X399" t="str" cm="1">
        <f t="array" ref="X399">RoundToTwoSigFigs(C399*$O399+$N399)&amp;" "&amp;$J399</f>
        <v xml:space="preserve">0 </v>
      </c>
      <c r="Y399" t="b">
        <f t="shared" si="18"/>
        <v>0</v>
      </c>
      <c r="Z399" t="b">
        <f t="shared" si="19"/>
        <v>1</v>
      </c>
      <c r="AA399" t="b">
        <f t="shared" si="20"/>
        <v>0</v>
      </c>
    </row>
    <row r="400" spans="23:27" x14ac:dyDescent="0.25">
      <c r="W400" t="str" cm="1">
        <f t="array" ref="W400">RoundToTwoSigFigs(B400*$O400+$N400)&amp;" "&amp;$J400</f>
        <v xml:space="preserve">0 </v>
      </c>
      <c r="X400" t="str" cm="1">
        <f t="array" ref="X400">RoundToTwoSigFigs(C400*$O400+$N400)&amp;" "&amp;$J400</f>
        <v xml:space="preserve">0 </v>
      </c>
      <c r="Y400" t="b">
        <f t="shared" si="18"/>
        <v>0</v>
      </c>
      <c r="Z400" t="b">
        <f t="shared" si="19"/>
        <v>1</v>
      </c>
      <c r="AA400" t="b">
        <f t="shared" si="20"/>
        <v>0</v>
      </c>
    </row>
    <row r="401" spans="23:27" x14ac:dyDescent="0.25">
      <c r="W401" t="str" cm="1">
        <f t="array" ref="W401">RoundToTwoSigFigs(B401*$O401+$N401)&amp;" "&amp;$J401</f>
        <v xml:space="preserve">0 </v>
      </c>
      <c r="X401" t="str" cm="1">
        <f t="array" ref="X401">RoundToTwoSigFigs(C401*$O401+$N401)&amp;" "&amp;$J401</f>
        <v xml:space="preserve">0 </v>
      </c>
      <c r="Y401" t="b">
        <f t="shared" si="18"/>
        <v>0</v>
      </c>
      <c r="Z401" t="b">
        <f t="shared" si="19"/>
        <v>1</v>
      </c>
      <c r="AA401" t="b">
        <f t="shared" si="20"/>
        <v>0</v>
      </c>
    </row>
    <row r="402" spans="23:27" x14ac:dyDescent="0.25">
      <c r="W402" t="str" cm="1">
        <f t="array" ref="W402">RoundToTwoSigFigs(B402*$O402+$N402)&amp;" "&amp;$J402</f>
        <v xml:space="preserve">0 </v>
      </c>
      <c r="X402" t="str" cm="1">
        <f t="array" ref="X402">RoundToTwoSigFigs(C402*$O402+$N402)&amp;" "&amp;$J402</f>
        <v xml:space="preserve">0 </v>
      </c>
      <c r="Y402" t="b">
        <f t="shared" si="18"/>
        <v>0</v>
      </c>
      <c r="Z402" t="b">
        <f t="shared" si="19"/>
        <v>1</v>
      </c>
      <c r="AA402" t="b">
        <f t="shared" si="20"/>
        <v>0</v>
      </c>
    </row>
    <row r="403" spans="23:27" x14ac:dyDescent="0.25">
      <c r="W403" t="str" cm="1">
        <f t="array" ref="W403">RoundToTwoSigFigs(B403*$O403+$N403)&amp;" "&amp;$J403</f>
        <v xml:space="preserve">0 </v>
      </c>
      <c r="X403" t="str" cm="1">
        <f t="array" ref="X403">RoundToTwoSigFigs(C403*$O403+$N403)&amp;" "&amp;$J403</f>
        <v xml:space="preserve">0 </v>
      </c>
      <c r="Y403" t="b">
        <f t="shared" si="18"/>
        <v>0</v>
      </c>
      <c r="Z403" t="b">
        <f t="shared" si="19"/>
        <v>1</v>
      </c>
      <c r="AA403" t="b">
        <f t="shared" si="20"/>
        <v>0</v>
      </c>
    </row>
    <row r="404" spans="23:27" x14ac:dyDescent="0.25">
      <c r="W404" t="str" cm="1">
        <f t="array" ref="W404">RoundToTwoSigFigs(B404*$O404+$N404)&amp;" "&amp;$J404</f>
        <v xml:space="preserve">0 </v>
      </c>
      <c r="X404" t="str" cm="1">
        <f t="array" ref="X404">RoundToTwoSigFigs(C404*$O404+$N404)&amp;" "&amp;$J404</f>
        <v xml:space="preserve">0 </v>
      </c>
      <c r="Y404" t="b">
        <f t="shared" si="18"/>
        <v>0</v>
      </c>
      <c r="Z404" t="b">
        <f t="shared" si="19"/>
        <v>1</v>
      </c>
      <c r="AA404" t="b">
        <f t="shared" si="20"/>
        <v>0</v>
      </c>
    </row>
    <row r="405" spans="23:27" x14ac:dyDescent="0.25">
      <c r="W405" t="str" cm="1">
        <f t="array" ref="W405">RoundToTwoSigFigs(B405*$O405+$N405)&amp;" "&amp;$J405</f>
        <v xml:space="preserve">0 </v>
      </c>
      <c r="X405" t="str" cm="1">
        <f t="array" ref="X405">RoundToTwoSigFigs(C405*$O405+$N405)&amp;" "&amp;$J405</f>
        <v xml:space="preserve">0 </v>
      </c>
      <c r="Y405" t="b">
        <f t="shared" si="18"/>
        <v>0</v>
      </c>
      <c r="Z405" t="b">
        <f t="shared" si="19"/>
        <v>1</v>
      </c>
      <c r="AA405" t="b">
        <f t="shared" si="20"/>
        <v>0</v>
      </c>
    </row>
    <row r="406" spans="23:27" x14ac:dyDescent="0.25">
      <c r="W406" t="str" cm="1">
        <f t="array" ref="W406">RoundToTwoSigFigs(B406*$O406+$N406)&amp;" "&amp;$J406</f>
        <v xml:space="preserve">0 </v>
      </c>
      <c r="X406" t="str" cm="1">
        <f t="array" ref="X406">RoundToTwoSigFigs(C406*$O406+$N406)&amp;" "&amp;$J406</f>
        <v xml:space="preserve">0 </v>
      </c>
      <c r="Y406" t="b">
        <f t="shared" si="18"/>
        <v>0</v>
      </c>
      <c r="Z406" t="b">
        <f t="shared" si="19"/>
        <v>1</v>
      </c>
      <c r="AA406" t="b">
        <f t="shared" si="20"/>
        <v>0</v>
      </c>
    </row>
    <row r="407" spans="23:27" x14ac:dyDescent="0.25">
      <c r="W407" t="str" cm="1">
        <f t="array" ref="W407">RoundToTwoSigFigs(B407*$O407+$N407)&amp;" "&amp;$J407</f>
        <v xml:space="preserve">0 </v>
      </c>
      <c r="X407" t="str" cm="1">
        <f t="array" ref="X407">RoundToTwoSigFigs(C407*$O407+$N407)&amp;" "&amp;$J407</f>
        <v xml:space="preserve">0 </v>
      </c>
      <c r="Y407" t="b">
        <f t="shared" si="18"/>
        <v>0</v>
      </c>
      <c r="Z407" t="b">
        <f t="shared" si="19"/>
        <v>1</v>
      </c>
      <c r="AA407" t="b">
        <f t="shared" si="20"/>
        <v>0</v>
      </c>
    </row>
    <row r="408" spans="23:27" x14ac:dyDescent="0.25">
      <c r="W408" t="str" cm="1">
        <f t="array" ref="W408">RoundToTwoSigFigs(B408*$O408+$N408)&amp;" "&amp;$J408</f>
        <v xml:space="preserve">0 </v>
      </c>
      <c r="X408" t="str" cm="1">
        <f t="array" ref="X408">RoundToTwoSigFigs(C408*$O408+$N408)&amp;" "&amp;$J408</f>
        <v xml:space="preserve">0 </v>
      </c>
      <c r="Y408" t="b">
        <f t="shared" si="18"/>
        <v>0</v>
      </c>
      <c r="Z408" t="b">
        <f t="shared" si="19"/>
        <v>1</v>
      </c>
      <c r="AA408" t="b">
        <f t="shared" si="20"/>
        <v>0</v>
      </c>
    </row>
    <row r="409" spans="23:27" x14ac:dyDescent="0.25">
      <c r="W409" t="str" cm="1">
        <f t="array" ref="W409">RoundToTwoSigFigs(B409*$O409+$N409)&amp;" "&amp;$J409</f>
        <v xml:space="preserve">0 </v>
      </c>
      <c r="X409" t="str" cm="1">
        <f t="array" ref="X409">RoundToTwoSigFigs(C409*$O409+$N409)&amp;" "&amp;$J409</f>
        <v xml:space="preserve">0 </v>
      </c>
      <c r="Y409" t="b">
        <f t="shared" si="18"/>
        <v>0</v>
      </c>
      <c r="Z409" t="b">
        <f t="shared" si="19"/>
        <v>1</v>
      </c>
      <c r="AA409" t="b">
        <f t="shared" si="20"/>
        <v>0</v>
      </c>
    </row>
    <row r="410" spans="23:27" x14ac:dyDescent="0.25">
      <c r="W410" t="str" cm="1">
        <f t="array" ref="W410">RoundToTwoSigFigs(B410*$O410+$N410)&amp;" "&amp;$J410</f>
        <v xml:space="preserve">0 </v>
      </c>
      <c r="X410" t="str" cm="1">
        <f t="array" ref="X410">RoundToTwoSigFigs(C410*$O410+$N410)&amp;" "&amp;$J410</f>
        <v xml:space="preserve">0 </v>
      </c>
      <c r="Y410" t="b">
        <f t="shared" si="18"/>
        <v>0</v>
      </c>
      <c r="Z410" t="b">
        <f t="shared" si="19"/>
        <v>1</v>
      </c>
      <c r="AA410" t="b">
        <f t="shared" si="20"/>
        <v>0</v>
      </c>
    </row>
    <row r="411" spans="23:27" x14ac:dyDescent="0.25">
      <c r="W411" t="str" cm="1">
        <f t="array" ref="W411">RoundToTwoSigFigs(B411*$O411+$N411)&amp;" "&amp;$J411</f>
        <v xml:space="preserve">0 </v>
      </c>
      <c r="X411" t="str" cm="1">
        <f t="array" ref="X411">RoundToTwoSigFigs(C411*$O411+$N411)&amp;" "&amp;$J411</f>
        <v xml:space="preserve">0 </v>
      </c>
      <c r="Y411" t="b">
        <f t="shared" si="18"/>
        <v>0</v>
      </c>
      <c r="Z411" t="b">
        <f t="shared" si="19"/>
        <v>1</v>
      </c>
      <c r="AA411" t="b">
        <f t="shared" si="20"/>
        <v>0</v>
      </c>
    </row>
    <row r="412" spans="23:27" x14ac:dyDescent="0.25">
      <c r="W412" t="str" cm="1">
        <f t="array" ref="W412">RoundToTwoSigFigs(B412*$O412+$N412)&amp;" "&amp;$J412</f>
        <v xml:space="preserve">0 </v>
      </c>
      <c r="X412" t="str" cm="1">
        <f t="array" ref="X412">RoundToTwoSigFigs(C412*$O412+$N412)&amp;" "&amp;$J412</f>
        <v xml:space="preserve">0 </v>
      </c>
      <c r="Y412" t="b">
        <f t="shared" si="18"/>
        <v>0</v>
      </c>
      <c r="Z412" t="b">
        <f t="shared" si="19"/>
        <v>1</v>
      </c>
      <c r="AA412" t="b">
        <f t="shared" si="20"/>
        <v>0</v>
      </c>
    </row>
    <row r="413" spans="23:27" x14ac:dyDescent="0.25">
      <c r="W413" t="str" cm="1">
        <f t="array" ref="W413">RoundToTwoSigFigs(B413*$O413+$N413)&amp;" "&amp;$J413</f>
        <v xml:space="preserve">0 </v>
      </c>
      <c r="X413" t="str" cm="1">
        <f t="array" ref="X413">RoundToTwoSigFigs(C413*$O413+$N413)&amp;" "&amp;$J413</f>
        <v xml:space="preserve">0 </v>
      </c>
      <c r="Y413" t="b">
        <f t="shared" si="18"/>
        <v>0</v>
      </c>
      <c r="Z413" t="b">
        <f t="shared" si="19"/>
        <v>1</v>
      </c>
      <c r="AA413" t="b">
        <f t="shared" si="20"/>
        <v>0</v>
      </c>
    </row>
    <row r="414" spans="23:27" x14ac:dyDescent="0.25">
      <c r="W414" t="str" cm="1">
        <f t="array" ref="W414">RoundToTwoSigFigs(B414*$O414+$N414)&amp;" "&amp;$J414</f>
        <v xml:space="preserve">0 </v>
      </c>
      <c r="X414" t="str" cm="1">
        <f t="array" ref="X414">RoundToTwoSigFigs(C414*$O414+$N414)&amp;" "&amp;$J414</f>
        <v xml:space="preserve">0 </v>
      </c>
      <c r="Y414" t="b">
        <f t="shared" si="18"/>
        <v>0</v>
      </c>
      <c r="Z414" t="b">
        <f t="shared" si="19"/>
        <v>1</v>
      </c>
      <c r="AA414" t="b">
        <f t="shared" si="20"/>
        <v>0</v>
      </c>
    </row>
    <row r="415" spans="23:27" x14ac:dyDescent="0.25">
      <c r="W415" t="str" cm="1">
        <f t="array" ref="W415">RoundToTwoSigFigs(B415*$O415+$N415)&amp;" "&amp;$J415</f>
        <v xml:space="preserve">0 </v>
      </c>
      <c r="X415" t="str" cm="1">
        <f t="array" ref="X415">RoundToTwoSigFigs(C415*$O415+$N415)&amp;" "&amp;$J415</f>
        <v xml:space="preserve">0 </v>
      </c>
      <c r="Y415" t="b">
        <f t="shared" si="18"/>
        <v>0</v>
      </c>
      <c r="Z415" t="b">
        <f t="shared" si="19"/>
        <v>1</v>
      </c>
      <c r="AA415" t="b">
        <f t="shared" si="20"/>
        <v>0</v>
      </c>
    </row>
    <row r="416" spans="23:27" x14ac:dyDescent="0.25">
      <c r="W416" t="str" cm="1">
        <f t="array" ref="W416">RoundToTwoSigFigs(B416*$O416+$N416)&amp;" "&amp;$J416</f>
        <v xml:space="preserve">0 </v>
      </c>
      <c r="X416" t="str" cm="1">
        <f t="array" ref="X416">RoundToTwoSigFigs(C416*$O416+$N416)&amp;" "&amp;$J416</f>
        <v xml:space="preserve">0 </v>
      </c>
      <c r="Y416" t="b">
        <f t="shared" si="18"/>
        <v>0</v>
      </c>
      <c r="Z416" t="b">
        <f t="shared" si="19"/>
        <v>1</v>
      </c>
      <c r="AA416" t="b">
        <f t="shared" si="20"/>
        <v>0</v>
      </c>
    </row>
    <row r="417" spans="23:27" x14ac:dyDescent="0.25">
      <c r="W417" t="str" cm="1">
        <f t="array" ref="W417">RoundToTwoSigFigs(B417*$O417+$N417)&amp;" "&amp;$J417</f>
        <v xml:space="preserve">0 </v>
      </c>
      <c r="X417" t="str" cm="1">
        <f t="array" ref="X417">RoundToTwoSigFigs(C417*$O417+$N417)&amp;" "&amp;$J417</f>
        <v xml:space="preserve">0 </v>
      </c>
      <c r="Y417" t="b">
        <f t="shared" si="18"/>
        <v>0</v>
      </c>
      <c r="Z417" t="b">
        <f t="shared" si="19"/>
        <v>1</v>
      </c>
      <c r="AA417" t="b">
        <f t="shared" si="20"/>
        <v>0</v>
      </c>
    </row>
    <row r="418" spans="23:27" x14ac:dyDescent="0.25">
      <c r="W418" t="str" cm="1">
        <f t="array" ref="W418">RoundToTwoSigFigs(B418*$O418+$N418)&amp;" "&amp;$J418</f>
        <v xml:space="preserve">0 </v>
      </c>
      <c r="X418" t="str" cm="1">
        <f t="array" ref="X418">RoundToTwoSigFigs(C418*$O418+$N418)&amp;" "&amp;$J418</f>
        <v xml:space="preserve">0 </v>
      </c>
      <c r="Y418" t="b">
        <f t="shared" si="18"/>
        <v>0</v>
      </c>
      <c r="Z418" t="b">
        <f t="shared" si="19"/>
        <v>1</v>
      </c>
      <c r="AA418" t="b">
        <f t="shared" si="20"/>
        <v>0</v>
      </c>
    </row>
    <row r="419" spans="23:27" x14ac:dyDescent="0.25">
      <c r="W419" t="str" cm="1">
        <f t="array" ref="W419">RoundToTwoSigFigs(B419*$O419+$N419)&amp;" "&amp;$J419</f>
        <v xml:space="preserve">0 </v>
      </c>
      <c r="X419" t="str" cm="1">
        <f t="array" ref="X419">RoundToTwoSigFigs(C419*$O419+$N419)&amp;" "&amp;$J419</f>
        <v xml:space="preserve">0 </v>
      </c>
      <c r="Y419" t="b">
        <f t="shared" si="18"/>
        <v>0</v>
      </c>
      <c r="Z419" t="b">
        <f t="shared" si="19"/>
        <v>1</v>
      </c>
      <c r="AA419" t="b">
        <f t="shared" si="20"/>
        <v>0</v>
      </c>
    </row>
    <row r="420" spans="23:27" x14ac:dyDescent="0.25">
      <c r="W420" t="str" cm="1">
        <f t="array" ref="W420">RoundToTwoSigFigs(B420*$O420+$N420)&amp;" "&amp;$J420</f>
        <v xml:space="preserve">0 </v>
      </c>
      <c r="X420" t="str" cm="1">
        <f t="array" ref="X420">RoundToTwoSigFigs(C420*$O420+$N420)&amp;" "&amp;$J420</f>
        <v xml:space="preserve">0 </v>
      </c>
      <c r="Y420" t="b">
        <f t="shared" si="18"/>
        <v>0</v>
      </c>
      <c r="Z420" t="b">
        <f t="shared" si="19"/>
        <v>1</v>
      </c>
      <c r="AA420" t="b">
        <f t="shared" si="20"/>
        <v>0</v>
      </c>
    </row>
    <row r="421" spans="23:27" x14ac:dyDescent="0.25">
      <c r="W421" t="str" cm="1">
        <f t="array" ref="W421">RoundToTwoSigFigs(B421*$O421+$N421)&amp;" "&amp;$J421</f>
        <v xml:space="preserve">0 </v>
      </c>
      <c r="X421" t="str" cm="1">
        <f t="array" ref="X421">RoundToTwoSigFigs(C421*$O421+$N421)&amp;" "&amp;$J421</f>
        <v xml:space="preserve">0 </v>
      </c>
      <c r="Y421" t="b">
        <f t="shared" si="18"/>
        <v>0</v>
      </c>
      <c r="Z421" t="b">
        <f t="shared" si="19"/>
        <v>1</v>
      </c>
      <c r="AA421" t="b">
        <f t="shared" si="20"/>
        <v>0</v>
      </c>
    </row>
    <row r="422" spans="23:27" x14ac:dyDescent="0.25">
      <c r="W422" t="str" cm="1">
        <f t="array" ref="W422">RoundToTwoSigFigs(B422*$O422+$N422)&amp;" "&amp;$J422</f>
        <v xml:space="preserve">0 </v>
      </c>
      <c r="X422" t="str" cm="1">
        <f t="array" ref="X422">RoundToTwoSigFigs(C422*$O422+$N422)&amp;" "&amp;$J422</f>
        <v xml:space="preserve">0 </v>
      </c>
      <c r="Y422" t="b">
        <f t="shared" si="18"/>
        <v>0</v>
      </c>
      <c r="Z422" t="b">
        <f t="shared" si="19"/>
        <v>1</v>
      </c>
      <c r="AA422" t="b">
        <f t="shared" si="20"/>
        <v>0</v>
      </c>
    </row>
    <row r="423" spans="23:27" x14ac:dyDescent="0.25">
      <c r="W423" t="str" cm="1">
        <f t="array" ref="W423">RoundToTwoSigFigs(B423*$O423+$N423)&amp;" "&amp;$J423</f>
        <v xml:space="preserve">0 </v>
      </c>
      <c r="X423" t="str" cm="1">
        <f t="array" ref="X423">RoundToTwoSigFigs(C423*$O423+$N423)&amp;" "&amp;$J423</f>
        <v xml:space="preserve">0 </v>
      </c>
      <c r="Y423" t="b">
        <f t="shared" si="18"/>
        <v>0</v>
      </c>
      <c r="Z423" t="b">
        <f t="shared" si="19"/>
        <v>1</v>
      </c>
      <c r="AA423" t="b">
        <f t="shared" si="20"/>
        <v>0</v>
      </c>
    </row>
    <row r="424" spans="23:27" x14ac:dyDescent="0.25">
      <c r="W424" t="str" cm="1">
        <f t="array" ref="W424">RoundToTwoSigFigs(B424*$O424+$N424)&amp;" "&amp;$J424</f>
        <v xml:space="preserve">0 </v>
      </c>
      <c r="X424" t="str" cm="1">
        <f t="array" ref="X424">RoundToTwoSigFigs(C424*$O424+$N424)&amp;" "&amp;$J424</f>
        <v xml:space="preserve">0 </v>
      </c>
      <c r="Y424" t="b">
        <f t="shared" si="18"/>
        <v>0</v>
      </c>
      <c r="Z424" t="b">
        <f t="shared" si="19"/>
        <v>1</v>
      </c>
      <c r="AA424" t="b">
        <f t="shared" si="20"/>
        <v>0</v>
      </c>
    </row>
    <row r="425" spans="23:27" x14ac:dyDescent="0.25">
      <c r="W425" t="str" cm="1">
        <f t="array" ref="W425">RoundToTwoSigFigs(B425*$O425+$N425)&amp;" "&amp;$J425</f>
        <v xml:space="preserve">0 </v>
      </c>
      <c r="X425" t="str" cm="1">
        <f t="array" ref="X425">RoundToTwoSigFigs(C425*$O425+$N425)&amp;" "&amp;$J425</f>
        <v xml:space="preserve">0 </v>
      </c>
      <c r="Y425" t="b">
        <f t="shared" si="18"/>
        <v>0</v>
      </c>
      <c r="Z425" t="b">
        <f t="shared" si="19"/>
        <v>1</v>
      </c>
      <c r="AA425" t="b">
        <f t="shared" si="20"/>
        <v>0</v>
      </c>
    </row>
    <row r="426" spans="23:27" x14ac:dyDescent="0.25">
      <c r="W426" t="str" cm="1">
        <f t="array" ref="W426">RoundToTwoSigFigs(B426*$O426+$N426)&amp;" "&amp;$J426</f>
        <v xml:space="preserve">0 </v>
      </c>
      <c r="X426" t="str" cm="1">
        <f t="array" ref="X426">RoundToTwoSigFigs(C426*$O426+$N426)&amp;" "&amp;$J426</f>
        <v xml:space="preserve">0 </v>
      </c>
      <c r="Y426" t="b">
        <f t="shared" si="18"/>
        <v>0</v>
      </c>
      <c r="Z426" t="b">
        <f t="shared" si="19"/>
        <v>1</v>
      </c>
      <c r="AA426" t="b">
        <f t="shared" si="20"/>
        <v>0</v>
      </c>
    </row>
    <row r="427" spans="23:27" x14ac:dyDescent="0.25">
      <c r="W427" t="str" cm="1">
        <f t="array" ref="W427">RoundToTwoSigFigs(B427*$O427+$N427)&amp;" "&amp;$J427</f>
        <v xml:space="preserve">0 </v>
      </c>
      <c r="X427" t="str" cm="1">
        <f t="array" ref="X427">RoundToTwoSigFigs(C427*$O427+$N427)&amp;" "&amp;$J427</f>
        <v xml:space="preserve">0 </v>
      </c>
      <c r="Y427" t="b">
        <f t="shared" si="18"/>
        <v>0</v>
      </c>
      <c r="Z427" t="b">
        <f t="shared" si="19"/>
        <v>1</v>
      </c>
      <c r="AA427" t="b">
        <f t="shared" si="20"/>
        <v>0</v>
      </c>
    </row>
    <row r="428" spans="23:27" x14ac:dyDescent="0.25">
      <c r="W428" t="str" cm="1">
        <f t="array" ref="W428">RoundToTwoSigFigs(B428*$O428+$N428)&amp;" "&amp;$J428</f>
        <v xml:space="preserve">0 </v>
      </c>
      <c r="X428" t="str" cm="1">
        <f t="array" ref="X428">RoundToTwoSigFigs(C428*$O428+$N428)&amp;" "&amp;$J428</f>
        <v xml:space="preserve">0 </v>
      </c>
      <c r="Y428" t="b">
        <f t="shared" si="18"/>
        <v>0</v>
      </c>
      <c r="Z428" t="b">
        <f t="shared" si="19"/>
        <v>1</v>
      </c>
      <c r="AA428" t="b">
        <f t="shared" si="20"/>
        <v>0</v>
      </c>
    </row>
    <row r="429" spans="23:27" x14ac:dyDescent="0.25">
      <c r="W429" t="str" cm="1">
        <f t="array" ref="W429">RoundToTwoSigFigs(B429*$O429+$N429)&amp;" "&amp;$J429</f>
        <v xml:space="preserve">0 </v>
      </c>
      <c r="X429" t="str" cm="1">
        <f t="array" ref="X429">RoundToTwoSigFigs(C429*$O429+$N429)&amp;" "&amp;$J429</f>
        <v xml:space="preserve">0 </v>
      </c>
      <c r="Y429" t="b">
        <f t="shared" si="18"/>
        <v>0</v>
      </c>
      <c r="Z429" t="b">
        <f t="shared" si="19"/>
        <v>1</v>
      </c>
      <c r="AA429" t="b">
        <f t="shared" si="20"/>
        <v>0</v>
      </c>
    </row>
    <row r="430" spans="23:27" x14ac:dyDescent="0.25">
      <c r="W430" t="str" cm="1">
        <f t="array" ref="W430">RoundToTwoSigFigs(B430*$O430+$N430)&amp;" "&amp;$J430</f>
        <v xml:space="preserve">0 </v>
      </c>
      <c r="X430" t="str" cm="1">
        <f t="array" ref="X430">RoundToTwoSigFigs(C430*$O430+$N430)&amp;" "&amp;$J430</f>
        <v xml:space="preserve">0 </v>
      </c>
      <c r="Y430" t="b">
        <f t="shared" si="18"/>
        <v>0</v>
      </c>
      <c r="Z430" t="b">
        <f t="shared" si="19"/>
        <v>1</v>
      </c>
      <c r="AA430" t="b">
        <f t="shared" si="20"/>
        <v>0</v>
      </c>
    </row>
    <row r="431" spans="23:27" x14ac:dyDescent="0.25">
      <c r="W431" t="str" cm="1">
        <f t="array" ref="W431">RoundToTwoSigFigs(B431*$O431+$N431)&amp;" "&amp;$J431</f>
        <v xml:space="preserve">0 </v>
      </c>
      <c r="X431" t="str" cm="1">
        <f t="array" ref="X431">RoundToTwoSigFigs(C431*$O431+$N431)&amp;" "&amp;$J431</f>
        <v xml:space="preserve">0 </v>
      </c>
      <c r="Y431" t="b">
        <f t="shared" si="18"/>
        <v>0</v>
      </c>
      <c r="Z431" t="b">
        <f t="shared" si="19"/>
        <v>1</v>
      </c>
      <c r="AA431" t="b">
        <f t="shared" si="20"/>
        <v>0</v>
      </c>
    </row>
    <row r="432" spans="23:27" x14ac:dyDescent="0.25">
      <c r="W432" t="str" cm="1">
        <f t="array" ref="W432">RoundToTwoSigFigs(B432*$O432+$N432)&amp;" "&amp;$J432</f>
        <v xml:space="preserve">0 </v>
      </c>
      <c r="X432" t="str" cm="1">
        <f t="array" ref="X432">RoundToTwoSigFigs(C432*$O432+$N432)&amp;" "&amp;$J432</f>
        <v xml:space="preserve">0 </v>
      </c>
      <c r="Y432" t="b">
        <f t="shared" si="18"/>
        <v>0</v>
      </c>
      <c r="Z432" t="b">
        <f t="shared" si="19"/>
        <v>1</v>
      </c>
      <c r="AA432" t="b">
        <f t="shared" si="20"/>
        <v>0</v>
      </c>
    </row>
    <row r="433" spans="23:27" x14ac:dyDescent="0.25">
      <c r="W433" t="str" cm="1">
        <f t="array" ref="W433">RoundToTwoSigFigs(B433*$O433+$N433)&amp;" "&amp;$J433</f>
        <v xml:space="preserve">0 </v>
      </c>
      <c r="X433" t="str" cm="1">
        <f t="array" ref="X433">RoundToTwoSigFigs(C433*$O433+$N433)&amp;" "&amp;$J433</f>
        <v xml:space="preserve">0 </v>
      </c>
      <c r="Y433" t="b">
        <f t="shared" si="18"/>
        <v>0</v>
      </c>
      <c r="Z433" t="b">
        <f t="shared" si="19"/>
        <v>1</v>
      </c>
      <c r="AA433" t="b">
        <f t="shared" si="20"/>
        <v>0</v>
      </c>
    </row>
    <row r="434" spans="23:27" x14ac:dyDescent="0.25">
      <c r="W434" t="str" cm="1">
        <f t="array" ref="W434">RoundToTwoSigFigs(B434*$O434+$N434)&amp;" "&amp;$J434</f>
        <v xml:space="preserve">0 </v>
      </c>
      <c r="X434" t="str" cm="1">
        <f t="array" ref="X434">RoundToTwoSigFigs(C434*$O434+$N434)&amp;" "&amp;$J434</f>
        <v xml:space="preserve">0 </v>
      </c>
      <c r="Y434" t="b">
        <f t="shared" si="18"/>
        <v>0</v>
      </c>
      <c r="Z434" t="b">
        <f t="shared" si="19"/>
        <v>1</v>
      </c>
      <c r="AA434" t="b">
        <f t="shared" si="20"/>
        <v>0</v>
      </c>
    </row>
    <row r="435" spans="23:27" x14ac:dyDescent="0.25">
      <c r="W435" t="str" cm="1">
        <f t="array" ref="W435">RoundToTwoSigFigs(B435*$O435+$N435)&amp;" "&amp;$J435</f>
        <v xml:space="preserve">0 </v>
      </c>
      <c r="X435" t="str" cm="1">
        <f t="array" ref="X435">RoundToTwoSigFigs(C435*$O435+$N435)&amp;" "&amp;$J435</f>
        <v xml:space="preserve">0 </v>
      </c>
      <c r="Y435" t="b">
        <f t="shared" si="18"/>
        <v>0</v>
      </c>
      <c r="Z435" t="b">
        <f t="shared" si="19"/>
        <v>1</v>
      </c>
      <c r="AA435" t="b">
        <f t="shared" si="20"/>
        <v>0</v>
      </c>
    </row>
    <row r="436" spans="23:27" x14ac:dyDescent="0.25">
      <c r="W436" t="str" cm="1">
        <f t="array" ref="W436">RoundToTwoSigFigs(B436*$O436+$N436)&amp;" "&amp;$J436</f>
        <v xml:space="preserve">0 </v>
      </c>
      <c r="X436" t="str" cm="1">
        <f t="array" ref="X436">RoundToTwoSigFigs(C436*$O436+$N436)&amp;" "&amp;$J436</f>
        <v xml:space="preserve">0 </v>
      </c>
      <c r="Y436" t="b">
        <f t="shared" si="18"/>
        <v>0</v>
      </c>
      <c r="Z436" t="b">
        <f t="shared" si="19"/>
        <v>1</v>
      </c>
      <c r="AA436" t="b">
        <f t="shared" si="20"/>
        <v>0</v>
      </c>
    </row>
    <row r="437" spans="23:27" x14ac:dyDescent="0.25">
      <c r="W437" t="str" cm="1">
        <f t="array" ref="W437">RoundToTwoSigFigs(B437*$O437+$N437)&amp;" "&amp;$J437</f>
        <v xml:space="preserve">0 </v>
      </c>
      <c r="X437" t="str" cm="1">
        <f t="array" ref="X437">RoundToTwoSigFigs(C437*$O437+$N437)&amp;" "&amp;$J437</f>
        <v xml:space="preserve">0 </v>
      </c>
      <c r="Y437" t="b">
        <f t="shared" si="18"/>
        <v>0</v>
      </c>
      <c r="Z437" t="b">
        <f t="shared" si="19"/>
        <v>1</v>
      </c>
      <c r="AA437" t="b">
        <f t="shared" si="20"/>
        <v>0</v>
      </c>
    </row>
    <row r="438" spans="23:27" x14ac:dyDescent="0.25">
      <c r="W438" t="str" cm="1">
        <f t="array" ref="W438">RoundToTwoSigFigs(B438*$O438+$N438)&amp;" "&amp;$J438</f>
        <v xml:space="preserve">0 </v>
      </c>
      <c r="X438" t="str" cm="1">
        <f t="array" ref="X438">RoundToTwoSigFigs(C438*$O438+$N438)&amp;" "&amp;$J438</f>
        <v xml:space="preserve">0 </v>
      </c>
      <c r="Y438" t="b">
        <f t="shared" si="18"/>
        <v>0</v>
      </c>
      <c r="Z438" t="b">
        <f t="shared" si="19"/>
        <v>1</v>
      </c>
      <c r="AA438" t="b">
        <f t="shared" si="20"/>
        <v>0</v>
      </c>
    </row>
    <row r="439" spans="23:27" x14ac:dyDescent="0.25">
      <c r="W439" t="str" cm="1">
        <f t="array" ref="W439">RoundToTwoSigFigs(B439*$O439+$N439)&amp;" "&amp;$J439</f>
        <v xml:space="preserve">0 </v>
      </c>
      <c r="X439" t="str" cm="1">
        <f t="array" ref="X439">RoundToTwoSigFigs(C439*$O439+$N439)&amp;" "&amp;$J439</f>
        <v xml:space="preserve">0 </v>
      </c>
      <c r="Y439" t="b">
        <f t="shared" si="18"/>
        <v>0</v>
      </c>
      <c r="Z439" t="b">
        <f t="shared" si="19"/>
        <v>1</v>
      </c>
      <c r="AA439" t="b">
        <f t="shared" si="20"/>
        <v>0</v>
      </c>
    </row>
    <row r="440" spans="23:27" x14ac:dyDescent="0.25">
      <c r="W440" t="str" cm="1">
        <f t="array" ref="W440">RoundToTwoSigFigs(B440*$O440+$N440)&amp;" "&amp;$J440</f>
        <v xml:space="preserve">0 </v>
      </c>
      <c r="X440" t="str" cm="1">
        <f t="array" ref="X440">RoundToTwoSigFigs(C440*$O440+$N440)&amp;" "&amp;$J440</f>
        <v xml:space="preserve">0 </v>
      </c>
      <c r="Y440" t="b">
        <f t="shared" si="18"/>
        <v>0</v>
      </c>
      <c r="Z440" t="b">
        <f t="shared" si="19"/>
        <v>1</v>
      </c>
      <c r="AA440" t="b">
        <f t="shared" si="20"/>
        <v>0</v>
      </c>
    </row>
    <row r="441" spans="23:27" x14ac:dyDescent="0.25">
      <c r="W441" t="str" cm="1">
        <f t="array" ref="W441">RoundToTwoSigFigs(B441*$O441+$N441)&amp;" "&amp;$J441</f>
        <v xml:space="preserve">0 </v>
      </c>
      <c r="X441" t="str" cm="1">
        <f t="array" ref="X441">RoundToTwoSigFigs(C441*$O441+$N441)&amp;" "&amp;$J441</f>
        <v xml:space="preserve">0 </v>
      </c>
      <c r="Y441" t="b">
        <f t="shared" si="18"/>
        <v>0</v>
      </c>
      <c r="Z441" t="b">
        <f t="shared" si="19"/>
        <v>1</v>
      </c>
      <c r="AA441" t="b">
        <f t="shared" si="20"/>
        <v>0</v>
      </c>
    </row>
    <row r="442" spans="23:27" x14ac:dyDescent="0.25">
      <c r="W442" t="str" cm="1">
        <f t="array" ref="W442">RoundToTwoSigFigs(B442*$O442+$N442)&amp;" "&amp;$J442</f>
        <v xml:space="preserve">0 </v>
      </c>
      <c r="X442" t="str" cm="1">
        <f t="array" ref="X442">RoundToTwoSigFigs(C442*$O442+$N442)&amp;" "&amp;$J442</f>
        <v xml:space="preserve">0 </v>
      </c>
      <c r="Y442" t="b">
        <f t="shared" si="18"/>
        <v>0</v>
      </c>
      <c r="Z442" t="b">
        <f t="shared" si="19"/>
        <v>1</v>
      </c>
      <c r="AA442" t="b">
        <f t="shared" si="20"/>
        <v>0</v>
      </c>
    </row>
    <row r="443" spans="23:27" x14ac:dyDescent="0.25">
      <c r="W443" t="str" cm="1">
        <f t="array" ref="W443">RoundToTwoSigFigs(B443*$O443+$N443)&amp;" "&amp;$J443</f>
        <v xml:space="preserve">0 </v>
      </c>
      <c r="X443" t="str" cm="1">
        <f t="array" ref="X443">RoundToTwoSigFigs(C443*$O443+$N443)&amp;" "&amp;$J443</f>
        <v xml:space="preserve">0 </v>
      </c>
      <c r="Y443" t="b">
        <f t="shared" si="18"/>
        <v>0</v>
      </c>
      <c r="Z443" t="b">
        <f t="shared" si="19"/>
        <v>1</v>
      </c>
      <c r="AA443" t="b">
        <f t="shared" si="20"/>
        <v>0</v>
      </c>
    </row>
    <row r="444" spans="23:27" x14ac:dyDescent="0.25">
      <c r="W444" t="str" cm="1">
        <f t="array" ref="W444">RoundToTwoSigFigs(B444*$O444+$N444)&amp;" "&amp;$J444</f>
        <v xml:space="preserve">0 </v>
      </c>
      <c r="X444" t="str" cm="1">
        <f t="array" ref="X444">RoundToTwoSigFigs(C444*$O444+$N444)&amp;" "&amp;$J444</f>
        <v xml:space="preserve">0 </v>
      </c>
      <c r="Y444" t="b">
        <f t="shared" si="18"/>
        <v>0</v>
      </c>
      <c r="Z444" t="b">
        <f t="shared" si="19"/>
        <v>1</v>
      </c>
      <c r="AA444" t="b">
        <f t="shared" si="20"/>
        <v>0</v>
      </c>
    </row>
    <row r="445" spans="23:27" x14ac:dyDescent="0.25">
      <c r="W445" t="str" cm="1">
        <f t="array" ref="W445">RoundToTwoSigFigs(B445*$O445+$N445)&amp;" "&amp;$J445</f>
        <v xml:space="preserve">0 </v>
      </c>
      <c r="X445" t="str" cm="1">
        <f t="array" ref="X445">RoundToTwoSigFigs(C445*$O445+$N445)&amp;" "&amp;$J445</f>
        <v xml:space="preserve">0 </v>
      </c>
      <c r="Y445" t="b">
        <f t="shared" si="18"/>
        <v>0</v>
      </c>
      <c r="Z445" t="b">
        <f t="shared" si="19"/>
        <v>1</v>
      </c>
      <c r="AA445" t="b">
        <f t="shared" si="20"/>
        <v>0</v>
      </c>
    </row>
    <row r="446" spans="23:27" x14ac:dyDescent="0.25">
      <c r="W446" t="str" cm="1">
        <f t="array" ref="W446">RoundToTwoSigFigs(B446*$O446+$N446)&amp;" "&amp;$J446</f>
        <v xml:space="preserve">0 </v>
      </c>
      <c r="X446" t="str" cm="1">
        <f t="array" ref="X446">RoundToTwoSigFigs(C446*$O446+$N446)&amp;" "&amp;$J446</f>
        <v xml:space="preserve">0 </v>
      </c>
      <c r="Y446" t="b">
        <f t="shared" si="18"/>
        <v>0</v>
      </c>
      <c r="Z446" t="b">
        <f t="shared" si="19"/>
        <v>1</v>
      </c>
      <c r="AA446" t="b">
        <f t="shared" si="20"/>
        <v>0</v>
      </c>
    </row>
    <row r="447" spans="23:27" x14ac:dyDescent="0.25">
      <c r="W447" t="str" cm="1">
        <f t="array" ref="W447">RoundToTwoSigFigs(B447*$O447+$N447)&amp;" "&amp;$J447</f>
        <v xml:space="preserve">0 </v>
      </c>
      <c r="X447" t="str" cm="1">
        <f t="array" ref="X447">RoundToTwoSigFigs(C447*$O447+$N447)&amp;" "&amp;$J447</f>
        <v xml:space="preserve">0 </v>
      </c>
      <c r="Y447" t="b">
        <f t="shared" si="18"/>
        <v>0</v>
      </c>
      <c r="Z447" t="b">
        <f t="shared" si="19"/>
        <v>1</v>
      </c>
      <c r="AA447" t="b">
        <f t="shared" si="20"/>
        <v>0</v>
      </c>
    </row>
    <row r="448" spans="23:27" x14ac:dyDescent="0.25">
      <c r="W448" t="str" cm="1">
        <f t="array" ref="W448">RoundToTwoSigFigs(B448*$O448+$N448)&amp;" "&amp;$J448</f>
        <v xml:space="preserve">0 </v>
      </c>
      <c r="X448" t="str" cm="1">
        <f t="array" ref="X448">RoundToTwoSigFigs(C448*$O448+$N448)&amp;" "&amp;$J448</f>
        <v xml:space="preserve">0 </v>
      </c>
      <c r="Y448" t="b">
        <f t="shared" si="18"/>
        <v>0</v>
      </c>
      <c r="Z448" t="b">
        <f t="shared" si="19"/>
        <v>1</v>
      </c>
      <c r="AA448" t="b">
        <f t="shared" si="20"/>
        <v>0</v>
      </c>
    </row>
    <row r="449" spans="23:27" x14ac:dyDescent="0.25">
      <c r="W449" t="str" cm="1">
        <f t="array" ref="W449">RoundToTwoSigFigs(B449*$O449+$N449)&amp;" "&amp;$J449</f>
        <v xml:space="preserve">0 </v>
      </c>
      <c r="X449" t="str" cm="1">
        <f t="array" ref="X449">RoundToTwoSigFigs(C449*$O449+$N449)&amp;" "&amp;$J449</f>
        <v xml:space="preserve">0 </v>
      </c>
      <c r="Y449" t="b">
        <f t="shared" si="18"/>
        <v>0</v>
      </c>
      <c r="Z449" t="b">
        <f t="shared" si="19"/>
        <v>1</v>
      </c>
      <c r="AA449" t="b">
        <f t="shared" si="20"/>
        <v>0</v>
      </c>
    </row>
    <row r="450" spans="23:27" x14ac:dyDescent="0.25">
      <c r="W450" t="str" cm="1">
        <f t="array" ref="W450">RoundToTwoSigFigs(B450*$O450+$N450)&amp;" "&amp;$J450</f>
        <v xml:space="preserve">0 </v>
      </c>
      <c r="X450" t="str" cm="1">
        <f t="array" ref="X450">RoundToTwoSigFigs(C450*$O450+$N450)&amp;" "&amp;$J450</f>
        <v xml:space="preserve">0 </v>
      </c>
      <c r="Y450" t="b">
        <f t="shared" si="18"/>
        <v>0</v>
      </c>
      <c r="Z450" t="b">
        <f t="shared" si="19"/>
        <v>1</v>
      </c>
      <c r="AA450" t="b">
        <f t="shared" si="20"/>
        <v>0</v>
      </c>
    </row>
    <row r="451" spans="23:27" x14ac:dyDescent="0.25">
      <c r="W451" t="str" cm="1">
        <f t="array" ref="W451">RoundToTwoSigFigs(B451*$O451+$N451)&amp;" "&amp;$J451</f>
        <v xml:space="preserve">0 </v>
      </c>
      <c r="X451" t="str" cm="1">
        <f t="array" ref="X451">RoundToTwoSigFigs(C451*$O451+$N451)&amp;" "&amp;$J451</f>
        <v xml:space="preserve">0 </v>
      </c>
      <c r="Y451" t="b">
        <f t="shared" ref="Y451:Y514" si="21">AND((W451=U451),(V451=X451))</f>
        <v>0</v>
      </c>
      <c r="Z451" t="b">
        <f t="shared" ref="Z451:Z514" si="22">AND(B451&gt;=F451,B451&lt;=G451)</f>
        <v>1</v>
      </c>
      <c r="AA451" t="b">
        <f t="shared" ref="AA451:AA514" si="23">F451&lt;G451</f>
        <v>0</v>
      </c>
    </row>
    <row r="452" spans="23:27" x14ac:dyDescent="0.25">
      <c r="W452" t="str" cm="1">
        <f t="array" ref="W452">RoundToTwoSigFigs(B452*$O452+$N452)&amp;" "&amp;$J452</f>
        <v xml:space="preserve">0 </v>
      </c>
      <c r="X452" t="str" cm="1">
        <f t="array" ref="X452">RoundToTwoSigFigs(C452*$O452+$N452)&amp;" "&amp;$J452</f>
        <v xml:space="preserve">0 </v>
      </c>
      <c r="Y452" t="b">
        <f t="shared" si="21"/>
        <v>0</v>
      </c>
      <c r="Z452" t="b">
        <f t="shared" si="22"/>
        <v>1</v>
      </c>
      <c r="AA452" t="b">
        <f t="shared" si="23"/>
        <v>0</v>
      </c>
    </row>
    <row r="453" spans="23:27" x14ac:dyDescent="0.25">
      <c r="W453" t="str" cm="1">
        <f t="array" ref="W453">RoundToTwoSigFigs(B453*$O453+$N453)&amp;" "&amp;$J453</f>
        <v xml:space="preserve">0 </v>
      </c>
      <c r="X453" t="str" cm="1">
        <f t="array" ref="X453">RoundToTwoSigFigs(C453*$O453+$N453)&amp;" "&amp;$J453</f>
        <v xml:space="preserve">0 </v>
      </c>
      <c r="Y453" t="b">
        <f t="shared" si="21"/>
        <v>0</v>
      </c>
      <c r="Z453" t="b">
        <f t="shared" si="22"/>
        <v>1</v>
      </c>
      <c r="AA453" t="b">
        <f t="shared" si="23"/>
        <v>0</v>
      </c>
    </row>
    <row r="454" spans="23:27" x14ac:dyDescent="0.25">
      <c r="W454" t="str" cm="1">
        <f t="array" ref="W454">RoundToTwoSigFigs(B454*$O454+$N454)&amp;" "&amp;$J454</f>
        <v xml:space="preserve">0 </v>
      </c>
      <c r="X454" t="str" cm="1">
        <f t="array" ref="X454">RoundToTwoSigFigs(C454*$O454+$N454)&amp;" "&amp;$J454</f>
        <v xml:space="preserve">0 </v>
      </c>
      <c r="Y454" t="b">
        <f t="shared" si="21"/>
        <v>0</v>
      </c>
      <c r="Z454" t="b">
        <f t="shared" si="22"/>
        <v>1</v>
      </c>
      <c r="AA454" t="b">
        <f t="shared" si="23"/>
        <v>0</v>
      </c>
    </row>
    <row r="455" spans="23:27" x14ac:dyDescent="0.25">
      <c r="W455" t="str" cm="1">
        <f t="array" ref="W455">RoundToTwoSigFigs(B455*$O455+$N455)&amp;" "&amp;$J455</f>
        <v xml:space="preserve">0 </v>
      </c>
      <c r="X455" t="str" cm="1">
        <f t="array" ref="X455">RoundToTwoSigFigs(C455*$O455+$N455)&amp;" "&amp;$J455</f>
        <v xml:space="preserve">0 </v>
      </c>
      <c r="Y455" t="b">
        <f t="shared" si="21"/>
        <v>0</v>
      </c>
      <c r="Z455" t="b">
        <f t="shared" si="22"/>
        <v>1</v>
      </c>
      <c r="AA455" t="b">
        <f t="shared" si="23"/>
        <v>0</v>
      </c>
    </row>
    <row r="456" spans="23:27" x14ac:dyDescent="0.25">
      <c r="W456" t="str" cm="1">
        <f t="array" ref="W456">RoundToTwoSigFigs(B456*$O456+$N456)&amp;" "&amp;$J456</f>
        <v xml:space="preserve">0 </v>
      </c>
      <c r="X456" t="str" cm="1">
        <f t="array" ref="X456">RoundToTwoSigFigs(C456*$O456+$N456)&amp;" "&amp;$J456</f>
        <v xml:space="preserve">0 </v>
      </c>
      <c r="Y456" t="b">
        <f t="shared" si="21"/>
        <v>0</v>
      </c>
      <c r="Z456" t="b">
        <f t="shared" si="22"/>
        <v>1</v>
      </c>
      <c r="AA456" t="b">
        <f t="shared" si="23"/>
        <v>0</v>
      </c>
    </row>
    <row r="457" spans="23:27" x14ac:dyDescent="0.25">
      <c r="W457" t="str" cm="1">
        <f t="array" ref="W457">RoundToTwoSigFigs(B457*$O457+$N457)&amp;" "&amp;$J457</f>
        <v xml:space="preserve">0 </v>
      </c>
      <c r="X457" t="str" cm="1">
        <f t="array" ref="X457">RoundToTwoSigFigs(C457*$O457+$N457)&amp;" "&amp;$J457</f>
        <v xml:space="preserve">0 </v>
      </c>
      <c r="Y457" t="b">
        <f t="shared" si="21"/>
        <v>0</v>
      </c>
      <c r="Z457" t="b">
        <f t="shared" si="22"/>
        <v>1</v>
      </c>
      <c r="AA457" t="b">
        <f t="shared" si="23"/>
        <v>0</v>
      </c>
    </row>
    <row r="458" spans="23:27" x14ac:dyDescent="0.25">
      <c r="W458" t="str" cm="1">
        <f t="array" ref="W458">RoundToTwoSigFigs(B458*$O458+$N458)&amp;" "&amp;$J458</f>
        <v xml:space="preserve">0 </v>
      </c>
      <c r="X458" t="str" cm="1">
        <f t="array" ref="X458">RoundToTwoSigFigs(C458*$O458+$N458)&amp;" "&amp;$J458</f>
        <v xml:space="preserve">0 </v>
      </c>
      <c r="Y458" t="b">
        <f t="shared" si="21"/>
        <v>0</v>
      </c>
      <c r="Z458" t="b">
        <f t="shared" si="22"/>
        <v>1</v>
      </c>
      <c r="AA458" t="b">
        <f t="shared" si="23"/>
        <v>0</v>
      </c>
    </row>
    <row r="459" spans="23:27" x14ac:dyDescent="0.25">
      <c r="W459" t="str" cm="1">
        <f t="array" ref="W459">RoundToTwoSigFigs(B459*$O459+$N459)&amp;" "&amp;$J459</f>
        <v xml:space="preserve">0 </v>
      </c>
      <c r="X459" t="str" cm="1">
        <f t="array" ref="X459">RoundToTwoSigFigs(C459*$O459+$N459)&amp;" "&amp;$J459</f>
        <v xml:space="preserve">0 </v>
      </c>
      <c r="Y459" t="b">
        <f t="shared" si="21"/>
        <v>0</v>
      </c>
      <c r="Z459" t="b">
        <f t="shared" si="22"/>
        <v>1</v>
      </c>
      <c r="AA459" t="b">
        <f t="shared" si="23"/>
        <v>0</v>
      </c>
    </row>
    <row r="460" spans="23:27" x14ac:dyDescent="0.25">
      <c r="W460" t="str" cm="1">
        <f t="array" ref="W460">RoundToTwoSigFigs(B460*$O460+$N460)&amp;" "&amp;$J460</f>
        <v xml:space="preserve">0 </v>
      </c>
      <c r="X460" t="str" cm="1">
        <f t="array" ref="X460">RoundToTwoSigFigs(C460*$O460+$N460)&amp;" "&amp;$J460</f>
        <v xml:space="preserve">0 </v>
      </c>
      <c r="Y460" t="b">
        <f t="shared" si="21"/>
        <v>0</v>
      </c>
      <c r="Z460" t="b">
        <f t="shared" si="22"/>
        <v>1</v>
      </c>
      <c r="AA460" t="b">
        <f t="shared" si="23"/>
        <v>0</v>
      </c>
    </row>
    <row r="461" spans="23:27" x14ac:dyDescent="0.25">
      <c r="W461" t="str" cm="1">
        <f t="array" ref="W461">RoundToTwoSigFigs(B461*$O461+$N461)&amp;" "&amp;$J461</f>
        <v xml:space="preserve">0 </v>
      </c>
      <c r="X461" t="str" cm="1">
        <f t="array" ref="X461">RoundToTwoSigFigs(C461*$O461+$N461)&amp;" "&amp;$J461</f>
        <v xml:space="preserve">0 </v>
      </c>
      <c r="Y461" t="b">
        <f t="shared" si="21"/>
        <v>0</v>
      </c>
      <c r="Z461" t="b">
        <f t="shared" si="22"/>
        <v>1</v>
      </c>
      <c r="AA461" t="b">
        <f t="shared" si="23"/>
        <v>0</v>
      </c>
    </row>
    <row r="462" spans="23:27" x14ac:dyDescent="0.25">
      <c r="W462" t="str" cm="1">
        <f t="array" ref="W462">RoundToTwoSigFigs(B462*$O462+$N462)&amp;" "&amp;$J462</f>
        <v xml:space="preserve">0 </v>
      </c>
      <c r="X462" t="str" cm="1">
        <f t="array" ref="X462">RoundToTwoSigFigs(C462*$O462+$N462)&amp;" "&amp;$J462</f>
        <v xml:space="preserve">0 </v>
      </c>
      <c r="Y462" t="b">
        <f t="shared" si="21"/>
        <v>0</v>
      </c>
      <c r="Z462" t="b">
        <f t="shared" si="22"/>
        <v>1</v>
      </c>
      <c r="AA462" t="b">
        <f t="shared" si="23"/>
        <v>0</v>
      </c>
    </row>
    <row r="463" spans="23:27" x14ac:dyDescent="0.25">
      <c r="W463" t="str" cm="1">
        <f t="array" ref="W463">RoundToTwoSigFigs(B463*$O463+$N463)&amp;" "&amp;$J463</f>
        <v xml:space="preserve">0 </v>
      </c>
      <c r="X463" t="str" cm="1">
        <f t="array" ref="X463">RoundToTwoSigFigs(C463*$O463+$N463)&amp;" "&amp;$J463</f>
        <v xml:space="preserve">0 </v>
      </c>
      <c r="Y463" t="b">
        <f t="shared" si="21"/>
        <v>0</v>
      </c>
      <c r="Z463" t="b">
        <f t="shared" si="22"/>
        <v>1</v>
      </c>
      <c r="AA463" t="b">
        <f t="shared" si="23"/>
        <v>0</v>
      </c>
    </row>
    <row r="464" spans="23:27" x14ac:dyDescent="0.25">
      <c r="W464" t="str" cm="1">
        <f t="array" ref="W464">RoundToTwoSigFigs(B464*$O464+$N464)&amp;" "&amp;$J464</f>
        <v xml:space="preserve">0 </v>
      </c>
      <c r="X464" t="str" cm="1">
        <f t="array" ref="X464">RoundToTwoSigFigs(C464*$O464+$N464)&amp;" "&amp;$J464</f>
        <v xml:space="preserve">0 </v>
      </c>
      <c r="Y464" t="b">
        <f t="shared" si="21"/>
        <v>0</v>
      </c>
      <c r="Z464" t="b">
        <f t="shared" si="22"/>
        <v>1</v>
      </c>
      <c r="AA464" t="b">
        <f t="shared" si="23"/>
        <v>0</v>
      </c>
    </row>
    <row r="465" spans="23:27" x14ac:dyDescent="0.25">
      <c r="W465" t="str" cm="1">
        <f t="array" ref="W465">RoundToTwoSigFigs(B465*$O465+$N465)&amp;" "&amp;$J465</f>
        <v xml:space="preserve">0 </v>
      </c>
      <c r="X465" t="str" cm="1">
        <f t="array" ref="X465">RoundToTwoSigFigs(C465*$O465+$N465)&amp;" "&amp;$J465</f>
        <v xml:space="preserve">0 </v>
      </c>
      <c r="Y465" t="b">
        <f t="shared" si="21"/>
        <v>0</v>
      </c>
      <c r="Z465" t="b">
        <f t="shared" si="22"/>
        <v>1</v>
      </c>
      <c r="AA465" t="b">
        <f t="shared" si="23"/>
        <v>0</v>
      </c>
    </row>
    <row r="466" spans="23:27" x14ac:dyDescent="0.25">
      <c r="W466" t="str" cm="1">
        <f t="array" ref="W466">RoundToTwoSigFigs(B466*$O466+$N466)&amp;" "&amp;$J466</f>
        <v xml:space="preserve">0 </v>
      </c>
      <c r="X466" t="str" cm="1">
        <f t="array" ref="X466">RoundToTwoSigFigs(C466*$O466+$N466)&amp;" "&amp;$J466</f>
        <v xml:space="preserve">0 </v>
      </c>
      <c r="Y466" t="b">
        <f t="shared" si="21"/>
        <v>0</v>
      </c>
      <c r="Z466" t="b">
        <f t="shared" si="22"/>
        <v>1</v>
      </c>
      <c r="AA466" t="b">
        <f t="shared" si="23"/>
        <v>0</v>
      </c>
    </row>
    <row r="467" spans="23:27" x14ac:dyDescent="0.25">
      <c r="W467" t="str" cm="1">
        <f t="array" ref="W467">RoundToTwoSigFigs(B467*$O467+$N467)&amp;" "&amp;$J467</f>
        <v xml:space="preserve">0 </v>
      </c>
      <c r="X467" t="str" cm="1">
        <f t="array" ref="X467">RoundToTwoSigFigs(C467*$O467+$N467)&amp;" "&amp;$J467</f>
        <v xml:space="preserve">0 </v>
      </c>
      <c r="Y467" t="b">
        <f t="shared" si="21"/>
        <v>0</v>
      </c>
      <c r="Z467" t="b">
        <f t="shared" si="22"/>
        <v>1</v>
      </c>
      <c r="AA467" t="b">
        <f t="shared" si="23"/>
        <v>0</v>
      </c>
    </row>
    <row r="468" spans="23:27" x14ac:dyDescent="0.25">
      <c r="W468" t="str" cm="1">
        <f t="array" ref="W468">RoundToTwoSigFigs(B468*$O468+$N468)&amp;" "&amp;$J468</f>
        <v xml:space="preserve">0 </v>
      </c>
      <c r="X468" t="str" cm="1">
        <f t="array" ref="X468">RoundToTwoSigFigs(C468*$O468+$N468)&amp;" "&amp;$J468</f>
        <v xml:space="preserve">0 </v>
      </c>
      <c r="Y468" t="b">
        <f t="shared" si="21"/>
        <v>0</v>
      </c>
      <c r="Z468" t="b">
        <f t="shared" si="22"/>
        <v>1</v>
      </c>
      <c r="AA468" t="b">
        <f t="shared" si="23"/>
        <v>0</v>
      </c>
    </row>
    <row r="469" spans="23:27" x14ac:dyDescent="0.25">
      <c r="W469" t="str" cm="1">
        <f t="array" ref="W469">RoundToTwoSigFigs(B469*$O469+$N469)&amp;" "&amp;$J469</f>
        <v xml:space="preserve">0 </v>
      </c>
      <c r="X469" t="str" cm="1">
        <f t="array" ref="X469">RoundToTwoSigFigs(C469*$O469+$N469)&amp;" "&amp;$J469</f>
        <v xml:space="preserve">0 </v>
      </c>
      <c r="Y469" t="b">
        <f t="shared" si="21"/>
        <v>0</v>
      </c>
      <c r="Z469" t="b">
        <f t="shared" si="22"/>
        <v>1</v>
      </c>
      <c r="AA469" t="b">
        <f t="shared" si="23"/>
        <v>0</v>
      </c>
    </row>
    <row r="470" spans="23:27" x14ac:dyDescent="0.25">
      <c r="W470" t="str" cm="1">
        <f t="array" ref="W470">RoundToTwoSigFigs(B470*$O470+$N470)&amp;" "&amp;$J470</f>
        <v xml:space="preserve">0 </v>
      </c>
      <c r="X470" t="str" cm="1">
        <f t="array" ref="X470">RoundToTwoSigFigs(C470*$O470+$N470)&amp;" "&amp;$J470</f>
        <v xml:space="preserve">0 </v>
      </c>
      <c r="Y470" t="b">
        <f t="shared" si="21"/>
        <v>0</v>
      </c>
      <c r="Z470" t="b">
        <f t="shared" si="22"/>
        <v>1</v>
      </c>
      <c r="AA470" t="b">
        <f t="shared" si="23"/>
        <v>0</v>
      </c>
    </row>
    <row r="471" spans="23:27" x14ac:dyDescent="0.25">
      <c r="W471" t="str" cm="1">
        <f t="array" ref="W471">RoundToTwoSigFigs(B471*$O471+$N471)&amp;" "&amp;$J471</f>
        <v xml:space="preserve">0 </v>
      </c>
      <c r="X471" t="str" cm="1">
        <f t="array" ref="X471">RoundToTwoSigFigs(C471*$O471+$N471)&amp;" "&amp;$J471</f>
        <v xml:space="preserve">0 </v>
      </c>
      <c r="Y471" t="b">
        <f t="shared" si="21"/>
        <v>0</v>
      </c>
      <c r="Z471" t="b">
        <f t="shared" si="22"/>
        <v>1</v>
      </c>
      <c r="AA471" t="b">
        <f t="shared" si="23"/>
        <v>0</v>
      </c>
    </row>
    <row r="472" spans="23:27" x14ac:dyDescent="0.25">
      <c r="W472" t="str" cm="1">
        <f t="array" ref="W472">RoundToTwoSigFigs(B472*$O472+$N472)&amp;" "&amp;$J472</f>
        <v xml:space="preserve">0 </v>
      </c>
      <c r="X472" t="str" cm="1">
        <f t="array" ref="X472">RoundToTwoSigFigs(C472*$O472+$N472)&amp;" "&amp;$J472</f>
        <v xml:space="preserve">0 </v>
      </c>
      <c r="Y472" t="b">
        <f t="shared" si="21"/>
        <v>0</v>
      </c>
      <c r="Z472" t="b">
        <f t="shared" si="22"/>
        <v>1</v>
      </c>
      <c r="AA472" t="b">
        <f t="shared" si="23"/>
        <v>0</v>
      </c>
    </row>
    <row r="473" spans="23:27" x14ac:dyDescent="0.25">
      <c r="W473" t="str" cm="1">
        <f t="array" ref="W473">RoundToTwoSigFigs(B473*$O473+$N473)&amp;" "&amp;$J473</f>
        <v xml:space="preserve">0 </v>
      </c>
      <c r="X473" t="str" cm="1">
        <f t="array" ref="X473">RoundToTwoSigFigs(C473*$O473+$N473)&amp;" "&amp;$J473</f>
        <v xml:space="preserve">0 </v>
      </c>
      <c r="Y473" t="b">
        <f t="shared" si="21"/>
        <v>0</v>
      </c>
      <c r="Z473" t="b">
        <f t="shared" si="22"/>
        <v>1</v>
      </c>
      <c r="AA473" t="b">
        <f t="shared" si="23"/>
        <v>0</v>
      </c>
    </row>
    <row r="474" spans="23:27" x14ac:dyDescent="0.25">
      <c r="W474" t="str" cm="1">
        <f t="array" ref="W474">RoundToTwoSigFigs(B474*$O474+$N474)&amp;" "&amp;$J474</f>
        <v xml:space="preserve">0 </v>
      </c>
      <c r="X474" t="str" cm="1">
        <f t="array" ref="X474">RoundToTwoSigFigs(C474*$O474+$N474)&amp;" "&amp;$J474</f>
        <v xml:space="preserve">0 </v>
      </c>
      <c r="Y474" t="b">
        <f t="shared" si="21"/>
        <v>0</v>
      </c>
      <c r="Z474" t="b">
        <f t="shared" si="22"/>
        <v>1</v>
      </c>
      <c r="AA474" t="b">
        <f t="shared" si="23"/>
        <v>0</v>
      </c>
    </row>
    <row r="475" spans="23:27" x14ac:dyDescent="0.25">
      <c r="W475" t="str" cm="1">
        <f t="array" ref="W475">RoundToTwoSigFigs(B475*$O475+$N475)&amp;" "&amp;$J475</f>
        <v xml:space="preserve">0 </v>
      </c>
      <c r="X475" t="str" cm="1">
        <f t="array" ref="X475">RoundToTwoSigFigs(C475*$O475+$N475)&amp;" "&amp;$J475</f>
        <v xml:space="preserve">0 </v>
      </c>
      <c r="Y475" t="b">
        <f t="shared" si="21"/>
        <v>0</v>
      </c>
      <c r="Z475" t="b">
        <f t="shared" si="22"/>
        <v>1</v>
      </c>
      <c r="AA475" t="b">
        <f t="shared" si="23"/>
        <v>0</v>
      </c>
    </row>
    <row r="476" spans="23:27" x14ac:dyDescent="0.25">
      <c r="W476" t="str" cm="1">
        <f t="array" ref="W476">RoundToTwoSigFigs(B476*$O476+$N476)&amp;" "&amp;$J476</f>
        <v xml:space="preserve">0 </v>
      </c>
      <c r="X476" t="str" cm="1">
        <f t="array" ref="X476">RoundToTwoSigFigs(C476*$O476+$N476)&amp;" "&amp;$J476</f>
        <v xml:space="preserve">0 </v>
      </c>
      <c r="Y476" t="b">
        <f t="shared" si="21"/>
        <v>0</v>
      </c>
      <c r="Z476" t="b">
        <f t="shared" si="22"/>
        <v>1</v>
      </c>
      <c r="AA476" t="b">
        <f t="shared" si="23"/>
        <v>0</v>
      </c>
    </row>
    <row r="477" spans="23:27" x14ac:dyDescent="0.25">
      <c r="W477" t="str" cm="1">
        <f t="array" ref="W477">RoundToTwoSigFigs(B477*$O477+$N477)&amp;" "&amp;$J477</f>
        <v xml:space="preserve">0 </v>
      </c>
      <c r="X477" t="str" cm="1">
        <f t="array" ref="X477">RoundToTwoSigFigs(C477*$O477+$N477)&amp;" "&amp;$J477</f>
        <v xml:space="preserve">0 </v>
      </c>
      <c r="Y477" t="b">
        <f t="shared" si="21"/>
        <v>0</v>
      </c>
      <c r="Z477" t="b">
        <f t="shared" si="22"/>
        <v>1</v>
      </c>
      <c r="AA477" t="b">
        <f t="shared" si="23"/>
        <v>0</v>
      </c>
    </row>
    <row r="478" spans="23:27" x14ac:dyDescent="0.25">
      <c r="W478" t="str" cm="1">
        <f t="array" ref="W478">RoundToTwoSigFigs(B478*$O478+$N478)&amp;" "&amp;$J478</f>
        <v xml:space="preserve">0 </v>
      </c>
      <c r="X478" t="str" cm="1">
        <f t="array" ref="X478">RoundToTwoSigFigs(C478*$O478+$N478)&amp;" "&amp;$J478</f>
        <v xml:space="preserve">0 </v>
      </c>
      <c r="Y478" t="b">
        <f t="shared" si="21"/>
        <v>0</v>
      </c>
      <c r="Z478" t="b">
        <f t="shared" si="22"/>
        <v>1</v>
      </c>
      <c r="AA478" t="b">
        <f t="shared" si="23"/>
        <v>0</v>
      </c>
    </row>
    <row r="479" spans="23:27" x14ac:dyDescent="0.25">
      <c r="W479" t="str" cm="1">
        <f t="array" ref="W479">RoundToTwoSigFigs(B479*$O479+$N479)&amp;" "&amp;$J479</f>
        <v xml:space="preserve">0 </v>
      </c>
      <c r="X479" t="str" cm="1">
        <f t="array" ref="X479">RoundToTwoSigFigs(C479*$O479+$N479)&amp;" "&amp;$J479</f>
        <v xml:space="preserve">0 </v>
      </c>
      <c r="Y479" t="b">
        <f t="shared" si="21"/>
        <v>0</v>
      </c>
      <c r="Z479" t="b">
        <f t="shared" si="22"/>
        <v>1</v>
      </c>
      <c r="AA479" t="b">
        <f t="shared" si="23"/>
        <v>0</v>
      </c>
    </row>
    <row r="480" spans="23:27" x14ac:dyDescent="0.25">
      <c r="W480" t="str" cm="1">
        <f t="array" ref="W480">RoundToTwoSigFigs(B480*$O480+$N480)&amp;" "&amp;$J480</f>
        <v xml:space="preserve">0 </v>
      </c>
      <c r="X480" t="str" cm="1">
        <f t="array" ref="X480">RoundToTwoSigFigs(C480*$O480+$N480)&amp;" "&amp;$J480</f>
        <v xml:space="preserve">0 </v>
      </c>
      <c r="Y480" t="b">
        <f t="shared" si="21"/>
        <v>0</v>
      </c>
      <c r="Z480" t="b">
        <f t="shared" si="22"/>
        <v>1</v>
      </c>
      <c r="AA480" t="b">
        <f t="shared" si="23"/>
        <v>0</v>
      </c>
    </row>
    <row r="481" spans="23:27" x14ac:dyDescent="0.25">
      <c r="W481" t="str" cm="1">
        <f t="array" ref="W481">RoundToTwoSigFigs(B481*$O481+$N481)&amp;" "&amp;$J481</f>
        <v xml:space="preserve">0 </v>
      </c>
      <c r="X481" t="str" cm="1">
        <f t="array" ref="X481">RoundToTwoSigFigs(C481*$O481+$N481)&amp;" "&amp;$J481</f>
        <v xml:space="preserve">0 </v>
      </c>
      <c r="Y481" t="b">
        <f t="shared" si="21"/>
        <v>0</v>
      </c>
      <c r="Z481" t="b">
        <f t="shared" si="22"/>
        <v>1</v>
      </c>
      <c r="AA481" t="b">
        <f t="shared" si="23"/>
        <v>0</v>
      </c>
    </row>
    <row r="482" spans="23:27" x14ac:dyDescent="0.25">
      <c r="W482" t="str" cm="1">
        <f t="array" ref="W482">RoundToTwoSigFigs(B482*$O482+$N482)&amp;" "&amp;$J482</f>
        <v xml:space="preserve">0 </v>
      </c>
      <c r="X482" t="str" cm="1">
        <f t="array" ref="X482">RoundToTwoSigFigs(C482*$O482+$N482)&amp;" "&amp;$J482</f>
        <v xml:space="preserve">0 </v>
      </c>
      <c r="Y482" t="b">
        <f t="shared" si="21"/>
        <v>0</v>
      </c>
      <c r="Z482" t="b">
        <f t="shared" si="22"/>
        <v>1</v>
      </c>
      <c r="AA482" t="b">
        <f t="shared" si="23"/>
        <v>0</v>
      </c>
    </row>
    <row r="483" spans="23:27" x14ac:dyDescent="0.25">
      <c r="W483" t="str" cm="1">
        <f t="array" ref="W483">RoundToTwoSigFigs(B483*$O483+$N483)&amp;" "&amp;$J483</f>
        <v xml:space="preserve">0 </v>
      </c>
      <c r="X483" t="str" cm="1">
        <f t="array" ref="X483">RoundToTwoSigFigs(C483*$O483+$N483)&amp;" "&amp;$J483</f>
        <v xml:space="preserve">0 </v>
      </c>
      <c r="Y483" t="b">
        <f t="shared" si="21"/>
        <v>0</v>
      </c>
      <c r="Z483" t="b">
        <f t="shared" si="22"/>
        <v>1</v>
      </c>
      <c r="AA483" t="b">
        <f t="shared" si="23"/>
        <v>0</v>
      </c>
    </row>
    <row r="484" spans="23:27" x14ac:dyDescent="0.25">
      <c r="W484" t="str" cm="1">
        <f t="array" ref="W484">RoundToTwoSigFigs(B484*$O484+$N484)&amp;" "&amp;$J484</f>
        <v xml:space="preserve">0 </v>
      </c>
      <c r="X484" t="str" cm="1">
        <f t="array" ref="X484">RoundToTwoSigFigs(C484*$O484+$N484)&amp;" "&amp;$J484</f>
        <v xml:space="preserve">0 </v>
      </c>
      <c r="Y484" t="b">
        <f t="shared" si="21"/>
        <v>0</v>
      </c>
      <c r="Z484" t="b">
        <f t="shared" si="22"/>
        <v>1</v>
      </c>
      <c r="AA484" t="b">
        <f t="shared" si="23"/>
        <v>0</v>
      </c>
    </row>
    <row r="485" spans="23:27" x14ac:dyDescent="0.25">
      <c r="W485" t="str" cm="1">
        <f t="array" ref="W485">RoundToTwoSigFigs(B485*$O485+$N485)&amp;" "&amp;$J485</f>
        <v xml:space="preserve">0 </v>
      </c>
      <c r="X485" t="str" cm="1">
        <f t="array" ref="X485">RoundToTwoSigFigs(C485*$O485+$N485)&amp;" "&amp;$J485</f>
        <v xml:space="preserve">0 </v>
      </c>
      <c r="Y485" t="b">
        <f t="shared" si="21"/>
        <v>0</v>
      </c>
      <c r="Z485" t="b">
        <f t="shared" si="22"/>
        <v>1</v>
      </c>
      <c r="AA485" t="b">
        <f t="shared" si="23"/>
        <v>0</v>
      </c>
    </row>
    <row r="486" spans="23:27" x14ac:dyDescent="0.25">
      <c r="W486" t="str" cm="1">
        <f t="array" ref="W486">RoundToTwoSigFigs(B486*$O486+$N486)&amp;" "&amp;$J486</f>
        <v xml:space="preserve">0 </v>
      </c>
      <c r="X486" t="str" cm="1">
        <f t="array" ref="X486">RoundToTwoSigFigs(C486*$O486+$N486)&amp;" "&amp;$J486</f>
        <v xml:space="preserve">0 </v>
      </c>
      <c r="Y486" t="b">
        <f t="shared" si="21"/>
        <v>0</v>
      </c>
      <c r="Z486" t="b">
        <f t="shared" si="22"/>
        <v>1</v>
      </c>
      <c r="AA486" t="b">
        <f t="shared" si="23"/>
        <v>0</v>
      </c>
    </row>
    <row r="487" spans="23:27" x14ac:dyDescent="0.25">
      <c r="W487" t="str" cm="1">
        <f t="array" ref="W487">RoundToTwoSigFigs(B487*$O487+$N487)&amp;" "&amp;$J487</f>
        <v xml:space="preserve">0 </v>
      </c>
      <c r="X487" t="str" cm="1">
        <f t="array" ref="X487">RoundToTwoSigFigs(C487*$O487+$N487)&amp;" "&amp;$J487</f>
        <v xml:space="preserve">0 </v>
      </c>
      <c r="Y487" t="b">
        <f t="shared" si="21"/>
        <v>0</v>
      </c>
      <c r="Z487" t="b">
        <f t="shared" si="22"/>
        <v>1</v>
      </c>
      <c r="AA487" t="b">
        <f t="shared" si="23"/>
        <v>0</v>
      </c>
    </row>
    <row r="488" spans="23:27" x14ac:dyDescent="0.25">
      <c r="W488" t="str" cm="1">
        <f t="array" ref="W488">RoundToTwoSigFigs(B488*$O488+$N488)&amp;" "&amp;$J488</f>
        <v xml:space="preserve">0 </v>
      </c>
      <c r="X488" t="str" cm="1">
        <f t="array" ref="X488">RoundToTwoSigFigs(C488*$O488+$N488)&amp;" "&amp;$J488</f>
        <v xml:space="preserve">0 </v>
      </c>
      <c r="Y488" t="b">
        <f t="shared" si="21"/>
        <v>0</v>
      </c>
      <c r="Z488" t="b">
        <f t="shared" si="22"/>
        <v>1</v>
      </c>
      <c r="AA488" t="b">
        <f t="shared" si="23"/>
        <v>0</v>
      </c>
    </row>
    <row r="489" spans="23:27" x14ac:dyDescent="0.25">
      <c r="W489" t="str" cm="1">
        <f t="array" ref="W489">RoundToTwoSigFigs(B489*$O489+$N489)&amp;" "&amp;$J489</f>
        <v xml:space="preserve">0 </v>
      </c>
      <c r="X489" t="str" cm="1">
        <f t="array" ref="X489">RoundToTwoSigFigs(C489*$O489+$N489)&amp;" "&amp;$J489</f>
        <v xml:space="preserve">0 </v>
      </c>
      <c r="Y489" t="b">
        <f t="shared" si="21"/>
        <v>0</v>
      </c>
      <c r="Z489" t="b">
        <f t="shared" si="22"/>
        <v>1</v>
      </c>
      <c r="AA489" t="b">
        <f t="shared" si="23"/>
        <v>0</v>
      </c>
    </row>
    <row r="490" spans="23:27" x14ac:dyDescent="0.25">
      <c r="W490" t="str" cm="1">
        <f t="array" ref="W490">RoundToTwoSigFigs(B490*$O490+$N490)&amp;" "&amp;$J490</f>
        <v xml:space="preserve">0 </v>
      </c>
      <c r="X490" t="str" cm="1">
        <f t="array" ref="X490">RoundToTwoSigFigs(C490*$O490+$N490)&amp;" "&amp;$J490</f>
        <v xml:space="preserve">0 </v>
      </c>
      <c r="Y490" t="b">
        <f t="shared" si="21"/>
        <v>0</v>
      </c>
      <c r="Z490" t="b">
        <f t="shared" si="22"/>
        <v>1</v>
      </c>
      <c r="AA490" t="b">
        <f t="shared" si="23"/>
        <v>0</v>
      </c>
    </row>
    <row r="491" spans="23:27" x14ac:dyDescent="0.25">
      <c r="W491" t="str" cm="1">
        <f t="array" ref="W491">RoundToTwoSigFigs(B491*$O491+$N491)&amp;" "&amp;$J491</f>
        <v xml:space="preserve">0 </v>
      </c>
      <c r="X491" t="str" cm="1">
        <f t="array" ref="X491">RoundToTwoSigFigs(C491*$O491+$N491)&amp;" "&amp;$J491</f>
        <v xml:space="preserve">0 </v>
      </c>
      <c r="Y491" t="b">
        <f t="shared" si="21"/>
        <v>0</v>
      </c>
      <c r="Z491" t="b">
        <f t="shared" si="22"/>
        <v>1</v>
      </c>
      <c r="AA491" t="b">
        <f t="shared" si="23"/>
        <v>0</v>
      </c>
    </row>
    <row r="492" spans="23:27" x14ac:dyDescent="0.25">
      <c r="W492" t="str" cm="1">
        <f t="array" ref="W492">RoundToTwoSigFigs(B492*$O492+$N492)&amp;" "&amp;$J492</f>
        <v xml:space="preserve">0 </v>
      </c>
      <c r="X492" t="str" cm="1">
        <f t="array" ref="X492">RoundToTwoSigFigs(C492*$O492+$N492)&amp;" "&amp;$J492</f>
        <v xml:space="preserve">0 </v>
      </c>
      <c r="Y492" t="b">
        <f t="shared" si="21"/>
        <v>0</v>
      </c>
      <c r="Z492" t="b">
        <f t="shared" si="22"/>
        <v>1</v>
      </c>
      <c r="AA492" t="b">
        <f t="shared" si="23"/>
        <v>0</v>
      </c>
    </row>
    <row r="493" spans="23:27" x14ac:dyDescent="0.25">
      <c r="W493" t="str" cm="1">
        <f t="array" ref="W493">RoundToTwoSigFigs(B493*$O493+$N493)&amp;" "&amp;$J493</f>
        <v xml:space="preserve">0 </v>
      </c>
      <c r="X493" t="str" cm="1">
        <f t="array" ref="X493">RoundToTwoSigFigs(C493*$O493+$N493)&amp;" "&amp;$J493</f>
        <v xml:space="preserve">0 </v>
      </c>
      <c r="Y493" t="b">
        <f t="shared" si="21"/>
        <v>0</v>
      </c>
      <c r="Z493" t="b">
        <f t="shared" si="22"/>
        <v>1</v>
      </c>
      <c r="AA493" t="b">
        <f t="shared" si="23"/>
        <v>0</v>
      </c>
    </row>
    <row r="494" spans="23:27" x14ac:dyDescent="0.25">
      <c r="W494" t="str" cm="1">
        <f t="array" ref="W494">RoundToTwoSigFigs(B494*$O494+$N494)&amp;" "&amp;$J494</f>
        <v xml:space="preserve">0 </v>
      </c>
      <c r="X494" t="str" cm="1">
        <f t="array" ref="X494">RoundToTwoSigFigs(C494*$O494+$N494)&amp;" "&amp;$J494</f>
        <v xml:space="preserve">0 </v>
      </c>
      <c r="Y494" t="b">
        <f t="shared" si="21"/>
        <v>0</v>
      </c>
      <c r="Z494" t="b">
        <f t="shared" si="22"/>
        <v>1</v>
      </c>
      <c r="AA494" t="b">
        <f t="shared" si="23"/>
        <v>0</v>
      </c>
    </row>
    <row r="495" spans="23:27" x14ac:dyDescent="0.25">
      <c r="W495" t="str" cm="1">
        <f t="array" ref="W495">RoundToTwoSigFigs(B495*$O495+$N495)&amp;" "&amp;$J495</f>
        <v xml:space="preserve">0 </v>
      </c>
      <c r="X495" t="str" cm="1">
        <f t="array" ref="X495">RoundToTwoSigFigs(C495*$O495+$N495)&amp;" "&amp;$J495</f>
        <v xml:space="preserve">0 </v>
      </c>
      <c r="Y495" t="b">
        <f t="shared" si="21"/>
        <v>0</v>
      </c>
      <c r="Z495" t="b">
        <f t="shared" si="22"/>
        <v>1</v>
      </c>
      <c r="AA495" t="b">
        <f t="shared" si="23"/>
        <v>0</v>
      </c>
    </row>
    <row r="496" spans="23:27" x14ac:dyDescent="0.25">
      <c r="W496" t="str" cm="1">
        <f t="array" ref="W496">RoundToTwoSigFigs(B496*$O496+$N496)&amp;" "&amp;$J496</f>
        <v xml:space="preserve">0 </v>
      </c>
      <c r="X496" t="str" cm="1">
        <f t="array" ref="X496">RoundToTwoSigFigs(C496*$O496+$N496)&amp;" "&amp;$J496</f>
        <v xml:space="preserve">0 </v>
      </c>
      <c r="Y496" t="b">
        <f t="shared" si="21"/>
        <v>0</v>
      </c>
      <c r="Z496" t="b">
        <f t="shared" si="22"/>
        <v>1</v>
      </c>
      <c r="AA496" t="b">
        <f t="shared" si="23"/>
        <v>0</v>
      </c>
    </row>
    <row r="497" spans="23:27" x14ac:dyDescent="0.25">
      <c r="W497" t="str" cm="1">
        <f t="array" ref="W497">RoundToTwoSigFigs(B497*$O497+$N497)&amp;" "&amp;$J497</f>
        <v xml:space="preserve">0 </v>
      </c>
      <c r="X497" t="str" cm="1">
        <f t="array" ref="X497">RoundToTwoSigFigs(C497*$O497+$N497)&amp;" "&amp;$J497</f>
        <v xml:space="preserve">0 </v>
      </c>
      <c r="Y497" t="b">
        <f t="shared" si="21"/>
        <v>0</v>
      </c>
      <c r="Z497" t="b">
        <f t="shared" si="22"/>
        <v>1</v>
      </c>
      <c r="AA497" t="b">
        <f t="shared" si="23"/>
        <v>0</v>
      </c>
    </row>
    <row r="498" spans="23:27" x14ac:dyDescent="0.25">
      <c r="W498" t="str" cm="1">
        <f t="array" ref="W498">RoundToTwoSigFigs(B498*$O498+$N498)&amp;" "&amp;$J498</f>
        <v xml:space="preserve">0 </v>
      </c>
      <c r="X498" t="str" cm="1">
        <f t="array" ref="X498">RoundToTwoSigFigs(C498*$O498+$N498)&amp;" "&amp;$J498</f>
        <v xml:space="preserve">0 </v>
      </c>
      <c r="Y498" t="b">
        <f t="shared" si="21"/>
        <v>0</v>
      </c>
      <c r="Z498" t="b">
        <f t="shared" si="22"/>
        <v>1</v>
      </c>
      <c r="AA498" t="b">
        <f t="shared" si="23"/>
        <v>0</v>
      </c>
    </row>
    <row r="499" spans="23:27" x14ac:dyDescent="0.25">
      <c r="W499" t="str" cm="1">
        <f t="array" ref="W499">RoundToTwoSigFigs(B499*$O499+$N499)&amp;" "&amp;$J499</f>
        <v xml:space="preserve">0 </v>
      </c>
      <c r="X499" t="str" cm="1">
        <f t="array" ref="X499">RoundToTwoSigFigs(C499*$O499+$N499)&amp;" "&amp;$J499</f>
        <v xml:space="preserve">0 </v>
      </c>
      <c r="Y499" t="b">
        <f t="shared" si="21"/>
        <v>0</v>
      </c>
      <c r="Z499" t="b">
        <f t="shared" si="22"/>
        <v>1</v>
      </c>
      <c r="AA499" t="b">
        <f t="shared" si="23"/>
        <v>0</v>
      </c>
    </row>
    <row r="500" spans="23:27" x14ac:dyDescent="0.25">
      <c r="W500" t="str" cm="1">
        <f t="array" ref="W500">RoundToTwoSigFigs(B500*$O500+$N500)&amp;" "&amp;$J500</f>
        <v xml:space="preserve">0 </v>
      </c>
      <c r="X500" t="str" cm="1">
        <f t="array" ref="X500">RoundToTwoSigFigs(C500*$O500+$N500)&amp;" "&amp;$J500</f>
        <v xml:space="preserve">0 </v>
      </c>
      <c r="Y500" t="b">
        <f t="shared" si="21"/>
        <v>0</v>
      </c>
      <c r="Z500" t="b">
        <f t="shared" si="22"/>
        <v>1</v>
      </c>
      <c r="AA500" t="b">
        <f t="shared" si="23"/>
        <v>0</v>
      </c>
    </row>
    <row r="501" spans="23:27" x14ac:dyDescent="0.25">
      <c r="W501" t="str" cm="1">
        <f t="array" ref="W501">RoundToTwoSigFigs(B501*$O501+$N501)&amp;" "&amp;$J501</f>
        <v xml:space="preserve">0 </v>
      </c>
      <c r="X501" t="str" cm="1">
        <f t="array" ref="X501">RoundToTwoSigFigs(C501*$O501+$N501)&amp;" "&amp;$J501</f>
        <v xml:space="preserve">0 </v>
      </c>
      <c r="Y501" t="b">
        <f t="shared" si="21"/>
        <v>0</v>
      </c>
      <c r="Z501" t="b">
        <f t="shared" si="22"/>
        <v>1</v>
      </c>
      <c r="AA501" t="b">
        <f t="shared" si="23"/>
        <v>0</v>
      </c>
    </row>
    <row r="502" spans="23:27" x14ac:dyDescent="0.25">
      <c r="W502" t="str" cm="1">
        <f t="array" ref="W502">RoundToTwoSigFigs(B502*$O502+$N502)&amp;" "&amp;$J502</f>
        <v xml:space="preserve">0 </v>
      </c>
      <c r="X502" t="str" cm="1">
        <f t="array" ref="X502">RoundToTwoSigFigs(C502*$O502+$N502)&amp;" "&amp;$J502</f>
        <v xml:space="preserve">0 </v>
      </c>
      <c r="Y502" t="b">
        <f t="shared" si="21"/>
        <v>0</v>
      </c>
      <c r="Z502" t="b">
        <f t="shared" si="22"/>
        <v>1</v>
      </c>
      <c r="AA502" t="b">
        <f t="shared" si="23"/>
        <v>0</v>
      </c>
    </row>
    <row r="503" spans="23:27" x14ac:dyDescent="0.25">
      <c r="W503" t="str" cm="1">
        <f t="array" ref="W503">RoundToTwoSigFigs(B503*$O503+$N503)&amp;" "&amp;$J503</f>
        <v xml:space="preserve">0 </v>
      </c>
      <c r="X503" t="str" cm="1">
        <f t="array" ref="X503">RoundToTwoSigFigs(C503*$O503+$N503)&amp;" "&amp;$J503</f>
        <v xml:space="preserve">0 </v>
      </c>
      <c r="Y503" t="b">
        <f t="shared" si="21"/>
        <v>0</v>
      </c>
      <c r="Z503" t="b">
        <f t="shared" si="22"/>
        <v>1</v>
      </c>
      <c r="AA503" t="b">
        <f t="shared" si="23"/>
        <v>0</v>
      </c>
    </row>
    <row r="504" spans="23:27" x14ac:dyDescent="0.25">
      <c r="W504" t="str" cm="1">
        <f t="array" ref="W504">RoundToTwoSigFigs(B504*$O504+$N504)&amp;" "&amp;$J504</f>
        <v xml:space="preserve">0 </v>
      </c>
      <c r="X504" t="str" cm="1">
        <f t="array" ref="X504">RoundToTwoSigFigs(C504*$O504+$N504)&amp;" "&amp;$J504</f>
        <v xml:space="preserve">0 </v>
      </c>
      <c r="Y504" t="b">
        <f t="shared" si="21"/>
        <v>0</v>
      </c>
      <c r="Z504" t="b">
        <f t="shared" si="22"/>
        <v>1</v>
      </c>
      <c r="AA504" t="b">
        <f t="shared" si="23"/>
        <v>0</v>
      </c>
    </row>
    <row r="505" spans="23:27" x14ac:dyDescent="0.25">
      <c r="W505" t="str" cm="1">
        <f t="array" ref="W505">RoundToTwoSigFigs(B505*$O505+$N505)&amp;" "&amp;$J505</f>
        <v xml:space="preserve">0 </v>
      </c>
      <c r="X505" t="str" cm="1">
        <f t="array" ref="X505">RoundToTwoSigFigs(C505*$O505+$N505)&amp;" "&amp;$J505</f>
        <v xml:space="preserve">0 </v>
      </c>
      <c r="Y505" t="b">
        <f t="shared" si="21"/>
        <v>0</v>
      </c>
      <c r="Z505" t="b">
        <f t="shared" si="22"/>
        <v>1</v>
      </c>
      <c r="AA505" t="b">
        <f t="shared" si="23"/>
        <v>0</v>
      </c>
    </row>
    <row r="506" spans="23:27" x14ac:dyDescent="0.25">
      <c r="W506" t="str" cm="1">
        <f t="array" ref="W506">RoundToTwoSigFigs(B506*$O506+$N506)&amp;" "&amp;$J506</f>
        <v xml:space="preserve">0 </v>
      </c>
      <c r="X506" t="str" cm="1">
        <f t="array" ref="X506">RoundToTwoSigFigs(C506*$O506+$N506)&amp;" "&amp;$J506</f>
        <v xml:space="preserve">0 </v>
      </c>
      <c r="Y506" t="b">
        <f t="shared" si="21"/>
        <v>0</v>
      </c>
      <c r="Z506" t="b">
        <f t="shared" si="22"/>
        <v>1</v>
      </c>
      <c r="AA506" t="b">
        <f t="shared" si="23"/>
        <v>0</v>
      </c>
    </row>
    <row r="507" spans="23:27" x14ac:dyDescent="0.25">
      <c r="W507" t="str" cm="1">
        <f t="array" ref="W507">RoundToTwoSigFigs(B507*$O507+$N507)&amp;" "&amp;$J507</f>
        <v xml:space="preserve">0 </v>
      </c>
      <c r="X507" t="str" cm="1">
        <f t="array" ref="X507">RoundToTwoSigFigs(C507*$O507+$N507)&amp;" "&amp;$J507</f>
        <v xml:space="preserve">0 </v>
      </c>
      <c r="Y507" t="b">
        <f t="shared" si="21"/>
        <v>0</v>
      </c>
      <c r="Z507" t="b">
        <f t="shared" si="22"/>
        <v>1</v>
      </c>
      <c r="AA507" t="b">
        <f t="shared" si="23"/>
        <v>0</v>
      </c>
    </row>
    <row r="508" spans="23:27" x14ac:dyDescent="0.25">
      <c r="W508" t="str" cm="1">
        <f t="array" ref="W508">RoundToTwoSigFigs(B508*$O508+$N508)&amp;" "&amp;$J508</f>
        <v xml:space="preserve">0 </v>
      </c>
      <c r="X508" t="str" cm="1">
        <f t="array" ref="X508">RoundToTwoSigFigs(C508*$O508+$N508)&amp;" "&amp;$J508</f>
        <v xml:space="preserve">0 </v>
      </c>
      <c r="Y508" t="b">
        <f t="shared" si="21"/>
        <v>0</v>
      </c>
      <c r="Z508" t="b">
        <f t="shared" si="22"/>
        <v>1</v>
      </c>
      <c r="AA508" t="b">
        <f t="shared" si="23"/>
        <v>0</v>
      </c>
    </row>
    <row r="509" spans="23:27" x14ac:dyDescent="0.25">
      <c r="W509" t="str" cm="1">
        <f t="array" ref="W509">RoundToTwoSigFigs(B509*$O509+$N509)&amp;" "&amp;$J509</f>
        <v xml:space="preserve">0 </v>
      </c>
      <c r="X509" t="str" cm="1">
        <f t="array" ref="X509">RoundToTwoSigFigs(C509*$O509+$N509)&amp;" "&amp;$J509</f>
        <v xml:space="preserve">0 </v>
      </c>
      <c r="Y509" t="b">
        <f t="shared" si="21"/>
        <v>0</v>
      </c>
      <c r="Z509" t="b">
        <f t="shared" si="22"/>
        <v>1</v>
      </c>
      <c r="AA509" t="b">
        <f t="shared" si="23"/>
        <v>0</v>
      </c>
    </row>
    <row r="510" spans="23:27" x14ac:dyDescent="0.25">
      <c r="W510" t="str" cm="1">
        <f t="array" ref="W510">RoundToTwoSigFigs(B510*$O510+$N510)&amp;" "&amp;$J510</f>
        <v xml:space="preserve">0 </v>
      </c>
      <c r="X510" t="str" cm="1">
        <f t="array" ref="X510">RoundToTwoSigFigs(C510*$O510+$N510)&amp;" "&amp;$J510</f>
        <v xml:space="preserve">0 </v>
      </c>
      <c r="Y510" t="b">
        <f t="shared" si="21"/>
        <v>0</v>
      </c>
      <c r="Z510" t="b">
        <f t="shared" si="22"/>
        <v>1</v>
      </c>
      <c r="AA510" t="b">
        <f t="shared" si="23"/>
        <v>0</v>
      </c>
    </row>
    <row r="511" spans="23:27" x14ac:dyDescent="0.25">
      <c r="W511" t="str" cm="1">
        <f t="array" ref="W511">RoundToTwoSigFigs(B511*$O511+$N511)&amp;" "&amp;$J511</f>
        <v xml:space="preserve">0 </v>
      </c>
      <c r="X511" t="str" cm="1">
        <f t="array" ref="X511">RoundToTwoSigFigs(C511*$O511+$N511)&amp;" "&amp;$J511</f>
        <v xml:space="preserve">0 </v>
      </c>
      <c r="Y511" t="b">
        <f t="shared" si="21"/>
        <v>0</v>
      </c>
      <c r="Z511" t="b">
        <f t="shared" si="22"/>
        <v>1</v>
      </c>
      <c r="AA511" t="b">
        <f t="shared" si="23"/>
        <v>0</v>
      </c>
    </row>
    <row r="512" spans="23:27" x14ac:dyDescent="0.25">
      <c r="W512" t="str" cm="1">
        <f t="array" ref="W512">RoundToTwoSigFigs(B512*$O512+$N512)&amp;" "&amp;$J512</f>
        <v xml:space="preserve">0 </v>
      </c>
      <c r="X512" t="str" cm="1">
        <f t="array" ref="X512">RoundToTwoSigFigs(C512*$O512+$N512)&amp;" "&amp;$J512</f>
        <v xml:space="preserve">0 </v>
      </c>
      <c r="Y512" t="b">
        <f t="shared" si="21"/>
        <v>0</v>
      </c>
      <c r="Z512" t="b">
        <f t="shared" si="22"/>
        <v>1</v>
      </c>
      <c r="AA512" t="b">
        <f t="shared" si="23"/>
        <v>0</v>
      </c>
    </row>
    <row r="513" spans="23:27" x14ac:dyDescent="0.25">
      <c r="W513" t="str" cm="1">
        <f t="array" ref="W513">RoundToTwoSigFigs(B513*$O513+$N513)&amp;" "&amp;$J513</f>
        <v xml:space="preserve">0 </v>
      </c>
      <c r="X513" t="str" cm="1">
        <f t="array" ref="X513">RoundToTwoSigFigs(C513*$O513+$N513)&amp;" "&amp;$J513</f>
        <v xml:space="preserve">0 </v>
      </c>
      <c r="Y513" t="b">
        <f t="shared" si="21"/>
        <v>0</v>
      </c>
      <c r="Z513" t="b">
        <f t="shared" si="22"/>
        <v>1</v>
      </c>
      <c r="AA513" t="b">
        <f t="shared" si="23"/>
        <v>0</v>
      </c>
    </row>
    <row r="514" spans="23:27" x14ac:dyDescent="0.25">
      <c r="W514" t="str" cm="1">
        <f t="array" ref="W514">RoundToTwoSigFigs(B514*$O514+$N514)&amp;" "&amp;$J514</f>
        <v xml:space="preserve">0 </v>
      </c>
      <c r="X514" t="str" cm="1">
        <f t="array" ref="X514">RoundToTwoSigFigs(C514*$O514+$N514)&amp;" "&amp;$J514</f>
        <v xml:space="preserve">0 </v>
      </c>
      <c r="Y514" t="b">
        <f t="shared" si="21"/>
        <v>0</v>
      </c>
      <c r="Z514" t="b">
        <f t="shared" si="22"/>
        <v>1</v>
      </c>
      <c r="AA514" t="b">
        <f t="shared" si="23"/>
        <v>0</v>
      </c>
    </row>
    <row r="515" spans="23:27" x14ac:dyDescent="0.25">
      <c r="W515" t="str" cm="1">
        <f t="array" ref="W515">RoundToTwoSigFigs(B515*$O515+$N515)&amp;" "&amp;$J515</f>
        <v xml:space="preserve">0 </v>
      </c>
      <c r="X515" t="str" cm="1">
        <f t="array" ref="X515">RoundToTwoSigFigs(C515*$O515+$N515)&amp;" "&amp;$J515</f>
        <v xml:space="preserve">0 </v>
      </c>
      <c r="Y515" t="b">
        <f t="shared" ref="Y515:Y578" si="24">AND((W515=U515),(V515=X515))</f>
        <v>0</v>
      </c>
      <c r="Z515" t="b">
        <f t="shared" ref="Z515:Z578" si="25">AND(B515&gt;=F515,B515&lt;=G515)</f>
        <v>1</v>
      </c>
      <c r="AA515" t="b">
        <f t="shared" ref="AA515:AA578" si="26">F515&lt;G515</f>
        <v>0</v>
      </c>
    </row>
    <row r="516" spans="23:27" x14ac:dyDescent="0.25">
      <c r="W516" t="str" cm="1">
        <f t="array" ref="W516">RoundToTwoSigFigs(B516*$O516+$N516)&amp;" "&amp;$J516</f>
        <v xml:space="preserve">0 </v>
      </c>
      <c r="X516" t="str" cm="1">
        <f t="array" ref="X516">RoundToTwoSigFigs(C516*$O516+$N516)&amp;" "&amp;$J516</f>
        <v xml:space="preserve">0 </v>
      </c>
      <c r="Y516" t="b">
        <f t="shared" si="24"/>
        <v>0</v>
      </c>
      <c r="Z516" t="b">
        <f t="shared" si="25"/>
        <v>1</v>
      </c>
      <c r="AA516" t="b">
        <f t="shared" si="26"/>
        <v>0</v>
      </c>
    </row>
    <row r="517" spans="23:27" x14ac:dyDescent="0.25">
      <c r="W517" t="str" cm="1">
        <f t="array" ref="W517">RoundToTwoSigFigs(B517*$O517+$N517)&amp;" "&amp;$J517</f>
        <v xml:space="preserve">0 </v>
      </c>
      <c r="X517" t="str" cm="1">
        <f t="array" ref="X517">RoundToTwoSigFigs(C517*$O517+$N517)&amp;" "&amp;$J517</f>
        <v xml:space="preserve">0 </v>
      </c>
      <c r="Y517" t="b">
        <f t="shared" si="24"/>
        <v>0</v>
      </c>
      <c r="Z517" t="b">
        <f t="shared" si="25"/>
        <v>1</v>
      </c>
      <c r="AA517" t="b">
        <f t="shared" si="26"/>
        <v>0</v>
      </c>
    </row>
    <row r="518" spans="23:27" x14ac:dyDescent="0.25">
      <c r="W518" t="str" cm="1">
        <f t="array" ref="W518">RoundToTwoSigFigs(B518*$O518+$N518)&amp;" "&amp;$J518</f>
        <v xml:space="preserve">0 </v>
      </c>
      <c r="X518" t="str" cm="1">
        <f t="array" ref="X518">RoundToTwoSigFigs(C518*$O518+$N518)&amp;" "&amp;$J518</f>
        <v xml:space="preserve">0 </v>
      </c>
      <c r="Y518" t="b">
        <f t="shared" si="24"/>
        <v>0</v>
      </c>
      <c r="Z518" t="b">
        <f t="shared" si="25"/>
        <v>1</v>
      </c>
      <c r="AA518" t="b">
        <f t="shared" si="26"/>
        <v>0</v>
      </c>
    </row>
    <row r="519" spans="23:27" x14ac:dyDescent="0.25">
      <c r="W519" t="str" cm="1">
        <f t="array" ref="W519">RoundToTwoSigFigs(B519*$O519+$N519)&amp;" "&amp;$J519</f>
        <v xml:space="preserve">0 </v>
      </c>
      <c r="X519" t="str" cm="1">
        <f t="array" ref="X519">RoundToTwoSigFigs(C519*$O519+$N519)&amp;" "&amp;$J519</f>
        <v xml:space="preserve">0 </v>
      </c>
      <c r="Y519" t="b">
        <f t="shared" si="24"/>
        <v>0</v>
      </c>
      <c r="Z519" t="b">
        <f t="shared" si="25"/>
        <v>1</v>
      </c>
      <c r="AA519" t="b">
        <f t="shared" si="26"/>
        <v>0</v>
      </c>
    </row>
    <row r="520" spans="23:27" x14ac:dyDescent="0.25">
      <c r="W520" t="str" cm="1">
        <f t="array" ref="W520">RoundToTwoSigFigs(B520*$O520+$N520)&amp;" "&amp;$J520</f>
        <v xml:space="preserve">0 </v>
      </c>
      <c r="X520" t="str" cm="1">
        <f t="array" ref="X520">RoundToTwoSigFigs(C520*$O520+$N520)&amp;" "&amp;$J520</f>
        <v xml:space="preserve">0 </v>
      </c>
      <c r="Y520" t="b">
        <f t="shared" si="24"/>
        <v>0</v>
      </c>
      <c r="Z520" t="b">
        <f t="shared" si="25"/>
        <v>1</v>
      </c>
      <c r="AA520" t="b">
        <f t="shared" si="26"/>
        <v>0</v>
      </c>
    </row>
    <row r="521" spans="23:27" x14ac:dyDescent="0.25">
      <c r="W521" t="str" cm="1">
        <f t="array" ref="W521">RoundToTwoSigFigs(B521*$O521+$N521)&amp;" "&amp;$J521</f>
        <v xml:space="preserve">0 </v>
      </c>
      <c r="X521" t="str" cm="1">
        <f t="array" ref="X521">RoundToTwoSigFigs(C521*$O521+$N521)&amp;" "&amp;$J521</f>
        <v xml:space="preserve">0 </v>
      </c>
      <c r="Y521" t="b">
        <f t="shared" si="24"/>
        <v>0</v>
      </c>
      <c r="Z521" t="b">
        <f t="shared" si="25"/>
        <v>1</v>
      </c>
      <c r="AA521" t="b">
        <f t="shared" si="26"/>
        <v>0</v>
      </c>
    </row>
    <row r="522" spans="23:27" x14ac:dyDescent="0.25">
      <c r="W522" t="str" cm="1">
        <f t="array" ref="W522">RoundToTwoSigFigs(B522*$O522+$N522)&amp;" "&amp;$J522</f>
        <v xml:space="preserve">0 </v>
      </c>
      <c r="X522" t="str" cm="1">
        <f t="array" ref="X522">RoundToTwoSigFigs(C522*$O522+$N522)&amp;" "&amp;$J522</f>
        <v xml:space="preserve">0 </v>
      </c>
      <c r="Y522" t="b">
        <f t="shared" si="24"/>
        <v>0</v>
      </c>
      <c r="Z522" t="b">
        <f t="shared" si="25"/>
        <v>1</v>
      </c>
      <c r="AA522" t="b">
        <f t="shared" si="26"/>
        <v>0</v>
      </c>
    </row>
    <row r="523" spans="23:27" x14ac:dyDescent="0.25">
      <c r="W523" t="str" cm="1">
        <f t="array" ref="W523">RoundToTwoSigFigs(B523*$O523+$N523)&amp;" "&amp;$J523</f>
        <v xml:space="preserve">0 </v>
      </c>
      <c r="X523" t="str" cm="1">
        <f t="array" ref="X523">RoundToTwoSigFigs(C523*$O523+$N523)&amp;" "&amp;$J523</f>
        <v xml:space="preserve">0 </v>
      </c>
      <c r="Y523" t="b">
        <f t="shared" si="24"/>
        <v>0</v>
      </c>
      <c r="Z523" t="b">
        <f t="shared" si="25"/>
        <v>1</v>
      </c>
      <c r="AA523" t="b">
        <f t="shared" si="26"/>
        <v>0</v>
      </c>
    </row>
    <row r="524" spans="23:27" x14ac:dyDescent="0.25">
      <c r="W524" t="str" cm="1">
        <f t="array" ref="W524">RoundToTwoSigFigs(B524*$O524+$N524)&amp;" "&amp;$J524</f>
        <v xml:space="preserve">0 </v>
      </c>
      <c r="X524" t="str" cm="1">
        <f t="array" ref="X524">RoundToTwoSigFigs(C524*$O524+$N524)&amp;" "&amp;$J524</f>
        <v xml:space="preserve">0 </v>
      </c>
      <c r="Y524" t="b">
        <f t="shared" si="24"/>
        <v>0</v>
      </c>
      <c r="Z524" t="b">
        <f t="shared" si="25"/>
        <v>1</v>
      </c>
      <c r="AA524" t="b">
        <f t="shared" si="26"/>
        <v>0</v>
      </c>
    </row>
    <row r="525" spans="23:27" x14ac:dyDescent="0.25">
      <c r="W525" t="str" cm="1">
        <f t="array" ref="W525">RoundToTwoSigFigs(B525*$O525+$N525)&amp;" "&amp;$J525</f>
        <v xml:space="preserve">0 </v>
      </c>
      <c r="X525" t="str" cm="1">
        <f t="array" ref="X525">RoundToTwoSigFigs(C525*$O525+$N525)&amp;" "&amp;$J525</f>
        <v xml:space="preserve">0 </v>
      </c>
      <c r="Y525" t="b">
        <f t="shared" si="24"/>
        <v>0</v>
      </c>
      <c r="Z525" t="b">
        <f t="shared" si="25"/>
        <v>1</v>
      </c>
      <c r="AA525" t="b">
        <f t="shared" si="26"/>
        <v>0</v>
      </c>
    </row>
    <row r="526" spans="23:27" x14ac:dyDescent="0.25">
      <c r="W526" t="str" cm="1">
        <f t="array" ref="W526">RoundToTwoSigFigs(B526*$O526+$N526)&amp;" "&amp;$J526</f>
        <v xml:space="preserve">0 </v>
      </c>
      <c r="X526" t="str" cm="1">
        <f t="array" ref="X526">RoundToTwoSigFigs(C526*$O526+$N526)&amp;" "&amp;$J526</f>
        <v xml:space="preserve">0 </v>
      </c>
      <c r="Y526" t="b">
        <f t="shared" si="24"/>
        <v>0</v>
      </c>
      <c r="Z526" t="b">
        <f t="shared" si="25"/>
        <v>1</v>
      </c>
      <c r="AA526" t="b">
        <f t="shared" si="26"/>
        <v>0</v>
      </c>
    </row>
    <row r="527" spans="23:27" x14ac:dyDescent="0.25">
      <c r="W527" t="str" cm="1">
        <f t="array" ref="W527">RoundToTwoSigFigs(B527*$O527+$N527)&amp;" "&amp;$J527</f>
        <v xml:space="preserve">0 </v>
      </c>
      <c r="X527" t="str" cm="1">
        <f t="array" ref="X527">RoundToTwoSigFigs(C527*$O527+$N527)&amp;" "&amp;$J527</f>
        <v xml:space="preserve">0 </v>
      </c>
      <c r="Y527" t="b">
        <f t="shared" si="24"/>
        <v>0</v>
      </c>
      <c r="Z527" t="b">
        <f t="shared" si="25"/>
        <v>1</v>
      </c>
      <c r="AA527" t="b">
        <f t="shared" si="26"/>
        <v>0</v>
      </c>
    </row>
    <row r="528" spans="23:27" x14ac:dyDescent="0.25">
      <c r="W528" t="str" cm="1">
        <f t="array" ref="W528">RoundToTwoSigFigs(B528*$O528+$N528)&amp;" "&amp;$J528</f>
        <v xml:space="preserve">0 </v>
      </c>
      <c r="X528" t="str" cm="1">
        <f t="array" ref="X528">RoundToTwoSigFigs(C528*$O528+$N528)&amp;" "&amp;$J528</f>
        <v xml:space="preserve">0 </v>
      </c>
      <c r="Y528" t="b">
        <f t="shared" si="24"/>
        <v>0</v>
      </c>
      <c r="Z528" t="b">
        <f t="shared" si="25"/>
        <v>1</v>
      </c>
      <c r="AA528" t="b">
        <f t="shared" si="26"/>
        <v>0</v>
      </c>
    </row>
    <row r="529" spans="23:27" x14ac:dyDescent="0.25">
      <c r="W529" t="str" cm="1">
        <f t="array" ref="W529">RoundToTwoSigFigs(B529*$O529+$N529)&amp;" "&amp;$J529</f>
        <v xml:space="preserve">0 </v>
      </c>
      <c r="X529" t="str" cm="1">
        <f t="array" ref="X529">RoundToTwoSigFigs(C529*$O529+$N529)&amp;" "&amp;$J529</f>
        <v xml:space="preserve">0 </v>
      </c>
      <c r="Y529" t="b">
        <f t="shared" si="24"/>
        <v>0</v>
      </c>
      <c r="Z529" t="b">
        <f t="shared" si="25"/>
        <v>1</v>
      </c>
      <c r="AA529" t="b">
        <f t="shared" si="26"/>
        <v>0</v>
      </c>
    </row>
    <row r="530" spans="23:27" x14ac:dyDescent="0.25">
      <c r="W530" t="str" cm="1">
        <f t="array" ref="W530">RoundToTwoSigFigs(B530*$O530+$N530)&amp;" "&amp;$J530</f>
        <v xml:space="preserve">0 </v>
      </c>
      <c r="X530" t="str" cm="1">
        <f t="array" ref="X530">RoundToTwoSigFigs(C530*$O530+$N530)&amp;" "&amp;$J530</f>
        <v xml:space="preserve">0 </v>
      </c>
      <c r="Y530" t="b">
        <f t="shared" si="24"/>
        <v>0</v>
      </c>
      <c r="Z530" t="b">
        <f t="shared" si="25"/>
        <v>1</v>
      </c>
      <c r="AA530" t="b">
        <f t="shared" si="26"/>
        <v>0</v>
      </c>
    </row>
    <row r="531" spans="23:27" x14ac:dyDescent="0.25">
      <c r="W531" t="str" cm="1">
        <f t="array" ref="W531">RoundToTwoSigFigs(B531*$O531+$N531)&amp;" "&amp;$J531</f>
        <v xml:space="preserve">0 </v>
      </c>
      <c r="X531" t="str" cm="1">
        <f t="array" ref="X531">RoundToTwoSigFigs(C531*$O531+$N531)&amp;" "&amp;$J531</f>
        <v xml:space="preserve">0 </v>
      </c>
      <c r="Y531" t="b">
        <f t="shared" si="24"/>
        <v>0</v>
      </c>
      <c r="Z531" t="b">
        <f t="shared" si="25"/>
        <v>1</v>
      </c>
      <c r="AA531" t="b">
        <f t="shared" si="26"/>
        <v>0</v>
      </c>
    </row>
    <row r="532" spans="23:27" x14ac:dyDescent="0.25">
      <c r="W532" t="str" cm="1">
        <f t="array" ref="W532">RoundToTwoSigFigs(B532*$O532+$N532)&amp;" "&amp;$J532</f>
        <v xml:space="preserve">0 </v>
      </c>
      <c r="X532" t="str" cm="1">
        <f t="array" ref="X532">RoundToTwoSigFigs(C532*$O532+$N532)&amp;" "&amp;$J532</f>
        <v xml:space="preserve">0 </v>
      </c>
      <c r="Y532" t="b">
        <f t="shared" si="24"/>
        <v>0</v>
      </c>
      <c r="Z532" t="b">
        <f t="shared" si="25"/>
        <v>1</v>
      </c>
      <c r="AA532" t="b">
        <f t="shared" si="26"/>
        <v>0</v>
      </c>
    </row>
    <row r="533" spans="23:27" x14ac:dyDescent="0.25">
      <c r="W533" t="str" cm="1">
        <f t="array" ref="W533">RoundToTwoSigFigs(B533*$O533+$N533)&amp;" "&amp;$J533</f>
        <v xml:space="preserve">0 </v>
      </c>
      <c r="X533" t="str" cm="1">
        <f t="array" ref="X533">RoundToTwoSigFigs(C533*$O533+$N533)&amp;" "&amp;$J533</f>
        <v xml:space="preserve">0 </v>
      </c>
      <c r="Y533" t="b">
        <f t="shared" si="24"/>
        <v>0</v>
      </c>
      <c r="Z533" t="b">
        <f t="shared" si="25"/>
        <v>1</v>
      </c>
      <c r="AA533" t="b">
        <f t="shared" si="26"/>
        <v>0</v>
      </c>
    </row>
    <row r="534" spans="23:27" x14ac:dyDescent="0.25">
      <c r="W534" t="str" cm="1">
        <f t="array" ref="W534">RoundToTwoSigFigs(B534*$O534+$N534)&amp;" "&amp;$J534</f>
        <v xml:space="preserve">0 </v>
      </c>
      <c r="X534" t="str" cm="1">
        <f t="array" ref="X534">RoundToTwoSigFigs(C534*$O534+$N534)&amp;" "&amp;$J534</f>
        <v xml:space="preserve">0 </v>
      </c>
      <c r="Y534" t="b">
        <f t="shared" si="24"/>
        <v>0</v>
      </c>
      <c r="Z534" t="b">
        <f t="shared" si="25"/>
        <v>1</v>
      </c>
      <c r="AA534" t="b">
        <f t="shared" si="26"/>
        <v>0</v>
      </c>
    </row>
    <row r="535" spans="23:27" x14ac:dyDescent="0.25">
      <c r="W535" t="str" cm="1">
        <f t="array" ref="W535">RoundToTwoSigFigs(B535*$O535+$N535)&amp;" "&amp;$J535</f>
        <v xml:space="preserve">0 </v>
      </c>
      <c r="X535" t="str" cm="1">
        <f t="array" ref="X535">RoundToTwoSigFigs(C535*$O535+$N535)&amp;" "&amp;$J535</f>
        <v xml:space="preserve">0 </v>
      </c>
      <c r="Y535" t="b">
        <f t="shared" si="24"/>
        <v>0</v>
      </c>
      <c r="Z535" t="b">
        <f t="shared" si="25"/>
        <v>1</v>
      </c>
      <c r="AA535" t="b">
        <f t="shared" si="26"/>
        <v>0</v>
      </c>
    </row>
    <row r="536" spans="23:27" x14ac:dyDescent="0.25">
      <c r="W536" t="str" cm="1">
        <f t="array" ref="W536">RoundToTwoSigFigs(B536*$O536+$N536)&amp;" "&amp;$J536</f>
        <v xml:space="preserve">0 </v>
      </c>
      <c r="X536" t="str" cm="1">
        <f t="array" ref="X536">RoundToTwoSigFigs(C536*$O536+$N536)&amp;" "&amp;$J536</f>
        <v xml:space="preserve">0 </v>
      </c>
      <c r="Y536" t="b">
        <f t="shared" si="24"/>
        <v>0</v>
      </c>
      <c r="Z536" t="b">
        <f t="shared" si="25"/>
        <v>1</v>
      </c>
      <c r="AA536" t="b">
        <f t="shared" si="26"/>
        <v>0</v>
      </c>
    </row>
    <row r="537" spans="23:27" x14ac:dyDescent="0.25">
      <c r="W537" t="str" cm="1">
        <f t="array" ref="W537">RoundToTwoSigFigs(B537*$O537+$N537)&amp;" "&amp;$J537</f>
        <v xml:space="preserve">0 </v>
      </c>
      <c r="X537" t="str" cm="1">
        <f t="array" ref="X537">RoundToTwoSigFigs(C537*$O537+$N537)&amp;" "&amp;$J537</f>
        <v xml:space="preserve">0 </v>
      </c>
      <c r="Y537" t="b">
        <f t="shared" si="24"/>
        <v>0</v>
      </c>
      <c r="Z537" t="b">
        <f t="shared" si="25"/>
        <v>1</v>
      </c>
      <c r="AA537" t="b">
        <f t="shared" si="26"/>
        <v>0</v>
      </c>
    </row>
    <row r="538" spans="23:27" x14ac:dyDescent="0.25">
      <c r="W538" t="str" cm="1">
        <f t="array" ref="W538">RoundToTwoSigFigs(B538*$O538+$N538)&amp;" "&amp;$J538</f>
        <v xml:space="preserve">0 </v>
      </c>
      <c r="X538" t="str" cm="1">
        <f t="array" ref="X538">RoundToTwoSigFigs(C538*$O538+$N538)&amp;" "&amp;$J538</f>
        <v xml:space="preserve">0 </v>
      </c>
      <c r="Y538" t="b">
        <f t="shared" si="24"/>
        <v>0</v>
      </c>
      <c r="Z538" t="b">
        <f t="shared" si="25"/>
        <v>1</v>
      </c>
      <c r="AA538" t="b">
        <f t="shared" si="26"/>
        <v>0</v>
      </c>
    </row>
    <row r="539" spans="23:27" x14ac:dyDescent="0.25">
      <c r="W539" t="str" cm="1">
        <f t="array" ref="W539">RoundToTwoSigFigs(B539*$O539+$N539)&amp;" "&amp;$J539</f>
        <v xml:space="preserve">0 </v>
      </c>
      <c r="X539" t="str" cm="1">
        <f t="array" ref="X539">RoundToTwoSigFigs(C539*$O539+$N539)&amp;" "&amp;$J539</f>
        <v xml:space="preserve">0 </v>
      </c>
      <c r="Y539" t="b">
        <f t="shared" si="24"/>
        <v>0</v>
      </c>
      <c r="Z539" t="b">
        <f t="shared" si="25"/>
        <v>1</v>
      </c>
      <c r="AA539" t="b">
        <f t="shared" si="26"/>
        <v>0</v>
      </c>
    </row>
    <row r="540" spans="23:27" x14ac:dyDescent="0.25">
      <c r="W540" t="str" cm="1">
        <f t="array" ref="W540">RoundToTwoSigFigs(B540*$O540+$N540)&amp;" "&amp;$J540</f>
        <v xml:space="preserve">0 </v>
      </c>
      <c r="X540" t="str" cm="1">
        <f t="array" ref="X540">RoundToTwoSigFigs(C540*$O540+$N540)&amp;" "&amp;$J540</f>
        <v xml:space="preserve">0 </v>
      </c>
      <c r="Y540" t="b">
        <f t="shared" si="24"/>
        <v>0</v>
      </c>
      <c r="Z540" t="b">
        <f t="shared" si="25"/>
        <v>1</v>
      </c>
      <c r="AA540" t="b">
        <f t="shared" si="26"/>
        <v>0</v>
      </c>
    </row>
    <row r="541" spans="23:27" x14ac:dyDescent="0.25">
      <c r="W541" t="str" cm="1">
        <f t="array" ref="W541">RoundToTwoSigFigs(B541*$O541+$N541)&amp;" "&amp;$J541</f>
        <v xml:space="preserve">0 </v>
      </c>
      <c r="X541" t="str" cm="1">
        <f t="array" ref="X541">RoundToTwoSigFigs(C541*$O541+$N541)&amp;" "&amp;$J541</f>
        <v xml:space="preserve">0 </v>
      </c>
      <c r="Y541" t="b">
        <f t="shared" si="24"/>
        <v>0</v>
      </c>
      <c r="Z541" t="b">
        <f t="shared" si="25"/>
        <v>1</v>
      </c>
      <c r="AA541" t="b">
        <f t="shared" si="26"/>
        <v>0</v>
      </c>
    </row>
    <row r="542" spans="23:27" x14ac:dyDescent="0.25">
      <c r="W542" t="str" cm="1">
        <f t="array" ref="W542">RoundToTwoSigFigs(B542*$O542+$N542)&amp;" "&amp;$J542</f>
        <v xml:space="preserve">0 </v>
      </c>
      <c r="X542" t="str" cm="1">
        <f t="array" ref="X542">RoundToTwoSigFigs(C542*$O542+$N542)&amp;" "&amp;$J542</f>
        <v xml:space="preserve">0 </v>
      </c>
      <c r="Y542" t="b">
        <f t="shared" si="24"/>
        <v>0</v>
      </c>
      <c r="Z542" t="b">
        <f t="shared" si="25"/>
        <v>1</v>
      </c>
      <c r="AA542" t="b">
        <f t="shared" si="26"/>
        <v>0</v>
      </c>
    </row>
    <row r="543" spans="23:27" x14ac:dyDescent="0.25">
      <c r="W543" t="str" cm="1">
        <f t="array" ref="W543">RoundToTwoSigFigs(B543*$O543+$N543)&amp;" "&amp;$J543</f>
        <v xml:space="preserve">0 </v>
      </c>
      <c r="X543" t="str" cm="1">
        <f t="array" ref="X543">RoundToTwoSigFigs(C543*$O543+$N543)&amp;" "&amp;$J543</f>
        <v xml:space="preserve">0 </v>
      </c>
      <c r="Y543" t="b">
        <f t="shared" si="24"/>
        <v>0</v>
      </c>
      <c r="Z543" t="b">
        <f t="shared" si="25"/>
        <v>1</v>
      </c>
      <c r="AA543" t="b">
        <f t="shared" si="26"/>
        <v>0</v>
      </c>
    </row>
    <row r="544" spans="23:27" x14ac:dyDescent="0.25">
      <c r="W544" t="str" cm="1">
        <f t="array" ref="W544">RoundToTwoSigFigs(B544*$O544+$N544)&amp;" "&amp;$J544</f>
        <v xml:space="preserve">0 </v>
      </c>
      <c r="X544" t="str" cm="1">
        <f t="array" ref="X544">RoundToTwoSigFigs(C544*$O544+$N544)&amp;" "&amp;$J544</f>
        <v xml:space="preserve">0 </v>
      </c>
      <c r="Y544" t="b">
        <f t="shared" si="24"/>
        <v>0</v>
      </c>
      <c r="Z544" t="b">
        <f t="shared" si="25"/>
        <v>1</v>
      </c>
      <c r="AA544" t="b">
        <f t="shared" si="26"/>
        <v>0</v>
      </c>
    </row>
    <row r="545" spans="23:27" x14ac:dyDescent="0.25">
      <c r="W545" t="str" cm="1">
        <f t="array" ref="W545">RoundToTwoSigFigs(B545*$O545+$N545)&amp;" "&amp;$J545</f>
        <v xml:space="preserve">0 </v>
      </c>
      <c r="X545" t="str" cm="1">
        <f t="array" ref="X545">RoundToTwoSigFigs(C545*$O545+$N545)&amp;" "&amp;$J545</f>
        <v xml:space="preserve">0 </v>
      </c>
      <c r="Y545" t="b">
        <f t="shared" si="24"/>
        <v>0</v>
      </c>
      <c r="Z545" t="b">
        <f t="shared" si="25"/>
        <v>1</v>
      </c>
      <c r="AA545" t="b">
        <f t="shared" si="26"/>
        <v>0</v>
      </c>
    </row>
    <row r="546" spans="23:27" x14ac:dyDescent="0.25">
      <c r="W546" t="str" cm="1">
        <f t="array" ref="W546">RoundToTwoSigFigs(B546*$O546+$N546)&amp;" "&amp;$J546</f>
        <v xml:space="preserve">0 </v>
      </c>
      <c r="X546" t="str" cm="1">
        <f t="array" ref="X546">RoundToTwoSigFigs(C546*$O546+$N546)&amp;" "&amp;$J546</f>
        <v xml:space="preserve">0 </v>
      </c>
      <c r="Y546" t="b">
        <f t="shared" si="24"/>
        <v>0</v>
      </c>
      <c r="Z546" t="b">
        <f t="shared" si="25"/>
        <v>1</v>
      </c>
      <c r="AA546" t="b">
        <f t="shared" si="26"/>
        <v>0</v>
      </c>
    </row>
    <row r="547" spans="23:27" x14ac:dyDescent="0.25">
      <c r="W547" t="str" cm="1">
        <f t="array" ref="W547">RoundToTwoSigFigs(B547*$O547+$N547)&amp;" "&amp;$J547</f>
        <v xml:space="preserve">0 </v>
      </c>
      <c r="X547" t="str" cm="1">
        <f t="array" ref="X547">RoundToTwoSigFigs(C547*$O547+$N547)&amp;" "&amp;$J547</f>
        <v xml:space="preserve">0 </v>
      </c>
      <c r="Y547" t="b">
        <f t="shared" si="24"/>
        <v>0</v>
      </c>
      <c r="Z547" t="b">
        <f t="shared" si="25"/>
        <v>1</v>
      </c>
      <c r="AA547" t="b">
        <f t="shared" si="26"/>
        <v>0</v>
      </c>
    </row>
    <row r="548" spans="23:27" x14ac:dyDescent="0.25">
      <c r="W548" t="str" cm="1">
        <f t="array" ref="W548">RoundToTwoSigFigs(B548*$O548+$N548)&amp;" "&amp;$J548</f>
        <v xml:space="preserve">0 </v>
      </c>
      <c r="X548" t="str" cm="1">
        <f t="array" ref="X548">RoundToTwoSigFigs(C548*$O548+$N548)&amp;" "&amp;$J548</f>
        <v xml:space="preserve">0 </v>
      </c>
      <c r="Y548" t="b">
        <f t="shared" si="24"/>
        <v>0</v>
      </c>
      <c r="Z548" t="b">
        <f t="shared" si="25"/>
        <v>1</v>
      </c>
      <c r="AA548" t="b">
        <f t="shared" si="26"/>
        <v>0</v>
      </c>
    </row>
    <row r="549" spans="23:27" x14ac:dyDescent="0.25">
      <c r="W549" t="str" cm="1">
        <f t="array" ref="W549">RoundToTwoSigFigs(B549*$O549+$N549)&amp;" "&amp;$J549</f>
        <v xml:space="preserve">0 </v>
      </c>
      <c r="X549" t="str" cm="1">
        <f t="array" ref="X549">RoundToTwoSigFigs(C549*$O549+$N549)&amp;" "&amp;$J549</f>
        <v xml:space="preserve">0 </v>
      </c>
      <c r="Y549" t="b">
        <f t="shared" si="24"/>
        <v>0</v>
      </c>
      <c r="Z549" t="b">
        <f t="shared" si="25"/>
        <v>1</v>
      </c>
      <c r="AA549" t="b">
        <f t="shared" si="26"/>
        <v>0</v>
      </c>
    </row>
    <row r="550" spans="23:27" x14ac:dyDescent="0.25">
      <c r="W550" t="str" cm="1">
        <f t="array" ref="W550">RoundToTwoSigFigs(B550*$O550+$N550)&amp;" "&amp;$J550</f>
        <v xml:space="preserve">0 </v>
      </c>
      <c r="X550" t="str" cm="1">
        <f t="array" ref="X550">RoundToTwoSigFigs(C550*$O550+$N550)&amp;" "&amp;$J550</f>
        <v xml:space="preserve">0 </v>
      </c>
      <c r="Y550" t="b">
        <f t="shared" si="24"/>
        <v>0</v>
      </c>
      <c r="Z550" t="b">
        <f t="shared" si="25"/>
        <v>1</v>
      </c>
      <c r="AA550" t="b">
        <f t="shared" si="26"/>
        <v>0</v>
      </c>
    </row>
    <row r="551" spans="23:27" x14ac:dyDescent="0.25">
      <c r="W551" t="str" cm="1">
        <f t="array" ref="W551">RoundToTwoSigFigs(B551*$O551+$N551)&amp;" "&amp;$J551</f>
        <v xml:space="preserve">0 </v>
      </c>
      <c r="X551" t="str" cm="1">
        <f t="array" ref="X551">RoundToTwoSigFigs(C551*$O551+$N551)&amp;" "&amp;$J551</f>
        <v xml:space="preserve">0 </v>
      </c>
      <c r="Y551" t="b">
        <f t="shared" si="24"/>
        <v>0</v>
      </c>
      <c r="Z551" t="b">
        <f t="shared" si="25"/>
        <v>1</v>
      </c>
      <c r="AA551" t="b">
        <f t="shared" si="26"/>
        <v>0</v>
      </c>
    </row>
    <row r="552" spans="23:27" x14ac:dyDescent="0.25">
      <c r="W552" t="str" cm="1">
        <f t="array" ref="W552">RoundToTwoSigFigs(B552*$O552+$N552)&amp;" "&amp;$J552</f>
        <v xml:space="preserve">0 </v>
      </c>
      <c r="X552" t="str" cm="1">
        <f t="array" ref="X552">RoundToTwoSigFigs(C552*$O552+$N552)&amp;" "&amp;$J552</f>
        <v xml:space="preserve">0 </v>
      </c>
      <c r="Y552" t="b">
        <f t="shared" si="24"/>
        <v>0</v>
      </c>
      <c r="Z552" t="b">
        <f t="shared" si="25"/>
        <v>1</v>
      </c>
      <c r="AA552" t="b">
        <f t="shared" si="26"/>
        <v>0</v>
      </c>
    </row>
    <row r="553" spans="23:27" x14ac:dyDescent="0.25">
      <c r="W553" t="str" cm="1">
        <f t="array" ref="W553">RoundToTwoSigFigs(B553*$O553+$N553)&amp;" "&amp;$J553</f>
        <v xml:space="preserve">0 </v>
      </c>
      <c r="X553" t="str" cm="1">
        <f t="array" ref="X553">RoundToTwoSigFigs(C553*$O553+$N553)&amp;" "&amp;$J553</f>
        <v xml:space="preserve">0 </v>
      </c>
      <c r="Y553" t="b">
        <f t="shared" si="24"/>
        <v>0</v>
      </c>
      <c r="Z553" t="b">
        <f t="shared" si="25"/>
        <v>1</v>
      </c>
      <c r="AA553" t="b">
        <f t="shared" si="26"/>
        <v>0</v>
      </c>
    </row>
    <row r="554" spans="23:27" x14ac:dyDescent="0.25">
      <c r="W554" t="str" cm="1">
        <f t="array" ref="W554">RoundToTwoSigFigs(B554*$O554+$N554)&amp;" "&amp;$J554</f>
        <v xml:space="preserve">0 </v>
      </c>
      <c r="X554" t="str" cm="1">
        <f t="array" ref="X554">RoundToTwoSigFigs(C554*$O554+$N554)&amp;" "&amp;$J554</f>
        <v xml:space="preserve">0 </v>
      </c>
      <c r="Y554" t="b">
        <f t="shared" si="24"/>
        <v>0</v>
      </c>
      <c r="Z554" t="b">
        <f t="shared" si="25"/>
        <v>1</v>
      </c>
      <c r="AA554" t="b">
        <f t="shared" si="26"/>
        <v>0</v>
      </c>
    </row>
    <row r="555" spans="23:27" x14ac:dyDescent="0.25">
      <c r="W555" t="str" cm="1">
        <f t="array" ref="W555">RoundToTwoSigFigs(B555*$O555+$N555)&amp;" "&amp;$J555</f>
        <v xml:space="preserve">0 </v>
      </c>
      <c r="X555" t="str" cm="1">
        <f t="array" ref="X555">RoundToTwoSigFigs(C555*$O555+$N555)&amp;" "&amp;$J555</f>
        <v xml:space="preserve">0 </v>
      </c>
      <c r="Y555" t="b">
        <f t="shared" si="24"/>
        <v>0</v>
      </c>
      <c r="Z555" t="b">
        <f t="shared" si="25"/>
        <v>1</v>
      </c>
      <c r="AA555" t="b">
        <f t="shared" si="26"/>
        <v>0</v>
      </c>
    </row>
    <row r="556" spans="23:27" x14ac:dyDescent="0.25">
      <c r="W556" t="str" cm="1">
        <f t="array" ref="W556">RoundToTwoSigFigs(B556*$O556+$N556)&amp;" "&amp;$J556</f>
        <v xml:space="preserve">0 </v>
      </c>
      <c r="X556" t="str" cm="1">
        <f t="array" ref="X556">RoundToTwoSigFigs(C556*$O556+$N556)&amp;" "&amp;$J556</f>
        <v xml:space="preserve">0 </v>
      </c>
      <c r="Y556" t="b">
        <f t="shared" si="24"/>
        <v>0</v>
      </c>
      <c r="Z556" t="b">
        <f t="shared" si="25"/>
        <v>1</v>
      </c>
      <c r="AA556" t="b">
        <f t="shared" si="26"/>
        <v>0</v>
      </c>
    </row>
    <row r="557" spans="23:27" x14ac:dyDescent="0.25">
      <c r="W557" t="str" cm="1">
        <f t="array" ref="W557">RoundToTwoSigFigs(B557*$O557+$N557)&amp;" "&amp;$J557</f>
        <v xml:space="preserve">0 </v>
      </c>
      <c r="X557" t="str" cm="1">
        <f t="array" ref="X557">RoundToTwoSigFigs(C557*$O557+$N557)&amp;" "&amp;$J557</f>
        <v xml:space="preserve">0 </v>
      </c>
      <c r="Y557" t="b">
        <f t="shared" si="24"/>
        <v>0</v>
      </c>
      <c r="Z557" t="b">
        <f t="shared" si="25"/>
        <v>1</v>
      </c>
      <c r="AA557" t="b">
        <f t="shared" si="26"/>
        <v>0</v>
      </c>
    </row>
    <row r="558" spans="23:27" x14ac:dyDescent="0.25">
      <c r="W558" t="str" cm="1">
        <f t="array" ref="W558">RoundToTwoSigFigs(B558*$O558+$N558)&amp;" "&amp;$J558</f>
        <v xml:space="preserve">0 </v>
      </c>
      <c r="X558" t="str" cm="1">
        <f t="array" ref="X558">RoundToTwoSigFigs(C558*$O558+$N558)&amp;" "&amp;$J558</f>
        <v xml:space="preserve">0 </v>
      </c>
      <c r="Y558" t="b">
        <f t="shared" si="24"/>
        <v>0</v>
      </c>
      <c r="Z558" t="b">
        <f t="shared" si="25"/>
        <v>1</v>
      </c>
      <c r="AA558" t="b">
        <f t="shared" si="26"/>
        <v>0</v>
      </c>
    </row>
    <row r="559" spans="23:27" x14ac:dyDescent="0.25">
      <c r="W559" t="str" cm="1">
        <f t="array" ref="W559">RoundToTwoSigFigs(B559*$O559+$N559)&amp;" "&amp;$J559</f>
        <v xml:space="preserve">0 </v>
      </c>
      <c r="X559" t="str" cm="1">
        <f t="array" ref="X559">RoundToTwoSigFigs(C559*$O559+$N559)&amp;" "&amp;$J559</f>
        <v xml:space="preserve">0 </v>
      </c>
      <c r="Y559" t="b">
        <f t="shared" si="24"/>
        <v>0</v>
      </c>
      <c r="Z559" t="b">
        <f t="shared" si="25"/>
        <v>1</v>
      </c>
      <c r="AA559" t="b">
        <f t="shared" si="26"/>
        <v>0</v>
      </c>
    </row>
    <row r="560" spans="23:27" x14ac:dyDescent="0.25">
      <c r="W560" t="str" cm="1">
        <f t="array" ref="W560">RoundToTwoSigFigs(B560*$O560+$N560)&amp;" "&amp;$J560</f>
        <v xml:space="preserve">0 </v>
      </c>
      <c r="X560" t="str" cm="1">
        <f t="array" ref="X560">RoundToTwoSigFigs(C560*$O560+$N560)&amp;" "&amp;$J560</f>
        <v xml:space="preserve">0 </v>
      </c>
      <c r="Y560" t="b">
        <f t="shared" si="24"/>
        <v>0</v>
      </c>
      <c r="Z560" t="b">
        <f t="shared" si="25"/>
        <v>1</v>
      </c>
      <c r="AA560" t="b">
        <f t="shared" si="26"/>
        <v>0</v>
      </c>
    </row>
    <row r="561" spans="23:27" x14ac:dyDescent="0.25">
      <c r="W561" t="str" cm="1">
        <f t="array" ref="W561">RoundToTwoSigFigs(B561*$O561+$N561)&amp;" "&amp;$J561</f>
        <v xml:space="preserve">0 </v>
      </c>
      <c r="X561" t="str" cm="1">
        <f t="array" ref="X561">RoundToTwoSigFigs(C561*$O561+$N561)&amp;" "&amp;$J561</f>
        <v xml:space="preserve">0 </v>
      </c>
      <c r="Y561" t="b">
        <f t="shared" si="24"/>
        <v>0</v>
      </c>
      <c r="Z561" t="b">
        <f t="shared" si="25"/>
        <v>1</v>
      </c>
      <c r="AA561" t="b">
        <f t="shared" si="26"/>
        <v>0</v>
      </c>
    </row>
    <row r="562" spans="23:27" x14ac:dyDescent="0.25">
      <c r="W562" t="str" cm="1">
        <f t="array" ref="W562">RoundToTwoSigFigs(B562*$O562+$N562)&amp;" "&amp;$J562</f>
        <v xml:space="preserve">0 </v>
      </c>
      <c r="X562" t="str" cm="1">
        <f t="array" ref="X562">RoundToTwoSigFigs(C562*$O562+$N562)&amp;" "&amp;$J562</f>
        <v xml:space="preserve">0 </v>
      </c>
      <c r="Y562" t="b">
        <f t="shared" si="24"/>
        <v>0</v>
      </c>
      <c r="Z562" t="b">
        <f t="shared" si="25"/>
        <v>1</v>
      </c>
      <c r="AA562" t="b">
        <f t="shared" si="26"/>
        <v>0</v>
      </c>
    </row>
    <row r="563" spans="23:27" x14ac:dyDescent="0.25">
      <c r="W563" t="str" cm="1">
        <f t="array" ref="W563">RoundToTwoSigFigs(B563*$O563+$N563)&amp;" "&amp;$J563</f>
        <v xml:space="preserve">0 </v>
      </c>
      <c r="X563" t="str" cm="1">
        <f t="array" ref="X563">RoundToTwoSigFigs(C563*$O563+$N563)&amp;" "&amp;$J563</f>
        <v xml:space="preserve">0 </v>
      </c>
      <c r="Y563" t="b">
        <f t="shared" si="24"/>
        <v>0</v>
      </c>
      <c r="Z563" t="b">
        <f t="shared" si="25"/>
        <v>1</v>
      </c>
      <c r="AA563" t="b">
        <f t="shared" si="26"/>
        <v>0</v>
      </c>
    </row>
    <row r="564" spans="23:27" x14ac:dyDescent="0.25">
      <c r="W564" t="str" cm="1">
        <f t="array" ref="W564">RoundToTwoSigFigs(B564*$O564+$N564)&amp;" "&amp;$J564</f>
        <v xml:space="preserve">0 </v>
      </c>
      <c r="X564" t="str" cm="1">
        <f t="array" ref="X564">RoundToTwoSigFigs(C564*$O564+$N564)&amp;" "&amp;$J564</f>
        <v xml:space="preserve">0 </v>
      </c>
      <c r="Y564" t="b">
        <f t="shared" si="24"/>
        <v>0</v>
      </c>
      <c r="Z564" t="b">
        <f t="shared" si="25"/>
        <v>1</v>
      </c>
      <c r="AA564" t="b">
        <f t="shared" si="26"/>
        <v>0</v>
      </c>
    </row>
    <row r="565" spans="23:27" x14ac:dyDescent="0.25">
      <c r="W565" t="str" cm="1">
        <f t="array" ref="W565">RoundToTwoSigFigs(B565*$O565+$N565)&amp;" "&amp;$J565</f>
        <v xml:space="preserve">0 </v>
      </c>
      <c r="X565" t="str" cm="1">
        <f t="array" ref="X565">RoundToTwoSigFigs(C565*$O565+$N565)&amp;" "&amp;$J565</f>
        <v xml:space="preserve">0 </v>
      </c>
      <c r="Y565" t="b">
        <f t="shared" si="24"/>
        <v>0</v>
      </c>
      <c r="Z565" t="b">
        <f t="shared" si="25"/>
        <v>1</v>
      </c>
      <c r="AA565" t="b">
        <f t="shared" si="26"/>
        <v>0</v>
      </c>
    </row>
    <row r="566" spans="23:27" x14ac:dyDescent="0.25">
      <c r="W566" t="str" cm="1">
        <f t="array" ref="W566">RoundToTwoSigFigs(B566*$O566+$N566)&amp;" "&amp;$J566</f>
        <v xml:space="preserve">0 </v>
      </c>
      <c r="X566" t="str" cm="1">
        <f t="array" ref="X566">RoundToTwoSigFigs(C566*$O566+$N566)&amp;" "&amp;$J566</f>
        <v xml:space="preserve">0 </v>
      </c>
      <c r="Y566" t="b">
        <f t="shared" si="24"/>
        <v>0</v>
      </c>
      <c r="Z566" t="b">
        <f t="shared" si="25"/>
        <v>1</v>
      </c>
      <c r="AA566" t="b">
        <f t="shared" si="26"/>
        <v>0</v>
      </c>
    </row>
    <row r="567" spans="23:27" x14ac:dyDescent="0.25">
      <c r="W567" t="str" cm="1">
        <f t="array" ref="W567">RoundToTwoSigFigs(B567*$O567+$N567)&amp;" "&amp;$J567</f>
        <v xml:space="preserve">0 </v>
      </c>
      <c r="X567" t="str" cm="1">
        <f t="array" ref="X567">RoundToTwoSigFigs(C567*$O567+$N567)&amp;" "&amp;$J567</f>
        <v xml:space="preserve">0 </v>
      </c>
      <c r="Y567" t="b">
        <f t="shared" si="24"/>
        <v>0</v>
      </c>
      <c r="Z567" t="b">
        <f t="shared" si="25"/>
        <v>1</v>
      </c>
      <c r="AA567" t="b">
        <f t="shared" si="26"/>
        <v>0</v>
      </c>
    </row>
    <row r="568" spans="23:27" x14ac:dyDescent="0.25">
      <c r="W568" t="str" cm="1">
        <f t="array" ref="W568">RoundToTwoSigFigs(B568*$O568+$N568)&amp;" "&amp;$J568</f>
        <v xml:space="preserve">0 </v>
      </c>
      <c r="X568" t="str" cm="1">
        <f t="array" ref="X568">RoundToTwoSigFigs(C568*$O568+$N568)&amp;" "&amp;$J568</f>
        <v xml:space="preserve">0 </v>
      </c>
      <c r="Y568" t="b">
        <f t="shared" si="24"/>
        <v>0</v>
      </c>
      <c r="Z568" t="b">
        <f t="shared" si="25"/>
        <v>1</v>
      </c>
      <c r="AA568" t="b">
        <f t="shared" si="26"/>
        <v>0</v>
      </c>
    </row>
    <row r="569" spans="23:27" x14ac:dyDescent="0.25">
      <c r="W569" t="str" cm="1">
        <f t="array" ref="W569">RoundToTwoSigFigs(B569*$O569+$N569)&amp;" "&amp;$J569</f>
        <v xml:space="preserve">0 </v>
      </c>
      <c r="X569" t="str" cm="1">
        <f t="array" ref="X569">RoundToTwoSigFigs(C569*$O569+$N569)&amp;" "&amp;$J569</f>
        <v xml:space="preserve">0 </v>
      </c>
      <c r="Y569" t="b">
        <f t="shared" si="24"/>
        <v>0</v>
      </c>
      <c r="Z569" t="b">
        <f t="shared" si="25"/>
        <v>1</v>
      </c>
      <c r="AA569" t="b">
        <f t="shared" si="26"/>
        <v>0</v>
      </c>
    </row>
    <row r="570" spans="23:27" x14ac:dyDescent="0.25">
      <c r="W570" t="str" cm="1">
        <f t="array" ref="W570">RoundToTwoSigFigs(B570*$O570+$N570)&amp;" "&amp;$J570</f>
        <v xml:space="preserve">0 </v>
      </c>
      <c r="X570" t="str" cm="1">
        <f t="array" ref="X570">RoundToTwoSigFigs(C570*$O570+$N570)&amp;" "&amp;$J570</f>
        <v xml:space="preserve">0 </v>
      </c>
      <c r="Y570" t="b">
        <f t="shared" si="24"/>
        <v>0</v>
      </c>
      <c r="Z570" t="b">
        <f t="shared" si="25"/>
        <v>1</v>
      </c>
      <c r="AA570" t="b">
        <f t="shared" si="26"/>
        <v>0</v>
      </c>
    </row>
    <row r="571" spans="23:27" x14ac:dyDescent="0.25">
      <c r="W571" t="str" cm="1">
        <f t="array" ref="W571">RoundToTwoSigFigs(B571*$O571+$N571)&amp;" "&amp;$J571</f>
        <v xml:space="preserve">0 </v>
      </c>
      <c r="X571" t="str" cm="1">
        <f t="array" ref="X571">RoundToTwoSigFigs(C571*$O571+$N571)&amp;" "&amp;$J571</f>
        <v xml:space="preserve">0 </v>
      </c>
      <c r="Y571" t="b">
        <f t="shared" si="24"/>
        <v>0</v>
      </c>
      <c r="Z571" t="b">
        <f t="shared" si="25"/>
        <v>1</v>
      </c>
      <c r="AA571" t="b">
        <f t="shared" si="26"/>
        <v>0</v>
      </c>
    </row>
    <row r="572" spans="23:27" x14ac:dyDescent="0.25">
      <c r="W572" t="str" cm="1">
        <f t="array" ref="W572">RoundToTwoSigFigs(B572*$O572+$N572)&amp;" "&amp;$J572</f>
        <v xml:space="preserve">0 </v>
      </c>
      <c r="X572" t="str" cm="1">
        <f t="array" ref="X572">RoundToTwoSigFigs(C572*$O572+$N572)&amp;" "&amp;$J572</f>
        <v xml:space="preserve">0 </v>
      </c>
      <c r="Y572" t="b">
        <f t="shared" si="24"/>
        <v>0</v>
      </c>
      <c r="Z572" t="b">
        <f t="shared" si="25"/>
        <v>1</v>
      </c>
      <c r="AA572" t="b">
        <f t="shared" si="26"/>
        <v>0</v>
      </c>
    </row>
    <row r="573" spans="23:27" x14ac:dyDescent="0.25">
      <c r="W573" t="str" cm="1">
        <f t="array" ref="W573">RoundToTwoSigFigs(B573*$O573+$N573)&amp;" "&amp;$J573</f>
        <v xml:space="preserve">0 </v>
      </c>
      <c r="X573" t="str" cm="1">
        <f t="array" ref="X573">RoundToTwoSigFigs(C573*$O573+$N573)&amp;" "&amp;$J573</f>
        <v xml:space="preserve">0 </v>
      </c>
      <c r="Y573" t="b">
        <f t="shared" si="24"/>
        <v>0</v>
      </c>
      <c r="Z573" t="b">
        <f t="shared" si="25"/>
        <v>1</v>
      </c>
      <c r="AA573" t="b">
        <f t="shared" si="26"/>
        <v>0</v>
      </c>
    </row>
    <row r="574" spans="23:27" x14ac:dyDescent="0.25">
      <c r="W574" t="str" cm="1">
        <f t="array" ref="W574">RoundToTwoSigFigs(B574*$O574+$N574)&amp;" "&amp;$J574</f>
        <v xml:space="preserve">0 </v>
      </c>
      <c r="X574" t="str" cm="1">
        <f t="array" ref="X574">RoundToTwoSigFigs(C574*$O574+$N574)&amp;" "&amp;$J574</f>
        <v xml:space="preserve">0 </v>
      </c>
      <c r="Y574" t="b">
        <f t="shared" si="24"/>
        <v>0</v>
      </c>
      <c r="Z574" t="b">
        <f t="shared" si="25"/>
        <v>1</v>
      </c>
      <c r="AA574" t="b">
        <f t="shared" si="26"/>
        <v>0</v>
      </c>
    </row>
    <row r="575" spans="23:27" x14ac:dyDescent="0.25">
      <c r="W575" t="str" cm="1">
        <f t="array" ref="W575">RoundToTwoSigFigs(B575*$O575+$N575)&amp;" "&amp;$J575</f>
        <v xml:space="preserve">0 </v>
      </c>
      <c r="X575" t="str" cm="1">
        <f t="array" ref="X575">RoundToTwoSigFigs(C575*$O575+$N575)&amp;" "&amp;$J575</f>
        <v xml:space="preserve">0 </v>
      </c>
      <c r="Y575" t="b">
        <f t="shared" si="24"/>
        <v>0</v>
      </c>
      <c r="Z575" t="b">
        <f t="shared" si="25"/>
        <v>1</v>
      </c>
      <c r="AA575" t="b">
        <f t="shared" si="26"/>
        <v>0</v>
      </c>
    </row>
    <row r="576" spans="23:27" x14ac:dyDescent="0.25">
      <c r="W576" t="str" cm="1">
        <f t="array" ref="W576">RoundToTwoSigFigs(B576*$O576+$N576)&amp;" "&amp;$J576</f>
        <v xml:space="preserve">0 </v>
      </c>
      <c r="X576" t="str" cm="1">
        <f t="array" ref="X576">RoundToTwoSigFigs(C576*$O576+$N576)&amp;" "&amp;$J576</f>
        <v xml:space="preserve">0 </v>
      </c>
      <c r="Y576" t="b">
        <f t="shared" si="24"/>
        <v>0</v>
      </c>
      <c r="Z576" t="b">
        <f t="shared" si="25"/>
        <v>1</v>
      </c>
      <c r="AA576" t="b">
        <f t="shared" si="26"/>
        <v>0</v>
      </c>
    </row>
    <row r="577" spans="23:27" x14ac:dyDescent="0.25">
      <c r="W577" t="str" cm="1">
        <f t="array" ref="W577">RoundToTwoSigFigs(B577*$O577+$N577)&amp;" "&amp;$J577</f>
        <v xml:space="preserve">0 </v>
      </c>
      <c r="X577" t="str" cm="1">
        <f t="array" ref="X577">RoundToTwoSigFigs(C577*$O577+$N577)&amp;" "&amp;$J577</f>
        <v xml:space="preserve">0 </v>
      </c>
      <c r="Y577" t="b">
        <f t="shared" si="24"/>
        <v>0</v>
      </c>
      <c r="Z577" t="b">
        <f t="shared" si="25"/>
        <v>1</v>
      </c>
      <c r="AA577" t="b">
        <f t="shared" si="26"/>
        <v>0</v>
      </c>
    </row>
    <row r="578" spans="23:27" x14ac:dyDescent="0.25">
      <c r="W578" t="str" cm="1">
        <f t="array" ref="W578">RoundToTwoSigFigs(B578*$O578+$N578)&amp;" "&amp;$J578</f>
        <v xml:space="preserve">0 </v>
      </c>
      <c r="X578" t="str" cm="1">
        <f t="array" ref="X578">RoundToTwoSigFigs(C578*$O578+$N578)&amp;" "&amp;$J578</f>
        <v xml:space="preserve">0 </v>
      </c>
      <c r="Y578" t="b">
        <f t="shared" si="24"/>
        <v>0</v>
      </c>
      <c r="Z578" t="b">
        <f t="shared" si="25"/>
        <v>1</v>
      </c>
      <c r="AA578" t="b">
        <f t="shared" si="26"/>
        <v>0</v>
      </c>
    </row>
    <row r="579" spans="23:27" x14ac:dyDescent="0.25">
      <c r="W579" t="str" cm="1">
        <f t="array" ref="W579">RoundToTwoSigFigs(B579*$O579+$N579)&amp;" "&amp;$J579</f>
        <v xml:space="preserve">0 </v>
      </c>
      <c r="X579" t="str" cm="1">
        <f t="array" ref="X579">RoundToTwoSigFigs(C579*$O579+$N579)&amp;" "&amp;$J579</f>
        <v xml:space="preserve">0 </v>
      </c>
      <c r="Y579" t="b">
        <f t="shared" ref="Y579:Y642" si="27">AND((W579=U579),(V579=X579))</f>
        <v>0</v>
      </c>
      <c r="Z579" t="b">
        <f t="shared" ref="Z579:Z642" si="28">AND(B579&gt;=F579,B579&lt;=G579)</f>
        <v>1</v>
      </c>
      <c r="AA579" t="b">
        <f t="shared" ref="AA579:AA642" si="29">F579&lt;G579</f>
        <v>0</v>
      </c>
    </row>
    <row r="580" spans="23:27" x14ac:dyDescent="0.25">
      <c r="W580" t="str" cm="1">
        <f t="array" ref="W580">RoundToTwoSigFigs(B580*$O580+$N580)&amp;" "&amp;$J580</f>
        <v xml:space="preserve">0 </v>
      </c>
      <c r="X580" t="str" cm="1">
        <f t="array" ref="X580">RoundToTwoSigFigs(C580*$O580+$N580)&amp;" "&amp;$J580</f>
        <v xml:space="preserve">0 </v>
      </c>
      <c r="Y580" t="b">
        <f t="shared" si="27"/>
        <v>0</v>
      </c>
      <c r="Z580" t="b">
        <f t="shared" si="28"/>
        <v>1</v>
      </c>
      <c r="AA580" t="b">
        <f t="shared" si="29"/>
        <v>0</v>
      </c>
    </row>
    <row r="581" spans="23:27" x14ac:dyDescent="0.25">
      <c r="W581" t="str" cm="1">
        <f t="array" ref="W581">RoundToTwoSigFigs(B581*$O581+$N581)&amp;" "&amp;$J581</f>
        <v xml:space="preserve">0 </v>
      </c>
      <c r="X581" t="str" cm="1">
        <f t="array" ref="X581">RoundToTwoSigFigs(C581*$O581+$N581)&amp;" "&amp;$J581</f>
        <v xml:space="preserve">0 </v>
      </c>
      <c r="Y581" t="b">
        <f t="shared" si="27"/>
        <v>0</v>
      </c>
      <c r="Z581" t="b">
        <f t="shared" si="28"/>
        <v>1</v>
      </c>
      <c r="AA581" t="b">
        <f t="shared" si="29"/>
        <v>0</v>
      </c>
    </row>
    <row r="582" spans="23:27" x14ac:dyDescent="0.25">
      <c r="W582" t="str" cm="1">
        <f t="array" ref="W582">RoundToTwoSigFigs(B582*$O582+$N582)&amp;" "&amp;$J582</f>
        <v xml:space="preserve">0 </v>
      </c>
      <c r="X582" t="str" cm="1">
        <f t="array" ref="X582">RoundToTwoSigFigs(C582*$O582+$N582)&amp;" "&amp;$J582</f>
        <v xml:space="preserve">0 </v>
      </c>
      <c r="Y582" t="b">
        <f t="shared" si="27"/>
        <v>0</v>
      </c>
      <c r="Z582" t="b">
        <f t="shared" si="28"/>
        <v>1</v>
      </c>
      <c r="AA582" t="b">
        <f t="shared" si="29"/>
        <v>0</v>
      </c>
    </row>
    <row r="583" spans="23:27" x14ac:dyDescent="0.25">
      <c r="W583" t="str" cm="1">
        <f t="array" ref="W583">RoundToTwoSigFigs(B583*$O583+$N583)&amp;" "&amp;$J583</f>
        <v xml:space="preserve">0 </v>
      </c>
      <c r="X583" t="str" cm="1">
        <f t="array" ref="X583">RoundToTwoSigFigs(C583*$O583+$N583)&amp;" "&amp;$J583</f>
        <v xml:space="preserve">0 </v>
      </c>
      <c r="Y583" t="b">
        <f t="shared" si="27"/>
        <v>0</v>
      </c>
      <c r="Z583" t="b">
        <f t="shared" si="28"/>
        <v>1</v>
      </c>
      <c r="AA583" t="b">
        <f t="shared" si="29"/>
        <v>0</v>
      </c>
    </row>
    <row r="584" spans="23:27" x14ac:dyDescent="0.25">
      <c r="W584" t="str" cm="1">
        <f t="array" ref="W584">RoundToTwoSigFigs(B584*$O584+$N584)&amp;" "&amp;$J584</f>
        <v xml:space="preserve">0 </v>
      </c>
      <c r="X584" t="str" cm="1">
        <f t="array" ref="X584">RoundToTwoSigFigs(C584*$O584+$N584)&amp;" "&amp;$J584</f>
        <v xml:space="preserve">0 </v>
      </c>
      <c r="Y584" t="b">
        <f t="shared" si="27"/>
        <v>0</v>
      </c>
      <c r="Z584" t="b">
        <f t="shared" si="28"/>
        <v>1</v>
      </c>
      <c r="AA584" t="b">
        <f t="shared" si="29"/>
        <v>0</v>
      </c>
    </row>
    <row r="585" spans="23:27" x14ac:dyDescent="0.25">
      <c r="W585" t="str" cm="1">
        <f t="array" ref="W585">RoundToTwoSigFigs(B585*$O585+$N585)&amp;" "&amp;$J585</f>
        <v xml:space="preserve">0 </v>
      </c>
      <c r="X585" t="str" cm="1">
        <f t="array" ref="X585">RoundToTwoSigFigs(C585*$O585+$N585)&amp;" "&amp;$J585</f>
        <v xml:space="preserve">0 </v>
      </c>
      <c r="Y585" t="b">
        <f t="shared" si="27"/>
        <v>0</v>
      </c>
      <c r="Z585" t="b">
        <f t="shared" si="28"/>
        <v>1</v>
      </c>
      <c r="AA585" t="b">
        <f t="shared" si="29"/>
        <v>0</v>
      </c>
    </row>
    <row r="586" spans="23:27" x14ac:dyDescent="0.25">
      <c r="W586" t="str" cm="1">
        <f t="array" ref="W586">RoundToTwoSigFigs(B586*$O586+$N586)&amp;" "&amp;$J586</f>
        <v xml:space="preserve">0 </v>
      </c>
      <c r="X586" t="str" cm="1">
        <f t="array" ref="X586">RoundToTwoSigFigs(C586*$O586+$N586)&amp;" "&amp;$J586</f>
        <v xml:space="preserve">0 </v>
      </c>
      <c r="Y586" t="b">
        <f t="shared" si="27"/>
        <v>0</v>
      </c>
      <c r="Z586" t="b">
        <f t="shared" si="28"/>
        <v>1</v>
      </c>
      <c r="AA586" t="b">
        <f t="shared" si="29"/>
        <v>0</v>
      </c>
    </row>
    <row r="587" spans="23:27" x14ac:dyDescent="0.25">
      <c r="W587" t="str" cm="1">
        <f t="array" ref="W587">RoundToTwoSigFigs(B587*$O587+$N587)&amp;" "&amp;$J587</f>
        <v xml:space="preserve">0 </v>
      </c>
      <c r="X587" t="str" cm="1">
        <f t="array" ref="X587">RoundToTwoSigFigs(C587*$O587+$N587)&amp;" "&amp;$J587</f>
        <v xml:space="preserve">0 </v>
      </c>
      <c r="Y587" t="b">
        <f t="shared" si="27"/>
        <v>0</v>
      </c>
      <c r="Z587" t="b">
        <f t="shared" si="28"/>
        <v>1</v>
      </c>
      <c r="AA587" t="b">
        <f t="shared" si="29"/>
        <v>0</v>
      </c>
    </row>
    <row r="588" spans="23:27" x14ac:dyDescent="0.25">
      <c r="W588" t="str" cm="1">
        <f t="array" ref="W588">RoundToTwoSigFigs(B588*$O588+$N588)&amp;" "&amp;$J588</f>
        <v xml:space="preserve">0 </v>
      </c>
      <c r="X588" t="str" cm="1">
        <f t="array" ref="X588">RoundToTwoSigFigs(C588*$O588+$N588)&amp;" "&amp;$J588</f>
        <v xml:space="preserve">0 </v>
      </c>
      <c r="Y588" t="b">
        <f t="shared" si="27"/>
        <v>0</v>
      </c>
      <c r="Z588" t="b">
        <f t="shared" si="28"/>
        <v>1</v>
      </c>
      <c r="AA588" t="b">
        <f t="shared" si="29"/>
        <v>0</v>
      </c>
    </row>
    <row r="589" spans="23:27" x14ac:dyDescent="0.25">
      <c r="W589" t="str" cm="1">
        <f t="array" ref="W589">RoundToTwoSigFigs(B589*$O589+$N589)&amp;" "&amp;$J589</f>
        <v xml:space="preserve">0 </v>
      </c>
      <c r="X589" t="str" cm="1">
        <f t="array" ref="X589">RoundToTwoSigFigs(C589*$O589+$N589)&amp;" "&amp;$J589</f>
        <v xml:space="preserve">0 </v>
      </c>
      <c r="Y589" t="b">
        <f t="shared" si="27"/>
        <v>0</v>
      </c>
      <c r="Z589" t="b">
        <f t="shared" si="28"/>
        <v>1</v>
      </c>
      <c r="AA589" t="b">
        <f t="shared" si="29"/>
        <v>0</v>
      </c>
    </row>
    <row r="590" spans="23:27" x14ac:dyDescent="0.25">
      <c r="W590" t="str" cm="1">
        <f t="array" ref="W590">RoundToTwoSigFigs(B590*$O590+$N590)&amp;" "&amp;$J590</f>
        <v xml:space="preserve">0 </v>
      </c>
      <c r="X590" t="str" cm="1">
        <f t="array" ref="X590">RoundToTwoSigFigs(C590*$O590+$N590)&amp;" "&amp;$J590</f>
        <v xml:space="preserve">0 </v>
      </c>
      <c r="Y590" t="b">
        <f t="shared" si="27"/>
        <v>0</v>
      </c>
      <c r="Z590" t="b">
        <f t="shared" si="28"/>
        <v>1</v>
      </c>
      <c r="AA590" t="b">
        <f t="shared" si="29"/>
        <v>0</v>
      </c>
    </row>
    <row r="591" spans="23:27" x14ac:dyDescent="0.25">
      <c r="W591" t="str" cm="1">
        <f t="array" ref="W591">RoundToTwoSigFigs(B591*$O591+$N591)&amp;" "&amp;$J591</f>
        <v xml:space="preserve">0 </v>
      </c>
      <c r="X591" t="str" cm="1">
        <f t="array" ref="X591">RoundToTwoSigFigs(C591*$O591+$N591)&amp;" "&amp;$J591</f>
        <v xml:space="preserve">0 </v>
      </c>
      <c r="Y591" t="b">
        <f t="shared" si="27"/>
        <v>0</v>
      </c>
      <c r="Z591" t="b">
        <f t="shared" si="28"/>
        <v>1</v>
      </c>
      <c r="AA591" t="b">
        <f t="shared" si="29"/>
        <v>0</v>
      </c>
    </row>
    <row r="592" spans="23:27" x14ac:dyDescent="0.25">
      <c r="W592" t="str" cm="1">
        <f t="array" ref="W592">RoundToTwoSigFigs(B592*$O592+$N592)&amp;" "&amp;$J592</f>
        <v xml:space="preserve">0 </v>
      </c>
      <c r="X592" t="str" cm="1">
        <f t="array" ref="X592">RoundToTwoSigFigs(C592*$O592+$N592)&amp;" "&amp;$J592</f>
        <v xml:space="preserve">0 </v>
      </c>
      <c r="Y592" t="b">
        <f t="shared" si="27"/>
        <v>0</v>
      </c>
      <c r="Z592" t="b">
        <f t="shared" si="28"/>
        <v>1</v>
      </c>
      <c r="AA592" t="b">
        <f t="shared" si="29"/>
        <v>0</v>
      </c>
    </row>
    <row r="593" spans="23:27" x14ac:dyDescent="0.25">
      <c r="W593" t="str" cm="1">
        <f t="array" ref="W593">RoundToTwoSigFigs(B593*$O593+$N593)&amp;" "&amp;$J593</f>
        <v xml:space="preserve">0 </v>
      </c>
      <c r="X593" t="str" cm="1">
        <f t="array" ref="X593">RoundToTwoSigFigs(C593*$O593+$N593)&amp;" "&amp;$J593</f>
        <v xml:space="preserve">0 </v>
      </c>
      <c r="Y593" t="b">
        <f t="shared" si="27"/>
        <v>0</v>
      </c>
      <c r="Z593" t="b">
        <f t="shared" si="28"/>
        <v>1</v>
      </c>
      <c r="AA593" t="b">
        <f t="shared" si="29"/>
        <v>0</v>
      </c>
    </row>
    <row r="594" spans="23:27" x14ac:dyDescent="0.25">
      <c r="W594" t="str" cm="1">
        <f t="array" ref="W594">RoundToTwoSigFigs(B594*$O594+$N594)&amp;" "&amp;$J594</f>
        <v xml:space="preserve">0 </v>
      </c>
      <c r="X594" t="str" cm="1">
        <f t="array" ref="X594">RoundToTwoSigFigs(C594*$O594+$N594)&amp;" "&amp;$J594</f>
        <v xml:space="preserve">0 </v>
      </c>
      <c r="Y594" t="b">
        <f t="shared" si="27"/>
        <v>0</v>
      </c>
      <c r="Z594" t="b">
        <f t="shared" si="28"/>
        <v>1</v>
      </c>
      <c r="AA594" t="b">
        <f t="shared" si="29"/>
        <v>0</v>
      </c>
    </row>
    <row r="595" spans="23:27" x14ac:dyDescent="0.25">
      <c r="W595" t="str" cm="1">
        <f t="array" ref="W595">RoundToTwoSigFigs(B595*$O595+$N595)&amp;" "&amp;$J595</f>
        <v xml:space="preserve">0 </v>
      </c>
      <c r="X595" t="str" cm="1">
        <f t="array" ref="X595">RoundToTwoSigFigs(C595*$O595+$N595)&amp;" "&amp;$J595</f>
        <v xml:space="preserve">0 </v>
      </c>
      <c r="Y595" t="b">
        <f t="shared" si="27"/>
        <v>0</v>
      </c>
      <c r="Z595" t="b">
        <f t="shared" si="28"/>
        <v>1</v>
      </c>
      <c r="AA595" t="b">
        <f t="shared" si="29"/>
        <v>0</v>
      </c>
    </row>
    <row r="596" spans="23:27" x14ac:dyDescent="0.25">
      <c r="W596" t="str" cm="1">
        <f t="array" ref="W596">RoundToTwoSigFigs(B596*$O596+$N596)&amp;" "&amp;$J596</f>
        <v xml:space="preserve">0 </v>
      </c>
      <c r="X596" t="str" cm="1">
        <f t="array" ref="X596">RoundToTwoSigFigs(C596*$O596+$N596)&amp;" "&amp;$J596</f>
        <v xml:space="preserve">0 </v>
      </c>
      <c r="Y596" t="b">
        <f t="shared" si="27"/>
        <v>0</v>
      </c>
      <c r="Z596" t="b">
        <f t="shared" si="28"/>
        <v>1</v>
      </c>
      <c r="AA596" t="b">
        <f t="shared" si="29"/>
        <v>0</v>
      </c>
    </row>
    <row r="597" spans="23:27" x14ac:dyDescent="0.25">
      <c r="W597" t="str" cm="1">
        <f t="array" ref="W597">RoundToTwoSigFigs(B597*$O597+$N597)&amp;" "&amp;$J597</f>
        <v xml:space="preserve">0 </v>
      </c>
      <c r="X597" t="str" cm="1">
        <f t="array" ref="X597">RoundToTwoSigFigs(C597*$O597+$N597)&amp;" "&amp;$J597</f>
        <v xml:space="preserve">0 </v>
      </c>
      <c r="Y597" t="b">
        <f t="shared" si="27"/>
        <v>0</v>
      </c>
      <c r="Z597" t="b">
        <f t="shared" si="28"/>
        <v>1</v>
      </c>
      <c r="AA597" t="b">
        <f t="shared" si="29"/>
        <v>0</v>
      </c>
    </row>
    <row r="598" spans="23:27" x14ac:dyDescent="0.25">
      <c r="W598" t="str" cm="1">
        <f t="array" ref="W598">RoundToTwoSigFigs(B598*$O598+$N598)&amp;" "&amp;$J598</f>
        <v xml:space="preserve">0 </v>
      </c>
      <c r="X598" t="str" cm="1">
        <f t="array" ref="X598">RoundToTwoSigFigs(C598*$O598+$N598)&amp;" "&amp;$J598</f>
        <v xml:space="preserve">0 </v>
      </c>
      <c r="Y598" t="b">
        <f t="shared" si="27"/>
        <v>0</v>
      </c>
      <c r="Z598" t="b">
        <f t="shared" si="28"/>
        <v>1</v>
      </c>
      <c r="AA598" t="b">
        <f t="shared" si="29"/>
        <v>0</v>
      </c>
    </row>
    <row r="599" spans="23:27" x14ac:dyDescent="0.25">
      <c r="W599" t="str" cm="1">
        <f t="array" ref="W599">RoundToTwoSigFigs(B599*$O599+$N599)&amp;" "&amp;$J599</f>
        <v xml:space="preserve">0 </v>
      </c>
      <c r="X599" t="str" cm="1">
        <f t="array" ref="X599">RoundToTwoSigFigs(C599*$O599+$N599)&amp;" "&amp;$J599</f>
        <v xml:space="preserve">0 </v>
      </c>
      <c r="Y599" t="b">
        <f t="shared" si="27"/>
        <v>0</v>
      </c>
      <c r="Z599" t="b">
        <f t="shared" si="28"/>
        <v>1</v>
      </c>
      <c r="AA599" t="b">
        <f t="shared" si="29"/>
        <v>0</v>
      </c>
    </row>
    <row r="600" spans="23:27" x14ac:dyDescent="0.25">
      <c r="W600" t="str" cm="1">
        <f t="array" ref="W600">RoundToTwoSigFigs(B600*$O600+$N600)&amp;" "&amp;$J600</f>
        <v xml:space="preserve">0 </v>
      </c>
      <c r="X600" t="str" cm="1">
        <f t="array" ref="X600">RoundToTwoSigFigs(C600*$O600+$N600)&amp;" "&amp;$J600</f>
        <v xml:space="preserve">0 </v>
      </c>
      <c r="Y600" t="b">
        <f t="shared" si="27"/>
        <v>0</v>
      </c>
      <c r="Z600" t="b">
        <f t="shared" si="28"/>
        <v>1</v>
      </c>
      <c r="AA600" t="b">
        <f t="shared" si="29"/>
        <v>0</v>
      </c>
    </row>
    <row r="601" spans="23:27" x14ac:dyDescent="0.25">
      <c r="W601" t="str" cm="1">
        <f t="array" ref="W601">RoundToTwoSigFigs(B601*$O601+$N601)&amp;" "&amp;$J601</f>
        <v xml:space="preserve">0 </v>
      </c>
      <c r="X601" t="str" cm="1">
        <f t="array" ref="X601">RoundToTwoSigFigs(C601*$O601+$N601)&amp;" "&amp;$J601</f>
        <v xml:space="preserve">0 </v>
      </c>
      <c r="Y601" t="b">
        <f t="shared" si="27"/>
        <v>0</v>
      </c>
      <c r="Z601" t="b">
        <f t="shared" si="28"/>
        <v>1</v>
      </c>
      <c r="AA601" t="b">
        <f t="shared" si="29"/>
        <v>0</v>
      </c>
    </row>
    <row r="602" spans="23:27" x14ac:dyDescent="0.25">
      <c r="W602" t="str" cm="1">
        <f t="array" ref="W602">RoundToTwoSigFigs(B602*$O602+$N602)&amp;" "&amp;$J602</f>
        <v xml:space="preserve">0 </v>
      </c>
      <c r="X602" t="str" cm="1">
        <f t="array" ref="X602">RoundToTwoSigFigs(C602*$O602+$N602)&amp;" "&amp;$J602</f>
        <v xml:space="preserve">0 </v>
      </c>
      <c r="Y602" t="b">
        <f t="shared" si="27"/>
        <v>0</v>
      </c>
      <c r="Z602" t="b">
        <f t="shared" si="28"/>
        <v>1</v>
      </c>
      <c r="AA602" t="b">
        <f t="shared" si="29"/>
        <v>0</v>
      </c>
    </row>
    <row r="603" spans="23:27" x14ac:dyDescent="0.25">
      <c r="W603" t="str" cm="1">
        <f t="array" ref="W603">RoundToTwoSigFigs(B603*$O603+$N603)&amp;" "&amp;$J603</f>
        <v xml:space="preserve">0 </v>
      </c>
      <c r="X603" t="str" cm="1">
        <f t="array" ref="X603">RoundToTwoSigFigs(C603*$O603+$N603)&amp;" "&amp;$J603</f>
        <v xml:space="preserve">0 </v>
      </c>
      <c r="Y603" t="b">
        <f t="shared" si="27"/>
        <v>0</v>
      </c>
      <c r="Z603" t="b">
        <f t="shared" si="28"/>
        <v>1</v>
      </c>
      <c r="AA603" t="b">
        <f t="shared" si="29"/>
        <v>0</v>
      </c>
    </row>
    <row r="604" spans="23:27" x14ac:dyDescent="0.25">
      <c r="W604" t="str" cm="1">
        <f t="array" ref="W604">RoundToTwoSigFigs(B604*$O604+$N604)&amp;" "&amp;$J604</f>
        <v xml:space="preserve">0 </v>
      </c>
      <c r="X604" t="str" cm="1">
        <f t="array" ref="X604">RoundToTwoSigFigs(C604*$O604+$N604)&amp;" "&amp;$J604</f>
        <v xml:space="preserve">0 </v>
      </c>
      <c r="Y604" t="b">
        <f t="shared" si="27"/>
        <v>0</v>
      </c>
      <c r="Z604" t="b">
        <f t="shared" si="28"/>
        <v>1</v>
      </c>
      <c r="AA604" t="b">
        <f t="shared" si="29"/>
        <v>0</v>
      </c>
    </row>
    <row r="605" spans="23:27" x14ac:dyDescent="0.25">
      <c r="W605" t="str" cm="1">
        <f t="array" ref="W605">RoundToTwoSigFigs(B605*$O605+$N605)&amp;" "&amp;$J605</f>
        <v xml:space="preserve">0 </v>
      </c>
      <c r="X605" t="str" cm="1">
        <f t="array" ref="X605">RoundToTwoSigFigs(C605*$O605+$N605)&amp;" "&amp;$J605</f>
        <v xml:space="preserve">0 </v>
      </c>
      <c r="Y605" t="b">
        <f t="shared" si="27"/>
        <v>0</v>
      </c>
      <c r="Z605" t="b">
        <f t="shared" si="28"/>
        <v>1</v>
      </c>
      <c r="AA605" t="b">
        <f t="shared" si="29"/>
        <v>0</v>
      </c>
    </row>
    <row r="606" spans="23:27" x14ac:dyDescent="0.25">
      <c r="W606" t="str" cm="1">
        <f t="array" ref="W606">RoundToTwoSigFigs(B606*$O606+$N606)&amp;" "&amp;$J606</f>
        <v xml:space="preserve">0 </v>
      </c>
      <c r="X606" t="str" cm="1">
        <f t="array" ref="X606">RoundToTwoSigFigs(C606*$O606+$N606)&amp;" "&amp;$J606</f>
        <v xml:space="preserve">0 </v>
      </c>
      <c r="Y606" t="b">
        <f t="shared" si="27"/>
        <v>0</v>
      </c>
      <c r="Z606" t="b">
        <f t="shared" si="28"/>
        <v>1</v>
      </c>
      <c r="AA606" t="b">
        <f t="shared" si="29"/>
        <v>0</v>
      </c>
    </row>
    <row r="607" spans="23:27" x14ac:dyDescent="0.25">
      <c r="W607" t="str" cm="1">
        <f t="array" ref="W607">RoundToTwoSigFigs(B607*$O607+$N607)&amp;" "&amp;$J607</f>
        <v xml:space="preserve">0 </v>
      </c>
      <c r="X607" t="str" cm="1">
        <f t="array" ref="X607">RoundToTwoSigFigs(C607*$O607+$N607)&amp;" "&amp;$J607</f>
        <v xml:space="preserve">0 </v>
      </c>
      <c r="Y607" t="b">
        <f t="shared" si="27"/>
        <v>0</v>
      </c>
      <c r="Z607" t="b">
        <f t="shared" si="28"/>
        <v>1</v>
      </c>
      <c r="AA607" t="b">
        <f t="shared" si="29"/>
        <v>0</v>
      </c>
    </row>
    <row r="608" spans="23:27" x14ac:dyDescent="0.25">
      <c r="W608" t="str" cm="1">
        <f t="array" ref="W608">RoundToTwoSigFigs(B608*$O608+$N608)&amp;" "&amp;$J608</f>
        <v xml:space="preserve">0 </v>
      </c>
      <c r="X608" t="str" cm="1">
        <f t="array" ref="X608">RoundToTwoSigFigs(C608*$O608+$N608)&amp;" "&amp;$J608</f>
        <v xml:space="preserve">0 </v>
      </c>
      <c r="Y608" t="b">
        <f t="shared" si="27"/>
        <v>0</v>
      </c>
      <c r="Z608" t="b">
        <f t="shared" si="28"/>
        <v>1</v>
      </c>
      <c r="AA608" t="b">
        <f t="shared" si="29"/>
        <v>0</v>
      </c>
    </row>
    <row r="609" spans="23:27" x14ac:dyDescent="0.25">
      <c r="W609" t="str" cm="1">
        <f t="array" ref="W609">RoundToTwoSigFigs(B609*$O609+$N609)&amp;" "&amp;$J609</f>
        <v xml:space="preserve">0 </v>
      </c>
      <c r="X609" t="str" cm="1">
        <f t="array" ref="X609">RoundToTwoSigFigs(C609*$O609+$N609)&amp;" "&amp;$J609</f>
        <v xml:space="preserve">0 </v>
      </c>
      <c r="Y609" t="b">
        <f t="shared" si="27"/>
        <v>0</v>
      </c>
      <c r="Z609" t="b">
        <f t="shared" si="28"/>
        <v>1</v>
      </c>
      <c r="AA609" t="b">
        <f t="shared" si="29"/>
        <v>0</v>
      </c>
    </row>
    <row r="610" spans="23:27" x14ac:dyDescent="0.25">
      <c r="W610" t="str" cm="1">
        <f t="array" ref="W610">RoundToTwoSigFigs(B610*$O610+$N610)&amp;" "&amp;$J610</f>
        <v xml:space="preserve">0 </v>
      </c>
      <c r="X610" t="str" cm="1">
        <f t="array" ref="X610">RoundToTwoSigFigs(C610*$O610+$N610)&amp;" "&amp;$J610</f>
        <v xml:space="preserve">0 </v>
      </c>
      <c r="Y610" t="b">
        <f t="shared" si="27"/>
        <v>0</v>
      </c>
      <c r="Z610" t="b">
        <f t="shared" si="28"/>
        <v>1</v>
      </c>
      <c r="AA610" t="b">
        <f t="shared" si="29"/>
        <v>0</v>
      </c>
    </row>
    <row r="611" spans="23:27" x14ac:dyDescent="0.25">
      <c r="W611" t="str" cm="1">
        <f t="array" ref="W611">RoundToTwoSigFigs(B611*$O611+$N611)&amp;" "&amp;$J611</f>
        <v xml:space="preserve">0 </v>
      </c>
      <c r="X611" t="str" cm="1">
        <f t="array" ref="X611">RoundToTwoSigFigs(C611*$O611+$N611)&amp;" "&amp;$J611</f>
        <v xml:space="preserve">0 </v>
      </c>
      <c r="Y611" t="b">
        <f t="shared" si="27"/>
        <v>0</v>
      </c>
      <c r="Z611" t="b">
        <f t="shared" si="28"/>
        <v>1</v>
      </c>
      <c r="AA611" t="b">
        <f t="shared" si="29"/>
        <v>0</v>
      </c>
    </row>
    <row r="612" spans="23:27" x14ac:dyDescent="0.25">
      <c r="W612" t="str" cm="1">
        <f t="array" ref="W612">RoundToTwoSigFigs(B612*$O612+$N612)&amp;" "&amp;$J612</f>
        <v xml:space="preserve">0 </v>
      </c>
      <c r="X612" t="str" cm="1">
        <f t="array" ref="X612">RoundToTwoSigFigs(C612*$O612+$N612)&amp;" "&amp;$J612</f>
        <v xml:space="preserve">0 </v>
      </c>
      <c r="Y612" t="b">
        <f t="shared" si="27"/>
        <v>0</v>
      </c>
      <c r="Z612" t="b">
        <f t="shared" si="28"/>
        <v>1</v>
      </c>
      <c r="AA612" t="b">
        <f t="shared" si="29"/>
        <v>0</v>
      </c>
    </row>
    <row r="613" spans="23:27" x14ac:dyDescent="0.25">
      <c r="W613" t="str" cm="1">
        <f t="array" ref="W613">RoundToTwoSigFigs(B613*$O613+$N613)&amp;" "&amp;$J613</f>
        <v xml:space="preserve">0 </v>
      </c>
      <c r="X613" t="str" cm="1">
        <f t="array" ref="X613">RoundToTwoSigFigs(C613*$O613+$N613)&amp;" "&amp;$J613</f>
        <v xml:space="preserve">0 </v>
      </c>
      <c r="Y613" t="b">
        <f t="shared" si="27"/>
        <v>0</v>
      </c>
      <c r="Z613" t="b">
        <f t="shared" si="28"/>
        <v>1</v>
      </c>
      <c r="AA613" t="b">
        <f t="shared" si="29"/>
        <v>0</v>
      </c>
    </row>
    <row r="614" spans="23:27" x14ac:dyDescent="0.25">
      <c r="W614" t="str" cm="1">
        <f t="array" ref="W614">RoundToTwoSigFigs(B614*$O614+$N614)&amp;" "&amp;$J614</f>
        <v xml:space="preserve">0 </v>
      </c>
      <c r="X614" t="str" cm="1">
        <f t="array" ref="X614">RoundToTwoSigFigs(C614*$O614+$N614)&amp;" "&amp;$J614</f>
        <v xml:space="preserve">0 </v>
      </c>
      <c r="Y614" t="b">
        <f t="shared" si="27"/>
        <v>0</v>
      </c>
      <c r="Z614" t="b">
        <f t="shared" si="28"/>
        <v>1</v>
      </c>
      <c r="AA614" t="b">
        <f t="shared" si="29"/>
        <v>0</v>
      </c>
    </row>
    <row r="615" spans="23:27" x14ac:dyDescent="0.25">
      <c r="W615" t="str" cm="1">
        <f t="array" ref="W615">RoundToTwoSigFigs(B615*$O615+$N615)&amp;" "&amp;$J615</f>
        <v xml:space="preserve">0 </v>
      </c>
      <c r="X615" t="str" cm="1">
        <f t="array" ref="X615">RoundToTwoSigFigs(C615*$O615+$N615)&amp;" "&amp;$J615</f>
        <v xml:space="preserve">0 </v>
      </c>
      <c r="Y615" t="b">
        <f t="shared" si="27"/>
        <v>0</v>
      </c>
      <c r="Z615" t="b">
        <f t="shared" si="28"/>
        <v>1</v>
      </c>
      <c r="AA615" t="b">
        <f t="shared" si="29"/>
        <v>0</v>
      </c>
    </row>
    <row r="616" spans="23:27" x14ac:dyDescent="0.25">
      <c r="W616" t="str" cm="1">
        <f t="array" ref="W616">RoundToTwoSigFigs(B616*$O616+$N616)&amp;" "&amp;$J616</f>
        <v xml:space="preserve">0 </v>
      </c>
      <c r="X616" t="str" cm="1">
        <f t="array" ref="X616">RoundToTwoSigFigs(C616*$O616+$N616)&amp;" "&amp;$J616</f>
        <v xml:space="preserve">0 </v>
      </c>
      <c r="Y616" t="b">
        <f t="shared" si="27"/>
        <v>0</v>
      </c>
      <c r="Z616" t="b">
        <f t="shared" si="28"/>
        <v>1</v>
      </c>
      <c r="AA616" t="b">
        <f t="shared" si="29"/>
        <v>0</v>
      </c>
    </row>
    <row r="617" spans="23:27" x14ac:dyDescent="0.25">
      <c r="W617" t="str" cm="1">
        <f t="array" ref="W617">RoundToTwoSigFigs(B617*$O617+$N617)&amp;" "&amp;$J617</f>
        <v xml:space="preserve">0 </v>
      </c>
      <c r="X617" t="str" cm="1">
        <f t="array" ref="X617">RoundToTwoSigFigs(C617*$O617+$N617)&amp;" "&amp;$J617</f>
        <v xml:space="preserve">0 </v>
      </c>
      <c r="Y617" t="b">
        <f t="shared" si="27"/>
        <v>0</v>
      </c>
      <c r="Z617" t="b">
        <f t="shared" si="28"/>
        <v>1</v>
      </c>
      <c r="AA617" t="b">
        <f t="shared" si="29"/>
        <v>0</v>
      </c>
    </row>
    <row r="618" spans="23:27" x14ac:dyDescent="0.25">
      <c r="W618" t="str" cm="1">
        <f t="array" ref="W618">RoundToTwoSigFigs(B618*$O618+$N618)&amp;" "&amp;$J618</f>
        <v xml:space="preserve">0 </v>
      </c>
      <c r="X618" t="str" cm="1">
        <f t="array" ref="X618">RoundToTwoSigFigs(C618*$O618+$N618)&amp;" "&amp;$J618</f>
        <v xml:space="preserve">0 </v>
      </c>
      <c r="Y618" t="b">
        <f t="shared" si="27"/>
        <v>0</v>
      </c>
      <c r="Z618" t="b">
        <f t="shared" si="28"/>
        <v>1</v>
      </c>
      <c r="AA618" t="b">
        <f t="shared" si="29"/>
        <v>0</v>
      </c>
    </row>
    <row r="619" spans="23:27" x14ac:dyDescent="0.25">
      <c r="W619" t="str" cm="1">
        <f t="array" ref="W619">RoundToTwoSigFigs(B619*$O619+$N619)&amp;" "&amp;$J619</f>
        <v xml:space="preserve">0 </v>
      </c>
      <c r="X619" t="str" cm="1">
        <f t="array" ref="X619">RoundToTwoSigFigs(C619*$O619+$N619)&amp;" "&amp;$J619</f>
        <v xml:space="preserve">0 </v>
      </c>
      <c r="Y619" t="b">
        <f t="shared" si="27"/>
        <v>0</v>
      </c>
      <c r="Z619" t="b">
        <f t="shared" si="28"/>
        <v>1</v>
      </c>
      <c r="AA619" t="b">
        <f t="shared" si="29"/>
        <v>0</v>
      </c>
    </row>
    <row r="620" spans="23:27" x14ac:dyDescent="0.25">
      <c r="W620" t="str" cm="1">
        <f t="array" ref="W620">RoundToTwoSigFigs(B620*$O620+$N620)&amp;" "&amp;$J620</f>
        <v xml:space="preserve">0 </v>
      </c>
      <c r="X620" t="str" cm="1">
        <f t="array" ref="X620">RoundToTwoSigFigs(C620*$O620+$N620)&amp;" "&amp;$J620</f>
        <v xml:space="preserve">0 </v>
      </c>
      <c r="Y620" t="b">
        <f t="shared" si="27"/>
        <v>0</v>
      </c>
      <c r="Z620" t="b">
        <f t="shared" si="28"/>
        <v>1</v>
      </c>
      <c r="AA620" t="b">
        <f t="shared" si="29"/>
        <v>0</v>
      </c>
    </row>
    <row r="621" spans="23:27" x14ac:dyDescent="0.25">
      <c r="W621" t="str" cm="1">
        <f t="array" ref="W621">RoundToTwoSigFigs(B621*$O621+$N621)&amp;" "&amp;$J621</f>
        <v xml:space="preserve">0 </v>
      </c>
      <c r="X621" t="str" cm="1">
        <f t="array" ref="X621">RoundToTwoSigFigs(C621*$O621+$N621)&amp;" "&amp;$J621</f>
        <v xml:space="preserve">0 </v>
      </c>
      <c r="Y621" t="b">
        <f t="shared" si="27"/>
        <v>0</v>
      </c>
      <c r="Z621" t="b">
        <f t="shared" si="28"/>
        <v>1</v>
      </c>
      <c r="AA621" t="b">
        <f t="shared" si="29"/>
        <v>0</v>
      </c>
    </row>
    <row r="622" spans="23:27" x14ac:dyDescent="0.25">
      <c r="W622" t="str" cm="1">
        <f t="array" ref="W622">RoundToTwoSigFigs(B622*$O622+$N622)&amp;" "&amp;$J622</f>
        <v xml:space="preserve">0 </v>
      </c>
      <c r="X622" t="str" cm="1">
        <f t="array" ref="X622">RoundToTwoSigFigs(C622*$O622+$N622)&amp;" "&amp;$J622</f>
        <v xml:space="preserve">0 </v>
      </c>
      <c r="Y622" t="b">
        <f t="shared" si="27"/>
        <v>0</v>
      </c>
      <c r="Z622" t="b">
        <f t="shared" si="28"/>
        <v>1</v>
      </c>
      <c r="AA622" t="b">
        <f t="shared" si="29"/>
        <v>0</v>
      </c>
    </row>
    <row r="623" spans="23:27" x14ac:dyDescent="0.25">
      <c r="W623" t="str" cm="1">
        <f t="array" ref="W623">RoundToTwoSigFigs(B623*$O623+$N623)&amp;" "&amp;$J623</f>
        <v xml:space="preserve">0 </v>
      </c>
      <c r="X623" t="str" cm="1">
        <f t="array" ref="X623">RoundToTwoSigFigs(C623*$O623+$N623)&amp;" "&amp;$J623</f>
        <v xml:space="preserve">0 </v>
      </c>
      <c r="Y623" t="b">
        <f t="shared" si="27"/>
        <v>0</v>
      </c>
      <c r="Z623" t="b">
        <f t="shared" si="28"/>
        <v>1</v>
      </c>
      <c r="AA623" t="b">
        <f t="shared" si="29"/>
        <v>0</v>
      </c>
    </row>
    <row r="624" spans="23:27" x14ac:dyDescent="0.25">
      <c r="W624" t="str" cm="1">
        <f t="array" ref="W624">RoundToTwoSigFigs(B624*$O624+$N624)&amp;" "&amp;$J624</f>
        <v xml:space="preserve">0 </v>
      </c>
      <c r="X624" t="str" cm="1">
        <f t="array" ref="X624">RoundToTwoSigFigs(C624*$O624+$N624)&amp;" "&amp;$J624</f>
        <v xml:space="preserve">0 </v>
      </c>
      <c r="Y624" t="b">
        <f t="shared" si="27"/>
        <v>0</v>
      </c>
      <c r="Z624" t="b">
        <f t="shared" si="28"/>
        <v>1</v>
      </c>
      <c r="AA624" t="b">
        <f t="shared" si="29"/>
        <v>0</v>
      </c>
    </row>
    <row r="625" spans="23:27" x14ac:dyDescent="0.25">
      <c r="W625" t="str" cm="1">
        <f t="array" ref="W625">RoundToTwoSigFigs(B625*$O625+$N625)&amp;" "&amp;$J625</f>
        <v xml:space="preserve">0 </v>
      </c>
      <c r="X625" t="str" cm="1">
        <f t="array" ref="X625">RoundToTwoSigFigs(C625*$O625+$N625)&amp;" "&amp;$J625</f>
        <v xml:space="preserve">0 </v>
      </c>
      <c r="Y625" t="b">
        <f t="shared" si="27"/>
        <v>0</v>
      </c>
      <c r="Z625" t="b">
        <f t="shared" si="28"/>
        <v>1</v>
      </c>
      <c r="AA625" t="b">
        <f t="shared" si="29"/>
        <v>0</v>
      </c>
    </row>
    <row r="626" spans="23:27" x14ac:dyDescent="0.25">
      <c r="W626" t="str" cm="1">
        <f t="array" ref="W626">RoundToTwoSigFigs(B626*$O626+$N626)&amp;" "&amp;$J626</f>
        <v xml:space="preserve">0 </v>
      </c>
      <c r="X626" t="str" cm="1">
        <f t="array" ref="X626">RoundToTwoSigFigs(C626*$O626+$N626)&amp;" "&amp;$J626</f>
        <v xml:space="preserve">0 </v>
      </c>
      <c r="Y626" t="b">
        <f t="shared" si="27"/>
        <v>0</v>
      </c>
      <c r="Z626" t="b">
        <f t="shared" si="28"/>
        <v>1</v>
      </c>
      <c r="AA626" t="b">
        <f t="shared" si="29"/>
        <v>0</v>
      </c>
    </row>
    <row r="627" spans="23:27" x14ac:dyDescent="0.25">
      <c r="W627" t="str" cm="1">
        <f t="array" ref="W627">RoundToTwoSigFigs(B627*$O627+$N627)&amp;" "&amp;$J627</f>
        <v xml:space="preserve">0 </v>
      </c>
      <c r="X627" t="str" cm="1">
        <f t="array" ref="X627">RoundToTwoSigFigs(C627*$O627+$N627)&amp;" "&amp;$J627</f>
        <v xml:space="preserve">0 </v>
      </c>
      <c r="Y627" t="b">
        <f t="shared" si="27"/>
        <v>0</v>
      </c>
      <c r="Z627" t="b">
        <f t="shared" si="28"/>
        <v>1</v>
      </c>
      <c r="AA627" t="b">
        <f t="shared" si="29"/>
        <v>0</v>
      </c>
    </row>
    <row r="628" spans="23:27" x14ac:dyDescent="0.25">
      <c r="W628" t="str" cm="1">
        <f t="array" ref="W628">RoundToTwoSigFigs(B628*$O628+$N628)&amp;" "&amp;$J628</f>
        <v xml:space="preserve">0 </v>
      </c>
      <c r="X628" t="str" cm="1">
        <f t="array" ref="X628">RoundToTwoSigFigs(C628*$O628+$N628)&amp;" "&amp;$J628</f>
        <v xml:space="preserve">0 </v>
      </c>
      <c r="Y628" t="b">
        <f t="shared" si="27"/>
        <v>0</v>
      </c>
      <c r="Z628" t="b">
        <f t="shared" si="28"/>
        <v>1</v>
      </c>
      <c r="AA628" t="b">
        <f t="shared" si="29"/>
        <v>0</v>
      </c>
    </row>
    <row r="629" spans="23:27" x14ac:dyDescent="0.25">
      <c r="W629" t="str" cm="1">
        <f t="array" ref="W629">RoundToTwoSigFigs(B629*$O629+$N629)&amp;" "&amp;$J629</f>
        <v xml:space="preserve">0 </v>
      </c>
      <c r="X629" t="str" cm="1">
        <f t="array" ref="X629">RoundToTwoSigFigs(C629*$O629+$N629)&amp;" "&amp;$J629</f>
        <v xml:space="preserve">0 </v>
      </c>
      <c r="Y629" t="b">
        <f t="shared" si="27"/>
        <v>0</v>
      </c>
      <c r="Z629" t="b">
        <f t="shared" si="28"/>
        <v>1</v>
      </c>
      <c r="AA629" t="b">
        <f t="shared" si="29"/>
        <v>0</v>
      </c>
    </row>
    <row r="630" spans="23:27" x14ac:dyDescent="0.25">
      <c r="W630" t="str" cm="1">
        <f t="array" ref="W630">RoundToTwoSigFigs(B630*$O630+$N630)&amp;" "&amp;$J630</f>
        <v xml:space="preserve">0 </v>
      </c>
      <c r="X630" t="str" cm="1">
        <f t="array" ref="X630">RoundToTwoSigFigs(C630*$O630+$N630)&amp;" "&amp;$J630</f>
        <v xml:space="preserve">0 </v>
      </c>
      <c r="Y630" t="b">
        <f t="shared" si="27"/>
        <v>0</v>
      </c>
      <c r="Z630" t="b">
        <f t="shared" si="28"/>
        <v>1</v>
      </c>
      <c r="AA630" t="b">
        <f t="shared" si="29"/>
        <v>0</v>
      </c>
    </row>
    <row r="631" spans="23:27" x14ac:dyDescent="0.25">
      <c r="W631" t="str" cm="1">
        <f t="array" ref="W631">RoundToTwoSigFigs(B631*$O631+$N631)&amp;" "&amp;$J631</f>
        <v xml:space="preserve">0 </v>
      </c>
      <c r="X631" t="str" cm="1">
        <f t="array" ref="X631">RoundToTwoSigFigs(C631*$O631+$N631)&amp;" "&amp;$J631</f>
        <v xml:space="preserve">0 </v>
      </c>
      <c r="Y631" t="b">
        <f t="shared" si="27"/>
        <v>0</v>
      </c>
      <c r="Z631" t="b">
        <f t="shared" si="28"/>
        <v>1</v>
      </c>
      <c r="AA631" t="b">
        <f t="shared" si="29"/>
        <v>0</v>
      </c>
    </row>
    <row r="632" spans="23:27" x14ac:dyDescent="0.25">
      <c r="W632" t="str" cm="1">
        <f t="array" ref="W632">RoundToTwoSigFigs(B632*$O632+$N632)&amp;" "&amp;$J632</f>
        <v xml:space="preserve">0 </v>
      </c>
      <c r="X632" t="str" cm="1">
        <f t="array" ref="X632">RoundToTwoSigFigs(C632*$O632+$N632)&amp;" "&amp;$J632</f>
        <v xml:space="preserve">0 </v>
      </c>
      <c r="Y632" t="b">
        <f t="shared" si="27"/>
        <v>0</v>
      </c>
      <c r="Z632" t="b">
        <f t="shared" si="28"/>
        <v>1</v>
      </c>
      <c r="AA632" t="b">
        <f t="shared" si="29"/>
        <v>0</v>
      </c>
    </row>
    <row r="633" spans="23:27" x14ac:dyDescent="0.25">
      <c r="W633" t="str" cm="1">
        <f t="array" ref="W633">RoundToTwoSigFigs(B633*$O633+$N633)&amp;" "&amp;$J633</f>
        <v xml:space="preserve">0 </v>
      </c>
      <c r="X633" t="str" cm="1">
        <f t="array" ref="X633">RoundToTwoSigFigs(C633*$O633+$N633)&amp;" "&amp;$J633</f>
        <v xml:space="preserve">0 </v>
      </c>
      <c r="Y633" t="b">
        <f t="shared" si="27"/>
        <v>0</v>
      </c>
      <c r="Z633" t="b">
        <f t="shared" si="28"/>
        <v>1</v>
      </c>
      <c r="AA633" t="b">
        <f t="shared" si="29"/>
        <v>0</v>
      </c>
    </row>
    <row r="634" spans="23:27" x14ac:dyDescent="0.25">
      <c r="W634" t="str" cm="1">
        <f t="array" ref="W634">RoundToTwoSigFigs(B634*$O634+$N634)&amp;" "&amp;$J634</f>
        <v xml:space="preserve">0 </v>
      </c>
      <c r="X634" t="str" cm="1">
        <f t="array" ref="X634">RoundToTwoSigFigs(C634*$O634+$N634)&amp;" "&amp;$J634</f>
        <v xml:space="preserve">0 </v>
      </c>
      <c r="Y634" t="b">
        <f t="shared" si="27"/>
        <v>0</v>
      </c>
      <c r="Z634" t="b">
        <f t="shared" si="28"/>
        <v>1</v>
      </c>
      <c r="AA634" t="b">
        <f t="shared" si="29"/>
        <v>0</v>
      </c>
    </row>
    <row r="635" spans="23:27" x14ac:dyDescent="0.25">
      <c r="W635" t="str" cm="1">
        <f t="array" ref="W635">RoundToTwoSigFigs(B635*$O635+$N635)&amp;" "&amp;$J635</f>
        <v xml:space="preserve">0 </v>
      </c>
      <c r="X635" t="str" cm="1">
        <f t="array" ref="X635">RoundToTwoSigFigs(C635*$O635+$N635)&amp;" "&amp;$J635</f>
        <v xml:space="preserve">0 </v>
      </c>
      <c r="Y635" t="b">
        <f t="shared" si="27"/>
        <v>0</v>
      </c>
      <c r="Z635" t="b">
        <f t="shared" si="28"/>
        <v>1</v>
      </c>
      <c r="AA635" t="b">
        <f t="shared" si="29"/>
        <v>0</v>
      </c>
    </row>
    <row r="636" spans="23:27" x14ac:dyDescent="0.25">
      <c r="W636" t="str" cm="1">
        <f t="array" ref="W636">RoundToTwoSigFigs(B636*$O636+$N636)&amp;" "&amp;$J636</f>
        <v xml:space="preserve">0 </v>
      </c>
      <c r="X636" t="str" cm="1">
        <f t="array" ref="X636">RoundToTwoSigFigs(C636*$O636+$N636)&amp;" "&amp;$J636</f>
        <v xml:space="preserve">0 </v>
      </c>
      <c r="Y636" t="b">
        <f t="shared" si="27"/>
        <v>0</v>
      </c>
      <c r="Z636" t="b">
        <f t="shared" si="28"/>
        <v>1</v>
      </c>
      <c r="AA636" t="b">
        <f t="shared" si="29"/>
        <v>0</v>
      </c>
    </row>
    <row r="637" spans="23:27" x14ac:dyDescent="0.25">
      <c r="W637" t="str" cm="1">
        <f t="array" ref="W637">RoundToTwoSigFigs(B637*$O637+$N637)&amp;" "&amp;$J637</f>
        <v xml:space="preserve">0 </v>
      </c>
      <c r="X637" t="str" cm="1">
        <f t="array" ref="X637">RoundToTwoSigFigs(C637*$O637+$N637)&amp;" "&amp;$J637</f>
        <v xml:space="preserve">0 </v>
      </c>
      <c r="Y637" t="b">
        <f t="shared" si="27"/>
        <v>0</v>
      </c>
      <c r="Z637" t="b">
        <f t="shared" si="28"/>
        <v>1</v>
      </c>
      <c r="AA637" t="b">
        <f t="shared" si="29"/>
        <v>0</v>
      </c>
    </row>
    <row r="638" spans="23:27" x14ac:dyDescent="0.25">
      <c r="W638" t="str" cm="1">
        <f t="array" ref="W638">RoundToTwoSigFigs(B638*$O638+$N638)&amp;" "&amp;$J638</f>
        <v xml:space="preserve">0 </v>
      </c>
      <c r="X638" t="str" cm="1">
        <f t="array" ref="X638">RoundToTwoSigFigs(C638*$O638+$N638)&amp;" "&amp;$J638</f>
        <v xml:space="preserve">0 </v>
      </c>
      <c r="Y638" t="b">
        <f t="shared" si="27"/>
        <v>0</v>
      </c>
      <c r="Z638" t="b">
        <f t="shared" si="28"/>
        <v>1</v>
      </c>
      <c r="AA638" t="b">
        <f t="shared" si="29"/>
        <v>0</v>
      </c>
    </row>
    <row r="639" spans="23:27" x14ac:dyDescent="0.25">
      <c r="W639" t="str" cm="1">
        <f t="array" ref="W639">RoundToTwoSigFigs(B639*$O639+$N639)&amp;" "&amp;$J639</f>
        <v xml:space="preserve">0 </v>
      </c>
      <c r="X639" t="str" cm="1">
        <f t="array" ref="X639">RoundToTwoSigFigs(C639*$O639+$N639)&amp;" "&amp;$J639</f>
        <v xml:space="preserve">0 </v>
      </c>
      <c r="Y639" t="b">
        <f t="shared" si="27"/>
        <v>0</v>
      </c>
      <c r="Z639" t="b">
        <f t="shared" si="28"/>
        <v>1</v>
      </c>
      <c r="AA639" t="b">
        <f t="shared" si="29"/>
        <v>0</v>
      </c>
    </row>
    <row r="640" spans="23:27" x14ac:dyDescent="0.25">
      <c r="W640" t="str" cm="1">
        <f t="array" ref="W640">RoundToTwoSigFigs(B640*$O640+$N640)&amp;" "&amp;$J640</f>
        <v xml:space="preserve">0 </v>
      </c>
      <c r="X640" t="str" cm="1">
        <f t="array" ref="X640">RoundToTwoSigFigs(C640*$O640+$N640)&amp;" "&amp;$J640</f>
        <v xml:space="preserve">0 </v>
      </c>
      <c r="Y640" t="b">
        <f t="shared" si="27"/>
        <v>0</v>
      </c>
      <c r="Z640" t="b">
        <f t="shared" si="28"/>
        <v>1</v>
      </c>
      <c r="AA640" t="b">
        <f t="shared" si="29"/>
        <v>0</v>
      </c>
    </row>
    <row r="641" spans="23:27" x14ac:dyDescent="0.25">
      <c r="W641" t="str" cm="1">
        <f t="array" ref="W641">RoundToTwoSigFigs(B641*$O641+$N641)&amp;" "&amp;$J641</f>
        <v xml:space="preserve">0 </v>
      </c>
      <c r="X641" t="str" cm="1">
        <f t="array" ref="X641">RoundToTwoSigFigs(C641*$O641+$N641)&amp;" "&amp;$J641</f>
        <v xml:space="preserve">0 </v>
      </c>
      <c r="Y641" t="b">
        <f t="shared" si="27"/>
        <v>0</v>
      </c>
      <c r="Z641" t="b">
        <f t="shared" si="28"/>
        <v>1</v>
      </c>
      <c r="AA641" t="b">
        <f t="shared" si="29"/>
        <v>0</v>
      </c>
    </row>
    <row r="642" spans="23:27" x14ac:dyDescent="0.25">
      <c r="W642" t="str" cm="1">
        <f t="array" ref="W642">RoundToTwoSigFigs(B642*$O642+$N642)&amp;" "&amp;$J642</f>
        <v xml:space="preserve">0 </v>
      </c>
      <c r="X642" t="str" cm="1">
        <f t="array" ref="X642">RoundToTwoSigFigs(C642*$O642+$N642)&amp;" "&amp;$J642</f>
        <v xml:space="preserve">0 </v>
      </c>
      <c r="Y642" t="b">
        <f t="shared" si="27"/>
        <v>0</v>
      </c>
      <c r="Z642" t="b">
        <f t="shared" si="28"/>
        <v>1</v>
      </c>
      <c r="AA642" t="b">
        <f t="shared" si="29"/>
        <v>0</v>
      </c>
    </row>
    <row r="643" spans="23:27" x14ac:dyDescent="0.25">
      <c r="W643" t="str" cm="1">
        <f t="array" ref="W643">RoundToTwoSigFigs(B643*$O643+$N643)&amp;" "&amp;$J643</f>
        <v xml:space="preserve">0 </v>
      </c>
      <c r="X643" t="str" cm="1">
        <f t="array" ref="X643">RoundToTwoSigFigs(C643*$O643+$N643)&amp;" "&amp;$J643</f>
        <v xml:space="preserve">0 </v>
      </c>
      <c r="Y643" t="b">
        <f t="shared" ref="Y643:Y706" si="30">AND((W643=U643),(V643=X643))</f>
        <v>0</v>
      </c>
      <c r="Z643" t="b">
        <f t="shared" ref="Z643:Z706" si="31">AND(B643&gt;=F643,B643&lt;=G643)</f>
        <v>1</v>
      </c>
      <c r="AA643" t="b">
        <f t="shared" ref="AA643:AA706" si="32">F643&lt;G643</f>
        <v>0</v>
      </c>
    </row>
    <row r="644" spans="23:27" x14ac:dyDescent="0.25">
      <c r="W644" t="str" cm="1">
        <f t="array" ref="W644">RoundToTwoSigFigs(B644*$O644+$N644)&amp;" "&amp;$J644</f>
        <v xml:space="preserve">0 </v>
      </c>
      <c r="X644" t="str" cm="1">
        <f t="array" ref="X644">RoundToTwoSigFigs(C644*$O644+$N644)&amp;" "&amp;$J644</f>
        <v xml:space="preserve">0 </v>
      </c>
      <c r="Y644" t="b">
        <f t="shared" si="30"/>
        <v>0</v>
      </c>
      <c r="Z644" t="b">
        <f t="shared" si="31"/>
        <v>1</v>
      </c>
      <c r="AA644" t="b">
        <f t="shared" si="32"/>
        <v>0</v>
      </c>
    </row>
    <row r="645" spans="23:27" x14ac:dyDescent="0.25">
      <c r="W645" t="str" cm="1">
        <f t="array" ref="W645">RoundToTwoSigFigs(B645*$O645+$N645)&amp;" "&amp;$J645</f>
        <v xml:space="preserve">0 </v>
      </c>
      <c r="X645" t="str" cm="1">
        <f t="array" ref="X645">RoundToTwoSigFigs(C645*$O645+$N645)&amp;" "&amp;$J645</f>
        <v xml:space="preserve">0 </v>
      </c>
      <c r="Y645" t="b">
        <f t="shared" si="30"/>
        <v>0</v>
      </c>
      <c r="Z645" t="b">
        <f t="shared" si="31"/>
        <v>1</v>
      </c>
      <c r="AA645" t="b">
        <f t="shared" si="32"/>
        <v>0</v>
      </c>
    </row>
    <row r="646" spans="23:27" x14ac:dyDescent="0.25">
      <c r="W646" t="str" cm="1">
        <f t="array" ref="W646">RoundToTwoSigFigs(B646*$O646+$N646)&amp;" "&amp;$J646</f>
        <v xml:space="preserve">0 </v>
      </c>
      <c r="X646" t="str" cm="1">
        <f t="array" ref="X646">RoundToTwoSigFigs(C646*$O646+$N646)&amp;" "&amp;$J646</f>
        <v xml:space="preserve">0 </v>
      </c>
      <c r="Y646" t="b">
        <f t="shared" si="30"/>
        <v>0</v>
      </c>
      <c r="Z646" t="b">
        <f t="shared" si="31"/>
        <v>1</v>
      </c>
      <c r="AA646" t="b">
        <f t="shared" si="32"/>
        <v>0</v>
      </c>
    </row>
    <row r="647" spans="23:27" x14ac:dyDescent="0.25">
      <c r="W647" t="str" cm="1">
        <f t="array" ref="W647">RoundToTwoSigFigs(B647*$O647+$N647)&amp;" "&amp;$J647</f>
        <v xml:space="preserve">0 </v>
      </c>
      <c r="X647" t="str" cm="1">
        <f t="array" ref="X647">RoundToTwoSigFigs(C647*$O647+$N647)&amp;" "&amp;$J647</f>
        <v xml:space="preserve">0 </v>
      </c>
      <c r="Y647" t="b">
        <f t="shared" si="30"/>
        <v>0</v>
      </c>
      <c r="Z647" t="b">
        <f t="shared" si="31"/>
        <v>1</v>
      </c>
      <c r="AA647" t="b">
        <f t="shared" si="32"/>
        <v>0</v>
      </c>
    </row>
    <row r="648" spans="23:27" x14ac:dyDescent="0.25">
      <c r="W648" t="str" cm="1">
        <f t="array" ref="W648">RoundToTwoSigFigs(B648*$O648+$N648)&amp;" "&amp;$J648</f>
        <v xml:space="preserve">0 </v>
      </c>
      <c r="X648" t="str" cm="1">
        <f t="array" ref="X648">RoundToTwoSigFigs(C648*$O648+$N648)&amp;" "&amp;$J648</f>
        <v xml:space="preserve">0 </v>
      </c>
      <c r="Y648" t="b">
        <f t="shared" si="30"/>
        <v>0</v>
      </c>
      <c r="Z648" t="b">
        <f t="shared" si="31"/>
        <v>1</v>
      </c>
      <c r="AA648" t="b">
        <f t="shared" si="32"/>
        <v>0</v>
      </c>
    </row>
    <row r="649" spans="23:27" x14ac:dyDescent="0.25">
      <c r="W649" t="str" cm="1">
        <f t="array" ref="W649">RoundToTwoSigFigs(B649*$O649+$N649)&amp;" "&amp;$J649</f>
        <v xml:space="preserve">0 </v>
      </c>
      <c r="X649" t="str" cm="1">
        <f t="array" ref="X649">RoundToTwoSigFigs(C649*$O649+$N649)&amp;" "&amp;$J649</f>
        <v xml:space="preserve">0 </v>
      </c>
      <c r="Y649" t="b">
        <f t="shared" si="30"/>
        <v>0</v>
      </c>
      <c r="Z649" t="b">
        <f t="shared" si="31"/>
        <v>1</v>
      </c>
      <c r="AA649" t="b">
        <f t="shared" si="32"/>
        <v>0</v>
      </c>
    </row>
    <row r="650" spans="23:27" x14ac:dyDescent="0.25">
      <c r="W650" t="str" cm="1">
        <f t="array" ref="W650">RoundToTwoSigFigs(B650*$O650+$N650)&amp;" "&amp;$J650</f>
        <v xml:space="preserve">0 </v>
      </c>
      <c r="X650" t="str" cm="1">
        <f t="array" ref="X650">RoundToTwoSigFigs(C650*$O650+$N650)&amp;" "&amp;$J650</f>
        <v xml:space="preserve">0 </v>
      </c>
      <c r="Y650" t="b">
        <f t="shared" si="30"/>
        <v>0</v>
      </c>
      <c r="Z650" t="b">
        <f t="shared" si="31"/>
        <v>1</v>
      </c>
      <c r="AA650" t="b">
        <f t="shared" si="32"/>
        <v>0</v>
      </c>
    </row>
    <row r="651" spans="23:27" x14ac:dyDescent="0.25">
      <c r="W651" t="str" cm="1">
        <f t="array" ref="W651">RoundToTwoSigFigs(B651*$O651+$N651)&amp;" "&amp;$J651</f>
        <v xml:space="preserve">0 </v>
      </c>
      <c r="X651" t="str" cm="1">
        <f t="array" ref="X651">RoundToTwoSigFigs(C651*$O651+$N651)&amp;" "&amp;$J651</f>
        <v xml:space="preserve">0 </v>
      </c>
      <c r="Y651" t="b">
        <f t="shared" si="30"/>
        <v>0</v>
      </c>
      <c r="Z651" t="b">
        <f t="shared" si="31"/>
        <v>1</v>
      </c>
      <c r="AA651" t="b">
        <f t="shared" si="32"/>
        <v>0</v>
      </c>
    </row>
    <row r="652" spans="23:27" x14ac:dyDescent="0.25">
      <c r="W652" t="str" cm="1">
        <f t="array" ref="W652">RoundToTwoSigFigs(B652*$O652+$N652)&amp;" "&amp;$J652</f>
        <v xml:space="preserve">0 </v>
      </c>
      <c r="X652" t="str" cm="1">
        <f t="array" ref="X652">RoundToTwoSigFigs(C652*$O652+$N652)&amp;" "&amp;$J652</f>
        <v xml:space="preserve">0 </v>
      </c>
      <c r="Y652" t="b">
        <f t="shared" si="30"/>
        <v>0</v>
      </c>
      <c r="Z652" t="b">
        <f t="shared" si="31"/>
        <v>1</v>
      </c>
      <c r="AA652" t="b">
        <f t="shared" si="32"/>
        <v>0</v>
      </c>
    </row>
    <row r="653" spans="23:27" x14ac:dyDescent="0.25">
      <c r="W653" t="str" cm="1">
        <f t="array" ref="W653">RoundToTwoSigFigs(B653*$O653+$N653)&amp;" "&amp;$J653</f>
        <v xml:space="preserve">0 </v>
      </c>
      <c r="X653" t="str" cm="1">
        <f t="array" ref="X653">RoundToTwoSigFigs(C653*$O653+$N653)&amp;" "&amp;$J653</f>
        <v xml:space="preserve">0 </v>
      </c>
      <c r="Y653" t="b">
        <f t="shared" si="30"/>
        <v>0</v>
      </c>
      <c r="Z653" t="b">
        <f t="shared" si="31"/>
        <v>1</v>
      </c>
      <c r="AA653" t="b">
        <f t="shared" si="32"/>
        <v>0</v>
      </c>
    </row>
    <row r="654" spans="23:27" x14ac:dyDescent="0.25">
      <c r="W654" t="str" cm="1">
        <f t="array" ref="W654">RoundToTwoSigFigs(B654*$O654+$N654)&amp;" "&amp;$J654</f>
        <v xml:space="preserve">0 </v>
      </c>
      <c r="X654" t="str" cm="1">
        <f t="array" ref="X654">RoundToTwoSigFigs(C654*$O654+$N654)&amp;" "&amp;$J654</f>
        <v xml:space="preserve">0 </v>
      </c>
      <c r="Y654" t="b">
        <f t="shared" si="30"/>
        <v>0</v>
      </c>
      <c r="Z654" t="b">
        <f t="shared" si="31"/>
        <v>1</v>
      </c>
      <c r="AA654" t="b">
        <f t="shared" si="32"/>
        <v>0</v>
      </c>
    </row>
    <row r="655" spans="23:27" x14ac:dyDescent="0.25">
      <c r="W655" t="str" cm="1">
        <f t="array" ref="W655">RoundToTwoSigFigs(B655*$O655+$N655)&amp;" "&amp;$J655</f>
        <v xml:space="preserve">0 </v>
      </c>
      <c r="X655" t="str" cm="1">
        <f t="array" ref="X655">RoundToTwoSigFigs(C655*$O655+$N655)&amp;" "&amp;$J655</f>
        <v xml:space="preserve">0 </v>
      </c>
      <c r="Y655" t="b">
        <f t="shared" si="30"/>
        <v>0</v>
      </c>
      <c r="Z655" t="b">
        <f t="shared" si="31"/>
        <v>1</v>
      </c>
      <c r="AA655" t="b">
        <f t="shared" si="32"/>
        <v>0</v>
      </c>
    </row>
    <row r="656" spans="23:27" x14ac:dyDescent="0.25">
      <c r="W656" t="str" cm="1">
        <f t="array" ref="W656">RoundToTwoSigFigs(B656*$O656+$N656)&amp;" "&amp;$J656</f>
        <v xml:space="preserve">0 </v>
      </c>
      <c r="X656" t="str" cm="1">
        <f t="array" ref="X656">RoundToTwoSigFigs(C656*$O656+$N656)&amp;" "&amp;$J656</f>
        <v xml:space="preserve">0 </v>
      </c>
      <c r="Y656" t="b">
        <f t="shared" si="30"/>
        <v>0</v>
      </c>
      <c r="Z656" t="b">
        <f t="shared" si="31"/>
        <v>1</v>
      </c>
      <c r="AA656" t="b">
        <f t="shared" si="32"/>
        <v>0</v>
      </c>
    </row>
    <row r="657" spans="23:27" x14ac:dyDescent="0.25">
      <c r="W657" t="str" cm="1">
        <f t="array" ref="W657">RoundToTwoSigFigs(B657*$O657+$N657)&amp;" "&amp;$J657</f>
        <v xml:space="preserve">0 </v>
      </c>
      <c r="X657" t="str" cm="1">
        <f t="array" ref="X657">RoundToTwoSigFigs(C657*$O657+$N657)&amp;" "&amp;$J657</f>
        <v xml:space="preserve">0 </v>
      </c>
      <c r="Y657" t="b">
        <f t="shared" si="30"/>
        <v>0</v>
      </c>
      <c r="Z657" t="b">
        <f t="shared" si="31"/>
        <v>1</v>
      </c>
      <c r="AA657" t="b">
        <f t="shared" si="32"/>
        <v>0</v>
      </c>
    </row>
    <row r="658" spans="23:27" x14ac:dyDescent="0.25">
      <c r="W658" t="str" cm="1">
        <f t="array" ref="W658">RoundToTwoSigFigs(B658*$O658+$N658)&amp;" "&amp;$J658</f>
        <v xml:space="preserve">0 </v>
      </c>
      <c r="X658" t="str" cm="1">
        <f t="array" ref="X658">RoundToTwoSigFigs(C658*$O658+$N658)&amp;" "&amp;$J658</f>
        <v xml:space="preserve">0 </v>
      </c>
      <c r="Y658" t="b">
        <f t="shared" si="30"/>
        <v>0</v>
      </c>
      <c r="Z658" t="b">
        <f t="shared" si="31"/>
        <v>1</v>
      </c>
      <c r="AA658" t="b">
        <f t="shared" si="32"/>
        <v>0</v>
      </c>
    </row>
    <row r="659" spans="23:27" x14ac:dyDescent="0.25">
      <c r="W659" t="str" cm="1">
        <f t="array" ref="W659">RoundToTwoSigFigs(B659*$O659+$N659)&amp;" "&amp;$J659</f>
        <v xml:space="preserve">0 </v>
      </c>
      <c r="X659" t="str" cm="1">
        <f t="array" ref="X659">RoundToTwoSigFigs(C659*$O659+$N659)&amp;" "&amp;$J659</f>
        <v xml:space="preserve">0 </v>
      </c>
      <c r="Y659" t="b">
        <f t="shared" si="30"/>
        <v>0</v>
      </c>
      <c r="Z659" t="b">
        <f t="shared" si="31"/>
        <v>1</v>
      </c>
      <c r="AA659" t="b">
        <f t="shared" si="32"/>
        <v>0</v>
      </c>
    </row>
    <row r="660" spans="23:27" x14ac:dyDescent="0.25">
      <c r="W660" t="str" cm="1">
        <f t="array" ref="W660">RoundToTwoSigFigs(B660*$O660+$N660)&amp;" "&amp;$J660</f>
        <v xml:space="preserve">0 </v>
      </c>
      <c r="X660" t="str" cm="1">
        <f t="array" ref="X660">RoundToTwoSigFigs(C660*$O660+$N660)&amp;" "&amp;$J660</f>
        <v xml:space="preserve">0 </v>
      </c>
      <c r="Y660" t="b">
        <f t="shared" si="30"/>
        <v>0</v>
      </c>
      <c r="Z660" t="b">
        <f t="shared" si="31"/>
        <v>1</v>
      </c>
      <c r="AA660" t="b">
        <f t="shared" si="32"/>
        <v>0</v>
      </c>
    </row>
    <row r="661" spans="23:27" x14ac:dyDescent="0.25">
      <c r="W661" t="str" cm="1">
        <f t="array" ref="W661">RoundToTwoSigFigs(B661*$O661+$N661)&amp;" "&amp;$J661</f>
        <v xml:space="preserve">0 </v>
      </c>
      <c r="X661" t="str" cm="1">
        <f t="array" ref="X661">RoundToTwoSigFigs(C661*$O661+$N661)&amp;" "&amp;$J661</f>
        <v xml:space="preserve">0 </v>
      </c>
      <c r="Y661" t="b">
        <f t="shared" si="30"/>
        <v>0</v>
      </c>
      <c r="Z661" t="b">
        <f t="shared" si="31"/>
        <v>1</v>
      </c>
      <c r="AA661" t="b">
        <f t="shared" si="32"/>
        <v>0</v>
      </c>
    </row>
    <row r="662" spans="23:27" x14ac:dyDescent="0.25">
      <c r="W662" t="str" cm="1">
        <f t="array" ref="W662">RoundToTwoSigFigs(B662*$O662+$N662)&amp;" "&amp;$J662</f>
        <v xml:space="preserve">0 </v>
      </c>
      <c r="X662" t="str" cm="1">
        <f t="array" ref="X662">RoundToTwoSigFigs(C662*$O662+$N662)&amp;" "&amp;$J662</f>
        <v xml:space="preserve">0 </v>
      </c>
      <c r="Y662" t="b">
        <f t="shared" si="30"/>
        <v>0</v>
      </c>
      <c r="Z662" t="b">
        <f t="shared" si="31"/>
        <v>1</v>
      </c>
      <c r="AA662" t="b">
        <f t="shared" si="32"/>
        <v>0</v>
      </c>
    </row>
    <row r="663" spans="23:27" x14ac:dyDescent="0.25">
      <c r="W663" t="str" cm="1">
        <f t="array" ref="W663">RoundToTwoSigFigs(B663*$O663+$N663)&amp;" "&amp;$J663</f>
        <v xml:space="preserve">0 </v>
      </c>
      <c r="X663" t="str" cm="1">
        <f t="array" ref="X663">RoundToTwoSigFigs(C663*$O663+$N663)&amp;" "&amp;$J663</f>
        <v xml:space="preserve">0 </v>
      </c>
      <c r="Y663" t="b">
        <f t="shared" si="30"/>
        <v>0</v>
      </c>
      <c r="Z663" t="b">
        <f t="shared" si="31"/>
        <v>1</v>
      </c>
      <c r="AA663" t="b">
        <f t="shared" si="32"/>
        <v>0</v>
      </c>
    </row>
    <row r="664" spans="23:27" x14ac:dyDescent="0.25">
      <c r="W664" t="str" cm="1">
        <f t="array" ref="W664">RoundToTwoSigFigs(B664*$O664+$N664)&amp;" "&amp;$J664</f>
        <v xml:space="preserve">0 </v>
      </c>
      <c r="X664" t="str" cm="1">
        <f t="array" ref="X664">RoundToTwoSigFigs(C664*$O664+$N664)&amp;" "&amp;$J664</f>
        <v xml:space="preserve">0 </v>
      </c>
      <c r="Y664" t="b">
        <f t="shared" si="30"/>
        <v>0</v>
      </c>
      <c r="Z664" t="b">
        <f t="shared" si="31"/>
        <v>1</v>
      </c>
      <c r="AA664" t="b">
        <f t="shared" si="32"/>
        <v>0</v>
      </c>
    </row>
    <row r="665" spans="23:27" x14ac:dyDescent="0.25">
      <c r="W665" t="str" cm="1">
        <f t="array" ref="W665">RoundToTwoSigFigs(B665*$O665+$N665)&amp;" "&amp;$J665</f>
        <v xml:space="preserve">0 </v>
      </c>
      <c r="X665" t="str" cm="1">
        <f t="array" ref="X665">RoundToTwoSigFigs(C665*$O665+$N665)&amp;" "&amp;$J665</f>
        <v xml:space="preserve">0 </v>
      </c>
      <c r="Y665" t="b">
        <f t="shared" si="30"/>
        <v>0</v>
      </c>
      <c r="Z665" t="b">
        <f t="shared" si="31"/>
        <v>1</v>
      </c>
      <c r="AA665" t="b">
        <f t="shared" si="32"/>
        <v>0</v>
      </c>
    </row>
    <row r="666" spans="23:27" x14ac:dyDescent="0.25">
      <c r="W666" t="str" cm="1">
        <f t="array" ref="W666">RoundToTwoSigFigs(B666*$O666+$N666)&amp;" "&amp;$J666</f>
        <v xml:space="preserve">0 </v>
      </c>
      <c r="X666" t="str" cm="1">
        <f t="array" ref="X666">RoundToTwoSigFigs(C666*$O666+$N666)&amp;" "&amp;$J666</f>
        <v xml:space="preserve">0 </v>
      </c>
      <c r="Y666" t="b">
        <f t="shared" si="30"/>
        <v>0</v>
      </c>
      <c r="Z666" t="b">
        <f t="shared" si="31"/>
        <v>1</v>
      </c>
      <c r="AA666" t="b">
        <f t="shared" si="32"/>
        <v>0</v>
      </c>
    </row>
    <row r="667" spans="23:27" x14ac:dyDescent="0.25">
      <c r="W667" t="str" cm="1">
        <f t="array" ref="W667">RoundToTwoSigFigs(B667*$O667+$N667)&amp;" "&amp;$J667</f>
        <v xml:space="preserve">0 </v>
      </c>
      <c r="X667" t="str" cm="1">
        <f t="array" ref="X667">RoundToTwoSigFigs(C667*$O667+$N667)&amp;" "&amp;$J667</f>
        <v xml:space="preserve">0 </v>
      </c>
      <c r="Y667" t="b">
        <f t="shared" si="30"/>
        <v>0</v>
      </c>
      <c r="Z667" t="b">
        <f t="shared" si="31"/>
        <v>1</v>
      </c>
      <c r="AA667" t="b">
        <f t="shared" si="32"/>
        <v>0</v>
      </c>
    </row>
    <row r="668" spans="23:27" x14ac:dyDescent="0.25">
      <c r="W668" t="str" cm="1">
        <f t="array" ref="W668">RoundToTwoSigFigs(B668*$O668+$N668)&amp;" "&amp;$J668</f>
        <v xml:space="preserve">0 </v>
      </c>
      <c r="X668" t="str" cm="1">
        <f t="array" ref="X668">RoundToTwoSigFigs(C668*$O668+$N668)&amp;" "&amp;$J668</f>
        <v xml:space="preserve">0 </v>
      </c>
      <c r="Y668" t="b">
        <f t="shared" si="30"/>
        <v>0</v>
      </c>
      <c r="Z668" t="b">
        <f t="shared" si="31"/>
        <v>1</v>
      </c>
      <c r="AA668" t="b">
        <f t="shared" si="32"/>
        <v>0</v>
      </c>
    </row>
    <row r="669" spans="23:27" x14ac:dyDescent="0.25">
      <c r="W669" t="str" cm="1">
        <f t="array" ref="W669">RoundToTwoSigFigs(B669*$O669+$N669)&amp;" "&amp;$J669</f>
        <v xml:space="preserve">0 </v>
      </c>
      <c r="X669" t="str" cm="1">
        <f t="array" ref="X669">RoundToTwoSigFigs(C669*$O669+$N669)&amp;" "&amp;$J669</f>
        <v xml:space="preserve">0 </v>
      </c>
      <c r="Y669" t="b">
        <f t="shared" si="30"/>
        <v>0</v>
      </c>
      <c r="Z669" t="b">
        <f t="shared" si="31"/>
        <v>1</v>
      </c>
      <c r="AA669" t="b">
        <f t="shared" si="32"/>
        <v>0</v>
      </c>
    </row>
    <row r="670" spans="23:27" x14ac:dyDescent="0.25">
      <c r="W670" t="str" cm="1">
        <f t="array" ref="W670">RoundToTwoSigFigs(B670*$O670+$N670)&amp;" "&amp;$J670</f>
        <v xml:space="preserve">0 </v>
      </c>
      <c r="X670" t="str" cm="1">
        <f t="array" ref="X670">RoundToTwoSigFigs(C670*$O670+$N670)&amp;" "&amp;$J670</f>
        <v xml:space="preserve">0 </v>
      </c>
      <c r="Y670" t="b">
        <f t="shared" si="30"/>
        <v>0</v>
      </c>
      <c r="Z670" t="b">
        <f t="shared" si="31"/>
        <v>1</v>
      </c>
      <c r="AA670" t="b">
        <f t="shared" si="32"/>
        <v>0</v>
      </c>
    </row>
    <row r="671" spans="23:27" x14ac:dyDescent="0.25">
      <c r="W671" t="str" cm="1">
        <f t="array" ref="W671">RoundToTwoSigFigs(B671*$O671+$N671)&amp;" "&amp;$J671</f>
        <v xml:space="preserve">0 </v>
      </c>
      <c r="X671" t="str" cm="1">
        <f t="array" ref="X671">RoundToTwoSigFigs(C671*$O671+$N671)&amp;" "&amp;$J671</f>
        <v xml:space="preserve">0 </v>
      </c>
      <c r="Y671" t="b">
        <f t="shared" si="30"/>
        <v>0</v>
      </c>
      <c r="Z671" t="b">
        <f t="shared" si="31"/>
        <v>1</v>
      </c>
      <c r="AA671" t="b">
        <f t="shared" si="32"/>
        <v>0</v>
      </c>
    </row>
    <row r="672" spans="23:27" x14ac:dyDescent="0.25">
      <c r="W672" t="str" cm="1">
        <f t="array" ref="W672">RoundToTwoSigFigs(B672*$O672+$N672)&amp;" "&amp;$J672</f>
        <v xml:space="preserve">0 </v>
      </c>
      <c r="X672" t="str" cm="1">
        <f t="array" ref="X672">RoundToTwoSigFigs(C672*$O672+$N672)&amp;" "&amp;$J672</f>
        <v xml:space="preserve">0 </v>
      </c>
      <c r="Y672" t="b">
        <f t="shared" si="30"/>
        <v>0</v>
      </c>
      <c r="Z672" t="b">
        <f t="shared" si="31"/>
        <v>1</v>
      </c>
      <c r="AA672" t="b">
        <f t="shared" si="32"/>
        <v>0</v>
      </c>
    </row>
    <row r="673" spans="23:27" x14ac:dyDescent="0.25">
      <c r="W673" t="str" cm="1">
        <f t="array" ref="W673">RoundToTwoSigFigs(B673*$O673+$N673)&amp;" "&amp;$J673</f>
        <v xml:space="preserve">0 </v>
      </c>
      <c r="X673" t="str" cm="1">
        <f t="array" ref="X673">RoundToTwoSigFigs(C673*$O673+$N673)&amp;" "&amp;$J673</f>
        <v xml:space="preserve">0 </v>
      </c>
      <c r="Y673" t="b">
        <f t="shared" si="30"/>
        <v>0</v>
      </c>
      <c r="Z673" t="b">
        <f t="shared" si="31"/>
        <v>1</v>
      </c>
      <c r="AA673" t="b">
        <f t="shared" si="32"/>
        <v>0</v>
      </c>
    </row>
    <row r="674" spans="23:27" x14ac:dyDescent="0.25">
      <c r="W674" t="str" cm="1">
        <f t="array" ref="W674">RoundToTwoSigFigs(B674*$O674+$N674)&amp;" "&amp;$J674</f>
        <v xml:space="preserve">0 </v>
      </c>
      <c r="X674" t="str" cm="1">
        <f t="array" ref="X674">RoundToTwoSigFigs(C674*$O674+$N674)&amp;" "&amp;$J674</f>
        <v xml:space="preserve">0 </v>
      </c>
      <c r="Y674" t="b">
        <f t="shared" si="30"/>
        <v>0</v>
      </c>
      <c r="Z674" t="b">
        <f t="shared" si="31"/>
        <v>1</v>
      </c>
      <c r="AA674" t="b">
        <f t="shared" si="32"/>
        <v>0</v>
      </c>
    </row>
    <row r="675" spans="23:27" x14ac:dyDescent="0.25">
      <c r="W675" t="str" cm="1">
        <f t="array" ref="W675">RoundToTwoSigFigs(B675*$O675+$N675)&amp;" "&amp;$J675</f>
        <v xml:space="preserve">0 </v>
      </c>
      <c r="X675" t="str" cm="1">
        <f t="array" ref="X675">RoundToTwoSigFigs(C675*$O675+$N675)&amp;" "&amp;$J675</f>
        <v xml:space="preserve">0 </v>
      </c>
      <c r="Y675" t="b">
        <f t="shared" si="30"/>
        <v>0</v>
      </c>
      <c r="Z675" t="b">
        <f t="shared" si="31"/>
        <v>1</v>
      </c>
      <c r="AA675" t="b">
        <f t="shared" si="32"/>
        <v>0</v>
      </c>
    </row>
    <row r="676" spans="23:27" x14ac:dyDescent="0.25">
      <c r="W676" t="str" cm="1">
        <f t="array" ref="W676">RoundToTwoSigFigs(B676*$O676+$N676)&amp;" "&amp;$J676</f>
        <v xml:space="preserve">0 </v>
      </c>
      <c r="X676" t="str" cm="1">
        <f t="array" ref="X676">RoundToTwoSigFigs(C676*$O676+$N676)&amp;" "&amp;$J676</f>
        <v xml:space="preserve">0 </v>
      </c>
      <c r="Y676" t="b">
        <f t="shared" si="30"/>
        <v>0</v>
      </c>
      <c r="Z676" t="b">
        <f t="shared" si="31"/>
        <v>1</v>
      </c>
      <c r="AA676" t="b">
        <f t="shared" si="32"/>
        <v>0</v>
      </c>
    </row>
    <row r="677" spans="23:27" x14ac:dyDescent="0.25">
      <c r="W677" t="str" cm="1">
        <f t="array" ref="W677">RoundToTwoSigFigs(B677*$O677+$N677)&amp;" "&amp;$J677</f>
        <v xml:space="preserve">0 </v>
      </c>
      <c r="X677" t="str" cm="1">
        <f t="array" ref="X677">RoundToTwoSigFigs(C677*$O677+$N677)&amp;" "&amp;$J677</f>
        <v xml:space="preserve">0 </v>
      </c>
      <c r="Y677" t="b">
        <f t="shared" si="30"/>
        <v>0</v>
      </c>
      <c r="Z677" t="b">
        <f t="shared" si="31"/>
        <v>1</v>
      </c>
      <c r="AA677" t="b">
        <f t="shared" si="32"/>
        <v>0</v>
      </c>
    </row>
    <row r="678" spans="23:27" x14ac:dyDescent="0.25">
      <c r="W678" t="str" cm="1">
        <f t="array" ref="W678">RoundToTwoSigFigs(B678*$O678+$N678)&amp;" "&amp;$J678</f>
        <v xml:space="preserve">0 </v>
      </c>
      <c r="X678" t="str" cm="1">
        <f t="array" ref="X678">RoundToTwoSigFigs(C678*$O678+$N678)&amp;" "&amp;$J678</f>
        <v xml:space="preserve">0 </v>
      </c>
      <c r="Y678" t="b">
        <f t="shared" si="30"/>
        <v>0</v>
      </c>
      <c r="Z678" t="b">
        <f t="shared" si="31"/>
        <v>1</v>
      </c>
      <c r="AA678" t="b">
        <f t="shared" si="32"/>
        <v>0</v>
      </c>
    </row>
    <row r="679" spans="23:27" x14ac:dyDescent="0.25">
      <c r="W679" t="str" cm="1">
        <f t="array" ref="W679">RoundToTwoSigFigs(B679*$O679+$N679)&amp;" "&amp;$J679</f>
        <v xml:space="preserve">0 </v>
      </c>
      <c r="X679" t="str" cm="1">
        <f t="array" ref="X679">RoundToTwoSigFigs(C679*$O679+$N679)&amp;" "&amp;$J679</f>
        <v xml:space="preserve">0 </v>
      </c>
      <c r="Y679" t="b">
        <f t="shared" si="30"/>
        <v>0</v>
      </c>
      <c r="Z679" t="b">
        <f t="shared" si="31"/>
        <v>1</v>
      </c>
      <c r="AA679" t="b">
        <f t="shared" si="32"/>
        <v>0</v>
      </c>
    </row>
    <row r="680" spans="23:27" x14ac:dyDescent="0.25">
      <c r="W680" t="str" cm="1">
        <f t="array" ref="W680">RoundToTwoSigFigs(B680*$O680+$N680)&amp;" "&amp;$J680</f>
        <v xml:space="preserve">0 </v>
      </c>
      <c r="X680" t="str" cm="1">
        <f t="array" ref="X680">RoundToTwoSigFigs(C680*$O680+$N680)&amp;" "&amp;$J680</f>
        <v xml:space="preserve">0 </v>
      </c>
      <c r="Y680" t="b">
        <f t="shared" si="30"/>
        <v>0</v>
      </c>
      <c r="Z680" t="b">
        <f t="shared" si="31"/>
        <v>1</v>
      </c>
      <c r="AA680" t="b">
        <f t="shared" si="32"/>
        <v>0</v>
      </c>
    </row>
    <row r="681" spans="23:27" x14ac:dyDescent="0.25">
      <c r="W681" t="str" cm="1">
        <f t="array" ref="W681">RoundToTwoSigFigs(B681*$O681+$N681)&amp;" "&amp;$J681</f>
        <v xml:space="preserve">0 </v>
      </c>
      <c r="X681" t="str" cm="1">
        <f t="array" ref="X681">RoundToTwoSigFigs(C681*$O681+$N681)&amp;" "&amp;$J681</f>
        <v xml:space="preserve">0 </v>
      </c>
      <c r="Y681" t="b">
        <f t="shared" si="30"/>
        <v>0</v>
      </c>
      <c r="Z681" t="b">
        <f t="shared" si="31"/>
        <v>1</v>
      </c>
      <c r="AA681" t="b">
        <f t="shared" si="32"/>
        <v>0</v>
      </c>
    </row>
    <row r="682" spans="23:27" x14ac:dyDescent="0.25">
      <c r="W682" t="str" cm="1">
        <f t="array" ref="W682">RoundToTwoSigFigs(B682*$O682+$N682)&amp;" "&amp;$J682</f>
        <v xml:space="preserve">0 </v>
      </c>
      <c r="X682" t="str" cm="1">
        <f t="array" ref="X682">RoundToTwoSigFigs(C682*$O682+$N682)&amp;" "&amp;$J682</f>
        <v xml:space="preserve">0 </v>
      </c>
      <c r="Y682" t="b">
        <f t="shared" si="30"/>
        <v>0</v>
      </c>
      <c r="Z682" t="b">
        <f t="shared" si="31"/>
        <v>1</v>
      </c>
      <c r="AA682" t="b">
        <f t="shared" si="32"/>
        <v>0</v>
      </c>
    </row>
    <row r="683" spans="23:27" x14ac:dyDescent="0.25">
      <c r="W683" t="str" cm="1">
        <f t="array" ref="W683">RoundToTwoSigFigs(B683*$O683+$N683)&amp;" "&amp;$J683</f>
        <v xml:space="preserve">0 </v>
      </c>
      <c r="X683" t="str" cm="1">
        <f t="array" ref="X683">RoundToTwoSigFigs(C683*$O683+$N683)&amp;" "&amp;$J683</f>
        <v xml:space="preserve">0 </v>
      </c>
      <c r="Y683" t="b">
        <f t="shared" si="30"/>
        <v>0</v>
      </c>
      <c r="Z683" t="b">
        <f t="shared" si="31"/>
        <v>1</v>
      </c>
      <c r="AA683" t="b">
        <f t="shared" si="32"/>
        <v>0</v>
      </c>
    </row>
    <row r="684" spans="23:27" x14ac:dyDescent="0.25">
      <c r="W684" t="str" cm="1">
        <f t="array" ref="W684">RoundToTwoSigFigs(B684*$O684+$N684)&amp;" "&amp;$J684</f>
        <v xml:space="preserve">0 </v>
      </c>
      <c r="X684" t="str" cm="1">
        <f t="array" ref="X684">RoundToTwoSigFigs(C684*$O684+$N684)&amp;" "&amp;$J684</f>
        <v xml:space="preserve">0 </v>
      </c>
      <c r="Y684" t="b">
        <f t="shared" si="30"/>
        <v>0</v>
      </c>
      <c r="Z684" t="b">
        <f t="shared" si="31"/>
        <v>1</v>
      </c>
      <c r="AA684" t="b">
        <f t="shared" si="32"/>
        <v>0</v>
      </c>
    </row>
    <row r="685" spans="23:27" x14ac:dyDescent="0.25">
      <c r="W685" t="str" cm="1">
        <f t="array" ref="W685">RoundToTwoSigFigs(B685*$O685+$N685)&amp;" "&amp;$J685</f>
        <v xml:space="preserve">0 </v>
      </c>
      <c r="X685" t="str" cm="1">
        <f t="array" ref="X685">RoundToTwoSigFigs(C685*$O685+$N685)&amp;" "&amp;$J685</f>
        <v xml:space="preserve">0 </v>
      </c>
      <c r="Y685" t="b">
        <f t="shared" si="30"/>
        <v>0</v>
      </c>
      <c r="Z685" t="b">
        <f t="shared" si="31"/>
        <v>1</v>
      </c>
      <c r="AA685" t="b">
        <f t="shared" si="32"/>
        <v>0</v>
      </c>
    </row>
    <row r="686" spans="23:27" x14ac:dyDescent="0.25">
      <c r="W686" t="str" cm="1">
        <f t="array" ref="W686">RoundToTwoSigFigs(B686*$O686+$N686)&amp;" "&amp;$J686</f>
        <v xml:space="preserve">0 </v>
      </c>
      <c r="X686" t="str" cm="1">
        <f t="array" ref="X686">RoundToTwoSigFigs(C686*$O686+$N686)&amp;" "&amp;$J686</f>
        <v xml:space="preserve">0 </v>
      </c>
      <c r="Y686" t="b">
        <f t="shared" si="30"/>
        <v>0</v>
      </c>
      <c r="Z686" t="b">
        <f t="shared" si="31"/>
        <v>1</v>
      </c>
      <c r="AA686" t="b">
        <f t="shared" si="32"/>
        <v>0</v>
      </c>
    </row>
    <row r="687" spans="23:27" x14ac:dyDescent="0.25">
      <c r="W687" t="str" cm="1">
        <f t="array" ref="W687">RoundToTwoSigFigs(B687*$O687+$N687)&amp;" "&amp;$J687</f>
        <v xml:space="preserve">0 </v>
      </c>
      <c r="X687" t="str" cm="1">
        <f t="array" ref="X687">RoundToTwoSigFigs(C687*$O687+$N687)&amp;" "&amp;$J687</f>
        <v xml:space="preserve">0 </v>
      </c>
      <c r="Y687" t="b">
        <f t="shared" si="30"/>
        <v>0</v>
      </c>
      <c r="Z687" t="b">
        <f t="shared" si="31"/>
        <v>1</v>
      </c>
      <c r="AA687" t="b">
        <f t="shared" si="32"/>
        <v>0</v>
      </c>
    </row>
    <row r="688" spans="23:27" x14ac:dyDescent="0.25">
      <c r="W688" t="str" cm="1">
        <f t="array" ref="W688">RoundToTwoSigFigs(B688*$O688+$N688)&amp;" "&amp;$J688</f>
        <v xml:space="preserve">0 </v>
      </c>
      <c r="X688" t="str" cm="1">
        <f t="array" ref="X688">RoundToTwoSigFigs(C688*$O688+$N688)&amp;" "&amp;$J688</f>
        <v xml:space="preserve">0 </v>
      </c>
      <c r="Y688" t="b">
        <f t="shared" si="30"/>
        <v>0</v>
      </c>
      <c r="Z688" t="b">
        <f t="shared" si="31"/>
        <v>1</v>
      </c>
      <c r="AA688" t="b">
        <f t="shared" si="32"/>
        <v>0</v>
      </c>
    </row>
    <row r="689" spans="23:27" x14ac:dyDescent="0.25">
      <c r="W689" t="str" cm="1">
        <f t="array" ref="W689">RoundToTwoSigFigs(B689*$O689+$N689)&amp;" "&amp;$J689</f>
        <v xml:space="preserve">0 </v>
      </c>
      <c r="X689" t="str" cm="1">
        <f t="array" ref="X689">RoundToTwoSigFigs(C689*$O689+$N689)&amp;" "&amp;$J689</f>
        <v xml:space="preserve">0 </v>
      </c>
      <c r="Y689" t="b">
        <f t="shared" si="30"/>
        <v>0</v>
      </c>
      <c r="Z689" t="b">
        <f t="shared" si="31"/>
        <v>1</v>
      </c>
      <c r="AA689" t="b">
        <f t="shared" si="32"/>
        <v>0</v>
      </c>
    </row>
    <row r="690" spans="23:27" x14ac:dyDescent="0.25">
      <c r="W690" t="str" cm="1">
        <f t="array" ref="W690">RoundToTwoSigFigs(B690*$O690+$N690)&amp;" "&amp;$J690</f>
        <v xml:space="preserve">0 </v>
      </c>
      <c r="X690" t="str" cm="1">
        <f t="array" ref="X690">RoundToTwoSigFigs(C690*$O690+$N690)&amp;" "&amp;$J690</f>
        <v xml:space="preserve">0 </v>
      </c>
      <c r="Y690" t="b">
        <f t="shared" si="30"/>
        <v>0</v>
      </c>
      <c r="Z690" t="b">
        <f t="shared" si="31"/>
        <v>1</v>
      </c>
      <c r="AA690" t="b">
        <f t="shared" si="32"/>
        <v>0</v>
      </c>
    </row>
    <row r="691" spans="23:27" x14ac:dyDescent="0.25">
      <c r="W691" t="str" cm="1">
        <f t="array" ref="W691">RoundToTwoSigFigs(B691*$O691+$N691)&amp;" "&amp;$J691</f>
        <v xml:space="preserve">0 </v>
      </c>
      <c r="X691" t="str" cm="1">
        <f t="array" ref="X691">RoundToTwoSigFigs(C691*$O691+$N691)&amp;" "&amp;$J691</f>
        <v xml:space="preserve">0 </v>
      </c>
      <c r="Y691" t="b">
        <f t="shared" si="30"/>
        <v>0</v>
      </c>
      <c r="Z691" t="b">
        <f t="shared" si="31"/>
        <v>1</v>
      </c>
      <c r="AA691" t="b">
        <f t="shared" si="32"/>
        <v>0</v>
      </c>
    </row>
    <row r="692" spans="23:27" x14ac:dyDescent="0.25">
      <c r="W692" t="str" cm="1">
        <f t="array" ref="W692">RoundToTwoSigFigs(B692*$O692+$N692)&amp;" "&amp;$J692</f>
        <v xml:space="preserve">0 </v>
      </c>
      <c r="X692" t="str" cm="1">
        <f t="array" ref="X692">RoundToTwoSigFigs(C692*$O692+$N692)&amp;" "&amp;$J692</f>
        <v xml:space="preserve">0 </v>
      </c>
      <c r="Y692" t="b">
        <f t="shared" si="30"/>
        <v>0</v>
      </c>
      <c r="Z692" t="b">
        <f t="shared" si="31"/>
        <v>1</v>
      </c>
      <c r="AA692" t="b">
        <f t="shared" si="32"/>
        <v>0</v>
      </c>
    </row>
    <row r="693" spans="23:27" x14ac:dyDescent="0.25">
      <c r="W693" t="str" cm="1">
        <f t="array" ref="W693">RoundToTwoSigFigs(B693*$O693+$N693)&amp;" "&amp;$J693</f>
        <v xml:space="preserve">0 </v>
      </c>
      <c r="X693" t="str" cm="1">
        <f t="array" ref="X693">RoundToTwoSigFigs(C693*$O693+$N693)&amp;" "&amp;$J693</f>
        <v xml:space="preserve">0 </v>
      </c>
      <c r="Y693" t="b">
        <f t="shared" si="30"/>
        <v>0</v>
      </c>
      <c r="Z693" t="b">
        <f t="shared" si="31"/>
        <v>1</v>
      </c>
      <c r="AA693" t="b">
        <f t="shared" si="32"/>
        <v>0</v>
      </c>
    </row>
    <row r="694" spans="23:27" x14ac:dyDescent="0.25">
      <c r="W694" t="str" cm="1">
        <f t="array" ref="W694">RoundToTwoSigFigs(B694*$O694+$N694)&amp;" "&amp;$J694</f>
        <v xml:space="preserve">0 </v>
      </c>
      <c r="X694" t="str" cm="1">
        <f t="array" ref="X694">RoundToTwoSigFigs(C694*$O694+$N694)&amp;" "&amp;$J694</f>
        <v xml:space="preserve">0 </v>
      </c>
      <c r="Y694" t="b">
        <f t="shared" si="30"/>
        <v>0</v>
      </c>
      <c r="Z694" t="b">
        <f t="shared" si="31"/>
        <v>1</v>
      </c>
      <c r="AA694" t="b">
        <f t="shared" si="32"/>
        <v>0</v>
      </c>
    </row>
    <row r="695" spans="23:27" x14ac:dyDescent="0.25">
      <c r="W695" t="str" cm="1">
        <f t="array" ref="W695">RoundToTwoSigFigs(B695*$O695+$N695)&amp;" "&amp;$J695</f>
        <v xml:space="preserve">0 </v>
      </c>
      <c r="X695" t="str" cm="1">
        <f t="array" ref="X695">RoundToTwoSigFigs(C695*$O695+$N695)&amp;" "&amp;$J695</f>
        <v xml:space="preserve">0 </v>
      </c>
      <c r="Y695" t="b">
        <f t="shared" si="30"/>
        <v>0</v>
      </c>
      <c r="Z695" t="b">
        <f t="shared" si="31"/>
        <v>1</v>
      </c>
      <c r="AA695" t="b">
        <f t="shared" si="32"/>
        <v>0</v>
      </c>
    </row>
    <row r="696" spans="23:27" x14ac:dyDescent="0.25">
      <c r="W696" t="str" cm="1">
        <f t="array" ref="W696">RoundToTwoSigFigs(B696*$O696+$N696)&amp;" "&amp;$J696</f>
        <v xml:space="preserve">0 </v>
      </c>
      <c r="X696" t="str" cm="1">
        <f t="array" ref="X696">RoundToTwoSigFigs(C696*$O696+$N696)&amp;" "&amp;$J696</f>
        <v xml:space="preserve">0 </v>
      </c>
      <c r="Y696" t="b">
        <f t="shared" si="30"/>
        <v>0</v>
      </c>
      <c r="Z696" t="b">
        <f t="shared" si="31"/>
        <v>1</v>
      </c>
      <c r="AA696" t="b">
        <f t="shared" si="32"/>
        <v>0</v>
      </c>
    </row>
    <row r="697" spans="23:27" x14ac:dyDescent="0.25">
      <c r="W697" t="str" cm="1">
        <f t="array" ref="W697">RoundToTwoSigFigs(B697*$O697+$N697)&amp;" "&amp;$J697</f>
        <v xml:space="preserve">0 </v>
      </c>
      <c r="X697" t="str" cm="1">
        <f t="array" ref="X697">RoundToTwoSigFigs(C697*$O697+$N697)&amp;" "&amp;$J697</f>
        <v xml:space="preserve">0 </v>
      </c>
      <c r="Y697" t="b">
        <f t="shared" si="30"/>
        <v>0</v>
      </c>
      <c r="Z697" t="b">
        <f t="shared" si="31"/>
        <v>1</v>
      </c>
      <c r="AA697" t="b">
        <f t="shared" si="32"/>
        <v>0</v>
      </c>
    </row>
    <row r="698" spans="23:27" x14ac:dyDescent="0.25">
      <c r="W698" t="str" cm="1">
        <f t="array" ref="W698">RoundToTwoSigFigs(B698*$O698+$N698)&amp;" "&amp;$J698</f>
        <v xml:space="preserve">0 </v>
      </c>
      <c r="X698" t="str" cm="1">
        <f t="array" ref="X698">RoundToTwoSigFigs(C698*$O698+$N698)&amp;" "&amp;$J698</f>
        <v xml:space="preserve">0 </v>
      </c>
      <c r="Y698" t="b">
        <f t="shared" si="30"/>
        <v>0</v>
      </c>
      <c r="Z698" t="b">
        <f t="shared" si="31"/>
        <v>1</v>
      </c>
      <c r="AA698" t="b">
        <f t="shared" si="32"/>
        <v>0</v>
      </c>
    </row>
    <row r="699" spans="23:27" x14ac:dyDescent="0.25">
      <c r="W699" t="str" cm="1">
        <f t="array" ref="W699">RoundToTwoSigFigs(B699*$O699+$N699)&amp;" "&amp;$J699</f>
        <v xml:space="preserve">0 </v>
      </c>
      <c r="X699" t="str" cm="1">
        <f t="array" ref="X699">RoundToTwoSigFigs(C699*$O699+$N699)&amp;" "&amp;$J699</f>
        <v xml:space="preserve">0 </v>
      </c>
      <c r="Y699" t="b">
        <f t="shared" si="30"/>
        <v>0</v>
      </c>
      <c r="Z699" t="b">
        <f t="shared" si="31"/>
        <v>1</v>
      </c>
      <c r="AA699" t="b">
        <f t="shared" si="32"/>
        <v>0</v>
      </c>
    </row>
    <row r="700" spans="23:27" x14ac:dyDescent="0.25">
      <c r="W700" t="str" cm="1">
        <f t="array" ref="W700">RoundToTwoSigFigs(B700*$O700+$N700)&amp;" "&amp;$J700</f>
        <v xml:space="preserve">0 </v>
      </c>
      <c r="X700" t="str" cm="1">
        <f t="array" ref="X700">RoundToTwoSigFigs(C700*$O700+$N700)&amp;" "&amp;$J700</f>
        <v xml:space="preserve">0 </v>
      </c>
      <c r="Y700" t="b">
        <f t="shared" si="30"/>
        <v>0</v>
      </c>
      <c r="Z700" t="b">
        <f t="shared" si="31"/>
        <v>1</v>
      </c>
      <c r="AA700" t="b">
        <f t="shared" si="32"/>
        <v>0</v>
      </c>
    </row>
    <row r="701" spans="23:27" x14ac:dyDescent="0.25">
      <c r="W701" t="str" cm="1">
        <f t="array" ref="W701">RoundToTwoSigFigs(B701*$O701+$N701)&amp;" "&amp;$J701</f>
        <v xml:space="preserve">0 </v>
      </c>
      <c r="X701" t="str" cm="1">
        <f t="array" ref="X701">RoundToTwoSigFigs(C701*$O701+$N701)&amp;" "&amp;$J701</f>
        <v xml:space="preserve">0 </v>
      </c>
      <c r="Y701" t="b">
        <f t="shared" si="30"/>
        <v>0</v>
      </c>
      <c r="Z701" t="b">
        <f t="shared" si="31"/>
        <v>1</v>
      </c>
      <c r="AA701" t="b">
        <f t="shared" si="32"/>
        <v>0</v>
      </c>
    </row>
    <row r="702" spans="23:27" x14ac:dyDescent="0.25">
      <c r="W702" t="str" cm="1">
        <f t="array" ref="W702">RoundToTwoSigFigs(B702*$O702+$N702)&amp;" "&amp;$J702</f>
        <v xml:space="preserve">0 </v>
      </c>
      <c r="X702" t="str" cm="1">
        <f t="array" ref="X702">RoundToTwoSigFigs(C702*$O702+$N702)&amp;" "&amp;$J702</f>
        <v xml:space="preserve">0 </v>
      </c>
      <c r="Y702" t="b">
        <f t="shared" si="30"/>
        <v>0</v>
      </c>
      <c r="Z702" t="b">
        <f t="shared" si="31"/>
        <v>1</v>
      </c>
      <c r="AA702" t="b">
        <f t="shared" si="32"/>
        <v>0</v>
      </c>
    </row>
    <row r="703" spans="23:27" x14ac:dyDescent="0.25">
      <c r="W703" t="str" cm="1">
        <f t="array" ref="W703">RoundToTwoSigFigs(B703*$O703+$N703)&amp;" "&amp;$J703</f>
        <v xml:space="preserve">0 </v>
      </c>
      <c r="X703" t="str" cm="1">
        <f t="array" ref="X703">RoundToTwoSigFigs(C703*$O703+$N703)&amp;" "&amp;$J703</f>
        <v xml:space="preserve">0 </v>
      </c>
      <c r="Y703" t="b">
        <f t="shared" si="30"/>
        <v>0</v>
      </c>
      <c r="Z703" t="b">
        <f t="shared" si="31"/>
        <v>1</v>
      </c>
      <c r="AA703" t="b">
        <f t="shared" si="32"/>
        <v>0</v>
      </c>
    </row>
    <row r="704" spans="23:27" x14ac:dyDescent="0.25">
      <c r="W704" t="str" cm="1">
        <f t="array" ref="W704">RoundToTwoSigFigs(B704*$O704+$N704)&amp;" "&amp;$J704</f>
        <v xml:space="preserve">0 </v>
      </c>
      <c r="X704" t="str" cm="1">
        <f t="array" ref="X704">RoundToTwoSigFigs(C704*$O704+$N704)&amp;" "&amp;$J704</f>
        <v xml:space="preserve">0 </v>
      </c>
      <c r="Y704" t="b">
        <f t="shared" si="30"/>
        <v>0</v>
      </c>
      <c r="Z704" t="b">
        <f t="shared" si="31"/>
        <v>1</v>
      </c>
      <c r="AA704" t="b">
        <f t="shared" si="32"/>
        <v>0</v>
      </c>
    </row>
    <row r="705" spans="23:27" x14ac:dyDescent="0.25">
      <c r="W705" t="str" cm="1">
        <f t="array" ref="W705">RoundToTwoSigFigs(B705*$O705+$N705)&amp;" "&amp;$J705</f>
        <v xml:space="preserve">0 </v>
      </c>
      <c r="X705" t="str" cm="1">
        <f t="array" ref="X705">RoundToTwoSigFigs(C705*$O705+$N705)&amp;" "&amp;$J705</f>
        <v xml:space="preserve">0 </v>
      </c>
      <c r="Y705" t="b">
        <f t="shared" si="30"/>
        <v>0</v>
      </c>
      <c r="Z705" t="b">
        <f t="shared" si="31"/>
        <v>1</v>
      </c>
      <c r="AA705" t="b">
        <f t="shared" si="32"/>
        <v>0</v>
      </c>
    </row>
    <row r="706" spans="23:27" x14ac:dyDescent="0.25">
      <c r="W706" t="str" cm="1">
        <f t="array" ref="W706">RoundToTwoSigFigs(B706*$O706+$N706)&amp;" "&amp;$J706</f>
        <v xml:space="preserve">0 </v>
      </c>
      <c r="X706" t="str" cm="1">
        <f t="array" ref="X706">RoundToTwoSigFigs(C706*$O706+$N706)&amp;" "&amp;$J706</f>
        <v xml:space="preserve">0 </v>
      </c>
      <c r="Y706" t="b">
        <f t="shared" si="30"/>
        <v>0</v>
      </c>
      <c r="Z706" t="b">
        <f t="shared" si="31"/>
        <v>1</v>
      </c>
      <c r="AA706" t="b">
        <f t="shared" si="32"/>
        <v>0</v>
      </c>
    </row>
    <row r="707" spans="23:27" x14ac:dyDescent="0.25">
      <c r="W707" t="str" cm="1">
        <f t="array" ref="W707">RoundToTwoSigFigs(B707*$O707+$N707)&amp;" "&amp;$J707</f>
        <v xml:space="preserve">0 </v>
      </c>
      <c r="X707" t="str" cm="1">
        <f t="array" ref="X707">RoundToTwoSigFigs(C707*$O707+$N707)&amp;" "&amp;$J707</f>
        <v xml:space="preserve">0 </v>
      </c>
      <c r="Y707" t="b">
        <f t="shared" ref="Y707:Y770" si="33">AND((W707=U707),(V707=X707))</f>
        <v>0</v>
      </c>
      <c r="Z707" t="b">
        <f t="shared" ref="Z707:Z770" si="34">AND(B707&gt;=F707,B707&lt;=G707)</f>
        <v>1</v>
      </c>
      <c r="AA707" t="b">
        <f t="shared" ref="AA707:AA770" si="35">F707&lt;G707</f>
        <v>0</v>
      </c>
    </row>
    <row r="708" spans="23:27" x14ac:dyDescent="0.25">
      <c r="W708" t="str" cm="1">
        <f t="array" ref="W708">RoundToTwoSigFigs(B708*$O708+$N708)&amp;" "&amp;$J708</f>
        <v xml:space="preserve">0 </v>
      </c>
      <c r="X708" t="str" cm="1">
        <f t="array" ref="X708">RoundToTwoSigFigs(C708*$O708+$N708)&amp;" "&amp;$J708</f>
        <v xml:space="preserve">0 </v>
      </c>
      <c r="Y708" t="b">
        <f t="shared" si="33"/>
        <v>0</v>
      </c>
      <c r="Z708" t="b">
        <f t="shared" si="34"/>
        <v>1</v>
      </c>
      <c r="AA708" t="b">
        <f t="shared" si="35"/>
        <v>0</v>
      </c>
    </row>
    <row r="709" spans="23:27" x14ac:dyDescent="0.25">
      <c r="W709" t="str" cm="1">
        <f t="array" ref="W709">RoundToTwoSigFigs(B709*$O709+$N709)&amp;" "&amp;$J709</f>
        <v xml:space="preserve">0 </v>
      </c>
      <c r="X709" t="str" cm="1">
        <f t="array" ref="X709">RoundToTwoSigFigs(C709*$O709+$N709)&amp;" "&amp;$J709</f>
        <v xml:space="preserve">0 </v>
      </c>
      <c r="Y709" t="b">
        <f t="shared" si="33"/>
        <v>0</v>
      </c>
      <c r="Z709" t="b">
        <f t="shared" si="34"/>
        <v>1</v>
      </c>
      <c r="AA709" t="b">
        <f t="shared" si="35"/>
        <v>0</v>
      </c>
    </row>
    <row r="710" spans="23:27" x14ac:dyDescent="0.25">
      <c r="W710" t="str" cm="1">
        <f t="array" ref="W710">RoundToTwoSigFigs(B710*$O710+$N710)&amp;" "&amp;$J710</f>
        <v xml:space="preserve">0 </v>
      </c>
      <c r="X710" t="str" cm="1">
        <f t="array" ref="X710">RoundToTwoSigFigs(C710*$O710+$N710)&amp;" "&amp;$J710</f>
        <v xml:space="preserve">0 </v>
      </c>
      <c r="Y710" t="b">
        <f t="shared" si="33"/>
        <v>0</v>
      </c>
      <c r="Z710" t="b">
        <f t="shared" si="34"/>
        <v>1</v>
      </c>
      <c r="AA710" t="b">
        <f t="shared" si="35"/>
        <v>0</v>
      </c>
    </row>
    <row r="711" spans="23:27" x14ac:dyDescent="0.25">
      <c r="W711" t="str" cm="1">
        <f t="array" ref="W711">RoundToTwoSigFigs(B711*$O711+$N711)&amp;" "&amp;$J711</f>
        <v xml:space="preserve">0 </v>
      </c>
      <c r="X711" t="str" cm="1">
        <f t="array" ref="X711">RoundToTwoSigFigs(C711*$O711+$N711)&amp;" "&amp;$J711</f>
        <v xml:space="preserve">0 </v>
      </c>
      <c r="Y711" t="b">
        <f t="shared" si="33"/>
        <v>0</v>
      </c>
      <c r="Z711" t="b">
        <f t="shared" si="34"/>
        <v>1</v>
      </c>
      <c r="AA711" t="b">
        <f t="shared" si="35"/>
        <v>0</v>
      </c>
    </row>
    <row r="712" spans="23:27" x14ac:dyDescent="0.25">
      <c r="W712" t="str" cm="1">
        <f t="array" ref="W712">RoundToTwoSigFigs(B712*$O712+$N712)&amp;" "&amp;$J712</f>
        <v xml:space="preserve">0 </v>
      </c>
      <c r="X712" t="str" cm="1">
        <f t="array" ref="X712">RoundToTwoSigFigs(C712*$O712+$N712)&amp;" "&amp;$J712</f>
        <v xml:space="preserve">0 </v>
      </c>
      <c r="Y712" t="b">
        <f t="shared" si="33"/>
        <v>0</v>
      </c>
      <c r="Z712" t="b">
        <f t="shared" si="34"/>
        <v>1</v>
      </c>
      <c r="AA712" t="b">
        <f t="shared" si="35"/>
        <v>0</v>
      </c>
    </row>
    <row r="713" spans="23:27" x14ac:dyDescent="0.25">
      <c r="W713" t="str" cm="1">
        <f t="array" ref="W713">RoundToTwoSigFigs(B713*$O713+$N713)&amp;" "&amp;$J713</f>
        <v xml:space="preserve">0 </v>
      </c>
      <c r="X713" t="str" cm="1">
        <f t="array" ref="X713">RoundToTwoSigFigs(C713*$O713+$N713)&amp;" "&amp;$J713</f>
        <v xml:space="preserve">0 </v>
      </c>
      <c r="Y713" t="b">
        <f t="shared" si="33"/>
        <v>0</v>
      </c>
      <c r="Z713" t="b">
        <f t="shared" si="34"/>
        <v>1</v>
      </c>
      <c r="AA713" t="b">
        <f t="shared" si="35"/>
        <v>0</v>
      </c>
    </row>
    <row r="714" spans="23:27" x14ac:dyDescent="0.25">
      <c r="W714" t="str" cm="1">
        <f t="array" ref="W714">RoundToTwoSigFigs(B714*$O714+$N714)&amp;" "&amp;$J714</f>
        <v xml:space="preserve">0 </v>
      </c>
      <c r="X714" t="str" cm="1">
        <f t="array" ref="X714">RoundToTwoSigFigs(C714*$O714+$N714)&amp;" "&amp;$J714</f>
        <v xml:space="preserve">0 </v>
      </c>
      <c r="Y714" t="b">
        <f t="shared" si="33"/>
        <v>0</v>
      </c>
      <c r="Z714" t="b">
        <f t="shared" si="34"/>
        <v>1</v>
      </c>
      <c r="AA714" t="b">
        <f t="shared" si="35"/>
        <v>0</v>
      </c>
    </row>
    <row r="715" spans="23:27" x14ac:dyDescent="0.25">
      <c r="W715" t="str" cm="1">
        <f t="array" ref="W715">RoundToTwoSigFigs(B715*$O715+$N715)&amp;" "&amp;$J715</f>
        <v xml:space="preserve">0 </v>
      </c>
      <c r="X715" t="str" cm="1">
        <f t="array" ref="X715">RoundToTwoSigFigs(C715*$O715+$N715)&amp;" "&amp;$J715</f>
        <v xml:space="preserve">0 </v>
      </c>
      <c r="Y715" t="b">
        <f t="shared" si="33"/>
        <v>0</v>
      </c>
      <c r="Z715" t="b">
        <f t="shared" si="34"/>
        <v>1</v>
      </c>
      <c r="AA715" t="b">
        <f t="shared" si="35"/>
        <v>0</v>
      </c>
    </row>
    <row r="716" spans="23:27" x14ac:dyDescent="0.25">
      <c r="W716" t="str" cm="1">
        <f t="array" ref="W716">RoundToTwoSigFigs(B716*$O716+$N716)&amp;" "&amp;$J716</f>
        <v xml:space="preserve">0 </v>
      </c>
      <c r="X716" t="str" cm="1">
        <f t="array" ref="X716">RoundToTwoSigFigs(C716*$O716+$N716)&amp;" "&amp;$J716</f>
        <v xml:space="preserve">0 </v>
      </c>
      <c r="Y716" t="b">
        <f t="shared" si="33"/>
        <v>0</v>
      </c>
      <c r="Z716" t="b">
        <f t="shared" si="34"/>
        <v>1</v>
      </c>
      <c r="AA716" t="b">
        <f t="shared" si="35"/>
        <v>0</v>
      </c>
    </row>
    <row r="717" spans="23:27" x14ac:dyDescent="0.25">
      <c r="W717" t="str" cm="1">
        <f t="array" ref="W717">RoundToTwoSigFigs(B717*$O717+$N717)&amp;" "&amp;$J717</f>
        <v xml:space="preserve">0 </v>
      </c>
      <c r="X717" t="str" cm="1">
        <f t="array" ref="X717">RoundToTwoSigFigs(C717*$O717+$N717)&amp;" "&amp;$J717</f>
        <v xml:space="preserve">0 </v>
      </c>
      <c r="Y717" t="b">
        <f t="shared" si="33"/>
        <v>0</v>
      </c>
      <c r="Z717" t="b">
        <f t="shared" si="34"/>
        <v>1</v>
      </c>
      <c r="AA717" t="b">
        <f t="shared" si="35"/>
        <v>0</v>
      </c>
    </row>
    <row r="718" spans="23:27" x14ac:dyDescent="0.25">
      <c r="W718" t="str" cm="1">
        <f t="array" ref="W718">RoundToTwoSigFigs(B718*$O718+$N718)&amp;" "&amp;$J718</f>
        <v xml:space="preserve">0 </v>
      </c>
      <c r="X718" t="str" cm="1">
        <f t="array" ref="X718">RoundToTwoSigFigs(C718*$O718+$N718)&amp;" "&amp;$J718</f>
        <v xml:space="preserve">0 </v>
      </c>
      <c r="Y718" t="b">
        <f t="shared" si="33"/>
        <v>0</v>
      </c>
      <c r="Z718" t="b">
        <f t="shared" si="34"/>
        <v>1</v>
      </c>
      <c r="AA718" t="b">
        <f t="shared" si="35"/>
        <v>0</v>
      </c>
    </row>
    <row r="719" spans="23:27" x14ac:dyDescent="0.25">
      <c r="W719" t="str" cm="1">
        <f t="array" ref="W719">RoundToTwoSigFigs(B719*$O719+$N719)&amp;" "&amp;$J719</f>
        <v xml:space="preserve">0 </v>
      </c>
      <c r="X719" t="str" cm="1">
        <f t="array" ref="X719">RoundToTwoSigFigs(C719*$O719+$N719)&amp;" "&amp;$J719</f>
        <v xml:space="preserve">0 </v>
      </c>
      <c r="Y719" t="b">
        <f t="shared" si="33"/>
        <v>0</v>
      </c>
      <c r="Z719" t="b">
        <f t="shared" si="34"/>
        <v>1</v>
      </c>
      <c r="AA719" t="b">
        <f t="shared" si="35"/>
        <v>0</v>
      </c>
    </row>
    <row r="720" spans="23:27" x14ac:dyDescent="0.25">
      <c r="W720" t="str" cm="1">
        <f t="array" ref="W720">RoundToTwoSigFigs(B720*$O720+$N720)&amp;" "&amp;$J720</f>
        <v xml:space="preserve">0 </v>
      </c>
      <c r="X720" t="str" cm="1">
        <f t="array" ref="X720">RoundToTwoSigFigs(C720*$O720+$N720)&amp;" "&amp;$J720</f>
        <v xml:space="preserve">0 </v>
      </c>
      <c r="Y720" t="b">
        <f t="shared" si="33"/>
        <v>0</v>
      </c>
      <c r="Z720" t="b">
        <f t="shared" si="34"/>
        <v>1</v>
      </c>
      <c r="AA720" t="b">
        <f t="shared" si="35"/>
        <v>0</v>
      </c>
    </row>
    <row r="721" spans="23:27" x14ac:dyDescent="0.25">
      <c r="W721" t="str" cm="1">
        <f t="array" ref="W721">RoundToTwoSigFigs(B721*$O721+$N721)&amp;" "&amp;$J721</f>
        <v xml:space="preserve">0 </v>
      </c>
      <c r="X721" t="str" cm="1">
        <f t="array" ref="X721">RoundToTwoSigFigs(C721*$O721+$N721)&amp;" "&amp;$J721</f>
        <v xml:space="preserve">0 </v>
      </c>
      <c r="Y721" t="b">
        <f t="shared" si="33"/>
        <v>0</v>
      </c>
      <c r="Z721" t="b">
        <f t="shared" si="34"/>
        <v>1</v>
      </c>
      <c r="AA721" t="b">
        <f t="shared" si="35"/>
        <v>0</v>
      </c>
    </row>
    <row r="722" spans="23:27" x14ac:dyDescent="0.25">
      <c r="W722" t="str" cm="1">
        <f t="array" ref="W722">RoundToTwoSigFigs(B722*$O722+$N722)&amp;" "&amp;$J722</f>
        <v xml:space="preserve">0 </v>
      </c>
      <c r="X722" t="str" cm="1">
        <f t="array" ref="X722">RoundToTwoSigFigs(C722*$O722+$N722)&amp;" "&amp;$J722</f>
        <v xml:space="preserve">0 </v>
      </c>
      <c r="Y722" t="b">
        <f t="shared" si="33"/>
        <v>0</v>
      </c>
      <c r="Z722" t="b">
        <f t="shared" si="34"/>
        <v>1</v>
      </c>
      <c r="AA722" t="b">
        <f t="shared" si="35"/>
        <v>0</v>
      </c>
    </row>
    <row r="723" spans="23:27" x14ac:dyDescent="0.25">
      <c r="W723" t="str" cm="1">
        <f t="array" ref="W723">RoundToTwoSigFigs(B723*$O723+$N723)&amp;" "&amp;$J723</f>
        <v xml:space="preserve">0 </v>
      </c>
      <c r="X723" t="str" cm="1">
        <f t="array" ref="X723">RoundToTwoSigFigs(C723*$O723+$N723)&amp;" "&amp;$J723</f>
        <v xml:space="preserve">0 </v>
      </c>
      <c r="Y723" t="b">
        <f t="shared" si="33"/>
        <v>0</v>
      </c>
      <c r="Z723" t="b">
        <f t="shared" si="34"/>
        <v>1</v>
      </c>
      <c r="AA723" t="b">
        <f t="shared" si="35"/>
        <v>0</v>
      </c>
    </row>
    <row r="724" spans="23:27" x14ac:dyDescent="0.25">
      <c r="W724" t="str" cm="1">
        <f t="array" ref="W724">RoundToTwoSigFigs(B724*$O724+$N724)&amp;" "&amp;$J724</f>
        <v xml:space="preserve">0 </v>
      </c>
      <c r="X724" t="str" cm="1">
        <f t="array" ref="X724">RoundToTwoSigFigs(C724*$O724+$N724)&amp;" "&amp;$J724</f>
        <v xml:space="preserve">0 </v>
      </c>
      <c r="Y724" t="b">
        <f t="shared" si="33"/>
        <v>0</v>
      </c>
      <c r="Z724" t="b">
        <f t="shared" si="34"/>
        <v>1</v>
      </c>
      <c r="AA724" t="b">
        <f t="shared" si="35"/>
        <v>0</v>
      </c>
    </row>
    <row r="725" spans="23:27" x14ac:dyDescent="0.25">
      <c r="W725" t="str" cm="1">
        <f t="array" ref="W725">RoundToTwoSigFigs(B725*$O725+$N725)&amp;" "&amp;$J725</f>
        <v xml:space="preserve">0 </v>
      </c>
      <c r="X725" t="str" cm="1">
        <f t="array" ref="X725">RoundToTwoSigFigs(C725*$O725+$N725)&amp;" "&amp;$J725</f>
        <v xml:space="preserve">0 </v>
      </c>
      <c r="Y725" t="b">
        <f t="shared" si="33"/>
        <v>0</v>
      </c>
      <c r="Z725" t="b">
        <f t="shared" si="34"/>
        <v>1</v>
      </c>
      <c r="AA725" t="b">
        <f t="shared" si="35"/>
        <v>0</v>
      </c>
    </row>
    <row r="726" spans="23:27" x14ac:dyDescent="0.25">
      <c r="W726" t="str" cm="1">
        <f t="array" ref="W726">RoundToTwoSigFigs(B726*$O726+$N726)&amp;" "&amp;$J726</f>
        <v xml:space="preserve">0 </v>
      </c>
      <c r="X726" t="str" cm="1">
        <f t="array" ref="X726">RoundToTwoSigFigs(C726*$O726+$N726)&amp;" "&amp;$J726</f>
        <v xml:space="preserve">0 </v>
      </c>
      <c r="Y726" t="b">
        <f t="shared" si="33"/>
        <v>0</v>
      </c>
      <c r="Z726" t="b">
        <f t="shared" si="34"/>
        <v>1</v>
      </c>
      <c r="AA726" t="b">
        <f t="shared" si="35"/>
        <v>0</v>
      </c>
    </row>
    <row r="727" spans="23:27" x14ac:dyDescent="0.25">
      <c r="W727" t="str" cm="1">
        <f t="array" ref="W727">RoundToTwoSigFigs(B727*$O727+$N727)&amp;" "&amp;$J727</f>
        <v xml:space="preserve">0 </v>
      </c>
      <c r="X727" t="str" cm="1">
        <f t="array" ref="X727">RoundToTwoSigFigs(C727*$O727+$N727)&amp;" "&amp;$J727</f>
        <v xml:space="preserve">0 </v>
      </c>
      <c r="Y727" t="b">
        <f t="shared" si="33"/>
        <v>0</v>
      </c>
      <c r="Z727" t="b">
        <f t="shared" si="34"/>
        <v>1</v>
      </c>
      <c r="AA727" t="b">
        <f t="shared" si="35"/>
        <v>0</v>
      </c>
    </row>
    <row r="728" spans="23:27" x14ac:dyDescent="0.25">
      <c r="W728" t="str" cm="1">
        <f t="array" ref="W728">RoundToTwoSigFigs(B728*$O728+$N728)&amp;" "&amp;$J728</f>
        <v xml:space="preserve">0 </v>
      </c>
      <c r="X728" t="str" cm="1">
        <f t="array" ref="X728">RoundToTwoSigFigs(C728*$O728+$N728)&amp;" "&amp;$J728</f>
        <v xml:space="preserve">0 </v>
      </c>
      <c r="Y728" t="b">
        <f t="shared" si="33"/>
        <v>0</v>
      </c>
      <c r="Z728" t="b">
        <f t="shared" si="34"/>
        <v>1</v>
      </c>
      <c r="AA728" t="b">
        <f t="shared" si="35"/>
        <v>0</v>
      </c>
    </row>
    <row r="729" spans="23:27" x14ac:dyDescent="0.25">
      <c r="W729" t="str" cm="1">
        <f t="array" ref="W729">RoundToTwoSigFigs(B729*$O729+$N729)&amp;" "&amp;$J729</f>
        <v xml:space="preserve">0 </v>
      </c>
      <c r="X729" t="str" cm="1">
        <f t="array" ref="X729">RoundToTwoSigFigs(C729*$O729+$N729)&amp;" "&amp;$J729</f>
        <v xml:space="preserve">0 </v>
      </c>
      <c r="Y729" t="b">
        <f t="shared" si="33"/>
        <v>0</v>
      </c>
      <c r="Z729" t="b">
        <f t="shared" si="34"/>
        <v>1</v>
      </c>
      <c r="AA729" t="b">
        <f t="shared" si="35"/>
        <v>0</v>
      </c>
    </row>
    <row r="730" spans="23:27" x14ac:dyDescent="0.25">
      <c r="W730" t="str" cm="1">
        <f t="array" ref="W730">RoundToTwoSigFigs(B730*$O730+$N730)&amp;" "&amp;$J730</f>
        <v xml:space="preserve">0 </v>
      </c>
      <c r="X730" t="str" cm="1">
        <f t="array" ref="X730">RoundToTwoSigFigs(C730*$O730+$N730)&amp;" "&amp;$J730</f>
        <v xml:space="preserve">0 </v>
      </c>
      <c r="Y730" t="b">
        <f t="shared" si="33"/>
        <v>0</v>
      </c>
      <c r="Z730" t="b">
        <f t="shared" si="34"/>
        <v>1</v>
      </c>
      <c r="AA730" t="b">
        <f t="shared" si="35"/>
        <v>0</v>
      </c>
    </row>
    <row r="731" spans="23:27" x14ac:dyDescent="0.25">
      <c r="W731" t="str" cm="1">
        <f t="array" ref="W731">RoundToTwoSigFigs(B731*$O731+$N731)&amp;" "&amp;$J731</f>
        <v xml:space="preserve">0 </v>
      </c>
      <c r="X731" t="str" cm="1">
        <f t="array" ref="X731">RoundToTwoSigFigs(C731*$O731+$N731)&amp;" "&amp;$J731</f>
        <v xml:space="preserve">0 </v>
      </c>
      <c r="Y731" t="b">
        <f t="shared" si="33"/>
        <v>0</v>
      </c>
      <c r="Z731" t="b">
        <f t="shared" si="34"/>
        <v>1</v>
      </c>
      <c r="AA731" t="b">
        <f t="shared" si="35"/>
        <v>0</v>
      </c>
    </row>
    <row r="732" spans="23:27" x14ac:dyDescent="0.25">
      <c r="W732" t="str" cm="1">
        <f t="array" ref="W732">RoundToTwoSigFigs(B732*$O732+$N732)&amp;" "&amp;$J732</f>
        <v xml:space="preserve">0 </v>
      </c>
      <c r="X732" t="str" cm="1">
        <f t="array" ref="X732">RoundToTwoSigFigs(C732*$O732+$N732)&amp;" "&amp;$J732</f>
        <v xml:space="preserve">0 </v>
      </c>
      <c r="Y732" t="b">
        <f t="shared" si="33"/>
        <v>0</v>
      </c>
      <c r="Z732" t="b">
        <f t="shared" si="34"/>
        <v>1</v>
      </c>
      <c r="AA732" t="b">
        <f t="shared" si="35"/>
        <v>0</v>
      </c>
    </row>
    <row r="733" spans="23:27" x14ac:dyDescent="0.25">
      <c r="W733" t="str" cm="1">
        <f t="array" ref="W733">RoundToTwoSigFigs(B733*$O733+$N733)&amp;" "&amp;$J733</f>
        <v xml:space="preserve">0 </v>
      </c>
      <c r="X733" t="str" cm="1">
        <f t="array" ref="X733">RoundToTwoSigFigs(C733*$O733+$N733)&amp;" "&amp;$J733</f>
        <v xml:space="preserve">0 </v>
      </c>
      <c r="Y733" t="b">
        <f t="shared" si="33"/>
        <v>0</v>
      </c>
      <c r="Z733" t="b">
        <f t="shared" si="34"/>
        <v>1</v>
      </c>
      <c r="AA733" t="b">
        <f t="shared" si="35"/>
        <v>0</v>
      </c>
    </row>
    <row r="734" spans="23:27" x14ac:dyDescent="0.25">
      <c r="W734" t="str" cm="1">
        <f t="array" ref="W734">RoundToTwoSigFigs(B734*$O734+$N734)&amp;" "&amp;$J734</f>
        <v xml:space="preserve">0 </v>
      </c>
      <c r="X734" t="str" cm="1">
        <f t="array" ref="X734">RoundToTwoSigFigs(C734*$O734+$N734)&amp;" "&amp;$J734</f>
        <v xml:space="preserve">0 </v>
      </c>
      <c r="Y734" t="b">
        <f t="shared" si="33"/>
        <v>0</v>
      </c>
      <c r="Z734" t="b">
        <f t="shared" si="34"/>
        <v>1</v>
      </c>
      <c r="AA734" t="b">
        <f t="shared" si="35"/>
        <v>0</v>
      </c>
    </row>
    <row r="735" spans="23:27" x14ac:dyDescent="0.25">
      <c r="W735" t="str" cm="1">
        <f t="array" ref="W735">RoundToTwoSigFigs(B735*$O735+$N735)&amp;" "&amp;$J735</f>
        <v xml:space="preserve">0 </v>
      </c>
      <c r="X735" t="str" cm="1">
        <f t="array" ref="X735">RoundToTwoSigFigs(C735*$O735+$N735)&amp;" "&amp;$J735</f>
        <v xml:space="preserve">0 </v>
      </c>
      <c r="Y735" t="b">
        <f t="shared" si="33"/>
        <v>0</v>
      </c>
      <c r="Z735" t="b">
        <f t="shared" si="34"/>
        <v>1</v>
      </c>
      <c r="AA735" t="b">
        <f t="shared" si="35"/>
        <v>0</v>
      </c>
    </row>
    <row r="736" spans="23:27" x14ac:dyDescent="0.25">
      <c r="W736" t="str" cm="1">
        <f t="array" ref="W736">RoundToTwoSigFigs(B736*$O736+$N736)&amp;" "&amp;$J736</f>
        <v xml:space="preserve">0 </v>
      </c>
      <c r="X736" t="str" cm="1">
        <f t="array" ref="X736">RoundToTwoSigFigs(C736*$O736+$N736)&amp;" "&amp;$J736</f>
        <v xml:space="preserve">0 </v>
      </c>
      <c r="Y736" t="b">
        <f t="shared" si="33"/>
        <v>0</v>
      </c>
      <c r="Z736" t="b">
        <f t="shared" si="34"/>
        <v>1</v>
      </c>
      <c r="AA736" t="b">
        <f t="shared" si="35"/>
        <v>0</v>
      </c>
    </row>
    <row r="737" spans="23:27" x14ac:dyDescent="0.25">
      <c r="W737" t="str" cm="1">
        <f t="array" ref="W737">RoundToTwoSigFigs(B737*$O737+$N737)&amp;" "&amp;$J737</f>
        <v xml:space="preserve">0 </v>
      </c>
      <c r="X737" t="str" cm="1">
        <f t="array" ref="X737">RoundToTwoSigFigs(C737*$O737+$N737)&amp;" "&amp;$J737</f>
        <v xml:space="preserve">0 </v>
      </c>
      <c r="Y737" t="b">
        <f t="shared" si="33"/>
        <v>0</v>
      </c>
      <c r="Z737" t="b">
        <f t="shared" si="34"/>
        <v>1</v>
      </c>
      <c r="AA737" t="b">
        <f t="shared" si="35"/>
        <v>0</v>
      </c>
    </row>
    <row r="738" spans="23:27" x14ac:dyDescent="0.25">
      <c r="W738" t="str" cm="1">
        <f t="array" ref="W738">RoundToTwoSigFigs(B738*$O738+$N738)&amp;" "&amp;$J738</f>
        <v xml:space="preserve">0 </v>
      </c>
      <c r="X738" t="str" cm="1">
        <f t="array" ref="X738">RoundToTwoSigFigs(C738*$O738+$N738)&amp;" "&amp;$J738</f>
        <v xml:space="preserve">0 </v>
      </c>
      <c r="Y738" t="b">
        <f t="shared" si="33"/>
        <v>0</v>
      </c>
      <c r="Z738" t="b">
        <f t="shared" si="34"/>
        <v>1</v>
      </c>
      <c r="AA738" t="b">
        <f t="shared" si="35"/>
        <v>0</v>
      </c>
    </row>
    <row r="739" spans="23:27" x14ac:dyDescent="0.25">
      <c r="W739" t="str" cm="1">
        <f t="array" ref="W739">RoundToTwoSigFigs(B739*$O739+$N739)&amp;" "&amp;$J739</f>
        <v xml:space="preserve">0 </v>
      </c>
      <c r="X739" t="str" cm="1">
        <f t="array" ref="X739">RoundToTwoSigFigs(C739*$O739+$N739)&amp;" "&amp;$J739</f>
        <v xml:space="preserve">0 </v>
      </c>
      <c r="Y739" t="b">
        <f t="shared" si="33"/>
        <v>0</v>
      </c>
      <c r="Z739" t="b">
        <f t="shared" si="34"/>
        <v>1</v>
      </c>
      <c r="AA739" t="b">
        <f t="shared" si="35"/>
        <v>0</v>
      </c>
    </row>
    <row r="740" spans="23:27" x14ac:dyDescent="0.25">
      <c r="W740" t="str" cm="1">
        <f t="array" ref="W740">RoundToTwoSigFigs(B740*$O740+$N740)&amp;" "&amp;$J740</f>
        <v xml:space="preserve">0 </v>
      </c>
      <c r="X740" t="str" cm="1">
        <f t="array" ref="X740">RoundToTwoSigFigs(C740*$O740+$N740)&amp;" "&amp;$J740</f>
        <v xml:space="preserve">0 </v>
      </c>
      <c r="Y740" t="b">
        <f t="shared" si="33"/>
        <v>0</v>
      </c>
      <c r="Z740" t="b">
        <f t="shared" si="34"/>
        <v>1</v>
      </c>
      <c r="AA740" t="b">
        <f t="shared" si="35"/>
        <v>0</v>
      </c>
    </row>
    <row r="741" spans="23:27" x14ac:dyDescent="0.25">
      <c r="W741" t="str" cm="1">
        <f t="array" ref="W741">RoundToTwoSigFigs(B741*$O741+$N741)&amp;" "&amp;$J741</f>
        <v xml:space="preserve">0 </v>
      </c>
      <c r="X741" t="str" cm="1">
        <f t="array" ref="X741">RoundToTwoSigFigs(C741*$O741+$N741)&amp;" "&amp;$J741</f>
        <v xml:space="preserve">0 </v>
      </c>
      <c r="Y741" t="b">
        <f t="shared" si="33"/>
        <v>0</v>
      </c>
      <c r="Z741" t="b">
        <f t="shared" si="34"/>
        <v>1</v>
      </c>
      <c r="AA741" t="b">
        <f t="shared" si="35"/>
        <v>0</v>
      </c>
    </row>
    <row r="742" spans="23:27" x14ac:dyDescent="0.25">
      <c r="W742" t="str" cm="1">
        <f t="array" ref="W742">RoundToTwoSigFigs(B742*$O742+$N742)&amp;" "&amp;$J742</f>
        <v xml:space="preserve">0 </v>
      </c>
      <c r="X742" t="str" cm="1">
        <f t="array" ref="X742">RoundToTwoSigFigs(C742*$O742+$N742)&amp;" "&amp;$J742</f>
        <v xml:space="preserve">0 </v>
      </c>
      <c r="Y742" t="b">
        <f t="shared" si="33"/>
        <v>0</v>
      </c>
      <c r="Z742" t="b">
        <f t="shared" si="34"/>
        <v>1</v>
      </c>
      <c r="AA742" t="b">
        <f t="shared" si="35"/>
        <v>0</v>
      </c>
    </row>
    <row r="743" spans="23:27" x14ac:dyDescent="0.25">
      <c r="W743" t="str" cm="1">
        <f t="array" ref="W743">RoundToTwoSigFigs(B743*$O743+$N743)&amp;" "&amp;$J743</f>
        <v xml:space="preserve">0 </v>
      </c>
      <c r="X743" t="str" cm="1">
        <f t="array" ref="X743">RoundToTwoSigFigs(C743*$O743+$N743)&amp;" "&amp;$J743</f>
        <v xml:space="preserve">0 </v>
      </c>
      <c r="Y743" t="b">
        <f t="shared" si="33"/>
        <v>0</v>
      </c>
      <c r="Z743" t="b">
        <f t="shared" si="34"/>
        <v>1</v>
      </c>
      <c r="AA743" t="b">
        <f t="shared" si="35"/>
        <v>0</v>
      </c>
    </row>
    <row r="744" spans="23:27" x14ac:dyDescent="0.25">
      <c r="W744" t="str" cm="1">
        <f t="array" ref="W744">RoundToTwoSigFigs(B744*$O744+$N744)&amp;" "&amp;$J744</f>
        <v xml:space="preserve">0 </v>
      </c>
      <c r="X744" t="str" cm="1">
        <f t="array" ref="X744">RoundToTwoSigFigs(C744*$O744+$N744)&amp;" "&amp;$J744</f>
        <v xml:space="preserve">0 </v>
      </c>
      <c r="Y744" t="b">
        <f t="shared" si="33"/>
        <v>0</v>
      </c>
      <c r="Z744" t="b">
        <f t="shared" si="34"/>
        <v>1</v>
      </c>
      <c r="AA744" t="b">
        <f t="shared" si="35"/>
        <v>0</v>
      </c>
    </row>
    <row r="745" spans="23:27" x14ac:dyDescent="0.25">
      <c r="W745" t="str" cm="1">
        <f t="array" ref="W745">RoundToTwoSigFigs(B745*$O745+$N745)&amp;" "&amp;$J745</f>
        <v xml:space="preserve">0 </v>
      </c>
      <c r="X745" t="str" cm="1">
        <f t="array" ref="X745">RoundToTwoSigFigs(C745*$O745+$N745)&amp;" "&amp;$J745</f>
        <v xml:space="preserve">0 </v>
      </c>
      <c r="Y745" t="b">
        <f t="shared" si="33"/>
        <v>0</v>
      </c>
      <c r="Z745" t="b">
        <f t="shared" si="34"/>
        <v>1</v>
      </c>
      <c r="AA745" t="b">
        <f t="shared" si="35"/>
        <v>0</v>
      </c>
    </row>
    <row r="746" spans="23:27" x14ac:dyDescent="0.25">
      <c r="W746" t="str" cm="1">
        <f t="array" ref="W746">RoundToTwoSigFigs(B746*$O746+$N746)&amp;" "&amp;$J746</f>
        <v xml:space="preserve">0 </v>
      </c>
      <c r="X746" t="str" cm="1">
        <f t="array" ref="X746">RoundToTwoSigFigs(C746*$O746+$N746)&amp;" "&amp;$J746</f>
        <v xml:space="preserve">0 </v>
      </c>
      <c r="Y746" t="b">
        <f t="shared" si="33"/>
        <v>0</v>
      </c>
      <c r="Z746" t="b">
        <f t="shared" si="34"/>
        <v>1</v>
      </c>
      <c r="AA746" t="b">
        <f t="shared" si="35"/>
        <v>0</v>
      </c>
    </row>
    <row r="747" spans="23:27" x14ac:dyDescent="0.25">
      <c r="W747" t="str" cm="1">
        <f t="array" ref="W747">RoundToTwoSigFigs(B747*$O747+$N747)&amp;" "&amp;$J747</f>
        <v xml:space="preserve">0 </v>
      </c>
      <c r="X747" t="str" cm="1">
        <f t="array" ref="X747">RoundToTwoSigFigs(C747*$O747+$N747)&amp;" "&amp;$J747</f>
        <v xml:space="preserve">0 </v>
      </c>
      <c r="Y747" t="b">
        <f t="shared" si="33"/>
        <v>0</v>
      </c>
      <c r="Z747" t="b">
        <f t="shared" si="34"/>
        <v>1</v>
      </c>
      <c r="AA747" t="b">
        <f t="shared" si="35"/>
        <v>0</v>
      </c>
    </row>
    <row r="748" spans="23:27" x14ac:dyDescent="0.25">
      <c r="W748" t="str" cm="1">
        <f t="array" ref="W748">RoundToTwoSigFigs(B748*$O748+$N748)&amp;" "&amp;$J748</f>
        <v xml:space="preserve">0 </v>
      </c>
      <c r="X748" t="str" cm="1">
        <f t="array" ref="X748">RoundToTwoSigFigs(C748*$O748+$N748)&amp;" "&amp;$J748</f>
        <v xml:space="preserve">0 </v>
      </c>
      <c r="Y748" t="b">
        <f t="shared" si="33"/>
        <v>0</v>
      </c>
      <c r="Z748" t="b">
        <f t="shared" si="34"/>
        <v>1</v>
      </c>
      <c r="AA748" t="b">
        <f t="shared" si="35"/>
        <v>0</v>
      </c>
    </row>
    <row r="749" spans="23:27" x14ac:dyDescent="0.25">
      <c r="W749" t="str" cm="1">
        <f t="array" ref="W749">RoundToTwoSigFigs(B749*$O749+$N749)&amp;" "&amp;$J749</f>
        <v xml:space="preserve">0 </v>
      </c>
      <c r="X749" t="str" cm="1">
        <f t="array" ref="X749">RoundToTwoSigFigs(C749*$O749+$N749)&amp;" "&amp;$J749</f>
        <v xml:space="preserve">0 </v>
      </c>
      <c r="Y749" t="b">
        <f t="shared" si="33"/>
        <v>0</v>
      </c>
      <c r="Z749" t="b">
        <f t="shared" si="34"/>
        <v>1</v>
      </c>
      <c r="AA749" t="b">
        <f t="shared" si="35"/>
        <v>0</v>
      </c>
    </row>
    <row r="750" spans="23:27" x14ac:dyDescent="0.25">
      <c r="W750" t="str" cm="1">
        <f t="array" ref="W750">RoundToTwoSigFigs(B750*$O750+$N750)&amp;" "&amp;$J750</f>
        <v xml:space="preserve">0 </v>
      </c>
      <c r="X750" t="str" cm="1">
        <f t="array" ref="X750">RoundToTwoSigFigs(C750*$O750+$N750)&amp;" "&amp;$J750</f>
        <v xml:space="preserve">0 </v>
      </c>
      <c r="Y750" t="b">
        <f t="shared" si="33"/>
        <v>0</v>
      </c>
      <c r="Z750" t="b">
        <f t="shared" si="34"/>
        <v>1</v>
      </c>
      <c r="AA750" t="b">
        <f t="shared" si="35"/>
        <v>0</v>
      </c>
    </row>
    <row r="751" spans="23:27" x14ac:dyDescent="0.25">
      <c r="W751" t="str" cm="1">
        <f t="array" ref="W751">RoundToTwoSigFigs(B751*$O751+$N751)&amp;" "&amp;$J751</f>
        <v xml:space="preserve">0 </v>
      </c>
      <c r="X751" t="str" cm="1">
        <f t="array" ref="X751">RoundToTwoSigFigs(C751*$O751+$N751)&amp;" "&amp;$J751</f>
        <v xml:space="preserve">0 </v>
      </c>
      <c r="Y751" t="b">
        <f t="shared" si="33"/>
        <v>0</v>
      </c>
      <c r="Z751" t="b">
        <f t="shared" si="34"/>
        <v>1</v>
      </c>
      <c r="AA751" t="b">
        <f t="shared" si="35"/>
        <v>0</v>
      </c>
    </row>
    <row r="752" spans="23:27" x14ac:dyDescent="0.25">
      <c r="W752" t="str" cm="1">
        <f t="array" ref="W752">RoundToTwoSigFigs(B752*$O752+$N752)&amp;" "&amp;$J752</f>
        <v xml:space="preserve">0 </v>
      </c>
      <c r="X752" t="str" cm="1">
        <f t="array" ref="X752">RoundToTwoSigFigs(C752*$O752+$N752)&amp;" "&amp;$J752</f>
        <v xml:space="preserve">0 </v>
      </c>
      <c r="Y752" t="b">
        <f t="shared" si="33"/>
        <v>0</v>
      </c>
      <c r="Z752" t="b">
        <f t="shared" si="34"/>
        <v>1</v>
      </c>
      <c r="AA752" t="b">
        <f t="shared" si="35"/>
        <v>0</v>
      </c>
    </row>
    <row r="753" spans="23:27" x14ac:dyDescent="0.25">
      <c r="W753" t="str" cm="1">
        <f t="array" ref="W753">RoundToTwoSigFigs(B753*$O753+$N753)&amp;" "&amp;$J753</f>
        <v xml:space="preserve">0 </v>
      </c>
      <c r="X753" t="str" cm="1">
        <f t="array" ref="X753">RoundToTwoSigFigs(C753*$O753+$N753)&amp;" "&amp;$J753</f>
        <v xml:space="preserve">0 </v>
      </c>
      <c r="Y753" t="b">
        <f t="shared" si="33"/>
        <v>0</v>
      </c>
      <c r="Z753" t="b">
        <f t="shared" si="34"/>
        <v>1</v>
      </c>
      <c r="AA753" t="b">
        <f t="shared" si="35"/>
        <v>0</v>
      </c>
    </row>
    <row r="754" spans="23:27" x14ac:dyDescent="0.25">
      <c r="W754" t="str" cm="1">
        <f t="array" ref="W754">RoundToTwoSigFigs(B754*$O754+$N754)&amp;" "&amp;$J754</f>
        <v xml:space="preserve">0 </v>
      </c>
      <c r="X754" t="str" cm="1">
        <f t="array" ref="X754">RoundToTwoSigFigs(C754*$O754+$N754)&amp;" "&amp;$J754</f>
        <v xml:space="preserve">0 </v>
      </c>
      <c r="Y754" t="b">
        <f t="shared" si="33"/>
        <v>0</v>
      </c>
      <c r="Z754" t="b">
        <f t="shared" si="34"/>
        <v>1</v>
      </c>
      <c r="AA754" t="b">
        <f t="shared" si="35"/>
        <v>0</v>
      </c>
    </row>
    <row r="755" spans="23:27" x14ac:dyDescent="0.25">
      <c r="W755" t="str" cm="1">
        <f t="array" ref="W755">RoundToTwoSigFigs(B755*$O755+$N755)&amp;" "&amp;$J755</f>
        <v xml:space="preserve">0 </v>
      </c>
      <c r="X755" t="str" cm="1">
        <f t="array" ref="X755">RoundToTwoSigFigs(C755*$O755+$N755)&amp;" "&amp;$J755</f>
        <v xml:space="preserve">0 </v>
      </c>
      <c r="Y755" t="b">
        <f t="shared" si="33"/>
        <v>0</v>
      </c>
      <c r="Z755" t="b">
        <f t="shared" si="34"/>
        <v>1</v>
      </c>
      <c r="AA755" t="b">
        <f t="shared" si="35"/>
        <v>0</v>
      </c>
    </row>
    <row r="756" spans="23:27" x14ac:dyDescent="0.25">
      <c r="W756" t="str" cm="1">
        <f t="array" ref="W756">RoundToTwoSigFigs(B756*$O756+$N756)&amp;" "&amp;$J756</f>
        <v xml:space="preserve">0 </v>
      </c>
      <c r="X756" t="str" cm="1">
        <f t="array" ref="X756">RoundToTwoSigFigs(C756*$O756+$N756)&amp;" "&amp;$J756</f>
        <v xml:space="preserve">0 </v>
      </c>
      <c r="Y756" t="b">
        <f t="shared" si="33"/>
        <v>0</v>
      </c>
      <c r="Z756" t="b">
        <f t="shared" si="34"/>
        <v>1</v>
      </c>
      <c r="AA756" t="b">
        <f t="shared" si="35"/>
        <v>0</v>
      </c>
    </row>
    <row r="757" spans="23:27" x14ac:dyDescent="0.25">
      <c r="W757" t="str" cm="1">
        <f t="array" ref="W757">RoundToTwoSigFigs(B757*$O757+$N757)&amp;" "&amp;$J757</f>
        <v xml:space="preserve">0 </v>
      </c>
      <c r="X757" t="str" cm="1">
        <f t="array" ref="X757">RoundToTwoSigFigs(C757*$O757+$N757)&amp;" "&amp;$J757</f>
        <v xml:space="preserve">0 </v>
      </c>
      <c r="Y757" t="b">
        <f t="shared" si="33"/>
        <v>0</v>
      </c>
      <c r="Z757" t="b">
        <f t="shared" si="34"/>
        <v>1</v>
      </c>
      <c r="AA757" t="b">
        <f t="shared" si="35"/>
        <v>0</v>
      </c>
    </row>
    <row r="758" spans="23:27" x14ac:dyDescent="0.25">
      <c r="W758" t="str" cm="1">
        <f t="array" ref="W758">RoundToTwoSigFigs(B758*$O758+$N758)&amp;" "&amp;$J758</f>
        <v xml:space="preserve">0 </v>
      </c>
      <c r="X758" t="str" cm="1">
        <f t="array" ref="X758">RoundToTwoSigFigs(C758*$O758+$N758)&amp;" "&amp;$J758</f>
        <v xml:space="preserve">0 </v>
      </c>
      <c r="Y758" t="b">
        <f t="shared" si="33"/>
        <v>0</v>
      </c>
      <c r="Z758" t="b">
        <f t="shared" si="34"/>
        <v>1</v>
      </c>
      <c r="AA758" t="b">
        <f t="shared" si="35"/>
        <v>0</v>
      </c>
    </row>
    <row r="759" spans="23:27" x14ac:dyDescent="0.25">
      <c r="W759" t="str" cm="1">
        <f t="array" ref="W759">RoundToTwoSigFigs(B759*$O759+$N759)&amp;" "&amp;$J759</f>
        <v xml:space="preserve">0 </v>
      </c>
      <c r="X759" t="str" cm="1">
        <f t="array" ref="X759">RoundToTwoSigFigs(C759*$O759+$N759)&amp;" "&amp;$J759</f>
        <v xml:space="preserve">0 </v>
      </c>
      <c r="Y759" t="b">
        <f t="shared" si="33"/>
        <v>0</v>
      </c>
      <c r="Z759" t="b">
        <f t="shared" si="34"/>
        <v>1</v>
      </c>
      <c r="AA759" t="b">
        <f t="shared" si="35"/>
        <v>0</v>
      </c>
    </row>
    <row r="760" spans="23:27" x14ac:dyDescent="0.25">
      <c r="W760" t="str" cm="1">
        <f t="array" ref="W760">RoundToTwoSigFigs(B760*$O760+$N760)&amp;" "&amp;$J760</f>
        <v xml:space="preserve">0 </v>
      </c>
      <c r="X760" t="str" cm="1">
        <f t="array" ref="X760">RoundToTwoSigFigs(C760*$O760+$N760)&amp;" "&amp;$J760</f>
        <v xml:space="preserve">0 </v>
      </c>
      <c r="Y760" t="b">
        <f t="shared" si="33"/>
        <v>0</v>
      </c>
      <c r="Z760" t="b">
        <f t="shared" si="34"/>
        <v>1</v>
      </c>
      <c r="AA760" t="b">
        <f t="shared" si="35"/>
        <v>0</v>
      </c>
    </row>
    <row r="761" spans="23:27" x14ac:dyDescent="0.25">
      <c r="W761" t="str" cm="1">
        <f t="array" ref="W761">RoundToTwoSigFigs(B761*$O761+$N761)&amp;" "&amp;$J761</f>
        <v xml:space="preserve">0 </v>
      </c>
      <c r="X761" t="str" cm="1">
        <f t="array" ref="X761">RoundToTwoSigFigs(C761*$O761+$N761)&amp;" "&amp;$J761</f>
        <v xml:space="preserve">0 </v>
      </c>
      <c r="Y761" t="b">
        <f t="shared" si="33"/>
        <v>0</v>
      </c>
      <c r="Z761" t="b">
        <f t="shared" si="34"/>
        <v>1</v>
      </c>
      <c r="AA761" t="b">
        <f t="shared" si="35"/>
        <v>0</v>
      </c>
    </row>
    <row r="762" spans="23:27" x14ac:dyDescent="0.25">
      <c r="W762" t="str" cm="1">
        <f t="array" ref="W762">RoundToTwoSigFigs(B762*$O762+$N762)&amp;" "&amp;$J762</f>
        <v xml:space="preserve">0 </v>
      </c>
      <c r="X762" t="str" cm="1">
        <f t="array" ref="X762">RoundToTwoSigFigs(C762*$O762+$N762)&amp;" "&amp;$J762</f>
        <v xml:space="preserve">0 </v>
      </c>
      <c r="Y762" t="b">
        <f t="shared" si="33"/>
        <v>0</v>
      </c>
      <c r="Z762" t="b">
        <f t="shared" si="34"/>
        <v>1</v>
      </c>
      <c r="AA762" t="b">
        <f t="shared" si="35"/>
        <v>0</v>
      </c>
    </row>
    <row r="763" spans="23:27" x14ac:dyDescent="0.25">
      <c r="W763" t="str" cm="1">
        <f t="array" ref="W763">RoundToTwoSigFigs(B763*$O763+$N763)&amp;" "&amp;$J763</f>
        <v xml:space="preserve">0 </v>
      </c>
      <c r="X763" t="str" cm="1">
        <f t="array" ref="X763">RoundToTwoSigFigs(C763*$O763+$N763)&amp;" "&amp;$J763</f>
        <v xml:space="preserve">0 </v>
      </c>
      <c r="Y763" t="b">
        <f t="shared" si="33"/>
        <v>0</v>
      </c>
      <c r="Z763" t="b">
        <f t="shared" si="34"/>
        <v>1</v>
      </c>
      <c r="AA763" t="b">
        <f t="shared" si="35"/>
        <v>0</v>
      </c>
    </row>
    <row r="764" spans="23:27" x14ac:dyDescent="0.25">
      <c r="W764" t="str" cm="1">
        <f t="array" ref="W764">RoundToTwoSigFigs(B764*$O764+$N764)&amp;" "&amp;$J764</f>
        <v xml:space="preserve">0 </v>
      </c>
      <c r="X764" t="str" cm="1">
        <f t="array" ref="X764">RoundToTwoSigFigs(C764*$O764+$N764)&amp;" "&amp;$J764</f>
        <v xml:space="preserve">0 </v>
      </c>
      <c r="Y764" t="b">
        <f t="shared" si="33"/>
        <v>0</v>
      </c>
      <c r="Z764" t="b">
        <f t="shared" si="34"/>
        <v>1</v>
      </c>
      <c r="AA764" t="b">
        <f t="shared" si="35"/>
        <v>0</v>
      </c>
    </row>
    <row r="765" spans="23:27" x14ac:dyDescent="0.25">
      <c r="W765" t="str" cm="1">
        <f t="array" ref="W765">RoundToTwoSigFigs(B765*$O765+$N765)&amp;" "&amp;$J765</f>
        <v xml:space="preserve">0 </v>
      </c>
      <c r="X765" t="str" cm="1">
        <f t="array" ref="X765">RoundToTwoSigFigs(C765*$O765+$N765)&amp;" "&amp;$J765</f>
        <v xml:space="preserve">0 </v>
      </c>
      <c r="Y765" t="b">
        <f t="shared" si="33"/>
        <v>0</v>
      </c>
      <c r="Z765" t="b">
        <f t="shared" si="34"/>
        <v>1</v>
      </c>
      <c r="AA765" t="b">
        <f t="shared" si="35"/>
        <v>0</v>
      </c>
    </row>
    <row r="766" spans="23:27" x14ac:dyDescent="0.25">
      <c r="W766" t="str" cm="1">
        <f t="array" ref="W766">RoundToTwoSigFigs(B766*$O766+$N766)&amp;" "&amp;$J766</f>
        <v xml:space="preserve">0 </v>
      </c>
      <c r="X766" t="str" cm="1">
        <f t="array" ref="X766">RoundToTwoSigFigs(C766*$O766+$N766)&amp;" "&amp;$J766</f>
        <v xml:space="preserve">0 </v>
      </c>
      <c r="Y766" t="b">
        <f t="shared" si="33"/>
        <v>0</v>
      </c>
      <c r="Z766" t="b">
        <f t="shared" si="34"/>
        <v>1</v>
      </c>
      <c r="AA766" t="b">
        <f t="shared" si="35"/>
        <v>0</v>
      </c>
    </row>
    <row r="767" spans="23:27" x14ac:dyDescent="0.25">
      <c r="W767" t="str" cm="1">
        <f t="array" ref="W767">RoundToTwoSigFigs(B767*$O767+$N767)&amp;" "&amp;$J767</f>
        <v xml:space="preserve">0 </v>
      </c>
      <c r="X767" t="str" cm="1">
        <f t="array" ref="X767">RoundToTwoSigFigs(C767*$O767+$N767)&amp;" "&amp;$J767</f>
        <v xml:space="preserve">0 </v>
      </c>
      <c r="Y767" t="b">
        <f t="shared" si="33"/>
        <v>0</v>
      </c>
      <c r="Z767" t="b">
        <f t="shared" si="34"/>
        <v>1</v>
      </c>
      <c r="AA767" t="b">
        <f t="shared" si="35"/>
        <v>0</v>
      </c>
    </row>
    <row r="768" spans="23:27" x14ac:dyDescent="0.25">
      <c r="W768" t="str" cm="1">
        <f t="array" ref="W768">RoundToTwoSigFigs(B768*$O768+$N768)&amp;" "&amp;$J768</f>
        <v xml:space="preserve">0 </v>
      </c>
      <c r="X768" t="str" cm="1">
        <f t="array" ref="X768">RoundToTwoSigFigs(C768*$O768+$N768)&amp;" "&amp;$J768</f>
        <v xml:space="preserve">0 </v>
      </c>
      <c r="Y768" t="b">
        <f t="shared" si="33"/>
        <v>0</v>
      </c>
      <c r="Z768" t="b">
        <f t="shared" si="34"/>
        <v>1</v>
      </c>
      <c r="AA768" t="b">
        <f t="shared" si="35"/>
        <v>0</v>
      </c>
    </row>
    <row r="769" spans="23:27" x14ac:dyDescent="0.25">
      <c r="W769" t="str" cm="1">
        <f t="array" ref="W769">RoundToTwoSigFigs(B769*$O769+$N769)&amp;" "&amp;$J769</f>
        <v xml:space="preserve">0 </v>
      </c>
      <c r="X769" t="str" cm="1">
        <f t="array" ref="X769">RoundToTwoSigFigs(C769*$O769+$N769)&amp;" "&amp;$J769</f>
        <v xml:space="preserve">0 </v>
      </c>
      <c r="Y769" t="b">
        <f t="shared" si="33"/>
        <v>0</v>
      </c>
      <c r="Z769" t="b">
        <f t="shared" si="34"/>
        <v>1</v>
      </c>
      <c r="AA769" t="b">
        <f t="shared" si="35"/>
        <v>0</v>
      </c>
    </row>
    <row r="770" spans="23:27" x14ac:dyDescent="0.25">
      <c r="W770" t="str" cm="1">
        <f t="array" ref="W770">RoundToTwoSigFigs(B770*$O770+$N770)&amp;" "&amp;$J770</f>
        <v xml:space="preserve">0 </v>
      </c>
      <c r="X770" t="str" cm="1">
        <f t="array" ref="X770">RoundToTwoSigFigs(C770*$O770+$N770)&amp;" "&amp;$J770</f>
        <v xml:space="preserve">0 </v>
      </c>
      <c r="Y770" t="b">
        <f t="shared" si="33"/>
        <v>0</v>
      </c>
      <c r="Z770" t="b">
        <f t="shared" si="34"/>
        <v>1</v>
      </c>
      <c r="AA770" t="b">
        <f t="shared" si="35"/>
        <v>0</v>
      </c>
    </row>
    <row r="771" spans="23:27" x14ac:dyDescent="0.25">
      <c r="W771" t="str" cm="1">
        <f t="array" ref="W771">RoundToTwoSigFigs(B771*$O771+$N771)&amp;" "&amp;$J771</f>
        <v xml:space="preserve">0 </v>
      </c>
      <c r="X771" t="str" cm="1">
        <f t="array" ref="X771">RoundToTwoSigFigs(C771*$O771+$N771)&amp;" "&amp;$J771</f>
        <v xml:space="preserve">0 </v>
      </c>
      <c r="Y771" t="b">
        <f t="shared" ref="Y771:Y834" si="36">AND((W771=U771),(V771=X771))</f>
        <v>0</v>
      </c>
      <c r="Z771" t="b">
        <f t="shared" ref="Z771:Z834" si="37">AND(B771&gt;=F771,B771&lt;=G771)</f>
        <v>1</v>
      </c>
      <c r="AA771" t="b">
        <f t="shared" ref="AA771:AA834" si="38">F771&lt;G771</f>
        <v>0</v>
      </c>
    </row>
    <row r="772" spans="23:27" x14ac:dyDescent="0.25">
      <c r="W772" t="str" cm="1">
        <f t="array" ref="W772">RoundToTwoSigFigs(B772*$O772+$N772)&amp;" "&amp;$J772</f>
        <v xml:space="preserve">0 </v>
      </c>
      <c r="X772" t="str" cm="1">
        <f t="array" ref="X772">RoundToTwoSigFigs(C772*$O772+$N772)&amp;" "&amp;$J772</f>
        <v xml:space="preserve">0 </v>
      </c>
      <c r="Y772" t="b">
        <f t="shared" si="36"/>
        <v>0</v>
      </c>
      <c r="Z772" t="b">
        <f t="shared" si="37"/>
        <v>1</v>
      </c>
      <c r="AA772" t="b">
        <f t="shared" si="38"/>
        <v>0</v>
      </c>
    </row>
    <row r="773" spans="23:27" x14ac:dyDescent="0.25">
      <c r="W773" t="str" cm="1">
        <f t="array" ref="W773">RoundToTwoSigFigs(B773*$O773+$N773)&amp;" "&amp;$J773</f>
        <v xml:space="preserve">0 </v>
      </c>
      <c r="X773" t="str" cm="1">
        <f t="array" ref="X773">RoundToTwoSigFigs(C773*$O773+$N773)&amp;" "&amp;$J773</f>
        <v xml:space="preserve">0 </v>
      </c>
      <c r="Y773" t="b">
        <f t="shared" si="36"/>
        <v>0</v>
      </c>
      <c r="Z773" t="b">
        <f t="shared" si="37"/>
        <v>1</v>
      </c>
      <c r="AA773" t="b">
        <f t="shared" si="38"/>
        <v>0</v>
      </c>
    </row>
    <row r="774" spans="23:27" x14ac:dyDescent="0.25">
      <c r="W774" t="str" cm="1">
        <f t="array" ref="W774">RoundToTwoSigFigs(B774*$O774+$N774)&amp;" "&amp;$J774</f>
        <v xml:space="preserve">0 </v>
      </c>
      <c r="X774" t="str" cm="1">
        <f t="array" ref="X774">RoundToTwoSigFigs(C774*$O774+$N774)&amp;" "&amp;$J774</f>
        <v xml:space="preserve">0 </v>
      </c>
      <c r="Y774" t="b">
        <f t="shared" si="36"/>
        <v>0</v>
      </c>
      <c r="Z774" t="b">
        <f t="shared" si="37"/>
        <v>1</v>
      </c>
      <c r="AA774" t="b">
        <f t="shared" si="38"/>
        <v>0</v>
      </c>
    </row>
    <row r="775" spans="23:27" x14ac:dyDescent="0.25">
      <c r="W775" t="str" cm="1">
        <f t="array" ref="W775">RoundToTwoSigFigs(B775*$O775+$N775)&amp;" "&amp;$J775</f>
        <v xml:space="preserve">0 </v>
      </c>
      <c r="X775" t="str" cm="1">
        <f t="array" ref="X775">RoundToTwoSigFigs(C775*$O775+$N775)&amp;" "&amp;$J775</f>
        <v xml:space="preserve">0 </v>
      </c>
      <c r="Y775" t="b">
        <f t="shared" si="36"/>
        <v>0</v>
      </c>
      <c r="Z775" t="b">
        <f t="shared" si="37"/>
        <v>1</v>
      </c>
      <c r="AA775" t="b">
        <f t="shared" si="38"/>
        <v>0</v>
      </c>
    </row>
    <row r="776" spans="23:27" x14ac:dyDescent="0.25">
      <c r="W776" t="str" cm="1">
        <f t="array" ref="W776">RoundToTwoSigFigs(B776*$O776+$N776)&amp;" "&amp;$J776</f>
        <v xml:space="preserve">0 </v>
      </c>
      <c r="X776" t="str" cm="1">
        <f t="array" ref="X776">RoundToTwoSigFigs(C776*$O776+$N776)&amp;" "&amp;$J776</f>
        <v xml:space="preserve">0 </v>
      </c>
      <c r="Y776" t="b">
        <f t="shared" si="36"/>
        <v>0</v>
      </c>
      <c r="Z776" t="b">
        <f t="shared" si="37"/>
        <v>1</v>
      </c>
      <c r="AA776" t="b">
        <f t="shared" si="38"/>
        <v>0</v>
      </c>
    </row>
    <row r="777" spans="23:27" x14ac:dyDescent="0.25">
      <c r="W777" t="str" cm="1">
        <f t="array" ref="W777">RoundToTwoSigFigs(B777*$O777+$N777)&amp;" "&amp;$J777</f>
        <v xml:space="preserve">0 </v>
      </c>
      <c r="X777" t="str" cm="1">
        <f t="array" ref="X777">RoundToTwoSigFigs(C777*$O777+$N777)&amp;" "&amp;$J777</f>
        <v xml:space="preserve">0 </v>
      </c>
      <c r="Y777" t="b">
        <f t="shared" si="36"/>
        <v>0</v>
      </c>
      <c r="Z777" t="b">
        <f t="shared" si="37"/>
        <v>1</v>
      </c>
      <c r="AA777" t="b">
        <f t="shared" si="38"/>
        <v>0</v>
      </c>
    </row>
    <row r="778" spans="23:27" x14ac:dyDescent="0.25">
      <c r="W778" t="str" cm="1">
        <f t="array" ref="W778">RoundToTwoSigFigs(B778*$O778+$N778)&amp;" "&amp;$J778</f>
        <v xml:space="preserve">0 </v>
      </c>
      <c r="X778" t="str" cm="1">
        <f t="array" ref="X778">RoundToTwoSigFigs(C778*$O778+$N778)&amp;" "&amp;$J778</f>
        <v xml:space="preserve">0 </v>
      </c>
      <c r="Y778" t="b">
        <f t="shared" si="36"/>
        <v>0</v>
      </c>
      <c r="Z778" t="b">
        <f t="shared" si="37"/>
        <v>1</v>
      </c>
      <c r="AA778" t="b">
        <f t="shared" si="38"/>
        <v>0</v>
      </c>
    </row>
    <row r="779" spans="23:27" x14ac:dyDescent="0.25">
      <c r="W779" t="str" cm="1">
        <f t="array" ref="W779">RoundToTwoSigFigs(B779*$O779+$N779)&amp;" "&amp;$J779</f>
        <v xml:space="preserve">0 </v>
      </c>
      <c r="X779" t="str" cm="1">
        <f t="array" ref="X779">RoundToTwoSigFigs(C779*$O779+$N779)&amp;" "&amp;$J779</f>
        <v xml:space="preserve">0 </v>
      </c>
      <c r="Y779" t="b">
        <f t="shared" si="36"/>
        <v>0</v>
      </c>
      <c r="Z779" t="b">
        <f t="shared" si="37"/>
        <v>1</v>
      </c>
      <c r="AA779" t="b">
        <f t="shared" si="38"/>
        <v>0</v>
      </c>
    </row>
    <row r="780" spans="23:27" x14ac:dyDescent="0.25">
      <c r="W780" t="str" cm="1">
        <f t="array" ref="W780">RoundToTwoSigFigs(B780*$O780+$N780)&amp;" "&amp;$J780</f>
        <v xml:space="preserve">0 </v>
      </c>
      <c r="X780" t="str" cm="1">
        <f t="array" ref="X780">RoundToTwoSigFigs(C780*$O780+$N780)&amp;" "&amp;$J780</f>
        <v xml:space="preserve">0 </v>
      </c>
      <c r="Y780" t="b">
        <f t="shared" si="36"/>
        <v>0</v>
      </c>
      <c r="Z780" t="b">
        <f t="shared" si="37"/>
        <v>1</v>
      </c>
      <c r="AA780" t="b">
        <f t="shared" si="38"/>
        <v>0</v>
      </c>
    </row>
    <row r="781" spans="23:27" x14ac:dyDescent="0.25">
      <c r="W781" t="str" cm="1">
        <f t="array" ref="W781">RoundToTwoSigFigs(B781*$O781+$N781)&amp;" "&amp;$J781</f>
        <v xml:space="preserve">0 </v>
      </c>
      <c r="X781" t="str" cm="1">
        <f t="array" ref="X781">RoundToTwoSigFigs(C781*$O781+$N781)&amp;" "&amp;$J781</f>
        <v xml:space="preserve">0 </v>
      </c>
      <c r="Y781" t="b">
        <f t="shared" si="36"/>
        <v>0</v>
      </c>
      <c r="Z781" t="b">
        <f t="shared" si="37"/>
        <v>1</v>
      </c>
      <c r="AA781" t="b">
        <f t="shared" si="38"/>
        <v>0</v>
      </c>
    </row>
    <row r="782" spans="23:27" x14ac:dyDescent="0.25">
      <c r="W782" t="str" cm="1">
        <f t="array" ref="W782">RoundToTwoSigFigs(B782*$O782+$N782)&amp;" "&amp;$J782</f>
        <v xml:space="preserve">0 </v>
      </c>
      <c r="X782" t="str" cm="1">
        <f t="array" ref="X782">RoundToTwoSigFigs(C782*$O782+$N782)&amp;" "&amp;$J782</f>
        <v xml:space="preserve">0 </v>
      </c>
      <c r="Y782" t="b">
        <f t="shared" si="36"/>
        <v>0</v>
      </c>
      <c r="Z782" t="b">
        <f t="shared" si="37"/>
        <v>1</v>
      </c>
      <c r="AA782" t="b">
        <f t="shared" si="38"/>
        <v>0</v>
      </c>
    </row>
    <row r="783" spans="23:27" x14ac:dyDescent="0.25">
      <c r="W783" t="str" cm="1">
        <f t="array" ref="W783">RoundToTwoSigFigs(B783*$O783+$N783)&amp;" "&amp;$J783</f>
        <v xml:space="preserve">0 </v>
      </c>
      <c r="X783" t="str" cm="1">
        <f t="array" ref="X783">RoundToTwoSigFigs(C783*$O783+$N783)&amp;" "&amp;$J783</f>
        <v xml:space="preserve">0 </v>
      </c>
      <c r="Y783" t="b">
        <f t="shared" si="36"/>
        <v>0</v>
      </c>
      <c r="Z783" t="b">
        <f t="shared" si="37"/>
        <v>1</v>
      </c>
      <c r="AA783" t="b">
        <f t="shared" si="38"/>
        <v>0</v>
      </c>
    </row>
    <row r="784" spans="23:27" x14ac:dyDescent="0.25">
      <c r="W784" t="str" cm="1">
        <f t="array" ref="W784">RoundToTwoSigFigs(B784*$O784+$N784)&amp;" "&amp;$J784</f>
        <v xml:space="preserve">0 </v>
      </c>
      <c r="X784" t="str" cm="1">
        <f t="array" ref="X784">RoundToTwoSigFigs(C784*$O784+$N784)&amp;" "&amp;$J784</f>
        <v xml:space="preserve">0 </v>
      </c>
      <c r="Y784" t="b">
        <f t="shared" si="36"/>
        <v>0</v>
      </c>
      <c r="Z784" t="b">
        <f t="shared" si="37"/>
        <v>1</v>
      </c>
      <c r="AA784" t="b">
        <f t="shared" si="38"/>
        <v>0</v>
      </c>
    </row>
    <row r="785" spans="23:27" x14ac:dyDescent="0.25">
      <c r="W785" t="str" cm="1">
        <f t="array" ref="W785">RoundToTwoSigFigs(B785*$O785+$N785)&amp;" "&amp;$J785</f>
        <v xml:space="preserve">0 </v>
      </c>
      <c r="X785" t="str" cm="1">
        <f t="array" ref="X785">RoundToTwoSigFigs(C785*$O785+$N785)&amp;" "&amp;$J785</f>
        <v xml:space="preserve">0 </v>
      </c>
      <c r="Y785" t="b">
        <f t="shared" si="36"/>
        <v>0</v>
      </c>
      <c r="Z785" t="b">
        <f t="shared" si="37"/>
        <v>1</v>
      </c>
      <c r="AA785" t="b">
        <f t="shared" si="38"/>
        <v>0</v>
      </c>
    </row>
    <row r="786" spans="23:27" x14ac:dyDescent="0.25">
      <c r="W786" t="str" cm="1">
        <f t="array" ref="W786">RoundToTwoSigFigs(B786*$O786+$N786)&amp;" "&amp;$J786</f>
        <v xml:space="preserve">0 </v>
      </c>
      <c r="X786" t="str" cm="1">
        <f t="array" ref="X786">RoundToTwoSigFigs(C786*$O786+$N786)&amp;" "&amp;$J786</f>
        <v xml:space="preserve">0 </v>
      </c>
      <c r="Y786" t="b">
        <f t="shared" si="36"/>
        <v>0</v>
      </c>
      <c r="Z786" t="b">
        <f t="shared" si="37"/>
        <v>1</v>
      </c>
      <c r="AA786" t="b">
        <f t="shared" si="38"/>
        <v>0</v>
      </c>
    </row>
    <row r="787" spans="23:27" x14ac:dyDescent="0.25">
      <c r="W787" t="str" cm="1">
        <f t="array" ref="W787">RoundToTwoSigFigs(B787*$O787+$N787)&amp;" "&amp;$J787</f>
        <v xml:space="preserve">0 </v>
      </c>
      <c r="X787" t="str" cm="1">
        <f t="array" ref="X787">RoundToTwoSigFigs(C787*$O787+$N787)&amp;" "&amp;$J787</f>
        <v xml:space="preserve">0 </v>
      </c>
      <c r="Y787" t="b">
        <f t="shared" si="36"/>
        <v>0</v>
      </c>
      <c r="Z787" t="b">
        <f t="shared" si="37"/>
        <v>1</v>
      </c>
      <c r="AA787" t="b">
        <f t="shared" si="38"/>
        <v>0</v>
      </c>
    </row>
    <row r="788" spans="23:27" x14ac:dyDescent="0.25">
      <c r="W788" t="str" cm="1">
        <f t="array" ref="W788">RoundToTwoSigFigs(B788*$O788+$N788)&amp;" "&amp;$J788</f>
        <v xml:space="preserve">0 </v>
      </c>
      <c r="X788" t="str" cm="1">
        <f t="array" ref="X788">RoundToTwoSigFigs(C788*$O788+$N788)&amp;" "&amp;$J788</f>
        <v xml:space="preserve">0 </v>
      </c>
      <c r="Y788" t="b">
        <f t="shared" si="36"/>
        <v>0</v>
      </c>
      <c r="Z788" t="b">
        <f t="shared" si="37"/>
        <v>1</v>
      </c>
      <c r="AA788" t="b">
        <f t="shared" si="38"/>
        <v>0</v>
      </c>
    </row>
    <row r="789" spans="23:27" x14ac:dyDescent="0.25">
      <c r="W789" t="str" cm="1">
        <f t="array" ref="W789">RoundToTwoSigFigs(B789*$O789+$N789)&amp;" "&amp;$J789</f>
        <v xml:space="preserve">0 </v>
      </c>
      <c r="X789" t="str" cm="1">
        <f t="array" ref="X789">RoundToTwoSigFigs(C789*$O789+$N789)&amp;" "&amp;$J789</f>
        <v xml:space="preserve">0 </v>
      </c>
      <c r="Y789" t="b">
        <f t="shared" si="36"/>
        <v>0</v>
      </c>
      <c r="Z789" t="b">
        <f t="shared" si="37"/>
        <v>1</v>
      </c>
      <c r="AA789" t="b">
        <f t="shared" si="38"/>
        <v>0</v>
      </c>
    </row>
    <row r="790" spans="23:27" x14ac:dyDescent="0.25">
      <c r="W790" t="str" cm="1">
        <f t="array" ref="W790">RoundToTwoSigFigs(B790*$O790+$N790)&amp;" "&amp;$J790</f>
        <v xml:space="preserve">0 </v>
      </c>
      <c r="X790" t="str" cm="1">
        <f t="array" ref="X790">RoundToTwoSigFigs(C790*$O790+$N790)&amp;" "&amp;$J790</f>
        <v xml:space="preserve">0 </v>
      </c>
      <c r="Y790" t="b">
        <f t="shared" si="36"/>
        <v>0</v>
      </c>
      <c r="Z790" t="b">
        <f t="shared" si="37"/>
        <v>1</v>
      </c>
      <c r="AA790" t="b">
        <f t="shared" si="38"/>
        <v>0</v>
      </c>
    </row>
    <row r="791" spans="23:27" x14ac:dyDescent="0.25">
      <c r="W791" t="str" cm="1">
        <f t="array" ref="W791">RoundToTwoSigFigs(B791*$O791+$N791)&amp;" "&amp;$J791</f>
        <v xml:space="preserve">0 </v>
      </c>
      <c r="X791" t="str" cm="1">
        <f t="array" ref="X791">RoundToTwoSigFigs(C791*$O791+$N791)&amp;" "&amp;$J791</f>
        <v xml:space="preserve">0 </v>
      </c>
      <c r="Y791" t="b">
        <f t="shared" si="36"/>
        <v>0</v>
      </c>
      <c r="Z791" t="b">
        <f t="shared" si="37"/>
        <v>1</v>
      </c>
      <c r="AA791" t="b">
        <f t="shared" si="38"/>
        <v>0</v>
      </c>
    </row>
    <row r="792" spans="23:27" x14ac:dyDescent="0.25">
      <c r="W792" t="str" cm="1">
        <f t="array" ref="W792">RoundToTwoSigFigs(B792*$O792+$N792)&amp;" "&amp;$J792</f>
        <v xml:space="preserve">0 </v>
      </c>
      <c r="X792" t="str" cm="1">
        <f t="array" ref="X792">RoundToTwoSigFigs(C792*$O792+$N792)&amp;" "&amp;$J792</f>
        <v xml:space="preserve">0 </v>
      </c>
      <c r="Y792" t="b">
        <f t="shared" si="36"/>
        <v>0</v>
      </c>
      <c r="Z792" t="b">
        <f t="shared" si="37"/>
        <v>1</v>
      </c>
      <c r="AA792" t="b">
        <f t="shared" si="38"/>
        <v>0</v>
      </c>
    </row>
    <row r="793" spans="23:27" x14ac:dyDescent="0.25">
      <c r="W793" t="str" cm="1">
        <f t="array" ref="W793">RoundToTwoSigFigs(B793*$O793+$N793)&amp;" "&amp;$J793</f>
        <v xml:space="preserve">0 </v>
      </c>
      <c r="X793" t="str" cm="1">
        <f t="array" ref="X793">RoundToTwoSigFigs(C793*$O793+$N793)&amp;" "&amp;$J793</f>
        <v xml:space="preserve">0 </v>
      </c>
      <c r="Y793" t="b">
        <f t="shared" si="36"/>
        <v>0</v>
      </c>
      <c r="Z793" t="b">
        <f t="shared" si="37"/>
        <v>1</v>
      </c>
      <c r="AA793" t="b">
        <f t="shared" si="38"/>
        <v>0</v>
      </c>
    </row>
    <row r="794" spans="23:27" x14ac:dyDescent="0.25">
      <c r="W794" t="str" cm="1">
        <f t="array" ref="W794">RoundToTwoSigFigs(B794*$O794+$N794)&amp;" "&amp;$J794</f>
        <v xml:space="preserve">0 </v>
      </c>
      <c r="X794" t="str" cm="1">
        <f t="array" ref="X794">RoundToTwoSigFigs(C794*$O794+$N794)&amp;" "&amp;$J794</f>
        <v xml:space="preserve">0 </v>
      </c>
      <c r="Y794" t="b">
        <f t="shared" si="36"/>
        <v>0</v>
      </c>
      <c r="Z794" t="b">
        <f t="shared" si="37"/>
        <v>1</v>
      </c>
      <c r="AA794" t="b">
        <f t="shared" si="38"/>
        <v>0</v>
      </c>
    </row>
    <row r="795" spans="23:27" x14ac:dyDescent="0.25">
      <c r="W795" t="str" cm="1">
        <f t="array" ref="W795">RoundToTwoSigFigs(B795*$O795+$N795)&amp;" "&amp;$J795</f>
        <v xml:space="preserve">0 </v>
      </c>
      <c r="X795" t="str" cm="1">
        <f t="array" ref="X795">RoundToTwoSigFigs(C795*$O795+$N795)&amp;" "&amp;$J795</f>
        <v xml:space="preserve">0 </v>
      </c>
      <c r="Y795" t="b">
        <f t="shared" si="36"/>
        <v>0</v>
      </c>
      <c r="Z795" t="b">
        <f t="shared" si="37"/>
        <v>1</v>
      </c>
      <c r="AA795" t="b">
        <f t="shared" si="38"/>
        <v>0</v>
      </c>
    </row>
    <row r="796" spans="23:27" x14ac:dyDescent="0.25">
      <c r="W796" t="str" cm="1">
        <f t="array" ref="W796">RoundToTwoSigFigs(B796*$O796+$N796)&amp;" "&amp;$J796</f>
        <v xml:space="preserve">0 </v>
      </c>
      <c r="X796" t="str" cm="1">
        <f t="array" ref="X796">RoundToTwoSigFigs(C796*$O796+$N796)&amp;" "&amp;$J796</f>
        <v xml:space="preserve">0 </v>
      </c>
      <c r="Y796" t="b">
        <f t="shared" si="36"/>
        <v>0</v>
      </c>
      <c r="Z796" t="b">
        <f t="shared" si="37"/>
        <v>1</v>
      </c>
      <c r="AA796" t="b">
        <f t="shared" si="38"/>
        <v>0</v>
      </c>
    </row>
    <row r="797" spans="23:27" x14ac:dyDescent="0.25">
      <c r="W797" t="str" cm="1">
        <f t="array" ref="W797">RoundToTwoSigFigs(B797*$O797+$N797)&amp;" "&amp;$J797</f>
        <v xml:space="preserve">0 </v>
      </c>
      <c r="X797" t="str" cm="1">
        <f t="array" ref="X797">RoundToTwoSigFigs(C797*$O797+$N797)&amp;" "&amp;$J797</f>
        <v xml:space="preserve">0 </v>
      </c>
      <c r="Y797" t="b">
        <f t="shared" si="36"/>
        <v>0</v>
      </c>
      <c r="Z797" t="b">
        <f t="shared" si="37"/>
        <v>1</v>
      </c>
      <c r="AA797" t="b">
        <f t="shared" si="38"/>
        <v>0</v>
      </c>
    </row>
    <row r="798" spans="23:27" x14ac:dyDescent="0.25">
      <c r="W798" t="str" cm="1">
        <f t="array" ref="W798">RoundToTwoSigFigs(B798*$O798+$N798)&amp;" "&amp;$J798</f>
        <v xml:space="preserve">0 </v>
      </c>
      <c r="X798" t="str" cm="1">
        <f t="array" ref="X798">RoundToTwoSigFigs(C798*$O798+$N798)&amp;" "&amp;$J798</f>
        <v xml:space="preserve">0 </v>
      </c>
      <c r="Y798" t="b">
        <f t="shared" si="36"/>
        <v>0</v>
      </c>
      <c r="Z798" t="b">
        <f t="shared" si="37"/>
        <v>1</v>
      </c>
      <c r="AA798" t="b">
        <f t="shared" si="38"/>
        <v>0</v>
      </c>
    </row>
    <row r="799" spans="23:27" x14ac:dyDescent="0.25">
      <c r="W799" t="str" cm="1">
        <f t="array" ref="W799">RoundToTwoSigFigs(B799*$O799+$N799)&amp;" "&amp;$J799</f>
        <v xml:space="preserve">0 </v>
      </c>
      <c r="X799" t="str" cm="1">
        <f t="array" ref="X799">RoundToTwoSigFigs(C799*$O799+$N799)&amp;" "&amp;$J799</f>
        <v xml:space="preserve">0 </v>
      </c>
      <c r="Y799" t="b">
        <f t="shared" si="36"/>
        <v>0</v>
      </c>
      <c r="Z799" t="b">
        <f t="shared" si="37"/>
        <v>1</v>
      </c>
      <c r="AA799" t="b">
        <f t="shared" si="38"/>
        <v>0</v>
      </c>
    </row>
    <row r="800" spans="23:27" x14ac:dyDescent="0.25">
      <c r="W800" t="str" cm="1">
        <f t="array" ref="W800">RoundToTwoSigFigs(B800*$O800+$N800)&amp;" "&amp;$J800</f>
        <v xml:space="preserve">0 </v>
      </c>
      <c r="X800" t="str" cm="1">
        <f t="array" ref="X800">RoundToTwoSigFigs(C800*$O800+$N800)&amp;" "&amp;$J800</f>
        <v xml:space="preserve">0 </v>
      </c>
      <c r="Y800" t="b">
        <f t="shared" si="36"/>
        <v>0</v>
      </c>
      <c r="Z800" t="b">
        <f t="shared" si="37"/>
        <v>1</v>
      </c>
      <c r="AA800" t="b">
        <f t="shared" si="38"/>
        <v>0</v>
      </c>
    </row>
    <row r="801" spans="23:27" x14ac:dyDescent="0.25">
      <c r="W801" t="str" cm="1">
        <f t="array" ref="W801">RoundToTwoSigFigs(B801*$O801+$N801)&amp;" "&amp;$J801</f>
        <v xml:space="preserve">0 </v>
      </c>
      <c r="X801" t="str" cm="1">
        <f t="array" ref="X801">RoundToTwoSigFigs(C801*$O801+$N801)&amp;" "&amp;$J801</f>
        <v xml:space="preserve">0 </v>
      </c>
      <c r="Y801" t="b">
        <f t="shared" si="36"/>
        <v>0</v>
      </c>
      <c r="Z801" t="b">
        <f t="shared" si="37"/>
        <v>1</v>
      </c>
      <c r="AA801" t="b">
        <f t="shared" si="38"/>
        <v>0</v>
      </c>
    </row>
    <row r="802" spans="23:27" x14ac:dyDescent="0.25">
      <c r="W802" t="str" cm="1">
        <f t="array" ref="W802">RoundToTwoSigFigs(B802*$O802+$N802)&amp;" "&amp;$J802</f>
        <v xml:space="preserve">0 </v>
      </c>
      <c r="X802" t="str" cm="1">
        <f t="array" ref="X802">RoundToTwoSigFigs(C802*$O802+$N802)&amp;" "&amp;$J802</f>
        <v xml:space="preserve">0 </v>
      </c>
      <c r="Y802" t="b">
        <f t="shared" si="36"/>
        <v>0</v>
      </c>
      <c r="Z802" t="b">
        <f t="shared" si="37"/>
        <v>1</v>
      </c>
      <c r="AA802" t="b">
        <f t="shared" si="38"/>
        <v>0</v>
      </c>
    </row>
    <row r="803" spans="23:27" x14ac:dyDescent="0.25">
      <c r="W803" t="str" cm="1">
        <f t="array" ref="W803">RoundToTwoSigFigs(B803*$O803+$N803)&amp;" "&amp;$J803</f>
        <v xml:space="preserve">0 </v>
      </c>
      <c r="X803" t="str" cm="1">
        <f t="array" ref="X803">RoundToTwoSigFigs(C803*$O803+$N803)&amp;" "&amp;$J803</f>
        <v xml:space="preserve">0 </v>
      </c>
      <c r="Y803" t="b">
        <f t="shared" si="36"/>
        <v>0</v>
      </c>
      <c r="Z803" t="b">
        <f t="shared" si="37"/>
        <v>1</v>
      </c>
      <c r="AA803" t="b">
        <f t="shared" si="38"/>
        <v>0</v>
      </c>
    </row>
    <row r="804" spans="23:27" x14ac:dyDescent="0.25">
      <c r="W804" t="str" cm="1">
        <f t="array" ref="W804">RoundToTwoSigFigs(B804*$O804+$N804)&amp;" "&amp;$J804</f>
        <v xml:space="preserve">0 </v>
      </c>
      <c r="X804" t="str" cm="1">
        <f t="array" ref="X804">RoundToTwoSigFigs(C804*$O804+$N804)&amp;" "&amp;$J804</f>
        <v xml:space="preserve">0 </v>
      </c>
      <c r="Y804" t="b">
        <f t="shared" si="36"/>
        <v>0</v>
      </c>
      <c r="Z804" t="b">
        <f t="shared" si="37"/>
        <v>1</v>
      </c>
      <c r="AA804" t="b">
        <f t="shared" si="38"/>
        <v>0</v>
      </c>
    </row>
    <row r="805" spans="23:27" x14ac:dyDescent="0.25">
      <c r="W805" t="str" cm="1">
        <f t="array" ref="W805">RoundToTwoSigFigs(B805*$O805+$N805)&amp;" "&amp;$J805</f>
        <v xml:space="preserve">0 </v>
      </c>
      <c r="X805" t="str" cm="1">
        <f t="array" ref="X805">RoundToTwoSigFigs(C805*$O805+$N805)&amp;" "&amp;$J805</f>
        <v xml:space="preserve">0 </v>
      </c>
      <c r="Y805" t="b">
        <f t="shared" si="36"/>
        <v>0</v>
      </c>
      <c r="Z805" t="b">
        <f t="shared" si="37"/>
        <v>1</v>
      </c>
      <c r="AA805" t="b">
        <f t="shared" si="38"/>
        <v>0</v>
      </c>
    </row>
    <row r="806" spans="23:27" x14ac:dyDescent="0.25">
      <c r="W806" t="str" cm="1">
        <f t="array" ref="W806">RoundToTwoSigFigs(B806*$O806+$N806)&amp;" "&amp;$J806</f>
        <v xml:space="preserve">0 </v>
      </c>
      <c r="X806" t="str" cm="1">
        <f t="array" ref="X806">RoundToTwoSigFigs(C806*$O806+$N806)&amp;" "&amp;$J806</f>
        <v xml:space="preserve">0 </v>
      </c>
      <c r="Y806" t="b">
        <f t="shared" si="36"/>
        <v>0</v>
      </c>
      <c r="Z806" t="b">
        <f t="shared" si="37"/>
        <v>1</v>
      </c>
      <c r="AA806" t="b">
        <f t="shared" si="38"/>
        <v>0</v>
      </c>
    </row>
    <row r="807" spans="23:27" x14ac:dyDescent="0.25">
      <c r="W807" t="str" cm="1">
        <f t="array" ref="W807">RoundToTwoSigFigs(B807*$O807+$N807)&amp;" "&amp;$J807</f>
        <v xml:space="preserve">0 </v>
      </c>
      <c r="X807" t="str" cm="1">
        <f t="array" ref="X807">RoundToTwoSigFigs(C807*$O807+$N807)&amp;" "&amp;$J807</f>
        <v xml:space="preserve">0 </v>
      </c>
      <c r="Y807" t="b">
        <f t="shared" si="36"/>
        <v>0</v>
      </c>
      <c r="Z807" t="b">
        <f t="shared" si="37"/>
        <v>1</v>
      </c>
      <c r="AA807" t="b">
        <f t="shared" si="38"/>
        <v>0</v>
      </c>
    </row>
    <row r="808" spans="23:27" x14ac:dyDescent="0.25">
      <c r="W808" t="str" cm="1">
        <f t="array" ref="W808">RoundToTwoSigFigs(B808*$O808+$N808)&amp;" "&amp;$J808</f>
        <v xml:space="preserve">0 </v>
      </c>
      <c r="X808" t="str" cm="1">
        <f t="array" ref="X808">RoundToTwoSigFigs(C808*$O808+$N808)&amp;" "&amp;$J808</f>
        <v xml:space="preserve">0 </v>
      </c>
      <c r="Y808" t="b">
        <f t="shared" si="36"/>
        <v>0</v>
      </c>
      <c r="Z808" t="b">
        <f t="shared" si="37"/>
        <v>1</v>
      </c>
      <c r="AA808" t="b">
        <f t="shared" si="38"/>
        <v>0</v>
      </c>
    </row>
    <row r="809" spans="23:27" x14ac:dyDescent="0.25">
      <c r="W809" t="str" cm="1">
        <f t="array" ref="W809">RoundToTwoSigFigs(B809*$O809+$N809)&amp;" "&amp;$J809</f>
        <v xml:space="preserve">0 </v>
      </c>
      <c r="X809" t="str" cm="1">
        <f t="array" ref="X809">RoundToTwoSigFigs(C809*$O809+$N809)&amp;" "&amp;$J809</f>
        <v xml:space="preserve">0 </v>
      </c>
      <c r="Y809" t="b">
        <f t="shared" si="36"/>
        <v>0</v>
      </c>
      <c r="Z809" t="b">
        <f t="shared" si="37"/>
        <v>1</v>
      </c>
      <c r="AA809" t="b">
        <f t="shared" si="38"/>
        <v>0</v>
      </c>
    </row>
    <row r="810" spans="23:27" x14ac:dyDescent="0.25">
      <c r="W810" t="str" cm="1">
        <f t="array" ref="W810">RoundToTwoSigFigs(B810*$O810+$N810)&amp;" "&amp;$J810</f>
        <v xml:space="preserve">0 </v>
      </c>
      <c r="X810" t="str" cm="1">
        <f t="array" ref="X810">RoundToTwoSigFigs(C810*$O810+$N810)&amp;" "&amp;$J810</f>
        <v xml:space="preserve">0 </v>
      </c>
      <c r="Y810" t="b">
        <f t="shared" si="36"/>
        <v>0</v>
      </c>
      <c r="Z810" t="b">
        <f t="shared" si="37"/>
        <v>1</v>
      </c>
      <c r="AA810" t="b">
        <f t="shared" si="38"/>
        <v>0</v>
      </c>
    </row>
    <row r="811" spans="23:27" x14ac:dyDescent="0.25">
      <c r="W811" t="str" cm="1">
        <f t="array" ref="W811">RoundToTwoSigFigs(B811*$O811+$N811)&amp;" "&amp;$J811</f>
        <v xml:space="preserve">0 </v>
      </c>
      <c r="X811" t="str" cm="1">
        <f t="array" ref="X811">RoundToTwoSigFigs(C811*$O811+$N811)&amp;" "&amp;$J811</f>
        <v xml:space="preserve">0 </v>
      </c>
      <c r="Y811" t="b">
        <f t="shared" si="36"/>
        <v>0</v>
      </c>
      <c r="Z811" t="b">
        <f t="shared" si="37"/>
        <v>1</v>
      </c>
      <c r="AA811" t="b">
        <f t="shared" si="38"/>
        <v>0</v>
      </c>
    </row>
    <row r="812" spans="23:27" x14ac:dyDescent="0.25">
      <c r="W812" t="str" cm="1">
        <f t="array" ref="W812">RoundToTwoSigFigs(B812*$O812+$N812)&amp;" "&amp;$J812</f>
        <v xml:space="preserve">0 </v>
      </c>
      <c r="X812" t="str" cm="1">
        <f t="array" ref="X812">RoundToTwoSigFigs(C812*$O812+$N812)&amp;" "&amp;$J812</f>
        <v xml:space="preserve">0 </v>
      </c>
      <c r="Y812" t="b">
        <f t="shared" si="36"/>
        <v>0</v>
      </c>
      <c r="Z812" t="b">
        <f t="shared" si="37"/>
        <v>1</v>
      </c>
      <c r="AA812" t="b">
        <f t="shared" si="38"/>
        <v>0</v>
      </c>
    </row>
    <row r="813" spans="23:27" x14ac:dyDescent="0.25">
      <c r="W813" t="str" cm="1">
        <f t="array" ref="W813">RoundToTwoSigFigs(B813*$O813+$N813)&amp;" "&amp;$J813</f>
        <v xml:space="preserve">0 </v>
      </c>
      <c r="X813" t="str" cm="1">
        <f t="array" ref="X813">RoundToTwoSigFigs(C813*$O813+$N813)&amp;" "&amp;$J813</f>
        <v xml:space="preserve">0 </v>
      </c>
      <c r="Y813" t="b">
        <f t="shared" si="36"/>
        <v>0</v>
      </c>
      <c r="Z813" t="b">
        <f t="shared" si="37"/>
        <v>1</v>
      </c>
      <c r="AA813" t="b">
        <f t="shared" si="38"/>
        <v>0</v>
      </c>
    </row>
    <row r="814" spans="23:27" x14ac:dyDescent="0.25">
      <c r="W814" t="str" cm="1">
        <f t="array" ref="W814">RoundToTwoSigFigs(B814*$O814+$N814)&amp;" "&amp;$J814</f>
        <v xml:space="preserve">0 </v>
      </c>
      <c r="X814" t="str" cm="1">
        <f t="array" ref="X814">RoundToTwoSigFigs(C814*$O814+$N814)&amp;" "&amp;$J814</f>
        <v xml:space="preserve">0 </v>
      </c>
      <c r="Y814" t="b">
        <f t="shared" si="36"/>
        <v>0</v>
      </c>
      <c r="Z814" t="b">
        <f t="shared" si="37"/>
        <v>1</v>
      </c>
      <c r="AA814" t="b">
        <f t="shared" si="38"/>
        <v>0</v>
      </c>
    </row>
    <row r="815" spans="23:27" x14ac:dyDescent="0.25">
      <c r="W815" t="str" cm="1">
        <f t="array" ref="W815">RoundToTwoSigFigs(B815*$O815+$N815)&amp;" "&amp;$J815</f>
        <v xml:space="preserve">0 </v>
      </c>
      <c r="X815" t="str" cm="1">
        <f t="array" ref="X815">RoundToTwoSigFigs(C815*$O815+$N815)&amp;" "&amp;$J815</f>
        <v xml:space="preserve">0 </v>
      </c>
      <c r="Y815" t="b">
        <f t="shared" si="36"/>
        <v>0</v>
      </c>
      <c r="Z815" t="b">
        <f t="shared" si="37"/>
        <v>1</v>
      </c>
      <c r="AA815" t="b">
        <f t="shared" si="38"/>
        <v>0</v>
      </c>
    </row>
    <row r="816" spans="23:27" x14ac:dyDescent="0.25">
      <c r="W816" t="str" cm="1">
        <f t="array" ref="W816">RoundToTwoSigFigs(B816*$O816+$N816)&amp;" "&amp;$J816</f>
        <v xml:space="preserve">0 </v>
      </c>
      <c r="X816" t="str" cm="1">
        <f t="array" ref="X816">RoundToTwoSigFigs(C816*$O816+$N816)&amp;" "&amp;$J816</f>
        <v xml:space="preserve">0 </v>
      </c>
      <c r="Y816" t="b">
        <f t="shared" si="36"/>
        <v>0</v>
      </c>
      <c r="Z816" t="b">
        <f t="shared" si="37"/>
        <v>1</v>
      </c>
      <c r="AA816" t="b">
        <f t="shared" si="38"/>
        <v>0</v>
      </c>
    </row>
    <row r="817" spans="23:27" x14ac:dyDescent="0.25">
      <c r="W817" t="str" cm="1">
        <f t="array" ref="W817">RoundToTwoSigFigs(B817*$O817+$N817)&amp;" "&amp;$J817</f>
        <v xml:space="preserve">0 </v>
      </c>
      <c r="X817" t="str" cm="1">
        <f t="array" ref="X817">RoundToTwoSigFigs(C817*$O817+$N817)&amp;" "&amp;$J817</f>
        <v xml:space="preserve">0 </v>
      </c>
      <c r="Y817" t="b">
        <f t="shared" si="36"/>
        <v>0</v>
      </c>
      <c r="Z817" t="b">
        <f t="shared" si="37"/>
        <v>1</v>
      </c>
      <c r="AA817" t="b">
        <f t="shared" si="38"/>
        <v>0</v>
      </c>
    </row>
    <row r="818" spans="23:27" x14ac:dyDescent="0.25">
      <c r="W818" t="str" cm="1">
        <f t="array" ref="W818">RoundToTwoSigFigs(B818*$O818+$N818)&amp;" "&amp;$J818</f>
        <v xml:space="preserve">0 </v>
      </c>
      <c r="X818" t="str" cm="1">
        <f t="array" ref="X818">RoundToTwoSigFigs(C818*$O818+$N818)&amp;" "&amp;$J818</f>
        <v xml:space="preserve">0 </v>
      </c>
      <c r="Y818" t="b">
        <f t="shared" si="36"/>
        <v>0</v>
      </c>
      <c r="Z818" t="b">
        <f t="shared" si="37"/>
        <v>1</v>
      </c>
      <c r="AA818" t="b">
        <f t="shared" si="38"/>
        <v>0</v>
      </c>
    </row>
    <row r="819" spans="23:27" x14ac:dyDescent="0.25">
      <c r="W819" t="str" cm="1">
        <f t="array" ref="W819">RoundToTwoSigFigs(B819*$O819+$N819)&amp;" "&amp;$J819</f>
        <v xml:space="preserve">0 </v>
      </c>
      <c r="X819" t="str" cm="1">
        <f t="array" ref="X819">RoundToTwoSigFigs(C819*$O819+$N819)&amp;" "&amp;$J819</f>
        <v xml:space="preserve">0 </v>
      </c>
      <c r="Y819" t="b">
        <f t="shared" si="36"/>
        <v>0</v>
      </c>
      <c r="Z819" t="b">
        <f t="shared" si="37"/>
        <v>1</v>
      </c>
      <c r="AA819" t="b">
        <f t="shared" si="38"/>
        <v>0</v>
      </c>
    </row>
    <row r="820" spans="23:27" x14ac:dyDescent="0.25">
      <c r="W820" t="str" cm="1">
        <f t="array" ref="W820">RoundToTwoSigFigs(B820*$O820+$N820)&amp;" "&amp;$J820</f>
        <v xml:space="preserve">0 </v>
      </c>
      <c r="X820" t="str" cm="1">
        <f t="array" ref="X820">RoundToTwoSigFigs(C820*$O820+$N820)&amp;" "&amp;$J820</f>
        <v xml:space="preserve">0 </v>
      </c>
      <c r="Y820" t="b">
        <f t="shared" si="36"/>
        <v>0</v>
      </c>
      <c r="Z820" t="b">
        <f t="shared" si="37"/>
        <v>1</v>
      </c>
      <c r="AA820" t="b">
        <f t="shared" si="38"/>
        <v>0</v>
      </c>
    </row>
    <row r="821" spans="23:27" x14ac:dyDescent="0.25">
      <c r="W821" t="str" cm="1">
        <f t="array" ref="W821">RoundToTwoSigFigs(B821*$O821+$N821)&amp;" "&amp;$J821</f>
        <v xml:space="preserve">0 </v>
      </c>
      <c r="X821" t="str" cm="1">
        <f t="array" ref="X821">RoundToTwoSigFigs(C821*$O821+$N821)&amp;" "&amp;$J821</f>
        <v xml:space="preserve">0 </v>
      </c>
      <c r="Y821" t="b">
        <f t="shared" si="36"/>
        <v>0</v>
      </c>
      <c r="Z821" t="b">
        <f t="shared" si="37"/>
        <v>1</v>
      </c>
      <c r="AA821" t="b">
        <f t="shared" si="38"/>
        <v>0</v>
      </c>
    </row>
    <row r="822" spans="23:27" x14ac:dyDescent="0.25">
      <c r="W822" t="str" cm="1">
        <f t="array" ref="W822">RoundToTwoSigFigs(B822*$O822+$N822)&amp;" "&amp;$J822</f>
        <v xml:space="preserve">0 </v>
      </c>
      <c r="X822" t="str" cm="1">
        <f t="array" ref="X822">RoundToTwoSigFigs(C822*$O822+$N822)&amp;" "&amp;$J822</f>
        <v xml:space="preserve">0 </v>
      </c>
      <c r="Y822" t="b">
        <f t="shared" si="36"/>
        <v>0</v>
      </c>
      <c r="Z822" t="b">
        <f t="shared" si="37"/>
        <v>1</v>
      </c>
      <c r="AA822" t="b">
        <f t="shared" si="38"/>
        <v>0</v>
      </c>
    </row>
    <row r="823" spans="23:27" x14ac:dyDescent="0.25">
      <c r="W823" t="str" cm="1">
        <f t="array" ref="W823">RoundToTwoSigFigs(B823*$O823+$N823)&amp;" "&amp;$J823</f>
        <v xml:space="preserve">0 </v>
      </c>
      <c r="X823" t="str" cm="1">
        <f t="array" ref="X823">RoundToTwoSigFigs(C823*$O823+$N823)&amp;" "&amp;$J823</f>
        <v xml:space="preserve">0 </v>
      </c>
      <c r="Y823" t="b">
        <f t="shared" si="36"/>
        <v>0</v>
      </c>
      <c r="Z823" t="b">
        <f t="shared" si="37"/>
        <v>1</v>
      </c>
      <c r="AA823" t="b">
        <f t="shared" si="38"/>
        <v>0</v>
      </c>
    </row>
    <row r="824" spans="23:27" x14ac:dyDescent="0.25">
      <c r="W824" t="str" cm="1">
        <f t="array" ref="W824">RoundToTwoSigFigs(B824*$O824+$N824)&amp;" "&amp;$J824</f>
        <v xml:space="preserve">0 </v>
      </c>
      <c r="X824" t="str" cm="1">
        <f t="array" ref="X824">RoundToTwoSigFigs(C824*$O824+$N824)&amp;" "&amp;$J824</f>
        <v xml:space="preserve">0 </v>
      </c>
      <c r="Y824" t="b">
        <f t="shared" si="36"/>
        <v>0</v>
      </c>
      <c r="Z824" t="b">
        <f t="shared" si="37"/>
        <v>1</v>
      </c>
      <c r="AA824" t="b">
        <f t="shared" si="38"/>
        <v>0</v>
      </c>
    </row>
    <row r="825" spans="23:27" x14ac:dyDescent="0.25">
      <c r="W825" t="str" cm="1">
        <f t="array" ref="W825">RoundToTwoSigFigs(B825*$O825+$N825)&amp;" "&amp;$J825</f>
        <v xml:space="preserve">0 </v>
      </c>
      <c r="X825" t="str" cm="1">
        <f t="array" ref="X825">RoundToTwoSigFigs(C825*$O825+$N825)&amp;" "&amp;$J825</f>
        <v xml:space="preserve">0 </v>
      </c>
      <c r="Y825" t="b">
        <f t="shared" si="36"/>
        <v>0</v>
      </c>
      <c r="Z825" t="b">
        <f t="shared" si="37"/>
        <v>1</v>
      </c>
      <c r="AA825" t="b">
        <f t="shared" si="38"/>
        <v>0</v>
      </c>
    </row>
    <row r="826" spans="23:27" x14ac:dyDescent="0.25">
      <c r="W826" t="str" cm="1">
        <f t="array" ref="W826">RoundToTwoSigFigs(B826*$O826+$N826)&amp;" "&amp;$J826</f>
        <v xml:space="preserve">0 </v>
      </c>
      <c r="X826" t="str" cm="1">
        <f t="array" ref="X826">RoundToTwoSigFigs(C826*$O826+$N826)&amp;" "&amp;$J826</f>
        <v xml:space="preserve">0 </v>
      </c>
      <c r="Y826" t="b">
        <f t="shared" si="36"/>
        <v>0</v>
      </c>
      <c r="Z826" t="b">
        <f t="shared" si="37"/>
        <v>1</v>
      </c>
      <c r="AA826" t="b">
        <f t="shared" si="38"/>
        <v>0</v>
      </c>
    </row>
    <row r="827" spans="23:27" x14ac:dyDescent="0.25">
      <c r="W827" t="str" cm="1">
        <f t="array" ref="W827">RoundToTwoSigFigs(B827*$O827+$N827)&amp;" "&amp;$J827</f>
        <v xml:space="preserve">0 </v>
      </c>
      <c r="X827" t="str" cm="1">
        <f t="array" ref="X827">RoundToTwoSigFigs(C827*$O827+$N827)&amp;" "&amp;$J827</f>
        <v xml:space="preserve">0 </v>
      </c>
      <c r="Y827" t="b">
        <f t="shared" si="36"/>
        <v>0</v>
      </c>
      <c r="Z827" t="b">
        <f t="shared" si="37"/>
        <v>1</v>
      </c>
      <c r="AA827" t="b">
        <f t="shared" si="38"/>
        <v>0</v>
      </c>
    </row>
    <row r="828" spans="23:27" x14ac:dyDescent="0.25">
      <c r="W828" t="str" cm="1">
        <f t="array" ref="W828">RoundToTwoSigFigs(B828*$O828+$N828)&amp;" "&amp;$J828</f>
        <v xml:space="preserve">0 </v>
      </c>
      <c r="X828" t="str" cm="1">
        <f t="array" ref="X828">RoundToTwoSigFigs(C828*$O828+$N828)&amp;" "&amp;$J828</f>
        <v xml:space="preserve">0 </v>
      </c>
      <c r="Y828" t="b">
        <f t="shared" si="36"/>
        <v>0</v>
      </c>
      <c r="Z828" t="b">
        <f t="shared" si="37"/>
        <v>1</v>
      </c>
      <c r="AA828" t="b">
        <f t="shared" si="38"/>
        <v>0</v>
      </c>
    </row>
    <row r="829" spans="23:27" x14ac:dyDescent="0.25">
      <c r="W829" t="str" cm="1">
        <f t="array" ref="W829">RoundToTwoSigFigs(B829*$O829+$N829)&amp;" "&amp;$J829</f>
        <v xml:space="preserve">0 </v>
      </c>
      <c r="X829" t="str" cm="1">
        <f t="array" ref="X829">RoundToTwoSigFigs(C829*$O829+$N829)&amp;" "&amp;$J829</f>
        <v xml:space="preserve">0 </v>
      </c>
      <c r="Y829" t="b">
        <f t="shared" si="36"/>
        <v>0</v>
      </c>
      <c r="Z829" t="b">
        <f t="shared" si="37"/>
        <v>1</v>
      </c>
      <c r="AA829" t="b">
        <f t="shared" si="38"/>
        <v>0</v>
      </c>
    </row>
    <row r="830" spans="23:27" x14ac:dyDescent="0.25">
      <c r="W830" t="str" cm="1">
        <f t="array" ref="W830">RoundToTwoSigFigs(B830*$O830+$N830)&amp;" "&amp;$J830</f>
        <v xml:space="preserve">0 </v>
      </c>
      <c r="X830" t="str" cm="1">
        <f t="array" ref="X830">RoundToTwoSigFigs(C830*$O830+$N830)&amp;" "&amp;$J830</f>
        <v xml:space="preserve">0 </v>
      </c>
      <c r="Y830" t="b">
        <f t="shared" si="36"/>
        <v>0</v>
      </c>
      <c r="Z830" t="b">
        <f t="shared" si="37"/>
        <v>1</v>
      </c>
      <c r="AA830" t="b">
        <f t="shared" si="38"/>
        <v>0</v>
      </c>
    </row>
    <row r="831" spans="23:27" x14ac:dyDescent="0.25">
      <c r="W831" t="str" cm="1">
        <f t="array" ref="W831">RoundToTwoSigFigs(B831*$O831+$N831)&amp;" "&amp;$J831</f>
        <v xml:space="preserve">0 </v>
      </c>
      <c r="X831" t="str" cm="1">
        <f t="array" ref="X831">RoundToTwoSigFigs(C831*$O831+$N831)&amp;" "&amp;$J831</f>
        <v xml:space="preserve">0 </v>
      </c>
      <c r="Y831" t="b">
        <f t="shared" si="36"/>
        <v>0</v>
      </c>
      <c r="Z831" t="b">
        <f t="shared" si="37"/>
        <v>1</v>
      </c>
      <c r="AA831" t="b">
        <f t="shared" si="38"/>
        <v>0</v>
      </c>
    </row>
    <row r="832" spans="23:27" x14ac:dyDescent="0.25">
      <c r="W832" t="str" cm="1">
        <f t="array" ref="W832">RoundToTwoSigFigs(B832*$O832+$N832)&amp;" "&amp;$J832</f>
        <v xml:space="preserve">0 </v>
      </c>
      <c r="X832" t="str" cm="1">
        <f t="array" ref="X832">RoundToTwoSigFigs(C832*$O832+$N832)&amp;" "&amp;$J832</f>
        <v xml:space="preserve">0 </v>
      </c>
      <c r="Y832" t="b">
        <f t="shared" si="36"/>
        <v>0</v>
      </c>
      <c r="Z832" t="b">
        <f t="shared" si="37"/>
        <v>1</v>
      </c>
      <c r="AA832" t="b">
        <f t="shared" si="38"/>
        <v>0</v>
      </c>
    </row>
    <row r="833" spans="23:27" x14ac:dyDescent="0.25">
      <c r="W833" t="str" cm="1">
        <f t="array" ref="W833">RoundToTwoSigFigs(B833*$O833+$N833)&amp;" "&amp;$J833</f>
        <v xml:space="preserve">0 </v>
      </c>
      <c r="X833" t="str" cm="1">
        <f t="array" ref="X833">RoundToTwoSigFigs(C833*$O833+$N833)&amp;" "&amp;$J833</f>
        <v xml:space="preserve">0 </v>
      </c>
      <c r="Y833" t="b">
        <f t="shared" si="36"/>
        <v>0</v>
      </c>
      <c r="Z833" t="b">
        <f t="shared" si="37"/>
        <v>1</v>
      </c>
      <c r="AA833" t="b">
        <f t="shared" si="38"/>
        <v>0</v>
      </c>
    </row>
    <row r="834" spans="23:27" x14ac:dyDescent="0.25">
      <c r="W834" t="str" cm="1">
        <f t="array" ref="W834">RoundToTwoSigFigs(B834*$O834+$N834)&amp;" "&amp;$J834</f>
        <v xml:space="preserve">0 </v>
      </c>
      <c r="X834" t="str" cm="1">
        <f t="array" ref="X834">RoundToTwoSigFigs(C834*$O834+$N834)&amp;" "&amp;$J834</f>
        <v xml:space="preserve">0 </v>
      </c>
      <c r="Y834" t="b">
        <f t="shared" si="36"/>
        <v>0</v>
      </c>
      <c r="Z834" t="b">
        <f t="shared" si="37"/>
        <v>1</v>
      </c>
      <c r="AA834" t="b">
        <f t="shared" si="38"/>
        <v>0</v>
      </c>
    </row>
    <row r="835" spans="23:27" x14ac:dyDescent="0.25">
      <c r="W835" t="str" cm="1">
        <f t="array" ref="W835">RoundToTwoSigFigs(B835*$O835+$N835)&amp;" "&amp;$J835</f>
        <v xml:space="preserve">0 </v>
      </c>
      <c r="X835" t="str" cm="1">
        <f t="array" ref="X835">RoundToTwoSigFigs(C835*$O835+$N835)&amp;" "&amp;$J835</f>
        <v xml:space="preserve">0 </v>
      </c>
      <c r="Y835" t="b">
        <f t="shared" ref="Y835:Y898" si="39">AND((W835=U835),(V835=X835))</f>
        <v>0</v>
      </c>
      <c r="Z835" t="b">
        <f t="shared" ref="Z835:Z898" si="40">AND(B835&gt;=F835,B835&lt;=G835)</f>
        <v>1</v>
      </c>
      <c r="AA835" t="b">
        <f t="shared" ref="AA835:AA898" si="41">F835&lt;G835</f>
        <v>0</v>
      </c>
    </row>
    <row r="836" spans="23:27" x14ac:dyDescent="0.25">
      <c r="W836" t="str" cm="1">
        <f t="array" ref="W836">RoundToTwoSigFigs(B836*$O836+$N836)&amp;" "&amp;$J836</f>
        <v xml:space="preserve">0 </v>
      </c>
      <c r="X836" t="str" cm="1">
        <f t="array" ref="X836">RoundToTwoSigFigs(C836*$O836+$N836)&amp;" "&amp;$J836</f>
        <v xml:space="preserve">0 </v>
      </c>
      <c r="Y836" t="b">
        <f t="shared" si="39"/>
        <v>0</v>
      </c>
      <c r="Z836" t="b">
        <f t="shared" si="40"/>
        <v>1</v>
      </c>
      <c r="AA836" t="b">
        <f t="shared" si="41"/>
        <v>0</v>
      </c>
    </row>
    <row r="837" spans="23:27" x14ac:dyDescent="0.25">
      <c r="W837" t="str" cm="1">
        <f t="array" ref="W837">RoundToTwoSigFigs(B837*$O837+$N837)&amp;" "&amp;$J837</f>
        <v xml:space="preserve">0 </v>
      </c>
      <c r="X837" t="str" cm="1">
        <f t="array" ref="X837">RoundToTwoSigFigs(C837*$O837+$N837)&amp;" "&amp;$J837</f>
        <v xml:space="preserve">0 </v>
      </c>
      <c r="Y837" t="b">
        <f t="shared" si="39"/>
        <v>0</v>
      </c>
      <c r="Z837" t="b">
        <f t="shared" si="40"/>
        <v>1</v>
      </c>
      <c r="AA837" t="b">
        <f t="shared" si="41"/>
        <v>0</v>
      </c>
    </row>
    <row r="838" spans="23:27" x14ac:dyDescent="0.25">
      <c r="W838" t="str" cm="1">
        <f t="array" ref="W838">RoundToTwoSigFigs(B838*$O838+$N838)&amp;" "&amp;$J838</f>
        <v xml:space="preserve">0 </v>
      </c>
      <c r="X838" t="str" cm="1">
        <f t="array" ref="X838">RoundToTwoSigFigs(C838*$O838+$N838)&amp;" "&amp;$J838</f>
        <v xml:space="preserve">0 </v>
      </c>
      <c r="Y838" t="b">
        <f t="shared" si="39"/>
        <v>0</v>
      </c>
      <c r="Z838" t="b">
        <f t="shared" si="40"/>
        <v>1</v>
      </c>
      <c r="AA838" t="b">
        <f t="shared" si="41"/>
        <v>0</v>
      </c>
    </row>
    <row r="839" spans="23:27" x14ac:dyDescent="0.25">
      <c r="W839" t="str" cm="1">
        <f t="array" ref="W839">RoundToTwoSigFigs(B839*$O839+$N839)&amp;" "&amp;$J839</f>
        <v xml:space="preserve">0 </v>
      </c>
      <c r="X839" t="str" cm="1">
        <f t="array" ref="X839">RoundToTwoSigFigs(C839*$O839+$N839)&amp;" "&amp;$J839</f>
        <v xml:space="preserve">0 </v>
      </c>
      <c r="Y839" t="b">
        <f t="shared" si="39"/>
        <v>0</v>
      </c>
      <c r="Z839" t="b">
        <f t="shared" si="40"/>
        <v>1</v>
      </c>
      <c r="AA839" t="b">
        <f t="shared" si="41"/>
        <v>0</v>
      </c>
    </row>
    <row r="840" spans="23:27" x14ac:dyDescent="0.25">
      <c r="W840" t="str" cm="1">
        <f t="array" ref="W840">RoundToTwoSigFigs(B840*$O840+$N840)&amp;" "&amp;$J840</f>
        <v xml:space="preserve">0 </v>
      </c>
      <c r="X840" t="str" cm="1">
        <f t="array" ref="X840">RoundToTwoSigFigs(C840*$O840+$N840)&amp;" "&amp;$J840</f>
        <v xml:space="preserve">0 </v>
      </c>
      <c r="Y840" t="b">
        <f t="shared" si="39"/>
        <v>0</v>
      </c>
      <c r="Z840" t="b">
        <f t="shared" si="40"/>
        <v>1</v>
      </c>
      <c r="AA840" t="b">
        <f t="shared" si="41"/>
        <v>0</v>
      </c>
    </row>
    <row r="841" spans="23:27" x14ac:dyDescent="0.25">
      <c r="W841" t="str" cm="1">
        <f t="array" ref="W841">RoundToTwoSigFigs(B841*$O841+$N841)&amp;" "&amp;$J841</f>
        <v xml:space="preserve">0 </v>
      </c>
      <c r="X841" t="str" cm="1">
        <f t="array" ref="X841">RoundToTwoSigFigs(C841*$O841+$N841)&amp;" "&amp;$J841</f>
        <v xml:space="preserve">0 </v>
      </c>
      <c r="Y841" t="b">
        <f t="shared" si="39"/>
        <v>0</v>
      </c>
      <c r="Z841" t="b">
        <f t="shared" si="40"/>
        <v>1</v>
      </c>
      <c r="AA841" t="b">
        <f t="shared" si="41"/>
        <v>0</v>
      </c>
    </row>
    <row r="842" spans="23:27" x14ac:dyDescent="0.25">
      <c r="W842" t="str" cm="1">
        <f t="array" ref="W842">RoundToTwoSigFigs(B842*$O842+$N842)&amp;" "&amp;$J842</f>
        <v xml:space="preserve">0 </v>
      </c>
      <c r="X842" t="str" cm="1">
        <f t="array" ref="X842">RoundToTwoSigFigs(C842*$O842+$N842)&amp;" "&amp;$J842</f>
        <v xml:space="preserve">0 </v>
      </c>
      <c r="Y842" t="b">
        <f t="shared" si="39"/>
        <v>0</v>
      </c>
      <c r="Z842" t="b">
        <f t="shared" si="40"/>
        <v>1</v>
      </c>
      <c r="AA842" t="b">
        <f t="shared" si="41"/>
        <v>0</v>
      </c>
    </row>
    <row r="843" spans="23:27" x14ac:dyDescent="0.25">
      <c r="W843" t="str" cm="1">
        <f t="array" ref="W843">RoundToTwoSigFigs(B843*$O843+$N843)&amp;" "&amp;$J843</f>
        <v xml:space="preserve">0 </v>
      </c>
      <c r="X843" t="str" cm="1">
        <f t="array" ref="X843">RoundToTwoSigFigs(C843*$O843+$N843)&amp;" "&amp;$J843</f>
        <v xml:space="preserve">0 </v>
      </c>
      <c r="Y843" t="b">
        <f t="shared" si="39"/>
        <v>0</v>
      </c>
      <c r="Z843" t="b">
        <f t="shared" si="40"/>
        <v>1</v>
      </c>
      <c r="AA843" t="b">
        <f t="shared" si="41"/>
        <v>0</v>
      </c>
    </row>
    <row r="844" spans="23:27" x14ac:dyDescent="0.25">
      <c r="W844" t="str" cm="1">
        <f t="array" ref="W844">RoundToTwoSigFigs(B844*$O844+$N844)&amp;" "&amp;$J844</f>
        <v xml:space="preserve">0 </v>
      </c>
      <c r="X844" t="str" cm="1">
        <f t="array" ref="X844">RoundToTwoSigFigs(C844*$O844+$N844)&amp;" "&amp;$J844</f>
        <v xml:space="preserve">0 </v>
      </c>
      <c r="Y844" t="b">
        <f t="shared" si="39"/>
        <v>0</v>
      </c>
      <c r="Z844" t="b">
        <f t="shared" si="40"/>
        <v>1</v>
      </c>
      <c r="AA844" t="b">
        <f t="shared" si="41"/>
        <v>0</v>
      </c>
    </row>
    <row r="845" spans="23:27" x14ac:dyDescent="0.25">
      <c r="W845" t="str" cm="1">
        <f t="array" ref="W845">RoundToTwoSigFigs(B845*$O845+$N845)&amp;" "&amp;$J845</f>
        <v xml:space="preserve">0 </v>
      </c>
      <c r="X845" t="str" cm="1">
        <f t="array" ref="X845">RoundToTwoSigFigs(C845*$O845+$N845)&amp;" "&amp;$J845</f>
        <v xml:space="preserve">0 </v>
      </c>
      <c r="Y845" t="b">
        <f t="shared" si="39"/>
        <v>0</v>
      </c>
      <c r="Z845" t="b">
        <f t="shared" si="40"/>
        <v>1</v>
      </c>
      <c r="AA845" t="b">
        <f t="shared" si="41"/>
        <v>0</v>
      </c>
    </row>
    <row r="846" spans="23:27" x14ac:dyDescent="0.25">
      <c r="W846" t="str" cm="1">
        <f t="array" ref="W846">RoundToTwoSigFigs(B846*$O846+$N846)&amp;" "&amp;$J846</f>
        <v xml:space="preserve">0 </v>
      </c>
      <c r="X846" t="str" cm="1">
        <f t="array" ref="X846">RoundToTwoSigFigs(C846*$O846+$N846)&amp;" "&amp;$J846</f>
        <v xml:space="preserve">0 </v>
      </c>
      <c r="Y846" t="b">
        <f t="shared" si="39"/>
        <v>0</v>
      </c>
      <c r="Z846" t="b">
        <f t="shared" si="40"/>
        <v>1</v>
      </c>
      <c r="AA846" t="b">
        <f t="shared" si="41"/>
        <v>0</v>
      </c>
    </row>
    <row r="847" spans="23:27" x14ac:dyDescent="0.25">
      <c r="W847" t="str" cm="1">
        <f t="array" ref="W847">RoundToTwoSigFigs(B847*$O847+$N847)&amp;" "&amp;$J847</f>
        <v xml:space="preserve">0 </v>
      </c>
      <c r="X847" t="str" cm="1">
        <f t="array" ref="X847">RoundToTwoSigFigs(C847*$O847+$N847)&amp;" "&amp;$J847</f>
        <v xml:space="preserve">0 </v>
      </c>
      <c r="Y847" t="b">
        <f t="shared" si="39"/>
        <v>0</v>
      </c>
      <c r="Z847" t="b">
        <f t="shared" si="40"/>
        <v>1</v>
      </c>
      <c r="AA847" t="b">
        <f t="shared" si="41"/>
        <v>0</v>
      </c>
    </row>
    <row r="848" spans="23:27" x14ac:dyDescent="0.25">
      <c r="W848" t="str" cm="1">
        <f t="array" ref="W848">RoundToTwoSigFigs(B848*$O848+$N848)&amp;" "&amp;$J848</f>
        <v xml:space="preserve">0 </v>
      </c>
      <c r="X848" t="str" cm="1">
        <f t="array" ref="X848">RoundToTwoSigFigs(C848*$O848+$N848)&amp;" "&amp;$J848</f>
        <v xml:space="preserve">0 </v>
      </c>
      <c r="Y848" t="b">
        <f t="shared" si="39"/>
        <v>0</v>
      </c>
      <c r="Z848" t="b">
        <f t="shared" si="40"/>
        <v>1</v>
      </c>
      <c r="AA848" t="b">
        <f t="shared" si="41"/>
        <v>0</v>
      </c>
    </row>
    <row r="849" spans="23:27" x14ac:dyDescent="0.25">
      <c r="W849" t="str" cm="1">
        <f t="array" ref="W849">RoundToTwoSigFigs(B849*$O849+$N849)&amp;" "&amp;$J849</f>
        <v xml:space="preserve">0 </v>
      </c>
      <c r="X849" t="str" cm="1">
        <f t="array" ref="X849">RoundToTwoSigFigs(C849*$O849+$N849)&amp;" "&amp;$J849</f>
        <v xml:space="preserve">0 </v>
      </c>
      <c r="Y849" t="b">
        <f t="shared" si="39"/>
        <v>0</v>
      </c>
      <c r="Z849" t="b">
        <f t="shared" si="40"/>
        <v>1</v>
      </c>
      <c r="AA849" t="b">
        <f t="shared" si="41"/>
        <v>0</v>
      </c>
    </row>
    <row r="850" spans="23:27" x14ac:dyDescent="0.25">
      <c r="W850" t="str" cm="1">
        <f t="array" ref="W850">RoundToTwoSigFigs(B850*$O850+$N850)&amp;" "&amp;$J850</f>
        <v xml:space="preserve">0 </v>
      </c>
      <c r="X850" t="str" cm="1">
        <f t="array" ref="X850">RoundToTwoSigFigs(C850*$O850+$N850)&amp;" "&amp;$J850</f>
        <v xml:space="preserve">0 </v>
      </c>
      <c r="Y850" t="b">
        <f t="shared" si="39"/>
        <v>0</v>
      </c>
      <c r="Z850" t="b">
        <f t="shared" si="40"/>
        <v>1</v>
      </c>
      <c r="AA850" t="b">
        <f t="shared" si="41"/>
        <v>0</v>
      </c>
    </row>
    <row r="851" spans="23:27" x14ac:dyDescent="0.25">
      <c r="W851" t="str" cm="1">
        <f t="array" ref="W851">RoundToTwoSigFigs(B851*$O851+$N851)&amp;" "&amp;$J851</f>
        <v xml:space="preserve">0 </v>
      </c>
      <c r="X851" t="str" cm="1">
        <f t="array" ref="X851">RoundToTwoSigFigs(C851*$O851+$N851)&amp;" "&amp;$J851</f>
        <v xml:space="preserve">0 </v>
      </c>
      <c r="Y851" t="b">
        <f t="shared" si="39"/>
        <v>0</v>
      </c>
      <c r="Z851" t="b">
        <f t="shared" si="40"/>
        <v>1</v>
      </c>
      <c r="AA851" t="b">
        <f t="shared" si="41"/>
        <v>0</v>
      </c>
    </row>
    <row r="852" spans="23:27" x14ac:dyDescent="0.25">
      <c r="W852" t="str" cm="1">
        <f t="array" ref="W852">RoundToTwoSigFigs(B852*$O852+$N852)&amp;" "&amp;$J852</f>
        <v xml:space="preserve">0 </v>
      </c>
      <c r="X852" t="str" cm="1">
        <f t="array" ref="X852">RoundToTwoSigFigs(C852*$O852+$N852)&amp;" "&amp;$J852</f>
        <v xml:space="preserve">0 </v>
      </c>
      <c r="Y852" t="b">
        <f t="shared" si="39"/>
        <v>0</v>
      </c>
      <c r="Z852" t="b">
        <f t="shared" si="40"/>
        <v>1</v>
      </c>
      <c r="AA852" t="b">
        <f t="shared" si="41"/>
        <v>0</v>
      </c>
    </row>
    <row r="853" spans="23:27" x14ac:dyDescent="0.25">
      <c r="W853" t="str" cm="1">
        <f t="array" ref="W853">RoundToTwoSigFigs(B853*$O853+$N853)&amp;" "&amp;$J853</f>
        <v xml:space="preserve">0 </v>
      </c>
      <c r="X853" t="str" cm="1">
        <f t="array" ref="X853">RoundToTwoSigFigs(C853*$O853+$N853)&amp;" "&amp;$J853</f>
        <v xml:space="preserve">0 </v>
      </c>
      <c r="Y853" t="b">
        <f t="shared" si="39"/>
        <v>0</v>
      </c>
      <c r="Z853" t="b">
        <f t="shared" si="40"/>
        <v>1</v>
      </c>
      <c r="AA853" t="b">
        <f t="shared" si="41"/>
        <v>0</v>
      </c>
    </row>
    <row r="854" spans="23:27" x14ac:dyDescent="0.25">
      <c r="W854" t="str" cm="1">
        <f t="array" ref="W854">RoundToTwoSigFigs(B854*$O854+$N854)&amp;" "&amp;$J854</f>
        <v xml:space="preserve">0 </v>
      </c>
      <c r="X854" t="str" cm="1">
        <f t="array" ref="X854">RoundToTwoSigFigs(C854*$O854+$N854)&amp;" "&amp;$J854</f>
        <v xml:space="preserve">0 </v>
      </c>
      <c r="Y854" t="b">
        <f t="shared" si="39"/>
        <v>0</v>
      </c>
      <c r="Z854" t="b">
        <f t="shared" si="40"/>
        <v>1</v>
      </c>
      <c r="AA854" t="b">
        <f t="shared" si="41"/>
        <v>0</v>
      </c>
    </row>
    <row r="855" spans="23:27" x14ac:dyDescent="0.25">
      <c r="W855" t="str" cm="1">
        <f t="array" ref="W855">RoundToTwoSigFigs(B855*$O855+$N855)&amp;" "&amp;$J855</f>
        <v xml:space="preserve">0 </v>
      </c>
      <c r="X855" t="str" cm="1">
        <f t="array" ref="X855">RoundToTwoSigFigs(C855*$O855+$N855)&amp;" "&amp;$J855</f>
        <v xml:space="preserve">0 </v>
      </c>
      <c r="Y855" t="b">
        <f t="shared" si="39"/>
        <v>0</v>
      </c>
      <c r="Z855" t="b">
        <f t="shared" si="40"/>
        <v>1</v>
      </c>
      <c r="AA855" t="b">
        <f t="shared" si="41"/>
        <v>0</v>
      </c>
    </row>
    <row r="856" spans="23:27" x14ac:dyDescent="0.25">
      <c r="W856" t="str" cm="1">
        <f t="array" ref="W856">RoundToTwoSigFigs(B856*$O856+$N856)&amp;" "&amp;$J856</f>
        <v xml:space="preserve">0 </v>
      </c>
      <c r="X856" t="str" cm="1">
        <f t="array" ref="X856">RoundToTwoSigFigs(C856*$O856+$N856)&amp;" "&amp;$J856</f>
        <v xml:space="preserve">0 </v>
      </c>
      <c r="Y856" t="b">
        <f t="shared" si="39"/>
        <v>0</v>
      </c>
      <c r="Z856" t="b">
        <f t="shared" si="40"/>
        <v>1</v>
      </c>
      <c r="AA856" t="b">
        <f t="shared" si="41"/>
        <v>0</v>
      </c>
    </row>
    <row r="857" spans="23:27" x14ac:dyDescent="0.25">
      <c r="W857" t="str" cm="1">
        <f t="array" ref="W857">RoundToTwoSigFigs(B857*$O857+$N857)&amp;" "&amp;$J857</f>
        <v xml:space="preserve">0 </v>
      </c>
      <c r="X857" t="str" cm="1">
        <f t="array" ref="X857">RoundToTwoSigFigs(C857*$O857+$N857)&amp;" "&amp;$J857</f>
        <v xml:space="preserve">0 </v>
      </c>
      <c r="Y857" t="b">
        <f t="shared" si="39"/>
        <v>0</v>
      </c>
      <c r="Z857" t="b">
        <f t="shared" si="40"/>
        <v>1</v>
      </c>
      <c r="AA857" t="b">
        <f t="shared" si="41"/>
        <v>0</v>
      </c>
    </row>
    <row r="858" spans="23:27" x14ac:dyDescent="0.25">
      <c r="W858" t="str" cm="1">
        <f t="array" ref="W858">RoundToTwoSigFigs(B858*$O858+$N858)&amp;" "&amp;$J858</f>
        <v xml:space="preserve">0 </v>
      </c>
      <c r="X858" t="str" cm="1">
        <f t="array" ref="X858">RoundToTwoSigFigs(C858*$O858+$N858)&amp;" "&amp;$J858</f>
        <v xml:space="preserve">0 </v>
      </c>
      <c r="Y858" t="b">
        <f t="shared" si="39"/>
        <v>0</v>
      </c>
      <c r="Z858" t="b">
        <f t="shared" si="40"/>
        <v>1</v>
      </c>
      <c r="AA858" t="b">
        <f t="shared" si="41"/>
        <v>0</v>
      </c>
    </row>
    <row r="859" spans="23:27" x14ac:dyDescent="0.25">
      <c r="W859" t="str" cm="1">
        <f t="array" ref="W859">RoundToTwoSigFigs(B859*$O859+$N859)&amp;" "&amp;$J859</f>
        <v xml:space="preserve">0 </v>
      </c>
      <c r="X859" t="str" cm="1">
        <f t="array" ref="X859">RoundToTwoSigFigs(C859*$O859+$N859)&amp;" "&amp;$J859</f>
        <v xml:space="preserve">0 </v>
      </c>
      <c r="Y859" t="b">
        <f t="shared" si="39"/>
        <v>0</v>
      </c>
      <c r="Z859" t="b">
        <f t="shared" si="40"/>
        <v>1</v>
      </c>
      <c r="AA859" t="b">
        <f t="shared" si="41"/>
        <v>0</v>
      </c>
    </row>
    <row r="860" spans="23:27" x14ac:dyDescent="0.25">
      <c r="W860" t="str" cm="1">
        <f t="array" ref="W860">RoundToTwoSigFigs(B860*$O860+$N860)&amp;" "&amp;$J860</f>
        <v xml:space="preserve">0 </v>
      </c>
      <c r="X860" t="str" cm="1">
        <f t="array" ref="X860">RoundToTwoSigFigs(C860*$O860+$N860)&amp;" "&amp;$J860</f>
        <v xml:space="preserve">0 </v>
      </c>
      <c r="Y860" t="b">
        <f t="shared" si="39"/>
        <v>0</v>
      </c>
      <c r="Z860" t="b">
        <f t="shared" si="40"/>
        <v>1</v>
      </c>
      <c r="AA860" t="b">
        <f t="shared" si="41"/>
        <v>0</v>
      </c>
    </row>
    <row r="861" spans="23:27" x14ac:dyDescent="0.25">
      <c r="W861" t="str" cm="1">
        <f t="array" ref="W861">RoundToTwoSigFigs(B861*$O861+$N861)&amp;" "&amp;$J861</f>
        <v xml:space="preserve">0 </v>
      </c>
      <c r="X861" t="str" cm="1">
        <f t="array" ref="X861">RoundToTwoSigFigs(C861*$O861+$N861)&amp;" "&amp;$J861</f>
        <v xml:space="preserve">0 </v>
      </c>
      <c r="Y861" t="b">
        <f t="shared" si="39"/>
        <v>0</v>
      </c>
      <c r="Z861" t="b">
        <f t="shared" si="40"/>
        <v>1</v>
      </c>
      <c r="AA861" t="b">
        <f t="shared" si="41"/>
        <v>0</v>
      </c>
    </row>
    <row r="862" spans="23:27" x14ac:dyDescent="0.25">
      <c r="W862" t="str" cm="1">
        <f t="array" ref="W862">RoundToTwoSigFigs(B862*$O862+$N862)&amp;" "&amp;$J862</f>
        <v xml:space="preserve">0 </v>
      </c>
      <c r="X862" t="str" cm="1">
        <f t="array" ref="X862">RoundToTwoSigFigs(C862*$O862+$N862)&amp;" "&amp;$J862</f>
        <v xml:space="preserve">0 </v>
      </c>
      <c r="Y862" t="b">
        <f t="shared" si="39"/>
        <v>0</v>
      </c>
      <c r="Z862" t="b">
        <f t="shared" si="40"/>
        <v>1</v>
      </c>
      <c r="AA862" t="b">
        <f t="shared" si="41"/>
        <v>0</v>
      </c>
    </row>
    <row r="863" spans="23:27" x14ac:dyDescent="0.25">
      <c r="W863" t="str" cm="1">
        <f t="array" ref="W863">RoundToTwoSigFigs(B863*$O863+$N863)&amp;" "&amp;$J863</f>
        <v xml:space="preserve">0 </v>
      </c>
      <c r="X863" t="str" cm="1">
        <f t="array" ref="X863">RoundToTwoSigFigs(C863*$O863+$N863)&amp;" "&amp;$J863</f>
        <v xml:space="preserve">0 </v>
      </c>
      <c r="Y863" t="b">
        <f t="shared" si="39"/>
        <v>0</v>
      </c>
      <c r="Z863" t="b">
        <f t="shared" si="40"/>
        <v>1</v>
      </c>
      <c r="AA863" t="b">
        <f t="shared" si="41"/>
        <v>0</v>
      </c>
    </row>
    <row r="864" spans="23:27" x14ac:dyDescent="0.25">
      <c r="W864" t="str" cm="1">
        <f t="array" ref="W864">RoundToTwoSigFigs(B864*$O864+$N864)&amp;" "&amp;$J864</f>
        <v xml:space="preserve">0 </v>
      </c>
      <c r="X864" t="str" cm="1">
        <f t="array" ref="X864">RoundToTwoSigFigs(C864*$O864+$N864)&amp;" "&amp;$J864</f>
        <v xml:space="preserve">0 </v>
      </c>
      <c r="Y864" t="b">
        <f t="shared" si="39"/>
        <v>0</v>
      </c>
      <c r="Z864" t="b">
        <f t="shared" si="40"/>
        <v>1</v>
      </c>
      <c r="AA864" t="b">
        <f t="shared" si="41"/>
        <v>0</v>
      </c>
    </row>
    <row r="865" spans="23:27" x14ac:dyDescent="0.25">
      <c r="W865" t="str" cm="1">
        <f t="array" ref="W865">RoundToTwoSigFigs(B865*$O865+$N865)&amp;" "&amp;$J865</f>
        <v xml:space="preserve">0 </v>
      </c>
      <c r="X865" t="str" cm="1">
        <f t="array" ref="X865">RoundToTwoSigFigs(C865*$O865+$N865)&amp;" "&amp;$J865</f>
        <v xml:space="preserve">0 </v>
      </c>
      <c r="Y865" t="b">
        <f t="shared" si="39"/>
        <v>0</v>
      </c>
      <c r="Z865" t="b">
        <f t="shared" si="40"/>
        <v>1</v>
      </c>
      <c r="AA865" t="b">
        <f t="shared" si="41"/>
        <v>0</v>
      </c>
    </row>
    <row r="866" spans="23:27" x14ac:dyDescent="0.25">
      <c r="W866" t="str" cm="1">
        <f t="array" ref="W866">RoundToTwoSigFigs(B866*$O866+$N866)&amp;" "&amp;$J866</f>
        <v xml:space="preserve">0 </v>
      </c>
      <c r="X866" t="str" cm="1">
        <f t="array" ref="X866">RoundToTwoSigFigs(C866*$O866+$N866)&amp;" "&amp;$J866</f>
        <v xml:space="preserve">0 </v>
      </c>
      <c r="Y866" t="b">
        <f t="shared" si="39"/>
        <v>0</v>
      </c>
      <c r="Z866" t="b">
        <f t="shared" si="40"/>
        <v>1</v>
      </c>
      <c r="AA866" t="b">
        <f t="shared" si="41"/>
        <v>0</v>
      </c>
    </row>
    <row r="867" spans="23:27" x14ac:dyDescent="0.25">
      <c r="W867" t="str" cm="1">
        <f t="array" ref="W867">RoundToTwoSigFigs(B867*$O867+$N867)&amp;" "&amp;$J867</f>
        <v xml:space="preserve">0 </v>
      </c>
      <c r="X867" t="str" cm="1">
        <f t="array" ref="X867">RoundToTwoSigFigs(C867*$O867+$N867)&amp;" "&amp;$J867</f>
        <v xml:space="preserve">0 </v>
      </c>
      <c r="Y867" t="b">
        <f t="shared" si="39"/>
        <v>0</v>
      </c>
      <c r="Z867" t="b">
        <f t="shared" si="40"/>
        <v>1</v>
      </c>
      <c r="AA867" t="b">
        <f t="shared" si="41"/>
        <v>0</v>
      </c>
    </row>
    <row r="868" spans="23:27" x14ac:dyDescent="0.25">
      <c r="W868" t="str" cm="1">
        <f t="array" ref="W868">RoundToTwoSigFigs(B868*$O868+$N868)&amp;" "&amp;$J868</f>
        <v xml:space="preserve">0 </v>
      </c>
      <c r="X868" t="str" cm="1">
        <f t="array" ref="X868">RoundToTwoSigFigs(C868*$O868+$N868)&amp;" "&amp;$J868</f>
        <v xml:space="preserve">0 </v>
      </c>
      <c r="Y868" t="b">
        <f t="shared" si="39"/>
        <v>0</v>
      </c>
      <c r="Z868" t="b">
        <f t="shared" si="40"/>
        <v>1</v>
      </c>
      <c r="AA868" t="b">
        <f t="shared" si="41"/>
        <v>0</v>
      </c>
    </row>
    <row r="869" spans="23:27" x14ac:dyDescent="0.25">
      <c r="W869" t="str" cm="1">
        <f t="array" ref="W869">RoundToTwoSigFigs(B869*$O869+$N869)&amp;" "&amp;$J869</f>
        <v xml:space="preserve">0 </v>
      </c>
      <c r="X869" t="str" cm="1">
        <f t="array" ref="X869">RoundToTwoSigFigs(C869*$O869+$N869)&amp;" "&amp;$J869</f>
        <v xml:space="preserve">0 </v>
      </c>
      <c r="Y869" t="b">
        <f t="shared" si="39"/>
        <v>0</v>
      </c>
      <c r="Z869" t="b">
        <f t="shared" si="40"/>
        <v>1</v>
      </c>
      <c r="AA869" t="b">
        <f t="shared" si="41"/>
        <v>0</v>
      </c>
    </row>
    <row r="870" spans="23:27" x14ac:dyDescent="0.25">
      <c r="W870" t="str" cm="1">
        <f t="array" ref="W870">RoundToTwoSigFigs(B870*$O870+$N870)&amp;" "&amp;$J870</f>
        <v xml:space="preserve">0 </v>
      </c>
      <c r="X870" t="str" cm="1">
        <f t="array" ref="X870">RoundToTwoSigFigs(C870*$O870+$N870)&amp;" "&amp;$J870</f>
        <v xml:space="preserve">0 </v>
      </c>
      <c r="Y870" t="b">
        <f t="shared" si="39"/>
        <v>0</v>
      </c>
      <c r="Z870" t="b">
        <f t="shared" si="40"/>
        <v>1</v>
      </c>
      <c r="AA870" t="b">
        <f t="shared" si="41"/>
        <v>0</v>
      </c>
    </row>
    <row r="871" spans="23:27" x14ac:dyDescent="0.25">
      <c r="W871" t="str" cm="1">
        <f t="array" ref="W871">RoundToTwoSigFigs(B871*$O871+$N871)&amp;" "&amp;$J871</f>
        <v xml:space="preserve">0 </v>
      </c>
      <c r="X871" t="str" cm="1">
        <f t="array" ref="X871">RoundToTwoSigFigs(C871*$O871+$N871)&amp;" "&amp;$J871</f>
        <v xml:space="preserve">0 </v>
      </c>
      <c r="Y871" t="b">
        <f t="shared" si="39"/>
        <v>0</v>
      </c>
      <c r="Z871" t="b">
        <f t="shared" si="40"/>
        <v>1</v>
      </c>
      <c r="AA871" t="b">
        <f t="shared" si="41"/>
        <v>0</v>
      </c>
    </row>
    <row r="872" spans="23:27" x14ac:dyDescent="0.25">
      <c r="W872" t="str" cm="1">
        <f t="array" ref="W872">RoundToTwoSigFigs(B872*$O872+$N872)&amp;" "&amp;$J872</f>
        <v xml:space="preserve">0 </v>
      </c>
      <c r="X872" t="str" cm="1">
        <f t="array" ref="X872">RoundToTwoSigFigs(C872*$O872+$N872)&amp;" "&amp;$J872</f>
        <v xml:space="preserve">0 </v>
      </c>
      <c r="Y872" t="b">
        <f t="shared" si="39"/>
        <v>0</v>
      </c>
      <c r="Z872" t="b">
        <f t="shared" si="40"/>
        <v>1</v>
      </c>
      <c r="AA872" t="b">
        <f t="shared" si="41"/>
        <v>0</v>
      </c>
    </row>
    <row r="873" spans="23:27" x14ac:dyDescent="0.25">
      <c r="W873" t="str" cm="1">
        <f t="array" ref="W873">RoundToTwoSigFigs(B873*$O873+$N873)&amp;" "&amp;$J873</f>
        <v xml:space="preserve">0 </v>
      </c>
      <c r="X873" t="str" cm="1">
        <f t="array" ref="X873">RoundToTwoSigFigs(C873*$O873+$N873)&amp;" "&amp;$J873</f>
        <v xml:space="preserve">0 </v>
      </c>
      <c r="Y873" t="b">
        <f t="shared" si="39"/>
        <v>0</v>
      </c>
      <c r="Z873" t="b">
        <f t="shared" si="40"/>
        <v>1</v>
      </c>
      <c r="AA873" t="b">
        <f t="shared" si="41"/>
        <v>0</v>
      </c>
    </row>
    <row r="874" spans="23:27" x14ac:dyDescent="0.25">
      <c r="W874" t="str" cm="1">
        <f t="array" ref="W874">RoundToTwoSigFigs(B874*$O874+$N874)&amp;" "&amp;$J874</f>
        <v xml:space="preserve">0 </v>
      </c>
      <c r="X874" t="str" cm="1">
        <f t="array" ref="X874">RoundToTwoSigFigs(C874*$O874+$N874)&amp;" "&amp;$J874</f>
        <v xml:space="preserve">0 </v>
      </c>
      <c r="Y874" t="b">
        <f t="shared" si="39"/>
        <v>0</v>
      </c>
      <c r="Z874" t="b">
        <f t="shared" si="40"/>
        <v>1</v>
      </c>
      <c r="AA874" t="b">
        <f t="shared" si="41"/>
        <v>0</v>
      </c>
    </row>
    <row r="875" spans="23:27" x14ac:dyDescent="0.25">
      <c r="W875" t="str" cm="1">
        <f t="array" ref="W875">RoundToTwoSigFigs(B875*$O875+$N875)&amp;" "&amp;$J875</f>
        <v xml:space="preserve">0 </v>
      </c>
      <c r="X875" t="str" cm="1">
        <f t="array" ref="X875">RoundToTwoSigFigs(C875*$O875+$N875)&amp;" "&amp;$J875</f>
        <v xml:space="preserve">0 </v>
      </c>
      <c r="Y875" t="b">
        <f t="shared" si="39"/>
        <v>0</v>
      </c>
      <c r="Z875" t="b">
        <f t="shared" si="40"/>
        <v>1</v>
      </c>
      <c r="AA875" t="b">
        <f t="shared" si="41"/>
        <v>0</v>
      </c>
    </row>
    <row r="876" spans="23:27" x14ac:dyDescent="0.25">
      <c r="W876" t="str" cm="1">
        <f t="array" ref="W876">RoundToTwoSigFigs(B876*$O876+$N876)&amp;" "&amp;$J876</f>
        <v xml:space="preserve">0 </v>
      </c>
      <c r="X876" t="str" cm="1">
        <f t="array" ref="X876">RoundToTwoSigFigs(C876*$O876+$N876)&amp;" "&amp;$J876</f>
        <v xml:space="preserve">0 </v>
      </c>
      <c r="Y876" t="b">
        <f t="shared" si="39"/>
        <v>0</v>
      </c>
      <c r="Z876" t="b">
        <f t="shared" si="40"/>
        <v>1</v>
      </c>
      <c r="AA876" t="b">
        <f t="shared" si="41"/>
        <v>0</v>
      </c>
    </row>
    <row r="877" spans="23:27" x14ac:dyDescent="0.25">
      <c r="W877" t="str" cm="1">
        <f t="array" ref="W877">RoundToTwoSigFigs(B877*$O877+$N877)&amp;" "&amp;$J877</f>
        <v xml:space="preserve">0 </v>
      </c>
      <c r="X877" t="str" cm="1">
        <f t="array" ref="X877">RoundToTwoSigFigs(C877*$O877+$N877)&amp;" "&amp;$J877</f>
        <v xml:space="preserve">0 </v>
      </c>
      <c r="Y877" t="b">
        <f t="shared" si="39"/>
        <v>0</v>
      </c>
      <c r="Z877" t="b">
        <f t="shared" si="40"/>
        <v>1</v>
      </c>
      <c r="AA877" t="b">
        <f t="shared" si="41"/>
        <v>0</v>
      </c>
    </row>
    <row r="878" spans="23:27" x14ac:dyDescent="0.25">
      <c r="W878" t="str" cm="1">
        <f t="array" ref="W878">RoundToTwoSigFigs(B878*$O878+$N878)&amp;" "&amp;$J878</f>
        <v xml:space="preserve">0 </v>
      </c>
      <c r="X878" t="str" cm="1">
        <f t="array" ref="X878">RoundToTwoSigFigs(C878*$O878+$N878)&amp;" "&amp;$J878</f>
        <v xml:space="preserve">0 </v>
      </c>
      <c r="Y878" t="b">
        <f t="shared" si="39"/>
        <v>0</v>
      </c>
      <c r="Z878" t="b">
        <f t="shared" si="40"/>
        <v>1</v>
      </c>
      <c r="AA878" t="b">
        <f t="shared" si="41"/>
        <v>0</v>
      </c>
    </row>
    <row r="879" spans="23:27" x14ac:dyDescent="0.25">
      <c r="W879" t="str" cm="1">
        <f t="array" ref="W879">RoundToTwoSigFigs(B879*$O879+$N879)&amp;" "&amp;$J879</f>
        <v xml:space="preserve">0 </v>
      </c>
      <c r="X879" t="str" cm="1">
        <f t="array" ref="X879">RoundToTwoSigFigs(C879*$O879+$N879)&amp;" "&amp;$J879</f>
        <v xml:space="preserve">0 </v>
      </c>
      <c r="Y879" t="b">
        <f t="shared" si="39"/>
        <v>0</v>
      </c>
      <c r="Z879" t="b">
        <f t="shared" si="40"/>
        <v>1</v>
      </c>
      <c r="AA879" t="b">
        <f t="shared" si="41"/>
        <v>0</v>
      </c>
    </row>
    <row r="880" spans="23:27" x14ac:dyDescent="0.25">
      <c r="W880" t="str" cm="1">
        <f t="array" ref="W880">RoundToTwoSigFigs(B880*$O880+$N880)&amp;" "&amp;$J880</f>
        <v xml:space="preserve">0 </v>
      </c>
      <c r="X880" t="str" cm="1">
        <f t="array" ref="X880">RoundToTwoSigFigs(C880*$O880+$N880)&amp;" "&amp;$J880</f>
        <v xml:space="preserve">0 </v>
      </c>
      <c r="Y880" t="b">
        <f t="shared" si="39"/>
        <v>0</v>
      </c>
      <c r="Z880" t="b">
        <f t="shared" si="40"/>
        <v>1</v>
      </c>
      <c r="AA880" t="b">
        <f t="shared" si="41"/>
        <v>0</v>
      </c>
    </row>
    <row r="881" spans="23:27" x14ac:dyDescent="0.25">
      <c r="W881" t="str" cm="1">
        <f t="array" ref="W881">RoundToTwoSigFigs(B881*$O881+$N881)&amp;" "&amp;$J881</f>
        <v xml:space="preserve">0 </v>
      </c>
      <c r="X881" t="str" cm="1">
        <f t="array" ref="X881">RoundToTwoSigFigs(C881*$O881+$N881)&amp;" "&amp;$J881</f>
        <v xml:space="preserve">0 </v>
      </c>
      <c r="Y881" t="b">
        <f t="shared" si="39"/>
        <v>0</v>
      </c>
      <c r="Z881" t="b">
        <f t="shared" si="40"/>
        <v>1</v>
      </c>
      <c r="AA881" t="b">
        <f t="shared" si="41"/>
        <v>0</v>
      </c>
    </row>
    <row r="882" spans="23:27" x14ac:dyDescent="0.25">
      <c r="W882" t="str" cm="1">
        <f t="array" ref="W882">RoundToTwoSigFigs(B882*$O882+$N882)&amp;" "&amp;$J882</f>
        <v xml:space="preserve">0 </v>
      </c>
      <c r="X882" t="str" cm="1">
        <f t="array" ref="X882">RoundToTwoSigFigs(C882*$O882+$N882)&amp;" "&amp;$J882</f>
        <v xml:space="preserve">0 </v>
      </c>
      <c r="Y882" t="b">
        <f t="shared" si="39"/>
        <v>0</v>
      </c>
      <c r="Z882" t="b">
        <f t="shared" si="40"/>
        <v>1</v>
      </c>
      <c r="AA882" t="b">
        <f t="shared" si="41"/>
        <v>0</v>
      </c>
    </row>
    <row r="883" spans="23:27" x14ac:dyDescent="0.25">
      <c r="W883" t="str" cm="1">
        <f t="array" ref="W883">RoundToTwoSigFigs(B883*$O883+$N883)&amp;" "&amp;$J883</f>
        <v xml:space="preserve">0 </v>
      </c>
      <c r="X883" t="str" cm="1">
        <f t="array" ref="X883">RoundToTwoSigFigs(C883*$O883+$N883)&amp;" "&amp;$J883</f>
        <v xml:space="preserve">0 </v>
      </c>
      <c r="Y883" t="b">
        <f t="shared" si="39"/>
        <v>0</v>
      </c>
      <c r="Z883" t="b">
        <f t="shared" si="40"/>
        <v>1</v>
      </c>
      <c r="AA883" t="b">
        <f t="shared" si="41"/>
        <v>0</v>
      </c>
    </row>
    <row r="884" spans="23:27" x14ac:dyDescent="0.25">
      <c r="W884" t="str" cm="1">
        <f t="array" ref="W884">RoundToTwoSigFigs(B884*$O884+$N884)&amp;" "&amp;$J884</f>
        <v xml:space="preserve">0 </v>
      </c>
      <c r="X884" t="str" cm="1">
        <f t="array" ref="X884">RoundToTwoSigFigs(C884*$O884+$N884)&amp;" "&amp;$J884</f>
        <v xml:space="preserve">0 </v>
      </c>
      <c r="Y884" t="b">
        <f t="shared" si="39"/>
        <v>0</v>
      </c>
      <c r="Z884" t="b">
        <f t="shared" si="40"/>
        <v>1</v>
      </c>
      <c r="AA884" t="b">
        <f t="shared" si="41"/>
        <v>0</v>
      </c>
    </row>
    <row r="885" spans="23:27" x14ac:dyDescent="0.25">
      <c r="W885" t="str" cm="1">
        <f t="array" ref="W885">RoundToTwoSigFigs(B885*$O885+$N885)&amp;" "&amp;$J885</f>
        <v xml:space="preserve">0 </v>
      </c>
      <c r="X885" t="str" cm="1">
        <f t="array" ref="X885">RoundToTwoSigFigs(C885*$O885+$N885)&amp;" "&amp;$J885</f>
        <v xml:space="preserve">0 </v>
      </c>
      <c r="Y885" t="b">
        <f t="shared" si="39"/>
        <v>0</v>
      </c>
      <c r="Z885" t="b">
        <f t="shared" si="40"/>
        <v>1</v>
      </c>
      <c r="AA885" t="b">
        <f t="shared" si="41"/>
        <v>0</v>
      </c>
    </row>
    <row r="886" spans="23:27" x14ac:dyDescent="0.25">
      <c r="W886" t="str" cm="1">
        <f t="array" ref="W886">RoundToTwoSigFigs(B886*$O886+$N886)&amp;" "&amp;$J886</f>
        <v xml:space="preserve">0 </v>
      </c>
      <c r="X886" t="str" cm="1">
        <f t="array" ref="X886">RoundToTwoSigFigs(C886*$O886+$N886)&amp;" "&amp;$J886</f>
        <v xml:space="preserve">0 </v>
      </c>
      <c r="Y886" t="b">
        <f t="shared" si="39"/>
        <v>0</v>
      </c>
      <c r="Z886" t="b">
        <f t="shared" si="40"/>
        <v>1</v>
      </c>
      <c r="AA886" t="b">
        <f t="shared" si="41"/>
        <v>0</v>
      </c>
    </row>
    <row r="887" spans="23:27" x14ac:dyDescent="0.25">
      <c r="W887" t="str" cm="1">
        <f t="array" ref="W887">RoundToTwoSigFigs(B887*$O887+$N887)&amp;" "&amp;$J887</f>
        <v xml:space="preserve">0 </v>
      </c>
      <c r="X887" t="str" cm="1">
        <f t="array" ref="X887">RoundToTwoSigFigs(C887*$O887+$N887)&amp;" "&amp;$J887</f>
        <v xml:space="preserve">0 </v>
      </c>
      <c r="Y887" t="b">
        <f t="shared" si="39"/>
        <v>0</v>
      </c>
      <c r="Z887" t="b">
        <f t="shared" si="40"/>
        <v>1</v>
      </c>
      <c r="AA887" t="b">
        <f t="shared" si="41"/>
        <v>0</v>
      </c>
    </row>
    <row r="888" spans="23:27" x14ac:dyDescent="0.25">
      <c r="W888" t="str" cm="1">
        <f t="array" ref="W888">RoundToTwoSigFigs(B888*$O888+$N888)&amp;" "&amp;$J888</f>
        <v xml:space="preserve">0 </v>
      </c>
      <c r="X888" t="str" cm="1">
        <f t="array" ref="X888">RoundToTwoSigFigs(C888*$O888+$N888)&amp;" "&amp;$J888</f>
        <v xml:space="preserve">0 </v>
      </c>
      <c r="Y888" t="b">
        <f t="shared" si="39"/>
        <v>0</v>
      </c>
      <c r="Z888" t="b">
        <f t="shared" si="40"/>
        <v>1</v>
      </c>
      <c r="AA888" t="b">
        <f t="shared" si="41"/>
        <v>0</v>
      </c>
    </row>
    <row r="889" spans="23:27" x14ac:dyDescent="0.25">
      <c r="W889" t="str" cm="1">
        <f t="array" ref="W889">RoundToTwoSigFigs(B889*$O889+$N889)&amp;" "&amp;$J889</f>
        <v xml:space="preserve">0 </v>
      </c>
      <c r="X889" t="str" cm="1">
        <f t="array" ref="X889">RoundToTwoSigFigs(C889*$O889+$N889)&amp;" "&amp;$J889</f>
        <v xml:space="preserve">0 </v>
      </c>
      <c r="Y889" t="b">
        <f t="shared" si="39"/>
        <v>0</v>
      </c>
      <c r="Z889" t="b">
        <f t="shared" si="40"/>
        <v>1</v>
      </c>
      <c r="AA889" t="b">
        <f t="shared" si="41"/>
        <v>0</v>
      </c>
    </row>
    <row r="890" spans="23:27" x14ac:dyDescent="0.25">
      <c r="W890" t="str" cm="1">
        <f t="array" ref="W890">RoundToTwoSigFigs(B890*$O890+$N890)&amp;" "&amp;$J890</f>
        <v xml:space="preserve">0 </v>
      </c>
      <c r="X890" t="str" cm="1">
        <f t="array" ref="X890">RoundToTwoSigFigs(C890*$O890+$N890)&amp;" "&amp;$J890</f>
        <v xml:space="preserve">0 </v>
      </c>
      <c r="Y890" t="b">
        <f t="shared" si="39"/>
        <v>0</v>
      </c>
      <c r="Z890" t="b">
        <f t="shared" si="40"/>
        <v>1</v>
      </c>
      <c r="AA890" t="b">
        <f t="shared" si="41"/>
        <v>0</v>
      </c>
    </row>
    <row r="891" spans="23:27" x14ac:dyDescent="0.25">
      <c r="W891" t="str" cm="1">
        <f t="array" ref="W891">RoundToTwoSigFigs(B891*$O891+$N891)&amp;" "&amp;$J891</f>
        <v xml:space="preserve">0 </v>
      </c>
      <c r="X891" t="str" cm="1">
        <f t="array" ref="X891">RoundToTwoSigFigs(C891*$O891+$N891)&amp;" "&amp;$J891</f>
        <v xml:space="preserve">0 </v>
      </c>
      <c r="Y891" t="b">
        <f t="shared" si="39"/>
        <v>0</v>
      </c>
      <c r="Z891" t="b">
        <f t="shared" si="40"/>
        <v>1</v>
      </c>
      <c r="AA891" t="b">
        <f t="shared" si="41"/>
        <v>0</v>
      </c>
    </row>
    <row r="892" spans="23:27" x14ac:dyDescent="0.25">
      <c r="W892" t="str" cm="1">
        <f t="array" ref="W892">RoundToTwoSigFigs(B892*$O892+$N892)&amp;" "&amp;$J892</f>
        <v xml:space="preserve">0 </v>
      </c>
      <c r="X892" t="str" cm="1">
        <f t="array" ref="X892">RoundToTwoSigFigs(C892*$O892+$N892)&amp;" "&amp;$J892</f>
        <v xml:space="preserve">0 </v>
      </c>
      <c r="Y892" t="b">
        <f t="shared" si="39"/>
        <v>0</v>
      </c>
      <c r="Z892" t="b">
        <f t="shared" si="40"/>
        <v>1</v>
      </c>
      <c r="AA892" t="b">
        <f t="shared" si="41"/>
        <v>0</v>
      </c>
    </row>
    <row r="893" spans="23:27" x14ac:dyDescent="0.25">
      <c r="W893" t="str" cm="1">
        <f t="array" ref="W893">RoundToTwoSigFigs(B893*$O893+$N893)&amp;" "&amp;$J893</f>
        <v xml:space="preserve">0 </v>
      </c>
      <c r="X893" t="str" cm="1">
        <f t="array" ref="X893">RoundToTwoSigFigs(C893*$O893+$N893)&amp;" "&amp;$J893</f>
        <v xml:space="preserve">0 </v>
      </c>
      <c r="Y893" t="b">
        <f t="shared" si="39"/>
        <v>0</v>
      </c>
      <c r="Z893" t="b">
        <f t="shared" si="40"/>
        <v>1</v>
      </c>
      <c r="AA893" t="b">
        <f t="shared" si="41"/>
        <v>0</v>
      </c>
    </row>
    <row r="894" spans="23:27" x14ac:dyDescent="0.25">
      <c r="W894" t="str" cm="1">
        <f t="array" ref="W894">RoundToTwoSigFigs(B894*$O894+$N894)&amp;" "&amp;$J894</f>
        <v xml:space="preserve">0 </v>
      </c>
      <c r="X894" t="str" cm="1">
        <f t="array" ref="X894">RoundToTwoSigFigs(C894*$O894+$N894)&amp;" "&amp;$J894</f>
        <v xml:space="preserve">0 </v>
      </c>
      <c r="Y894" t="b">
        <f t="shared" si="39"/>
        <v>0</v>
      </c>
      <c r="Z894" t="b">
        <f t="shared" si="40"/>
        <v>1</v>
      </c>
      <c r="AA894" t="b">
        <f t="shared" si="41"/>
        <v>0</v>
      </c>
    </row>
    <row r="895" spans="23:27" x14ac:dyDescent="0.25">
      <c r="W895" t="str" cm="1">
        <f t="array" ref="W895">RoundToTwoSigFigs(B895*$O895+$N895)&amp;" "&amp;$J895</f>
        <v xml:space="preserve">0 </v>
      </c>
      <c r="X895" t="str" cm="1">
        <f t="array" ref="X895">RoundToTwoSigFigs(C895*$O895+$N895)&amp;" "&amp;$J895</f>
        <v xml:space="preserve">0 </v>
      </c>
      <c r="Y895" t="b">
        <f t="shared" si="39"/>
        <v>0</v>
      </c>
      <c r="Z895" t="b">
        <f t="shared" si="40"/>
        <v>1</v>
      </c>
      <c r="AA895" t="b">
        <f t="shared" si="41"/>
        <v>0</v>
      </c>
    </row>
    <row r="896" spans="23:27" x14ac:dyDescent="0.25">
      <c r="W896" t="str" cm="1">
        <f t="array" ref="W896">RoundToTwoSigFigs(B896*$O896+$N896)&amp;" "&amp;$J896</f>
        <v xml:space="preserve">0 </v>
      </c>
      <c r="X896" t="str" cm="1">
        <f t="array" ref="X896">RoundToTwoSigFigs(C896*$O896+$N896)&amp;" "&amp;$J896</f>
        <v xml:space="preserve">0 </v>
      </c>
      <c r="Y896" t="b">
        <f t="shared" si="39"/>
        <v>0</v>
      </c>
      <c r="Z896" t="b">
        <f t="shared" si="40"/>
        <v>1</v>
      </c>
      <c r="AA896" t="b">
        <f t="shared" si="41"/>
        <v>0</v>
      </c>
    </row>
    <row r="897" spans="23:27" x14ac:dyDescent="0.25">
      <c r="W897" t="str" cm="1">
        <f t="array" ref="W897">RoundToTwoSigFigs(B897*$O897+$N897)&amp;" "&amp;$J897</f>
        <v xml:space="preserve">0 </v>
      </c>
      <c r="X897" t="str" cm="1">
        <f t="array" ref="X897">RoundToTwoSigFigs(C897*$O897+$N897)&amp;" "&amp;$J897</f>
        <v xml:space="preserve">0 </v>
      </c>
      <c r="Y897" t="b">
        <f t="shared" si="39"/>
        <v>0</v>
      </c>
      <c r="Z897" t="b">
        <f t="shared" si="40"/>
        <v>1</v>
      </c>
      <c r="AA897" t="b">
        <f t="shared" si="41"/>
        <v>0</v>
      </c>
    </row>
    <row r="898" spans="23:27" x14ac:dyDescent="0.25">
      <c r="W898" t="str" cm="1">
        <f t="array" ref="W898">RoundToTwoSigFigs(B898*$O898+$N898)&amp;" "&amp;$J898</f>
        <v xml:space="preserve">0 </v>
      </c>
      <c r="X898" t="str" cm="1">
        <f t="array" ref="X898">RoundToTwoSigFigs(C898*$O898+$N898)&amp;" "&amp;$J898</f>
        <v xml:space="preserve">0 </v>
      </c>
      <c r="Y898" t="b">
        <f t="shared" si="39"/>
        <v>0</v>
      </c>
      <c r="Z898" t="b">
        <f t="shared" si="40"/>
        <v>1</v>
      </c>
      <c r="AA898" t="b">
        <f t="shared" si="41"/>
        <v>0</v>
      </c>
    </row>
    <row r="899" spans="23:27" x14ac:dyDescent="0.25">
      <c r="W899" t="str" cm="1">
        <f t="array" ref="W899">RoundToTwoSigFigs(B899*$O899+$N899)&amp;" "&amp;$J899</f>
        <v xml:space="preserve">0 </v>
      </c>
      <c r="X899" t="str" cm="1">
        <f t="array" ref="X899">RoundToTwoSigFigs(C899*$O899+$N899)&amp;" "&amp;$J899</f>
        <v xml:space="preserve">0 </v>
      </c>
      <c r="Y899" t="b">
        <f t="shared" ref="Y899:Y962" si="42">AND((W899=U899),(V899=X899))</f>
        <v>0</v>
      </c>
      <c r="Z899" t="b">
        <f t="shared" ref="Z899:Z962" si="43">AND(B899&gt;=F899,B899&lt;=G899)</f>
        <v>1</v>
      </c>
      <c r="AA899" t="b">
        <f t="shared" ref="AA899:AA962" si="44">F899&lt;G899</f>
        <v>0</v>
      </c>
    </row>
    <row r="900" spans="23:27" x14ac:dyDescent="0.25">
      <c r="W900" t="str" cm="1">
        <f t="array" ref="W900">RoundToTwoSigFigs(B900*$O900+$N900)&amp;" "&amp;$J900</f>
        <v xml:space="preserve">0 </v>
      </c>
      <c r="X900" t="str" cm="1">
        <f t="array" ref="X900">RoundToTwoSigFigs(C900*$O900+$N900)&amp;" "&amp;$J900</f>
        <v xml:space="preserve">0 </v>
      </c>
      <c r="Y900" t="b">
        <f t="shared" si="42"/>
        <v>0</v>
      </c>
      <c r="Z900" t="b">
        <f t="shared" si="43"/>
        <v>1</v>
      </c>
      <c r="AA900" t="b">
        <f t="shared" si="44"/>
        <v>0</v>
      </c>
    </row>
    <row r="901" spans="23:27" x14ac:dyDescent="0.25">
      <c r="W901" t="str" cm="1">
        <f t="array" ref="W901">RoundToTwoSigFigs(B901*$O901+$N901)&amp;" "&amp;$J901</f>
        <v xml:space="preserve">0 </v>
      </c>
      <c r="X901" t="str" cm="1">
        <f t="array" ref="X901">RoundToTwoSigFigs(C901*$O901+$N901)&amp;" "&amp;$J901</f>
        <v xml:space="preserve">0 </v>
      </c>
      <c r="Y901" t="b">
        <f t="shared" si="42"/>
        <v>0</v>
      </c>
      <c r="Z901" t="b">
        <f t="shared" si="43"/>
        <v>1</v>
      </c>
      <c r="AA901" t="b">
        <f t="shared" si="44"/>
        <v>0</v>
      </c>
    </row>
    <row r="902" spans="23:27" x14ac:dyDescent="0.25">
      <c r="W902" t="str" cm="1">
        <f t="array" ref="W902">RoundToTwoSigFigs(B902*$O902+$N902)&amp;" "&amp;$J902</f>
        <v xml:space="preserve">0 </v>
      </c>
      <c r="X902" t="str" cm="1">
        <f t="array" ref="X902">RoundToTwoSigFigs(C902*$O902+$N902)&amp;" "&amp;$J902</f>
        <v xml:space="preserve">0 </v>
      </c>
      <c r="Y902" t="b">
        <f t="shared" si="42"/>
        <v>0</v>
      </c>
      <c r="Z902" t="b">
        <f t="shared" si="43"/>
        <v>1</v>
      </c>
      <c r="AA902" t="b">
        <f t="shared" si="44"/>
        <v>0</v>
      </c>
    </row>
    <row r="903" spans="23:27" x14ac:dyDescent="0.25">
      <c r="W903" t="str" cm="1">
        <f t="array" ref="W903">RoundToTwoSigFigs(B903*$O903+$N903)&amp;" "&amp;$J903</f>
        <v xml:space="preserve">0 </v>
      </c>
      <c r="X903" t="str" cm="1">
        <f t="array" ref="X903">RoundToTwoSigFigs(C903*$O903+$N903)&amp;" "&amp;$J903</f>
        <v xml:space="preserve">0 </v>
      </c>
      <c r="Y903" t="b">
        <f t="shared" si="42"/>
        <v>0</v>
      </c>
      <c r="Z903" t="b">
        <f t="shared" si="43"/>
        <v>1</v>
      </c>
      <c r="AA903" t="b">
        <f t="shared" si="44"/>
        <v>0</v>
      </c>
    </row>
    <row r="904" spans="23:27" x14ac:dyDescent="0.25">
      <c r="W904" t="str" cm="1">
        <f t="array" ref="W904">RoundToTwoSigFigs(B904*$O904+$N904)&amp;" "&amp;$J904</f>
        <v xml:space="preserve">0 </v>
      </c>
      <c r="X904" t="str" cm="1">
        <f t="array" ref="X904">RoundToTwoSigFigs(C904*$O904+$N904)&amp;" "&amp;$J904</f>
        <v xml:space="preserve">0 </v>
      </c>
      <c r="Y904" t="b">
        <f t="shared" si="42"/>
        <v>0</v>
      </c>
      <c r="Z904" t="b">
        <f t="shared" si="43"/>
        <v>1</v>
      </c>
      <c r="AA904" t="b">
        <f t="shared" si="44"/>
        <v>0</v>
      </c>
    </row>
    <row r="905" spans="23:27" x14ac:dyDescent="0.25">
      <c r="W905" t="str" cm="1">
        <f t="array" ref="W905">RoundToTwoSigFigs(B905*$O905+$N905)&amp;" "&amp;$J905</f>
        <v xml:space="preserve">0 </v>
      </c>
      <c r="X905" t="str" cm="1">
        <f t="array" ref="X905">RoundToTwoSigFigs(C905*$O905+$N905)&amp;" "&amp;$J905</f>
        <v xml:space="preserve">0 </v>
      </c>
      <c r="Y905" t="b">
        <f t="shared" si="42"/>
        <v>0</v>
      </c>
      <c r="Z905" t="b">
        <f t="shared" si="43"/>
        <v>1</v>
      </c>
      <c r="AA905" t="b">
        <f t="shared" si="44"/>
        <v>0</v>
      </c>
    </row>
    <row r="906" spans="23:27" x14ac:dyDescent="0.25">
      <c r="W906" t="str" cm="1">
        <f t="array" ref="W906">RoundToTwoSigFigs(B906*$O906+$N906)&amp;" "&amp;$J906</f>
        <v xml:space="preserve">0 </v>
      </c>
      <c r="X906" t="str" cm="1">
        <f t="array" ref="X906">RoundToTwoSigFigs(C906*$O906+$N906)&amp;" "&amp;$J906</f>
        <v xml:space="preserve">0 </v>
      </c>
      <c r="Y906" t="b">
        <f t="shared" si="42"/>
        <v>0</v>
      </c>
      <c r="Z906" t="b">
        <f t="shared" si="43"/>
        <v>1</v>
      </c>
      <c r="AA906" t="b">
        <f t="shared" si="44"/>
        <v>0</v>
      </c>
    </row>
    <row r="907" spans="23:27" x14ac:dyDescent="0.25">
      <c r="W907" t="str" cm="1">
        <f t="array" ref="W907">RoundToTwoSigFigs(B907*$O907+$N907)&amp;" "&amp;$J907</f>
        <v xml:space="preserve">0 </v>
      </c>
      <c r="X907" t="str" cm="1">
        <f t="array" ref="X907">RoundToTwoSigFigs(C907*$O907+$N907)&amp;" "&amp;$J907</f>
        <v xml:space="preserve">0 </v>
      </c>
      <c r="Y907" t="b">
        <f t="shared" si="42"/>
        <v>0</v>
      </c>
      <c r="Z907" t="b">
        <f t="shared" si="43"/>
        <v>1</v>
      </c>
      <c r="AA907" t="b">
        <f t="shared" si="44"/>
        <v>0</v>
      </c>
    </row>
    <row r="908" spans="23:27" x14ac:dyDescent="0.25">
      <c r="W908" t="str" cm="1">
        <f t="array" ref="W908">RoundToTwoSigFigs(B908*$O908+$N908)&amp;" "&amp;$J908</f>
        <v xml:space="preserve">0 </v>
      </c>
      <c r="X908" t="str" cm="1">
        <f t="array" ref="X908">RoundToTwoSigFigs(C908*$O908+$N908)&amp;" "&amp;$J908</f>
        <v xml:space="preserve">0 </v>
      </c>
      <c r="Y908" t="b">
        <f t="shared" si="42"/>
        <v>0</v>
      </c>
      <c r="Z908" t="b">
        <f t="shared" si="43"/>
        <v>1</v>
      </c>
      <c r="AA908" t="b">
        <f t="shared" si="44"/>
        <v>0</v>
      </c>
    </row>
    <row r="909" spans="23:27" x14ac:dyDescent="0.25">
      <c r="W909" t="str" cm="1">
        <f t="array" ref="W909">RoundToTwoSigFigs(B909*$O909+$N909)&amp;" "&amp;$J909</f>
        <v xml:space="preserve">0 </v>
      </c>
      <c r="X909" t="str" cm="1">
        <f t="array" ref="X909">RoundToTwoSigFigs(C909*$O909+$N909)&amp;" "&amp;$J909</f>
        <v xml:space="preserve">0 </v>
      </c>
      <c r="Y909" t="b">
        <f t="shared" si="42"/>
        <v>0</v>
      </c>
      <c r="Z909" t="b">
        <f t="shared" si="43"/>
        <v>1</v>
      </c>
      <c r="AA909" t="b">
        <f t="shared" si="44"/>
        <v>0</v>
      </c>
    </row>
    <row r="910" spans="23:27" x14ac:dyDescent="0.25">
      <c r="W910" t="str" cm="1">
        <f t="array" ref="W910">RoundToTwoSigFigs(B910*$O910+$N910)&amp;" "&amp;$J910</f>
        <v xml:space="preserve">0 </v>
      </c>
      <c r="X910" t="str" cm="1">
        <f t="array" ref="X910">RoundToTwoSigFigs(C910*$O910+$N910)&amp;" "&amp;$J910</f>
        <v xml:space="preserve">0 </v>
      </c>
      <c r="Y910" t="b">
        <f t="shared" si="42"/>
        <v>0</v>
      </c>
      <c r="Z910" t="b">
        <f t="shared" si="43"/>
        <v>1</v>
      </c>
      <c r="AA910" t="b">
        <f t="shared" si="44"/>
        <v>0</v>
      </c>
    </row>
    <row r="911" spans="23:27" x14ac:dyDescent="0.25">
      <c r="W911" t="str" cm="1">
        <f t="array" ref="W911">RoundToTwoSigFigs(B911*$O911+$N911)&amp;" "&amp;$J911</f>
        <v xml:space="preserve">0 </v>
      </c>
      <c r="X911" t="str" cm="1">
        <f t="array" ref="X911">RoundToTwoSigFigs(C911*$O911+$N911)&amp;" "&amp;$J911</f>
        <v xml:space="preserve">0 </v>
      </c>
      <c r="Y911" t="b">
        <f t="shared" si="42"/>
        <v>0</v>
      </c>
      <c r="Z911" t="b">
        <f t="shared" si="43"/>
        <v>1</v>
      </c>
      <c r="AA911" t="b">
        <f t="shared" si="44"/>
        <v>0</v>
      </c>
    </row>
    <row r="912" spans="23:27" x14ac:dyDescent="0.25">
      <c r="W912" t="str" cm="1">
        <f t="array" ref="W912">RoundToTwoSigFigs(B912*$O912+$N912)&amp;" "&amp;$J912</f>
        <v xml:space="preserve">0 </v>
      </c>
      <c r="X912" t="str" cm="1">
        <f t="array" ref="X912">RoundToTwoSigFigs(C912*$O912+$N912)&amp;" "&amp;$J912</f>
        <v xml:space="preserve">0 </v>
      </c>
      <c r="Y912" t="b">
        <f t="shared" si="42"/>
        <v>0</v>
      </c>
      <c r="Z912" t="b">
        <f t="shared" si="43"/>
        <v>1</v>
      </c>
      <c r="AA912" t="b">
        <f t="shared" si="44"/>
        <v>0</v>
      </c>
    </row>
    <row r="913" spans="23:27" x14ac:dyDescent="0.25">
      <c r="W913" t="str" cm="1">
        <f t="array" ref="W913">RoundToTwoSigFigs(B913*$O913+$N913)&amp;" "&amp;$J913</f>
        <v xml:space="preserve">0 </v>
      </c>
      <c r="X913" t="str" cm="1">
        <f t="array" ref="X913">RoundToTwoSigFigs(C913*$O913+$N913)&amp;" "&amp;$J913</f>
        <v xml:space="preserve">0 </v>
      </c>
      <c r="Y913" t="b">
        <f t="shared" si="42"/>
        <v>0</v>
      </c>
      <c r="Z913" t="b">
        <f t="shared" si="43"/>
        <v>1</v>
      </c>
      <c r="AA913" t="b">
        <f t="shared" si="44"/>
        <v>0</v>
      </c>
    </row>
    <row r="914" spans="23:27" x14ac:dyDescent="0.25">
      <c r="W914" t="str" cm="1">
        <f t="array" ref="W914">RoundToTwoSigFigs(B914*$O914+$N914)&amp;" "&amp;$J914</f>
        <v xml:space="preserve">0 </v>
      </c>
      <c r="X914" t="str" cm="1">
        <f t="array" ref="X914">RoundToTwoSigFigs(C914*$O914+$N914)&amp;" "&amp;$J914</f>
        <v xml:space="preserve">0 </v>
      </c>
      <c r="Y914" t="b">
        <f t="shared" si="42"/>
        <v>0</v>
      </c>
      <c r="Z914" t="b">
        <f t="shared" si="43"/>
        <v>1</v>
      </c>
      <c r="AA914" t="b">
        <f t="shared" si="44"/>
        <v>0</v>
      </c>
    </row>
    <row r="915" spans="23:27" x14ac:dyDescent="0.25">
      <c r="W915" t="str" cm="1">
        <f t="array" ref="W915">RoundToTwoSigFigs(B915*$O915+$N915)&amp;" "&amp;$J915</f>
        <v xml:space="preserve">0 </v>
      </c>
      <c r="X915" t="str" cm="1">
        <f t="array" ref="X915">RoundToTwoSigFigs(C915*$O915+$N915)&amp;" "&amp;$J915</f>
        <v xml:space="preserve">0 </v>
      </c>
      <c r="Y915" t="b">
        <f t="shared" si="42"/>
        <v>0</v>
      </c>
      <c r="Z915" t="b">
        <f t="shared" si="43"/>
        <v>1</v>
      </c>
      <c r="AA915" t="b">
        <f t="shared" si="44"/>
        <v>0</v>
      </c>
    </row>
    <row r="916" spans="23:27" x14ac:dyDescent="0.25">
      <c r="W916" t="str" cm="1">
        <f t="array" ref="W916">RoundToTwoSigFigs(B916*$O916+$N916)&amp;" "&amp;$J916</f>
        <v xml:space="preserve">0 </v>
      </c>
      <c r="X916" t="str" cm="1">
        <f t="array" ref="X916">RoundToTwoSigFigs(C916*$O916+$N916)&amp;" "&amp;$J916</f>
        <v xml:space="preserve">0 </v>
      </c>
      <c r="Y916" t="b">
        <f t="shared" si="42"/>
        <v>0</v>
      </c>
      <c r="Z916" t="b">
        <f t="shared" si="43"/>
        <v>1</v>
      </c>
      <c r="AA916" t="b">
        <f t="shared" si="44"/>
        <v>0</v>
      </c>
    </row>
    <row r="917" spans="23:27" x14ac:dyDescent="0.25">
      <c r="W917" t="str" cm="1">
        <f t="array" ref="W917">RoundToTwoSigFigs(B917*$O917+$N917)&amp;" "&amp;$J917</f>
        <v xml:space="preserve">0 </v>
      </c>
      <c r="X917" t="str" cm="1">
        <f t="array" ref="X917">RoundToTwoSigFigs(C917*$O917+$N917)&amp;" "&amp;$J917</f>
        <v xml:space="preserve">0 </v>
      </c>
      <c r="Y917" t="b">
        <f t="shared" si="42"/>
        <v>0</v>
      </c>
      <c r="Z917" t="b">
        <f t="shared" si="43"/>
        <v>1</v>
      </c>
      <c r="AA917" t="b">
        <f t="shared" si="44"/>
        <v>0</v>
      </c>
    </row>
    <row r="918" spans="23:27" x14ac:dyDescent="0.25">
      <c r="W918" t="str" cm="1">
        <f t="array" ref="W918">RoundToTwoSigFigs(B918*$O918+$N918)&amp;" "&amp;$J918</f>
        <v xml:space="preserve">0 </v>
      </c>
      <c r="X918" t="str" cm="1">
        <f t="array" ref="X918">RoundToTwoSigFigs(C918*$O918+$N918)&amp;" "&amp;$J918</f>
        <v xml:space="preserve">0 </v>
      </c>
      <c r="Y918" t="b">
        <f t="shared" si="42"/>
        <v>0</v>
      </c>
      <c r="Z918" t="b">
        <f t="shared" si="43"/>
        <v>1</v>
      </c>
      <c r="AA918" t="b">
        <f t="shared" si="44"/>
        <v>0</v>
      </c>
    </row>
    <row r="919" spans="23:27" x14ac:dyDescent="0.25">
      <c r="W919" t="str" cm="1">
        <f t="array" ref="W919">RoundToTwoSigFigs(B919*$O919+$N919)&amp;" "&amp;$J919</f>
        <v xml:space="preserve">0 </v>
      </c>
      <c r="X919" t="str" cm="1">
        <f t="array" ref="X919">RoundToTwoSigFigs(C919*$O919+$N919)&amp;" "&amp;$J919</f>
        <v xml:space="preserve">0 </v>
      </c>
      <c r="Y919" t="b">
        <f t="shared" si="42"/>
        <v>0</v>
      </c>
      <c r="Z919" t="b">
        <f t="shared" si="43"/>
        <v>1</v>
      </c>
      <c r="AA919" t="b">
        <f t="shared" si="44"/>
        <v>0</v>
      </c>
    </row>
    <row r="920" spans="23:27" x14ac:dyDescent="0.25">
      <c r="W920" t="str" cm="1">
        <f t="array" ref="W920">RoundToTwoSigFigs(B920*$O920+$N920)&amp;" "&amp;$J920</f>
        <v xml:space="preserve">0 </v>
      </c>
      <c r="X920" t="str" cm="1">
        <f t="array" ref="X920">RoundToTwoSigFigs(C920*$O920+$N920)&amp;" "&amp;$J920</f>
        <v xml:space="preserve">0 </v>
      </c>
      <c r="Y920" t="b">
        <f t="shared" si="42"/>
        <v>0</v>
      </c>
      <c r="Z920" t="b">
        <f t="shared" si="43"/>
        <v>1</v>
      </c>
      <c r="AA920" t="b">
        <f t="shared" si="44"/>
        <v>0</v>
      </c>
    </row>
    <row r="921" spans="23:27" x14ac:dyDescent="0.25">
      <c r="W921" t="str" cm="1">
        <f t="array" ref="W921">RoundToTwoSigFigs(B921*$O921+$N921)&amp;" "&amp;$J921</f>
        <v xml:space="preserve">0 </v>
      </c>
      <c r="X921" t="str" cm="1">
        <f t="array" ref="X921">RoundToTwoSigFigs(C921*$O921+$N921)&amp;" "&amp;$J921</f>
        <v xml:space="preserve">0 </v>
      </c>
      <c r="Y921" t="b">
        <f t="shared" si="42"/>
        <v>0</v>
      </c>
      <c r="Z921" t="b">
        <f t="shared" si="43"/>
        <v>1</v>
      </c>
      <c r="AA921" t="b">
        <f t="shared" si="44"/>
        <v>0</v>
      </c>
    </row>
    <row r="922" spans="23:27" x14ac:dyDescent="0.25">
      <c r="W922" t="str" cm="1">
        <f t="array" ref="W922">RoundToTwoSigFigs(B922*$O922+$N922)&amp;" "&amp;$J922</f>
        <v xml:space="preserve">0 </v>
      </c>
      <c r="X922" t="str" cm="1">
        <f t="array" ref="X922">RoundToTwoSigFigs(C922*$O922+$N922)&amp;" "&amp;$J922</f>
        <v xml:space="preserve">0 </v>
      </c>
      <c r="Y922" t="b">
        <f t="shared" si="42"/>
        <v>0</v>
      </c>
      <c r="Z922" t="b">
        <f t="shared" si="43"/>
        <v>1</v>
      </c>
      <c r="AA922" t="b">
        <f t="shared" si="44"/>
        <v>0</v>
      </c>
    </row>
    <row r="923" spans="23:27" x14ac:dyDescent="0.25">
      <c r="W923" t="str" cm="1">
        <f t="array" ref="W923">RoundToTwoSigFigs(B923*$O923+$N923)&amp;" "&amp;$J923</f>
        <v xml:space="preserve">0 </v>
      </c>
      <c r="X923" t="str" cm="1">
        <f t="array" ref="X923">RoundToTwoSigFigs(C923*$O923+$N923)&amp;" "&amp;$J923</f>
        <v xml:space="preserve">0 </v>
      </c>
      <c r="Y923" t="b">
        <f t="shared" si="42"/>
        <v>0</v>
      </c>
      <c r="Z923" t="b">
        <f t="shared" si="43"/>
        <v>1</v>
      </c>
      <c r="AA923" t="b">
        <f t="shared" si="44"/>
        <v>0</v>
      </c>
    </row>
    <row r="924" spans="23:27" x14ac:dyDescent="0.25">
      <c r="W924" t="str" cm="1">
        <f t="array" ref="W924">RoundToTwoSigFigs(B924*$O924+$N924)&amp;" "&amp;$J924</f>
        <v xml:space="preserve">0 </v>
      </c>
      <c r="X924" t="str" cm="1">
        <f t="array" ref="X924">RoundToTwoSigFigs(C924*$O924+$N924)&amp;" "&amp;$J924</f>
        <v xml:space="preserve">0 </v>
      </c>
      <c r="Y924" t="b">
        <f t="shared" si="42"/>
        <v>0</v>
      </c>
      <c r="Z924" t="b">
        <f t="shared" si="43"/>
        <v>1</v>
      </c>
      <c r="AA924" t="b">
        <f t="shared" si="44"/>
        <v>0</v>
      </c>
    </row>
    <row r="925" spans="23:27" x14ac:dyDescent="0.25">
      <c r="W925" t="str" cm="1">
        <f t="array" ref="W925">RoundToTwoSigFigs(B925*$O925+$N925)&amp;" "&amp;$J925</f>
        <v xml:space="preserve">0 </v>
      </c>
      <c r="X925" t="str" cm="1">
        <f t="array" ref="X925">RoundToTwoSigFigs(C925*$O925+$N925)&amp;" "&amp;$J925</f>
        <v xml:space="preserve">0 </v>
      </c>
      <c r="Y925" t="b">
        <f t="shared" si="42"/>
        <v>0</v>
      </c>
      <c r="Z925" t="b">
        <f t="shared" si="43"/>
        <v>1</v>
      </c>
      <c r="AA925" t="b">
        <f t="shared" si="44"/>
        <v>0</v>
      </c>
    </row>
    <row r="926" spans="23:27" x14ac:dyDescent="0.25">
      <c r="W926" t="str" cm="1">
        <f t="array" ref="W926">RoundToTwoSigFigs(B926*$O926+$N926)&amp;" "&amp;$J926</f>
        <v xml:space="preserve">0 </v>
      </c>
      <c r="X926" t="str" cm="1">
        <f t="array" ref="X926">RoundToTwoSigFigs(C926*$O926+$N926)&amp;" "&amp;$J926</f>
        <v xml:space="preserve">0 </v>
      </c>
      <c r="Y926" t="b">
        <f t="shared" si="42"/>
        <v>0</v>
      </c>
      <c r="Z926" t="b">
        <f t="shared" si="43"/>
        <v>1</v>
      </c>
      <c r="AA926" t="b">
        <f t="shared" si="44"/>
        <v>0</v>
      </c>
    </row>
    <row r="927" spans="23:27" x14ac:dyDescent="0.25">
      <c r="W927" t="str" cm="1">
        <f t="array" ref="W927">RoundToTwoSigFigs(B927*$O927+$N927)&amp;" "&amp;$J927</f>
        <v xml:space="preserve">0 </v>
      </c>
      <c r="X927" t="str" cm="1">
        <f t="array" ref="X927">RoundToTwoSigFigs(C927*$O927+$N927)&amp;" "&amp;$J927</f>
        <v xml:space="preserve">0 </v>
      </c>
      <c r="Y927" t="b">
        <f t="shared" si="42"/>
        <v>0</v>
      </c>
      <c r="Z927" t="b">
        <f t="shared" si="43"/>
        <v>1</v>
      </c>
      <c r="AA927" t="b">
        <f t="shared" si="44"/>
        <v>0</v>
      </c>
    </row>
    <row r="928" spans="23:27" x14ac:dyDescent="0.25">
      <c r="W928" t="str" cm="1">
        <f t="array" ref="W928">RoundToTwoSigFigs(B928*$O928+$N928)&amp;" "&amp;$J928</f>
        <v xml:space="preserve">0 </v>
      </c>
      <c r="X928" t="str" cm="1">
        <f t="array" ref="X928">RoundToTwoSigFigs(C928*$O928+$N928)&amp;" "&amp;$J928</f>
        <v xml:space="preserve">0 </v>
      </c>
      <c r="Y928" t="b">
        <f t="shared" si="42"/>
        <v>0</v>
      </c>
      <c r="Z928" t="b">
        <f t="shared" si="43"/>
        <v>1</v>
      </c>
      <c r="AA928" t="b">
        <f t="shared" si="44"/>
        <v>0</v>
      </c>
    </row>
    <row r="929" spans="23:27" x14ac:dyDescent="0.25">
      <c r="W929" t="str" cm="1">
        <f t="array" ref="W929">RoundToTwoSigFigs(B929*$O929+$N929)&amp;" "&amp;$J929</f>
        <v xml:space="preserve">0 </v>
      </c>
      <c r="X929" t="str" cm="1">
        <f t="array" ref="X929">RoundToTwoSigFigs(C929*$O929+$N929)&amp;" "&amp;$J929</f>
        <v xml:space="preserve">0 </v>
      </c>
      <c r="Y929" t="b">
        <f t="shared" si="42"/>
        <v>0</v>
      </c>
      <c r="Z929" t="b">
        <f t="shared" si="43"/>
        <v>1</v>
      </c>
      <c r="AA929" t="b">
        <f t="shared" si="44"/>
        <v>0</v>
      </c>
    </row>
    <row r="930" spans="23:27" x14ac:dyDescent="0.25">
      <c r="W930" t="str" cm="1">
        <f t="array" ref="W930">RoundToTwoSigFigs(B930*$O930+$N930)&amp;" "&amp;$J930</f>
        <v xml:space="preserve">0 </v>
      </c>
      <c r="X930" t="str" cm="1">
        <f t="array" ref="X930">RoundToTwoSigFigs(C930*$O930+$N930)&amp;" "&amp;$J930</f>
        <v xml:space="preserve">0 </v>
      </c>
      <c r="Y930" t="b">
        <f t="shared" si="42"/>
        <v>0</v>
      </c>
      <c r="Z930" t="b">
        <f t="shared" si="43"/>
        <v>1</v>
      </c>
      <c r="AA930" t="b">
        <f t="shared" si="44"/>
        <v>0</v>
      </c>
    </row>
    <row r="931" spans="23:27" x14ac:dyDescent="0.25">
      <c r="W931" t="str" cm="1">
        <f t="array" ref="W931">RoundToTwoSigFigs(B931*$O931+$N931)&amp;" "&amp;$J931</f>
        <v xml:space="preserve">0 </v>
      </c>
      <c r="X931" t="str" cm="1">
        <f t="array" ref="X931">RoundToTwoSigFigs(C931*$O931+$N931)&amp;" "&amp;$J931</f>
        <v xml:space="preserve">0 </v>
      </c>
      <c r="Y931" t="b">
        <f t="shared" si="42"/>
        <v>0</v>
      </c>
      <c r="Z931" t="b">
        <f t="shared" si="43"/>
        <v>1</v>
      </c>
      <c r="AA931" t="b">
        <f t="shared" si="44"/>
        <v>0</v>
      </c>
    </row>
    <row r="932" spans="23:27" x14ac:dyDescent="0.25">
      <c r="W932" t="str" cm="1">
        <f t="array" ref="W932">RoundToTwoSigFigs(B932*$O932+$N932)&amp;" "&amp;$J932</f>
        <v xml:space="preserve">0 </v>
      </c>
      <c r="X932" t="str" cm="1">
        <f t="array" ref="X932">RoundToTwoSigFigs(C932*$O932+$N932)&amp;" "&amp;$J932</f>
        <v xml:space="preserve">0 </v>
      </c>
      <c r="Y932" t="b">
        <f t="shared" si="42"/>
        <v>0</v>
      </c>
      <c r="Z932" t="b">
        <f t="shared" si="43"/>
        <v>1</v>
      </c>
      <c r="AA932" t="b">
        <f t="shared" si="44"/>
        <v>0</v>
      </c>
    </row>
    <row r="933" spans="23:27" x14ac:dyDescent="0.25">
      <c r="W933" t="str" cm="1">
        <f t="array" ref="W933">RoundToTwoSigFigs(B933*$O933+$N933)&amp;" "&amp;$J933</f>
        <v xml:space="preserve">0 </v>
      </c>
      <c r="X933" t="str" cm="1">
        <f t="array" ref="X933">RoundToTwoSigFigs(C933*$O933+$N933)&amp;" "&amp;$J933</f>
        <v xml:space="preserve">0 </v>
      </c>
      <c r="Y933" t="b">
        <f t="shared" si="42"/>
        <v>0</v>
      </c>
      <c r="Z933" t="b">
        <f t="shared" si="43"/>
        <v>1</v>
      </c>
      <c r="AA933" t="b">
        <f t="shared" si="44"/>
        <v>0</v>
      </c>
    </row>
    <row r="934" spans="23:27" x14ac:dyDescent="0.25">
      <c r="W934" t="str" cm="1">
        <f t="array" ref="W934">RoundToTwoSigFigs(B934*$O934+$N934)&amp;" "&amp;$J934</f>
        <v xml:space="preserve">0 </v>
      </c>
      <c r="X934" t="str" cm="1">
        <f t="array" ref="X934">RoundToTwoSigFigs(C934*$O934+$N934)&amp;" "&amp;$J934</f>
        <v xml:space="preserve">0 </v>
      </c>
      <c r="Y934" t="b">
        <f t="shared" si="42"/>
        <v>0</v>
      </c>
      <c r="Z934" t="b">
        <f t="shared" si="43"/>
        <v>1</v>
      </c>
      <c r="AA934" t="b">
        <f t="shared" si="44"/>
        <v>0</v>
      </c>
    </row>
    <row r="935" spans="23:27" x14ac:dyDescent="0.25">
      <c r="W935" t="str" cm="1">
        <f t="array" ref="W935">RoundToTwoSigFigs(B935*$O935+$N935)&amp;" "&amp;$J935</f>
        <v xml:space="preserve">0 </v>
      </c>
      <c r="X935" t="str" cm="1">
        <f t="array" ref="X935">RoundToTwoSigFigs(C935*$O935+$N935)&amp;" "&amp;$J935</f>
        <v xml:space="preserve">0 </v>
      </c>
      <c r="Y935" t="b">
        <f t="shared" si="42"/>
        <v>0</v>
      </c>
      <c r="Z935" t="b">
        <f t="shared" si="43"/>
        <v>1</v>
      </c>
      <c r="AA935" t="b">
        <f t="shared" si="44"/>
        <v>0</v>
      </c>
    </row>
    <row r="936" spans="23:27" x14ac:dyDescent="0.25">
      <c r="W936" t="str" cm="1">
        <f t="array" ref="W936">RoundToTwoSigFigs(B936*$O936+$N936)&amp;" "&amp;$J936</f>
        <v xml:space="preserve">0 </v>
      </c>
      <c r="X936" t="str" cm="1">
        <f t="array" ref="X936">RoundToTwoSigFigs(C936*$O936+$N936)&amp;" "&amp;$J936</f>
        <v xml:space="preserve">0 </v>
      </c>
      <c r="Y936" t="b">
        <f t="shared" si="42"/>
        <v>0</v>
      </c>
      <c r="Z936" t="b">
        <f t="shared" si="43"/>
        <v>1</v>
      </c>
      <c r="AA936" t="b">
        <f t="shared" si="44"/>
        <v>0</v>
      </c>
    </row>
    <row r="937" spans="23:27" x14ac:dyDescent="0.25">
      <c r="W937" t="str" cm="1">
        <f t="array" ref="W937">RoundToTwoSigFigs(B937*$O937+$N937)&amp;" "&amp;$J937</f>
        <v xml:space="preserve">0 </v>
      </c>
      <c r="X937" t="str" cm="1">
        <f t="array" ref="X937">RoundToTwoSigFigs(C937*$O937+$N937)&amp;" "&amp;$J937</f>
        <v xml:space="preserve">0 </v>
      </c>
      <c r="Y937" t="b">
        <f t="shared" si="42"/>
        <v>0</v>
      </c>
      <c r="Z937" t="b">
        <f t="shared" si="43"/>
        <v>1</v>
      </c>
      <c r="AA937" t="b">
        <f t="shared" si="44"/>
        <v>0</v>
      </c>
    </row>
    <row r="938" spans="23:27" x14ac:dyDescent="0.25">
      <c r="W938" t="str" cm="1">
        <f t="array" ref="W938">RoundToTwoSigFigs(B938*$O938+$N938)&amp;" "&amp;$J938</f>
        <v xml:space="preserve">0 </v>
      </c>
      <c r="X938" t="str" cm="1">
        <f t="array" ref="X938">RoundToTwoSigFigs(C938*$O938+$N938)&amp;" "&amp;$J938</f>
        <v xml:space="preserve">0 </v>
      </c>
      <c r="Y938" t="b">
        <f t="shared" si="42"/>
        <v>0</v>
      </c>
      <c r="Z938" t="b">
        <f t="shared" si="43"/>
        <v>1</v>
      </c>
      <c r="AA938" t="b">
        <f t="shared" si="44"/>
        <v>0</v>
      </c>
    </row>
    <row r="939" spans="23:27" x14ac:dyDescent="0.25">
      <c r="W939" t="str" cm="1">
        <f t="array" ref="W939">RoundToTwoSigFigs(B939*$O939+$N939)&amp;" "&amp;$J939</f>
        <v xml:space="preserve">0 </v>
      </c>
      <c r="X939" t="str" cm="1">
        <f t="array" ref="X939">RoundToTwoSigFigs(C939*$O939+$N939)&amp;" "&amp;$J939</f>
        <v xml:space="preserve">0 </v>
      </c>
      <c r="Y939" t="b">
        <f t="shared" si="42"/>
        <v>0</v>
      </c>
      <c r="Z939" t="b">
        <f t="shared" si="43"/>
        <v>1</v>
      </c>
      <c r="AA939" t="b">
        <f t="shared" si="44"/>
        <v>0</v>
      </c>
    </row>
    <row r="940" spans="23:27" x14ac:dyDescent="0.25">
      <c r="W940" t="str" cm="1">
        <f t="array" ref="W940">RoundToTwoSigFigs(B940*$O940+$N940)&amp;" "&amp;$J940</f>
        <v xml:space="preserve">0 </v>
      </c>
      <c r="X940" t="str" cm="1">
        <f t="array" ref="X940">RoundToTwoSigFigs(C940*$O940+$N940)&amp;" "&amp;$J940</f>
        <v xml:space="preserve">0 </v>
      </c>
      <c r="Y940" t="b">
        <f t="shared" si="42"/>
        <v>0</v>
      </c>
      <c r="Z940" t="b">
        <f t="shared" si="43"/>
        <v>1</v>
      </c>
      <c r="AA940" t="b">
        <f t="shared" si="44"/>
        <v>0</v>
      </c>
    </row>
    <row r="941" spans="23:27" x14ac:dyDescent="0.25">
      <c r="W941" t="str" cm="1">
        <f t="array" ref="W941">RoundToTwoSigFigs(B941*$O941+$N941)&amp;" "&amp;$J941</f>
        <v xml:space="preserve">0 </v>
      </c>
      <c r="X941" t="str" cm="1">
        <f t="array" ref="X941">RoundToTwoSigFigs(C941*$O941+$N941)&amp;" "&amp;$J941</f>
        <v xml:space="preserve">0 </v>
      </c>
      <c r="Y941" t="b">
        <f t="shared" si="42"/>
        <v>0</v>
      </c>
      <c r="Z941" t="b">
        <f t="shared" si="43"/>
        <v>1</v>
      </c>
      <c r="AA941" t="b">
        <f t="shared" si="44"/>
        <v>0</v>
      </c>
    </row>
    <row r="942" spans="23:27" x14ac:dyDescent="0.25">
      <c r="W942" t="str" cm="1">
        <f t="array" ref="W942">RoundToTwoSigFigs(B942*$O942+$N942)&amp;" "&amp;$J942</f>
        <v xml:space="preserve">0 </v>
      </c>
      <c r="X942" t="str" cm="1">
        <f t="array" ref="X942">RoundToTwoSigFigs(C942*$O942+$N942)&amp;" "&amp;$J942</f>
        <v xml:space="preserve">0 </v>
      </c>
      <c r="Y942" t="b">
        <f t="shared" si="42"/>
        <v>0</v>
      </c>
      <c r="Z942" t="b">
        <f t="shared" si="43"/>
        <v>1</v>
      </c>
      <c r="AA942" t="b">
        <f t="shared" si="44"/>
        <v>0</v>
      </c>
    </row>
    <row r="943" spans="23:27" x14ac:dyDescent="0.25">
      <c r="W943" t="str" cm="1">
        <f t="array" ref="W943">RoundToTwoSigFigs(B943*$O943+$N943)&amp;" "&amp;$J943</f>
        <v xml:space="preserve">0 </v>
      </c>
      <c r="X943" t="str" cm="1">
        <f t="array" ref="X943">RoundToTwoSigFigs(C943*$O943+$N943)&amp;" "&amp;$J943</f>
        <v xml:space="preserve">0 </v>
      </c>
      <c r="Y943" t="b">
        <f t="shared" si="42"/>
        <v>0</v>
      </c>
      <c r="Z943" t="b">
        <f t="shared" si="43"/>
        <v>1</v>
      </c>
      <c r="AA943" t="b">
        <f t="shared" si="44"/>
        <v>0</v>
      </c>
    </row>
    <row r="944" spans="23:27" x14ac:dyDescent="0.25">
      <c r="W944" t="str" cm="1">
        <f t="array" ref="W944">RoundToTwoSigFigs(B944*$O944+$N944)&amp;" "&amp;$J944</f>
        <v xml:space="preserve">0 </v>
      </c>
      <c r="X944" t="str" cm="1">
        <f t="array" ref="X944">RoundToTwoSigFigs(C944*$O944+$N944)&amp;" "&amp;$J944</f>
        <v xml:space="preserve">0 </v>
      </c>
      <c r="Y944" t="b">
        <f t="shared" si="42"/>
        <v>0</v>
      </c>
      <c r="Z944" t="b">
        <f t="shared" si="43"/>
        <v>1</v>
      </c>
      <c r="AA944" t="b">
        <f t="shared" si="44"/>
        <v>0</v>
      </c>
    </row>
    <row r="945" spans="23:27" x14ac:dyDescent="0.25">
      <c r="W945" t="str" cm="1">
        <f t="array" ref="W945">RoundToTwoSigFigs(B945*$O945+$N945)&amp;" "&amp;$J945</f>
        <v xml:space="preserve">0 </v>
      </c>
      <c r="X945" t="str" cm="1">
        <f t="array" ref="X945">RoundToTwoSigFigs(C945*$O945+$N945)&amp;" "&amp;$J945</f>
        <v xml:space="preserve">0 </v>
      </c>
      <c r="Y945" t="b">
        <f t="shared" si="42"/>
        <v>0</v>
      </c>
      <c r="Z945" t="b">
        <f t="shared" si="43"/>
        <v>1</v>
      </c>
      <c r="AA945" t="b">
        <f t="shared" si="44"/>
        <v>0</v>
      </c>
    </row>
    <row r="946" spans="23:27" x14ac:dyDescent="0.25">
      <c r="W946" t="str" cm="1">
        <f t="array" ref="W946">RoundToTwoSigFigs(B946*$O946+$N946)&amp;" "&amp;$J946</f>
        <v xml:space="preserve">0 </v>
      </c>
      <c r="X946" t="str" cm="1">
        <f t="array" ref="X946">RoundToTwoSigFigs(C946*$O946+$N946)&amp;" "&amp;$J946</f>
        <v xml:space="preserve">0 </v>
      </c>
      <c r="Y946" t="b">
        <f t="shared" si="42"/>
        <v>0</v>
      </c>
      <c r="Z946" t="b">
        <f t="shared" si="43"/>
        <v>1</v>
      </c>
      <c r="AA946" t="b">
        <f t="shared" si="44"/>
        <v>0</v>
      </c>
    </row>
    <row r="947" spans="23:27" x14ac:dyDescent="0.25">
      <c r="W947" t="str" cm="1">
        <f t="array" ref="W947">RoundToTwoSigFigs(B947*$O947+$N947)&amp;" "&amp;$J947</f>
        <v xml:space="preserve">0 </v>
      </c>
      <c r="X947" t="str" cm="1">
        <f t="array" ref="X947">RoundToTwoSigFigs(C947*$O947+$N947)&amp;" "&amp;$J947</f>
        <v xml:space="preserve">0 </v>
      </c>
      <c r="Y947" t="b">
        <f t="shared" si="42"/>
        <v>0</v>
      </c>
      <c r="Z947" t="b">
        <f t="shared" si="43"/>
        <v>1</v>
      </c>
      <c r="AA947" t="b">
        <f t="shared" si="44"/>
        <v>0</v>
      </c>
    </row>
    <row r="948" spans="23:27" x14ac:dyDescent="0.25">
      <c r="W948" t="str" cm="1">
        <f t="array" ref="W948">RoundToTwoSigFigs(B948*$O948+$N948)&amp;" "&amp;$J948</f>
        <v xml:space="preserve">0 </v>
      </c>
      <c r="X948" t="str" cm="1">
        <f t="array" ref="X948">RoundToTwoSigFigs(C948*$O948+$N948)&amp;" "&amp;$J948</f>
        <v xml:space="preserve">0 </v>
      </c>
      <c r="Y948" t="b">
        <f t="shared" si="42"/>
        <v>0</v>
      </c>
      <c r="Z948" t="b">
        <f t="shared" si="43"/>
        <v>1</v>
      </c>
      <c r="AA948" t="b">
        <f t="shared" si="44"/>
        <v>0</v>
      </c>
    </row>
    <row r="949" spans="23:27" x14ac:dyDescent="0.25">
      <c r="W949" t="str" cm="1">
        <f t="array" ref="W949">RoundToTwoSigFigs(B949*$O949+$N949)&amp;" "&amp;$J949</f>
        <v xml:space="preserve">0 </v>
      </c>
      <c r="X949" t="str" cm="1">
        <f t="array" ref="X949">RoundToTwoSigFigs(C949*$O949+$N949)&amp;" "&amp;$J949</f>
        <v xml:space="preserve">0 </v>
      </c>
      <c r="Y949" t="b">
        <f t="shared" si="42"/>
        <v>0</v>
      </c>
      <c r="Z949" t="b">
        <f t="shared" si="43"/>
        <v>1</v>
      </c>
      <c r="AA949" t="b">
        <f t="shared" si="44"/>
        <v>0</v>
      </c>
    </row>
    <row r="950" spans="23:27" x14ac:dyDescent="0.25">
      <c r="W950" t="str" cm="1">
        <f t="array" ref="W950">RoundToTwoSigFigs(B950*$O950+$N950)&amp;" "&amp;$J950</f>
        <v xml:space="preserve">0 </v>
      </c>
      <c r="X950" t="str" cm="1">
        <f t="array" ref="X950">RoundToTwoSigFigs(C950*$O950+$N950)&amp;" "&amp;$J950</f>
        <v xml:space="preserve">0 </v>
      </c>
      <c r="Y950" t="b">
        <f t="shared" si="42"/>
        <v>0</v>
      </c>
      <c r="Z950" t="b">
        <f t="shared" si="43"/>
        <v>1</v>
      </c>
      <c r="AA950" t="b">
        <f t="shared" si="44"/>
        <v>0</v>
      </c>
    </row>
    <row r="951" spans="23:27" x14ac:dyDescent="0.25">
      <c r="W951" t="str" cm="1">
        <f t="array" ref="W951">RoundToTwoSigFigs(B951*$O951+$N951)&amp;" "&amp;$J951</f>
        <v xml:space="preserve">0 </v>
      </c>
      <c r="X951" t="str" cm="1">
        <f t="array" ref="X951">RoundToTwoSigFigs(C951*$O951+$N951)&amp;" "&amp;$J951</f>
        <v xml:space="preserve">0 </v>
      </c>
      <c r="Y951" t="b">
        <f t="shared" si="42"/>
        <v>0</v>
      </c>
      <c r="Z951" t="b">
        <f t="shared" si="43"/>
        <v>1</v>
      </c>
      <c r="AA951" t="b">
        <f t="shared" si="44"/>
        <v>0</v>
      </c>
    </row>
    <row r="952" spans="23:27" x14ac:dyDescent="0.25">
      <c r="W952" t="str" cm="1">
        <f t="array" ref="W952">RoundToTwoSigFigs(B952*$O952+$N952)&amp;" "&amp;$J952</f>
        <v xml:space="preserve">0 </v>
      </c>
      <c r="X952" t="str" cm="1">
        <f t="array" ref="X952">RoundToTwoSigFigs(C952*$O952+$N952)&amp;" "&amp;$J952</f>
        <v xml:space="preserve">0 </v>
      </c>
      <c r="Y952" t="b">
        <f t="shared" si="42"/>
        <v>0</v>
      </c>
      <c r="Z952" t="b">
        <f t="shared" si="43"/>
        <v>1</v>
      </c>
      <c r="AA952" t="b">
        <f t="shared" si="44"/>
        <v>0</v>
      </c>
    </row>
    <row r="953" spans="23:27" x14ac:dyDescent="0.25">
      <c r="W953" t="str" cm="1">
        <f t="array" ref="W953">RoundToTwoSigFigs(B953*$O953+$N953)&amp;" "&amp;$J953</f>
        <v xml:space="preserve">0 </v>
      </c>
      <c r="X953" t="str" cm="1">
        <f t="array" ref="X953">RoundToTwoSigFigs(C953*$O953+$N953)&amp;" "&amp;$J953</f>
        <v xml:space="preserve">0 </v>
      </c>
      <c r="Y953" t="b">
        <f t="shared" si="42"/>
        <v>0</v>
      </c>
      <c r="Z953" t="b">
        <f t="shared" si="43"/>
        <v>1</v>
      </c>
      <c r="AA953" t="b">
        <f t="shared" si="44"/>
        <v>0</v>
      </c>
    </row>
    <row r="954" spans="23:27" x14ac:dyDescent="0.25">
      <c r="W954" t="str" cm="1">
        <f t="array" ref="W954">RoundToTwoSigFigs(B954*$O954+$N954)&amp;" "&amp;$J954</f>
        <v xml:space="preserve">0 </v>
      </c>
      <c r="X954" t="str" cm="1">
        <f t="array" ref="X954">RoundToTwoSigFigs(C954*$O954+$N954)&amp;" "&amp;$J954</f>
        <v xml:space="preserve">0 </v>
      </c>
      <c r="Y954" t="b">
        <f t="shared" si="42"/>
        <v>0</v>
      </c>
      <c r="Z954" t="b">
        <f t="shared" si="43"/>
        <v>1</v>
      </c>
      <c r="AA954" t="b">
        <f t="shared" si="44"/>
        <v>0</v>
      </c>
    </row>
    <row r="955" spans="23:27" x14ac:dyDescent="0.25">
      <c r="W955" t="str" cm="1">
        <f t="array" ref="W955">RoundToTwoSigFigs(B955*$O955+$N955)&amp;" "&amp;$J955</f>
        <v xml:space="preserve">0 </v>
      </c>
      <c r="X955" t="str" cm="1">
        <f t="array" ref="X955">RoundToTwoSigFigs(C955*$O955+$N955)&amp;" "&amp;$J955</f>
        <v xml:space="preserve">0 </v>
      </c>
      <c r="Y955" t="b">
        <f t="shared" si="42"/>
        <v>0</v>
      </c>
      <c r="Z955" t="b">
        <f t="shared" si="43"/>
        <v>1</v>
      </c>
      <c r="AA955" t="b">
        <f t="shared" si="44"/>
        <v>0</v>
      </c>
    </row>
    <row r="956" spans="23:27" x14ac:dyDescent="0.25">
      <c r="W956" t="str" cm="1">
        <f t="array" ref="W956">RoundToTwoSigFigs(B956*$O956+$N956)&amp;" "&amp;$J956</f>
        <v xml:space="preserve">0 </v>
      </c>
      <c r="X956" t="str" cm="1">
        <f t="array" ref="X956">RoundToTwoSigFigs(C956*$O956+$N956)&amp;" "&amp;$J956</f>
        <v xml:space="preserve">0 </v>
      </c>
      <c r="Y956" t="b">
        <f t="shared" si="42"/>
        <v>0</v>
      </c>
      <c r="Z956" t="b">
        <f t="shared" si="43"/>
        <v>1</v>
      </c>
      <c r="AA956" t="b">
        <f t="shared" si="44"/>
        <v>0</v>
      </c>
    </row>
    <row r="957" spans="23:27" x14ac:dyDescent="0.25">
      <c r="W957" t="str" cm="1">
        <f t="array" ref="W957">RoundToTwoSigFigs(B957*$O957+$N957)&amp;" "&amp;$J957</f>
        <v xml:space="preserve">0 </v>
      </c>
      <c r="X957" t="str" cm="1">
        <f t="array" ref="X957">RoundToTwoSigFigs(C957*$O957+$N957)&amp;" "&amp;$J957</f>
        <v xml:space="preserve">0 </v>
      </c>
      <c r="Y957" t="b">
        <f t="shared" si="42"/>
        <v>0</v>
      </c>
      <c r="Z957" t="b">
        <f t="shared" si="43"/>
        <v>1</v>
      </c>
      <c r="AA957" t="b">
        <f t="shared" si="44"/>
        <v>0</v>
      </c>
    </row>
    <row r="958" spans="23:27" x14ac:dyDescent="0.25">
      <c r="W958" t="str" cm="1">
        <f t="array" ref="W958">RoundToTwoSigFigs(B958*$O958+$N958)&amp;" "&amp;$J958</f>
        <v xml:space="preserve">0 </v>
      </c>
      <c r="X958" t="str" cm="1">
        <f t="array" ref="X958">RoundToTwoSigFigs(C958*$O958+$N958)&amp;" "&amp;$J958</f>
        <v xml:space="preserve">0 </v>
      </c>
      <c r="Y958" t="b">
        <f t="shared" si="42"/>
        <v>0</v>
      </c>
      <c r="Z958" t="b">
        <f t="shared" si="43"/>
        <v>1</v>
      </c>
      <c r="AA958" t="b">
        <f t="shared" si="44"/>
        <v>0</v>
      </c>
    </row>
    <row r="959" spans="23:27" x14ac:dyDescent="0.25">
      <c r="W959" t="str" cm="1">
        <f t="array" ref="W959">RoundToTwoSigFigs(B959*$O959+$N959)&amp;" "&amp;$J959</f>
        <v xml:space="preserve">0 </v>
      </c>
      <c r="X959" t="str" cm="1">
        <f t="array" ref="X959">RoundToTwoSigFigs(C959*$O959+$N959)&amp;" "&amp;$J959</f>
        <v xml:space="preserve">0 </v>
      </c>
      <c r="Y959" t="b">
        <f t="shared" si="42"/>
        <v>0</v>
      </c>
      <c r="Z959" t="b">
        <f t="shared" si="43"/>
        <v>1</v>
      </c>
      <c r="AA959" t="b">
        <f t="shared" si="44"/>
        <v>0</v>
      </c>
    </row>
    <row r="960" spans="23:27" x14ac:dyDescent="0.25">
      <c r="W960" t="str" cm="1">
        <f t="array" ref="W960">RoundToTwoSigFigs(B960*$O960+$N960)&amp;" "&amp;$J960</f>
        <v xml:space="preserve">0 </v>
      </c>
      <c r="X960" t="str" cm="1">
        <f t="array" ref="X960">RoundToTwoSigFigs(C960*$O960+$N960)&amp;" "&amp;$J960</f>
        <v xml:space="preserve">0 </v>
      </c>
      <c r="Y960" t="b">
        <f t="shared" si="42"/>
        <v>0</v>
      </c>
      <c r="Z960" t="b">
        <f t="shared" si="43"/>
        <v>1</v>
      </c>
      <c r="AA960" t="b">
        <f t="shared" si="44"/>
        <v>0</v>
      </c>
    </row>
    <row r="961" spans="23:27" x14ac:dyDescent="0.25">
      <c r="W961" t="str" cm="1">
        <f t="array" ref="W961">RoundToTwoSigFigs(B961*$O961+$N961)&amp;" "&amp;$J961</f>
        <v xml:space="preserve">0 </v>
      </c>
      <c r="X961" t="str" cm="1">
        <f t="array" ref="X961">RoundToTwoSigFigs(C961*$O961+$N961)&amp;" "&amp;$J961</f>
        <v xml:space="preserve">0 </v>
      </c>
      <c r="Y961" t="b">
        <f t="shared" si="42"/>
        <v>0</v>
      </c>
      <c r="Z961" t="b">
        <f t="shared" si="43"/>
        <v>1</v>
      </c>
      <c r="AA961" t="b">
        <f t="shared" si="44"/>
        <v>0</v>
      </c>
    </row>
    <row r="962" spans="23:27" x14ac:dyDescent="0.25">
      <c r="W962" t="str" cm="1">
        <f t="array" ref="W962">RoundToTwoSigFigs(B962*$O962+$N962)&amp;" "&amp;$J962</f>
        <v xml:space="preserve">0 </v>
      </c>
      <c r="X962" t="str" cm="1">
        <f t="array" ref="X962">RoundToTwoSigFigs(C962*$O962+$N962)&amp;" "&amp;$J962</f>
        <v xml:space="preserve">0 </v>
      </c>
      <c r="Y962" t="b">
        <f t="shared" si="42"/>
        <v>0</v>
      </c>
      <c r="Z962" t="b">
        <f t="shared" si="43"/>
        <v>1</v>
      </c>
      <c r="AA962" t="b">
        <f t="shared" si="44"/>
        <v>0</v>
      </c>
    </row>
    <row r="963" spans="23:27" x14ac:dyDescent="0.25">
      <c r="W963" t="str" cm="1">
        <f t="array" ref="W963">RoundToTwoSigFigs(B963*$O963+$N963)&amp;" "&amp;$J963</f>
        <v xml:space="preserve">0 </v>
      </c>
      <c r="X963" t="str" cm="1">
        <f t="array" ref="X963">RoundToTwoSigFigs(C963*$O963+$N963)&amp;" "&amp;$J963</f>
        <v xml:space="preserve">0 </v>
      </c>
      <c r="Y963" t="b">
        <f t="shared" ref="Y963:Y1026" si="45">AND((W963=U963),(V963=X963))</f>
        <v>0</v>
      </c>
      <c r="Z963" t="b">
        <f t="shared" ref="Z963:Z1026" si="46">AND(B963&gt;=F963,B963&lt;=G963)</f>
        <v>1</v>
      </c>
      <c r="AA963" t="b">
        <f t="shared" ref="AA963:AA1026" si="47">F963&lt;G963</f>
        <v>0</v>
      </c>
    </row>
    <row r="964" spans="23:27" x14ac:dyDescent="0.25">
      <c r="W964" t="str" cm="1">
        <f t="array" ref="W964">RoundToTwoSigFigs(B964*$O964+$N964)&amp;" "&amp;$J964</f>
        <v xml:space="preserve">0 </v>
      </c>
      <c r="X964" t="str" cm="1">
        <f t="array" ref="X964">RoundToTwoSigFigs(C964*$O964+$N964)&amp;" "&amp;$J964</f>
        <v xml:space="preserve">0 </v>
      </c>
      <c r="Y964" t="b">
        <f t="shared" si="45"/>
        <v>0</v>
      </c>
      <c r="Z964" t="b">
        <f t="shared" si="46"/>
        <v>1</v>
      </c>
      <c r="AA964" t="b">
        <f t="shared" si="47"/>
        <v>0</v>
      </c>
    </row>
    <row r="965" spans="23:27" x14ac:dyDescent="0.25">
      <c r="W965" t="str" cm="1">
        <f t="array" ref="W965">RoundToTwoSigFigs(B965*$O965+$N965)&amp;" "&amp;$J965</f>
        <v xml:space="preserve">0 </v>
      </c>
      <c r="X965" t="str" cm="1">
        <f t="array" ref="X965">RoundToTwoSigFigs(C965*$O965+$N965)&amp;" "&amp;$J965</f>
        <v xml:space="preserve">0 </v>
      </c>
      <c r="Y965" t="b">
        <f t="shared" si="45"/>
        <v>0</v>
      </c>
      <c r="Z965" t="b">
        <f t="shared" si="46"/>
        <v>1</v>
      </c>
      <c r="AA965" t="b">
        <f t="shared" si="47"/>
        <v>0</v>
      </c>
    </row>
    <row r="966" spans="23:27" x14ac:dyDescent="0.25">
      <c r="W966" t="str" cm="1">
        <f t="array" ref="W966">RoundToTwoSigFigs(B966*$O966+$N966)&amp;" "&amp;$J966</f>
        <v xml:space="preserve">0 </v>
      </c>
      <c r="X966" t="str" cm="1">
        <f t="array" ref="X966">RoundToTwoSigFigs(C966*$O966+$N966)&amp;" "&amp;$J966</f>
        <v xml:space="preserve">0 </v>
      </c>
      <c r="Y966" t="b">
        <f t="shared" si="45"/>
        <v>0</v>
      </c>
      <c r="Z966" t="b">
        <f t="shared" si="46"/>
        <v>1</v>
      </c>
      <c r="AA966" t="b">
        <f t="shared" si="47"/>
        <v>0</v>
      </c>
    </row>
    <row r="967" spans="23:27" x14ac:dyDescent="0.25">
      <c r="W967" t="str" cm="1">
        <f t="array" ref="W967">RoundToTwoSigFigs(B967*$O967+$N967)&amp;" "&amp;$J967</f>
        <v xml:space="preserve">0 </v>
      </c>
      <c r="X967" t="str" cm="1">
        <f t="array" ref="X967">RoundToTwoSigFigs(C967*$O967+$N967)&amp;" "&amp;$J967</f>
        <v xml:space="preserve">0 </v>
      </c>
      <c r="Y967" t="b">
        <f t="shared" si="45"/>
        <v>0</v>
      </c>
      <c r="Z967" t="b">
        <f t="shared" si="46"/>
        <v>1</v>
      </c>
      <c r="AA967" t="b">
        <f t="shared" si="47"/>
        <v>0</v>
      </c>
    </row>
    <row r="968" spans="23:27" x14ac:dyDescent="0.25">
      <c r="W968" t="str" cm="1">
        <f t="array" ref="W968">RoundToTwoSigFigs(B968*$O968+$N968)&amp;" "&amp;$J968</f>
        <v xml:space="preserve">0 </v>
      </c>
      <c r="X968" t="str" cm="1">
        <f t="array" ref="X968">RoundToTwoSigFigs(C968*$O968+$N968)&amp;" "&amp;$J968</f>
        <v xml:space="preserve">0 </v>
      </c>
      <c r="Y968" t="b">
        <f t="shared" si="45"/>
        <v>0</v>
      </c>
      <c r="Z968" t="b">
        <f t="shared" si="46"/>
        <v>1</v>
      </c>
      <c r="AA968" t="b">
        <f t="shared" si="47"/>
        <v>0</v>
      </c>
    </row>
    <row r="969" spans="23:27" x14ac:dyDescent="0.25">
      <c r="W969" t="str" cm="1">
        <f t="array" ref="W969">RoundToTwoSigFigs(B969*$O969+$N969)&amp;" "&amp;$J969</f>
        <v xml:space="preserve">0 </v>
      </c>
      <c r="X969" t="str" cm="1">
        <f t="array" ref="X969">RoundToTwoSigFigs(C969*$O969+$N969)&amp;" "&amp;$J969</f>
        <v xml:space="preserve">0 </v>
      </c>
      <c r="Y969" t="b">
        <f t="shared" si="45"/>
        <v>0</v>
      </c>
      <c r="Z969" t="b">
        <f t="shared" si="46"/>
        <v>1</v>
      </c>
      <c r="AA969" t="b">
        <f t="shared" si="47"/>
        <v>0</v>
      </c>
    </row>
    <row r="970" spans="23:27" x14ac:dyDescent="0.25">
      <c r="W970" t="str" cm="1">
        <f t="array" ref="W970">RoundToTwoSigFigs(B970*$O970+$N970)&amp;" "&amp;$J970</f>
        <v xml:space="preserve">0 </v>
      </c>
      <c r="X970" t="str" cm="1">
        <f t="array" ref="X970">RoundToTwoSigFigs(C970*$O970+$N970)&amp;" "&amp;$J970</f>
        <v xml:space="preserve">0 </v>
      </c>
      <c r="Y970" t="b">
        <f t="shared" si="45"/>
        <v>0</v>
      </c>
      <c r="Z970" t="b">
        <f t="shared" si="46"/>
        <v>1</v>
      </c>
      <c r="AA970" t="b">
        <f t="shared" si="47"/>
        <v>0</v>
      </c>
    </row>
    <row r="971" spans="23:27" x14ac:dyDescent="0.25">
      <c r="W971" t="str" cm="1">
        <f t="array" ref="W971">RoundToTwoSigFigs(B971*$O971+$N971)&amp;" "&amp;$J971</f>
        <v xml:space="preserve">0 </v>
      </c>
      <c r="X971" t="str" cm="1">
        <f t="array" ref="X971">RoundToTwoSigFigs(C971*$O971+$N971)&amp;" "&amp;$J971</f>
        <v xml:space="preserve">0 </v>
      </c>
      <c r="Y971" t="b">
        <f t="shared" si="45"/>
        <v>0</v>
      </c>
      <c r="Z971" t="b">
        <f t="shared" si="46"/>
        <v>1</v>
      </c>
      <c r="AA971" t="b">
        <f t="shared" si="47"/>
        <v>0</v>
      </c>
    </row>
    <row r="972" spans="23:27" x14ac:dyDescent="0.25">
      <c r="W972" t="str" cm="1">
        <f t="array" ref="W972">RoundToTwoSigFigs(B972*$O972+$N972)&amp;" "&amp;$J972</f>
        <v xml:space="preserve">0 </v>
      </c>
      <c r="X972" t="str" cm="1">
        <f t="array" ref="X972">RoundToTwoSigFigs(C972*$O972+$N972)&amp;" "&amp;$J972</f>
        <v xml:space="preserve">0 </v>
      </c>
      <c r="Y972" t="b">
        <f t="shared" si="45"/>
        <v>0</v>
      </c>
      <c r="Z972" t="b">
        <f t="shared" si="46"/>
        <v>1</v>
      </c>
      <c r="AA972" t="b">
        <f t="shared" si="47"/>
        <v>0</v>
      </c>
    </row>
    <row r="973" spans="23:27" x14ac:dyDescent="0.25">
      <c r="W973" t="str" cm="1">
        <f t="array" ref="W973">RoundToTwoSigFigs(B973*$O973+$N973)&amp;" "&amp;$J973</f>
        <v xml:space="preserve">0 </v>
      </c>
      <c r="X973" t="str" cm="1">
        <f t="array" ref="X973">RoundToTwoSigFigs(C973*$O973+$N973)&amp;" "&amp;$J973</f>
        <v xml:space="preserve">0 </v>
      </c>
      <c r="Y973" t="b">
        <f t="shared" si="45"/>
        <v>0</v>
      </c>
      <c r="Z973" t="b">
        <f t="shared" si="46"/>
        <v>1</v>
      </c>
      <c r="AA973" t="b">
        <f t="shared" si="47"/>
        <v>0</v>
      </c>
    </row>
    <row r="974" spans="23:27" x14ac:dyDescent="0.25">
      <c r="W974" t="str" cm="1">
        <f t="array" ref="W974">RoundToTwoSigFigs(B974*$O974+$N974)&amp;" "&amp;$J974</f>
        <v xml:space="preserve">0 </v>
      </c>
      <c r="X974" t="str" cm="1">
        <f t="array" ref="X974">RoundToTwoSigFigs(C974*$O974+$N974)&amp;" "&amp;$J974</f>
        <v xml:space="preserve">0 </v>
      </c>
      <c r="Y974" t="b">
        <f t="shared" si="45"/>
        <v>0</v>
      </c>
      <c r="Z974" t="b">
        <f t="shared" si="46"/>
        <v>1</v>
      </c>
      <c r="AA974" t="b">
        <f t="shared" si="47"/>
        <v>0</v>
      </c>
    </row>
    <row r="975" spans="23:27" x14ac:dyDescent="0.25">
      <c r="W975" t="str" cm="1">
        <f t="array" ref="W975">RoundToTwoSigFigs(B975*$O975+$N975)&amp;" "&amp;$J975</f>
        <v xml:space="preserve">0 </v>
      </c>
      <c r="X975" t="str" cm="1">
        <f t="array" ref="X975">RoundToTwoSigFigs(C975*$O975+$N975)&amp;" "&amp;$J975</f>
        <v xml:space="preserve">0 </v>
      </c>
      <c r="Y975" t="b">
        <f t="shared" si="45"/>
        <v>0</v>
      </c>
      <c r="Z975" t="b">
        <f t="shared" si="46"/>
        <v>1</v>
      </c>
      <c r="AA975" t="b">
        <f t="shared" si="47"/>
        <v>0</v>
      </c>
    </row>
    <row r="976" spans="23:27" x14ac:dyDescent="0.25">
      <c r="W976" t="str" cm="1">
        <f t="array" ref="W976">RoundToTwoSigFigs(B976*$O976+$N976)&amp;" "&amp;$J976</f>
        <v xml:space="preserve">0 </v>
      </c>
      <c r="X976" t="str" cm="1">
        <f t="array" ref="X976">RoundToTwoSigFigs(C976*$O976+$N976)&amp;" "&amp;$J976</f>
        <v xml:space="preserve">0 </v>
      </c>
      <c r="Y976" t="b">
        <f t="shared" si="45"/>
        <v>0</v>
      </c>
      <c r="Z976" t="b">
        <f t="shared" si="46"/>
        <v>1</v>
      </c>
      <c r="AA976" t="b">
        <f t="shared" si="47"/>
        <v>0</v>
      </c>
    </row>
    <row r="977" spans="23:27" x14ac:dyDescent="0.25">
      <c r="W977" t="str" cm="1">
        <f t="array" ref="W977">RoundToTwoSigFigs(B977*$O977+$N977)&amp;" "&amp;$J977</f>
        <v xml:space="preserve">0 </v>
      </c>
      <c r="X977" t="str" cm="1">
        <f t="array" ref="X977">RoundToTwoSigFigs(C977*$O977+$N977)&amp;" "&amp;$J977</f>
        <v xml:space="preserve">0 </v>
      </c>
      <c r="Y977" t="b">
        <f t="shared" si="45"/>
        <v>0</v>
      </c>
      <c r="Z977" t="b">
        <f t="shared" si="46"/>
        <v>1</v>
      </c>
      <c r="AA977" t="b">
        <f t="shared" si="47"/>
        <v>0</v>
      </c>
    </row>
    <row r="978" spans="23:27" x14ac:dyDescent="0.25">
      <c r="W978" t="str" cm="1">
        <f t="array" ref="W978">RoundToTwoSigFigs(B978*$O978+$N978)&amp;" "&amp;$J978</f>
        <v xml:space="preserve">0 </v>
      </c>
      <c r="X978" t="str" cm="1">
        <f t="array" ref="X978">RoundToTwoSigFigs(C978*$O978+$N978)&amp;" "&amp;$J978</f>
        <v xml:space="preserve">0 </v>
      </c>
      <c r="Y978" t="b">
        <f t="shared" si="45"/>
        <v>0</v>
      </c>
      <c r="Z978" t="b">
        <f t="shared" si="46"/>
        <v>1</v>
      </c>
      <c r="AA978" t="b">
        <f t="shared" si="47"/>
        <v>0</v>
      </c>
    </row>
    <row r="979" spans="23:27" x14ac:dyDescent="0.25">
      <c r="W979" t="str" cm="1">
        <f t="array" ref="W979">RoundToTwoSigFigs(B979*$O979+$N979)&amp;" "&amp;$J979</f>
        <v xml:space="preserve">0 </v>
      </c>
      <c r="X979" t="str" cm="1">
        <f t="array" ref="X979">RoundToTwoSigFigs(C979*$O979+$N979)&amp;" "&amp;$J979</f>
        <v xml:space="preserve">0 </v>
      </c>
      <c r="Y979" t="b">
        <f t="shared" si="45"/>
        <v>0</v>
      </c>
      <c r="Z979" t="b">
        <f t="shared" si="46"/>
        <v>1</v>
      </c>
      <c r="AA979" t="b">
        <f t="shared" si="47"/>
        <v>0</v>
      </c>
    </row>
    <row r="980" spans="23:27" x14ac:dyDescent="0.25">
      <c r="W980" t="str" cm="1">
        <f t="array" ref="W980">RoundToTwoSigFigs(B980*$O980+$N980)&amp;" "&amp;$J980</f>
        <v xml:space="preserve">0 </v>
      </c>
      <c r="X980" t="str" cm="1">
        <f t="array" ref="X980">RoundToTwoSigFigs(C980*$O980+$N980)&amp;" "&amp;$J980</f>
        <v xml:space="preserve">0 </v>
      </c>
      <c r="Y980" t="b">
        <f t="shared" si="45"/>
        <v>0</v>
      </c>
      <c r="Z980" t="b">
        <f t="shared" si="46"/>
        <v>1</v>
      </c>
      <c r="AA980" t="b">
        <f t="shared" si="47"/>
        <v>0</v>
      </c>
    </row>
    <row r="981" spans="23:27" x14ac:dyDescent="0.25">
      <c r="W981" t="str" cm="1">
        <f t="array" ref="W981">RoundToTwoSigFigs(B981*$O981+$N981)&amp;" "&amp;$J981</f>
        <v xml:space="preserve">0 </v>
      </c>
      <c r="X981" t="str" cm="1">
        <f t="array" ref="X981">RoundToTwoSigFigs(C981*$O981+$N981)&amp;" "&amp;$J981</f>
        <v xml:space="preserve">0 </v>
      </c>
      <c r="Y981" t="b">
        <f t="shared" si="45"/>
        <v>0</v>
      </c>
      <c r="Z981" t="b">
        <f t="shared" si="46"/>
        <v>1</v>
      </c>
      <c r="AA981" t="b">
        <f t="shared" si="47"/>
        <v>0</v>
      </c>
    </row>
    <row r="982" spans="23:27" x14ac:dyDescent="0.25">
      <c r="W982" t="str" cm="1">
        <f t="array" ref="W982">RoundToTwoSigFigs(B982*$O982+$N982)&amp;" "&amp;$J982</f>
        <v xml:space="preserve">0 </v>
      </c>
      <c r="X982" t="str" cm="1">
        <f t="array" ref="X982">RoundToTwoSigFigs(C982*$O982+$N982)&amp;" "&amp;$J982</f>
        <v xml:space="preserve">0 </v>
      </c>
      <c r="Y982" t="b">
        <f t="shared" si="45"/>
        <v>0</v>
      </c>
      <c r="Z982" t="b">
        <f t="shared" si="46"/>
        <v>1</v>
      </c>
      <c r="AA982" t="b">
        <f t="shared" si="47"/>
        <v>0</v>
      </c>
    </row>
    <row r="983" spans="23:27" x14ac:dyDescent="0.25">
      <c r="W983" t="str" cm="1">
        <f t="array" ref="W983">RoundToTwoSigFigs(B983*$O983+$N983)&amp;" "&amp;$J983</f>
        <v xml:space="preserve">0 </v>
      </c>
      <c r="X983" t="str" cm="1">
        <f t="array" ref="X983">RoundToTwoSigFigs(C983*$O983+$N983)&amp;" "&amp;$J983</f>
        <v xml:space="preserve">0 </v>
      </c>
      <c r="Y983" t="b">
        <f t="shared" si="45"/>
        <v>0</v>
      </c>
      <c r="Z983" t="b">
        <f t="shared" si="46"/>
        <v>1</v>
      </c>
      <c r="AA983" t="b">
        <f t="shared" si="47"/>
        <v>0</v>
      </c>
    </row>
    <row r="984" spans="23:27" x14ac:dyDescent="0.25">
      <c r="W984" t="str" cm="1">
        <f t="array" ref="W984">RoundToTwoSigFigs(B984*$O984+$N984)&amp;" "&amp;$J984</f>
        <v xml:space="preserve">0 </v>
      </c>
      <c r="X984" t="str" cm="1">
        <f t="array" ref="X984">RoundToTwoSigFigs(C984*$O984+$N984)&amp;" "&amp;$J984</f>
        <v xml:space="preserve">0 </v>
      </c>
      <c r="Y984" t="b">
        <f t="shared" si="45"/>
        <v>0</v>
      </c>
      <c r="Z984" t="b">
        <f t="shared" si="46"/>
        <v>1</v>
      </c>
      <c r="AA984" t="b">
        <f t="shared" si="47"/>
        <v>0</v>
      </c>
    </row>
    <row r="985" spans="23:27" x14ac:dyDescent="0.25">
      <c r="W985" t="str" cm="1">
        <f t="array" ref="W985">RoundToTwoSigFigs(B985*$O985+$N985)&amp;" "&amp;$J985</f>
        <v xml:space="preserve">0 </v>
      </c>
      <c r="X985" t="str" cm="1">
        <f t="array" ref="X985">RoundToTwoSigFigs(C985*$O985+$N985)&amp;" "&amp;$J985</f>
        <v xml:space="preserve">0 </v>
      </c>
      <c r="Y985" t="b">
        <f t="shared" si="45"/>
        <v>0</v>
      </c>
      <c r="Z985" t="b">
        <f t="shared" si="46"/>
        <v>1</v>
      </c>
      <c r="AA985" t="b">
        <f t="shared" si="47"/>
        <v>0</v>
      </c>
    </row>
    <row r="986" spans="23:27" x14ac:dyDescent="0.25">
      <c r="W986" t="str" cm="1">
        <f t="array" ref="W986">RoundToTwoSigFigs(B986*$O986+$N986)&amp;" "&amp;$J986</f>
        <v xml:space="preserve">0 </v>
      </c>
      <c r="X986" t="str" cm="1">
        <f t="array" ref="X986">RoundToTwoSigFigs(C986*$O986+$N986)&amp;" "&amp;$J986</f>
        <v xml:space="preserve">0 </v>
      </c>
      <c r="Y986" t="b">
        <f t="shared" si="45"/>
        <v>0</v>
      </c>
      <c r="Z986" t="b">
        <f t="shared" si="46"/>
        <v>1</v>
      </c>
      <c r="AA986" t="b">
        <f t="shared" si="47"/>
        <v>0</v>
      </c>
    </row>
    <row r="987" spans="23:27" x14ac:dyDescent="0.25">
      <c r="W987" t="str" cm="1">
        <f t="array" ref="W987">RoundToTwoSigFigs(B987*$O987+$N987)&amp;" "&amp;$J987</f>
        <v xml:space="preserve">0 </v>
      </c>
      <c r="X987" t="str" cm="1">
        <f t="array" ref="X987">RoundToTwoSigFigs(C987*$O987+$N987)&amp;" "&amp;$J987</f>
        <v xml:space="preserve">0 </v>
      </c>
      <c r="Y987" t="b">
        <f t="shared" si="45"/>
        <v>0</v>
      </c>
      <c r="Z987" t="b">
        <f t="shared" si="46"/>
        <v>1</v>
      </c>
      <c r="AA987" t="b">
        <f t="shared" si="47"/>
        <v>0</v>
      </c>
    </row>
    <row r="988" spans="23:27" x14ac:dyDescent="0.25">
      <c r="W988" t="str" cm="1">
        <f t="array" ref="W988">RoundToTwoSigFigs(B988*$O988+$N988)&amp;" "&amp;$J988</f>
        <v xml:space="preserve">0 </v>
      </c>
      <c r="X988" t="str" cm="1">
        <f t="array" ref="X988">RoundToTwoSigFigs(C988*$O988+$N988)&amp;" "&amp;$J988</f>
        <v xml:space="preserve">0 </v>
      </c>
      <c r="Y988" t="b">
        <f t="shared" si="45"/>
        <v>0</v>
      </c>
      <c r="Z988" t="b">
        <f t="shared" si="46"/>
        <v>1</v>
      </c>
      <c r="AA988" t="b">
        <f t="shared" si="47"/>
        <v>0</v>
      </c>
    </row>
    <row r="989" spans="23:27" x14ac:dyDescent="0.25">
      <c r="W989" t="str" cm="1">
        <f t="array" ref="W989">RoundToTwoSigFigs(B989*$O989+$N989)&amp;" "&amp;$J989</f>
        <v xml:space="preserve">0 </v>
      </c>
      <c r="X989" t="str" cm="1">
        <f t="array" ref="X989">RoundToTwoSigFigs(C989*$O989+$N989)&amp;" "&amp;$J989</f>
        <v xml:space="preserve">0 </v>
      </c>
      <c r="Y989" t="b">
        <f t="shared" si="45"/>
        <v>0</v>
      </c>
      <c r="Z989" t="b">
        <f t="shared" si="46"/>
        <v>1</v>
      </c>
      <c r="AA989" t="b">
        <f t="shared" si="47"/>
        <v>0</v>
      </c>
    </row>
    <row r="990" spans="23:27" x14ac:dyDescent="0.25">
      <c r="W990" t="str" cm="1">
        <f t="array" ref="W990">RoundToTwoSigFigs(B990*$O990+$N990)&amp;" "&amp;$J990</f>
        <v xml:space="preserve">0 </v>
      </c>
      <c r="X990" t="str" cm="1">
        <f t="array" ref="X990">RoundToTwoSigFigs(C990*$O990+$N990)&amp;" "&amp;$J990</f>
        <v xml:space="preserve">0 </v>
      </c>
      <c r="Y990" t="b">
        <f t="shared" si="45"/>
        <v>0</v>
      </c>
      <c r="Z990" t="b">
        <f t="shared" si="46"/>
        <v>1</v>
      </c>
      <c r="AA990" t="b">
        <f t="shared" si="47"/>
        <v>0</v>
      </c>
    </row>
    <row r="991" spans="23:27" x14ac:dyDescent="0.25">
      <c r="W991" t="str" cm="1">
        <f t="array" ref="W991">RoundToTwoSigFigs(B991*$O991+$N991)&amp;" "&amp;$J991</f>
        <v xml:space="preserve">0 </v>
      </c>
      <c r="X991" t="str" cm="1">
        <f t="array" ref="X991">RoundToTwoSigFigs(C991*$O991+$N991)&amp;" "&amp;$J991</f>
        <v xml:space="preserve">0 </v>
      </c>
      <c r="Y991" t="b">
        <f t="shared" si="45"/>
        <v>0</v>
      </c>
      <c r="Z991" t="b">
        <f t="shared" si="46"/>
        <v>1</v>
      </c>
      <c r="AA991" t="b">
        <f t="shared" si="47"/>
        <v>0</v>
      </c>
    </row>
    <row r="992" spans="23:27" x14ac:dyDescent="0.25">
      <c r="W992" t="str" cm="1">
        <f t="array" ref="W992">RoundToTwoSigFigs(B992*$O992+$N992)&amp;" "&amp;$J992</f>
        <v xml:space="preserve">0 </v>
      </c>
      <c r="X992" t="str" cm="1">
        <f t="array" ref="X992">RoundToTwoSigFigs(C992*$O992+$N992)&amp;" "&amp;$J992</f>
        <v xml:space="preserve">0 </v>
      </c>
      <c r="Y992" t="b">
        <f t="shared" si="45"/>
        <v>0</v>
      </c>
      <c r="Z992" t="b">
        <f t="shared" si="46"/>
        <v>1</v>
      </c>
      <c r="AA992" t="b">
        <f t="shared" si="47"/>
        <v>0</v>
      </c>
    </row>
    <row r="993" spans="23:27" x14ac:dyDescent="0.25">
      <c r="W993" t="str" cm="1">
        <f t="array" ref="W993">RoundToTwoSigFigs(B993*$O993+$N993)&amp;" "&amp;$J993</f>
        <v xml:space="preserve">0 </v>
      </c>
      <c r="X993" t="str" cm="1">
        <f t="array" ref="X993">RoundToTwoSigFigs(C993*$O993+$N993)&amp;" "&amp;$J993</f>
        <v xml:space="preserve">0 </v>
      </c>
      <c r="Y993" t="b">
        <f t="shared" si="45"/>
        <v>0</v>
      </c>
      <c r="Z993" t="b">
        <f t="shared" si="46"/>
        <v>1</v>
      </c>
      <c r="AA993" t="b">
        <f t="shared" si="47"/>
        <v>0</v>
      </c>
    </row>
    <row r="994" spans="23:27" x14ac:dyDescent="0.25">
      <c r="W994" t="str" cm="1">
        <f t="array" ref="W994">RoundToTwoSigFigs(B994*$O994+$N994)&amp;" "&amp;$J994</f>
        <v xml:space="preserve">0 </v>
      </c>
      <c r="X994" t="str" cm="1">
        <f t="array" ref="X994">RoundToTwoSigFigs(C994*$O994+$N994)&amp;" "&amp;$J994</f>
        <v xml:space="preserve">0 </v>
      </c>
      <c r="Y994" t="b">
        <f t="shared" si="45"/>
        <v>0</v>
      </c>
      <c r="Z994" t="b">
        <f t="shared" si="46"/>
        <v>1</v>
      </c>
      <c r="AA994" t="b">
        <f t="shared" si="47"/>
        <v>0</v>
      </c>
    </row>
    <row r="995" spans="23:27" x14ac:dyDescent="0.25">
      <c r="W995" t="str" cm="1">
        <f t="array" ref="W995">RoundToTwoSigFigs(B995*$O995+$N995)&amp;" "&amp;$J995</f>
        <v xml:space="preserve">0 </v>
      </c>
      <c r="X995" t="str" cm="1">
        <f t="array" ref="X995">RoundToTwoSigFigs(C995*$O995+$N995)&amp;" "&amp;$J995</f>
        <v xml:space="preserve">0 </v>
      </c>
      <c r="Y995" t="b">
        <f t="shared" si="45"/>
        <v>0</v>
      </c>
      <c r="Z995" t="b">
        <f t="shared" si="46"/>
        <v>1</v>
      </c>
      <c r="AA995" t="b">
        <f t="shared" si="47"/>
        <v>0</v>
      </c>
    </row>
    <row r="996" spans="23:27" x14ac:dyDescent="0.25">
      <c r="W996" t="str" cm="1">
        <f t="array" ref="W996">RoundToTwoSigFigs(B996*$O996+$N996)&amp;" "&amp;$J996</f>
        <v xml:space="preserve">0 </v>
      </c>
      <c r="X996" t="str" cm="1">
        <f t="array" ref="X996">RoundToTwoSigFigs(C996*$O996+$N996)&amp;" "&amp;$J996</f>
        <v xml:space="preserve">0 </v>
      </c>
      <c r="Y996" t="b">
        <f t="shared" si="45"/>
        <v>0</v>
      </c>
      <c r="Z996" t="b">
        <f t="shared" si="46"/>
        <v>1</v>
      </c>
      <c r="AA996" t="b">
        <f t="shared" si="47"/>
        <v>0</v>
      </c>
    </row>
    <row r="997" spans="23:27" x14ac:dyDescent="0.25">
      <c r="W997" t="str" cm="1">
        <f t="array" ref="W997">RoundToTwoSigFigs(B997*$O997+$N997)&amp;" "&amp;$J997</f>
        <v xml:space="preserve">0 </v>
      </c>
      <c r="X997" t="str" cm="1">
        <f t="array" ref="X997">RoundToTwoSigFigs(C997*$O997+$N997)&amp;" "&amp;$J997</f>
        <v xml:space="preserve">0 </v>
      </c>
      <c r="Y997" t="b">
        <f t="shared" si="45"/>
        <v>0</v>
      </c>
      <c r="Z997" t="b">
        <f t="shared" si="46"/>
        <v>1</v>
      </c>
      <c r="AA997" t="b">
        <f t="shared" si="47"/>
        <v>0</v>
      </c>
    </row>
    <row r="998" spans="23:27" x14ac:dyDescent="0.25">
      <c r="W998" t="str" cm="1">
        <f t="array" ref="W998">RoundToTwoSigFigs(B998*$O998+$N998)&amp;" "&amp;$J998</f>
        <v xml:space="preserve">0 </v>
      </c>
      <c r="X998" t="str" cm="1">
        <f t="array" ref="X998">RoundToTwoSigFigs(C998*$O998+$N998)&amp;" "&amp;$J998</f>
        <v xml:space="preserve">0 </v>
      </c>
      <c r="Y998" t="b">
        <f t="shared" si="45"/>
        <v>0</v>
      </c>
      <c r="Z998" t="b">
        <f t="shared" si="46"/>
        <v>1</v>
      </c>
      <c r="AA998" t="b">
        <f t="shared" si="47"/>
        <v>0</v>
      </c>
    </row>
    <row r="999" spans="23:27" x14ac:dyDescent="0.25">
      <c r="W999" t="str" cm="1">
        <f t="array" ref="W999">RoundToTwoSigFigs(B999*$O999+$N999)&amp;" "&amp;$J999</f>
        <v xml:space="preserve">0 </v>
      </c>
      <c r="X999" t="str" cm="1">
        <f t="array" ref="X999">RoundToTwoSigFigs(C999*$O999+$N999)&amp;" "&amp;$J999</f>
        <v xml:space="preserve">0 </v>
      </c>
      <c r="Y999" t="b">
        <f t="shared" si="45"/>
        <v>0</v>
      </c>
      <c r="Z999" t="b">
        <f t="shared" si="46"/>
        <v>1</v>
      </c>
      <c r="AA999" t="b">
        <f t="shared" si="47"/>
        <v>0</v>
      </c>
    </row>
    <row r="1000" spans="23:27" x14ac:dyDescent="0.25">
      <c r="W1000" t="str" cm="1">
        <f t="array" ref="W1000">RoundToTwoSigFigs(B1000*$O1000+$N1000)&amp;" "&amp;$J1000</f>
        <v xml:space="preserve">0 </v>
      </c>
      <c r="X1000" t="str" cm="1">
        <f t="array" ref="X1000">RoundToTwoSigFigs(C1000*$O1000+$N1000)&amp;" "&amp;$J1000</f>
        <v xml:space="preserve">0 </v>
      </c>
      <c r="Y1000" t="b">
        <f t="shared" si="45"/>
        <v>0</v>
      </c>
      <c r="Z1000" t="b">
        <f t="shared" si="46"/>
        <v>1</v>
      </c>
      <c r="AA1000" t="b">
        <f t="shared" si="47"/>
        <v>0</v>
      </c>
    </row>
    <row r="1001" spans="23:27" x14ac:dyDescent="0.25">
      <c r="W1001" t="str" cm="1">
        <f t="array" ref="W1001">RoundToTwoSigFigs(B1001*$O1001+$N1001)&amp;" "&amp;$J1001</f>
        <v xml:space="preserve">0 </v>
      </c>
      <c r="X1001" t="str" cm="1">
        <f t="array" ref="X1001">RoundToTwoSigFigs(C1001*$O1001+$N1001)&amp;" "&amp;$J1001</f>
        <v xml:space="preserve">0 </v>
      </c>
      <c r="Y1001" t="b">
        <f t="shared" si="45"/>
        <v>0</v>
      </c>
      <c r="Z1001" t="b">
        <f t="shared" si="46"/>
        <v>1</v>
      </c>
      <c r="AA1001" t="b">
        <f t="shared" si="47"/>
        <v>0</v>
      </c>
    </row>
    <row r="1002" spans="23:27" x14ac:dyDescent="0.25">
      <c r="W1002" t="str" cm="1">
        <f t="array" ref="W1002">RoundToTwoSigFigs(B1002*$O1002+$N1002)&amp;" "&amp;$J1002</f>
        <v xml:space="preserve">0 </v>
      </c>
      <c r="X1002" t="str" cm="1">
        <f t="array" ref="X1002">RoundToTwoSigFigs(C1002*$O1002+$N1002)&amp;" "&amp;$J1002</f>
        <v xml:space="preserve">0 </v>
      </c>
      <c r="Y1002" t="b">
        <f t="shared" si="45"/>
        <v>0</v>
      </c>
      <c r="Z1002" t="b">
        <f t="shared" si="46"/>
        <v>1</v>
      </c>
      <c r="AA1002" t="b">
        <f t="shared" si="47"/>
        <v>0</v>
      </c>
    </row>
    <row r="1003" spans="23:27" x14ac:dyDescent="0.25">
      <c r="W1003" t="str" cm="1">
        <f t="array" ref="W1003">RoundToTwoSigFigs(B1003*$O1003+$N1003)&amp;" "&amp;$J1003</f>
        <v xml:space="preserve">0 </v>
      </c>
      <c r="X1003" t="str" cm="1">
        <f t="array" ref="X1003">RoundToTwoSigFigs(C1003*$O1003+$N1003)&amp;" "&amp;$J1003</f>
        <v xml:space="preserve">0 </v>
      </c>
      <c r="Y1003" t="b">
        <f t="shared" si="45"/>
        <v>0</v>
      </c>
      <c r="Z1003" t="b">
        <f t="shared" si="46"/>
        <v>1</v>
      </c>
      <c r="AA1003" t="b">
        <f t="shared" si="47"/>
        <v>0</v>
      </c>
    </row>
    <row r="1004" spans="23:27" x14ac:dyDescent="0.25">
      <c r="W1004" t="str" cm="1">
        <f t="array" ref="W1004">RoundToTwoSigFigs(B1004*$O1004+$N1004)&amp;" "&amp;$J1004</f>
        <v xml:space="preserve">0 </v>
      </c>
      <c r="X1004" t="str" cm="1">
        <f t="array" ref="X1004">RoundToTwoSigFigs(C1004*$O1004+$N1004)&amp;" "&amp;$J1004</f>
        <v xml:space="preserve">0 </v>
      </c>
      <c r="Y1004" t="b">
        <f t="shared" si="45"/>
        <v>0</v>
      </c>
      <c r="Z1004" t="b">
        <f t="shared" si="46"/>
        <v>1</v>
      </c>
      <c r="AA1004" t="b">
        <f t="shared" si="47"/>
        <v>0</v>
      </c>
    </row>
    <row r="1005" spans="23:27" x14ac:dyDescent="0.25">
      <c r="W1005" t="str" cm="1">
        <f t="array" ref="W1005">RoundToTwoSigFigs(B1005*$O1005+$N1005)&amp;" "&amp;$J1005</f>
        <v xml:space="preserve">0 </v>
      </c>
      <c r="X1005" t="str" cm="1">
        <f t="array" ref="X1005">RoundToTwoSigFigs(C1005*$O1005+$N1005)&amp;" "&amp;$J1005</f>
        <v xml:space="preserve">0 </v>
      </c>
      <c r="Y1005" t="b">
        <f t="shared" si="45"/>
        <v>0</v>
      </c>
      <c r="Z1005" t="b">
        <f t="shared" si="46"/>
        <v>1</v>
      </c>
      <c r="AA1005" t="b">
        <f t="shared" si="47"/>
        <v>0</v>
      </c>
    </row>
    <row r="1006" spans="23:27" x14ac:dyDescent="0.25">
      <c r="W1006" t="str" cm="1">
        <f t="array" ref="W1006">RoundToTwoSigFigs(B1006*$O1006+$N1006)&amp;" "&amp;$J1006</f>
        <v xml:space="preserve">0 </v>
      </c>
      <c r="X1006" t="str" cm="1">
        <f t="array" ref="X1006">RoundToTwoSigFigs(C1006*$O1006+$N1006)&amp;" "&amp;$J1006</f>
        <v xml:space="preserve">0 </v>
      </c>
      <c r="Y1006" t="b">
        <f t="shared" si="45"/>
        <v>0</v>
      </c>
      <c r="Z1006" t="b">
        <f t="shared" si="46"/>
        <v>1</v>
      </c>
      <c r="AA1006" t="b">
        <f t="shared" si="47"/>
        <v>0</v>
      </c>
    </row>
    <row r="1007" spans="23:27" x14ac:dyDescent="0.25">
      <c r="W1007" t="str" cm="1">
        <f t="array" ref="W1007">RoundToTwoSigFigs(B1007*$O1007+$N1007)&amp;" "&amp;$J1007</f>
        <v xml:space="preserve">0 </v>
      </c>
      <c r="X1007" t="str" cm="1">
        <f t="array" ref="X1007">RoundToTwoSigFigs(C1007*$O1007+$N1007)&amp;" "&amp;$J1007</f>
        <v xml:space="preserve">0 </v>
      </c>
      <c r="Y1007" t="b">
        <f t="shared" si="45"/>
        <v>0</v>
      </c>
      <c r="Z1007" t="b">
        <f t="shared" si="46"/>
        <v>1</v>
      </c>
      <c r="AA1007" t="b">
        <f t="shared" si="47"/>
        <v>0</v>
      </c>
    </row>
    <row r="1008" spans="23:27" x14ac:dyDescent="0.25">
      <c r="W1008" t="str" cm="1">
        <f t="array" ref="W1008">RoundToTwoSigFigs(B1008*$O1008+$N1008)&amp;" "&amp;$J1008</f>
        <v xml:space="preserve">0 </v>
      </c>
      <c r="X1008" t="str" cm="1">
        <f t="array" ref="X1008">RoundToTwoSigFigs(C1008*$O1008+$N1008)&amp;" "&amp;$J1008</f>
        <v xml:space="preserve">0 </v>
      </c>
      <c r="Y1008" t="b">
        <f t="shared" si="45"/>
        <v>0</v>
      </c>
      <c r="Z1008" t="b">
        <f t="shared" si="46"/>
        <v>1</v>
      </c>
      <c r="AA1008" t="b">
        <f t="shared" si="47"/>
        <v>0</v>
      </c>
    </row>
    <row r="1009" spans="23:27" x14ac:dyDescent="0.25">
      <c r="W1009" t="str" cm="1">
        <f t="array" ref="W1009">RoundToTwoSigFigs(B1009*$O1009+$N1009)&amp;" "&amp;$J1009</f>
        <v xml:space="preserve">0 </v>
      </c>
      <c r="X1009" t="str" cm="1">
        <f t="array" ref="X1009">RoundToTwoSigFigs(C1009*$O1009+$N1009)&amp;" "&amp;$J1009</f>
        <v xml:space="preserve">0 </v>
      </c>
      <c r="Y1009" t="b">
        <f t="shared" si="45"/>
        <v>0</v>
      </c>
      <c r="Z1009" t="b">
        <f t="shared" si="46"/>
        <v>1</v>
      </c>
      <c r="AA1009" t="b">
        <f t="shared" si="47"/>
        <v>0</v>
      </c>
    </row>
    <row r="1010" spans="23:27" x14ac:dyDescent="0.25">
      <c r="W1010" t="str" cm="1">
        <f t="array" ref="W1010">RoundToTwoSigFigs(B1010*$O1010+$N1010)&amp;" "&amp;$J1010</f>
        <v xml:space="preserve">0 </v>
      </c>
      <c r="X1010" t="str" cm="1">
        <f t="array" ref="X1010">RoundToTwoSigFigs(C1010*$O1010+$N1010)&amp;" "&amp;$J1010</f>
        <v xml:space="preserve">0 </v>
      </c>
      <c r="Y1010" t="b">
        <f t="shared" si="45"/>
        <v>0</v>
      </c>
      <c r="Z1010" t="b">
        <f t="shared" si="46"/>
        <v>1</v>
      </c>
      <c r="AA1010" t="b">
        <f t="shared" si="47"/>
        <v>0</v>
      </c>
    </row>
    <row r="1011" spans="23:27" x14ac:dyDescent="0.25">
      <c r="W1011" t="str" cm="1">
        <f t="array" ref="W1011">RoundToTwoSigFigs(B1011*$O1011+$N1011)&amp;" "&amp;$J1011</f>
        <v xml:space="preserve">0 </v>
      </c>
      <c r="X1011" t="str" cm="1">
        <f t="array" ref="X1011">RoundToTwoSigFigs(C1011*$O1011+$N1011)&amp;" "&amp;$J1011</f>
        <v xml:space="preserve">0 </v>
      </c>
      <c r="Y1011" t="b">
        <f t="shared" si="45"/>
        <v>0</v>
      </c>
      <c r="Z1011" t="b">
        <f t="shared" si="46"/>
        <v>1</v>
      </c>
      <c r="AA1011" t="b">
        <f t="shared" si="47"/>
        <v>0</v>
      </c>
    </row>
    <row r="1012" spans="23:27" x14ac:dyDescent="0.25">
      <c r="W1012" t="str" cm="1">
        <f t="array" ref="W1012">RoundToTwoSigFigs(B1012*$O1012+$N1012)&amp;" "&amp;$J1012</f>
        <v xml:space="preserve">0 </v>
      </c>
      <c r="X1012" t="str" cm="1">
        <f t="array" ref="X1012">RoundToTwoSigFigs(C1012*$O1012+$N1012)&amp;" "&amp;$J1012</f>
        <v xml:space="preserve">0 </v>
      </c>
      <c r="Y1012" t="b">
        <f t="shared" si="45"/>
        <v>0</v>
      </c>
      <c r="Z1012" t="b">
        <f t="shared" si="46"/>
        <v>1</v>
      </c>
      <c r="AA1012" t="b">
        <f t="shared" si="47"/>
        <v>0</v>
      </c>
    </row>
    <row r="1013" spans="23:27" x14ac:dyDescent="0.25">
      <c r="W1013" t="str" cm="1">
        <f t="array" ref="W1013">RoundToTwoSigFigs(B1013*$O1013+$N1013)&amp;" "&amp;$J1013</f>
        <v xml:space="preserve">0 </v>
      </c>
      <c r="X1013" t="str" cm="1">
        <f t="array" ref="X1013">RoundToTwoSigFigs(C1013*$O1013+$N1013)&amp;" "&amp;$J1013</f>
        <v xml:space="preserve">0 </v>
      </c>
      <c r="Y1013" t="b">
        <f t="shared" si="45"/>
        <v>0</v>
      </c>
      <c r="Z1013" t="b">
        <f t="shared" si="46"/>
        <v>1</v>
      </c>
      <c r="AA1013" t="b">
        <f t="shared" si="47"/>
        <v>0</v>
      </c>
    </row>
    <row r="1014" spans="23:27" x14ac:dyDescent="0.25">
      <c r="W1014" t="str" cm="1">
        <f t="array" ref="W1014">RoundToTwoSigFigs(B1014*$O1014+$N1014)&amp;" "&amp;$J1014</f>
        <v xml:space="preserve">0 </v>
      </c>
      <c r="X1014" t="str" cm="1">
        <f t="array" ref="X1014">RoundToTwoSigFigs(C1014*$O1014+$N1014)&amp;" "&amp;$J1014</f>
        <v xml:space="preserve">0 </v>
      </c>
      <c r="Y1014" t="b">
        <f t="shared" si="45"/>
        <v>0</v>
      </c>
      <c r="Z1014" t="b">
        <f t="shared" si="46"/>
        <v>1</v>
      </c>
      <c r="AA1014" t="b">
        <f t="shared" si="47"/>
        <v>0</v>
      </c>
    </row>
    <row r="1015" spans="23:27" x14ac:dyDescent="0.25">
      <c r="W1015" t="str" cm="1">
        <f t="array" ref="W1015">RoundToTwoSigFigs(B1015*$O1015+$N1015)&amp;" "&amp;$J1015</f>
        <v xml:space="preserve">0 </v>
      </c>
      <c r="X1015" t="str" cm="1">
        <f t="array" ref="X1015">RoundToTwoSigFigs(C1015*$O1015+$N1015)&amp;" "&amp;$J1015</f>
        <v xml:space="preserve">0 </v>
      </c>
      <c r="Y1015" t="b">
        <f t="shared" si="45"/>
        <v>0</v>
      </c>
      <c r="Z1015" t="b">
        <f t="shared" si="46"/>
        <v>1</v>
      </c>
      <c r="AA1015" t="b">
        <f t="shared" si="47"/>
        <v>0</v>
      </c>
    </row>
    <row r="1016" spans="23:27" x14ac:dyDescent="0.25">
      <c r="W1016" t="str" cm="1">
        <f t="array" ref="W1016">RoundToTwoSigFigs(B1016*$O1016+$N1016)&amp;" "&amp;$J1016</f>
        <v xml:space="preserve">0 </v>
      </c>
      <c r="X1016" t="str" cm="1">
        <f t="array" ref="X1016">RoundToTwoSigFigs(C1016*$O1016+$N1016)&amp;" "&amp;$J1016</f>
        <v xml:space="preserve">0 </v>
      </c>
      <c r="Y1016" t="b">
        <f t="shared" si="45"/>
        <v>0</v>
      </c>
      <c r="Z1016" t="b">
        <f t="shared" si="46"/>
        <v>1</v>
      </c>
      <c r="AA1016" t="b">
        <f t="shared" si="47"/>
        <v>0</v>
      </c>
    </row>
    <row r="1017" spans="23:27" x14ac:dyDescent="0.25">
      <c r="W1017" t="str" cm="1">
        <f t="array" ref="W1017">RoundToTwoSigFigs(B1017*$O1017+$N1017)&amp;" "&amp;$J1017</f>
        <v xml:space="preserve">0 </v>
      </c>
      <c r="X1017" t="str" cm="1">
        <f t="array" ref="X1017">RoundToTwoSigFigs(C1017*$O1017+$N1017)&amp;" "&amp;$J1017</f>
        <v xml:space="preserve">0 </v>
      </c>
      <c r="Y1017" t="b">
        <f t="shared" si="45"/>
        <v>0</v>
      </c>
      <c r="Z1017" t="b">
        <f t="shared" si="46"/>
        <v>1</v>
      </c>
      <c r="AA1017" t="b">
        <f t="shared" si="47"/>
        <v>0</v>
      </c>
    </row>
    <row r="1018" spans="23:27" x14ac:dyDescent="0.25">
      <c r="W1018" t="str" cm="1">
        <f t="array" ref="W1018">RoundToTwoSigFigs(B1018*$O1018+$N1018)&amp;" "&amp;$J1018</f>
        <v xml:space="preserve">0 </v>
      </c>
      <c r="X1018" t="str" cm="1">
        <f t="array" ref="X1018">RoundToTwoSigFigs(C1018*$O1018+$N1018)&amp;" "&amp;$J1018</f>
        <v xml:space="preserve">0 </v>
      </c>
      <c r="Y1018" t="b">
        <f t="shared" si="45"/>
        <v>0</v>
      </c>
      <c r="Z1018" t="b">
        <f t="shared" si="46"/>
        <v>1</v>
      </c>
      <c r="AA1018" t="b">
        <f t="shared" si="47"/>
        <v>0</v>
      </c>
    </row>
    <row r="1019" spans="23:27" x14ac:dyDescent="0.25">
      <c r="W1019" t="str" cm="1">
        <f t="array" ref="W1019">RoundToTwoSigFigs(B1019*$O1019+$N1019)&amp;" "&amp;$J1019</f>
        <v xml:space="preserve">0 </v>
      </c>
      <c r="X1019" t="str" cm="1">
        <f t="array" ref="X1019">RoundToTwoSigFigs(C1019*$O1019+$N1019)&amp;" "&amp;$J1019</f>
        <v xml:space="preserve">0 </v>
      </c>
      <c r="Y1019" t="b">
        <f t="shared" si="45"/>
        <v>0</v>
      </c>
      <c r="Z1019" t="b">
        <f t="shared" si="46"/>
        <v>1</v>
      </c>
      <c r="AA1019" t="b">
        <f t="shared" si="47"/>
        <v>0</v>
      </c>
    </row>
    <row r="1020" spans="23:27" x14ac:dyDescent="0.25">
      <c r="W1020" t="str" cm="1">
        <f t="array" ref="W1020">RoundToTwoSigFigs(B1020*$O1020+$N1020)&amp;" "&amp;$J1020</f>
        <v xml:space="preserve">0 </v>
      </c>
      <c r="X1020" t="str" cm="1">
        <f t="array" ref="X1020">RoundToTwoSigFigs(C1020*$O1020+$N1020)&amp;" "&amp;$J1020</f>
        <v xml:space="preserve">0 </v>
      </c>
      <c r="Y1020" t="b">
        <f t="shared" si="45"/>
        <v>0</v>
      </c>
      <c r="Z1020" t="b">
        <f t="shared" si="46"/>
        <v>1</v>
      </c>
      <c r="AA1020" t="b">
        <f t="shared" si="47"/>
        <v>0</v>
      </c>
    </row>
    <row r="1021" spans="23:27" x14ac:dyDescent="0.25">
      <c r="W1021" t="str" cm="1">
        <f t="array" ref="W1021">RoundToTwoSigFigs(B1021*$O1021+$N1021)&amp;" "&amp;$J1021</f>
        <v xml:space="preserve">0 </v>
      </c>
      <c r="X1021" t="str" cm="1">
        <f t="array" ref="X1021">RoundToTwoSigFigs(C1021*$O1021+$N1021)&amp;" "&amp;$J1021</f>
        <v xml:space="preserve">0 </v>
      </c>
      <c r="Y1021" t="b">
        <f t="shared" si="45"/>
        <v>0</v>
      </c>
      <c r="Z1021" t="b">
        <f t="shared" si="46"/>
        <v>1</v>
      </c>
      <c r="AA1021" t="b">
        <f t="shared" si="47"/>
        <v>0</v>
      </c>
    </row>
    <row r="1022" spans="23:27" x14ac:dyDescent="0.25">
      <c r="W1022" t="str" cm="1">
        <f t="array" ref="W1022">RoundToTwoSigFigs(B1022*$O1022+$N1022)&amp;" "&amp;$J1022</f>
        <v xml:space="preserve">0 </v>
      </c>
      <c r="X1022" t="str" cm="1">
        <f t="array" ref="X1022">RoundToTwoSigFigs(C1022*$O1022+$N1022)&amp;" "&amp;$J1022</f>
        <v xml:space="preserve">0 </v>
      </c>
      <c r="Y1022" t="b">
        <f t="shared" si="45"/>
        <v>0</v>
      </c>
      <c r="Z1022" t="b">
        <f t="shared" si="46"/>
        <v>1</v>
      </c>
      <c r="AA1022" t="b">
        <f t="shared" si="47"/>
        <v>0</v>
      </c>
    </row>
    <row r="1023" spans="23:27" x14ac:dyDescent="0.25">
      <c r="W1023" t="str" cm="1">
        <f t="array" ref="W1023">RoundToTwoSigFigs(B1023*$O1023+$N1023)&amp;" "&amp;$J1023</f>
        <v xml:space="preserve">0 </v>
      </c>
      <c r="X1023" t="str" cm="1">
        <f t="array" ref="X1023">RoundToTwoSigFigs(C1023*$O1023+$N1023)&amp;" "&amp;$J1023</f>
        <v xml:space="preserve">0 </v>
      </c>
      <c r="Y1023" t="b">
        <f t="shared" si="45"/>
        <v>0</v>
      </c>
      <c r="Z1023" t="b">
        <f t="shared" si="46"/>
        <v>1</v>
      </c>
      <c r="AA1023" t="b">
        <f t="shared" si="47"/>
        <v>0</v>
      </c>
    </row>
    <row r="1024" spans="23:27" x14ac:dyDescent="0.25">
      <c r="W1024" t="str" cm="1">
        <f t="array" ref="W1024">RoundToTwoSigFigs(B1024*$O1024+$N1024)&amp;" "&amp;$J1024</f>
        <v xml:space="preserve">0 </v>
      </c>
      <c r="X1024" t="str" cm="1">
        <f t="array" ref="X1024">RoundToTwoSigFigs(C1024*$O1024+$N1024)&amp;" "&amp;$J1024</f>
        <v xml:space="preserve">0 </v>
      </c>
      <c r="Y1024" t="b">
        <f t="shared" si="45"/>
        <v>0</v>
      </c>
      <c r="Z1024" t="b">
        <f t="shared" si="46"/>
        <v>1</v>
      </c>
      <c r="AA1024" t="b">
        <f t="shared" si="47"/>
        <v>0</v>
      </c>
    </row>
    <row r="1025" spans="23:27" x14ac:dyDescent="0.25">
      <c r="W1025" t="str" cm="1">
        <f t="array" ref="W1025">RoundToTwoSigFigs(B1025*$O1025+$N1025)&amp;" "&amp;$J1025</f>
        <v xml:space="preserve">0 </v>
      </c>
      <c r="X1025" t="str" cm="1">
        <f t="array" ref="X1025">RoundToTwoSigFigs(C1025*$O1025+$N1025)&amp;" "&amp;$J1025</f>
        <v xml:space="preserve">0 </v>
      </c>
      <c r="Y1025" t="b">
        <f t="shared" si="45"/>
        <v>0</v>
      </c>
      <c r="Z1025" t="b">
        <f t="shared" si="46"/>
        <v>1</v>
      </c>
      <c r="AA1025" t="b">
        <f t="shared" si="47"/>
        <v>0</v>
      </c>
    </row>
    <row r="1026" spans="23:27" x14ac:dyDescent="0.25">
      <c r="W1026" t="str" cm="1">
        <f t="array" ref="W1026">RoundToTwoSigFigs(B1026*$O1026+$N1026)&amp;" "&amp;$J1026</f>
        <v xml:space="preserve">0 </v>
      </c>
      <c r="X1026" t="str" cm="1">
        <f t="array" ref="X1026">RoundToTwoSigFigs(C1026*$O1026+$N1026)&amp;" "&amp;$J1026</f>
        <v xml:space="preserve">0 </v>
      </c>
      <c r="Y1026" t="b">
        <f t="shared" si="45"/>
        <v>0</v>
      </c>
      <c r="Z1026" t="b">
        <f t="shared" si="46"/>
        <v>1</v>
      </c>
      <c r="AA1026" t="b">
        <f t="shared" si="47"/>
        <v>0</v>
      </c>
    </row>
    <row r="1027" spans="23:27" x14ac:dyDescent="0.25">
      <c r="W1027" t="str" cm="1">
        <f t="array" ref="W1027">RoundToTwoSigFigs(B1027*$O1027+$N1027)&amp;" "&amp;$J1027</f>
        <v xml:space="preserve">0 </v>
      </c>
      <c r="X1027" t="str" cm="1">
        <f t="array" ref="X1027">RoundToTwoSigFigs(C1027*$O1027+$N1027)&amp;" "&amp;$J1027</f>
        <v xml:space="preserve">0 </v>
      </c>
      <c r="Y1027" t="b">
        <f t="shared" ref="Y1027:Y1090" si="48">AND((W1027=U1027),(V1027=X1027))</f>
        <v>0</v>
      </c>
      <c r="Z1027" t="b">
        <f t="shared" ref="Z1027:Z1090" si="49">AND(B1027&gt;=F1027,B1027&lt;=G1027)</f>
        <v>1</v>
      </c>
      <c r="AA1027" t="b">
        <f t="shared" ref="AA1027:AA1090" si="50">F1027&lt;G1027</f>
        <v>0</v>
      </c>
    </row>
    <row r="1028" spans="23:27" x14ac:dyDescent="0.25">
      <c r="W1028" t="str" cm="1">
        <f t="array" ref="W1028">RoundToTwoSigFigs(B1028*$O1028+$N1028)&amp;" "&amp;$J1028</f>
        <v xml:space="preserve">0 </v>
      </c>
      <c r="X1028" t="str" cm="1">
        <f t="array" ref="X1028">RoundToTwoSigFigs(C1028*$O1028+$N1028)&amp;" "&amp;$J1028</f>
        <v xml:space="preserve">0 </v>
      </c>
      <c r="Y1028" t="b">
        <f t="shared" si="48"/>
        <v>0</v>
      </c>
      <c r="Z1028" t="b">
        <f t="shared" si="49"/>
        <v>1</v>
      </c>
      <c r="AA1028" t="b">
        <f t="shared" si="50"/>
        <v>0</v>
      </c>
    </row>
    <row r="1029" spans="23:27" x14ac:dyDescent="0.25">
      <c r="W1029" t="str" cm="1">
        <f t="array" ref="W1029">RoundToTwoSigFigs(B1029*$O1029+$N1029)&amp;" "&amp;$J1029</f>
        <v xml:space="preserve">0 </v>
      </c>
      <c r="X1029" t="str" cm="1">
        <f t="array" ref="X1029">RoundToTwoSigFigs(C1029*$O1029+$N1029)&amp;" "&amp;$J1029</f>
        <v xml:space="preserve">0 </v>
      </c>
      <c r="Y1029" t="b">
        <f t="shared" si="48"/>
        <v>0</v>
      </c>
      <c r="Z1029" t="b">
        <f t="shared" si="49"/>
        <v>1</v>
      </c>
      <c r="AA1029" t="b">
        <f t="shared" si="50"/>
        <v>0</v>
      </c>
    </row>
    <row r="1030" spans="23:27" x14ac:dyDescent="0.25">
      <c r="W1030" t="str" cm="1">
        <f t="array" ref="W1030">RoundToTwoSigFigs(B1030*$O1030+$N1030)&amp;" "&amp;$J1030</f>
        <v xml:space="preserve">0 </v>
      </c>
      <c r="X1030" t="str" cm="1">
        <f t="array" ref="X1030">RoundToTwoSigFigs(C1030*$O1030+$N1030)&amp;" "&amp;$J1030</f>
        <v xml:space="preserve">0 </v>
      </c>
      <c r="Y1030" t="b">
        <f t="shared" si="48"/>
        <v>0</v>
      </c>
      <c r="Z1030" t="b">
        <f t="shared" si="49"/>
        <v>1</v>
      </c>
      <c r="AA1030" t="b">
        <f t="shared" si="50"/>
        <v>0</v>
      </c>
    </row>
    <row r="1031" spans="23:27" x14ac:dyDescent="0.25">
      <c r="W1031" t="str" cm="1">
        <f t="array" ref="W1031">RoundToTwoSigFigs(B1031*$O1031+$N1031)&amp;" "&amp;$J1031</f>
        <v xml:space="preserve">0 </v>
      </c>
      <c r="X1031" t="str" cm="1">
        <f t="array" ref="X1031">RoundToTwoSigFigs(C1031*$O1031+$N1031)&amp;" "&amp;$J1031</f>
        <v xml:space="preserve">0 </v>
      </c>
      <c r="Y1031" t="b">
        <f t="shared" si="48"/>
        <v>0</v>
      </c>
      <c r="Z1031" t="b">
        <f t="shared" si="49"/>
        <v>1</v>
      </c>
      <c r="AA1031" t="b">
        <f t="shared" si="50"/>
        <v>0</v>
      </c>
    </row>
    <row r="1032" spans="23:27" x14ac:dyDescent="0.25">
      <c r="W1032" t="str" cm="1">
        <f t="array" ref="W1032">RoundToTwoSigFigs(B1032*$O1032+$N1032)&amp;" "&amp;$J1032</f>
        <v xml:space="preserve">0 </v>
      </c>
      <c r="X1032" t="str" cm="1">
        <f t="array" ref="X1032">RoundToTwoSigFigs(C1032*$O1032+$N1032)&amp;" "&amp;$J1032</f>
        <v xml:space="preserve">0 </v>
      </c>
      <c r="Y1032" t="b">
        <f t="shared" si="48"/>
        <v>0</v>
      </c>
      <c r="Z1032" t="b">
        <f t="shared" si="49"/>
        <v>1</v>
      </c>
      <c r="AA1032" t="b">
        <f t="shared" si="50"/>
        <v>0</v>
      </c>
    </row>
    <row r="1033" spans="23:27" x14ac:dyDescent="0.25">
      <c r="W1033" t="str" cm="1">
        <f t="array" ref="W1033">RoundToTwoSigFigs(B1033*$O1033+$N1033)&amp;" "&amp;$J1033</f>
        <v xml:space="preserve">0 </v>
      </c>
      <c r="X1033" t="str" cm="1">
        <f t="array" ref="X1033">RoundToTwoSigFigs(C1033*$O1033+$N1033)&amp;" "&amp;$J1033</f>
        <v xml:space="preserve">0 </v>
      </c>
      <c r="Y1033" t="b">
        <f t="shared" si="48"/>
        <v>0</v>
      </c>
      <c r="Z1033" t="b">
        <f t="shared" si="49"/>
        <v>1</v>
      </c>
      <c r="AA1033" t="b">
        <f t="shared" si="50"/>
        <v>0</v>
      </c>
    </row>
    <row r="1034" spans="23:27" x14ac:dyDescent="0.25">
      <c r="W1034" t="str" cm="1">
        <f t="array" ref="W1034">RoundToTwoSigFigs(B1034*$O1034+$N1034)&amp;" "&amp;$J1034</f>
        <v xml:space="preserve">0 </v>
      </c>
      <c r="X1034" t="str" cm="1">
        <f t="array" ref="X1034">RoundToTwoSigFigs(C1034*$O1034+$N1034)&amp;" "&amp;$J1034</f>
        <v xml:space="preserve">0 </v>
      </c>
      <c r="Y1034" t="b">
        <f t="shared" si="48"/>
        <v>0</v>
      </c>
      <c r="Z1034" t="b">
        <f t="shared" si="49"/>
        <v>1</v>
      </c>
      <c r="AA1034" t="b">
        <f t="shared" si="50"/>
        <v>0</v>
      </c>
    </row>
    <row r="1035" spans="23:27" x14ac:dyDescent="0.25">
      <c r="W1035" t="str" cm="1">
        <f t="array" ref="W1035">RoundToTwoSigFigs(B1035*$O1035+$N1035)&amp;" "&amp;$J1035</f>
        <v xml:space="preserve">0 </v>
      </c>
      <c r="X1035" t="str" cm="1">
        <f t="array" ref="X1035">RoundToTwoSigFigs(C1035*$O1035+$N1035)&amp;" "&amp;$J1035</f>
        <v xml:space="preserve">0 </v>
      </c>
      <c r="Y1035" t="b">
        <f t="shared" si="48"/>
        <v>0</v>
      </c>
      <c r="Z1035" t="b">
        <f t="shared" si="49"/>
        <v>1</v>
      </c>
      <c r="AA1035" t="b">
        <f t="shared" si="50"/>
        <v>0</v>
      </c>
    </row>
    <row r="1036" spans="23:27" x14ac:dyDescent="0.25">
      <c r="W1036" t="str" cm="1">
        <f t="array" ref="W1036">RoundToTwoSigFigs(B1036*$O1036+$N1036)&amp;" "&amp;$J1036</f>
        <v xml:space="preserve">0 </v>
      </c>
      <c r="X1036" t="str" cm="1">
        <f t="array" ref="X1036">RoundToTwoSigFigs(C1036*$O1036+$N1036)&amp;" "&amp;$J1036</f>
        <v xml:space="preserve">0 </v>
      </c>
      <c r="Y1036" t="b">
        <f t="shared" si="48"/>
        <v>0</v>
      </c>
      <c r="Z1036" t="b">
        <f t="shared" si="49"/>
        <v>1</v>
      </c>
      <c r="AA1036" t="b">
        <f t="shared" si="50"/>
        <v>0</v>
      </c>
    </row>
    <row r="1037" spans="23:27" x14ac:dyDescent="0.25">
      <c r="W1037" t="str" cm="1">
        <f t="array" ref="W1037">RoundToTwoSigFigs(B1037*$O1037+$N1037)&amp;" "&amp;$J1037</f>
        <v xml:space="preserve">0 </v>
      </c>
      <c r="X1037" t="str" cm="1">
        <f t="array" ref="X1037">RoundToTwoSigFigs(C1037*$O1037+$N1037)&amp;" "&amp;$J1037</f>
        <v xml:space="preserve">0 </v>
      </c>
      <c r="Y1037" t="b">
        <f t="shared" si="48"/>
        <v>0</v>
      </c>
      <c r="Z1037" t="b">
        <f t="shared" si="49"/>
        <v>1</v>
      </c>
      <c r="AA1037" t="b">
        <f t="shared" si="50"/>
        <v>0</v>
      </c>
    </row>
    <row r="1038" spans="23:27" x14ac:dyDescent="0.25">
      <c r="W1038" t="str" cm="1">
        <f t="array" ref="W1038">RoundToTwoSigFigs(B1038*$O1038+$N1038)&amp;" "&amp;$J1038</f>
        <v xml:space="preserve">0 </v>
      </c>
      <c r="X1038" t="str" cm="1">
        <f t="array" ref="X1038">RoundToTwoSigFigs(C1038*$O1038+$N1038)&amp;" "&amp;$J1038</f>
        <v xml:space="preserve">0 </v>
      </c>
      <c r="Y1038" t="b">
        <f t="shared" si="48"/>
        <v>0</v>
      </c>
      <c r="Z1038" t="b">
        <f t="shared" si="49"/>
        <v>1</v>
      </c>
      <c r="AA1038" t="b">
        <f t="shared" si="50"/>
        <v>0</v>
      </c>
    </row>
    <row r="1039" spans="23:27" x14ac:dyDescent="0.25">
      <c r="W1039" t="str" cm="1">
        <f t="array" ref="W1039">RoundToTwoSigFigs(B1039*$O1039+$N1039)&amp;" "&amp;$J1039</f>
        <v xml:space="preserve">0 </v>
      </c>
      <c r="X1039" t="str" cm="1">
        <f t="array" ref="X1039">RoundToTwoSigFigs(C1039*$O1039+$N1039)&amp;" "&amp;$J1039</f>
        <v xml:space="preserve">0 </v>
      </c>
      <c r="Y1039" t="b">
        <f t="shared" si="48"/>
        <v>0</v>
      </c>
      <c r="Z1039" t="b">
        <f t="shared" si="49"/>
        <v>1</v>
      </c>
      <c r="AA1039" t="b">
        <f t="shared" si="50"/>
        <v>0</v>
      </c>
    </row>
    <row r="1040" spans="23:27" x14ac:dyDescent="0.25">
      <c r="W1040" t="str" cm="1">
        <f t="array" ref="W1040">RoundToTwoSigFigs(B1040*$O1040+$N1040)&amp;" "&amp;$J1040</f>
        <v xml:space="preserve">0 </v>
      </c>
      <c r="X1040" t="str" cm="1">
        <f t="array" ref="X1040">RoundToTwoSigFigs(C1040*$O1040+$N1040)&amp;" "&amp;$J1040</f>
        <v xml:space="preserve">0 </v>
      </c>
      <c r="Y1040" t="b">
        <f t="shared" si="48"/>
        <v>0</v>
      </c>
      <c r="Z1040" t="b">
        <f t="shared" si="49"/>
        <v>1</v>
      </c>
      <c r="AA1040" t="b">
        <f t="shared" si="50"/>
        <v>0</v>
      </c>
    </row>
    <row r="1041" spans="8:27" x14ac:dyDescent="0.25">
      <c r="W1041" t="str" cm="1">
        <f t="array" ref="W1041">RoundToTwoSigFigs(B1041*$O1041+$N1041)&amp;" "&amp;$J1041</f>
        <v xml:space="preserve">0 </v>
      </c>
      <c r="X1041" t="str" cm="1">
        <f t="array" ref="X1041">RoundToTwoSigFigs(C1041*$O1041+$N1041)&amp;" "&amp;$J1041</f>
        <v xml:space="preserve">0 </v>
      </c>
      <c r="Y1041" t="b">
        <f t="shared" si="48"/>
        <v>0</v>
      </c>
      <c r="Z1041" t="b">
        <f t="shared" si="49"/>
        <v>1</v>
      </c>
      <c r="AA1041" t="b">
        <f t="shared" si="50"/>
        <v>0</v>
      </c>
    </row>
    <row r="1042" spans="8:27" x14ac:dyDescent="0.25">
      <c r="W1042" t="str" cm="1">
        <f t="array" ref="W1042">RoundToTwoSigFigs(B1042*$O1042+$N1042)&amp;" "&amp;$J1042</f>
        <v xml:space="preserve">0 </v>
      </c>
      <c r="X1042" t="str" cm="1">
        <f t="array" ref="X1042">RoundToTwoSigFigs(C1042*$O1042+$N1042)&amp;" "&amp;$J1042</f>
        <v xml:space="preserve">0 </v>
      </c>
      <c r="Y1042" t="b">
        <f t="shared" si="48"/>
        <v>0</v>
      </c>
      <c r="Z1042" t="b">
        <f t="shared" si="49"/>
        <v>1</v>
      </c>
      <c r="AA1042" t="b">
        <f t="shared" si="50"/>
        <v>0</v>
      </c>
    </row>
    <row r="1043" spans="8:27" x14ac:dyDescent="0.25">
      <c r="W1043" t="str" cm="1">
        <f t="array" ref="W1043">RoundToTwoSigFigs(B1043*$O1043+$N1043)&amp;" "&amp;$J1043</f>
        <v xml:space="preserve">0 </v>
      </c>
      <c r="X1043" t="str" cm="1">
        <f t="array" ref="X1043">RoundToTwoSigFigs(C1043*$O1043+$N1043)&amp;" "&amp;$J1043</f>
        <v xml:space="preserve">0 </v>
      </c>
      <c r="Y1043" t="b">
        <f t="shared" si="48"/>
        <v>0</v>
      </c>
      <c r="Z1043" t="b">
        <f t="shared" si="49"/>
        <v>1</v>
      </c>
      <c r="AA1043" t="b">
        <f t="shared" si="50"/>
        <v>0</v>
      </c>
    </row>
    <row r="1044" spans="8:27" x14ac:dyDescent="0.25">
      <c r="W1044" t="str" cm="1">
        <f t="array" ref="W1044">RoundToTwoSigFigs(B1044*$O1044+$N1044)&amp;" "&amp;$J1044</f>
        <v xml:space="preserve">0 </v>
      </c>
      <c r="X1044" t="str" cm="1">
        <f t="array" ref="X1044">RoundToTwoSigFigs(C1044*$O1044+$N1044)&amp;" "&amp;$J1044</f>
        <v xml:space="preserve">0 </v>
      </c>
      <c r="Y1044" t="b">
        <f t="shared" si="48"/>
        <v>0</v>
      </c>
      <c r="Z1044" t="b">
        <f t="shared" si="49"/>
        <v>1</v>
      </c>
      <c r="AA1044" t="b">
        <f t="shared" si="50"/>
        <v>0</v>
      </c>
    </row>
    <row r="1045" spans="8:27" x14ac:dyDescent="0.25">
      <c r="H1045" s="185"/>
      <c r="W1045" t="str" cm="1">
        <f t="array" ref="W1045">RoundToTwoSigFigs(B1045*$O1045+$N1045)&amp;" "&amp;$J1045</f>
        <v xml:space="preserve">0 </v>
      </c>
      <c r="X1045" t="str" cm="1">
        <f t="array" ref="X1045">RoundToTwoSigFigs(C1045*$O1045+$N1045)&amp;" "&amp;$J1045</f>
        <v xml:space="preserve">0 </v>
      </c>
      <c r="Y1045" t="b">
        <f t="shared" si="48"/>
        <v>0</v>
      </c>
      <c r="Z1045" t="b">
        <f t="shared" si="49"/>
        <v>1</v>
      </c>
      <c r="AA1045" t="b">
        <f t="shared" si="50"/>
        <v>0</v>
      </c>
    </row>
    <row r="1046" spans="8:27" x14ac:dyDescent="0.25">
      <c r="W1046" t="str" cm="1">
        <f t="array" ref="W1046">RoundToTwoSigFigs(B1046*$O1046+$N1046)&amp;" "&amp;$J1046</f>
        <v xml:space="preserve">0 </v>
      </c>
      <c r="X1046" t="str" cm="1">
        <f t="array" ref="X1046">RoundToTwoSigFigs(C1046*$O1046+$N1046)&amp;" "&amp;$J1046</f>
        <v xml:space="preserve">0 </v>
      </c>
      <c r="Y1046" t="b">
        <f t="shared" si="48"/>
        <v>0</v>
      </c>
      <c r="Z1046" t="b">
        <f t="shared" si="49"/>
        <v>1</v>
      </c>
      <c r="AA1046" t="b">
        <f t="shared" si="50"/>
        <v>0</v>
      </c>
    </row>
    <row r="1047" spans="8:27" x14ac:dyDescent="0.25">
      <c r="W1047" t="str" cm="1">
        <f t="array" ref="W1047">RoundToTwoSigFigs(B1047*$O1047+$N1047)&amp;" "&amp;$J1047</f>
        <v xml:space="preserve">0 </v>
      </c>
      <c r="X1047" t="str" cm="1">
        <f t="array" ref="X1047">RoundToTwoSigFigs(C1047*$O1047+$N1047)&amp;" "&amp;$J1047</f>
        <v xml:space="preserve">0 </v>
      </c>
      <c r="Y1047" t="b">
        <f t="shared" si="48"/>
        <v>0</v>
      </c>
      <c r="Z1047" t="b">
        <f t="shared" si="49"/>
        <v>1</v>
      </c>
      <c r="AA1047" t="b">
        <f t="shared" si="50"/>
        <v>0</v>
      </c>
    </row>
    <row r="1048" spans="8:27" x14ac:dyDescent="0.25">
      <c r="W1048" t="str" cm="1">
        <f t="array" ref="W1048">RoundToTwoSigFigs(B1048*$O1048+$N1048)&amp;" "&amp;$J1048</f>
        <v xml:space="preserve">0 </v>
      </c>
      <c r="X1048" t="str" cm="1">
        <f t="array" ref="X1048">RoundToTwoSigFigs(C1048*$O1048+$N1048)&amp;" "&amp;$J1048</f>
        <v xml:space="preserve">0 </v>
      </c>
      <c r="Y1048" t="b">
        <f t="shared" si="48"/>
        <v>0</v>
      </c>
      <c r="Z1048" t="b">
        <f t="shared" si="49"/>
        <v>1</v>
      </c>
      <c r="AA1048" t="b">
        <f t="shared" si="50"/>
        <v>0</v>
      </c>
    </row>
    <row r="1049" spans="8:27" x14ac:dyDescent="0.25">
      <c r="W1049" t="str" cm="1">
        <f t="array" ref="W1049">RoundToTwoSigFigs(B1049*$O1049+$N1049)&amp;" "&amp;$J1049</f>
        <v xml:space="preserve">0 </v>
      </c>
      <c r="X1049" t="str" cm="1">
        <f t="array" ref="X1049">RoundToTwoSigFigs(C1049*$O1049+$N1049)&amp;" "&amp;$J1049</f>
        <v xml:space="preserve">0 </v>
      </c>
      <c r="Y1049" t="b">
        <f t="shared" si="48"/>
        <v>0</v>
      </c>
      <c r="Z1049" t="b">
        <f t="shared" si="49"/>
        <v>1</v>
      </c>
      <c r="AA1049" t="b">
        <f t="shared" si="50"/>
        <v>0</v>
      </c>
    </row>
    <row r="1050" spans="8:27" x14ac:dyDescent="0.25">
      <c r="W1050" t="str" cm="1">
        <f t="array" ref="W1050">RoundToTwoSigFigs(B1050*$O1050+$N1050)&amp;" "&amp;$J1050</f>
        <v xml:space="preserve">0 </v>
      </c>
      <c r="X1050" t="str" cm="1">
        <f t="array" ref="X1050">RoundToTwoSigFigs(C1050*$O1050+$N1050)&amp;" "&amp;$J1050</f>
        <v xml:space="preserve">0 </v>
      </c>
      <c r="Y1050" t="b">
        <f t="shared" si="48"/>
        <v>0</v>
      </c>
      <c r="Z1050" t="b">
        <f t="shared" si="49"/>
        <v>1</v>
      </c>
      <c r="AA1050" t="b">
        <f t="shared" si="50"/>
        <v>0</v>
      </c>
    </row>
    <row r="1051" spans="8:27" x14ac:dyDescent="0.25">
      <c r="W1051" t="str" cm="1">
        <f t="array" ref="W1051">RoundToTwoSigFigs(B1051*$O1051+$N1051)&amp;" "&amp;$J1051</f>
        <v xml:space="preserve">0 </v>
      </c>
      <c r="X1051" t="str" cm="1">
        <f t="array" ref="X1051">RoundToTwoSigFigs(C1051*$O1051+$N1051)&amp;" "&amp;$J1051</f>
        <v xml:space="preserve">0 </v>
      </c>
      <c r="Y1051" t="b">
        <f t="shared" si="48"/>
        <v>0</v>
      </c>
      <c r="Z1051" t="b">
        <f t="shared" si="49"/>
        <v>1</v>
      </c>
      <c r="AA1051" t="b">
        <f t="shared" si="50"/>
        <v>0</v>
      </c>
    </row>
    <row r="1052" spans="8:27" x14ac:dyDescent="0.25">
      <c r="W1052" t="str" cm="1">
        <f t="array" ref="W1052">RoundToTwoSigFigs(B1052*$O1052+$N1052)&amp;" "&amp;$J1052</f>
        <v xml:space="preserve">0 </v>
      </c>
      <c r="X1052" t="str" cm="1">
        <f t="array" ref="X1052">RoundToTwoSigFigs(C1052*$O1052+$N1052)&amp;" "&amp;$J1052</f>
        <v xml:space="preserve">0 </v>
      </c>
      <c r="Y1052" t="b">
        <f t="shared" si="48"/>
        <v>0</v>
      </c>
      <c r="Z1052" t="b">
        <f t="shared" si="49"/>
        <v>1</v>
      </c>
      <c r="AA1052" t="b">
        <f t="shared" si="50"/>
        <v>0</v>
      </c>
    </row>
    <row r="1053" spans="8:27" x14ac:dyDescent="0.25">
      <c r="W1053" t="str" cm="1">
        <f t="array" ref="W1053">RoundToTwoSigFigs(B1053*$O1053+$N1053)&amp;" "&amp;$J1053</f>
        <v xml:space="preserve">0 </v>
      </c>
      <c r="X1053" t="str" cm="1">
        <f t="array" ref="X1053">RoundToTwoSigFigs(C1053*$O1053+$N1053)&amp;" "&amp;$J1053</f>
        <v xml:space="preserve">0 </v>
      </c>
      <c r="Y1053" t="b">
        <f t="shared" si="48"/>
        <v>0</v>
      </c>
      <c r="Z1053" t="b">
        <f t="shared" si="49"/>
        <v>1</v>
      </c>
      <c r="AA1053" t="b">
        <f t="shared" si="50"/>
        <v>0</v>
      </c>
    </row>
    <row r="1054" spans="8:27" x14ac:dyDescent="0.25">
      <c r="W1054" t="str" cm="1">
        <f t="array" ref="W1054">RoundToTwoSigFigs(B1054*$O1054+$N1054)&amp;" "&amp;$J1054</f>
        <v xml:space="preserve">0 </v>
      </c>
      <c r="X1054" t="str" cm="1">
        <f t="array" ref="X1054">RoundToTwoSigFigs(C1054*$O1054+$N1054)&amp;" "&amp;$J1054</f>
        <v xml:space="preserve">0 </v>
      </c>
      <c r="Y1054" t="b">
        <f t="shared" si="48"/>
        <v>0</v>
      </c>
      <c r="Z1054" t="b">
        <f t="shared" si="49"/>
        <v>1</v>
      </c>
      <c r="AA1054" t="b">
        <f t="shared" si="50"/>
        <v>0</v>
      </c>
    </row>
    <row r="1055" spans="8:27" x14ac:dyDescent="0.25">
      <c r="W1055" t="str" cm="1">
        <f t="array" ref="W1055">RoundToTwoSigFigs(B1055*$O1055+$N1055)&amp;" "&amp;$J1055</f>
        <v xml:space="preserve">0 </v>
      </c>
      <c r="X1055" t="str" cm="1">
        <f t="array" ref="X1055">RoundToTwoSigFigs(C1055*$O1055+$N1055)&amp;" "&amp;$J1055</f>
        <v xml:space="preserve">0 </v>
      </c>
      <c r="Y1055" t="b">
        <f t="shared" si="48"/>
        <v>0</v>
      </c>
      <c r="Z1055" t="b">
        <f t="shared" si="49"/>
        <v>1</v>
      </c>
      <c r="AA1055" t="b">
        <f t="shared" si="50"/>
        <v>0</v>
      </c>
    </row>
    <row r="1056" spans="8:27" x14ac:dyDescent="0.25">
      <c r="W1056" t="str" cm="1">
        <f t="array" ref="W1056">RoundToTwoSigFigs(B1056*$O1056+$N1056)&amp;" "&amp;$J1056</f>
        <v xml:space="preserve">0 </v>
      </c>
      <c r="X1056" t="str" cm="1">
        <f t="array" ref="X1056">RoundToTwoSigFigs(C1056*$O1056+$N1056)&amp;" "&amp;$J1056</f>
        <v xml:space="preserve">0 </v>
      </c>
      <c r="Y1056" t="b">
        <f t="shared" si="48"/>
        <v>0</v>
      </c>
      <c r="Z1056" t="b">
        <f t="shared" si="49"/>
        <v>1</v>
      </c>
      <c r="AA1056" t="b">
        <f t="shared" si="50"/>
        <v>0</v>
      </c>
    </row>
    <row r="1057" spans="23:27" x14ac:dyDescent="0.25">
      <c r="W1057" t="str" cm="1">
        <f t="array" ref="W1057">RoundToTwoSigFigs(B1057*$O1057+$N1057)&amp;" "&amp;$J1057</f>
        <v xml:space="preserve">0 </v>
      </c>
      <c r="X1057" t="str" cm="1">
        <f t="array" ref="X1057">RoundToTwoSigFigs(C1057*$O1057+$N1057)&amp;" "&amp;$J1057</f>
        <v xml:space="preserve">0 </v>
      </c>
      <c r="Y1057" t="b">
        <f t="shared" si="48"/>
        <v>0</v>
      </c>
      <c r="Z1057" t="b">
        <f t="shared" si="49"/>
        <v>1</v>
      </c>
      <c r="AA1057" t="b">
        <f t="shared" si="50"/>
        <v>0</v>
      </c>
    </row>
    <row r="1058" spans="23:27" x14ac:dyDescent="0.25">
      <c r="W1058" t="str" cm="1">
        <f t="array" ref="W1058">RoundToTwoSigFigs(B1058*$O1058+$N1058)&amp;" "&amp;$J1058</f>
        <v xml:space="preserve">0 </v>
      </c>
      <c r="X1058" t="str" cm="1">
        <f t="array" ref="X1058">RoundToTwoSigFigs(C1058*$O1058+$N1058)&amp;" "&amp;$J1058</f>
        <v xml:space="preserve">0 </v>
      </c>
      <c r="Y1058" t="b">
        <f t="shared" si="48"/>
        <v>0</v>
      </c>
      <c r="Z1058" t="b">
        <f t="shared" si="49"/>
        <v>1</v>
      </c>
      <c r="AA1058" t="b">
        <f t="shared" si="50"/>
        <v>0</v>
      </c>
    </row>
    <row r="1059" spans="23:27" x14ac:dyDescent="0.25">
      <c r="W1059" t="str" cm="1">
        <f t="array" ref="W1059">RoundToTwoSigFigs(B1059*$O1059+$N1059)&amp;" "&amp;$J1059</f>
        <v xml:space="preserve">0 </v>
      </c>
      <c r="X1059" t="str" cm="1">
        <f t="array" ref="X1059">RoundToTwoSigFigs(C1059*$O1059+$N1059)&amp;" "&amp;$J1059</f>
        <v xml:space="preserve">0 </v>
      </c>
      <c r="Y1059" t="b">
        <f t="shared" si="48"/>
        <v>0</v>
      </c>
      <c r="Z1059" t="b">
        <f t="shared" si="49"/>
        <v>1</v>
      </c>
      <c r="AA1059" t="b">
        <f t="shared" si="50"/>
        <v>0</v>
      </c>
    </row>
    <row r="1060" spans="23:27" x14ac:dyDescent="0.25">
      <c r="W1060" t="str" cm="1">
        <f t="array" ref="W1060">RoundToTwoSigFigs(B1060*$O1060+$N1060)&amp;" "&amp;$J1060</f>
        <v xml:space="preserve">0 </v>
      </c>
      <c r="X1060" t="str" cm="1">
        <f t="array" ref="X1060">RoundToTwoSigFigs(C1060*$O1060+$N1060)&amp;" "&amp;$J1060</f>
        <v xml:space="preserve">0 </v>
      </c>
      <c r="Y1060" t="b">
        <f t="shared" si="48"/>
        <v>0</v>
      </c>
      <c r="Z1060" t="b">
        <f t="shared" si="49"/>
        <v>1</v>
      </c>
      <c r="AA1060" t="b">
        <f t="shared" si="50"/>
        <v>0</v>
      </c>
    </row>
    <row r="1061" spans="23:27" x14ac:dyDescent="0.25">
      <c r="W1061" t="str" cm="1">
        <f t="array" ref="W1061">RoundToTwoSigFigs(B1061*$O1061+$N1061)&amp;" "&amp;$J1061</f>
        <v xml:space="preserve">0 </v>
      </c>
      <c r="X1061" t="str" cm="1">
        <f t="array" ref="X1061">RoundToTwoSigFigs(C1061*$O1061+$N1061)&amp;" "&amp;$J1061</f>
        <v xml:space="preserve">0 </v>
      </c>
      <c r="Y1061" t="b">
        <f t="shared" si="48"/>
        <v>0</v>
      </c>
      <c r="Z1061" t="b">
        <f t="shared" si="49"/>
        <v>1</v>
      </c>
      <c r="AA1061" t="b">
        <f t="shared" si="50"/>
        <v>0</v>
      </c>
    </row>
    <row r="1062" spans="23:27" x14ac:dyDescent="0.25">
      <c r="W1062" t="str" cm="1">
        <f t="array" ref="W1062">RoundToTwoSigFigs(B1062*$O1062+$N1062)&amp;" "&amp;$J1062</f>
        <v xml:space="preserve">0 </v>
      </c>
      <c r="X1062" t="str" cm="1">
        <f t="array" ref="X1062">RoundToTwoSigFigs(C1062*$O1062+$N1062)&amp;" "&amp;$J1062</f>
        <v xml:space="preserve">0 </v>
      </c>
      <c r="Y1062" t="b">
        <f t="shared" si="48"/>
        <v>0</v>
      </c>
      <c r="Z1062" t="b">
        <f t="shared" si="49"/>
        <v>1</v>
      </c>
      <c r="AA1062" t="b">
        <f t="shared" si="50"/>
        <v>0</v>
      </c>
    </row>
    <row r="1063" spans="23:27" x14ac:dyDescent="0.25">
      <c r="W1063" t="str" cm="1">
        <f t="array" ref="W1063">RoundToTwoSigFigs(B1063*$O1063+$N1063)&amp;" "&amp;$J1063</f>
        <v xml:space="preserve">0 </v>
      </c>
      <c r="X1063" t="str" cm="1">
        <f t="array" ref="X1063">RoundToTwoSigFigs(C1063*$O1063+$N1063)&amp;" "&amp;$J1063</f>
        <v xml:space="preserve">0 </v>
      </c>
      <c r="Y1063" t="b">
        <f t="shared" si="48"/>
        <v>0</v>
      </c>
      <c r="Z1063" t="b">
        <f t="shared" si="49"/>
        <v>1</v>
      </c>
      <c r="AA1063" t="b">
        <f t="shared" si="50"/>
        <v>0</v>
      </c>
    </row>
    <row r="1064" spans="23:27" x14ac:dyDescent="0.25">
      <c r="W1064" t="str" cm="1">
        <f t="array" ref="W1064">RoundToTwoSigFigs(B1064*$O1064+$N1064)&amp;" "&amp;$J1064</f>
        <v xml:space="preserve">0 </v>
      </c>
      <c r="X1064" t="str" cm="1">
        <f t="array" ref="X1064">RoundToTwoSigFigs(C1064*$O1064+$N1064)&amp;" "&amp;$J1064</f>
        <v xml:space="preserve">0 </v>
      </c>
      <c r="Y1064" t="b">
        <f t="shared" si="48"/>
        <v>0</v>
      </c>
      <c r="Z1064" t="b">
        <f t="shared" si="49"/>
        <v>1</v>
      </c>
      <c r="AA1064" t="b">
        <f t="shared" si="50"/>
        <v>0</v>
      </c>
    </row>
    <row r="1065" spans="23:27" x14ac:dyDescent="0.25">
      <c r="W1065" t="str" cm="1">
        <f t="array" ref="W1065">RoundToTwoSigFigs(B1065*$O1065+$N1065)&amp;" "&amp;$J1065</f>
        <v xml:space="preserve">0 </v>
      </c>
      <c r="X1065" t="str" cm="1">
        <f t="array" ref="X1065">RoundToTwoSigFigs(C1065*$O1065+$N1065)&amp;" "&amp;$J1065</f>
        <v xml:space="preserve">0 </v>
      </c>
      <c r="Y1065" t="b">
        <f t="shared" si="48"/>
        <v>0</v>
      </c>
      <c r="Z1065" t="b">
        <f t="shared" si="49"/>
        <v>1</v>
      </c>
      <c r="AA1065" t="b">
        <f t="shared" si="50"/>
        <v>0</v>
      </c>
    </row>
    <row r="1066" spans="23:27" x14ac:dyDescent="0.25">
      <c r="W1066" t="str" cm="1">
        <f t="array" ref="W1066">RoundToTwoSigFigs(B1066*$O1066+$N1066)&amp;" "&amp;$J1066</f>
        <v xml:space="preserve">0 </v>
      </c>
      <c r="X1066" t="str" cm="1">
        <f t="array" ref="X1066">RoundToTwoSigFigs(C1066*$O1066+$N1066)&amp;" "&amp;$J1066</f>
        <v xml:space="preserve">0 </v>
      </c>
      <c r="Y1066" t="b">
        <f t="shared" si="48"/>
        <v>0</v>
      </c>
      <c r="Z1066" t="b">
        <f t="shared" si="49"/>
        <v>1</v>
      </c>
      <c r="AA1066" t="b">
        <f t="shared" si="50"/>
        <v>0</v>
      </c>
    </row>
    <row r="1067" spans="23:27" x14ac:dyDescent="0.25">
      <c r="W1067" t="str" cm="1">
        <f t="array" ref="W1067">RoundToTwoSigFigs(B1067*$O1067+$N1067)&amp;" "&amp;$J1067</f>
        <v xml:space="preserve">0 </v>
      </c>
      <c r="X1067" t="str" cm="1">
        <f t="array" ref="X1067">RoundToTwoSigFigs(C1067*$O1067+$N1067)&amp;" "&amp;$J1067</f>
        <v xml:space="preserve">0 </v>
      </c>
      <c r="Y1067" t="b">
        <f t="shared" si="48"/>
        <v>0</v>
      </c>
      <c r="Z1067" t="b">
        <f t="shared" si="49"/>
        <v>1</v>
      </c>
      <c r="AA1067" t="b">
        <f t="shared" si="50"/>
        <v>0</v>
      </c>
    </row>
    <row r="1068" spans="23:27" x14ac:dyDescent="0.25">
      <c r="W1068" t="str" cm="1">
        <f t="array" ref="W1068">RoundToTwoSigFigs(B1068*$O1068+$N1068)&amp;" "&amp;$J1068</f>
        <v xml:space="preserve">0 </v>
      </c>
      <c r="X1068" t="str" cm="1">
        <f t="array" ref="X1068">RoundToTwoSigFigs(C1068*$O1068+$N1068)&amp;" "&amp;$J1068</f>
        <v xml:space="preserve">0 </v>
      </c>
      <c r="Y1068" t="b">
        <f t="shared" si="48"/>
        <v>0</v>
      </c>
      <c r="Z1068" t="b">
        <f t="shared" si="49"/>
        <v>1</v>
      </c>
      <c r="AA1068" t="b">
        <f t="shared" si="50"/>
        <v>0</v>
      </c>
    </row>
    <row r="1069" spans="23:27" x14ac:dyDescent="0.25">
      <c r="W1069" t="str" cm="1">
        <f t="array" ref="W1069">RoundToTwoSigFigs(B1069*$O1069+$N1069)&amp;" "&amp;$J1069</f>
        <v xml:space="preserve">0 </v>
      </c>
      <c r="X1069" t="str" cm="1">
        <f t="array" ref="X1069">RoundToTwoSigFigs(C1069*$O1069+$N1069)&amp;" "&amp;$J1069</f>
        <v xml:space="preserve">0 </v>
      </c>
      <c r="Y1069" t="b">
        <f t="shared" si="48"/>
        <v>0</v>
      </c>
      <c r="Z1069" t="b">
        <f t="shared" si="49"/>
        <v>1</v>
      </c>
      <c r="AA1069" t="b">
        <f t="shared" si="50"/>
        <v>0</v>
      </c>
    </row>
    <row r="1070" spans="23:27" x14ac:dyDescent="0.25">
      <c r="W1070" t="str" cm="1">
        <f t="array" ref="W1070">RoundToTwoSigFigs(B1070*$O1070+$N1070)&amp;" "&amp;$J1070</f>
        <v xml:space="preserve">0 </v>
      </c>
      <c r="X1070" t="str" cm="1">
        <f t="array" ref="X1070">RoundToTwoSigFigs(C1070*$O1070+$N1070)&amp;" "&amp;$J1070</f>
        <v xml:space="preserve">0 </v>
      </c>
      <c r="Y1070" t="b">
        <f t="shared" si="48"/>
        <v>0</v>
      </c>
      <c r="Z1070" t="b">
        <f t="shared" si="49"/>
        <v>1</v>
      </c>
      <c r="AA1070" t="b">
        <f t="shared" si="50"/>
        <v>0</v>
      </c>
    </row>
    <row r="1071" spans="23:27" x14ac:dyDescent="0.25">
      <c r="W1071" t="str" cm="1">
        <f t="array" ref="W1071">RoundToTwoSigFigs(B1071*$O1071+$N1071)&amp;" "&amp;$J1071</f>
        <v xml:space="preserve">0 </v>
      </c>
      <c r="X1071" t="str" cm="1">
        <f t="array" ref="X1071">RoundToTwoSigFigs(C1071*$O1071+$N1071)&amp;" "&amp;$J1071</f>
        <v xml:space="preserve">0 </v>
      </c>
      <c r="Y1071" t="b">
        <f t="shared" si="48"/>
        <v>0</v>
      </c>
      <c r="Z1071" t="b">
        <f t="shared" si="49"/>
        <v>1</v>
      </c>
      <c r="AA1071" t="b">
        <f t="shared" si="50"/>
        <v>0</v>
      </c>
    </row>
    <row r="1072" spans="23:27" x14ac:dyDescent="0.25">
      <c r="W1072" t="str" cm="1">
        <f t="array" ref="W1072">RoundToTwoSigFigs(B1072*$O1072+$N1072)&amp;" "&amp;$J1072</f>
        <v xml:space="preserve">0 </v>
      </c>
      <c r="X1072" t="str" cm="1">
        <f t="array" ref="X1072">RoundToTwoSigFigs(C1072*$O1072+$N1072)&amp;" "&amp;$J1072</f>
        <v xml:space="preserve">0 </v>
      </c>
      <c r="Y1072" t="b">
        <f t="shared" si="48"/>
        <v>0</v>
      </c>
      <c r="Z1072" t="b">
        <f t="shared" si="49"/>
        <v>1</v>
      </c>
      <c r="AA1072" t="b">
        <f t="shared" si="50"/>
        <v>0</v>
      </c>
    </row>
    <row r="1073" spans="23:27" x14ac:dyDescent="0.25">
      <c r="W1073" t="str" cm="1">
        <f t="array" ref="W1073">RoundToTwoSigFigs(B1073*$O1073+$N1073)&amp;" "&amp;$J1073</f>
        <v xml:space="preserve">0 </v>
      </c>
      <c r="X1073" t="str" cm="1">
        <f t="array" ref="X1073">RoundToTwoSigFigs(C1073*$O1073+$N1073)&amp;" "&amp;$J1073</f>
        <v xml:space="preserve">0 </v>
      </c>
      <c r="Y1073" t="b">
        <f t="shared" si="48"/>
        <v>0</v>
      </c>
      <c r="Z1073" t="b">
        <f t="shared" si="49"/>
        <v>1</v>
      </c>
      <c r="AA1073" t="b">
        <f t="shared" si="50"/>
        <v>0</v>
      </c>
    </row>
    <row r="1074" spans="23:27" x14ac:dyDescent="0.25">
      <c r="W1074" t="str" cm="1">
        <f t="array" ref="W1074">RoundToTwoSigFigs(B1074*$O1074+$N1074)&amp;" "&amp;$J1074</f>
        <v xml:space="preserve">0 </v>
      </c>
      <c r="X1074" t="str" cm="1">
        <f t="array" ref="X1074">RoundToTwoSigFigs(C1074*$O1074+$N1074)&amp;" "&amp;$J1074</f>
        <v xml:space="preserve">0 </v>
      </c>
      <c r="Y1074" t="b">
        <f t="shared" si="48"/>
        <v>0</v>
      </c>
      <c r="Z1074" t="b">
        <f t="shared" si="49"/>
        <v>1</v>
      </c>
      <c r="AA1074" t="b">
        <f t="shared" si="50"/>
        <v>0</v>
      </c>
    </row>
    <row r="1075" spans="23:27" x14ac:dyDescent="0.25">
      <c r="W1075" t="str" cm="1">
        <f t="array" ref="W1075">RoundToTwoSigFigs(B1075*$O1075+$N1075)&amp;" "&amp;$J1075</f>
        <v xml:space="preserve">0 </v>
      </c>
      <c r="X1075" t="str" cm="1">
        <f t="array" ref="X1075">RoundToTwoSigFigs(C1075*$O1075+$N1075)&amp;" "&amp;$J1075</f>
        <v xml:space="preserve">0 </v>
      </c>
      <c r="Y1075" t="b">
        <f t="shared" si="48"/>
        <v>0</v>
      </c>
      <c r="Z1075" t="b">
        <f t="shared" si="49"/>
        <v>1</v>
      </c>
      <c r="AA1075" t="b">
        <f t="shared" si="50"/>
        <v>0</v>
      </c>
    </row>
    <row r="1076" spans="23:27" x14ac:dyDescent="0.25">
      <c r="W1076" t="str" cm="1">
        <f t="array" ref="W1076">RoundToTwoSigFigs(B1076*$O1076+$N1076)&amp;" "&amp;$J1076</f>
        <v xml:space="preserve">0 </v>
      </c>
      <c r="X1076" t="str" cm="1">
        <f t="array" ref="X1076">RoundToTwoSigFigs(C1076*$O1076+$N1076)&amp;" "&amp;$J1076</f>
        <v xml:space="preserve">0 </v>
      </c>
      <c r="Y1076" t="b">
        <f t="shared" si="48"/>
        <v>0</v>
      </c>
      <c r="Z1076" t="b">
        <f t="shared" si="49"/>
        <v>1</v>
      </c>
      <c r="AA1076" t="b">
        <f t="shared" si="50"/>
        <v>0</v>
      </c>
    </row>
    <row r="1077" spans="23:27" x14ac:dyDescent="0.25">
      <c r="W1077" t="str" cm="1">
        <f t="array" ref="W1077">RoundToTwoSigFigs(B1077*$O1077+$N1077)&amp;" "&amp;$J1077</f>
        <v xml:space="preserve">0 </v>
      </c>
      <c r="X1077" t="str" cm="1">
        <f t="array" ref="X1077">RoundToTwoSigFigs(C1077*$O1077+$N1077)&amp;" "&amp;$J1077</f>
        <v xml:space="preserve">0 </v>
      </c>
      <c r="Y1077" t="b">
        <f t="shared" si="48"/>
        <v>0</v>
      </c>
      <c r="Z1077" t="b">
        <f t="shared" si="49"/>
        <v>1</v>
      </c>
      <c r="AA1077" t="b">
        <f t="shared" si="50"/>
        <v>0</v>
      </c>
    </row>
    <row r="1078" spans="23:27" x14ac:dyDescent="0.25">
      <c r="W1078" t="str" cm="1">
        <f t="array" ref="W1078">RoundToTwoSigFigs(B1078*$O1078+$N1078)&amp;" "&amp;$J1078</f>
        <v xml:space="preserve">0 </v>
      </c>
      <c r="X1078" t="str" cm="1">
        <f t="array" ref="X1078">RoundToTwoSigFigs(C1078*$O1078+$N1078)&amp;" "&amp;$J1078</f>
        <v xml:space="preserve">0 </v>
      </c>
      <c r="Y1078" t="b">
        <f t="shared" si="48"/>
        <v>0</v>
      </c>
      <c r="Z1078" t="b">
        <f t="shared" si="49"/>
        <v>1</v>
      </c>
      <c r="AA1078" t="b">
        <f t="shared" si="50"/>
        <v>0</v>
      </c>
    </row>
    <row r="1079" spans="23:27" x14ac:dyDescent="0.25">
      <c r="W1079" t="str" cm="1">
        <f t="array" ref="W1079">RoundToTwoSigFigs(B1079*$O1079+$N1079)&amp;" "&amp;$J1079</f>
        <v xml:space="preserve">0 </v>
      </c>
      <c r="X1079" t="str" cm="1">
        <f t="array" ref="X1079">RoundToTwoSigFigs(C1079*$O1079+$N1079)&amp;" "&amp;$J1079</f>
        <v xml:space="preserve">0 </v>
      </c>
      <c r="Y1079" t="b">
        <f t="shared" si="48"/>
        <v>0</v>
      </c>
      <c r="Z1079" t="b">
        <f t="shared" si="49"/>
        <v>1</v>
      </c>
      <c r="AA1079" t="b">
        <f t="shared" si="50"/>
        <v>0</v>
      </c>
    </row>
    <row r="1080" spans="23:27" x14ac:dyDescent="0.25">
      <c r="W1080" t="str" cm="1">
        <f t="array" ref="W1080">RoundToTwoSigFigs(B1080*$O1080+$N1080)&amp;" "&amp;$J1080</f>
        <v xml:space="preserve">0 </v>
      </c>
      <c r="X1080" t="str" cm="1">
        <f t="array" ref="X1080">RoundToTwoSigFigs(C1080*$O1080+$N1080)&amp;" "&amp;$J1080</f>
        <v xml:space="preserve">0 </v>
      </c>
      <c r="Y1080" t="b">
        <f t="shared" si="48"/>
        <v>0</v>
      </c>
      <c r="Z1080" t="b">
        <f t="shared" si="49"/>
        <v>1</v>
      </c>
      <c r="AA1080" t="b">
        <f t="shared" si="50"/>
        <v>0</v>
      </c>
    </row>
    <row r="1081" spans="23:27" x14ac:dyDescent="0.25">
      <c r="W1081" t="str" cm="1">
        <f t="array" ref="W1081">RoundToTwoSigFigs(B1081*$O1081+$N1081)&amp;" "&amp;$J1081</f>
        <v xml:space="preserve">0 </v>
      </c>
      <c r="X1081" t="str" cm="1">
        <f t="array" ref="X1081">RoundToTwoSigFigs(C1081*$O1081+$N1081)&amp;" "&amp;$J1081</f>
        <v xml:space="preserve">0 </v>
      </c>
      <c r="Y1081" t="b">
        <f t="shared" si="48"/>
        <v>0</v>
      </c>
      <c r="Z1081" t="b">
        <f t="shared" si="49"/>
        <v>1</v>
      </c>
      <c r="AA1081" t="b">
        <f t="shared" si="50"/>
        <v>0</v>
      </c>
    </row>
    <row r="1082" spans="23:27" x14ac:dyDescent="0.25">
      <c r="W1082" t="str" cm="1">
        <f t="array" ref="W1082">RoundToTwoSigFigs(B1082*$O1082+$N1082)&amp;" "&amp;$J1082</f>
        <v xml:space="preserve">0 </v>
      </c>
      <c r="X1082" t="str" cm="1">
        <f t="array" ref="X1082">RoundToTwoSigFigs(C1082*$O1082+$N1082)&amp;" "&amp;$J1082</f>
        <v xml:space="preserve">0 </v>
      </c>
      <c r="Y1082" t="b">
        <f t="shared" si="48"/>
        <v>0</v>
      </c>
      <c r="Z1082" t="b">
        <f t="shared" si="49"/>
        <v>1</v>
      </c>
      <c r="AA1082" t="b">
        <f t="shared" si="50"/>
        <v>0</v>
      </c>
    </row>
    <row r="1083" spans="23:27" x14ac:dyDescent="0.25">
      <c r="W1083" t="str" cm="1">
        <f t="array" ref="W1083">RoundToTwoSigFigs(B1083*$O1083+$N1083)&amp;" "&amp;$J1083</f>
        <v xml:space="preserve">0 </v>
      </c>
      <c r="X1083" t="str" cm="1">
        <f t="array" ref="X1083">RoundToTwoSigFigs(C1083*$O1083+$N1083)&amp;" "&amp;$J1083</f>
        <v xml:space="preserve">0 </v>
      </c>
      <c r="Y1083" t="b">
        <f t="shared" si="48"/>
        <v>0</v>
      </c>
      <c r="Z1083" t="b">
        <f t="shared" si="49"/>
        <v>1</v>
      </c>
      <c r="AA1083" t="b">
        <f t="shared" si="50"/>
        <v>0</v>
      </c>
    </row>
    <row r="1084" spans="23:27" x14ac:dyDescent="0.25">
      <c r="W1084" t="str" cm="1">
        <f t="array" ref="W1084">RoundToTwoSigFigs(B1084*$O1084+$N1084)&amp;" "&amp;$J1084</f>
        <v xml:space="preserve">0 </v>
      </c>
      <c r="X1084" t="str" cm="1">
        <f t="array" ref="X1084">RoundToTwoSigFigs(C1084*$O1084+$N1084)&amp;" "&amp;$J1084</f>
        <v xml:space="preserve">0 </v>
      </c>
      <c r="Y1084" t="b">
        <f t="shared" si="48"/>
        <v>0</v>
      </c>
      <c r="Z1084" t="b">
        <f t="shared" si="49"/>
        <v>1</v>
      </c>
      <c r="AA1084" t="b">
        <f t="shared" si="50"/>
        <v>0</v>
      </c>
    </row>
    <row r="1085" spans="23:27" x14ac:dyDescent="0.25">
      <c r="W1085" t="str" cm="1">
        <f t="array" ref="W1085">RoundToTwoSigFigs(B1085*$O1085+$N1085)&amp;" "&amp;$J1085</f>
        <v xml:space="preserve">0 </v>
      </c>
      <c r="X1085" t="str" cm="1">
        <f t="array" ref="X1085">RoundToTwoSigFigs(C1085*$O1085+$N1085)&amp;" "&amp;$J1085</f>
        <v xml:space="preserve">0 </v>
      </c>
      <c r="Y1085" t="b">
        <f t="shared" si="48"/>
        <v>0</v>
      </c>
      <c r="Z1085" t="b">
        <f t="shared" si="49"/>
        <v>1</v>
      </c>
      <c r="AA1085" t="b">
        <f t="shared" si="50"/>
        <v>0</v>
      </c>
    </row>
    <row r="1086" spans="23:27" x14ac:dyDescent="0.25">
      <c r="W1086" t="str" cm="1">
        <f t="array" ref="W1086">RoundToTwoSigFigs(B1086*$O1086+$N1086)&amp;" "&amp;$J1086</f>
        <v xml:space="preserve">0 </v>
      </c>
      <c r="X1086" t="str" cm="1">
        <f t="array" ref="X1086">RoundToTwoSigFigs(C1086*$O1086+$N1086)&amp;" "&amp;$J1086</f>
        <v xml:space="preserve">0 </v>
      </c>
      <c r="Y1086" t="b">
        <f t="shared" si="48"/>
        <v>0</v>
      </c>
      <c r="Z1086" t="b">
        <f t="shared" si="49"/>
        <v>1</v>
      </c>
      <c r="AA1086" t="b">
        <f t="shared" si="50"/>
        <v>0</v>
      </c>
    </row>
    <row r="1087" spans="23:27" x14ac:dyDescent="0.25">
      <c r="W1087" t="str" cm="1">
        <f t="array" ref="W1087">RoundToTwoSigFigs(B1087*$O1087+$N1087)&amp;" "&amp;$J1087</f>
        <v xml:space="preserve">0 </v>
      </c>
      <c r="X1087" t="str" cm="1">
        <f t="array" ref="X1087">RoundToTwoSigFigs(C1087*$O1087+$N1087)&amp;" "&amp;$J1087</f>
        <v xml:space="preserve">0 </v>
      </c>
      <c r="Y1087" t="b">
        <f t="shared" si="48"/>
        <v>0</v>
      </c>
      <c r="Z1087" t="b">
        <f t="shared" si="49"/>
        <v>1</v>
      </c>
      <c r="AA1087" t="b">
        <f t="shared" si="50"/>
        <v>0</v>
      </c>
    </row>
    <row r="1088" spans="23:27" x14ac:dyDescent="0.25">
      <c r="W1088" t="str" cm="1">
        <f t="array" ref="W1088">RoundToTwoSigFigs(B1088*$O1088+$N1088)&amp;" "&amp;$J1088</f>
        <v xml:space="preserve">0 </v>
      </c>
      <c r="X1088" t="str" cm="1">
        <f t="array" ref="X1088">RoundToTwoSigFigs(C1088*$O1088+$N1088)&amp;" "&amp;$J1088</f>
        <v xml:space="preserve">0 </v>
      </c>
      <c r="Y1088" t="b">
        <f t="shared" si="48"/>
        <v>0</v>
      </c>
      <c r="Z1088" t="b">
        <f t="shared" si="49"/>
        <v>1</v>
      </c>
      <c r="AA1088" t="b">
        <f t="shared" si="50"/>
        <v>0</v>
      </c>
    </row>
    <row r="1089" spans="23:27" x14ac:dyDescent="0.25">
      <c r="W1089" t="str" cm="1">
        <f t="array" ref="W1089">RoundToTwoSigFigs(B1089*$O1089+$N1089)&amp;" "&amp;$J1089</f>
        <v xml:space="preserve">0 </v>
      </c>
      <c r="X1089" t="str" cm="1">
        <f t="array" ref="X1089">RoundToTwoSigFigs(C1089*$O1089+$N1089)&amp;" "&amp;$J1089</f>
        <v xml:space="preserve">0 </v>
      </c>
      <c r="Y1089" t="b">
        <f t="shared" si="48"/>
        <v>0</v>
      </c>
      <c r="Z1089" t="b">
        <f t="shared" si="49"/>
        <v>1</v>
      </c>
      <c r="AA1089" t="b">
        <f t="shared" si="50"/>
        <v>0</v>
      </c>
    </row>
    <row r="1090" spans="23:27" x14ac:dyDescent="0.25">
      <c r="W1090" t="str" cm="1">
        <f t="array" ref="W1090">RoundToTwoSigFigs(B1090*$O1090+$N1090)&amp;" "&amp;$J1090</f>
        <v xml:space="preserve">0 </v>
      </c>
      <c r="X1090" t="str" cm="1">
        <f t="array" ref="X1090">RoundToTwoSigFigs(C1090*$O1090+$N1090)&amp;" "&amp;$J1090</f>
        <v xml:space="preserve">0 </v>
      </c>
      <c r="Y1090" t="b">
        <f t="shared" si="48"/>
        <v>0</v>
      </c>
      <c r="Z1090" t="b">
        <f t="shared" si="49"/>
        <v>1</v>
      </c>
      <c r="AA1090" t="b">
        <f t="shared" si="50"/>
        <v>0</v>
      </c>
    </row>
    <row r="1091" spans="23:27" x14ac:dyDescent="0.25">
      <c r="W1091" t="str" cm="1">
        <f t="array" ref="W1091">RoundToTwoSigFigs(B1091*$O1091+$N1091)&amp;" "&amp;$J1091</f>
        <v xml:space="preserve">0 </v>
      </c>
      <c r="X1091" t="str" cm="1">
        <f t="array" ref="X1091">RoundToTwoSigFigs(C1091*$O1091+$N1091)&amp;" "&amp;$J1091</f>
        <v xml:space="preserve">0 </v>
      </c>
      <c r="Y1091" t="b">
        <f t="shared" ref="Y1091:Y1154" si="51">AND((W1091=U1091),(V1091=X1091))</f>
        <v>0</v>
      </c>
      <c r="Z1091" t="b">
        <f t="shared" ref="Z1091:Z1154" si="52">AND(B1091&gt;=F1091,B1091&lt;=G1091)</f>
        <v>1</v>
      </c>
      <c r="AA1091" t="b">
        <f t="shared" ref="AA1091:AA1154" si="53">F1091&lt;G1091</f>
        <v>0</v>
      </c>
    </row>
    <row r="1092" spans="23:27" x14ac:dyDescent="0.25">
      <c r="W1092" t="str" cm="1">
        <f t="array" ref="W1092">RoundToTwoSigFigs(B1092*$O1092+$N1092)&amp;" "&amp;$J1092</f>
        <v xml:space="preserve">0 </v>
      </c>
      <c r="X1092" t="str" cm="1">
        <f t="array" ref="X1092">RoundToTwoSigFigs(C1092*$O1092+$N1092)&amp;" "&amp;$J1092</f>
        <v xml:space="preserve">0 </v>
      </c>
      <c r="Y1092" t="b">
        <f t="shared" si="51"/>
        <v>0</v>
      </c>
      <c r="Z1092" t="b">
        <f t="shared" si="52"/>
        <v>1</v>
      </c>
      <c r="AA1092" t="b">
        <f t="shared" si="53"/>
        <v>0</v>
      </c>
    </row>
    <row r="1093" spans="23:27" x14ac:dyDescent="0.25">
      <c r="W1093" t="str" cm="1">
        <f t="array" ref="W1093">RoundToTwoSigFigs(B1093*$O1093+$N1093)&amp;" "&amp;$J1093</f>
        <v xml:space="preserve">0 </v>
      </c>
      <c r="X1093" t="str" cm="1">
        <f t="array" ref="X1093">RoundToTwoSigFigs(C1093*$O1093+$N1093)&amp;" "&amp;$J1093</f>
        <v xml:space="preserve">0 </v>
      </c>
      <c r="Y1093" t="b">
        <f t="shared" si="51"/>
        <v>0</v>
      </c>
      <c r="Z1093" t="b">
        <f t="shared" si="52"/>
        <v>1</v>
      </c>
      <c r="AA1093" t="b">
        <f t="shared" si="53"/>
        <v>0</v>
      </c>
    </row>
    <row r="1094" spans="23:27" x14ac:dyDescent="0.25">
      <c r="W1094" t="str" cm="1">
        <f t="array" ref="W1094">RoundToTwoSigFigs(B1094*$O1094+$N1094)&amp;" "&amp;$J1094</f>
        <v xml:space="preserve">0 </v>
      </c>
      <c r="X1094" t="str" cm="1">
        <f t="array" ref="X1094">RoundToTwoSigFigs(C1094*$O1094+$N1094)&amp;" "&amp;$J1094</f>
        <v xml:space="preserve">0 </v>
      </c>
      <c r="Y1094" t="b">
        <f t="shared" si="51"/>
        <v>0</v>
      </c>
      <c r="Z1094" t="b">
        <f t="shared" si="52"/>
        <v>1</v>
      </c>
      <c r="AA1094" t="b">
        <f t="shared" si="53"/>
        <v>0</v>
      </c>
    </row>
    <row r="1095" spans="23:27" x14ac:dyDescent="0.25">
      <c r="W1095" t="str" cm="1">
        <f t="array" ref="W1095">RoundToTwoSigFigs(B1095*$O1095+$N1095)&amp;" "&amp;$J1095</f>
        <v xml:space="preserve">0 </v>
      </c>
      <c r="X1095" t="str" cm="1">
        <f t="array" ref="X1095">RoundToTwoSigFigs(C1095*$O1095+$N1095)&amp;" "&amp;$J1095</f>
        <v xml:space="preserve">0 </v>
      </c>
      <c r="Y1095" t="b">
        <f t="shared" si="51"/>
        <v>0</v>
      </c>
      <c r="Z1095" t="b">
        <f t="shared" si="52"/>
        <v>1</v>
      </c>
      <c r="AA1095" t="b">
        <f t="shared" si="53"/>
        <v>0</v>
      </c>
    </row>
    <row r="1096" spans="23:27" x14ac:dyDescent="0.25">
      <c r="W1096" t="str" cm="1">
        <f t="array" ref="W1096">RoundToTwoSigFigs(B1096*$O1096+$N1096)&amp;" "&amp;$J1096</f>
        <v xml:space="preserve">0 </v>
      </c>
      <c r="X1096" t="str" cm="1">
        <f t="array" ref="X1096">RoundToTwoSigFigs(C1096*$O1096+$N1096)&amp;" "&amp;$J1096</f>
        <v xml:space="preserve">0 </v>
      </c>
      <c r="Y1096" t="b">
        <f t="shared" si="51"/>
        <v>0</v>
      </c>
      <c r="Z1096" t="b">
        <f t="shared" si="52"/>
        <v>1</v>
      </c>
      <c r="AA1096" t="b">
        <f t="shared" si="53"/>
        <v>0</v>
      </c>
    </row>
    <row r="1097" spans="23:27" x14ac:dyDescent="0.25">
      <c r="W1097" t="str" cm="1">
        <f t="array" ref="W1097">RoundToTwoSigFigs(B1097*$O1097+$N1097)&amp;" "&amp;$J1097</f>
        <v xml:space="preserve">0 </v>
      </c>
      <c r="X1097" t="str" cm="1">
        <f t="array" ref="X1097">RoundToTwoSigFigs(C1097*$O1097+$N1097)&amp;" "&amp;$J1097</f>
        <v xml:space="preserve">0 </v>
      </c>
      <c r="Y1097" t="b">
        <f t="shared" si="51"/>
        <v>0</v>
      </c>
      <c r="Z1097" t="b">
        <f t="shared" si="52"/>
        <v>1</v>
      </c>
      <c r="AA1097" t="b">
        <f t="shared" si="53"/>
        <v>0</v>
      </c>
    </row>
    <row r="1098" spans="23:27" x14ac:dyDescent="0.25">
      <c r="W1098" t="str" cm="1">
        <f t="array" ref="W1098">RoundToTwoSigFigs(B1098*$O1098+$N1098)&amp;" "&amp;$J1098</f>
        <v xml:space="preserve">0 </v>
      </c>
      <c r="X1098" t="str" cm="1">
        <f t="array" ref="X1098">RoundToTwoSigFigs(C1098*$O1098+$N1098)&amp;" "&amp;$J1098</f>
        <v xml:space="preserve">0 </v>
      </c>
      <c r="Y1098" t="b">
        <f t="shared" si="51"/>
        <v>0</v>
      </c>
      <c r="Z1098" t="b">
        <f t="shared" si="52"/>
        <v>1</v>
      </c>
      <c r="AA1098" t="b">
        <f t="shared" si="53"/>
        <v>0</v>
      </c>
    </row>
    <row r="1099" spans="23:27" x14ac:dyDescent="0.25">
      <c r="W1099" t="str" cm="1">
        <f t="array" ref="W1099">RoundToTwoSigFigs(B1099*$O1099+$N1099)&amp;" "&amp;$J1099</f>
        <v xml:space="preserve">0 </v>
      </c>
      <c r="X1099" t="str" cm="1">
        <f t="array" ref="X1099">RoundToTwoSigFigs(C1099*$O1099+$N1099)&amp;" "&amp;$J1099</f>
        <v xml:space="preserve">0 </v>
      </c>
      <c r="Y1099" t="b">
        <f t="shared" si="51"/>
        <v>0</v>
      </c>
      <c r="Z1099" t="b">
        <f t="shared" si="52"/>
        <v>1</v>
      </c>
      <c r="AA1099" t="b">
        <f t="shared" si="53"/>
        <v>0</v>
      </c>
    </row>
    <row r="1100" spans="23:27" x14ac:dyDescent="0.25">
      <c r="W1100" t="str" cm="1">
        <f t="array" ref="W1100">RoundToTwoSigFigs(B1100*$O1100+$N1100)&amp;" "&amp;$J1100</f>
        <v xml:space="preserve">0 </v>
      </c>
      <c r="X1100" t="str" cm="1">
        <f t="array" ref="X1100">RoundToTwoSigFigs(C1100*$O1100+$N1100)&amp;" "&amp;$J1100</f>
        <v xml:space="preserve">0 </v>
      </c>
      <c r="Y1100" t="b">
        <f t="shared" si="51"/>
        <v>0</v>
      </c>
      <c r="Z1100" t="b">
        <f t="shared" si="52"/>
        <v>1</v>
      </c>
      <c r="AA1100" t="b">
        <f t="shared" si="53"/>
        <v>0</v>
      </c>
    </row>
    <row r="1101" spans="23:27" x14ac:dyDescent="0.25">
      <c r="W1101" t="str" cm="1">
        <f t="array" ref="W1101">RoundToTwoSigFigs(B1101*$O1101+$N1101)&amp;" "&amp;$J1101</f>
        <v xml:space="preserve">0 </v>
      </c>
      <c r="X1101" t="str" cm="1">
        <f t="array" ref="X1101">RoundToTwoSigFigs(C1101*$O1101+$N1101)&amp;" "&amp;$J1101</f>
        <v xml:space="preserve">0 </v>
      </c>
      <c r="Y1101" t="b">
        <f t="shared" si="51"/>
        <v>0</v>
      </c>
      <c r="Z1101" t="b">
        <f t="shared" si="52"/>
        <v>1</v>
      </c>
      <c r="AA1101" t="b">
        <f t="shared" si="53"/>
        <v>0</v>
      </c>
    </row>
    <row r="1102" spans="23:27" x14ac:dyDescent="0.25">
      <c r="W1102" t="str" cm="1">
        <f t="array" ref="W1102">RoundToTwoSigFigs(B1102*$O1102+$N1102)&amp;" "&amp;$J1102</f>
        <v xml:space="preserve">0 </v>
      </c>
      <c r="X1102" t="str" cm="1">
        <f t="array" ref="X1102">RoundToTwoSigFigs(C1102*$O1102+$N1102)&amp;" "&amp;$J1102</f>
        <v xml:space="preserve">0 </v>
      </c>
      <c r="Y1102" t="b">
        <f t="shared" si="51"/>
        <v>0</v>
      </c>
      <c r="Z1102" t="b">
        <f t="shared" si="52"/>
        <v>1</v>
      </c>
      <c r="AA1102" t="b">
        <f t="shared" si="53"/>
        <v>0</v>
      </c>
    </row>
    <row r="1103" spans="23:27" x14ac:dyDescent="0.25">
      <c r="W1103" t="str" cm="1">
        <f t="array" ref="W1103">RoundToTwoSigFigs(B1103*$O1103+$N1103)&amp;" "&amp;$J1103</f>
        <v xml:space="preserve">0 </v>
      </c>
      <c r="X1103" t="str" cm="1">
        <f t="array" ref="X1103">RoundToTwoSigFigs(C1103*$O1103+$N1103)&amp;" "&amp;$J1103</f>
        <v xml:space="preserve">0 </v>
      </c>
      <c r="Y1103" t="b">
        <f t="shared" si="51"/>
        <v>0</v>
      </c>
      <c r="Z1103" t="b">
        <f t="shared" si="52"/>
        <v>1</v>
      </c>
      <c r="AA1103" t="b">
        <f t="shared" si="53"/>
        <v>0</v>
      </c>
    </row>
    <row r="1104" spans="23:27" x14ac:dyDescent="0.25">
      <c r="W1104" t="str" cm="1">
        <f t="array" ref="W1104">RoundToTwoSigFigs(B1104*$O1104+$N1104)&amp;" "&amp;$J1104</f>
        <v xml:space="preserve">0 </v>
      </c>
      <c r="X1104" t="str" cm="1">
        <f t="array" ref="X1104">RoundToTwoSigFigs(C1104*$O1104+$N1104)&amp;" "&amp;$J1104</f>
        <v xml:space="preserve">0 </v>
      </c>
      <c r="Y1104" t="b">
        <f t="shared" si="51"/>
        <v>0</v>
      </c>
      <c r="Z1104" t="b">
        <f t="shared" si="52"/>
        <v>1</v>
      </c>
      <c r="AA1104" t="b">
        <f t="shared" si="53"/>
        <v>0</v>
      </c>
    </row>
    <row r="1105" spans="23:27" x14ac:dyDescent="0.25">
      <c r="W1105" t="str" cm="1">
        <f t="array" ref="W1105">RoundToTwoSigFigs(B1105*$O1105+$N1105)&amp;" "&amp;$J1105</f>
        <v xml:space="preserve">0 </v>
      </c>
      <c r="X1105" t="str" cm="1">
        <f t="array" ref="X1105">RoundToTwoSigFigs(C1105*$O1105+$N1105)&amp;" "&amp;$J1105</f>
        <v xml:space="preserve">0 </v>
      </c>
      <c r="Y1105" t="b">
        <f t="shared" si="51"/>
        <v>0</v>
      </c>
      <c r="Z1105" t="b">
        <f t="shared" si="52"/>
        <v>1</v>
      </c>
      <c r="AA1105" t="b">
        <f t="shared" si="53"/>
        <v>0</v>
      </c>
    </row>
    <row r="1106" spans="23:27" x14ac:dyDescent="0.25">
      <c r="W1106" t="str" cm="1">
        <f t="array" ref="W1106">RoundToTwoSigFigs(B1106*$O1106+$N1106)&amp;" "&amp;$J1106</f>
        <v xml:space="preserve">0 </v>
      </c>
      <c r="X1106" t="str" cm="1">
        <f t="array" ref="X1106">RoundToTwoSigFigs(C1106*$O1106+$N1106)&amp;" "&amp;$J1106</f>
        <v xml:space="preserve">0 </v>
      </c>
      <c r="Y1106" t="b">
        <f t="shared" si="51"/>
        <v>0</v>
      </c>
      <c r="Z1106" t="b">
        <f t="shared" si="52"/>
        <v>1</v>
      </c>
      <c r="AA1106" t="b">
        <f t="shared" si="53"/>
        <v>0</v>
      </c>
    </row>
    <row r="1107" spans="23:27" x14ac:dyDescent="0.25">
      <c r="W1107" t="str" cm="1">
        <f t="array" ref="W1107">RoundToTwoSigFigs(B1107*$O1107+$N1107)&amp;" "&amp;$J1107</f>
        <v xml:space="preserve">0 </v>
      </c>
      <c r="X1107" t="str" cm="1">
        <f t="array" ref="X1107">RoundToTwoSigFigs(C1107*$O1107+$N1107)&amp;" "&amp;$J1107</f>
        <v xml:space="preserve">0 </v>
      </c>
      <c r="Y1107" t="b">
        <f t="shared" si="51"/>
        <v>0</v>
      </c>
      <c r="Z1107" t="b">
        <f t="shared" si="52"/>
        <v>1</v>
      </c>
      <c r="AA1107" t="b">
        <f t="shared" si="53"/>
        <v>0</v>
      </c>
    </row>
    <row r="1108" spans="23:27" x14ac:dyDescent="0.25">
      <c r="W1108" t="str" cm="1">
        <f t="array" ref="W1108">RoundToTwoSigFigs(B1108*$O1108+$N1108)&amp;" "&amp;$J1108</f>
        <v xml:space="preserve">0 </v>
      </c>
      <c r="X1108" t="str" cm="1">
        <f t="array" ref="X1108">RoundToTwoSigFigs(C1108*$O1108+$N1108)&amp;" "&amp;$J1108</f>
        <v xml:space="preserve">0 </v>
      </c>
      <c r="Y1108" t="b">
        <f t="shared" si="51"/>
        <v>0</v>
      </c>
      <c r="Z1108" t="b">
        <f t="shared" si="52"/>
        <v>1</v>
      </c>
      <c r="AA1108" t="b">
        <f t="shared" si="53"/>
        <v>0</v>
      </c>
    </row>
    <row r="1109" spans="23:27" x14ac:dyDescent="0.25">
      <c r="W1109" t="str" cm="1">
        <f t="array" ref="W1109">RoundToTwoSigFigs(B1109*$O1109+$N1109)&amp;" "&amp;$J1109</f>
        <v xml:space="preserve">0 </v>
      </c>
      <c r="X1109" t="str" cm="1">
        <f t="array" ref="X1109">RoundToTwoSigFigs(C1109*$O1109+$N1109)&amp;" "&amp;$J1109</f>
        <v xml:space="preserve">0 </v>
      </c>
      <c r="Y1109" t="b">
        <f t="shared" si="51"/>
        <v>0</v>
      </c>
      <c r="Z1109" t="b">
        <f t="shared" si="52"/>
        <v>1</v>
      </c>
      <c r="AA1109" t="b">
        <f t="shared" si="53"/>
        <v>0</v>
      </c>
    </row>
    <row r="1110" spans="23:27" x14ac:dyDescent="0.25">
      <c r="W1110" t="str" cm="1">
        <f t="array" ref="W1110">RoundToTwoSigFigs(B1110*$O1110+$N1110)&amp;" "&amp;$J1110</f>
        <v xml:space="preserve">0 </v>
      </c>
      <c r="X1110" t="str" cm="1">
        <f t="array" ref="X1110">RoundToTwoSigFigs(C1110*$O1110+$N1110)&amp;" "&amp;$J1110</f>
        <v xml:space="preserve">0 </v>
      </c>
      <c r="Y1110" t="b">
        <f t="shared" si="51"/>
        <v>0</v>
      </c>
      <c r="Z1110" t="b">
        <f t="shared" si="52"/>
        <v>1</v>
      </c>
      <c r="AA1110" t="b">
        <f t="shared" si="53"/>
        <v>0</v>
      </c>
    </row>
    <row r="1111" spans="23:27" x14ac:dyDescent="0.25">
      <c r="W1111" t="str" cm="1">
        <f t="array" ref="W1111">RoundToTwoSigFigs(B1111*$O1111+$N1111)&amp;" "&amp;$J1111</f>
        <v xml:space="preserve">0 </v>
      </c>
      <c r="X1111" t="str" cm="1">
        <f t="array" ref="X1111">RoundToTwoSigFigs(C1111*$O1111+$N1111)&amp;" "&amp;$J1111</f>
        <v xml:space="preserve">0 </v>
      </c>
      <c r="Y1111" t="b">
        <f t="shared" si="51"/>
        <v>0</v>
      </c>
      <c r="Z1111" t="b">
        <f t="shared" si="52"/>
        <v>1</v>
      </c>
      <c r="AA1111" t="b">
        <f t="shared" si="53"/>
        <v>0</v>
      </c>
    </row>
    <row r="1112" spans="23:27" x14ac:dyDescent="0.25">
      <c r="W1112" t="str" cm="1">
        <f t="array" ref="W1112">RoundToTwoSigFigs(B1112*$O1112+$N1112)&amp;" "&amp;$J1112</f>
        <v xml:space="preserve">0 </v>
      </c>
      <c r="X1112" t="str" cm="1">
        <f t="array" ref="X1112">RoundToTwoSigFigs(C1112*$O1112+$N1112)&amp;" "&amp;$J1112</f>
        <v xml:space="preserve">0 </v>
      </c>
      <c r="Y1112" t="b">
        <f t="shared" si="51"/>
        <v>0</v>
      </c>
      <c r="Z1112" t="b">
        <f t="shared" si="52"/>
        <v>1</v>
      </c>
      <c r="AA1112" t="b">
        <f t="shared" si="53"/>
        <v>0</v>
      </c>
    </row>
    <row r="1113" spans="23:27" x14ac:dyDescent="0.25">
      <c r="W1113" t="str" cm="1">
        <f t="array" ref="W1113">RoundToTwoSigFigs(B1113*$O1113+$N1113)&amp;" "&amp;$J1113</f>
        <v xml:space="preserve">0 </v>
      </c>
      <c r="X1113" t="str" cm="1">
        <f t="array" ref="X1113">RoundToTwoSigFigs(C1113*$O1113+$N1113)&amp;" "&amp;$J1113</f>
        <v xml:space="preserve">0 </v>
      </c>
      <c r="Y1113" t="b">
        <f t="shared" si="51"/>
        <v>0</v>
      </c>
      <c r="Z1113" t="b">
        <f t="shared" si="52"/>
        <v>1</v>
      </c>
      <c r="AA1113" t="b">
        <f t="shared" si="53"/>
        <v>0</v>
      </c>
    </row>
    <row r="1114" spans="23:27" x14ac:dyDescent="0.25">
      <c r="W1114" t="str" cm="1">
        <f t="array" ref="W1114">RoundToTwoSigFigs(B1114*$O1114+$N1114)&amp;" "&amp;$J1114</f>
        <v xml:space="preserve">0 </v>
      </c>
      <c r="X1114" t="str" cm="1">
        <f t="array" ref="X1114">RoundToTwoSigFigs(C1114*$O1114+$N1114)&amp;" "&amp;$J1114</f>
        <v xml:space="preserve">0 </v>
      </c>
      <c r="Y1114" t="b">
        <f t="shared" si="51"/>
        <v>0</v>
      </c>
      <c r="Z1114" t="b">
        <f t="shared" si="52"/>
        <v>1</v>
      </c>
      <c r="AA1114" t="b">
        <f t="shared" si="53"/>
        <v>0</v>
      </c>
    </row>
    <row r="1115" spans="23:27" x14ac:dyDescent="0.25">
      <c r="W1115" t="str" cm="1">
        <f t="array" ref="W1115">RoundToTwoSigFigs(B1115*$O1115+$N1115)&amp;" "&amp;$J1115</f>
        <v xml:space="preserve">0 </v>
      </c>
      <c r="X1115" t="str" cm="1">
        <f t="array" ref="X1115">RoundToTwoSigFigs(C1115*$O1115+$N1115)&amp;" "&amp;$J1115</f>
        <v xml:space="preserve">0 </v>
      </c>
      <c r="Y1115" t="b">
        <f t="shared" si="51"/>
        <v>0</v>
      </c>
      <c r="Z1115" t="b">
        <f t="shared" si="52"/>
        <v>1</v>
      </c>
      <c r="AA1115" t="b">
        <f t="shared" si="53"/>
        <v>0</v>
      </c>
    </row>
    <row r="1116" spans="23:27" x14ac:dyDescent="0.25">
      <c r="W1116" t="str" cm="1">
        <f t="array" ref="W1116">RoundToTwoSigFigs(B1116*$O1116+$N1116)&amp;" "&amp;$J1116</f>
        <v xml:space="preserve">0 </v>
      </c>
      <c r="X1116" t="str" cm="1">
        <f t="array" ref="X1116">RoundToTwoSigFigs(C1116*$O1116+$N1116)&amp;" "&amp;$J1116</f>
        <v xml:space="preserve">0 </v>
      </c>
      <c r="Y1116" t="b">
        <f t="shared" si="51"/>
        <v>0</v>
      </c>
      <c r="Z1116" t="b">
        <f t="shared" si="52"/>
        <v>1</v>
      </c>
      <c r="AA1116" t="b">
        <f t="shared" si="53"/>
        <v>0</v>
      </c>
    </row>
    <row r="1117" spans="23:27" x14ac:dyDescent="0.25">
      <c r="W1117" t="str" cm="1">
        <f t="array" ref="W1117">RoundToTwoSigFigs(B1117*$O1117+$N1117)&amp;" "&amp;$J1117</f>
        <v xml:space="preserve">0 </v>
      </c>
      <c r="X1117" t="str" cm="1">
        <f t="array" ref="X1117">RoundToTwoSigFigs(C1117*$O1117+$N1117)&amp;" "&amp;$J1117</f>
        <v xml:space="preserve">0 </v>
      </c>
      <c r="Y1117" t="b">
        <f t="shared" si="51"/>
        <v>0</v>
      </c>
      <c r="Z1117" t="b">
        <f t="shared" si="52"/>
        <v>1</v>
      </c>
      <c r="AA1117" t="b">
        <f t="shared" si="53"/>
        <v>0</v>
      </c>
    </row>
    <row r="1118" spans="23:27" x14ac:dyDescent="0.25">
      <c r="W1118" t="str" cm="1">
        <f t="array" ref="W1118">RoundToTwoSigFigs(B1118*$O1118+$N1118)&amp;" "&amp;$J1118</f>
        <v xml:space="preserve">0 </v>
      </c>
      <c r="X1118" t="str" cm="1">
        <f t="array" ref="X1118">RoundToTwoSigFigs(C1118*$O1118+$N1118)&amp;" "&amp;$J1118</f>
        <v xml:space="preserve">0 </v>
      </c>
      <c r="Y1118" t="b">
        <f t="shared" si="51"/>
        <v>0</v>
      </c>
      <c r="Z1118" t="b">
        <f t="shared" si="52"/>
        <v>1</v>
      </c>
      <c r="AA1118" t="b">
        <f t="shared" si="53"/>
        <v>0</v>
      </c>
    </row>
    <row r="1119" spans="23:27" x14ac:dyDescent="0.25">
      <c r="W1119" t="str" cm="1">
        <f t="array" ref="W1119">RoundToTwoSigFigs(B1119*$O1119+$N1119)&amp;" "&amp;$J1119</f>
        <v xml:space="preserve">0 </v>
      </c>
      <c r="X1119" t="str" cm="1">
        <f t="array" ref="X1119">RoundToTwoSigFigs(C1119*$O1119+$N1119)&amp;" "&amp;$J1119</f>
        <v xml:space="preserve">0 </v>
      </c>
      <c r="Y1119" t="b">
        <f t="shared" si="51"/>
        <v>0</v>
      </c>
      <c r="Z1119" t="b">
        <f t="shared" si="52"/>
        <v>1</v>
      </c>
      <c r="AA1119" t="b">
        <f t="shared" si="53"/>
        <v>0</v>
      </c>
    </row>
    <row r="1120" spans="23:27" x14ac:dyDescent="0.25">
      <c r="W1120" t="str" cm="1">
        <f t="array" ref="W1120">RoundToTwoSigFigs(B1120*$O1120+$N1120)&amp;" "&amp;$J1120</f>
        <v xml:space="preserve">0 </v>
      </c>
      <c r="X1120" t="str" cm="1">
        <f t="array" ref="X1120">RoundToTwoSigFigs(C1120*$O1120+$N1120)&amp;" "&amp;$J1120</f>
        <v xml:space="preserve">0 </v>
      </c>
      <c r="Y1120" t="b">
        <f t="shared" si="51"/>
        <v>0</v>
      </c>
      <c r="Z1120" t="b">
        <f t="shared" si="52"/>
        <v>1</v>
      </c>
      <c r="AA1120" t="b">
        <f t="shared" si="53"/>
        <v>0</v>
      </c>
    </row>
    <row r="1121" spans="23:27" x14ac:dyDescent="0.25">
      <c r="W1121" t="str" cm="1">
        <f t="array" ref="W1121">RoundToTwoSigFigs(B1121*$O1121+$N1121)&amp;" "&amp;$J1121</f>
        <v xml:space="preserve">0 </v>
      </c>
      <c r="X1121" t="str" cm="1">
        <f t="array" ref="X1121">RoundToTwoSigFigs(C1121*$O1121+$N1121)&amp;" "&amp;$J1121</f>
        <v xml:space="preserve">0 </v>
      </c>
      <c r="Y1121" t="b">
        <f t="shared" si="51"/>
        <v>0</v>
      </c>
      <c r="Z1121" t="b">
        <f t="shared" si="52"/>
        <v>1</v>
      </c>
      <c r="AA1121" t="b">
        <f t="shared" si="53"/>
        <v>0</v>
      </c>
    </row>
    <row r="1122" spans="23:27" x14ac:dyDescent="0.25">
      <c r="W1122" t="str" cm="1">
        <f t="array" ref="W1122">RoundToTwoSigFigs(B1122*$O1122+$N1122)&amp;" "&amp;$J1122</f>
        <v xml:space="preserve">0 </v>
      </c>
      <c r="X1122" t="str" cm="1">
        <f t="array" ref="X1122">RoundToTwoSigFigs(C1122*$O1122+$N1122)&amp;" "&amp;$J1122</f>
        <v xml:space="preserve">0 </v>
      </c>
      <c r="Y1122" t="b">
        <f t="shared" si="51"/>
        <v>0</v>
      </c>
      <c r="Z1122" t="b">
        <f t="shared" si="52"/>
        <v>1</v>
      </c>
      <c r="AA1122" t="b">
        <f t="shared" si="53"/>
        <v>0</v>
      </c>
    </row>
    <row r="1123" spans="23:27" x14ac:dyDescent="0.25">
      <c r="W1123" t="str" cm="1">
        <f t="array" ref="W1123">RoundToTwoSigFigs(B1123*$O1123+$N1123)&amp;" "&amp;$J1123</f>
        <v xml:space="preserve">0 </v>
      </c>
      <c r="X1123" t="str" cm="1">
        <f t="array" ref="X1123">RoundToTwoSigFigs(C1123*$O1123+$N1123)&amp;" "&amp;$J1123</f>
        <v xml:space="preserve">0 </v>
      </c>
      <c r="Y1123" t="b">
        <f t="shared" si="51"/>
        <v>0</v>
      </c>
      <c r="Z1123" t="b">
        <f t="shared" si="52"/>
        <v>1</v>
      </c>
      <c r="AA1123" t="b">
        <f t="shared" si="53"/>
        <v>0</v>
      </c>
    </row>
    <row r="1124" spans="23:27" x14ac:dyDescent="0.25">
      <c r="W1124" t="str" cm="1">
        <f t="array" ref="W1124">RoundToTwoSigFigs(B1124*$O1124+$N1124)&amp;" "&amp;$J1124</f>
        <v xml:space="preserve">0 </v>
      </c>
      <c r="X1124" t="str" cm="1">
        <f t="array" ref="X1124">RoundToTwoSigFigs(C1124*$O1124+$N1124)&amp;" "&amp;$J1124</f>
        <v xml:space="preserve">0 </v>
      </c>
      <c r="Y1124" t="b">
        <f t="shared" si="51"/>
        <v>0</v>
      </c>
      <c r="Z1124" t="b">
        <f t="shared" si="52"/>
        <v>1</v>
      </c>
      <c r="AA1124" t="b">
        <f t="shared" si="53"/>
        <v>0</v>
      </c>
    </row>
    <row r="1125" spans="23:27" x14ac:dyDescent="0.25">
      <c r="W1125" t="str" cm="1">
        <f t="array" ref="W1125">RoundToTwoSigFigs(B1125*$O1125+$N1125)&amp;" "&amp;$J1125</f>
        <v xml:space="preserve">0 </v>
      </c>
      <c r="X1125" t="str" cm="1">
        <f t="array" ref="X1125">RoundToTwoSigFigs(C1125*$O1125+$N1125)&amp;" "&amp;$J1125</f>
        <v xml:space="preserve">0 </v>
      </c>
      <c r="Y1125" t="b">
        <f t="shared" si="51"/>
        <v>0</v>
      </c>
      <c r="Z1125" t="b">
        <f t="shared" si="52"/>
        <v>1</v>
      </c>
      <c r="AA1125" t="b">
        <f t="shared" si="53"/>
        <v>0</v>
      </c>
    </row>
    <row r="1126" spans="23:27" x14ac:dyDescent="0.25">
      <c r="W1126" t="str" cm="1">
        <f t="array" ref="W1126">RoundToTwoSigFigs(B1126*$O1126+$N1126)&amp;" "&amp;$J1126</f>
        <v xml:space="preserve">0 </v>
      </c>
      <c r="X1126" t="str" cm="1">
        <f t="array" ref="X1126">RoundToTwoSigFigs(C1126*$O1126+$N1126)&amp;" "&amp;$J1126</f>
        <v xml:space="preserve">0 </v>
      </c>
      <c r="Y1126" t="b">
        <f t="shared" si="51"/>
        <v>0</v>
      </c>
      <c r="Z1126" t="b">
        <f t="shared" si="52"/>
        <v>1</v>
      </c>
      <c r="AA1126" t="b">
        <f t="shared" si="53"/>
        <v>0</v>
      </c>
    </row>
    <row r="1127" spans="23:27" x14ac:dyDescent="0.25">
      <c r="W1127" t="str" cm="1">
        <f t="array" ref="W1127">RoundToTwoSigFigs(B1127*$O1127+$N1127)&amp;" "&amp;$J1127</f>
        <v xml:space="preserve">0 </v>
      </c>
      <c r="X1127" t="str" cm="1">
        <f t="array" ref="X1127">RoundToTwoSigFigs(C1127*$O1127+$N1127)&amp;" "&amp;$J1127</f>
        <v xml:space="preserve">0 </v>
      </c>
      <c r="Y1127" t="b">
        <f t="shared" si="51"/>
        <v>0</v>
      </c>
      <c r="Z1127" t="b">
        <f t="shared" si="52"/>
        <v>1</v>
      </c>
      <c r="AA1127" t="b">
        <f t="shared" si="53"/>
        <v>0</v>
      </c>
    </row>
    <row r="1128" spans="23:27" x14ac:dyDescent="0.25">
      <c r="W1128" t="str" cm="1">
        <f t="array" ref="W1128">RoundToTwoSigFigs(B1128*$O1128+$N1128)&amp;" "&amp;$J1128</f>
        <v xml:space="preserve">0 </v>
      </c>
      <c r="X1128" t="str" cm="1">
        <f t="array" ref="X1128">RoundToTwoSigFigs(C1128*$O1128+$N1128)&amp;" "&amp;$J1128</f>
        <v xml:space="preserve">0 </v>
      </c>
      <c r="Y1128" t="b">
        <f t="shared" si="51"/>
        <v>0</v>
      </c>
      <c r="Z1128" t="b">
        <f t="shared" si="52"/>
        <v>1</v>
      </c>
      <c r="AA1128" t="b">
        <f t="shared" si="53"/>
        <v>0</v>
      </c>
    </row>
    <row r="1129" spans="23:27" x14ac:dyDescent="0.25">
      <c r="W1129" t="str" cm="1">
        <f t="array" ref="W1129">RoundToTwoSigFigs(B1129*$O1129+$N1129)&amp;" "&amp;$J1129</f>
        <v xml:space="preserve">0 </v>
      </c>
      <c r="X1129" t="str" cm="1">
        <f t="array" ref="X1129">RoundToTwoSigFigs(C1129*$O1129+$N1129)&amp;" "&amp;$J1129</f>
        <v xml:space="preserve">0 </v>
      </c>
      <c r="Y1129" t="b">
        <f t="shared" si="51"/>
        <v>0</v>
      </c>
      <c r="Z1129" t="b">
        <f t="shared" si="52"/>
        <v>1</v>
      </c>
      <c r="AA1129" t="b">
        <f t="shared" si="53"/>
        <v>0</v>
      </c>
    </row>
    <row r="1130" spans="23:27" x14ac:dyDescent="0.25">
      <c r="W1130" t="str" cm="1">
        <f t="array" ref="W1130">RoundToTwoSigFigs(B1130*$O1130+$N1130)&amp;" "&amp;$J1130</f>
        <v xml:space="preserve">0 </v>
      </c>
      <c r="X1130" t="str" cm="1">
        <f t="array" ref="X1130">RoundToTwoSigFigs(C1130*$O1130+$N1130)&amp;" "&amp;$J1130</f>
        <v xml:space="preserve">0 </v>
      </c>
      <c r="Y1130" t="b">
        <f t="shared" si="51"/>
        <v>0</v>
      </c>
      <c r="Z1130" t="b">
        <f t="shared" si="52"/>
        <v>1</v>
      </c>
      <c r="AA1130" t="b">
        <f t="shared" si="53"/>
        <v>0</v>
      </c>
    </row>
    <row r="1131" spans="23:27" x14ac:dyDescent="0.25">
      <c r="W1131" t="str" cm="1">
        <f t="array" ref="W1131">RoundToTwoSigFigs(B1131*$O1131+$N1131)&amp;" "&amp;$J1131</f>
        <v xml:space="preserve">0 </v>
      </c>
      <c r="X1131" t="str" cm="1">
        <f t="array" ref="X1131">RoundToTwoSigFigs(C1131*$O1131+$N1131)&amp;" "&amp;$J1131</f>
        <v xml:space="preserve">0 </v>
      </c>
      <c r="Y1131" t="b">
        <f t="shared" si="51"/>
        <v>0</v>
      </c>
      <c r="Z1131" t="b">
        <f t="shared" si="52"/>
        <v>1</v>
      </c>
      <c r="AA1131" t="b">
        <f t="shared" si="53"/>
        <v>0</v>
      </c>
    </row>
    <row r="1132" spans="23:27" x14ac:dyDescent="0.25">
      <c r="W1132" t="str" cm="1">
        <f t="array" ref="W1132">RoundToTwoSigFigs(B1132*$O1132+$N1132)&amp;" "&amp;$J1132</f>
        <v xml:space="preserve">0 </v>
      </c>
      <c r="X1132" t="str" cm="1">
        <f t="array" ref="X1132">RoundToTwoSigFigs(C1132*$O1132+$N1132)&amp;" "&amp;$J1132</f>
        <v xml:space="preserve">0 </v>
      </c>
      <c r="Y1132" t="b">
        <f t="shared" si="51"/>
        <v>0</v>
      </c>
      <c r="Z1132" t="b">
        <f t="shared" si="52"/>
        <v>1</v>
      </c>
      <c r="AA1132" t="b">
        <f t="shared" si="53"/>
        <v>0</v>
      </c>
    </row>
    <row r="1133" spans="23:27" x14ac:dyDescent="0.25">
      <c r="W1133" t="str" cm="1">
        <f t="array" ref="W1133">RoundToTwoSigFigs(B1133*$O1133+$N1133)&amp;" "&amp;$J1133</f>
        <v xml:space="preserve">0 </v>
      </c>
      <c r="X1133" t="str" cm="1">
        <f t="array" ref="X1133">RoundToTwoSigFigs(C1133*$O1133+$N1133)&amp;" "&amp;$J1133</f>
        <v xml:space="preserve">0 </v>
      </c>
      <c r="Y1133" t="b">
        <f t="shared" si="51"/>
        <v>0</v>
      </c>
      <c r="Z1133" t="b">
        <f t="shared" si="52"/>
        <v>1</v>
      </c>
      <c r="AA1133" t="b">
        <f t="shared" si="53"/>
        <v>0</v>
      </c>
    </row>
    <row r="1134" spans="23:27" x14ac:dyDescent="0.25">
      <c r="W1134" t="str" cm="1">
        <f t="array" ref="W1134">RoundToTwoSigFigs(B1134*$O1134+$N1134)&amp;" "&amp;$J1134</f>
        <v xml:space="preserve">0 </v>
      </c>
      <c r="X1134" t="str" cm="1">
        <f t="array" ref="X1134">RoundToTwoSigFigs(C1134*$O1134+$N1134)&amp;" "&amp;$J1134</f>
        <v xml:space="preserve">0 </v>
      </c>
      <c r="Y1134" t="b">
        <f t="shared" si="51"/>
        <v>0</v>
      </c>
      <c r="Z1134" t="b">
        <f t="shared" si="52"/>
        <v>1</v>
      </c>
      <c r="AA1134" t="b">
        <f t="shared" si="53"/>
        <v>0</v>
      </c>
    </row>
    <row r="1135" spans="23:27" x14ac:dyDescent="0.25">
      <c r="W1135" t="str" cm="1">
        <f t="array" ref="W1135">RoundToTwoSigFigs(B1135*$O1135+$N1135)&amp;" "&amp;$J1135</f>
        <v xml:space="preserve">0 </v>
      </c>
      <c r="X1135" t="str" cm="1">
        <f t="array" ref="X1135">RoundToTwoSigFigs(C1135*$O1135+$N1135)&amp;" "&amp;$J1135</f>
        <v xml:space="preserve">0 </v>
      </c>
      <c r="Y1135" t="b">
        <f t="shared" si="51"/>
        <v>0</v>
      </c>
      <c r="Z1135" t="b">
        <f t="shared" si="52"/>
        <v>1</v>
      </c>
      <c r="AA1135" t="b">
        <f t="shared" si="53"/>
        <v>0</v>
      </c>
    </row>
    <row r="1136" spans="23:27" x14ac:dyDescent="0.25">
      <c r="W1136" t="str" cm="1">
        <f t="array" ref="W1136">RoundToTwoSigFigs(B1136*$O1136+$N1136)&amp;" "&amp;$J1136</f>
        <v xml:space="preserve">0 </v>
      </c>
      <c r="X1136" t="str" cm="1">
        <f t="array" ref="X1136">RoundToTwoSigFigs(C1136*$O1136+$N1136)&amp;" "&amp;$J1136</f>
        <v xml:space="preserve">0 </v>
      </c>
      <c r="Y1136" t="b">
        <f t="shared" si="51"/>
        <v>0</v>
      </c>
      <c r="Z1136" t="b">
        <f t="shared" si="52"/>
        <v>1</v>
      </c>
      <c r="AA1136" t="b">
        <f t="shared" si="53"/>
        <v>0</v>
      </c>
    </row>
    <row r="1137" spans="23:27" x14ac:dyDescent="0.25">
      <c r="W1137" t="str" cm="1">
        <f t="array" ref="W1137">RoundToTwoSigFigs(B1137*$O1137+$N1137)&amp;" "&amp;$J1137</f>
        <v xml:space="preserve">0 </v>
      </c>
      <c r="X1137" t="str" cm="1">
        <f t="array" ref="X1137">RoundToTwoSigFigs(C1137*$O1137+$N1137)&amp;" "&amp;$J1137</f>
        <v xml:space="preserve">0 </v>
      </c>
      <c r="Y1137" t="b">
        <f t="shared" si="51"/>
        <v>0</v>
      </c>
      <c r="Z1137" t="b">
        <f t="shared" si="52"/>
        <v>1</v>
      </c>
      <c r="AA1137" t="b">
        <f t="shared" si="53"/>
        <v>0</v>
      </c>
    </row>
    <row r="1138" spans="23:27" x14ac:dyDescent="0.25">
      <c r="W1138" t="str" cm="1">
        <f t="array" ref="W1138">RoundToTwoSigFigs(B1138*$O1138+$N1138)&amp;" "&amp;$J1138</f>
        <v xml:space="preserve">0 </v>
      </c>
      <c r="X1138" t="str" cm="1">
        <f t="array" ref="X1138">RoundToTwoSigFigs(C1138*$O1138+$N1138)&amp;" "&amp;$J1138</f>
        <v xml:space="preserve">0 </v>
      </c>
      <c r="Y1138" t="b">
        <f t="shared" si="51"/>
        <v>0</v>
      </c>
      <c r="Z1138" t="b">
        <f t="shared" si="52"/>
        <v>1</v>
      </c>
      <c r="AA1138" t="b">
        <f t="shared" si="53"/>
        <v>0</v>
      </c>
    </row>
    <row r="1139" spans="23:27" x14ac:dyDescent="0.25">
      <c r="W1139" t="str" cm="1">
        <f t="array" ref="W1139">RoundToTwoSigFigs(B1139*$O1139+$N1139)&amp;" "&amp;$J1139</f>
        <v xml:space="preserve">0 </v>
      </c>
      <c r="X1139" t="str" cm="1">
        <f t="array" ref="X1139">RoundToTwoSigFigs(C1139*$O1139+$N1139)&amp;" "&amp;$J1139</f>
        <v xml:space="preserve">0 </v>
      </c>
      <c r="Y1139" t="b">
        <f t="shared" si="51"/>
        <v>0</v>
      </c>
      <c r="Z1139" t="b">
        <f t="shared" si="52"/>
        <v>1</v>
      </c>
      <c r="AA1139" t="b">
        <f t="shared" si="53"/>
        <v>0</v>
      </c>
    </row>
    <row r="1140" spans="23:27" x14ac:dyDescent="0.25">
      <c r="W1140" t="str" cm="1">
        <f t="array" ref="W1140">RoundToTwoSigFigs(B1140*$O1140+$N1140)&amp;" "&amp;$J1140</f>
        <v xml:space="preserve">0 </v>
      </c>
      <c r="X1140" t="str" cm="1">
        <f t="array" ref="X1140">RoundToTwoSigFigs(C1140*$O1140+$N1140)&amp;" "&amp;$J1140</f>
        <v xml:space="preserve">0 </v>
      </c>
      <c r="Y1140" t="b">
        <f t="shared" si="51"/>
        <v>0</v>
      </c>
      <c r="Z1140" t="b">
        <f t="shared" si="52"/>
        <v>1</v>
      </c>
      <c r="AA1140" t="b">
        <f t="shared" si="53"/>
        <v>0</v>
      </c>
    </row>
    <row r="1141" spans="23:27" x14ac:dyDescent="0.25">
      <c r="W1141" t="str" cm="1">
        <f t="array" ref="W1141">RoundToTwoSigFigs(B1141*$O1141+$N1141)&amp;" "&amp;$J1141</f>
        <v xml:space="preserve">0 </v>
      </c>
      <c r="X1141" t="str" cm="1">
        <f t="array" ref="X1141">RoundToTwoSigFigs(C1141*$O1141+$N1141)&amp;" "&amp;$J1141</f>
        <v xml:space="preserve">0 </v>
      </c>
      <c r="Y1141" t="b">
        <f t="shared" si="51"/>
        <v>0</v>
      </c>
      <c r="Z1141" t="b">
        <f t="shared" si="52"/>
        <v>1</v>
      </c>
      <c r="AA1141" t="b">
        <f t="shared" si="53"/>
        <v>0</v>
      </c>
    </row>
    <row r="1142" spans="23:27" x14ac:dyDescent="0.25">
      <c r="W1142" t="str" cm="1">
        <f t="array" ref="W1142">RoundToTwoSigFigs(B1142*$O1142+$N1142)&amp;" "&amp;$J1142</f>
        <v xml:space="preserve">0 </v>
      </c>
      <c r="X1142" t="str" cm="1">
        <f t="array" ref="X1142">RoundToTwoSigFigs(C1142*$O1142+$N1142)&amp;" "&amp;$J1142</f>
        <v xml:space="preserve">0 </v>
      </c>
      <c r="Y1142" t="b">
        <f t="shared" si="51"/>
        <v>0</v>
      </c>
      <c r="Z1142" t="b">
        <f t="shared" si="52"/>
        <v>1</v>
      </c>
      <c r="AA1142" t="b">
        <f t="shared" si="53"/>
        <v>0</v>
      </c>
    </row>
    <row r="1143" spans="23:27" x14ac:dyDescent="0.25">
      <c r="W1143" t="str" cm="1">
        <f t="array" ref="W1143">RoundToTwoSigFigs(B1143*$O1143+$N1143)&amp;" "&amp;$J1143</f>
        <v xml:space="preserve">0 </v>
      </c>
      <c r="X1143" t="str" cm="1">
        <f t="array" ref="X1143">RoundToTwoSigFigs(C1143*$O1143+$N1143)&amp;" "&amp;$J1143</f>
        <v xml:space="preserve">0 </v>
      </c>
      <c r="Y1143" t="b">
        <f t="shared" si="51"/>
        <v>0</v>
      </c>
      <c r="Z1143" t="b">
        <f t="shared" si="52"/>
        <v>1</v>
      </c>
      <c r="AA1143" t="b">
        <f t="shared" si="53"/>
        <v>0</v>
      </c>
    </row>
    <row r="1144" spans="23:27" x14ac:dyDescent="0.25">
      <c r="W1144" t="str" cm="1">
        <f t="array" ref="W1144">RoundToTwoSigFigs(B1144*$O1144+$N1144)&amp;" "&amp;$J1144</f>
        <v xml:space="preserve">0 </v>
      </c>
      <c r="X1144" t="str" cm="1">
        <f t="array" ref="X1144">RoundToTwoSigFigs(C1144*$O1144+$N1144)&amp;" "&amp;$J1144</f>
        <v xml:space="preserve">0 </v>
      </c>
      <c r="Y1144" t="b">
        <f t="shared" si="51"/>
        <v>0</v>
      </c>
      <c r="Z1144" t="b">
        <f t="shared" si="52"/>
        <v>1</v>
      </c>
      <c r="AA1144" t="b">
        <f t="shared" si="53"/>
        <v>0</v>
      </c>
    </row>
    <row r="1145" spans="23:27" x14ac:dyDescent="0.25">
      <c r="W1145" t="str" cm="1">
        <f t="array" ref="W1145">RoundToTwoSigFigs(B1145*$O1145+$N1145)&amp;" "&amp;$J1145</f>
        <v xml:space="preserve">0 </v>
      </c>
      <c r="X1145" t="str" cm="1">
        <f t="array" ref="X1145">RoundToTwoSigFigs(C1145*$O1145+$N1145)&amp;" "&amp;$J1145</f>
        <v xml:space="preserve">0 </v>
      </c>
      <c r="Y1145" t="b">
        <f t="shared" si="51"/>
        <v>0</v>
      </c>
      <c r="Z1145" t="b">
        <f t="shared" si="52"/>
        <v>1</v>
      </c>
      <c r="AA1145" t="b">
        <f t="shared" si="53"/>
        <v>0</v>
      </c>
    </row>
    <row r="1146" spans="23:27" x14ac:dyDescent="0.25">
      <c r="W1146" t="str" cm="1">
        <f t="array" ref="W1146">RoundToTwoSigFigs(B1146*$O1146+$N1146)&amp;" "&amp;$J1146</f>
        <v xml:space="preserve">0 </v>
      </c>
      <c r="X1146" t="str" cm="1">
        <f t="array" ref="X1146">RoundToTwoSigFigs(C1146*$O1146+$N1146)&amp;" "&amp;$J1146</f>
        <v xml:space="preserve">0 </v>
      </c>
      <c r="Y1146" t="b">
        <f t="shared" si="51"/>
        <v>0</v>
      </c>
      <c r="Z1146" t="b">
        <f t="shared" si="52"/>
        <v>1</v>
      </c>
      <c r="AA1146" t="b">
        <f t="shared" si="53"/>
        <v>0</v>
      </c>
    </row>
    <row r="1147" spans="23:27" x14ac:dyDescent="0.25">
      <c r="W1147" t="str" cm="1">
        <f t="array" ref="W1147">RoundToTwoSigFigs(B1147*$O1147+$N1147)&amp;" "&amp;$J1147</f>
        <v xml:space="preserve">0 </v>
      </c>
      <c r="X1147" t="str" cm="1">
        <f t="array" ref="X1147">RoundToTwoSigFigs(C1147*$O1147+$N1147)&amp;" "&amp;$J1147</f>
        <v xml:space="preserve">0 </v>
      </c>
      <c r="Y1147" t="b">
        <f t="shared" si="51"/>
        <v>0</v>
      </c>
      <c r="Z1147" t="b">
        <f t="shared" si="52"/>
        <v>1</v>
      </c>
      <c r="AA1147" t="b">
        <f t="shared" si="53"/>
        <v>0</v>
      </c>
    </row>
    <row r="1148" spans="23:27" x14ac:dyDescent="0.25">
      <c r="W1148" t="str" cm="1">
        <f t="array" ref="W1148">RoundToTwoSigFigs(B1148*$O1148+$N1148)&amp;" "&amp;$J1148</f>
        <v xml:space="preserve">0 </v>
      </c>
      <c r="X1148" t="str" cm="1">
        <f t="array" ref="X1148">RoundToTwoSigFigs(C1148*$O1148+$N1148)&amp;" "&amp;$J1148</f>
        <v xml:space="preserve">0 </v>
      </c>
      <c r="Y1148" t="b">
        <f t="shared" si="51"/>
        <v>0</v>
      </c>
      <c r="Z1148" t="b">
        <f t="shared" si="52"/>
        <v>1</v>
      </c>
      <c r="AA1148" t="b">
        <f t="shared" si="53"/>
        <v>0</v>
      </c>
    </row>
    <row r="1149" spans="23:27" x14ac:dyDescent="0.25">
      <c r="W1149" t="str" cm="1">
        <f t="array" ref="W1149">RoundToTwoSigFigs(B1149*$O1149+$N1149)&amp;" "&amp;$J1149</f>
        <v xml:space="preserve">0 </v>
      </c>
      <c r="X1149" t="str" cm="1">
        <f t="array" ref="X1149">RoundToTwoSigFigs(C1149*$O1149+$N1149)&amp;" "&amp;$J1149</f>
        <v xml:space="preserve">0 </v>
      </c>
      <c r="Y1149" t="b">
        <f t="shared" si="51"/>
        <v>0</v>
      </c>
      <c r="Z1149" t="b">
        <f t="shared" si="52"/>
        <v>1</v>
      </c>
      <c r="AA1149" t="b">
        <f t="shared" si="53"/>
        <v>0</v>
      </c>
    </row>
    <row r="1150" spans="23:27" x14ac:dyDescent="0.25">
      <c r="W1150" t="str" cm="1">
        <f t="array" ref="W1150">RoundToTwoSigFigs(B1150*$O1150+$N1150)&amp;" "&amp;$J1150</f>
        <v xml:space="preserve">0 </v>
      </c>
      <c r="X1150" t="str" cm="1">
        <f t="array" ref="X1150">RoundToTwoSigFigs(C1150*$O1150+$N1150)&amp;" "&amp;$J1150</f>
        <v xml:space="preserve">0 </v>
      </c>
      <c r="Y1150" t="b">
        <f t="shared" si="51"/>
        <v>0</v>
      </c>
      <c r="Z1150" t="b">
        <f t="shared" si="52"/>
        <v>1</v>
      </c>
      <c r="AA1150" t="b">
        <f t="shared" si="53"/>
        <v>0</v>
      </c>
    </row>
    <row r="1151" spans="23:27" x14ac:dyDescent="0.25">
      <c r="W1151" t="str" cm="1">
        <f t="array" ref="W1151">RoundToTwoSigFigs(B1151*$O1151+$N1151)&amp;" "&amp;$J1151</f>
        <v xml:space="preserve">0 </v>
      </c>
      <c r="X1151" t="str" cm="1">
        <f t="array" ref="X1151">RoundToTwoSigFigs(C1151*$O1151+$N1151)&amp;" "&amp;$J1151</f>
        <v xml:space="preserve">0 </v>
      </c>
      <c r="Y1151" t="b">
        <f t="shared" si="51"/>
        <v>0</v>
      </c>
      <c r="Z1151" t="b">
        <f t="shared" si="52"/>
        <v>1</v>
      </c>
      <c r="AA1151" t="b">
        <f t="shared" si="53"/>
        <v>0</v>
      </c>
    </row>
    <row r="1152" spans="23:27" x14ac:dyDescent="0.25">
      <c r="W1152" t="str" cm="1">
        <f t="array" ref="W1152">RoundToTwoSigFigs(B1152*$O1152+$N1152)&amp;" "&amp;$J1152</f>
        <v xml:space="preserve">0 </v>
      </c>
      <c r="X1152" t="str" cm="1">
        <f t="array" ref="X1152">RoundToTwoSigFigs(C1152*$O1152+$N1152)&amp;" "&amp;$J1152</f>
        <v xml:space="preserve">0 </v>
      </c>
      <c r="Y1152" t="b">
        <f t="shared" si="51"/>
        <v>0</v>
      </c>
      <c r="Z1152" t="b">
        <f t="shared" si="52"/>
        <v>1</v>
      </c>
      <c r="AA1152" t="b">
        <f t="shared" si="53"/>
        <v>0</v>
      </c>
    </row>
    <row r="1153" spans="23:27" x14ac:dyDescent="0.25">
      <c r="W1153" t="str" cm="1">
        <f t="array" ref="W1153">RoundToTwoSigFigs(B1153*$O1153+$N1153)&amp;" "&amp;$J1153</f>
        <v xml:space="preserve">0 </v>
      </c>
      <c r="X1153" t="str" cm="1">
        <f t="array" ref="X1153">RoundToTwoSigFigs(C1153*$O1153+$N1153)&amp;" "&amp;$J1153</f>
        <v xml:space="preserve">0 </v>
      </c>
      <c r="Y1153" t="b">
        <f t="shared" si="51"/>
        <v>0</v>
      </c>
      <c r="Z1153" t="b">
        <f t="shared" si="52"/>
        <v>1</v>
      </c>
      <c r="AA1153" t="b">
        <f t="shared" si="53"/>
        <v>0</v>
      </c>
    </row>
    <row r="1154" spans="23:27" x14ac:dyDescent="0.25">
      <c r="W1154" t="str" cm="1">
        <f t="array" ref="W1154">RoundToTwoSigFigs(B1154*$O1154+$N1154)&amp;" "&amp;$J1154</f>
        <v xml:space="preserve">0 </v>
      </c>
      <c r="X1154" t="str" cm="1">
        <f t="array" ref="X1154">RoundToTwoSigFigs(C1154*$O1154+$N1154)&amp;" "&amp;$J1154</f>
        <v xml:space="preserve">0 </v>
      </c>
      <c r="Y1154" t="b">
        <f t="shared" si="51"/>
        <v>0</v>
      </c>
      <c r="Z1154" t="b">
        <f t="shared" si="52"/>
        <v>1</v>
      </c>
      <c r="AA1154" t="b">
        <f t="shared" si="53"/>
        <v>0</v>
      </c>
    </row>
    <row r="1155" spans="23:27" x14ac:dyDescent="0.25">
      <c r="W1155" t="str" cm="1">
        <f t="array" ref="W1155">RoundToTwoSigFigs(B1155*$O1155+$N1155)&amp;" "&amp;$J1155</f>
        <v xml:space="preserve">0 </v>
      </c>
      <c r="X1155" t="str" cm="1">
        <f t="array" ref="X1155">RoundToTwoSigFigs(C1155*$O1155+$N1155)&amp;" "&amp;$J1155</f>
        <v xml:space="preserve">0 </v>
      </c>
      <c r="Y1155" t="b">
        <f t="shared" ref="Y1155:Y1218" si="54">AND((W1155=U1155),(V1155=X1155))</f>
        <v>0</v>
      </c>
      <c r="Z1155" t="b">
        <f t="shared" ref="Z1155:Z1218" si="55">AND(B1155&gt;=F1155,B1155&lt;=G1155)</f>
        <v>1</v>
      </c>
      <c r="AA1155" t="b">
        <f t="shared" ref="AA1155:AA1218" si="56">F1155&lt;G1155</f>
        <v>0</v>
      </c>
    </row>
    <row r="1156" spans="23:27" x14ac:dyDescent="0.25">
      <c r="W1156" t="str" cm="1">
        <f t="array" ref="W1156">RoundToTwoSigFigs(B1156*$O1156+$N1156)&amp;" "&amp;$J1156</f>
        <v xml:space="preserve">0 </v>
      </c>
      <c r="X1156" t="str" cm="1">
        <f t="array" ref="X1156">RoundToTwoSigFigs(C1156*$O1156+$N1156)&amp;" "&amp;$J1156</f>
        <v xml:space="preserve">0 </v>
      </c>
      <c r="Y1156" t="b">
        <f t="shared" si="54"/>
        <v>0</v>
      </c>
      <c r="Z1156" t="b">
        <f t="shared" si="55"/>
        <v>1</v>
      </c>
      <c r="AA1156" t="b">
        <f t="shared" si="56"/>
        <v>0</v>
      </c>
    </row>
    <row r="1157" spans="23:27" x14ac:dyDescent="0.25">
      <c r="W1157" t="str" cm="1">
        <f t="array" ref="W1157">RoundToTwoSigFigs(B1157*$O1157+$N1157)&amp;" "&amp;$J1157</f>
        <v xml:space="preserve">0 </v>
      </c>
      <c r="X1157" t="str" cm="1">
        <f t="array" ref="X1157">RoundToTwoSigFigs(C1157*$O1157+$N1157)&amp;" "&amp;$J1157</f>
        <v xml:space="preserve">0 </v>
      </c>
      <c r="Y1157" t="b">
        <f t="shared" si="54"/>
        <v>0</v>
      </c>
      <c r="Z1157" t="b">
        <f t="shared" si="55"/>
        <v>1</v>
      </c>
      <c r="AA1157" t="b">
        <f t="shared" si="56"/>
        <v>0</v>
      </c>
    </row>
    <row r="1158" spans="23:27" x14ac:dyDescent="0.25">
      <c r="W1158" t="str" cm="1">
        <f t="array" ref="W1158">RoundToTwoSigFigs(B1158*$O1158+$N1158)&amp;" "&amp;$J1158</f>
        <v xml:space="preserve">0 </v>
      </c>
      <c r="X1158" t="str" cm="1">
        <f t="array" ref="X1158">RoundToTwoSigFigs(C1158*$O1158+$N1158)&amp;" "&amp;$J1158</f>
        <v xml:space="preserve">0 </v>
      </c>
      <c r="Y1158" t="b">
        <f t="shared" si="54"/>
        <v>0</v>
      </c>
      <c r="Z1158" t="b">
        <f t="shared" si="55"/>
        <v>1</v>
      </c>
      <c r="AA1158" t="b">
        <f t="shared" si="56"/>
        <v>0</v>
      </c>
    </row>
    <row r="1159" spans="23:27" x14ac:dyDescent="0.25">
      <c r="W1159" t="str" cm="1">
        <f t="array" ref="W1159">RoundToTwoSigFigs(B1159*$O1159+$N1159)&amp;" "&amp;$J1159</f>
        <v xml:space="preserve">0 </v>
      </c>
      <c r="X1159" t="str" cm="1">
        <f t="array" ref="X1159">RoundToTwoSigFigs(C1159*$O1159+$N1159)&amp;" "&amp;$J1159</f>
        <v xml:space="preserve">0 </v>
      </c>
      <c r="Y1159" t="b">
        <f t="shared" si="54"/>
        <v>0</v>
      </c>
      <c r="Z1159" t="b">
        <f t="shared" si="55"/>
        <v>1</v>
      </c>
      <c r="AA1159" t="b">
        <f t="shared" si="56"/>
        <v>0</v>
      </c>
    </row>
    <row r="1160" spans="23:27" x14ac:dyDescent="0.25">
      <c r="W1160" t="str" cm="1">
        <f t="array" ref="W1160">RoundToTwoSigFigs(B1160*$O1160+$N1160)&amp;" "&amp;$J1160</f>
        <v xml:space="preserve">0 </v>
      </c>
      <c r="X1160" t="str" cm="1">
        <f t="array" ref="X1160">RoundToTwoSigFigs(C1160*$O1160+$N1160)&amp;" "&amp;$J1160</f>
        <v xml:space="preserve">0 </v>
      </c>
      <c r="Y1160" t="b">
        <f t="shared" si="54"/>
        <v>0</v>
      </c>
      <c r="Z1160" t="b">
        <f t="shared" si="55"/>
        <v>1</v>
      </c>
      <c r="AA1160" t="b">
        <f t="shared" si="56"/>
        <v>0</v>
      </c>
    </row>
    <row r="1161" spans="23:27" x14ac:dyDescent="0.25">
      <c r="W1161" t="str" cm="1">
        <f t="array" ref="W1161">RoundToTwoSigFigs(B1161*$O1161+$N1161)&amp;" "&amp;$J1161</f>
        <v xml:space="preserve">0 </v>
      </c>
      <c r="X1161" t="str" cm="1">
        <f t="array" ref="X1161">RoundToTwoSigFigs(C1161*$O1161+$N1161)&amp;" "&amp;$J1161</f>
        <v xml:space="preserve">0 </v>
      </c>
      <c r="Y1161" t="b">
        <f t="shared" si="54"/>
        <v>0</v>
      </c>
      <c r="Z1161" t="b">
        <f t="shared" si="55"/>
        <v>1</v>
      </c>
      <c r="AA1161" t="b">
        <f t="shared" si="56"/>
        <v>0</v>
      </c>
    </row>
    <row r="1162" spans="23:27" x14ac:dyDescent="0.25">
      <c r="W1162" t="str" cm="1">
        <f t="array" ref="W1162">RoundToTwoSigFigs(B1162*$O1162+$N1162)&amp;" "&amp;$J1162</f>
        <v xml:space="preserve">0 </v>
      </c>
      <c r="X1162" t="str" cm="1">
        <f t="array" ref="X1162">RoundToTwoSigFigs(C1162*$O1162+$N1162)&amp;" "&amp;$J1162</f>
        <v xml:space="preserve">0 </v>
      </c>
      <c r="Y1162" t="b">
        <f t="shared" si="54"/>
        <v>0</v>
      </c>
      <c r="Z1162" t="b">
        <f t="shared" si="55"/>
        <v>1</v>
      </c>
      <c r="AA1162" t="b">
        <f t="shared" si="56"/>
        <v>0</v>
      </c>
    </row>
    <row r="1163" spans="23:27" x14ac:dyDescent="0.25">
      <c r="W1163" t="str" cm="1">
        <f t="array" ref="W1163">RoundToTwoSigFigs(B1163*$O1163+$N1163)&amp;" "&amp;$J1163</f>
        <v xml:space="preserve">0 </v>
      </c>
      <c r="X1163" t="str" cm="1">
        <f t="array" ref="X1163">RoundToTwoSigFigs(C1163*$O1163+$N1163)&amp;" "&amp;$J1163</f>
        <v xml:space="preserve">0 </v>
      </c>
      <c r="Y1163" t="b">
        <f t="shared" si="54"/>
        <v>0</v>
      </c>
      <c r="Z1163" t="b">
        <f t="shared" si="55"/>
        <v>1</v>
      </c>
      <c r="AA1163" t="b">
        <f t="shared" si="56"/>
        <v>0</v>
      </c>
    </row>
    <row r="1164" spans="23:27" x14ac:dyDescent="0.25">
      <c r="W1164" t="str" cm="1">
        <f t="array" ref="W1164">RoundToTwoSigFigs(B1164*$O1164+$N1164)&amp;" "&amp;$J1164</f>
        <v xml:space="preserve">0 </v>
      </c>
      <c r="X1164" t="str" cm="1">
        <f t="array" ref="X1164">RoundToTwoSigFigs(C1164*$O1164+$N1164)&amp;" "&amp;$J1164</f>
        <v xml:space="preserve">0 </v>
      </c>
      <c r="Y1164" t="b">
        <f t="shared" si="54"/>
        <v>0</v>
      </c>
      <c r="Z1164" t="b">
        <f t="shared" si="55"/>
        <v>1</v>
      </c>
      <c r="AA1164" t="b">
        <f t="shared" si="56"/>
        <v>0</v>
      </c>
    </row>
    <row r="1165" spans="23:27" x14ac:dyDescent="0.25">
      <c r="W1165" t="str" cm="1">
        <f t="array" ref="W1165">RoundToTwoSigFigs(B1165*$O1165+$N1165)&amp;" "&amp;$J1165</f>
        <v xml:space="preserve">0 </v>
      </c>
      <c r="X1165" t="str" cm="1">
        <f t="array" ref="X1165">RoundToTwoSigFigs(C1165*$O1165+$N1165)&amp;" "&amp;$J1165</f>
        <v xml:space="preserve">0 </v>
      </c>
      <c r="Y1165" t="b">
        <f t="shared" si="54"/>
        <v>0</v>
      </c>
      <c r="Z1165" t="b">
        <f t="shared" si="55"/>
        <v>1</v>
      </c>
      <c r="AA1165" t="b">
        <f t="shared" si="56"/>
        <v>0</v>
      </c>
    </row>
    <row r="1166" spans="23:27" x14ac:dyDescent="0.25">
      <c r="W1166" t="str" cm="1">
        <f t="array" ref="W1166">RoundToTwoSigFigs(B1166*$O1166+$N1166)&amp;" "&amp;$J1166</f>
        <v xml:space="preserve">0 </v>
      </c>
      <c r="X1166" t="str" cm="1">
        <f t="array" ref="X1166">RoundToTwoSigFigs(C1166*$O1166+$N1166)&amp;" "&amp;$J1166</f>
        <v xml:space="preserve">0 </v>
      </c>
      <c r="Y1166" t="b">
        <f t="shared" si="54"/>
        <v>0</v>
      </c>
      <c r="Z1166" t="b">
        <f t="shared" si="55"/>
        <v>1</v>
      </c>
      <c r="AA1166" t="b">
        <f t="shared" si="56"/>
        <v>0</v>
      </c>
    </row>
    <row r="1167" spans="23:27" x14ac:dyDescent="0.25">
      <c r="W1167" t="str" cm="1">
        <f t="array" ref="W1167">RoundToTwoSigFigs(B1167*$O1167+$N1167)&amp;" "&amp;$J1167</f>
        <v xml:space="preserve">0 </v>
      </c>
      <c r="X1167" t="str" cm="1">
        <f t="array" ref="X1167">RoundToTwoSigFigs(C1167*$O1167+$N1167)&amp;" "&amp;$J1167</f>
        <v xml:space="preserve">0 </v>
      </c>
      <c r="Y1167" t="b">
        <f t="shared" si="54"/>
        <v>0</v>
      </c>
      <c r="Z1167" t="b">
        <f t="shared" si="55"/>
        <v>1</v>
      </c>
      <c r="AA1167" t="b">
        <f t="shared" si="56"/>
        <v>0</v>
      </c>
    </row>
    <row r="1168" spans="23:27" x14ac:dyDescent="0.25">
      <c r="W1168" t="str" cm="1">
        <f t="array" ref="W1168">RoundToTwoSigFigs(B1168*$O1168+$N1168)&amp;" "&amp;$J1168</f>
        <v xml:space="preserve">0 </v>
      </c>
      <c r="X1168" t="str" cm="1">
        <f t="array" ref="X1168">RoundToTwoSigFigs(C1168*$O1168+$N1168)&amp;" "&amp;$J1168</f>
        <v xml:space="preserve">0 </v>
      </c>
      <c r="Y1168" t="b">
        <f t="shared" si="54"/>
        <v>0</v>
      </c>
      <c r="Z1168" t="b">
        <f t="shared" si="55"/>
        <v>1</v>
      </c>
      <c r="AA1168" t="b">
        <f t="shared" si="56"/>
        <v>0</v>
      </c>
    </row>
    <row r="1169" spans="23:27" x14ac:dyDescent="0.25">
      <c r="W1169" t="str" cm="1">
        <f t="array" ref="W1169">RoundToTwoSigFigs(B1169*$O1169+$N1169)&amp;" "&amp;$J1169</f>
        <v xml:space="preserve">0 </v>
      </c>
      <c r="X1169" t="str" cm="1">
        <f t="array" ref="X1169">RoundToTwoSigFigs(C1169*$O1169+$N1169)&amp;" "&amp;$J1169</f>
        <v xml:space="preserve">0 </v>
      </c>
      <c r="Y1169" t="b">
        <f t="shared" si="54"/>
        <v>0</v>
      </c>
      <c r="Z1169" t="b">
        <f t="shared" si="55"/>
        <v>1</v>
      </c>
      <c r="AA1169" t="b">
        <f t="shared" si="56"/>
        <v>0</v>
      </c>
    </row>
    <row r="1170" spans="23:27" x14ac:dyDescent="0.25">
      <c r="W1170" t="str" cm="1">
        <f t="array" ref="W1170">RoundToTwoSigFigs(B1170*$O1170+$N1170)&amp;" "&amp;$J1170</f>
        <v xml:space="preserve">0 </v>
      </c>
      <c r="X1170" t="str" cm="1">
        <f t="array" ref="X1170">RoundToTwoSigFigs(C1170*$O1170+$N1170)&amp;" "&amp;$J1170</f>
        <v xml:space="preserve">0 </v>
      </c>
      <c r="Y1170" t="b">
        <f t="shared" si="54"/>
        <v>0</v>
      </c>
      <c r="Z1170" t="b">
        <f t="shared" si="55"/>
        <v>1</v>
      </c>
      <c r="AA1170" t="b">
        <f t="shared" si="56"/>
        <v>0</v>
      </c>
    </row>
    <row r="1171" spans="23:27" x14ac:dyDescent="0.25">
      <c r="W1171" t="str" cm="1">
        <f t="array" ref="W1171">RoundToTwoSigFigs(B1171*$O1171+$N1171)&amp;" "&amp;$J1171</f>
        <v xml:space="preserve">0 </v>
      </c>
      <c r="X1171" t="str" cm="1">
        <f t="array" ref="X1171">RoundToTwoSigFigs(C1171*$O1171+$N1171)&amp;" "&amp;$J1171</f>
        <v xml:space="preserve">0 </v>
      </c>
      <c r="Y1171" t="b">
        <f t="shared" si="54"/>
        <v>0</v>
      </c>
      <c r="Z1171" t="b">
        <f t="shared" si="55"/>
        <v>1</v>
      </c>
      <c r="AA1171" t="b">
        <f t="shared" si="56"/>
        <v>0</v>
      </c>
    </row>
    <row r="1172" spans="23:27" x14ac:dyDescent="0.25">
      <c r="W1172" t="str" cm="1">
        <f t="array" ref="W1172">RoundToTwoSigFigs(B1172*$O1172+$N1172)&amp;" "&amp;$J1172</f>
        <v xml:space="preserve">0 </v>
      </c>
      <c r="X1172" t="str" cm="1">
        <f t="array" ref="X1172">RoundToTwoSigFigs(C1172*$O1172+$N1172)&amp;" "&amp;$J1172</f>
        <v xml:space="preserve">0 </v>
      </c>
      <c r="Y1172" t="b">
        <f t="shared" si="54"/>
        <v>0</v>
      </c>
      <c r="Z1172" t="b">
        <f t="shared" si="55"/>
        <v>1</v>
      </c>
      <c r="AA1172" t="b">
        <f t="shared" si="56"/>
        <v>0</v>
      </c>
    </row>
    <row r="1173" spans="23:27" x14ac:dyDescent="0.25">
      <c r="W1173" t="str" cm="1">
        <f t="array" ref="W1173">RoundToTwoSigFigs(B1173*$O1173+$N1173)&amp;" "&amp;$J1173</f>
        <v xml:space="preserve">0 </v>
      </c>
      <c r="X1173" t="str" cm="1">
        <f t="array" ref="X1173">RoundToTwoSigFigs(C1173*$O1173+$N1173)&amp;" "&amp;$J1173</f>
        <v xml:space="preserve">0 </v>
      </c>
      <c r="Y1173" t="b">
        <f t="shared" si="54"/>
        <v>0</v>
      </c>
      <c r="Z1173" t="b">
        <f t="shared" si="55"/>
        <v>1</v>
      </c>
      <c r="AA1173" t="b">
        <f t="shared" si="56"/>
        <v>0</v>
      </c>
    </row>
    <row r="1174" spans="23:27" x14ac:dyDescent="0.25">
      <c r="W1174" t="str" cm="1">
        <f t="array" ref="W1174">RoundToTwoSigFigs(B1174*$O1174+$N1174)&amp;" "&amp;$J1174</f>
        <v xml:space="preserve">0 </v>
      </c>
      <c r="X1174" t="str" cm="1">
        <f t="array" ref="X1174">RoundToTwoSigFigs(C1174*$O1174+$N1174)&amp;" "&amp;$J1174</f>
        <v xml:space="preserve">0 </v>
      </c>
      <c r="Y1174" t="b">
        <f t="shared" si="54"/>
        <v>0</v>
      </c>
      <c r="Z1174" t="b">
        <f t="shared" si="55"/>
        <v>1</v>
      </c>
      <c r="AA1174" t="b">
        <f t="shared" si="56"/>
        <v>0</v>
      </c>
    </row>
    <row r="1175" spans="23:27" x14ac:dyDescent="0.25">
      <c r="W1175" t="str" cm="1">
        <f t="array" ref="W1175">RoundToTwoSigFigs(B1175*$O1175+$N1175)&amp;" "&amp;$J1175</f>
        <v xml:space="preserve">0 </v>
      </c>
      <c r="X1175" t="str" cm="1">
        <f t="array" ref="X1175">RoundToTwoSigFigs(C1175*$O1175+$N1175)&amp;" "&amp;$J1175</f>
        <v xml:space="preserve">0 </v>
      </c>
      <c r="Y1175" t="b">
        <f t="shared" si="54"/>
        <v>0</v>
      </c>
      <c r="Z1175" t="b">
        <f t="shared" si="55"/>
        <v>1</v>
      </c>
      <c r="AA1175" t="b">
        <f t="shared" si="56"/>
        <v>0</v>
      </c>
    </row>
    <row r="1176" spans="23:27" x14ac:dyDescent="0.25">
      <c r="W1176" t="str" cm="1">
        <f t="array" ref="W1176">RoundToTwoSigFigs(B1176*$O1176+$N1176)&amp;" "&amp;$J1176</f>
        <v xml:space="preserve">0 </v>
      </c>
      <c r="X1176" t="str" cm="1">
        <f t="array" ref="X1176">RoundToTwoSigFigs(C1176*$O1176+$N1176)&amp;" "&amp;$J1176</f>
        <v xml:space="preserve">0 </v>
      </c>
      <c r="Y1176" t="b">
        <f t="shared" si="54"/>
        <v>0</v>
      </c>
      <c r="Z1176" t="b">
        <f t="shared" si="55"/>
        <v>1</v>
      </c>
      <c r="AA1176" t="b">
        <f t="shared" si="56"/>
        <v>0</v>
      </c>
    </row>
    <row r="1177" spans="23:27" x14ac:dyDescent="0.25">
      <c r="W1177" t="str" cm="1">
        <f t="array" ref="W1177">RoundToTwoSigFigs(B1177*$O1177+$N1177)&amp;" "&amp;$J1177</f>
        <v xml:space="preserve">0 </v>
      </c>
      <c r="X1177" t="str" cm="1">
        <f t="array" ref="X1177">RoundToTwoSigFigs(C1177*$O1177+$N1177)&amp;" "&amp;$J1177</f>
        <v xml:space="preserve">0 </v>
      </c>
      <c r="Y1177" t="b">
        <f t="shared" si="54"/>
        <v>0</v>
      </c>
      <c r="Z1177" t="b">
        <f t="shared" si="55"/>
        <v>1</v>
      </c>
      <c r="AA1177" t="b">
        <f t="shared" si="56"/>
        <v>0</v>
      </c>
    </row>
    <row r="1178" spans="23:27" x14ac:dyDescent="0.25">
      <c r="W1178" t="str" cm="1">
        <f t="array" ref="W1178">RoundToTwoSigFigs(B1178*$O1178+$N1178)&amp;" "&amp;$J1178</f>
        <v xml:space="preserve">0 </v>
      </c>
      <c r="X1178" t="str" cm="1">
        <f t="array" ref="X1178">RoundToTwoSigFigs(C1178*$O1178+$N1178)&amp;" "&amp;$J1178</f>
        <v xml:space="preserve">0 </v>
      </c>
      <c r="Y1178" t="b">
        <f t="shared" si="54"/>
        <v>0</v>
      </c>
      <c r="Z1178" t="b">
        <f t="shared" si="55"/>
        <v>1</v>
      </c>
      <c r="AA1178" t="b">
        <f t="shared" si="56"/>
        <v>0</v>
      </c>
    </row>
    <row r="1179" spans="23:27" x14ac:dyDescent="0.25">
      <c r="W1179" t="str" cm="1">
        <f t="array" ref="W1179">RoundToTwoSigFigs(B1179*$O1179+$N1179)&amp;" "&amp;$J1179</f>
        <v xml:space="preserve">0 </v>
      </c>
      <c r="X1179" t="str" cm="1">
        <f t="array" ref="X1179">RoundToTwoSigFigs(C1179*$O1179+$N1179)&amp;" "&amp;$J1179</f>
        <v xml:space="preserve">0 </v>
      </c>
      <c r="Y1179" t="b">
        <f t="shared" si="54"/>
        <v>0</v>
      </c>
      <c r="Z1179" t="b">
        <f t="shared" si="55"/>
        <v>1</v>
      </c>
      <c r="AA1179" t="b">
        <f t="shared" si="56"/>
        <v>0</v>
      </c>
    </row>
    <row r="1180" spans="23:27" x14ac:dyDescent="0.25">
      <c r="W1180" t="str" cm="1">
        <f t="array" ref="W1180">RoundToTwoSigFigs(B1180*$O1180+$N1180)&amp;" "&amp;$J1180</f>
        <v xml:space="preserve">0 </v>
      </c>
      <c r="X1180" t="str" cm="1">
        <f t="array" ref="X1180">RoundToTwoSigFigs(C1180*$O1180+$N1180)&amp;" "&amp;$J1180</f>
        <v xml:space="preserve">0 </v>
      </c>
      <c r="Y1180" t="b">
        <f t="shared" si="54"/>
        <v>0</v>
      </c>
      <c r="Z1180" t="b">
        <f t="shared" si="55"/>
        <v>1</v>
      </c>
      <c r="AA1180" t="b">
        <f t="shared" si="56"/>
        <v>0</v>
      </c>
    </row>
    <row r="1181" spans="23:27" x14ac:dyDescent="0.25">
      <c r="W1181" t="str" cm="1">
        <f t="array" ref="W1181">RoundToTwoSigFigs(B1181*$O1181+$N1181)&amp;" "&amp;$J1181</f>
        <v xml:space="preserve">0 </v>
      </c>
      <c r="X1181" t="str" cm="1">
        <f t="array" ref="X1181">RoundToTwoSigFigs(C1181*$O1181+$N1181)&amp;" "&amp;$J1181</f>
        <v xml:space="preserve">0 </v>
      </c>
      <c r="Y1181" t="b">
        <f t="shared" si="54"/>
        <v>0</v>
      </c>
      <c r="Z1181" t="b">
        <f t="shared" si="55"/>
        <v>1</v>
      </c>
      <c r="AA1181" t="b">
        <f t="shared" si="56"/>
        <v>0</v>
      </c>
    </row>
    <row r="1182" spans="23:27" x14ac:dyDescent="0.25">
      <c r="W1182" t="str" cm="1">
        <f t="array" ref="W1182">RoundToTwoSigFigs(B1182*$O1182+$N1182)&amp;" "&amp;$J1182</f>
        <v xml:space="preserve">0 </v>
      </c>
      <c r="X1182" t="str" cm="1">
        <f t="array" ref="X1182">RoundToTwoSigFigs(C1182*$O1182+$N1182)&amp;" "&amp;$J1182</f>
        <v xml:space="preserve">0 </v>
      </c>
      <c r="Y1182" t="b">
        <f t="shared" si="54"/>
        <v>0</v>
      </c>
      <c r="Z1182" t="b">
        <f t="shared" si="55"/>
        <v>1</v>
      </c>
      <c r="AA1182" t="b">
        <f t="shared" si="56"/>
        <v>0</v>
      </c>
    </row>
    <row r="1183" spans="23:27" x14ac:dyDescent="0.25">
      <c r="W1183" t="str" cm="1">
        <f t="array" ref="W1183">RoundToTwoSigFigs(B1183*$O1183+$N1183)&amp;" "&amp;$J1183</f>
        <v xml:space="preserve">0 </v>
      </c>
      <c r="X1183" t="str" cm="1">
        <f t="array" ref="X1183">RoundToTwoSigFigs(C1183*$O1183+$N1183)&amp;" "&amp;$J1183</f>
        <v xml:space="preserve">0 </v>
      </c>
      <c r="Y1183" t="b">
        <f t="shared" si="54"/>
        <v>0</v>
      </c>
      <c r="Z1183" t="b">
        <f t="shared" si="55"/>
        <v>1</v>
      </c>
      <c r="AA1183" t="b">
        <f t="shared" si="56"/>
        <v>0</v>
      </c>
    </row>
    <row r="1184" spans="23:27" x14ac:dyDescent="0.25">
      <c r="W1184" t="str" cm="1">
        <f t="array" ref="W1184">RoundToTwoSigFigs(B1184*$O1184+$N1184)&amp;" "&amp;$J1184</f>
        <v xml:space="preserve">0 </v>
      </c>
      <c r="X1184" t="str" cm="1">
        <f t="array" ref="X1184">RoundToTwoSigFigs(C1184*$O1184+$N1184)&amp;" "&amp;$J1184</f>
        <v xml:space="preserve">0 </v>
      </c>
      <c r="Y1184" t="b">
        <f t="shared" si="54"/>
        <v>0</v>
      </c>
      <c r="Z1184" t="b">
        <f t="shared" si="55"/>
        <v>1</v>
      </c>
      <c r="AA1184" t="b">
        <f t="shared" si="56"/>
        <v>0</v>
      </c>
    </row>
    <row r="1185" spans="23:27" x14ac:dyDescent="0.25">
      <c r="W1185" t="str" cm="1">
        <f t="array" ref="W1185">RoundToTwoSigFigs(B1185*$O1185+$N1185)&amp;" "&amp;$J1185</f>
        <v xml:space="preserve">0 </v>
      </c>
      <c r="X1185" t="str" cm="1">
        <f t="array" ref="X1185">RoundToTwoSigFigs(C1185*$O1185+$N1185)&amp;" "&amp;$J1185</f>
        <v xml:space="preserve">0 </v>
      </c>
      <c r="Y1185" t="b">
        <f t="shared" si="54"/>
        <v>0</v>
      </c>
      <c r="Z1185" t="b">
        <f t="shared" si="55"/>
        <v>1</v>
      </c>
      <c r="AA1185" t="b">
        <f t="shared" si="56"/>
        <v>0</v>
      </c>
    </row>
    <row r="1186" spans="23:27" x14ac:dyDescent="0.25">
      <c r="W1186" t="str" cm="1">
        <f t="array" ref="W1186">RoundToTwoSigFigs(B1186*$O1186+$N1186)&amp;" "&amp;$J1186</f>
        <v xml:space="preserve">0 </v>
      </c>
      <c r="X1186" t="str" cm="1">
        <f t="array" ref="X1186">RoundToTwoSigFigs(C1186*$O1186+$N1186)&amp;" "&amp;$J1186</f>
        <v xml:space="preserve">0 </v>
      </c>
      <c r="Y1186" t="b">
        <f t="shared" si="54"/>
        <v>0</v>
      </c>
      <c r="Z1186" t="b">
        <f t="shared" si="55"/>
        <v>1</v>
      </c>
      <c r="AA1186" t="b">
        <f t="shared" si="56"/>
        <v>0</v>
      </c>
    </row>
    <row r="1187" spans="23:27" x14ac:dyDescent="0.25">
      <c r="W1187" t="str" cm="1">
        <f t="array" ref="W1187">RoundToTwoSigFigs(B1187*$O1187+$N1187)&amp;" "&amp;$J1187</f>
        <v xml:space="preserve">0 </v>
      </c>
      <c r="X1187" t="str" cm="1">
        <f t="array" ref="X1187">RoundToTwoSigFigs(C1187*$O1187+$N1187)&amp;" "&amp;$J1187</f>
        <v xml:space="preserve">0 </v>
      </c>
      <c r="Y1187" t="b">
        <f t="shared" si="54"/>
        <v>0</v>
      </c>
      <c r="Z1187" t="b">
        <f t="shared" si="55"/>
        <v>1</v>
      </c>
      <c r="AA1187" t="b">
        <f t="shared" si="56"/>
        <v>0</v>
      </c>
    </row>
    <row r="1188" spans="23:27" x14ac:dyDescent="0.25">
      <c r="W1188" t="str" cm="1">
        <f t="array" ref="W1188">RoundToTwoSigFigs(B1188*$O1188+$N1188)&amp;" "&amp;$J1188</f>
        <v xml:space="preserve">0 </v>
      </c>
      <c r="X1188" t="str" cm="1">
        <f t="array" ref="X1188">RoundToTwoSigFigs(C1188*$O1188+$N1188)&amp;" "&amp;$J1188</f>
        <v xml:space="preserve">0 </v>
      </c>
      <c r="Y1188" t="b">
        <f t="shared" si="54"/>
        <v>0</v>
      </c>
      <c r="Z1188" t="b">
        <f t="shared" si="55"/>
        <v>1</v>
      </c>
      <c r="AA1188" t="b">
        <f t="shared" si="56"/>
        <v>0</v>
      </c>
    </row>
    <row r="1189" spans="23:27" x14ac:dyDescent="0.25">
      <c r="W1189" t="str" cm="1">
        <f t="array" ref="W1189">RoundToTwoSigFigs(B1189*$O1189+$N1189)&amp;" "&amp;$J1189</f>
        <v xml:space="preserve">0 </v>
      </c>
      <c r="X1189" t="str" cm="1">
        <f t="array" ref="X1189">RoundToTwoSigFigs(C1189*$O1189+$N1189)&amp;" "&amp;$J1189</f>
        <v xml:space="preserve">0 </v>
      </c>
      <c r="Y1189" t="b">
        <f t="shared" si="54"/>
        <v>0</v>
      </c>
      <c r="Z1189" t="b">
        <f t="shared" si="55"/>
        <v>1</v>
      </c>
      <c r="AA1189" t="b">
        <f t="shared" si="56"/>
        <v>0</v>
      </c>
    </row>
    <row r="1190" spans="23:27" x14ac:dyDescent="0.25">
      <c r="W1190" t="str" cm="1">
        <f t="array" ref="W1190">RoundToTwoSigFigs(B1190*$O1190+$N1190)&amp;" "&amp;$J1190</f>
        <v xml:space="preserve">0 </v>
      </c>
      <c r="X1190" t="str" cm="1">
        <f t="array" ref="X1190">RoundToTwoSigFigs(C1190*$O1190+$N1190)&amp;" "&amp;$J1190</f>
        <v xml:space="preserve">0 </v>
      </c>
      <c r="Y1190" t="b">
        <f t="shared" si="54"/>
        <v>0</v>
      </c>
      <c r="Z1190" t="b">
        <f t="shared" si="55"/>
        <v>1</v>
      </c>
      <c r="AA1190" t="b">
        <f t="shared" si="56"/>
        <v>0</v>
      </c>
    </row>
    <row r="1191" spans="23:27" x14ac:dyDescent="0.25">
      <c r="W1191" t="str" cm="1">
        <f t="array" ref="W1191">RoundToTwoSigFigs(B1191*$O1191+$N1191)&amp;" "&amp;$J1191</f>
        <v xml:space="preserve">0 </v>
      </c>
      <c r="X1191" t="str" cm="1">
        <f t="array" ref="X1191">RoundToTwoSigFigs(C1191*$O1191+$N1191)&amp;" "&amp;$J1191</f>
        <v xml:space="preserve">0 </v>
      </c>
      <c r="Y1191" t="b">
        <f t="shared" si="54"/>
        <v>0</v>
      </c>
      <c r="Z1191" t="b">
        <f t="shared" si="55"/>
        <v>1</v>
      </c>
      <c r="AA1191" t="b">
        <f t="shared" si="56"/>
        <v>0</v>
      </c>
    </row>
    <row r="1192" spans="23:27" x14ac:dyDescent="0.25">
      <c r="W1192" t="str" cm="1">
        <f t="array" ref="W1192">RoundToTwoSigFigs(B1192*$O1192+$N1192)&amp;" "&amp;$J1192</f>
        <v xml:space="preserve">0 </v>
      </c>
      <c r="X1192" t="str" cm="1">
        <f t="array" ref="X1192">RoundToTwoSigFigs(C1192*$O1192+$N1192)&amp;" "&amp;$J1192</f>
        <v xml:space="preserve">0 </v>
      </c>
      <c r="Y1192" t="b">
        <f t="shared" si="54"/>
        <v>0</v>
      </c>
      <c r="Z1192" t="b">
        <f t="shared" si="55"/>
        <v>1</v>
      </c>
      <c r="AA1192" t="b">
        <f t="shared" si="56"/>
        <v>0</v>
      </c>
    </row>
    <row r="1193" spans="23:27" x14ac:dyDescent="0.25">
      <c r="W1193" t="str" cm="1">
        <f t="array" ref="W1193">RoundToTwoSigFigs(B1193*$O1193+$N1193)&amp;" "&amp;$J1193</f>
        <v xml:space="preserve">0 </v>
      </c>
      <c r="X1193" t="str" cm="1">
        <f t="array" ref="X1193">RoundToTwoSigFigs(C1193*$O1193+$N1193)&amp;" "&amp;$J1193</f>
        <v xml:space="preserve">0 </v>
      </c>
      <c r="Y1193" t="b">
        <f t="shared" si="54"/>
        <v>0</v>
      </c>
      <c r="Z1193" t="b">
        <f t="shared" si="55"/>
        <v>1</v>
      </c>
      <c r="AA1193" t="b">
        <f t="shared" si="56"/>
        <v>0</v>
      </c>
    </row>
    <row r="1194" spans="23:27" x14ac:dyDescent="0.25">
      <c r="W1194" t="str" cm="1">
        <f t="array" ref="W1194">RoundToTwoSigFigs(B1194*$O1194+$N1194)&amp;" "&amp;$J1194</f>
        <v xml:space="preserve">0 </v>
      </c>
      <c r="X1194" t="str" cm="1">
        <f t="array" ref="X1194">RoundToTwoSigFigs(C1194*$O1194+$N1194)&amp;" "&amp;$J1194</f>
        <v xml:space="preserve">0 </v>
      </c>
      <c r="Y1194" t="b">
        <f t="shared" si="54"/>
        <v>0</v>
      </c>
      <c r="Z1194" t="b">
        <f t="shared" si="55"/>
        <v>1</v>
      </c>
      <c r="AA1194" t="b">
        <f t="shared" si="56"/>
        <v>0</v>
      </c>
    </row>
    <row r="1195" spans="23:27" x14ac:dyDescent="0.25">
      <c r="W1195" t="str" cm="1">
        <f t="array" ref="W1195">RoundToTwoSigFigs(B1195*$O1195+$N1195)&amp;" "&amp;$J1195</f>
        <v xml:space="preserve">0 </v>
      </c>
      <c r="X1195" t="str" cm="1">
        <f t="array" ref="X1195">RoundToTwoSigFigs(C1195*$O1195+$N1195)&amp;" "&amp;$J1195</f>
        <v xml:space="preserve">0 </v>
      </c>
      <c r="Y1195" t="b">
        <f t="shared" si="54"/>
        <v>0</v>
      </c>
      <c r="Z1195" t="b">
        <f t="shared" si="55"/>
        <v>1</v>
      </c>
      <c r="AA1195" t="b">
        <f t="shared" si="56"/>
        <v>0</v>
      </c>
    </row>
    <row r="1196" spans="23:27" x14ac:dyDescent="0.25">
      <c r="W1196" t="str" cm="1">
        <f t="array" ref="W1196">RoundToTwoSigFigs(B1196*$O1196+$N1196)&amp;" "&amp;$J1196</f>
        <v xml:space="preserve">0 </v>
      </c>
      <c r="X1196" t="str" cm="1">
        <f t="array" ref="X1196">RoundToTwoSigFigs(C1196*$O1196+$N1196)&amp;" "&amp;$J1196</f>
        <v xml:space="preserve">0 </v>
      </c>
      <c r="Y1196" t="b">
        <f t="shared" si="54"/>
        <v>0</v>
      </c>
      <c r="Z1196" t="b">
        <f t="shared" si="55"/>
        <v>1</v>
      </c>
      <c r="AA1196" t="b">
        <f t="shared" si="56"/>
        <v>0</v>
      </c>
    </row>
    <row r="1197" spans="23:27" x14ac:dyDescent="0.25">
      <c r="W1197" t="str" cm="1">
        <f t="array" ref="W1197">RoundToTwoSigFigs(B1197*$O1197+$N1197)&amp;" "&amp;$J1197</f>
        <v xml:space="preserve">0 </v>
      </c>
      <c r="X1197" t="str" cm="1">
        <f t="array" ref="X1197">RoundToTwoSigFigs(C1197*$O1197+$N1197)&amp;" "&amp;$J1197</f>
        <v xml:space="preserve">0 </v>
      </c>
      <c r="Y1197" t="b">
        <f t="shared" si="54"/>
        <v>0</v>
      </c>
      <c r="Z1197" t="b">
        <f t="shared" si="55"/>
        <v>1</v>
      </c>
      <c r="AA1197" t="b">
        <f t="shared" si="56"/>
        <v>0</v>
      </c>
    </row>
    <row r="1198" spans="23:27" x14ac:dyDescent="0.25">
      <c r="W1198" t="str" cm="1">
        <f t="array" ref="W1198">RoundToTwoSigFigs(B1198*$O1198+$N1198)&amp;" "&amp;$J1198</f>
        <v xml:space="preserve">0 </v>
      </c>
      <c r="X1198" t="str" cm="1">
        <f t="array" ref="X1198">RoundToTwoSigFigs(C1198*$O1198+$N1198)&amp;" "&amp;$J1198</f>
        <v xml:space="preserve">0 </v>
      </c>
      <c r="Y1198" t="b">
        <f t="shared" si="54"/>
        <v>0</v>
      </c>
      <c r="Z1198" t="b">
        <f t="shared" si="55"/>
        <v>1</v>
      </c>
      <c r="AA1198" t="b">
        <f t="shared" si="56"/>
        <v>0</v>
      </c>
    </row>
    <row r="1199" spans="23:27" x14ac:dyDescent="0.25">
      <c r="W1199" t="str" cm="1">
        <f t="array" ref="W1199">RoundToTwoSigFigs(B1199*$O1199+$N1199)&amp;" "&amp;$J1199</f>
        <v xml:space="preserve">0 </v>
      </c>
      <c r="X1199" t="str" cm="1">
        <f t="array" ref="X1199">RoundToTwoSigFigs(C1199*$O1199+$N1199)&amp;" "&amp;$J1199</f>
        <v xml:space="preserve">0 </v>
      </c>
      <c r="Y1199" t="b">
        <f t="shared" si="54"/>
        <v>0</v>
      </c>
      <c r="Z1199" t="b">
        <f t="shared" si="55"/>
        <v>1</v>
      </c>
      <c r="AA1199" t="b">
        <f t="shared" si="56"/>
        <v>0</v>
      </c>
    </row>
    <row r="1200" spans="23:27" x14ac:dyDescent="0.25">
      <c r="W1200" t="str" cm="1">
        <f t="array" ref="W1200">RoundToTwoSigFigs(B1200*$O1200+$N1200)&amp;" "&amp;$J1200</f>
        <v xml:space="preserve">0 </v>
      </c>
      <c r="X1200" t="str" cm="1">
        <f t="array" ref="X1200">RoundToTwoSigFigs(C1200*$O1200+$N1200)&amp;" "&amp;$J1200</f>
        <v xml:space="preserve">0 </v>
      </c>
      <c r="Y1200" t="b">
        <f t="shared" si="54"/>
        <v>0</v>
      </c>
      <c r="Z1200" t="b">
        <f t="shared" si="55"/>
        <v>1</v>
      </c>
      <c r="AA1200" t="b">
        <f t="shared" si="56"/>
        <v>0</v>
      </c>
    </row>
    <row r="1201" spans="23:27" x14ac:dyDescent="0.25">
      <c r="W1201" t="str" cm="1">
        <f t="array" ref="W1201">RoundToTwoSigFigs(B1201*$O1201+$N1201)&amp;" "&amp;$J1201</f>
        <v xml:space="preserve">0 </v>
      </c>
      <c r="X1201" t="str" cm="1">
        <f t="array" ref="X1201">RoundToTwoSigFigs(C1201*$O1201+$N1201)&amp;" "&amp;$J1201</f>
        <v xml:space="preserve">0 </v>
      </c>
      <c r="Y1201" t="b">
        <f t="shared" si="54"/>
        <v>0</v>
      </c>
      <c r="Z1201" t="b">
        <f t="shared" si="55"/>
        <v>1</v>
      </c>
      <c r="AA1201" t="b">
        <f t="shared" si="56"/>
        <v>0</v>
      </c>
    </row>
    <row r="1202" spans="23:27" x14ac:dyDescent="0.25">
      <c r="W1202" t="str" cm="1">
        <f t="array" ref="W1202">RoundToTwoSigFigs(B1202*$O1202+$N1202)&amp;" "&amp;$J1202</f>
        <v xml:space="preserve">0 </v>
      </c>
      <c r="X1202" t="str" cm="1">
        <f t="array" ref="X1202">RoundToTwoSigFigs(C1202*$O1202+$N1202)&amp;" "&amp;$J1202</f>
        <v xml:space="preserve">0 </v>
      </c>
      <c r="Y1202" t="b">
        <f t="shared" si="54"/>
        <v>0</v>
      </c>
      <c r="Z1202" t="b">
        <f t="shared" si="55"/>
        <v>1</v>
      </c>
      <c r="AA1202" t="b">
        <f t="shared" si="56"/>
        <v>0</v>
      </c>
    </row>
    <row r="1203" spans="23:27" x14ac:dyDescent="0.25">
      <c r="W1203" t="str" cm="1">
        <f t="array" ref="W1203">RoundToTwoSigFigs(B1203*$O1203+$N1203)&amp;" "&amp;$J1203</f>
        <v xml:space="preserve">0 </v>
      </c>
      <c r="X1203" t="str" cm="1">
        <f t="array" ref="X1203">RoundToTwoSigFigs(C1203*$O1203+$N1203)&amp;" "&amp;$J1203</f>
        <v xml:space="preserve">0 </v>
      </c>
      <c r="Y1203" t="b">
        <f t="shared" si="54"/>
        <v>0</v>
      </c>
      <c r="Z1203" t="b">
        <f t="shared" si="55"/>
        <v>1</v>
      </c>
      <c r="AA1203" t="b">
        <f t="shared" si="56"/>
        <v>0</v>
      </c>
    </row>
    <row r="1204" spans="23:27" x14ac:dyDescent="0.25">
      <c r="W1204" t="str" cm="1">
        <f t="array" ref="W1204">RoundToTwoSigFigs(B1204*$O1204+$N1204)&amp;" "&amp;$J1204</f>
        <v xml:space="preserve">0 </v>
      </c>
      <c r="X1204" t="str" cm="1">
        <f t="array" ref="X1204">RoundToTwoSigFigs(C1204*$O1204+$N1204)&amp;" "&amp;$J1204</f>
        <v xml:space="preserve">0 </v>
      </c>
      <c r="Y1204" t="b">
        <f t="shared" si="54"/>
        <v>0</v>
      </c>
      <c r="Z1204" t="b">
        <f t="shared" si="55"/>
        <v>1</v>
      </c>
      <c r="AA1204" t="b">
        <f t="shared" si="56"/>
        <v>0</v>
      </c>
    </row>
    <row r="1205" spans="23:27" x14ac:dyDescent="0.25">
      <c r="W1205" t="str" cm="1">
        <f t="array" ref="W1205">RoundToTwoSigFigs(B1205*$O1205+$N1205)&amp;" "&amp;$J1205</f>
        <v xml:space="preserve">0 </v>
      </c>
      <c r="X1205" t="str" cm="1">
        <f t="array" ref="X1205">RoundToTwoSigFigs(C1205*$O1205+$N1205)&amp;" "&amp;$J1205</f>
        <v xml:space="preserve">0 </v>
      </c>
      <c r="Y1205" t="b">
        <f t="shared" si="54"/>
        <v>0</v>
      </c>
      <c r="Z1205" t="b">
        <f t="shared" si="55"/>
        <v>1</v>
      </c>
      <c r="AA1205" t="b">
        <f t="shared" si="56"/>
        <v>0</v>
      </c>
    </row>
    <row r="1206" spans="23:27" x14ac:dyDescent="0.25">
      <c r="W1206" t="str" cm="1">
        <f t="array" ref="W1206">RoundToTwoSigFigs(B1206*$O1206+$N1206)&amp;" "&amp;$J1206</f>
        <v xml:space="preserve">0 </v>
      </c>
      <c r="X1206" t="str" cm="1">
        <f t="array" ref="X1206">RoundToTwoSigFigs(C1206*$O1206+$N1206)&amp;" "&amp;$J1206</f>
        <v xml:space="preserve">0 </v>
      </c>
      <c r="Y1206" t="b">
        <f t="shared" si="54"/>
        <v>0</v>
      </c>
      <c r="Z1206" t="b">
        <f t="shared" si="55"/>
        <v>1</v>
      </c>
      <c r="AA1206" t="b">
        <f t="shared" si="56"/>
        <v>0</v>
      </c>
    </row>
    <row r="1207" spans="23:27" x14ac:dyDescent="0.25">
      <c r="W1207" t="str" cm="1">
        <f t="array" ref="W1207">RoundToTwoSigFigs(B1207*$O1207+$N1207)&amp;" "&amp;$J1207</f>
        <v xml:space="preserve">0 </v>
      </c>
      <c r="X1207" t="str" cm="1">
        <f t="array" ref="X1207">RoundToTwoSigFigs(C1207*$O1207+$N1207)&amp;" "&amp;$J1207</f>
        <v xml:space="preserve">0 </v>
      </c>
      <c r="Y1207" t="b">
        <f t="shared" si="54"/>
        <v>0</v>
      </c>
      <c r="Z1207" t="b">
        <f t="shared" si="55"/>
        <v>1</v>
      </c>
      <c r="AA1207" t="b">
        <f t="shared" si="56"/>
        <v>0</v>
      </c>
    </row>
    <row r="1208" spans="23:27" x14ac:dyDescent="0.25">
      <c r="W1208" t="str" cm="1">
        <f t="array" ref="W1208">RoundToTwoSigFigs(B1208*$O1208+$N1208)&amp;" "&amp;$J1208</f>
        <v xml:space="preserve">0 </v>
      </c>
      <c r="X1208" t="str" cm="1">
        <f t="array" ref="X1208">RoundToTwoSigFigs(C1208*$O1208+$N1208)&amp;" "&amp;$J1208</f>
        <v xml:space="preserve">0 </v>
      </c>
      <c r="Y1208" t="b">
        <f t="shared" si="54"/>
        <v>0</v>
      </c>
      <c r="Z1208" t="b">
        <f t="shared" si="55"/>
        <v>1</v>
      </c>
      <c r="AA1208" t="b">
        <f t="shared" si="56"/>
        <v>0</v>
      </c>
    </row>
    <row r="1209" spans="23:27" x14ac:dyDescent="0.25">
      <c r="W1209" t="str" cm="1">
        <f t="array" ref="W1209">RoundToTwoSigFigs(B1209*$O1209+$N1209)&amp;" "&amp;$J1209</f>
        <v xml:space="preserve">0 </v>
      </c>
      <c r="X1209" t="str" cm="1">
        <f t="array" ref="X1209">RoundToTwoSigFigs(C1209*$O1209+$N1209)&amp;" "&amp;$J1209</f>
        <v xml:space="preserve">0 </v>
      </c>
      <c r="Y1209" t="b">
        <f t="shared" si="54"/>
        <v>0</v>
      </c>
      <c r="Z1209" t="b">
        <f t="shared" si="55"/>
        <v>1</v>
      </c>
      <c r="AA1209" t="b">
        <f t="shared" si="56"/>
        <v>0</v>
      </c>
    </row>
    <row r="1210" spans="23:27" x14ac:dyDescent="0.25">
      <c r="W1210" t="str" cm="1">
        <f t="array" ref="W1210">RoundToTwoSigFigs(B1210*$O1210+$N1210)&amp;" "&amp;$J1210</f>
        <v xml:space="preserve">0 </v>
      </c>
      <c r="X1210" t="str" cm="1">
        <f t="array" ref="X1210">RoundToTwoSigFigs(C1210*$O1210+$N1210)&amp;" "&amp;$J1210</f>
        <v xml:space="preserve">0 </v>
      </c>
      <c r="Y1210" t="b">
        <f t="shared" si="54"/>
        <v>0</v>
      </c>
      <c r="Z1210" t="b">
        <f t="shared" si="55"/>
        <v>1</v>
      </c>
      <c r="AA1210" t="b">
        <f t="shared" si="56"/>
        <v>0</v>
      </c>
    </row>
    <row r="1211" spans="23:27" x14ac:dyDescent="0.25">
      <c r="W1211" t="str" cm="1">
        <f t="array" ref="W1211">RoundToTwoSigFigs(B1211*$O1211+$N1211)&amp;" "&amp;$J1211</f>
        <v xml:space="preserve">0 </v>
      </c>
      <c r="X1211" t="str" cm="1">
        <f t="array" ref="X1211">RoundToTwoSigFigs(C1211*$O1211+$N1211)&amp;" "&amp;$J1211</f>
        <v xml:space="preserve">0 </v>
      </c>
      <c r="Y1211" t="b">
        <f t="shared" si="54"/>
        <v>0</v>
      </c>
      <c r="Z1211" t="b">
        <f t="shared" si="55"/>
        <v>1</v>
      </c>
      <c r="AA1211" t="b">
        <f t="shared" si="56"/>
        <v>0</v>
      </c>
    </row>
    <row r="1212" spans="23:27" x14ac:dyDescent="0.25">
      <c r="W1212" t="str" cm="1">
        <f t="array" ref="W1212">RoundToTwoSigFigs(B1212*$O1212+$N1212)&amp;" "&amp;$J1212</f>
        <v xml:space="preserve">0 </v>
      </c>
      <c r="X1212" t="str" cm="1">
        <f t="array" ref="X1212">RoundToTwoSigFigs(C1212*$O1212+$N1212)&amp;" "&amp;$J1212</f>
        <v xml:space="preserve">0 </v>
      </c>
      <c r="Y1212" t="b">
        <f t="shared" si="54"/>
        <v>0</v>
      </c>
      <c r="Z1212" t="b">
        <f t="shared" si="55"/>
        <v>1</v>
      </c>
      <c r="AA1212" t="b">
        <f t="shared" si="56"/>
        <v>0</v>
      </c>
    </row>
    <row r="1213" spans="23:27" x14ac:dyDescent="0.25">
      <c r="W1213" t="str" cm="1">
        <f t="array" ref="W1213">RoundToTwoSigFigs(B1213*$O1213+$N1213)&amp;" "&amp;$J1213</f>
        <v xml:space="preserve">0 </v>
      </c>
      <c r="X1213" t="str" cm="1">
        <f t="array" ref="X1213">RoundToTwoSigFigs(C1213*$O1213+$N1213)&amp;" "&amp;$J1213</f>
        <v xml:space="preserve">0 </v>
      </c>
      <c r="Y1213" t="b">
        <f t="shared" si="54"/>
        <v>0</v>
      </c>
      <c r="Z1213" t="b">
        <f t="shared" si="55"/>
        <v>1</v>
      </c>
      <c r="AA1213" t="b">
        <f t="shared" si="56"/>
        <v>0</v>
      </c>
    </row>
    <row r="1214" spans="23:27" x14ac:dyDescent="0.25">
      <c r="W1214" t="str" cm="1">
        <f t="array" ref="W1214">RoundToTwoSigFigs(B1214*$O1214+$N1214)&amp;" "&amp;$J1214</f>
        <v xml:space="preserve">0 </v>
      </c>
      <c r="X1214" t="str" cm="1">
        <f t="array" ref="X1214">RoundToTwoSigFigs(C1214*$O1214+$N1214)&amp;" "&amp;$J1214</f>
        <v xml:space="preserve">0 </v>
      </c>
      <c r="Y1214" t="b">
        <f t="shared" si="54"/>
        <v>0</v>
      </c>
      <c r="Z1214" t="b">
        <f t="shared" si="55"/>
        <v>1</v>
      </c>
      <c r="AA1214" t="b">
        <f t="shared" si="56"/>
        <v>0</v>
      </c>
    </row>
    <row r="1215" spans="23:27" x14ac:dyDescent="0.25">
      <c r="W1215" t="str" cm="1">
        <f t="array" ref="W1215">RoundToTwoSigFigs(B1215*$O1215+$N1215)&amp;" "&amp;$J1215</f>
        <v xml:space="preserve">0 </v>
      </c>
      <c r="X1215" t="str" cm="1">
        <f t="array" ref="X1215">RoundToTwoSigFigs(C1215*$O1215+$N1215)&amp;" "&amp;$J1215</f>
        <v xml:space="preserve">0 </v>
      </c>
      <c r="Y1215" t="b">
        <f t="shared" si="54"/>
        <v>0</v>
      </c>
      <c r="Z1215" t="b">
        <f t="shared" si="55"/>
        <v>1</v>
      </c>
      <c r="AA1215" t="b">
        <f t="shared" si="56"/>
        <v>0</v>
      </c>
    </row>
    <row r="1216" spans="23:27" x14ac:dyDescent="0.25">
      <c r="W1216" t="str" cm="1">
        <f t="array" ref="W1216">RoundToTwoSigFigs(B1216*$O1216+$N1216)&amp;" "&amp;$J1216</f>
        <v xml:space="preserve">0 </v>
      </c>
      <c r="X1216" t="str" cm="1">
        <f t="array" ref="X1216">RoundToTwoSigFigs(C1216*$O1216+$N1216)&amp;" "&amp;$J1216</f>
        <v xml:space="preserve">0 </v>
      </c>
      <c r="Y1216" t="b">
        <f t="shared" si="54"/>
        <v>0</v>
      </c>
      <c r="Z1216" t="b">
        <f t="shared" si="55"/>
        <v>1</v>
      </c>
      <c r="AA1216" t="b">
        <f t="shared" si="56"/>
        <v>0</v>
      </c>
    </row>
    <row r="1217" spans="23:27" x14ac:dyDescent="0.25">
      <c r="W1217" t="str" cm="1">
        <f t="array" ref="W1217">RoundToTwoSigFigs(B1217*$O1217+$N1217)&amp;" "&amp;$J1217</f>
        <v xml:space="preserve">0 </v>
      </c>
      <c r="X1217" t="str" cm="1">
        <f t="array" ref="X1217">RoundToTwoSigFigs(C1217*$O1217+$N1217)&amp;" "&amp;$J1217</f>
        <v xml:space="preserve">0 </v>
      </c>
      <c r="Y1217" t="b">
        <f t="shared" si="54"/>
        <v>0</v>
      </c>
      <c r="Z1217" t="b">
        <f t="shared" si="55"/>
        <v>1</v>
      </c>
      <c r="AA1217" t="b">
        <f t="shared" si="56"/>
        <v>0</v>
      </c>
    </row>
    <row r="1218" spans="23:27" x14ac:dyDescent="0.25">
      <c r="W1218" t="str" cm="1">
        <f t="array" ref="W1218">RoundToTwoSigFigs(B1218*$O1218+$N1218)&amp;" "&amp;$J1218</f>
        <v xml:space="preserve">0 </v>
      </c>
      <c r="X1218" t="str" cm="1">
        <f t="array" ref="X1218">RoundToTwoSigFigs(C1218*$O1218+$N1218)&amp;" "&amp;$J1218</f>
        <v xml:space="preserve">0 </v>
      </c>
      <c r="Y1218" t="b">
        <f t="shared" si="54"/>
        <v>0</v>
      </c>
      <c r="Z1218" t="b">
        <f t="shared" si="55"/>
        <v>1</v>
      </c>
      <c r="AA1218" t="b">
        <f t="shared" si="56"/>
        <v>0</v>
      </c>
    </row>
    <row r="1219" spans="23:27" x14ac:dyDescent="0.25">
      <c r="W1219" t="str" cm="1">
        <f t="array" ref="W1219">RoundToTwoSigFigs(B1219*$O1219+$N1219)&amp;" "&amp;$J1219</f>
        <v xml:space="preserve">0 </v>
      </c>
      <c r="X1219" t="str" cm="1">
        <f t="array" ref="X1219">RoundToTwoSigFigs(C1219*$O1219+$N1219)&amp;" "&amp;$J1219</f>
        <v xml:space="preserve">0 </v>
      </c>
      <c r="Y1219" t="b">
        <f t="shared" ref="Y1219:Y1282" si="57">AND((W1219=U1219),(V1219=X1219))</f>
        <v>0</v>
      </c>
      <c r="Z1219" t="b">
        <f t="shared" ref="Z1219:Z1282" si="58">AND(B1219&gt;=F1219,B1219&lt;=G1219)</f>
        <v>1</v>
      </c>
      <c r="AA1219" t="b">
        <f t="shared" ref="AA1219:AA1282" si="59">F1219&lt;G1219</f>
        <v>0</v>
      </c>
    </row>
    <row r="1220" spans="23:27" x14ac:dyDescent="0.25">
      <c r="W1220" t="str" cm="1">
        <f t="array" ref="W1220">RoundToTwoSigFigs(B1220*$O1220+$N1220)&amp;" "&amp;$J1220</f>
        <v xml:space="preserve">0 </v>
      </c>
      <c r="X1220" t="str" cm="1">
        <f t="array" ref="X1220">RoundToTwoSigFigs(C1220*$O1220+$N1220)&amp;" "&amp;$J1220</f>
        <v xml:space="preserve">0 </v>
      </c>
      <c r="Y1220" t="b">
        <f t="shared" si="57"/>
        <v>0</v>
      </c>
      <c r="Z1220" t="b">
        <f t="shared" si="58"/>
        <v>1</v>
      </c>
      <c r="AA1220" t="b">
        <f t="shared" si="59"/>
        <v>0</v>
      </c>
    </row>
    <row r="1221" spans="23:27" x14ac:dyDescent="0.25">
      <c r="W1221" t="str" cm="1">
        <f t="array" ref="W1221">RoundToTwoSigFigs(B1221*$O1221+$N1221)&amp;" "&amp;$J1221</f>
        <v xml:space="preserve">0 </v>
      </c>
      <c r="X1221" t="str" cm="1">
        <f t="array" ref="X1221">RoundToTwoSigFigs(C1221*$O1221+$N1221)&amp;" "&amp;$J1221</f>
        <v xml:space="preserve">0 </v>
      </c>
      <c r="Y1221" t="b">
        <f t="shared" si="57"/>
        <v>0</v>
      </c>
      <c r="Z1221" t="b">
        <f t="shared" si="58"/>
        <v>1</v>
      </c>
      <c r="AA1221" t="b">
        <f t="shared" si="59"/>
        <v>0</v>
      </c>
    </row>
    <row r="1222" spans="23:27" x14ac:dyDescent="0.25">
      <c r="W1222" t="str" cm="1">
        <f t="array" ref="W1222">RoundToTwoSigFigs(B1222*$O1222+$N1222)&amp;" "&amp;$J1222</f>
        <v xml:space="preserve">0 </v>
      </c>
      <c r="X1222" t="str" cm="1">
        <f t="array" ref="X1222">RoundToTwoSigFigs(C1222*$O1222+$N1222)&amp;" "&amp;$J1222</f>
        <v xml:space="preserve">0 </v>
      </c>
      <c r="Y1222" t="b">
        <f t="shared" si="57"/>
        <v>0</v>
      </c>
      <c r="Z1222" t="b">
        <f t="shared" si="58"/>
        <v>1</v>
      </c>
      <c r="AA1222" t="b">
        <f t="shared" si="59"/>
        <v>0</v>
      </c>
    </row>
    <row r="1223" spans="23:27" x14ac:dyDescent="0.25">
      <c r="W1223" t="str" cm="1">
        <f t="array" ref="W1223">RoundToTwoSigFigs(B1223*$O1223+$N1223)&amp;" "&amp;$J1223</f>
        <v xml:space="preserve">0 </v>
      </c>
      <c r="X1223" t="str" cm="1">
        <f t="array" ref="X1223">RoundToTwoSigFigs(C1223*$O1223+$N1223)&amp;" "&amp;$J1223</f>
        <v xml:space="preserve">0 </v>
      </c>
      <c r="Y1223" t="b">
        <f t="shared" si="57"/>
        <v>0</v>
      </c>
      <c r="Z1223" t="b">
        <f t="shared" si="58"/>
        <v>1</v>
      </c>
      <c r="AA1223" t="b">
        <f t="shared" si="59"/>
        <v>0</v>
      </c>
    </row>
    <row r="1224" spans="23:27" x14ac:dyDescent="0.25">
      <c r="W1224" t="str" cm="1">
        <f t="array" ref="W1224">RoundToTwoSigFigs(B1224*$O1224+$N1224)&amp;" "&amp;$J1224</f>
        <v xml:space="preserve">0 </v>
      </c>
      <c r="X1224" t="str" cm="1">
        <f t="array" ref="X1224">RoundToTwoSigFigs(C1224*$O1224+$N1224)&amp;" "&amp;$J1224</f>
        <v xml:space="preserve">0 </v>
      </c>
      <c r="Y1224" t="b">
        <f t="shared" si="57"/>
        <v>0</v>
      </c>
      <c r="Z1224" t="b">
        <f t="shared" si="58"/>
        <v>1</v>
      </c>
      <c r="AA1224" t="b">
        <f t="shared" si="59"/>
        <v>0</v>
      </c>
    </row>
    <row r="1225" spans="23:27" x14ac:dyDescent="0.25">
      <c r="W1225" t="str" cm="1">
        <f t="array" ref="W1225">RoundToTwoSigFigs(B1225*$O1225+$N1225)&amp;" "&amp;$J1225</f>
        <v xml:space="preserve">0 </v>
      </c>
      <c r="X1225" t="str" cm="1">
        <f t="array" ref="X1225">RoundToTwoSigFigs(C1225*$O1225+$N1225)&amp;" "&amp;$J1225</f>
        <v xml:space="preserve">0 </v>
      </c>
      <c r="Y1225" t="b">
        <f t="shared" si="57"/>
        <v>0</v>
      </c>
      <c r="Z1225" t="b">
        <f t="shared" si="58"/>
        <v>1</v>
      </c>
      <c r="AA1225" t="b">
        <f t="shared" si="59"/>
        <v>0</v>
      </c>
    </row>
    <row r="1226" spans="23:27" x14ac:dyDescent="0.25">
      <c r="W1226" t="str" cm="1">
        <f t="array" ref="W1226">RoundToTwoSigFigs(B1226*$O1226+$N1226)&amp;" "&amp;$J1226</f>
        <v xml:space="preserve">0 </v>
      </c>
      <c r="X1226" t="str" cm="1">
        <f t="array" ref="X1226">RoundToTwoSigFigs(C1226*$O1226+$N1226)&amp;" "&amp;$J1226</f>
        <v xml:space="preserve">0 </v>
      </c>
      <c r="Y1226" t="b">
        <f t="shared" si="57"/>
        <v>0</v>
      </c>
      <c r="Z1226" t="b">
        <f t="shared" si="58"/>
        <v>1</v>
      </c>
      <c r="AA1226" t="b">
        <f t="shared" si="59"/>
        <v>0</v>
      </c>
    </row>
    <row r="1227" spans="23:27" x14ac:dyDescent="0.25">
      <c r="W1227" t="str" cm="1">
        <f t="array" ref="W1227">RoundToTwoSigFigs(B1227*$O1227+$N1227)&amp;" "&amp;$J1227</f>
        <v xml:space="preserve">0 </v>
      </c>
      <c r="X1227" t="str" cm="1">
        <f t="array" ref="X1227">RoundToTwoSigFigs(C1227*$O1227+$N1227)&amp;" "&amp;$J1227</f>
        <v xml:space="preserve">0 </v>
      </c>
      <c r="Y1227" t="b">
        <f t="shared" si="57"/>
        <v>0</v>
      </c>
      <c r="Z1227" t="b">
        <f t="shared" si="58"/>
        <v>1</v>
      </c>
      <c r="AA1227" t="b">
        <f t="shared" si="59"/>
        <v>0</v>
      </c>
    </row>
    <row r="1228" spans="23:27" x14ac:dyDescent="0.25">
      <c r="W1228" t="str" cm="1">
        <f t="array" ref="W1228">RoundToTwoSigFigs(B1228*$O1228+$N1228)&amp;" "&amp;$J1228</f>
        <v xml:space="preserve">0 </v>
      </c>
      <c r="X1228" t="str" cm="1">
        <f t="array" ref="X1228">RoundToTwoSigFigs(C1228*$O1228+$N1228)&amp;" "&amp;$J1228</f>
        <v xml:space="preserve">0 </v>
      </c>
      <c r="Y1228" t="b">
        <f t="shared" si="57"/>
        <v>0</v>
      </c>
      <c r="Z1228" t="b">
        <f t="shared" si="58"/>
        <v>1</v>
      </c>
      <c r="AA1228" t="b">
        <f t="shared" si="59"/>
        <v>0</v>
      </c>
    </row>
    <row r="1229" spans="23:27" x14ac:dyDescent="0.25">
      <c r="W1229" t="str" cm="1">
        <f t="array" ref="W1229">RoundToTwoSigFigs(B1229*$O1229+$N1229)&amp;" "&amp;$J1229</f>
        <v xml:space="preserve">0 </v>
      </c>
      <c r="X1229" t="str" cm="1">
        <f t="array" ref="X1229">RoundToTwoSigFigs(C1229*$O1229+$N1229)&amp;" "&amp;$J1229</f>
        <v xml:space="preserve">0 </v>
      </c>
      <c r="Y1229" t="b">
        <f t="shared" si="57"/>
        <v>0</v>
      </c>
      <c r="Z1229" t="b">
        <f t="shared" si="58"/>
        <v>1</v>
      </c>
      <c r="AA1229" t="b">
        <f t="shared" si="59"/>
        <v>0</v>
      </c>
    </row>
    <row r="1230" spans="23:27" x14ac:dyDescent="0.25">
      <c r="W1230" t="str" cm="1">
        <f t="array" ref="W1230">RoundToTwoSigFigs(B1230*$O1230+$N1230)&amp;" "&amp;$J1230</f>
        <v xml:space="preserve">0 </v>
      </c>
      <c r="X1230" t="str" cm="1">
        <f t="array" ref="X1230">RoundToTwoSigFigs(C1230*$O1230+$N1230)&amp;" "&amp;$J1230</f>
        <v xml:space="preserve">0 </v>
      </c>
      <c r="Y1230" t="b">
        <f t="shared" si="57"/>
        <v>0</v>
      </c>
      <c r="Z1230" t="b">
        <f t="shared" si="58"/>
        <v>1</v>
      </c>
      <c r="AA1230" t="b">
        <f t="shared" si="59"/>
        <v>0</v>
      </c>
    </row>
    <row r="1231" spans="23:27" x14ac:dyDescent="0.25">
      <c r="W1231" t="str" cm="1">
        <f t="array" ref="W1231">RoundToTwoSigFigs(B1231*$O1231+$N1231)&amp;" "&amp;$J1231</f>
        <v xml:space="preserve">0 </v>
      </c>
      <c r="X1231" t="str" cm="1">
        <f t="array" ref="X1231">RoundToTwoSigFigs(C1231*$O1231+$N1231)&amp;" "&amp;$J1231</f>
        <v xml:space="preserve">0 </v>
      </c>
      <c r="Y1231" t="b">
        <f t="shared" si="57"/>
        <v>0</v>
      </c>
      <c r="Z1231" t="b">
        <f t="shared" si="58"/>
        <v>1</v>
      </c>
      <c r="AA1231" t="b">
        <f t="shared" si="59"/>
        <v>0</v>
      </c>
    </row>
    <row r="1232" spans="23:27" x14ac:dyDescent="0.25">
      <c r="W1232" t="str" cm="1">
        <f t="array" ref="W1232">RoundToTwoSigFigs(B1232*$O1232+$N1232)&amp;" "&amp;$J1232</f>
        <v xml:space="preserve">0 </v>
      </c>
      <c r="X1232" t="str" cm="1">
        <f t="array" ref="X1232">RoundToTwoSigFigs(C1232*$O1232+$N1232)&amp;" "&amp;$J1232</f>
        <v xml:space="preserve">0 </v>
      </c>
      <c r="Y1232" t="b">
        <f t="shared" si="57"/>
        <v>0</v>
      </c>
      <c r="Z1232" t="b">
        <f t="shared" si="58"/>
        <v>1</v>
      </c>
      <c r="AA1232" t="b">
        <f t="shared" si="59"/>
        <v>0</v>
      </c>
    </row>
    <row r="1233" spans="23:27" x14ac:dyDescent="0.25">
      <c r="W1233" t="str" cm="1">
        <f t="array" ref="W1233">RoundToTwoSigFigs(B1233*$O1233+$N1233)&amp;" "&amp;$J1233</f>
        <v xml:space="preserve">0 </v>
      </c>
      <c r="X1233" t="str" cm="1">
        <f t="array" ref="X1233">RoundToTwoSigFigs(C1233*$O1233+$N1233)&amp;" "&amp;$J1233</f>
        <v xml:space="preserve">0 </v>
      </c>
      <c r="Y1233" t="b">
        <f t="shared" si="57"/>
        <v>0</v>
      </c>
      <c r="Z1233" t="b">
        <f t="shared" si="58"/>
        <v>1</v>
      </c>
      <c r="AA1233" t="b">
        <f t="shared" si="59"/>
        <v>0</v>
      </c>
    </row>
    <row r="1234" spans="23:27" x14ac:dyDescent="0.25">
      <c r="W1234" t="str" cm="1">
        <f t="array" ref="W1234">RoundToTwoSigFigs(B1234*$O1234+$N1234)&amp;" "&amp;$J1234</f>
        <v xml:space="preserve">0 </v>
      </c>
      <c r="X1234" t="str" cm="1">
        <f t="array" ref="X1234">RoundToTwoSigFigs(C1234*$O1234+$N1234)&amp;" "&amp;$J1234</f>
        <v xml:space="preserve">0 </v>
      </c>
      <c r="Y1234" t="b">
        <f t="shared" si="57"/>
        <v>0</v>
      </c>
      <c r="Z1234" t="b">
        <f t="shared" si="58"/>
        <v>1</v>
      </c>
      <c r="AA1234" t="b">
        <f t="shared" si="59"/>
        <v>0</v>
      </c>
    </row>
    <row r="1235" spans="23:27" x14ac:dyDescent="0.25">
      <c r="W1235" t="str" cm="1">
        <f t="array" ref="W1235">RoundToTwoSigFigs(B1235*$O1235+$N1235)&amp;" "&amp;$J1235</f>
        <v xml:space="preserve">0 </v>
      </c>
      <c r="X1235" t="str" cm="1">
        <f t="array" ref="X1235">RoundToTwoSigFigs(C1235*$O1235+$N1235)&amp;" "&amp;$J1235</f>
        <v xml:space="preserve">0 </v>
      </c>
      <c r="Y1235" t="b">
        <f t="shared" si="57"/>
        <v>0</v>
      </c>
      <c r="Z1235" t="b">
        <f t="shared" si="58"/>
        <v>1</v>
      </c>
      <c r="AA1235" t="b">
        <f t="shared" si="59"/>
        <v>0</v>
      </c>
    </row>
    <row r="1236" spans="23:27" x14ac:dyDescent="0.25">
      <c r="W1236" t="str" cm="1">
        <f t="array" ref="W1236">RoundToTwoSigFigs(B1236*$O1236+$N1236)&amp;" "&amp;$J1236</f>
        <v xml:space="preserve">0 </v>
      </c>
      <c r="X1236" t="str" cm="1">
        <f t="array" ref="X1236">RoundToTwoSigFigs(C1236*$O1236+$N1236)&amp;" "&amp;$J1236</f>
        <v xml:space="preserve">0 </v>
      </c>
      <c r="Y1236" t="b">
        <f t="shared" si="57"/>
        <v>0</v>
      </c>
      <c r="Z1236" t="b">
        <f t="shared" si="58"/>
        <v>1</v>
      </c>
      <c r="AA1236" t="b">
        <f t="shared" si="59"/>
        <v>0</v>
      </c>
    </row>
    <row r="1237" spans="23:27" x14ac:dyDescent="0.25">
      <c r="W1237" t="str" cm="1">
        <f t="array" ref="W1237">RoundToTwoSigFigs(B1237*$O1237+$N1237)&amp;" "&amp;$J1237</f>
        <v xml:space="preserve">0 </v>
      </c>
      <c r="X1237" t="str" cm="1">
        <f t="array" ref="X1237">RoundToTwoSigFigs(C1237*$O1237+$N1237)&amp;" "&amp;$J1237</f>
        <v xml:space="preserve">0 </v>
      </c>
      <c r="Y1237" t="b">
        <f t="shared" si="57"/>
        <v>0</v>
      </c>
      <c r="Z1237" t="b">
        <f t="shared" si="58"/>
        <v>1</v>
      </c>
      <c r="AA1237" t="b">
        <f t="shared" si="59"/>
        <v>0</v>
      </c>
    </row>
    <row r="1238" spans="23:27" x14ac:dyDescent="0.25">
      <c r="W1238" t="str" cm="1">
        <f t="array" ref="W1238">RoundToTwoSigFigs(B1238*$O1238+$N1238)&amp;" "&amp;$J1238</f>
        <v xml:space="preserve">0 </v>
      </c>
      <c r="X1238" t="str" cm="1">
        <f t="array" ref="X1238">RoundToTwoSigFigs(C1238*$O1238+$N1238)&amp;" "&amp;$J1238</f>
        <v xml:space="preserve">0 </v>
      </c>
      <c r="Y1238" t="b">
        <f t="shared" si="57"/>
        <v>0</v>
      </c>
      <c r="Z1238" t="b">
        <f t="shared" si="58"/>
        <v>1</v>
      </c>
      <c r="AA1238" t="b">
        <f t="shared" si="59"/>
        <v>0</v>
      </c>
    </row>
    <row r="1239" spans="23:27" x14ac:dyDescent="0.25">
      <c r="W1239" t="str" cm="1">
        <f t="array" ref="W1239">RoundToTwoSigFigs(B1239*$O1239+$N1239)&amp;" "&amp;$J1239</f>
        <v xml:space="preserve">0 </v>
      </c>
      <c r="X1239" t="str" cm="1">
        <f t="array" ref="X1239">RoundToTwoSigFigs(C1239*$O1239+$N1239)&amp;" "&amp;$J1239</f>
        <v xml:space="preserve">0 </v>
      </c>
      <c r="Y1239" t="b">
        <f t="shared" si="57"/>
        <v>0</v>
      </c>
      <c r="Z1239" t="b">
        <f t="shared" si="58"/>
        <v>1</v>
      </c>
      <c r="AA1239" t="b">
        <f t="shared" si="59"/>
        <v>0</v>
      </c>
    </row>
    <row r="1240" spans="23:27" x14ac:dyDescent="0.25">
      <c r="W1240" t="str" cm="1">
        <f t="array" ref="W1240">RoundToTwoSigFigs(B1240*$O1240+$N1240)&amp;" "&amp;$J1240</f>
        <v xml:space="preserve">0 </v>
      </c>
      <c r="X1240" t="str" cm="1">
        <f t="array" ref="X1240">RoundToTwoSigFigs(C1240*$O1240+$N1240)&amp;" "&amp;$J1240</f>
        <v xml:space="preserve">0 </v>
      </c>
      <c r="Y1240" t="b">
        <f t="shared" si="57"/>
        <v>0</v>
      </c>
      <c r="Z1240" t="b">
        <f t="shared" si="58"/>
        <v>1</v>
      </c>
      <c r="AA1240" t="b">
        <f t="shared" si="59"/>
        <v>0</v>
      </c>
    </row>
    <row r="1241" spans="23:27" x14ac:dyDescent="0.25">
      <c r="W1241" t="str" cm="1">
        <f t="array" ref="W1241">RoundToTwoSigFigs(B1241*$O1241+$N1241)&amp;" "&amp;$J1241</f>
        <v xml:space="preserve">0 </v>
      </c>
      <c r="X1241" t="str" cm="1">
        <f t="array" ref="X1241">RoundToTwoSigFigs(C1241*$O1241+$N1241)&amp;" "&amp;$J1241</f>
        <v xml:space="preserve">0 </v>
      </c>
      <c r="Y1241" t="b">
        <f t="shared" si="57"/>
        <v>0</v>
      </c>
      <c r="Z1241" t="b">
        <f t="shared" si="58"/>
        <v>1</v>
      </c>
      <c r="AA1241" t="b">
        <f t="shared" si="59"/>
        <v>0</v>
      </c>
    </row>
    <row r="1242" spans="23:27" x14ac:dyDescent="0.25">
      <c r="W1242" t="str" cm="1">
        <f t="array" ref="W1242">RoundToTwoSigFigs(B1242*$O1242+$N1242)&amp;" "&amp;$J1242</f>
        <v xml:space="preserve">0 </v>
      </c>
      <c r="X1242" t="str" cm="1">
        <f t="array" ref="X1242">RoundToTwoSigFigs(C1242*$O1242+$N1242)&amp;" "&amp;$J1242</f>
        <v xml:space="preserve">0 </v>
      </c>
      <c r="Y1242" t="b">
        <f t="shared" si="57"/>
        <v>0</v>
      </c>
      <c r="Z1242" t="b">
        <f t="shared" si="58"/>
        <v>1</v>
      </c>
      <c r="AA1242" t="b">
        <f t="shared" si="59"/>
        <v>0</v>
      </c>
    </row>
    <row r="1243" spans="23:27" x14ac:dyDescent="0.25">
      <c r="W1243" t="str" cm="1">
        <f t="array" ref="W1243">RoundToTwoSigFigs(B1243*$O1243+$N1243)&amp;" "&amp;$J1243</f>
        <v xml:space="preserve">0 </v>
      </c>
      <c r="X1243" t="str" cm="1">
        <f t="array" ref="X1243">RoundToTwoSigFigs(C1243*$O1243+$N1243)&amp;" "&amp;$J1243</f>
        <v xml:space="preserve">0 </v>
      </c>
      <c r="Y1243" t="b">
        <f t="shared" si="57"/>
        <v>0</v>
      </c>
      <c r="Z1243" t="b">
        <f t="shared" si="58"/>
        <v>1</v>
      </c>
      <c r="AA1243" t="b">
        <f t="shared" si="59"/>
        <v>0</v>
      </c>
    </row>
    <row r="1244" spans="23:27" x14ac:dyDescent="0.25">
      <c r="W1244" t="str" cm="1">
        <f t="array" ref="W1244">RoundToTwoSigFigs(B1244*$O1244+$N1244)&amp;" "&amp;$J1244</f>
        <v xml:space="preserve">0 </v>
      </c>
      <c r="X1244" t="str" cm="1">
        <f t="array" ref="X1244">RoundToTwoSigFigs(C1244*$O1244+$N1244)&amp;" "&amp;$J1244</f>
        <v xml:space="preserve">0 </v>
      </c>
      <c r="Y1244" t="b">
        <f t="shared" si="57"/>
        <v>0</v>
      </c>
      <c r="Z1244" t="b">
        <f t="shared" si="58"/>
        <v>1</v>
      </c>
      <c r="AA1244" t="b">
        <f t="shared" si="59"/>
        <v>0</v>
      </c>
    </row>
    <row r="1245" spans="23:27" x14ac:dyDescent="0.25">
      <c r="W1245" t="str" cm="1">
        <f t="array" ref="W1245">RoundToTwoSigFigs(B1245*$O1245+$N1245)&amp;" "&amp;$J1245</f>
        <v xml:space="preserve">0 </v>
      </c>
      <c r="X1245" t="str" cm="1">
        <f t="array" ref="X1245">RoundToTwoSigFigs(C1245*$O1245+$N1245)&amp;" "&amp;$J1245</f>
        <v xml:space="preserve">0 </v>
      </c>
      <c r="Y1245" t="b">
        <f t="shared" si="57"/>
        <v>0</v>
      </c>
      <c r="Z1245" t="b">
        <f t="shared" si="58"/>
        <v>1</v>
      </c>
      <c r="AA1245" t="b">
        <f t="shared" si="59"/>
        <v>0</v>
      </c>
    </row>
    <row r="1246" spans="23:27" x14ac:dyDescent="0.25">
      <c r="W1246" t="str" cm="1">
        <f t="array" ref="W1246">RoundToTwoSigFigs(B1246*$O1246+$N1246)&amp;" "&amp;$J1246</f>
        <v xml:space="preserve">0 </v>
      </c>
      <c r="X1246" t="str" cm="1">
        <f t="array" ref="X1246">RoundToTwoSigFigs(C1246*$O1246+$N1246)&amp;" "&amp;$J1246</f>
        <v xml:space="preserve">0 </v>
      </c>
      <c r="Y1246" t="b">
        <f t="shared" si="57"/>
        <v>0</v>
      </c>
      <c r="Z1246" t="b">
        <f t="shared" si="58"/>
        <v>1</v>
      </c>
      <c r="AA1246" t="b">
        <f t="shared" si="59"/>
        <v>0</v>
      </c>
    </row>
    <row r="1247" spans="23:27" x14ac:dyDescent="0.25">
      <c r="W1247" t="str" cm="1">
        <f t="array" ref="W1247">RoundToTwoSigFigs(B1247*$O1247+$N1247)&amp;" "&amp;$J1247</f>
        <v xml:space="preserve">0 </v>
      </c>
      <c r="X1247" t="str" cm="1">
        <f t="array" ref="X1247">RoundToTwoSigFigs(C1247*$O1247+$N1247)&amp;" "&amp;$J1247</f>
        <v xml:space="preserve">0 </v>
      </c>
      <c r="Y1247" t="b">
        <f t="shared" si="57"/>
        <v>0</v>
      </c>
      <c r="Z1247" t="b">
        <f t="shared" si="58"/>
        <v>1</v>
      </c>
      <c r="AA1247" t="b">
        <f t="shared" si="59"/>
        <v>0</v>
      </c>
    </row>
    <row r="1248" spans="23:27" x14ac:dyDescent="0.25">
      <c r="W1248" t="str" cm="1">
        <f t="array" ref="W1248">RoundToTwoSigFigs(B1248*$O1248+$N1248)&amp;" "&amp;$J1248</f>
        <v xml:space="preserve">0 </v>
      </c>
      <c r="X1248" t="str" cm="1">
        <f t="array" ref="X1248">RoundToTwoSigFigs(C1248*$O1248+$N1248)&amp;" "&amp;$J1248</f>
        <v xml:space="preserve">0 </v>
      </c>
      <c r="Y1248" t="b">
        <f t="shared" si="57"/>
        <v>0</v>
      </c>
      <c r="Z1248" t="b">
        <f t="shared" si="58"/>
        <v>1</v>
      </c>
      <c r="AA1248" t="b">
        <f t="shared" si="59"/>
        <v>0</v>
      </c>
    </row>
    <row r="1249" spans="23:27" x14ac:dyDescent="0.25">
      <c r="W1249" t="str" cm="1">
        <f t="array" ref="W1249">RoundToTwoSigFigs(B1249*$O1249+$N1249)&amp;" "&amp;$J1249</f>
        <v xml:space="preserve">0 </v>
      </c>
      <c r="X1249" t="str" cm="1">
        <f t="array" ref="X1249">RoundToTwoSigFigs(C1249*$O1249+$N1249)&amp;" "&amp;$J1249</f>
        <v xml:space="preserve">0 </v>
      </c>
      <c r="Y1249" t="b">
        <f t="shared" si="57"/>
        <v>0</v>
      </c>
      <c r="Z1249" t="b">
        <f t="shared" si="58"/>
        <v>1</v>
      </c>
      <c r="AA1249" t="b">
        <f t="shared" si="59"/>
        <v>0</v>
      </c>
    </row>
    <row r="1250" spans="23:27" x14ac:dyDescent="0.25">
      <c r="W1250" t="str" cm="1">
        <f t="array" ref="W1250">RoundToTwoSigFigs(B1250*$O1250+$N1250)&amp;" "&amp;$J1250</f>
        <v xml:space="preserve">0 </v>
      </c>
      <c r="X1250" t="str" cm="1">
        <f t="array" ref="X1250">RoundToTwoSigFigs(C1250*$O1250+$N1250)&amp;" "&amp;$J1250</f>
        <v xml:space="preserve">0 </v>
      </c>
      <c r="Y1250" t="b">
        <f t="shared" si="57"/>
        <v>0</v>
      </c>
      <c r="Z1250" t="b">
        <f t="shared" si="58"/>
        <v>1</v>
      </c>
      <c r="AA1250" t="b">
        <f t="shared" si="59"/>
        <v>0</v>
      </c>
    </row>
    <row r="1251" spans="23:27" x14ac:dyDescent="0.25">
      <c r="W1251" t="str" cm="1">
        <f t="array" ref="W1251">RoundToTwoSigFigs(B1251*$O1251+$N1251)&amp;" "&amp;$J1251</f>
        <v xml:space="preserve">0 </v>
      </c>
      <c r="X1251" t="str" cm="1">
        <f t="array" ref="X1251">RoundToTwoSigFigs(C1251*$O1251+$N1251)&amp;" "&amp;$J1251</f>
        <v xml:space="preserve">0 </v>
      </c>
      <c r="Y1251" t="b">
        <f t="shared" si="57"/>
        <v>0</v>
      </c>
      <c r="Z1251" t="b">
        <f t="shared" si="58"/>
        <v>1</v>
      </c>
      <c r="AA1251" t="b">
        <f t="shared" si="59"/>
        <v>0</v>
      </c>
    </row>
    <row r="1252" spans="23:27" x14ac:dyDescent="0.25">
      <c r="W1252" t="str" cm="1">
        <f t="array" ref="W1252">RoundToTwoSigFigs(B1252*$O1252+$N1252)&amp;" "&amp;$J1252</f>
        <v xml:space="preserve">0 </v>
      </c>
      <c r="X1252" t="str" cm="1">
        <f t="array" ref="X1252">RoundToTwoSigFigs(C1252*$O1252+$N1252)&amp;" "&amp;$J1252</f>
        <v xml:space="preserve">0 </v>
      </c>
      <c r="Y1252" t="b">
        <f t="shared" si="57"/>
        <v>0</v>
      </c>
      <c r="Z1252" t="b">
        <f t="shared" si="58"/>
        <v>1</v>
      </c>
      <c r="AA1252" t="b">
        <f t="shared" si="59"/>
        <v>0</v>
      </c>
    </row>
    <row r="1253" spans="23:27" x14ac:dyDescent="0.25">
      <c r="W1253" t="str" cm="1">
        <f t="array" ref="W1253">RoundToTwoSigFigs(B1253*$O1253+$N1253)&amp;" "&amp;$J1253</f>
        <v xml:space="preserve">0 </v>
      </c>
      <c r="X1253" t="str" cm="1">
        <f t="array" ref="X1253">RoundToTwoSigFigs(C1253*$O1253+$N1253)&amp;" "&amp;$J1253</f>
        <v xml:space="preserve">0 </v>
      </c>
      <c r="Y1253" t="b">
        <f t="shared" si="57"/>
        <v>0</v>
      </c>
      <c r="Z1253" t="b">
        <f t="shared" si="58"/>
        <v>1</v>
      </c>
      <c r="AA1253" t="b">
        <f t="shared" si="59"/>
        <v>0</v>
      </c>
    </row>
    <row r="1254" spans="23:27" x14ac:dyDescent="0.25">
      <c r="W1254" t="str" cm="1">
        <f t="array" ref="W1254">RoundToTwoSigFigs(B1254*$O1254+$N1254)&amp;" "&amp;$J1254</f>
        <v xml:space="preserve">0 </v>
      </c>
      <c r="X1254" t="str" cm="1">
        <f t="array" ref="X1254">RoundToTwoSigFigs(C1254*$O1254+$N1254)&amp;" "&amp;$J1254</f>
        <v xml:space="preserve">0 </v>
      </c>
      <c r="Y1254" t="b">
        <f t="shared" si="57"/>
        <v>0</v>
      </c>
      <c r="Z1254" t="b">
        <f t="shared" si="58"/>
        <v>1</v>
      </c>
      <c r="AA1254" t="b">
        <f t="shared" si="59"/>
        <v>0</v>
      </c>
    </row>
    <row r="1255" spans="23:27" x14ac:dyDescent="0.25">
      <c r="W1255" t="str" cm="1">
        <f t="array" ref="W1255">RoundToTwoSigFigs(B1255*$O1255+$N1255)&amp;" "&amp;$J1255</f>
        <v xml:space="preserve">0 </v>
      </c>
      <c r="X1255" t="str" cm="1">
        <f t="array" ref="X1255">RoundToTwoSigFigs(C1255*$O1255+$N1255)&amp;" "&amp;$J1255</f>
        <v xml:space="preserve">0 </v>
      </c>
      <c r="Y1255" t="b">
        <f t="shared" si="57"/>
        <v>0</v>
      </c>
      <c r="Z1255" t="b">
        <f t="shared" si="58"/>
        <v>1</v>
      </c>
      <c r="AA1255" t="b">
        <f t="shared" si="59"/>
        <v>0</v>
      </c>
    </row>
    <row r="1256" spans="23:27" x14ac:dyDescent="0.25">
      <c r="W1256" t="str" cm="1">
        <f t="array" ref="W1256">RoundToTwoSigFigs(B1256*$O1256+$N1256)&amp;" "&amp;$J1256</f>
        <v xml:space="preserve">0 </v>
      </c>
      <c r="X1256" t="str" cm="1">
        <f t="array" ref="X1256">RoundToTwoSigFigs(C1256*$O1256+$N1256)&amp;" "&amp;$J1256</f>
        <v xml:space="preserve">0 </v>
      </c>
      <c r="Y1256" t="b">
        <f t="shared" si="57"/>
        <v>0</v>
      </c>
      <c r="Z1256" t="b">
        <f t="shared" si="58"/>
        <v>1</v>
      </c>
      <c r="AA1256" t="b">
        <f t="shared" si="59"/>
        <v>0</v>
      </c>
    </row>
    <row r="1257" spans="23:27" x14ac:dyDescent="0.25">
      <c r="W1257" t="str" cm="1">
        <f t="array" ref="W1257">RoundToTwoSigFigs(B1257*$O1257+$N1257)&amp;" "&amp;$J1257</f>
        <v xml:space="preserve">0 </v>
      </c>
      <c r="X1257" t="str" cm="1">
        <f t="array" ref="X1257">RoundToTwoSigFigs(C1257*$O1257+$N1257)&amp;" "&amp;$J1257</f>
        <v xml:space="preserve">0 </v>
      </c>
      <c r="Y1257" t="b">
        <f t="shared" si="57"/>
        <v>0</v>
      </c>
      <c r="Z1257" t="b">
        <f t="shared" si="58"/>
        <v>1</v>
      </c>
      <c r="AA1257" t="b">
        <f t="shared" si="59"/>
        <v>0</v>
      </c>
    </row>
    <row r="1258" spans="23:27" x14ac:dyDescent="0.25">
      <c r="W1258" t="str" cm="1">
        <f t="array" ref="W1258">RoundToTwoSigFigs(B1258*$O1258+$N1258)&amp;" "&amp;$J1258</f>
        <v xml:space="preserve">0 </v>
      </c>
      <c r="X1258" t="str" cm="1">
        <f t="array" ref="X1258">RoundToTwoSigFigs(C1258*$O1258+$N1258)&amp;" "&amp;$J1258</f>
        <v xml:space="preserve">0 </v>
      </c>
      <c r="Y1258" t="b">
        <f t="shared" si="57"/>
        <v>0</v>
      </c>
      <c r="Z1258" t="b">
        <f t="shared" si="58"/>
        <v>1</v>
      </c>
      <c r="AA1258" t="b">
        <f t="shared" si="59"/>
        <v>0</v>
      </c>
    </row>
    <row r="1259" spans="23:27" x14ac:dyDescent="0.25">
      <c r="W1259" t="str" cm="1">
        <f t="array" ref="W1259">RoundToTwoSigFigs(B1259*$O1259+$N1259)&amp;" "&amp;$J1259</f>
        <v xml:space="preserve">0 </v>
      </c>
      <c r="X1259" t="str" cm="1">
        <f t="array" ref="X1259">RoundToTwoSigFigs(C1259*$O1259+$N1259)&amp;" "&amp;$J1259</f>
        <v xml:space="preserve">0 </v>
      </c>
      <c r="Y1259" t="b">
        <f t="shared" si="57"/>
        <v>0</v>
      </c>
      <c r="Z1259" t="b">
        <f t="shared" si="58"/>
        <v>1</v>
      </c>
      <c r="AA1259" t="b">
        <f t="shared" si="59"/>
        <v>0</v>
      </c>
    </row>
    <row r="1260" spans="23:27" x14ac:dyDescent="0.25">
      <c r="W1260" t="str" cm="1">
        <f t="array" ref="W1260">RoundToTwoSigFigs(B1260*$O1260+$N1260)&amp;" "&amp;$J1260</f>
        <v xml:space="preserve">0 </v>
      </c>
      <c r="X1260" t="str" cm="1">
        <f t="array" ref="X1260">RoundToTwoSigFigs(C1260*$O1260+$N1260)&amp;" "&amp;$J1260</f>
        <v xml:space="preserve">0 </v>
      </c>
      <c r="Y1260" t="b">
        <f t="shared" si="57"/>
        <v>0</v>
      </c>
      <c r="Z1260" t="b">
        <f t="shared" si="58"/>
        <v>1</v>
      </c>
      <c r="AA1260" t="b">
        <f t="shared" si="59"/>
        <v>0</v>
      </c>
    </row>
    <row r="1261" spans="23:27" x14ac:dyDescent="0.25">
      <c r="W1261" t="str" cm="1">
        <f t="array" ref="W1261">RoundToTwoSigFigs(B1261*$O1261+$N1261)&amp;" "&amp;$J1261</f>
        <v xml:space="preserve">0 </v>
      </c>
      <c r="X1261" t="str" cm="1">
        <f t="array" ref="X1261">RoundToTwoSigFigs(C1261*$O1261+$N1261)&amp;" "&amp;$J1261</f>
        <v xml:space="preserve">0 </v>
      </c>
      <c r="Y1261" t="b">
        <f t="shared" si="57"/>
        <v>0</v>
      </c>
      <c r="Z1261" t="b">
        <f t="shared" si="58"/>
        <v>1</v>
      </c>
      <c r="AA1261" t="b">
        <f t="shared" si="59"/>
        <v>0</v>
      </c>
    </row>
    <row r="1262" spans="23:27" x14ac:dyDescent="0.25">
      <c r="W1262" t="str" cm="1">
        <f t="array" ref="W1262">RoundToTwoSigFigs(B1262*$O1262+$N1262)&amp;" "&amp;$J1262</f>
        <v xml:space="preserve">0 </v>
      </c>
      <c r="X1262" t="str" cm="1">
        <f t="array" ref="X1262">RoundToTwoSigFigs(C1262*$O1262+$N1262)&amp;" "&amp;$J1262</f>
        <v xml:space="preserve">0 </v>
      </c>
      <c r="Y1262" t="b">
        <f t="shared" si="57"/>
        <v>0</v>
      </c>
      <c r="Z1262" t="b">
        <f t="shared" si="58"/>
        <v>1</v>
      </c>
      <c r="AA1262" t="b">
        <f t="shared" si="59"/>
        <v>0</v>
      </c>
    </row>
    <row r="1263" spans="23:27" x14ac:dyDescent="0.25">
      <c r="W1263" t="str" cm="1">
        <f t="array" ref="W1263">RoundToTwoSigFigs(B1263*$O1263+$N1263)&amp;" "&amp;$J1263</f>
        <v xml:space="preserve">0 </v>
      </c>
      <c r="X1263" t="str" cm="1">
        <f t="array" ref="X1263">RoundToTwoSigFigs(C1263*$O1263+$N1263)&amp;" "&amp;$J1263</f>
        <v xml:space="preserve">0 </v>
      </c>
      <c r="Y1263" t="b">
        <f t="shared" si="57"/>
        <v>0</v>
      </c>
      <c r="Z1263" t="b">
        <f t="shared" si="58"/>
        <v>1</v>
      </c>
      <c r="AA1263" t="b">
        <f t="shared" si="59"/>
        <v>0</v>
      </c>
    </row>
    <row r="1264" spans="23:27" x14ac:dyDescent="0.25">
      <c r="W1264" t="str" cm="1">
        <f t="array" ref="W1264">RoundToTwoSigFigs(B1264*$O1264+$N1264)&amp;" "&amp;$J1264</f>
        <v xml:space="preserve">0 </v>
      </c>
      <c r="X1264" t="str" cm="1">
        <f t="array" ref="X1264">RoundToTwoSigFigs(C1264*$O1264+$N1264)&amp;" "&amp;$J1264</f>
        <v xml:space="preserve">0 </v>
      </c>
      <c r="Y1264" t="b">
        <f t="shared" si="57"/>
        <v>0</v>
      </c>
      <c r="Z1264" t="b">
        <f t="shared" si="58"/>
        <v>1</v>
      </c>
      <c r="AA1264" t="b">
        <f t="shared" si="59"/>
        <v>0</v>
      </c>
    </row>
    <row r="1265" spans="23:27" x14ac:dyDescent="0.25">
      <c r="W1265" t="str" cm="1">
        <f t="array" ref="W1265">RoundToTwoSigFigs(B1265*$O1265+$N1265)&amp;" "&amp;$J1265</f>
        <v xml:space="preserve">0 </v>
      </c>
      <c r="X1265" t="str" cm="1">
        <f t="array" ref="X1265">RoundToTwoSigFigs(C1265*$O1265+$N1265)&amp;" "&amp;$J1265</f>
        <v xml:space="preserve">0 </v>
      </c>
      <c r="Y1265" t="b">
        <f t="shared" si="57"/>
        <v>0</v>
      </c>
      <c r="Z1265" t="b">
        <f t="shared" si="58"/>
        <v>1</v>
      </c>
      <c r="AA1265" t="b">
        <f t="shared" si="59"/>
        <v>0</v>
      </c>
    </row>
    <row r="1266" spans="23:27" x14ac:dyDescent="0.25">
      <c r="W1266" t="str" cm="1">
        <f t="array" ref="W1266">RoundToTwoSigFigs(B1266*$O1266+$N1266)&amp;" "&amp;$J1266</f>
        <v xml:space="preserve">0 </v>
      </c>
      <c r="X1266" t="str" cm="1">
        <f t="array" ref="X1266">RoundToTwoSigFigs(C1266*$O1266+$N1266)&amp;" "&amp;$J1266</f>
        <v xml:space="preserve">0 </v>
      </c>
      <c r="Y1266" t="b">
        <f t="shared" si="57"/>
        <v>0</v>
      </c>
      <c r="Z1266" t="b">
        <f t="shared" si="58"/>
        <v>1</v>
      </c>
      <c r="AA1266" t="b">
        <f t="shared" si="59"/>
        <v>0</v>
      </c>
    </row>
    <row r="1267" spans="23:27" x14ac:dyDescent="0.25">
      <c r="W1267" t="str" cm="1">
        <f t="array" ref="W1267">RoundToTwoSigFigs(B1267*$O1267+$N1267)&amp;" "&amp;$J1267</f>
        <v xml:space="preserve">0 </v>
      </c>
      <c r="X1267" t="str" cm="1">
        <f t="array" ref="X1267">RoundToTwoSigFigs(C1267*$O1267+$N1267)&amp;" "&amp;$J1267</f>
        <v xml:space="preserve">0 </v>
      </c>
      <c r="Y1267" t="b">
        <f t="shared" si="57"/>
        <v>0</v>
      </c>
      <c r="Z1267" t="b">
        <f t="shared" si="58"/>
        <v>1</v>
      </c>
      <c r="AA1267" t="b">
        <f t="shared" si="59"/>
        <v>0</v>
      </c>
    </row>
    <row r="1268" spans="23:27" x14ac:dyDescent="0.25">
      <c r="W1268" t="str" cm="1">
        <f t="array" ref="W1268">RoundToTwoSigFigs(B1268*$O1268+$N1268)&amp;" "&amp;$J1268</f>
        <v xml:space="preserve">0 </v>
      </c>
      <c r="X1268" t="str" cm="1">
        <f t="array" ref="X1268">RoundToTwoSigFigs(C1268*$O1268+$N1268)&amp;" "&amp;$J1268</f>
        <v xml:space="preserve">0 </v>
      </c>
      <c r="Y1268" t="b">
        <f t="shared" si="57"/>
        <v>0</v>
      </c>
      <c r="Z1268" t="b">
        <f t="shared" si="58"/>
        <v>1</v>
      </c>
      <c r="AA1268" t="b">
        <f t="shared" si="59"/>
        <v>0</v>
      </c>
    </row>
    <row r="1269" spans="23:27" x14ac:dyDescent="0.25">
      <c r="W1269" t="str" cm="1">
        <f t="array" ref="W1269">RoundToTwoSigFigs(B1269*$O1269+$N1269)&amp;" "&amp;$J1269</f>
        <v xml:space="preserve">0 </v>
      </c>
      <c r="X1269" t="str" cm="1">
        <f t="array" ref="X1269">RoundToTwoSigFigs(C1269*$O1269+$N1269)&amp;" "&amp;$J1269</f>
        <v xml:space="preserve">0 </v>
      </c>
      <c r="Y1269" t="b">
        <f t="shared" si="57"/>
        <v>0</v>
      </c>
      <c r="Z1269" t="b">
        <f t="shared" si="58"/>
        <v>1</v>
      </c>
      <c r="AA1269" t="b">
        <f t="shared" si="59"/>
        <v>0</v>
      </c>
    </row>
    <row r="1270" spans="23:27" x14ac:dyDescent="0.25">
      <c r="W1270" t="str" cm="1">
        <f t="array" ref="W1270">RoundToTwoSigFigs(B1270*$O1270+$N1270)&amp;" "&amp;$J1270</f>
        <v xml:space="preserve">0 </v>
      </c>
      <c r="X1270" t="str" cm="1">
        <f t="array" ref="X1270">RoundToTwoSigFigs(C1270*$O1270+$N1270)&amp;" "&amp;$J1270</f>
        <v xml:space="preserve">0 </v>
      </c>
      <c r="Y1270" t="b">
        <f t="shared" si="57"/>
        <v>0</v>
      </c>
      <c r="Z1270" t="b">
        <f t="shared" si="58"/>
        <v>1</v>
      </c>
      <c r="AA1270" t="b">
        <f t="shared" si="59"/>
        <v>0</v>
      </c>
    </row>
    <row r="1271" spans="23:27" x14ac:dyDescent="0.25">
      <c r="W1271" t="str" cm="1">
        <f t="array" ref="W1271">RoundToTwoSigFigs(B1271*$O1271+$N1271)&amp;" "&amp;$J1271</f>
        <v xml:space="preserve">0 </v>
      </c>
      <c r="X1271" t="str" cm="1">
        <f t="array" ref="X1271">RoundToTwoSigFigs(C1271*$O1271+$N1271)&amp;" "&amp;$J1271</f>
        <v xml:space="preserve">0 </v>
      </c>
      <c r="Y1271" t="b">
        <f t="shared" si="57"/>
        <v>0</v>
      </c>
      <c r="Z1271" t="b">
        <f t="shared" si="58"/>
        <v>1</v>
      </c>
      <c r="AA1271" t="b">
        <f t="shared" si="59"/>
        <v>0</v>
      </c>
    </row>
    <row r="1272" spans="23:27" x14ac:dyDescent="0.25">
      <c r="W1272" t="str" cm="1">
        <f t="array" ref="W1272">RoundToTwoSigFigs(B1272*$O1272+$N1272)&amp;" "&amp;$J1272</f>
        <v xml:space="preserve">0 </v>
      </c>
      <c r="X1272" t="str" cm="1">
        <f t="array" ref="X1272">RoundToTwoSigFigs(C1272*$O1272+$N1272)&amp;" "&amp;$J1272</f>
        <v xml:space="preserve">0 </v>
      </c>
      <c r="Y1272" t="b">
        <f t="shared" si="57"/>
        <v>0</v>
      </c>
      <c r="Z1272" t="b">
        <f t="shared" si="58"/>
        <v>1</v>
      </c>
      <c r="AA1272" t="b">
        <f t="shared" si="59"/>
        <v>0</v>
      </c>
    </row>
    <row r="1273" spans="23:27" x14ac:dyDescent="0.25">
      <c r="W1273" t="str" cm="1">
        <f t="array" ref="W1273">RoundToTwoSigFigs(B1273*$O1273+$N1273)&amp;" "&amp;$J1273</f>
        <v xml:space="preserve">0 </v>
      </c>
      <c r="X1273" t="str" cm="1">
        <f t="array" ref="X1273">RoundToTwoSigFigs(C1273*$O1273+$N1273)&amp;" "&amp;$J1273</f>
        <v xml:space="preserve">0 </v>
      </c>
      <c r="Y1273" t="b">
        <f t="shared" si="57"/>
        <v>0</v>
      </c>
      <c r="Z1273" t="b">
        <f t="shared" si="58"/>
        <v>1</v>
      </c>
      <c r="AA1273" t="b">
        <f t="shared" si="59"/>
        <v>0</v>
      </c>
    </row>
    <row r="1274" spans="23:27" x14ac:dyDescent="0.25">
      <c r="W1274" t="str" cm="1">
        <f t="array" ref="W1274">RoundToTwoSigFigs(B1274*$O1274+$N1274)&amp;" "&amp;$J1274</f>
        <v xml:space="preserve">0 </v>
      </c>
      <c r="X1274" t="str" cm="1">
        <f t="array" ref="X1274">RoundToTwoSigFigs(C1274*$O1274+$N1274)&amp;" "&amp;$J1274</f>
        <v xml:space="preserve">0 </v>
      </c>
      <c r="Y1274" t="b">
        <f t="shared" si="57"/>
        <v>0</v>
      </c>
      <c r="Z1274" t="b">
        <f t="shared" si="58"/>
        <v>1</v>
      </c>
      <c r="AA1274" t="b">
        <f t="shared" si="59"/>
        <v>0</v>
      </c>
    </row>
    <row r="1275" spans="23:27" x14ac:dyDescent="0.25">
      <c r="W1275" t="str" cm="1">
        <f t="array" ref="W1275">RoundToTwoSigFigs(B1275*$O1275+$N1275)&amp;" "&amp;$J1275</f>
        <v xml:space="preserve">0 </v>
      </c>
      <c r="X1275" t="str" cm="1">
        <f t="array" ref="X1275">RoundToTwoSigFigs(C1275*$O1275+$N1275)&amp;" "&amp;$J1275</f>
        <v xml:space="preserve">0 </v>
      </c>
      <c r="Y1275" t="b">
        <f t="shared" si="57"/>
        <v>0</v>
      </c>
      <c r="Z1275" t="b">
        <f t="shared" si="58"/>
        <v>1</v>
      </c>
      <c r="AA1275" t="b">
        <f t="shared" si="59"/>
        <v>0</v>
      </c>
    </row>
    <row r="1276" spans="23:27" x14ac:dyDescent="0.25">
      <c r="W1276" t="str" cm="1">
        <f t="array" ref="W1276">RoundToTwoSigFigs(B1276*$O1276+$N1276)&amp;" "&amp;$J1276</f>
        <v xml:space="preserve">0 </v>
      </c>
      <c r="X1276" t="str" cm="1">
        <f t="array" ref="X1276">RoundToTwoSigFigs(C1276*$O1276+$N1276)&amp;" "&amp;$J1276</f>
        <v xml:space="preserve">0 </v>
      </c>
      <c r="Y1276" t="b">
        <f t="shared" si="57"/>
        <v>0</v>
      </c>
      <c r="Z1276" t="b">
        <f t="shared" si="58"/>
        <v>1</v>
      </c>
      <c r="AA1276" t="b">
        <f t="shared" si="59"/>
        <v>0</v>
      </c>
    </row>
    <row r="1277" spans="23:27" x14ac:dyDescent="0.25">
      <c r="W1277" t="str" cm="1">
        <f t="array" ref="W1277">RoundToTwoSigFigs(B1277*$O1277+$N1277)&amp;" "&amp;$J1277</f>
        <v xml:space="preserve">0 </v>
      </c>
      <c r="X1277" t="str" cm="1">
        <f t="array" ref="X1277">RoundToTwoSigFigs(C1277*$O1277+$N1277)&amp;" "&amp;$J1277</f>
        <v xml:space="preserve">0 </v>
      </c>
      <c r="Y1277" t="b">
        <f t="shared" si="57"/>
        <v>0</v>
      </c>
      <c r="Z1277" t="b">
        <f t="shared" si="58"/>
        <v>1</v>
      </c>
      <c r="AA1277" t="b">
        <f t="shared" si="59"/>
        <v>0</v>
      </c>
    </row>
    <row r="1278" spans="23:27" x14ac:dyDescent="0.25">
      <c r="W1278" t="str" cm="1">
        <f t="array" ref="W1278">RoundToTwoSigFigs(B1278*$O1278+$N1278)&amp;" "&amp;$J1278</f>
        <v xml:space="preserve">0 </v>
      </c>
      <c r="X1278" t="str" cm="1">
        <f t="array" ref="X1278">RoundToTwoSigFigs(C1278*$O1278+$N1278)&amp;" "&amp;$J1278</f>
        <v xml:space="preserve">0 </v>
      </c>
      <c r="Y1278" t="b">
        <f t="shared" si="57"/>
        <v>0</v>
      </c>
      <c r="Z1278" t="b">
        <f t="shared" si="58"/>
        <v>1</v>
      </c>
      <c r="AA1278" t="b">
        <f t="shared" si="59"/>
        <v>0</v>
      </c>
    </row>
    <row r="1279" spans="23:27" x14ac:dyDescent="0.25">
      <c r="W1279" t="str" cm="1">
        <f t="array" ref="W1279">RoundToTwoSigFigs(B1279*$O1279+$N1279)&amp;" "&amp;$J1279</f>
        <v xml:space="preserve">0 </v>
      </c>
      <c r="X1279" t="str" cm="1">
        <f t="array" ref="X1279">RoundToTwoSigFigs(C1279*$O1279+$N1279)&amp;" "&amp;$J1279</f>
        <v xml:space="preserve">0 </v>
      </c>
      <c r="Y1279" t="b">
        <f t="shared" si="57"/>
        <v>0</v>
      </c>
      <c r="Z1279" t="b">
        <f t="shared" si="58"/>
        <v>1</v>
      </c>
      <c r="AA1279" t="b">
        <f t="shared" si="59"/>
        <v>0</v>
      </c>
    </row>
    <row r="1280" spans="23:27" x14ac:dyDescent="0.25">
      <c r="W1280" t="str" cm="1">
        <f t="array" ref="W1280">RoundToTwoSigFigs(B1280*$O1280+$N1280)&amp;" "&amp;$J1280</f>
        <v xml:space="preserve">0 </v>
      </c>
      <c r="X1280" t="str" cm="1">
        <f t="array" ref="X1280">RoundToTwoSigFigs(C1280*$O1280+$N1280)&amp;" "&amp;$J1280</f>
        <v xml:space="preserve">0 </v>
      </c>
      <c r="Y1280" t="b">
        <f t="shared" si="57"/>
        <v>0</v>
      </c>
      <c r="Z1280" t="b">
        <f t="shared" si="58"/>
        <v>1</v>
      </c>
      <c r="AA1280" t="b">
        <f t="shared" si="59"/>
        <v>0</v>
      </c>
    </row>
    <row r="1281" spans="23:27" x14ac:dyDescent="0.25">
      <c r="W1281" t="str" cm="1">
        <f t="array" ref="W1281">RoundToTwoSigFigs(B1281*$O1281+$N1281)&amp;" "&amp;$J1281</f>
        <v xml:space="preserve">0 </v>
      </c>
      <c r="X1281" t="str" cm="1">
        <f t="array" ref="X1281">RoundToTwoSigFigs(C1281*$O1281+$N1281)&amp;" "&amp;$J1281</f>
        <v xml:space="preserve">0 </v>
      </c>
      <c r="Y1281" t="b">
        <f t="shared" si="57"/>
        <v>0</v>
      </c>
      <c r="Z1281" t="b">
        <f t="shared" si="58"/>
        <v>1</v>
      </c>
      <c r="AA1281" t="b">
        <f t="shared" si="59"/>
        <v>0</v>
      </c>
    </row>
    <row r="1282" spans="23:27" x14ac:dyDescent="0.25">
      <c r="W1282" t="str" cm="1">
        <f t="array" ref="W1282">RoundToTwoSigFigs(B1282*$O1282+$N1282)&amp;" "&amp;$J1282</f>
        <v xml:space="preserve">0 </v>
      </c>
      <c r="X1282" t="str" cm="1">
        <f t="array" ref="X1282">RoundToTwoSigFigs(C1282*$O1282+$N1282)&amp;" "&amp;$J1282</f>
        <v xml:space="preserve">0 </v>
      </c>
      <c r="Y1282" t="b">
        <f t="shared" si="57"/>
        <v>0</v>
      </c>
      <c r="Z1282" t="b">
        <f t="shared" si="58"/>
        <v>1</v>
      </c>
      <c r="AA1282" t="b">
        <f t="shared" si="59"/>
        <v>0</v>
      </c>
    </row>
    <row r="1283" spans="23:27" x14ac:dyDescent="0.25">
      <c r="W1283" t="str" cm="1">
        <f t="array" ref="W1283">RoundToTwoSigFigs(B1283*$O1283+$N1283)&amp;" "&amp;$J1283</f>
        <v xml:space="preserve">0 </v>
      </c>
      <c r="X1283" t="str" cm="1">
        <f t="array" ref="X1283">RoundToTwoSigFigs(C1283*$O1283+$N1283)&amp;" "&amp;$J1283</f>
        <v xml:space="preserve">0 </v>
      </c>
      <c r="Y1283" t="b">
        <f t="shared" ref="Y1283:Y1346" si="60">AND((W1283=U1283),(V1283=X1283))</f>
        <v>0</v>
      </c>
      <c r="Z1283" t="b">
        <f t="shared" ref="Z1283:Z1346" si="61">AND(B1283&gt;=F1283,B1283&lt;=G1283)</f>
        <v>1</v>
      </c>
      <c r="AA1283" t="b">
        <f t="shared" ref="AA1283:AA1346" si="62">F1283&lt;G1283</f>
        <v>0</v>
      </c>
    </row>
    <row r="1284" spans="23:27" x14ac:dyDescent="0.25">
      <c r="W1284" t="str" cm="1">
        <f t="array" ref="W1284">RoundToTwoSigFigs(B1284*$O1284+$N1284)&amp;" "&amp;$J1284</f>
        <v xml:space="preserve">0 </v>
      </c>
      <c r="X1284" t="str" cm="1">
        <f t="array" ref="X1284">RoundToTwoSigFigs(C1284*$O1284+$N1284)&amp;" "&amp;$J1284</f>
        <v xml:space="preserve">0 </v>
      </c>
      <c r="Y1284" t="b">
        <f t="shared" si="60"/>
        <v>0</v>
      </c>
      <c r="Z1284" t="b">
        <f t="shared" si="61"/>
        <v>1</v>
      </c>
      <c r="AA1284" t="b">
        <f t="shared" si="62"/>
        <v>0</v>
      </c>
    </row>
    <row r="1285" spans="23:27" x14ac:dyDescent="0.25">
      <c r="W1285" t="str" cm="1">
        <f t="array" ref="W1285">RoundToTwoSigFigs(B1285*$O1285+$N1285)&amp;" "&amp;$J1285</f>
        <v xml:space="preserve">0 </v>
      </c>
      <c r="X1285" t="str" cm="1">
        <f t="array" ref="X1285">RoundToTwoSigFigs(C1285*$O1285+$N1285)&amp;" "&amp;$J1285</f>
        <v xml:space="preserve">0 </v>
      </c>
      <c r="Y1285" t="b">
        <f t="shared" si="60"/>
        <v>0</v>
      </c>
      <c r="Z1285" t="b">
        <f t="shared" si="61"/>
        <v>1</v>
      </c>
      <c r="AA1285" t="b">
        <f t="shared" si="62"/>
        <v>0</v>
      </c>
    </row>
    <row r="1286" spans="23:27" x14ac:dyDescent="0.25">
      <c r="W1286" t="str" cm="1">
        <f t="array" ref="W1286">RoundToTwoSigFigs(B1286*$O1286+$N1286)&amp;" "&amp;$J1286</f>
        <v xml:space="preserve">0 </v>
      </c>
      <c r="X1286" t="str" cm="1">
        <f t="array" ref="X1286">RoundToTwoSigFigs(C1286*$O1286+$N1286)&amp;" "&amp;$J1286</f>
        <v xml:space="preserve">0 </v>
      </c>
      <c r="Y1286" t="b">
        <f t="shared" si="60"/>
        <v>0</v>
      </c>
      <c r="Z1286" t="b">
        <f t="shared" si="61"/>
        <v>1</v>
      </c>
      <c r="AA1286" t="b">
        <f t="shared" si="62"/>
        <v>0</v>
      </c>
    </row>
    <row r="1287" spans="23:27" x14ac:dyDescent="0.25">
      <c r="W1287" t="str" cm="1">
        <f t="array" ref="W1287">RoundToTwoSigFigs(B1287*$O1287+$N1287)&amp;" "&amp;$J1287</f>
        <v xml:space="preserve">0 </v>
      </c>
      <c r="X1287" t="str" cm="1">
        <f t="array" ref="X1287">RoundToTwoSigFigs(C1287*$O1287+$N1287)&amp;" "&amp;$J1287</f>
        <v xml:space="preserve">0 </v>
      </c>
      <c r="Y1287" t="b">
        <f t="shared" si="60"/>
        <v>0</v>
      </c>
      <c r="Z1287" t="b">
        <f t="shared" si="61"/>
        <v>1</v>
      </c>
      <c r="AA1287" t="b">
        <f t="shared" si="62"/>
        <v>0</v>
      </c>
    </row>
    <row r="1288" spans="23:27" x14ac:dyDescent="0.25">
      <c r="W1288" t="str" cm="1">
        <f t="array" ref="W1288">RoundToTwoSigFigs(B1288*$O1288+$N1288)&amp;" "&amp;$J1288</f>
        <v xml:space="preserve">0 </v>
      </c>
      <c r="X1288" t="str" cm="1">
        <f t="array" ref="X1288">RoundToTwoSigFigs(C1288*$O1288+$N1288)&amp;" "&amp;$J1288</f>
        <v xml:space="preserve">0 </v>
      </c>
      <c r="Y1288" t="b">
        <f t="shared" si="60"/>
        <v>0</v>
      </c>
      <c r="Z1288" t="b">
        <f t="shared" si="61"/>
        <v>1</v>
      </c>
      <c r="AA1288" t="b">
        <f t="shared" si="62"/>
        <v>0</v>
      </c>
    </row>
    <row r="1289" spans="23:27" x14ac:dyDescent="0.25">
      <c r="W1289" t="str" cm="1">
        <f t="array" ref="W1289">RoundToTwoSigFigs(B1289*$O1289+$N1289)&amp;" "&amp;$J1289</f>
        <v xml:space="preserve">0 </v>
      </c>
      <c r="X1289" t="str" cm="1">
        <f t="array" ref="X1289">RoundToTwoSigFigs(C1289*$O1289+$N1289)&amp;" "&amp;$J1289</f>
        <v xml:space="preserve">0 </v>
      </c>
      <c r="Y1289" t="b">
        <f t="shared" si="60"/>
        <v>0</v>
      </c>
      <c r="Z1289" t="b">
        <f t="shared" si="61"/>
        <v>1</v>
      </c>
      <c r="AA1289" t="b">
        <f t="shared" si="62"/>
        <v>0</v>
      </c>
    </row>
    <row r="1290" spans="23:27" x14ac:dyDescent="0.25">
      <c r="W1290" t="str" cm="1">
        <f t="array" ref="W1290">RoundToTwoSigFigs(B1290*$O1290+$N1290)&amp;" "&amp;$J1290</f>
        <v xml:space="preserve">0 </v>
      </c>
      <c r="X1290" t="str" cm="1">
        <f t="array" ref="X1290">RoundToTwoSigFigs(C1290*$O1290+$N1290)&amp;" "&amp;$J1290</f>
        <v xml:space="preserve">0 </v>
      </c>
      <c r="Y1290" t="b">
        <f t="shared" si="60"/>
        <v>0</v>
      </c>
      <c r="Z1290" t="b">
        <f t="shared" si="61"/>
        <v>1</v>
      </c>
      <c r="AA1290" t="b">
        <f t="shared" si="62"/>
        <v>0</v>
      </c>
    </row>
    <row r="1291" spans="23:27" x14ac:dyDescent="0.25">
      <c r="W1291" t="str" cm="1">
        <f t="array" ref="W1291">RoundToTwoSigFigs(B1291*$O1291+$N1291)&amp;" "&amp;$J1291</f>
        <v xml:space="preserve">0 </v>
      </c>
      <c r="X1291" t="str" cm="1">
        <f t="array" ref="X1291">RoundToTwoSigFigs(C1291*$O1291+$N1291)&amp;" "&amp;$J1291</f>
        <v xml:space="preserve">0 </v>
      </c>
      <c r="Y1291" t="b">
        <f t="shared" si="60"/>
        <v>0</v>
      </c>
      <c r="Z1291" t="b">
        <f t="shared" si="61"/>
        <v>1</v>
      </c>
      <c r="AA1291" t="b">
        <f t="shared" si="62"/>
        <v>0</v>
      </c>
    </row>
    <row r="1292" spans="23:27" x14ac:dyDescent="0.25">
      <c r="W1292" t="str" cm="1">
        <f t="array" ref="W1292">RoundToTwoSigFigs(B1292*$O1292+$N1292)&amp;" "&amp;$J1292</f>
        <v xml:space="preserve">0 </v>
      </c>
      <c r="X1292" t="str" cm="1">
        <f t="array" ref="X1292">RoundToTwoSigFigs(C1292*$O1292+$N1292)&amp;" "&amp;$J1292</f>
        <v xml:space="preserve">0 </v>
      </c>
      <c r="Y1292" t="b">
        <f t="shared" si="60"/>
        <v>0</v>
      </c>
      <c r="Z1292" t="b">
        <f t="shared" si="61"/>
        <v>1</v>
      </c>
      <c r="AA1292" t="b">
        <f t="shared" si="62"/>
        <v>0</v>
      </c>
    </row>
    <row r="1293" spans="23:27" x14ac:dyDescent="0.25">
      <c r="W1293" t="str" cm="1">
        <f t="array" ref="W1293">RoundToTwoSigFigs(B1293*$O1293+$N1293)&amp;" "&amp;$J1293</f>
        <v xml:space="preserve">0 </v>
      </c>
      <c r="X1293" t="str" cm="1">
        <f t="array" ref="X1293">RoundToTwoSigFigs(C1293*$O1293+$N1293)&amp;" "&amp;$J1293</f>
        <v xml:space="preserve">0 </v>
      </c>
      <c r="Y1293" t="b">
        <f t="shared" si="60"/>
        <v>0</v>
      </c>
      <c r="Z1293" t="b">
        <f t="shared" si="61"/>
        <v>1</v>
      </c>
      <c r="AA1293" t="b">
        <f t="shared" si="62"/>
        <v>0</v>
      </c>
    </row>
    <row r="1294" spans="23:27" x14ac:dyDescent="0.25">
      <c r="W1294" t="str" cm="1">
        <f t="array" ref="W1294">RoundToTwoSigFigs(B1294*$O1294+$N1294)&amp;" "&amp;$J1294</f>
        <v xml:space="preserve">0 </v>
      </c>
      <c r="X1294" t="str" cm="1">
        <f t="array" ref="X1294">RoundToTwoSigFigs(C1294*$O1294+$N1294)&amp;" "&amp;$J1294</f>
        <v xml:space="preserve">0 </v>
      </c>
      <c r="Y1294" t="b">
        <f t="shared" si="60"/>
        <v>0</v>
      </c>
      <c r="Z1294" t="b">
        <f t="shared" si="61"/>
        <v>1</v>
      </c>
      <c r="AA1294" t="b">
        <f t="shared" si="62"/>
        <v>0</v>
      </c>
    </row>
    <row r="1295" spans="23:27" x14ac:dyDescent="0.25">
      <c r="W1295" t="str" cm="1">
        <f t="array" ref="W1295">RoundToTwoSigFigs(B1295*$O1295+$N1295)&amp;" "&amp;$J1295</f>
        <v xml:space="preserve">0 </v>
      </c>
      <c r="X1295" t="str" cm="1">
        <f t="array" ref="X1295">RoundToTwoSigFigs(C1295*$O1295+$N1295)&amp;" "&amp;$J1295</f>
        <v xml:space="preserve">0 </v>
      </c>
      <c r="Y1295" t="b">
        <f t="shared" si="60"/>
        <v>0</v>
      </c>
      <c r="Z1295" t="b">
        <f t="shared" si="61"/>
        <v>1</v>
      </c>
      <c r="AA1295" t="b">
        <f t="shared" si="62"/>
        <v>0</v>
      </c>
    </row>
    <row r="1296" spans="23:27" x14ac:dyDescent="0.25">
      <c r="W1296" t="str" cm="1">
        <f t="array" ref="W1296">RoundToTwoSigFigs(B1296*$O1296+$N1296)&amp;" "&amp;$J1296</f>
        <v xml:space="preserve">0 </v>
      </c>
      <c r="X1296" t="str" cm="1">
        <f t="array" ref="X1296">RoundToTwoSigFigs(C1296*$O1296+$N1296)&amp;" "&amp;$J1296</f>
        <v xml:space="preserve">0 </v>
      </c>
      <c r="Y1296" t="b">
        <f t="shared" si="60"/>
        <v>0</v>
      </c>
      <c r="Z1296" t="b">
        <f t="shared" si="61"/>
        <v>1</v>
      </c>
      <c r="AA1296" t="b">
        <f t="shared" si="62"/>
        <v>0</v>
      </c>
    </row>
    <row r="1297" spans="23:27" x14ac:dyDescent="0.25">
      <c r="W1297" t="str" cm="1">
        <f t="array" ref="W1297">RoundToTwoSigFigs(B1297*$O1297+$N1297)&amp;" "&amp;$J1297</f>
        <v xml:space="preserve">0 </v>
      </c>
      <c r="X1297" t="str" cm="1">
        <f t="array" ref="X1297">RoundToTwoSigFigs(C1297*$O1297+$N1297)&amp;" "&amp;$J1297</f>
        <v xml:space="preserve">0 </v>
      </c>
      <c r="Y1297" t="b">
        <f t="shared" si="60"/>
        <v>0</v>
      </c>
      <c r="Z1297" t="b">
        <f t="shared" si="61"/>
        <v>1</v>
      </c>
      <c r="AA1297" t="b">
        <f t="shared" si="62"/>
        <v>0</v>
      </c>
    </row>
    <row r="1298" spans="23:27" x14ac:dyDescent="0.25">
      <c r="W1298" t="str" cm="1">
        <f t="array" ref="W1298">RoundToTwoSigFigs(B1298*$O1298+$N1298)&amp;" "&amp;$J1298</f>
        <v xml:space="preserve">0 </v>
      </c>
      <c r="X1298" t="str" cm="1">
        <f t="array" ref="X1298">RoundToTwoSigFigs(C1298*$O1298+$N1298)&amp;" "&amp;$J1298</f>
        <v xml:space="preserve">0 </v>
      </c>
      <c r="Y1298" t="b">
        <f t="shared" si="60"/>
        <v>0</v>
      </c>
      <c r="Z1298" t="b">
        <f t="shared" si="61"/>
        <v>1</v>
      </c>
      <c r="AA1298" t="b">
        <f t="shared" si="62"/>
        <v>0</v>
      </c>
    </row>
    <row r="1299" spans="23:27" x14ac:dyDescent="0.25">
      <c r="W1299" t="str" cm="1">
        <f t="array" ref="W1299">RoundToTwoSigFigs(B1299*$O1299+$N1299)&amp;" "&amp;$J1299</f>
        <v xml:space="preserve">0 </v>
      </c>
      <c r="X1299" t="str" cm="1">
        <f t="array" ref="X1299">RoundToTwoSigFigs(C1299*$O1299+$N1299)&amp;" "&amp;$J1299</f>
        <v xml:space="preserve">0 </v>
      </c>
      <c r="Y1299" t="b">
        <f t="shared" si="60"/>
        <v>0</v>
      </c>
      <c r="Z1299" t="b">
        <f t="shared" si="61"/>
        <v>1</v>
      </c>
      <c r="AA1299" t="b">
        <f t="shared" si="62"/>
        <v>0</v>
      </c>
    </row>
    <row r="1300" spans="23:27" x14ac:dyDescent="0.25">
      <c r="W1300" t="str" cm="1">
        <f t="array" ref="W1300">RoundToTwoSigFigs(B1300*$O1300+$N1300)&amp;" "&amp;$J1300</f>
        <v xml:space="preserve">0 </v>
      </c>
      <c r="X1300" t="str" cm="1">
        <f t="array" ref="X1300">RoundToTwoSigFigs(C1300*$O1300+$N1300)&amp;" "&amp;$J1300</f>
        <v xml:space="preserve">0 </v>
      </c>
      <c r="Y1300" t="b">
        <f t="shared" si="60"/>
        <v>0</v>
      </c>
      <c r="Z1300" t="b">
        <f t="shared" si="61"/>
        <v>1</v>
      </c>
      <c r="AA1300" t="b">
        <f t="shared" si="62"/>
        <v>0</v>
      </c>
    </row>
    <row r="1301" spans="23:27" x14ac:dyDescent="0.25">
      <c r="W1301" t="str" cm="1">
        <f t="array" ref="W1301">RoundToTwoSigFigs(B1301*$O1301+$N1301)&amp;" "&amp;$J1301</f>
        <v xml:space="preserve">0 </v>
      </c>
      <c r="X1301" t="str" cm="1">
        <f t="array" ref="X1301">RoundToTwoSigFigs(C1301*$O1301+$N1301)&amp;" "&amp;$J1301</f>
        <v xml:space="preserve">0 </v>
      </c>
      <c r="Y1301" t="b">
        <f t="shared" si="60"/>
        <v>0</v>
      </c>
      <c r="Z1301" t="b">
        <f t="shared" si="61"/>
        <v>1</v>
      </c>
      <c r="AA1301" t="b">
        <f t="shared" si="62"/>
        <v>0</v>
      </c>
    </row>
    <row r="1302" spans="23:27" x14ac:dyDescent="0.25">
      <c r="W1302" t="str" cm="1">
        <f t="array" ref="W1302">RoundToTwoSigFigs(B1302*$O1302+$N1302)&amp;" "&amp;$J1302</f>
        <v xml:space="preserve">0 </v>
      </c>
      <c r="X1302" t="str" cm="1">
        <f t="array" ref="X1302">RoundToTwoSigFigs(C1302*$O1302+$N1302)&amp;" "&amp;$J1302</f>
        <v xml:space="preserve">0 </v>
      </c>
      <c r="Y1302" t="b">
        <f t="shared" si="60"/>
        <v>0</v>
      </c>
      <c r="Z1302" t="b">
        <f t="shared" si="61"/>
        <v>1</v>
      </c>
      <c r="AA1302" t="b">
        <f t="shared" si="62"/>
        <v>0</v>
      </c>
    </row>
    <row r="1303" spans="23:27" x14ac:dyDescent="0.25">
      <c r="W1303" t="str" cm="1">
        <f t="array" ref="W1303">RoundToTwoSigFigs(B1303*$O1303+$N1303)&amp;" "&amp;$J1303</f>
        <v xml:space="preserve">0 </v>
      </c>
      <c r="X1303" t="str" cm="1">
        <f t="array" ref="X1303">RoundToTwoSigFigs(C1303*$O1303+$N1303)&amp;" "&amp;$J1303</f>
        <v xml:space="preserve">0 </v>
      </c>
      <c r="Y1303" t="b">
        <f t="shared" si="60"/>
        <v>0</v>
      </c>
      <c r="Z1303" t="b">
        <f t="shared" si="61"/>
        <v>1</v>
      </c>
      <c r="AA1303" t="b">
        <f t="shared" si="62"/>
        <v>0</v>
      </c>
    </row>
    <row r="1304" spans="23:27" x14ac:dyDescent="0.25">
      <c r="W1304" t="str" cm="1">
        <f t="array" ref="W1304">RoundToTwoSigFigs(B1304*$O1304+$N1304)&amp;" "&amp;$J1304</f>
        <v xml:space="preserve">0 </v>
      </c>
      <c r="X1304" t="str" cm="1">
        <f t="array" ref="X1304">RoundToTwoSigFigs(C1304*$O1304+$N1304)&amp;" "&amp;$J1304</f>
        <v xml:space="preserve">0 </v>
      </c>
      <c r="Y1304" t="b">
        <f t="shared" si="60"/>
        <v>0</v>
      </c>
      <c r="Z1304" t="b">
        <f t="shared" si="61"/>
        <v>1</v>
      </c>
      <c r="AA1304" t="b">
        <f t="shared" si="62"/>
        <v>0</v>
      </c>
    </row>
    <row r="1305" spans="23:27" x14ac:dyDescent="0.25">
      <c r="W1305" t="str" cm="1">
        <f t="array" ref="W1305">RoundToTwoSigFigs(B1305*$O1305+$N1305)&amp;" "&amp;$J1305</f>
        <v xml:space="preserve">0 </v>
      </c>
      <c r="X1305" t="str" cm="1">
        <f t="array" ref="X1305">RoundToTwoSigFigs(C1305*$O1305+$N1305)&amp;" "&amp;$J1305</f>
        <v xml:space="preserve">0 </v>
      </c>
      <c r="Y1305" t="b">
        <f t="shared" si="60"/>
        <v>0</v>
      </c>
      <c r="Z1305" t="b">
        <f t="shared" si="61"/>
        <v>1</v>
      </c>
      <c r="AA1305" t="b">
        <f t="shared" si="62"/>
        <v>0</v>
      </c>
    </row>
    <row r="1306" spans="23:27" x14ac:dyDescent="0.25">
      <c r="W1306" t="str" cm="1">
        <f t="array" ref="W1306">RoundToTwoSigFigs(B1306*$O1306+$N1306)&amp;" "&amp;$J1306</f>
        <v xml:space="preserve">0 </v>
      </c>
      <c r="X1306" t="str" cm="1">
        <f t="array" ref="X1306">RoundToTwoSigFigs(C1306*$O1306+$N1306)&amp;" "&amp;$J1306</f>
        <v xml:space="preserve">0 </v>
      </c>
      <c r="Y1306" t="b">
        <f t="shared" si="60"/>
        <v>0</v>
      </c>
      <c r="Z1306" t="b">
        <f t="shared" si="61"/>
        <v>1</v>
      </c>
      <c r="AA1306" t="b">
        <f t="shared" si="62"/>
        <v>0</v>
      </c>
    </row>
    <row r="1307" spans="23:27" x14ac:dyDescent="0.25">
      <c r="W1307" t="str" cm="1">
        <f t="array" ref="W1307">RoundToTwoSigFigs(B1307*$O1307+$N1307)&amp;" "&amp;$J1307</f>
        <v xml:space="preserve">0 </v>
      </c>
      <c r="X1307" t="str" cm="1">
        <f t="array" ref="X1307">RoundToTwoSigFigs(C1307*$O1307+$N1307)&amp;" "&amp;$J1307</f>
        <v xml:space="preserve">0 </v>
      </c>
      <c r="Y1307" t="b">
        <f t="shared" si="60"/>
        <v>0</v>
      </c>
      <c r="Z1307" t="b">
        <f t="shared" si="61"/>
        <v>1</v>
      </c>
      <c r="AA1307" t="b">
        <f t="shared" si="62"/>
        <v>0</v>
      </c>
    </row>
    <row r="1308" spans="23:27" x14ac:dyDescent="0.25">
      <c r="W1308" t="str" cm="1">
        <f t="array" ref="W1308">RoundToTwoSigFigs(B1308*$O1308+$N1308)&amp;" "&amp;$J1308</f>
        <v xml:space="preserve">0 </v>
      </c>
      <c r="X1308" t="str" cm="1">
        <f t="array" ref="X1308">RoundToTwoSigFigs(C1308*$O1308+$N1308)&amp;" "&amp;$J1308</f>
        <v xml:space="preserve">0 </v>
      </c>
      <c r="Y1308" t="b">
        <f t="shared" si="60"/>
        <v>0</v>
      </c>
      <c r="Z1308" t="b">
        <f t="shared" si="61"/>
        <v>1</v>
      </c>
      <c r="AA1308" t="b">
        <f t="shared" si="62"/>
        <v>0</v>
      </c>
    </row>
    <row r="1309" spans="23:27" x14ac:dyDescent="0.25">
      <c r="W1309" t="str" cm="1">
        <f t="array" ref="W1309">RoundToTwoSigFigs(B1309*$O1309+$N1309)&amp;" "&amp;$J1309</f>
        <v xml:space="preserve">0 </v>
      </c>
      <c r="X1309" t="str" cm="1">
        <f t="array" ref="X1309">RoundToTwoSigFigs(C1309*$O1309+$N1309)&amp;" "&amp;$J1309</f>
        <v xml:space="preserve">0 </v>
      </c>
      <c r="Y1309" t="b">
        <f t="shared" si="60"/>
        <v>0</v>
      </c>
      <c r="Z1309" t="b">
        <f t="shared" si="61"/>
        <v>1</v>
      </c>
      <c r="AA1309" t="b">
        <f t="shared" si="62"/>
        <v>0</v>
      </c>
    </row>
    <row r="1310" spans="23:27" x14ac:dyDescent="0.25">
      <c r="W1310" t="str" cm="1">
        <f t="array" ref="W1310">RoundToTwoSigFigs(B1310*$O1310+$N1310)&amp;" "&amp;$J1310</f>
        <v xml:space="preserve">0 </v>
      </c>
      <c r="X1310" t="str" cm="1">
        <f t="array" ref="X1310">RoundToTwoSigFigs(C1310*$O1310+$N1310)&amp;" "&amp;$J1310</f>
        <v xml:space="preserve">0 </v>
      </c>
      <c r="Y1310" t="b">
        <f t="shared" si="60"/>
        <v>0</v>
      </c>
      <c r="Z1310" t="b">
        <f t="shared" si="61"/>
        <v>1</v>
      </c>
      <c r="AA1310" t="b">
        <f t="shared" si="62"/>
        <v>0</v>
      </c>
    </row>
    <row r="1311" spans="23:27" x14ac:dyDescent="0.25">
      <c r="W1311" t="str" cm="1">
        <f t="array" ref="W1311">RoundToTwoSigFigs(B1311*$O1311+$N1311)&amp;" "&amp;$J1311</f>
        <v xml:space="preserve">0 </v>
      </c>
      <c r="X1311" t="str" cm="1">
        <f t="array" ref="X1311">RoundToTwoSigFigs(C1311*$O1311+$N1311)&amp;" "&amp;$J1311</f>
        <v xml:space="preserve">0 </v>
      </c>
      <c r="Y1311" t="b">
        <f t="shared" si="60"/>
        <v>0</v>
      </c>
      <c r="Z1311" t="b">
        <f t="shared" si="61"/>
        <v>1</v>
      </c>
      <c r="AA1311" t="b">
        <f t="shared" si="62"/>
        <v>0</v>
      </c>
    </row>
    <row r="1312" spans="23:27" x14ac:dyDescent="0.25">
      <c r="W1312" t="str" cm="1">
        <f t="array" ref="W1312">RoundToTwoSigFigs(B1312*$O1312+$N1312)&amp;" "&amp;$J1312</f>
        <v xml:space="preserve">0 </v>
      </c>
      <c r="X1312" t="str" cm="1">
        <f t="array" ref="X1312">RoundToTwoSigFigs(C1312*$O1312+$N1312)&amp;" "&amp;$J1312</f>
        <v xml:space="preserve">0 </v>
      </c>
      <c r="Y1312" t="b">
        <f t="shared" si="60"/>
        <v>0</v>
      </c>
      <c r="Z1312" t="b">
        <f t="shared" si="61"/>
        <v>1</v>
      </c>
      <c r="AA1312" t="b">
        <f t="shared" si="62"/>
        <v>0</v>
      </c>
    </row>
    <row r="1313" spans="23:27" x14ac:dyDescent="0.25">
      <c r="W1313" t="str" cm="1">
        <f t="array" ref="W1313">RoundToTwoSigFigs(B1313*$O1313+$N1313)&amp;" "&amp;$J1313</f>
        <v xml:space="preserve">0 </v>
      </c>
      <c r="X1313" t="str" cm="1">
        <f t="array" ref="X1313">RoundToTwoSigFigs(C1313*$O1313+$N1313)&amp;" "&amp;$J1313</f>
        <v xml:space="preserve">0 </v>
      </c>
      <c r="Y1313" t="b">
        <f t="shared" si="60"/>
        <v>0</v>
      </c>
      <c r="Z1313" t="b">
        <f t="shared" si="61"/>
        <v>1</v>
      </c>
      <c r="AA1313" t="b">
        <f t="shared" si="62"/>
        <v>0</v>
      </c>
    </row>
    <row r="1314" spans="23:27" x14ac:dyDescent="0.25">
      <c r="W1314" t="str" cm="1">
        <f t="array" ref="W1314">RoundToTwoSigFigs(B1314*$O1314+$N1314)&amp;" "&amp;$J1314</f>
        <v xml:space="preserve">0 </v>
      </c>
      <c r="X1314" t="str" cm="1">
        <f t="array" ref="X1314">RoundToTwoSigFigs(C1314*$O1314+$N1314)&amp;" "&amp;$J1314</f>
        <v xml:space="preserve">0 </v>
      </c>
      <c r="Y1314" t="b">
        <f t="shared" si="60"/>
        <v>0</v>
      </c>
      <c r="Z1314" t="b">
        <f t="shared" si="61"/>
        <v>1</v>
      </c>
      <c r="AA1314" t="b">
        <f t="shared" si="62"/>
        <v>0</v>
      </c>
    </row>
    <row r="1315" spans="23:27" x14ac:dyDescent="0.25">
      <c r="W1315" t="str" cm="1">
        <f t="array" ref="W1315">RoundToTwoSigFigs(B1315*$O1315+$N1315)&amp;" "&amp;$J1315</f>
        <v xml:space="preserve">0 </v>
      </c>
      <c r="X1315" t="str" cm="1">
        <f t="array" ref="X1315">RoundToTwoSigFigs(C1315*$O1315+$N1315)&amp;" "&amp;$J1315</f>
        <v xml:space="preserve">0 </v>
      </c>
      <c r="Y1315" t="b">
        <f t="shared" si="60"/>
        <v>0</v>
      </c>
      <c r="Z1315" t="b">
        <f t="shared" si="61"/>
        <v>1</v>
      </c>
      <c r="AA1315" t="b">
        <f t="shared" si="62"/>
        <v>0</v>
      </c>
    </row>
    <row r="1316" spans="23:27" x14ac:dyDescent="0.25">
      <c r="W1316" t="str" cm="1">
        <f t="array" ref="W1316">RoundToTwoSigFigs(B1316*$O1316+$N1316)&amp;" "&amp;$J1316</f>
        <v xml:space="preserve">0 </v>
      </c>
      <c r="X1316" t="str" cm="1">
        <f t="array" ref="X1316">RoundToTwoSigFigs(C1316*$O1316+$N1316)&amp;" "&amp;$J1316</f>
        <v xml:space="preserve">0 </v>
      </c>
      <c r="Y1316" t="b">
        <f t="shared" si="60"/>
        <v>0</v>
      </c>
      <c r="Z1316" t="b">
        <f t="shared" si="61"/>
        <v>1</v>
      </c>
      <c r="AA1316" t="b">
        <f t="shared" si="62"/>
        <v>0</v>
      </c>
    </row>
    <row r="1317" spans="23:27" x14ac:dyDescent="0.25">
      <c r="W1317" t="str" cm="1">
        <f t="array" ref="W1317">RoundToTwoSigFigs(B1317*$O1317+$N1317)&amp;" "&amp;$J1317</f>
        <v xml:space="preserve">0 </v>
      </c>
      <c r="X1317" t="str" cm="1">
        <f t="array" ref="X1317">RoundToTwoSigFigs(C1317*$O1317+$N1317)&amp;" "&amp;$J1317</f>
        <v xml:space="preserve">0 </v>
      </c>
      <c r="Y1317" t="b">
        <f t="shared" si="60"/>
        <v>0</v>
      </c>
      <c r="Z1317" t="b">
        <f t="shared" si="61"/>
        <v>1</v>
      </c>
      <c r="AA1317" t="b">
        <f t="shared" si="62"/>
        <v>0</v>
      </c>
    </row>
    <row r="1318" spans="23:27" x14ac:dyDescent="0.25">
      <c r="W1318" t="str" cm="1">
        <f t="array" ref="W1318">RoundToTwoSigFigs(B1318*$O1318+$N1318)&amp;" "&amp;$J1318</f>
        <v xml:space="preserve">0 </v>
      </c>
      <c r="X1318" t="str" cm="1">
        <f t="array" ref="X1318">RoundToTwoSigFigs(C1318*$O1318+$N1318)&amp;" "&amp;$J1318</f>
        <v xml:space="preserve">0 </v>
      </c>
      <c r="Y1318" t="b">
        <f t="shared" si="60"/>
        <v>0</v>
      </c>
      <c r="Z1318" t="b">
        <f t="shared" si="61"/>
        <v>1</v>
      </c>
      <c r="AA1318" t="b">
        <f t="shared" si="62"/>
        <v>0</v>
      </c>
    </row>
    <row r="1319" spans="23:27" x14ac:dyDescent="0.25">
      <c r="W1319" t="str" cm="1">
        <f t="array" ref="W1319">RoundToTwoSigFigs(B1319*$O1319+$N1319)&amp;" "&amp;$J1319</f>
        <v xml:space="preserve">0 </v>
      </c>
      <c r="X1319" t="str" cm="1">
        <f t="array" ref="X1319">RoundToTwoSigFigs(C1319*$O1319+$N1319)&amp;" "&amp;$J1319</f>
        <v xml:space="preserve">0 </v>
      </c>
      <c r="Y1319" t="b">
        <f t="shared" si="60"/>
        <v>0</v>
      </c>
      <c r="Z1319" t="b">
        <f t="shared" si="61"/>
        <v>1</v>
      </c>
      <c r="AA1319" t="b">
        <f t="shared" si="62"/>
        <v>0</v>
      </c>
    </row>
    <row r="1320" spans="23:27" x14ac:dyDescent="0.25">
      <c r="W1320" t="str" cm="1">
        <f t="array" ref="W1320">RoundToTwoSigFigs(B1320*$O1320+$N1320)&amp;" "&amp;$J1320</f>
        <v xml:space="preserve">0 </v>
      </c>
      <c r="X1320" t="str" cm="1">
        <f t="array" ref="X1320">RoundToTwoSigFigs(C1320*$O1320+$N1320)&amp;" "&amp;$J1320</f>
        <v xml:space="preserve">0 </v>
      </c>
      <c r="Y1320" t="b">
        <f t="shared" si="60"/>
        <v>0</v>
      </c>
      <c r="Z1320" t="b">
        <f t="shared" si="61"/>
        <v>1</v>
      </c>
      <c r="AA1320" t="b">
        <f t="shared" si="62"/>
        <v>0</v>
      </c>
    </row>
    <row r="1321" spans="23:27" x14ac:dyDescent="0.25">
      <c r="W1321" t="str" cm="1">
        <f t="array" ref="W1321">RoundToTwoSigFigs(B1321*$O1321+$N1321)&amp;" "&amp;$J1321</f>
        <v xml:space="preserve">0 </v>
      </c>
      <c r="X1321" t="str" cm="1">
        <f t="array" ref="X1321">RoundToTwoSigFigs(C1321*$O1321+$N1321)&amp;" "&amp;$J1321</f>
        <v xml:space="preserve">0 </v>
      </c>
      <c r="Y1321" t="b">
        <f t="shared" si="60"/>
        <v>0</v>
      </c>
      <c r="Z1321" t="b">
        <f t="shared" si="61"/>
        <v>1</v>
      </c>
      <c r="AA1321" t="b">
        <f t="shared" si="62"/>
        <v>0</v>
      </c>
    </row>
    <row r="1322" spans="23:27" x14ac:dyDescent="0.25">
      <c r="W1322" t="str" cm="1">
        <f t="array" ref="W1322">RoundToTwoSigFigs(B1322*$O1322+$N1322)&amp;" "&amp;$J1322</f>
        <v xml:space="preserve">0 </v>
      </c>
      <c r="X1322" t="str" cm="1">
        <f t="array" ref="X1322">RoundToTwoSigFigs(C1322*$O1322+$N1322)&amp;" "&amp;$J1322</f>
        <v xml:space="preserve">0 </v>
      </c>
      <c r="Y1322" t="b">
        <f t="shared" si="60"/>
        <v>0</v>
      </c>
      <c r="Z1322" t="b">
        <f t="shared" si="61"/>
        <v>1</v>
      </c>
      <c r="AA1322" t="b">
        <f t="shared" si="62"/>
        <v>0</v>
      </c>
    </row>
    <row r="1323" spans="23:27" x14ac:dyDescent="0.25">
      <c r="W1323" t="str" cm="1">
        <f t="array" ref="W1323">RoundToTwoSigFigs(B1323*$O1323+$N1323)&amp;" "&amp;$J1323</f>
        <v xml:space="preserve">0 </v>
      </c>
      <c r="X1323" t="str" cm="1">
        <f t="array" ref="X1323">RoundToTwoSigFigs(C1323*$O1323+$N1323)&amp;" "&amp;$J1323</f>
        <v xml:space="preserve">0 </v>
      </c>
      <c r="Y1323" t="b">
        <f t="shared" si="60"/>
        <v>0</v>
      </c>
      <c r="Z1323" t="b">
        <f t="shared" si="61"/>
        <v>1</v>
      </c>
      <c r="AA1323" t="b">
        <f t="shared" si="62"/>
        <v>0</v>
      </c>
    </row>
    <row r="1324" spans="23:27" x14ac:dyDescent="0.25">
      <c r="W1324" t="str" cm="1">
        <f t="array" ref="W1324">RoundToTwoSigFigs(B1324*$O1324+$N1324)&amp;" "&amp;$J1324</f>
        <v xml:space="preserve">0 </v>
      </c>
      <c r="X1324" t="str" cm="1">
        <f t="array" ref="X1324">RoundToTwoSigFigs(C1324*$O1324+$N1324)&amp;" "&amp;$J1324</f>
        <v xml:space="preserve">0 </v>
      </c>
      <c r="Y1324" t="b">
        <f t="shared" si="60"/>
        <v>0</v>
      </c>
      <c r="Z1324" t="b">
        <f t="shared" si="61"/>
        <v>1</v>
      </c>
      <c r="AA1324" t="b">
        <f t="shared" si="62"/>
        <v>0</v>
      </c>
    </row>
    <row r="1325" spans="23:27" x14ac:dyDescent="0.25">
      <c r="W1325" t="str" cm="1">
        <f t="array" ref="W1325">RoundToTwoSigFigs(B1325*$O1325+$N1325)&amp;" "&amp;$J1325</f>
        <v xml:space="preserve">0 </v>
      </c>
      <c r="X1325" t="str" cm="1">
        <f t="array" ref="X1325">RoundToTwoSigFigs(C1325*$O1325+$N1325)&amp;" "&amp;$J1325</f>
        <v xml:space="preserve">0 </v>
      </c>
      <c r="Y1325" t="b">
        <f t="shared" si="60"/>
        <v>0</v>
      </c>
      <c r="Z1325" t="b">
        <f t="shared" si="61"/>
        <v>1</v>
      </c>
      <c r="AA1325" t="b">
        <f t="shared" si="62"/>
        <v>0</v>
      </c>
    </row>
    <row r="1326" spans="23:27" x14ac:dyDescent="0.25">
      <c r="W1326" t="str" cm="1">
        <f t="array" ref="W1326">RoundToTwoSigFigs(B1326*$O1326+$N1326)&amp;" "&amp;$J1326</f>
        <v xml:space="preserve">0 </v>
      </c>
      <c r="X1326" t="str" cm="1">
        <f t="array" ref="X1326">RoundToTwoSigFigs(C1326*$O1326+$N1326)&amp;" "&amp;$J1326</f>
        <v xml:space="preserve">0 </v>
      </c>
      <c r="Y1326" t="b">
        <f t="shared" si="60"/>
        <v>0</v>
      </c>
      <c r="Z1326" t="b">
        <f t="shared" si="61"/>
        <v>1</v>
      </c>
      <c r="AA1326" t="b">
        <f t="shared" si="62"/>
        <v>0</v>
      </c>
    </row>
    <row r="1327" spans="23:27" x14ac:dyDescent="0.25">
      <c r="W1327" t="str" cm="1">
        <f t="array" ref="W1327">RoundToTwoSigFigs(B1327*$O1327+$N1327)&amp;" "&amp;$J1327</f>
        <v xml:space="preserve">0 </v>
      </c>
      <c r="X1327" t="str" cm="1">
        <f t="array" ref="X1327">RoundToTwoSigFigs(C1327*$O1327+$N1327)&amp;" "&amp;$J1327</f>
        <v xml:space="preserve">0 </v>
      </c>
      <c r="Y1327" t="b">
        <f t="shared" si="60"/>
        <v>0</v>
      </c>
      <c r="Z1327" t="b">
        <f t="shared" si="61"/>
        <v>1</v>
      </c>
      <c r="AA1327" t="b">
        <f t="shared" si="62"/>
        <v>0</v>
      </c>
    </row>
    <row r="1328" spans="23:27" x14ac:dyDescent="0.25">
      <c r="W1328" t="str" cm="1">
        <f t="array" ref="W1328">RoundToTwoSigFigs(B1328*$O1328+$N1328)&amp;" "&amp;$J1328</f>
        <v xml:space="preserve">0 </v>
      </c>
      <c r="X1328" t="str" cm="1">
        <f t="array" ref="X1328">RoundToTwoSigFigs(C1328*$O1328+$N1328)&amp;" "&amp;$J1328</f>
        <v xml:space="preserve">0 </v>
      </c>
      <c r="Y1328" t="b">
        <f t="shared" si="60"/>
        <v>0</v>
      </c>
      <c r="Z1328" t="b">
        <f t="shared" si="61"/>
        <v>1</v>
      </c>
      <c r="AA1328" t="b">
        <f t="shared" si="62"/>
        <v>0</v>
      </c>
    </row>
    <row r="1329" spans="23:27" x14ac:dyDescent="0.25">
      <c r="W1329" t="str" cm="1">
        <f t="array" ref="W1329">RoundToTwoSigFigs(B1329*$O1329+$N1329)&amp;" "&amp;$J1329</f>
        <v xml:space="preserve">0 </v>
      </c>
      <c r="X1329" t="str" cm="1">
        <f t="array" ref="X1329">RoundToTwoSigFigs(C1329*$O1329+$N1329)&amp;" "&amp;$J1329</f>
        <v xml:space="preserve">0 </v>
      </c>
      <c r="Y1329" t="b">
        <f t="shared" si="60"/>
        <v>0</v>
      </c>
      <c r="Z1329" t="b">
        <f t="shared" si="61"/>
        <v>1</v>
      </c>
      <c r="AA1329" t="b">
        <f t="shared" si="62"/>
        <v>0</v>
      </c>
    </row>
    <row r="1330" spans="23:27" x14ac:dyDescent="0.25">
      <c r="W1330" t="str" cm="1">
        <f t="array" ref="W1330">RoundToTwoSigFigs(B1330*$O1330+$N1330)&amp;" "&amp;$J1330</f>
        <v xml:space="preserve">0 </v>
      </c>
      <c r="X1330" t="str" cm="1">
        <f t="array" ref="X1330">RoundToTwoSigFigs(C1330*$O1330+$N1330)&amp;" "&amp;$J1330</f>
        <v xml:space="preserve">0 </v>
      </c>
      <c r="Y1330" t="b">
        <f t="shared" si="60"/>
        <v>0</v>
      </c>
      <c r="Z1330" t="b">
        <f t="shared" si="61"/>
        <v>1</v>
      </c>
      <c r="AA1330" t="b">
        <f t="shared" si="62"/>
        <v>0</v>
      </c>
    </row>
    <row r="1331" spans="23:27" x14ac:dyDescent="0.25">
      <c r="W1331" t="str" cm="1">
        <f t="array" ref="W1331">RoundToTwoSigFigs(B1331*$O1331+$N1331)&amp;" "&amp;$J1331</f>
        <v xml:space="preserve">0 </v>
      </c>
      <c r="X1331" t="str" cm="1">
        <f t="array" ref="X1331">RoundToTwoSigFigs(C1331*$O1331+$N1331)&amp;" "&amp;$J1331</f>
        <v xml:space="preserve">0 </v>
      </c>
      <c r="Y1331" t="b">
        <f t="shared" si="60"/>
        <v>0</v>
      </c>
      <c r="Z1331" t="b">
        <f t="shared" si="61"/>
        <v>1</v>
      </c>
      <c r="AA1331" t="b">
        <f t="shared" si="62"/>
        <v>0</v>
      </c>
    </row>
    <row r="1332" spans="23:27" x14ac:dyDescent="0.25">
      <c r="W1332" t="str" cm="1">
        <f t="array" ref="W1332">RoundToTwoSigFigs(B1332*$O1332+$N1332)&amp;" "&amp;$J1332</f>
        <v xml:space="preserve">0 </v>
      </c>
      <c r="X1332" t="str" cm="1">
        <f t="array" ref="X1332">RoundToTwoSigFigs(C1332*$O1332+$N1332)&amp;" "&amp;$J1332</f>
        <v xml:space="preserve">0 </v>
      </c>
      <c r="Y1332" t="b">
        <f t="shared" si="60"/>
        <v>0</v>
      </c>
      <c r="Z1332" t="b">
        <f t="shared" si="61"/>
        <v>1</v>
      </c>
      <c r="AA1332" t="b">
        <f t="shared" si="62"/>
        <v>0</v>
      </c>
    </row>
    <row r="1333" spans="23:27" x14ac:dyDescent="0.25">
      <c r="W1333" t="str" cm="1">
        <f t="array" ref="W1333">RoundToTwoSigFigs(B1333*$O1333+$N1333)&amp;" "&amp;$J1333</f>
        <v xml:space="preserve">0 </v>
      </c>
      <c r="X1333" t="str" cm="1">
        <f t="array" ref="X1333">RoundToTwoSigFigs(C1333*$O1333+$N1333)&amp;" "&amp;$J1333</f>
        <v xml:space="preserve">0 </v>
      </c>
      <c r="Y1333" t="b">
        <f t="shared" si="60"/>
        <v>0</v>
      </c>
      <c r="Z1333" t="b">
        <f t="shared" si="61"/>
        <v>1</v>
      </c>
      <c r="AA1333" t="b">
        <f t="shared" si="62"/>
        <v>0</v>
      </c>
    </row>
    <row r="1334" spans="23:27" x14ac:dyDescent="0.25">
      <c r="W1334" t="str" cm="1">
        <f t="array" ref="W1334">RoundToTwoSigFigs(B1334*$O1334+$N1334)&amp;" "&amp;$J1334</f>
        <v xml:space="preserve">0 </v>
      </c>
      <c r="X1334" t="str" cm="1">
        <f t="array" ref="X1334">RoundToTwoSigFigs(C1334*$O1334+$N1334)&amp;" "&amp;$J1334</f>
        <v xml:space="preserve">0 </v>
      </c>
      <c r="Y1334" t="b">
        <f t="shared" si="60"/>
        <v>0</v>
      </c>
      <c r="Z1334" t="b">
        <f t="shared" si="61"/>
        <v>1</v>
      </c>
      <c r="AA1334" t="b">
        <f t="shared" si="62"/>
        <v>0</v>
      </c>
    </row>
    <row r="1335" spans="23:27" x14ac:dyDescent="0.25">
      <c r="W1335" t="str" cm="1">
        <f t="array" ref="W1335">RoundToTwoSigFigs(B1335*$O1335+$N1335)&amp;" "&amp;$J1335</f>
        <v xml:space="preserve">0 </v>
      </c>
      <c r="X1335" t="str" cm="1">
        <f t="array" ref="X1335">RoundToTwoSigFigs(C1335*$O1335+$N1335)&amp;" "&amp;$J1335</f>
        <v xml:space="preserve">0 </v>
      </c>
      <c r="Y1335" t="b">
        <f t="shared" si="60"/>
        <v>0</v>
      </c>
      <c r="Z1335" t="b">
        <f t="shared" si="61"/>
        <v>1</v>
      </c>
      <c r="AA1335" t="b">
        <f t="shared" si="62"/>
        <v>0</v>
      </c>
    </row>
    <row r="1336" spans="23:27" x14ac:dyDescent="0.25">
      <c r="W1336" t="str" cm="1">
        <f t="array" ref="W1336">RoundToTwoSigFigs(B1336*$O1336+$N1336)&amp;" "&amp;$J1336</f>
        <v xml:space="preserve">0 </v>
      </c>
      <c r="X1336" t="str" cm="1">
        <f t="array" ref="X1336">RoundToTwoSigFigs(C1336*$O1336+$N1336)&amp;" "&amp;$J1336</f>
        <v xml:space="preserve">0 </v>
      </c>
      <c r="Y1336" t="b">
        <f t="shared" si="60"/>
        <v>0</v>
      </c>
      <c r="Z1336" t="b">
        <f t="shared" si="61"/>
        <v>1</v>
      </c>
      <c r="AA1336" t="b">
        <f t="shared" si="62"/>
        <v>0</v>
      </c>
    </row>
    <row r="1337" spans="23:27" x14ac:dyDescent="0.25">
      <c r="W1337" t="str" cm="1">
        <f t="array" ref="W1337">RoundToTwoSigFigs(B1337*$O1337+$N1337)&amp;" "&amp;$J1337</f>
        <v xml:space="preserve">0 </v>
      </c>
      <c r="X1337" t="str" cm="1">
        <f t="array" ref="X1337">RoundToTwoSigFigs(C1337*$O1337+$N1337)&amp;" "&amp;$J1337</f>
        <v xml:space="preserve">0 </v>
      </c>
      <c r="Y1337" t="b">
        <f t="shared" si="60"/>
        <v>0</v>
      </c>
      <c r="Z1337" t="b">
        <f t="shared" si="61"/>
        <v>1</v>
      </c>
      <c r="AA1337" t="b">
        <f t="shared" si="62"/>
        <v>0</v>
      </c>
    </row>
    <row r="1338" spans="23:27" x14ac:dyDescent="0.25">
      <c r="W1338" t="str" cm="1">
        <f t="array" ref="W1338">RoundToTwoSigFigs(B1338*$O1338+$N1338)&amp;" "&amp;$J1338</f>
        <v xml:space="preserve">0 </v>
      </c>
      <c r="X1338" t="str" cm="1">
        <f t="array" ref="X1338">RoundToTwoSigFigs(C1338*$O1338+$N1338)&amp;" "&amp;$J1338</f>
        <v xml:space="preserve">0 </v>
      </c>
      <c r="Y1338" t="b">
        <f t="shared" si="60"/>
        <v>0</v>
      </c>
      <c r="Z1338" t="b">
        <f t="shared" si="61"/>
        <v>1</v>
      </c>
      <c r="AA1338" t="b">
        <f t="shared" si="62"/>
        <v>0</v>
      </c>
    </row>
    <row r="1339" spans="23:27" x14ac:dyDescent="0.25">
      <c r="W1339" t="str" cm="1">
        <f t="array" ref="W1339">RoundToTwoSigFigs(B1339*$O1339+$N1339)&amp;" "&amp;$J1339</f>
        <v xml:space="preserve">0 </v>
      </c>
      <c r="X1339" t="str" cm="1">
        <f t="array" ref="X1339">RoundToTwoSigFigs(C1339*$O1339+$N1339)&amp;" "&amp;$J1339</f>
        <v xml:space="preserve">0 </v>
      </c>
      <c r="Y1339" t="b">
        <f t="shared" si="60"/>
        <v>0</v>
      </c>
      <c r="Z1339" t="b">
        <f t="shared" si="61"/>
        <v>1</v>
      </c>
      <c r="AA1339" t="b">
        <f t="shared" si="62"/>
        <v>0</v>
      </c>
    </row>
    <row r="1340" spans="23:27" x14ac:dyDescent="0.25">
      <c r="W1340" t="str" cm="1">
        <f t="array" ref="W1340">RoundToTwoSigFigs(B1340*$O1340+$N1340)&amp;" "&amp;$J1340</f>
        <v xml:space="preserve">0 </v>
      </c>
      <c r="X1340" t="str" cm="1">
        <f t="array" ref="X1340">RoundToTwoSigFigs(C1340*$O1340+$N1340)&amp;" "&amp;$J1340</f>
        <v xml:space="preserve">0 </v>
      </c>
      <c r="Y1340" t="b">
        <f t="shared" si="60"/>
        <v>0</v>
      </c>
      <c r="Z1340" t="b">
        <f t="shared" si="61"/>
        <v>1</v>
      </c>
      <c r="AA1340" t="b">
        <f t="shared" si="62"/>
        <v>0</v>
      </c>
    </row>
    <row r="1341" spans="23:27" x14ac:dyDescent="0.25">
      <c r="W1341" t="str" cm="1">
        <f t="array" ref="W1341">RoundToTwoSigFigs(B1341*$O1341+$N1341)&amp;" "&amp;$J1341</f>
        <v xml:space="preserve">0 </v>
      </c>
      <c r="X1341" t="str" cm="1">
        <f t="array" ref="X1341">RoundToTwoSigFigs(C1341*$O1341+$N1341)&amp;" "&amp;$J1341</f>
        <v xml:space="preserve">0 </v>
      </c>
      <c r="Y1341" t="b">
        <f t="shared" si="60"/>
        <v>0</v>
      </c>
      <c r="Z1341" t="b">
        <f t="shared" si="61"/>
        <v>1</v>
      </c>
      <c r="AA1341" t="b">
        <f t="shared" si="62"/>
        <v>0</v>
      </c>
    </row>
    <row r="1342" spans="23:27" x14ac:dyDescent="0.25">
      <c r="W1342" t="str" cm="1">
        <f t="array" ref="W1342">RoundToTwoSigFigs(B1342*$O1342+$N1342)&amp;" "&amp;$J1342</f>
        <v xml:space="preserve">0 </v>
      </c>
      <c r="X1342" t="str" cm="1">
        <f t="array" ref="X1342">RoundToTwoSigFigs(C1342*$O1342+$N1342)&amp;" "&amp;$J1342</f>
        <v xml:space="preserve">0 </v>
      </c>
      <c r="Y1342" t="b">
        <f t="shared" si="60"/>
        <v>0</v>
      </c>
      <c r="Z1342" t="b">
        <f t="shared" si="61"/>
        <v>1</v>
      </c>
      <c r="AA1342" t="b">
        <f t="shared" si="62"/>
        <v>0</v>
      </c>
    </row>
    <row r="1343" spans="23:27" x14ac:dyDescent="0.25">
      <c r="W1343" t="str" cm="1">
        <f t="array" ref="W1343">RoundToTwoSigFigs(B1343*$O1343+$N1343)&amp;" "&amp;$J1343</f>
        <v xml:space="preserve">0 </v>
      </c>
      <c r="X1343" t="str" cm="1">
        <f t="array" ref="X1343">RoundToTwoSigFigs(C1343*$O1343+$N1343)&amp;" "&amp;$J1343</f>
        <v xml:space="preserve">0 </v>
      </c>
      <c r="Y1343" t="b">
        <f t="shared" si="60"/>
        <v>0</v>
      </c>
      <c r="Z1343" t="b">
        <f t="shared" si="61"/>
        <v>1</v>
      </c>
      <c r="AA1343" t="b">
        <f t="shared" si="62"/>
        <v>0</v>
      </c>
    </row>
    <row r="1344" spans="23:27" x14ac:dyDescent="0.25">
      <c r="W1344" t="str" cm="1">
        <f t="array" ref="W1344">RoundToTwoSigFigs(B1344*$O1344+$N1344)&amp;" "&amp;$J1344</f>
        <v xml:space="preserve">0 </v>
      </c>
      <c r="X1344" t="str" cm="1">
        <f t="array" ref="X1344">RoundToTwoSigFigs(C1344*$O1344+$N1344)&amp;" "&amp;$J1344</f>
        <v xml:space="preserve">0 </v>
      </c>
      <c r="Y1344" t="b">
        <f t="shared" si="60"/>
        <v>0</v>
      </c>
      <c r="Z1344" t="b">
        <f t="shared" si="61"/>
        <v>1</v>
      </c>
      <c r="AA1344" t="b">
        <f t="shared" si="62"/>
        <v>0</v>
      </c>
    </row>
    <row r="1345" spans="23:27" x14ac:dyDescent="0.25">
      <c r="W1345" t="str" cm="1">
        <f t="array" ref="W1345">RoundToTwoSigFigs(B1345*$O1345+$N1345)&amp;" "&amp;$J1345</f>
        <v xml:space="preserve">0 </v>
      </c>
      <c r="X1345" t="str" cm="1">
        <f t="array" ref="X1345">RoundToTwoSigFigs(C1345*$O1345+$N1345)&amp;" "&amp;$J1345</f>
        <v xml:space="preserve">0 </v>
      </c>
      <c r="Y1345" t="b">
        <f t="shared" si="60"/>
        <v>0</v>
      </c>
      <c r="Z1345" t="b">
        <f t="shared" si="61"/>
        <v>1</v>
      </c>
      <c r="AA1345" t="b">
        <f t="shared" si="62"/>
        <v>0</v>
      </c>
    </row>
    <row r="1346" spans="23:27" x14ac:dyDescent="0.25">
      <c r="W1346" t="str" cm="1">
        <f t="array" ref="W1346">RoundToTwoSigFigs(B1346*$O1346+$N1346)&amp;" "&amp;$J1346</f>
        <v xml:space="preserve">0 </v>
      </c>
      <c r="X1346" t="str" cm="1">
        <f t="array" ref="X1346">RoundToTwoSigFigs(C1346*$O1346+$N1346)&amp;" "&amp;$J1346</f>
        <v xml:space="preserve">0 </v>
      </c>
      <c r="Y1346" t="b">
        <f t="shared" si="60"/>
        <v>0</v>
      </c>
      <c r="Z1346" t="b">
        <f t="shared" si="61"/>
        <v>1</v>
      </c>
      <c r="AA1346" t="b">
        <f t="shared" si="62"/>
        <v>0</v>
      </c>
    </row>
    <row r="1347" spans="23:27" x14ac:dyDescent="0.25">
      <c r="W1347" t="str" cm="1">
        <f t="array" ref="W1347">RoundToTwoSigFigs(B1347*$O1347+$N1347)&amp;" "&amp;$J1347</f>
        <v xml:space="preserve">0 </v>
      </c>
      <c r="X1347" t="str" cm="1">
        <f t="array" ref="X1347">RoundToTwoSigFigs(C1347*$O1347+$N1347)&amp;" "&amp;$J1347</f>
        <v xml:space="preserve">0 </v>
      </c>
      <c r="Y1347" t="b">
        <f t="shared" ref="Y1347:Y1410" si="63">AND((W1347=U1347),(V1347=X1347))</f>
        <v>0</v>
      </c>
      <c r="Z1347" t="b">
        <f t="shared" ref="Z1347:Z1410" si="64">AND(B1347&gt;=F1347,B1347&lt;=G1347)</f>
        <v>1</v>
      </c>
      <c r="AA1347" t="b">
        <f t="shared" ref="AA1347:AA1410" si="65">F1347&lt;G1347</f>
        <v>0</v>
      </c>
    </row>
    <row r="1348" spans="23:27" x14ac:dyDescent="0.25">
      <c r="W1348" t="str" cm="1">
        <f t="array" ref="W1348">RoundToTwoSigFigs(B1348*$O1348+$N1348)&amp;" "&amp;$J1348</f>
        <v xml:space="preserve">0 </v>
      </c>
      <c r="X1348" t="str" cm="1">
        <f t="array" ref="X1348">RoundToTwoSigFigs(C1348*$O1348+$N1348)&amp;" "&amp;$J1348</f>
        <v xml:space="preserve">0 </v>
      </c>
      <c r="Y1348" t="b">
        <f t="shared" si="63"/>
        <v>0</v>
      </c>
      <c r="Z1348" t="b">
        <f t="shared" si="64"/>
        <v>1</v>
      </c>
      <c r="AA1348" t="b">
        <f t="shared" si="65"/>
        <v>0</v>
      </c>
    </row>
    <row r="1349" spans="23:27" x14ac:dyDescent="0.25">
      <c r="W1349" t="str" cm="1">
        <f t="array" ref="W1349">RoundToTwoSigFigs(B1349*$O1349+$N1349)&amp;" "&amp;$J1349</f>
        <v xml:space="preserve">0 </v>
      </c>
      <c r="X1349" t="str" cm="1">
        <f t="array" ref="X1349">RoundToTwoSigFigs(C1349*$O1349+$N1349)&amp;" "&amp;$J1349</f>
        <v xml:space="preserve">0 </v>
      </c>
      <c r="Y1349" t="b">
        <f t="shared" si="63"/>
        <v>0</v>
      </c>
      <c r="Z1349" t="b">
        <f t="shared" si="64"/>
        <v>1</v>
      </c>
      <c r="AA1349" t="b">
        <f t="shared" si="65"/>
        <v>0</v>
      </c>
    </row>
    <row r="1350" spans="23:27" x14ac:dyDescent="0.25">
      <c r="W1350" t="str" cm="1">
        <f t="array" ref="W1350">RoundToTwoSigFigs(B1350*$O1350+$N1350)&amp;" "&amp;$J1350</f>
        <v xml:space="preserve">0 </v>
      </c>
      <c r="X1350" t="str" cm="1">
        <f t="array" ref="X1350">RoundToTwoSigFigs(C1350*$O1350+$N1350)&amp;" "&amp;$J1350</f>
        <v xml:space="preserve">0 </v>
      </c>
      <c r="Y1350" t="b">
        <f t="shared" si="63"/>
        <v>0</v>
      </c>
      <c r="Z1350" t="b">
        <f t="shared" si="64"/>
        <v>1</v>
      </c>
      <c r="AA1350" t="b">
        <f t="shared" si="65"/>
        <v>0</v>
      </c>
    </row>
    <row r="1351" spans="23:27" x14ac:dyDescent="0.25">
      <c r="W1351" t="str" cm="1">
        <f t="array" ref="W1351">RoundToTwoSigFigs(B1351*$O1351+$N1351)&amp;" "&amp;$J1351</f>
        <v xml:space="preserve">0 </v>
      </c>
      <c r="X1351" t="str" cm="1">
        <f t="array" ref="X1351">RoundToTwoSigFigs(C1351*$O1351+$N1351)&amp;" "&amp;$J1351</f>
        <v xml:space="preserve">0 </v>
      </c>
      <c r="Y1351" t="b">
        <f t="shared" si="63"/>
        <v>0</v>
      </c>
      <c r="Z1351" t="b">
        <f t="shared" si="64"/>
        <v>1</v>
      </c>
      <c r="AA1351" t="b">
        <f t="shared" si="65"/>
        <v>0</v>
      </c>
    </row>
    <row r="1352" spans="23:27" x14ac:dyDescent="0.25">
      <c r="W1352" t="str" cm="1">
        <f t="array" ref="W1352">RoundToTwoSigFigs(B1352*$O1352+$N1352)&amp;" "&amp;$J1352</f>
        <v xml:space="preserve">0 </v>
      </c>
      <c r="X1352" t="str" cm="1">
        <f t="array" ref="X1352">RoundToTwoSigFigs(C1352*$O1352+$N1352)&amp;" "&amp;$J1352</f>
        <v xml:space="preserve">0 </v>
      </c>
      <c r="Y1352" t="b">
        <f t="shared" si="63"/>
        <v>0</v>
      </c>
      <c r="Z1352" t="b">
        <f t="shared" si="64"/>
        <v>1</v>
      </c>
      <c r="AA1352" t="b">
        <f t="shared" si="65"/>
        <v>0</v>
      </c>
    </row>
    <row r="1353" spans="23:27" x14ac:dyDescent="0.25">
      <c r="W1353" t="str" cm="1">
        <f t="array" ref="W1353">RoundToTwoSigFigs(B1353*$O1353+$N1353)&amp;" "&amp;$J1353</f>
        <v xml:space="preserve">0 </v>
      </c>
      <c r="X1353" t="str" cm="1">
        <f t="array" ref="X1353">RoundToTwoSigFigs(C1353*$O1353+$N1353)&amp;" "&amp;$J1353</f>
        <v xml:space="preserve">0 </v>
      </c>
      <c r="Y1353" t="b">
        <f t="shared" si="63"/>
        <v>0</v>
      </c>
      <c r="Z1353" t="b">
        <f t="shared" si="64"/>
        <v>1</v>
      </c>
      <c r="AA1353" t="b">
        <f t="shared" si="65"/>
        <v>0</v>
      </c>
    </row>
    <row r="1354" spans="23:27" x14ac:dyDescent="0.25">
      <c r="W1354" t="str" cm="1">
        <f t="array" ref="W1354">RoundToTwoSigFigs(B1354*$O1354+$N1354)&amp;" "&amp;$J1354</f>
        <v xml:space="preserve">0 </v>
      </c>
      <c r="X1354" t="str" cm="1">
        <f t="array" ref="X1354">RoundToTwoSigFigs(C1354*$O1354+$N1354)&amp;" "&amp;$J1354</f>
        <v xml:space="preserve">0 </v>
      </c>
      <c r="Y1354" t="b">
        <f t="shared" si="63"/>
        <v>0</v>
      </c>
      <c r="Z1354" t="b">
        <f t="shared" si="64"/>
        <v>1</v>
      </c>
      <c r="AA1354" t="b">
        <f t="shared" si="65"/>
        <v>0</v>
      </c>
    </row>
    <row r="1355" spans="23:27" x14ac:dyDescent="0.25">
      <c r="W1355" t="str" cm="1">
        <f t="array" ref="W1355">RoundToTwoSigFigs(B1355*$O1355+$N1355)&amp;" "&amp;$J1355</f>
        <v xml:space="preserve">0 </v>
      </c>
      <c r="X1355" t="str" cm="1">
        <f t="array" ref="X1355">RoundToTwoSigFigs(C1355*$O1355+$N1355)&amp;" "&amp;$J1355</f>
        <v xml:space="preserve">0 </v>
      </c>
      <c r="Y1355" t="b">
        <f t="shared" si="63"/>
        <v>0</v>
      </c>
      <c r="Z1355" t="b">
        <f t="shared" si="64"/>
        <v>1</v>
      </c>
      <c r="AA1355" t="b">
        <f t="shared" si="65"/>
        <v>0</v>
      </c>
    </row>
    <row r="1356" spans="23:27" x14ac:dyDescent="0.25">
      <c r="W1356" t="str" cm="1">
        <f t="array" ref="W1356">RoundToTwoSigFigs(B1356*$O1356+$N1356)&amp;" "&amp;$J1356</f>
        <v xml:space="preserve">0 </v>
      </c>
      <c r="X1356" t="str" cm="1">
        <f t="array" ref="X1356">RoundToTwoSigFigs(C1356*$O1356+$N1356)&amp;" "&amp;$J1356</f>
        <v xml:space="preserve">0 </v>
      </c>
      <c r="Y1356" t="b">
        <f t="shared" si="63"/>
        <v>0</v>
      </c>
      <c r="Z1356" t="b">
        <f t="shared" si="64"/>
        <v>1</v>
      </c>
      <c r="AA1356" t="b">
        <f t="shared" si="65"/>
        <v>0</v>
      </c>
    </row>
    <row r="1357" spans="23:27" x14ac:dyDescent="0.25">
      <c r="W1357" t="str" cm="1">
        <f t="array" ref="W1357">RoundToTwoSigFigs(B1357*$O1357+$N1357)&amp;" "&amp;$J1357</f>
        <v xml:space="preserve">0 </v>
      </c>
      <c r="X1357" t="str" cm="1">
        <f t="array" ref="X1357">RoundToTwoSigFigs(C1357*$O1357+$N1357)&amp;" "&amp;$J1357</f>
        <v xml:space="preserve">0 </v>
      </c>
      <c r="Y1357" t="b">
        <f t="shared" si="63"/>
        <v>0</v>
      </c>
      <c r="Z1357" t="b">
        <f t="shared" si="64"/>
        <v>1</v>
      </c>
      <c r="AA1357" t="b">
        <f t="shared" si="65"/>
        <v>0</v>
      </c>
    </row>
    <row r="1358" spans="23:27" x14ac:dyDescent="0.25">
      <c r="W1358" t="str" cm="1">
        <f t="array" ref="W1358">RoundToTwoSigFigs(B1358*$O1358+$N1358)&amp;" "&amp;$J1358</f>
        <v xml:space="preserve">0 </v>
      </c>
      <c r="X1358" t="str" cm="1">
        <f t="array" ref="X1358">RoundToTwoSigFigs(C1358*$O1358+$N1358)&amp;" "&amp;$J1358</f>
        <v xml:space="preserve">0 </v>
      </c>
      <c r="Y1358" t="b">
        <f t="shared" si="63"/>
        <v>0</v>
      </c>
      <c r="Z1358" t="b">
        <f t="shared" si="64"/>
        <v>1</v>
      </c>
      <c r="AA1358" t="b">
        <f t="shared" si="65"/>
        <v>0</v>
      </c>
    </row>
    <row r="1359" spans="23:27" x14ac:dyDescent="0.25">
      <c r="W1359" t="str" cm="1">
        <f t="array" ref="W1359">RoundToTwoSigFigs(B1359*$O1359+$N1359)&amp;" "&amp;$J1359</f>
        <v xml:space="preserve">0 </v>
      </c>
      <c r="X1359" t="str" cm="1">
        <f t="array" ref="X1359">RoundToTwoSigFigs(C1359*$O1359+$N1359)&amp;" "&amp;$J1359</f>
        <v xml:space="preserve">0 </v>
      </c>
      <c r="Y1359" t="b">
        <f t="shared" si="63"/>
        <v>0</v>
      </c>
      <c r="Z1359" t="b">
        <f t="shared" si="64"/>
        <v>1</v>
      </c>
      <c r="AA1359" t="b">
        <f t="shared" si="65"/>
        <v>0</v>
      </c>
    </row>
    <row r="1360" spans="23:27" x14ac:dyDescent="0.25">
      <c r="W1360" t="str" cm="1">
        <f t="array" ref="W1360">RoundToTwoSigFigs(B1360*$O1360+$N1360)&amp;" "&amp;$J1360</f>
        <v xml:space="preserve">0 </v>
      </c>
      <c r="X1360" t="str" cm="1">
        <f t="array" ref="X1360">RoundToTwoSigFigs(C1360*$O1360+$N1360)&amp;" "&amp;$J1360</f>
        <v xml:space="preserve">0 </v>
      </c>
      <c r="Y1360" t="b">
        <f t="shared" si="63"/>
        <v>0</v>
      </c>
      <c r="Z1360" t="b">
        <f t="shared" si="64"/>
        <v>1</v>
      </c>
      <c r="AA1360" t="b">
        <f t="shared" si="65"/>
        <v>0</v>
      </c>
    </row>
    <row r="1361" spans="23:27" x14ac:dyDescent="0.25">
      <c r="W1361" t="str" cm="1">
        <f t="array" ref="W1361">RoundToTwoSigFigs(B1361*$O1361+$N1361)&amp;" "&amp;$J1361</f>
        <v xml:space="preserve">0 </v>
      </c>
      <c r="X1361" t="str" cm="1">
        <f t="array" ref="X1361">RoundToTwoSigFigs(C1361*$O1361+$N1361)&amp;" "&amp;$J1361</f>
        <v xml:space="preserve">0 </v>
      </c>
      <c r="Y1361" t="b">
        <f t="shared" si="63"/>
        <v>0</v>
      </c>
      <c r="Z1361" t="b">
        <f t="shared" si="64"/>
        <v>1</v>
      </c>
      <c r="AA1361" t="b">
        <f t="shared" si="65"/>
        <v>0</v>
      </c>
    </row>
    <row r="1362" spans="23:27" x14ac:dyDescent="0.25">
      <c r="W1362" t="str" cm="1">
        <f t="array" ref="W1362">RoundToTwoSigFigs(B1362*$O1362+$N1362)&amp;" "&amp;$J1362</f>
        <v xml:space="preserve">0 </v>
      </c>
      <c r="X1362" t="str" cm="1">
        <f t="array" ref="X1362">RoundToTwoSigFigs(C1362*$O1362+$N1362)&amp;" "&amp;$J1362</f>
        <v xml:space="preserve">0 </v>
      </c>
      <c r="Y1362" t="b">
        <f t="shared" si="63"/>
        <v>0</v>
      </c>
      <c r="Z1362" t="b">
        <f t="shared" si="64"/>
        <v>1</v>
      </c>
      <c r="AA1362" t="b">
        <f t="shared" si="65"/>
        <v>0</v>
      </c>
    </row>
    <row r="1363" spans="23:27" x14ac:dyDescent="0.25">
      <c r="W1363" t="str" cm="1">
        <f t="array" ref="W1363">RoundToTwoSigFigs(B1363*$O1363+$N1363)&amp;" "&amp;$J1363</f>
        <v xml:space="preserve">0 </v>
      </c>
      <c r="X1363" t="str" cm="1">
        <f t="array" ref="X1363">RoundToTwoSigFigs(C1363*$O1363+$N1363)&amp;" "&amp;$J1363</f>
        <v xml:space="preserve">0 </v>
      </c>
      <c r="Y1363" t="b">
        <f t="shared" si="63"/>
        <v>0</v>
      </c>
      <c r="Z1363" t="b">
        <f t="shared" si="64"/>
        <v>1</v>
      </c>
      <c r="AA1363" t="b">
        <f t="shared" si="65"/>
        <v>0</v>
      </c>
    </row>
    <row r="1364" spans="23:27" x14ac:dyDescent="0.25">
      <c r="W1364" t="str" cm="1">
        <f t="array" ref="W1364">RoundToTwoSigFigs(B1364*$O1364+$N1364)&amp;" "&amp;$J1364</f>
        <v xml:space="preserve">0 </v>
      </c>
      <c r="X1364" t="str" cm="1">
        <f t="array" ref="X1364">RoundToTwoSigFigs(C1364*$O1364+$N1364)&amp;" "&amp;$J1364</f>
        <v xml:space="preserve">0 </v>
      </c>
      <c r="Y1364" t="b">
        <f t="shared" si="63"/>
        <v>0</v>
      </c>
      <c r="Z1364" t="b">
        <f t="shared" si="64"/>
        <v>1</v>
      </c>
      <c r="AA1364" t="b">
        <f t="shared" si="65"/>
        <v>0</v>
      </c>
    </row>
    <row r="1365" spans="23:27" x14ac:dyDescent="0.25">
      <c r="W1365" t="str" cm="1">
        <f t="array" ref="W1365">RoundToTwoSigFigs(B1365*$O1365+$N1365)&amp;" "&amp;$J1365</f>
        <v xml:space="preserve">0 </v>
      </c>
      <c r="X1365" t="str" cm="1">
        <f t="array" ref="X1365">RoundToTwoSigFigs(C1365*$O1365+$N1365)&amp;" "&amp;$J1365</f>
        <v xml:space="preserve">0 </v>
      </c>
      <c r="Y1365" t="b">
        <f t="shared" si="63"/>
        <v>0</v>
      </c>
      <c r="Z1365" t="b">
        <f t="shared" si="64"/>
        <v>1</v>
      </c>
      <c r="AA1365" t="b">
        <f t="shared" si="65"/>
        <v>0</v>
      </c>
    </row>
    <row r="1366" spans="23:27" x14ac:dyDescent="0.25">
      <c r="W1366" t="str" cm="1">
        <f t="array" ref="W1366">RoundToTwoSigFigs(B1366*$O1366+$N1366)&amp;" "&amp;$J1366</f>
        <v xml:space="preserve">0 </v>
      </c>
      <c r="X1366" t="str" cm="1">
        <f t="array" ref="X1366">RoundToTwoSigFigs(C1366*$O1366+$N1366)&amp;" "&amp;$J1366</f>
        <v xml:space="preserve">0 </v>
      </c>
      <c r="Y1366" t="b">
        <f t="shared" si="63"/>
        <v>0</v>
      </c>
      <c r="Z1366" t="b">
        <f t="shared" si="64"/>
        <v>1</v>
      </c>
      <c r="AA1366" t="b">
        <f t="shared" si="65"/>
        <v>0</v>
      </c>
    </row>
    <row r="1367" spans="23:27" x14ac:dyDescent="0.25">
      <c r="W1367" t="str" cm="1">
        <f t="array" ref="W1367">RoundToTwoSigFigs(B1367*$O1367+$N1367)&amp;" "&amp;$J1367</f>
        <v xml:space="preserve">0 </v>
      </c>
      <c r="X1367" t="str" cm="1">
        <f t="array" ref="X1367">RoundToTwoSigFigs(C1367*$O1367+$N1367)&amp;" "&amp;$J1367</f>
        <v xml:space="preserve">0 </v>
      </c>
      <c r="Y1367" t="b">
        <f t="shared" si="63"/>
        <v>0</v>
      </c>
      <c r="Z1367" t="b">
        <f t="shared" si="64"/>
        <v>1</v>
      </c>
      <c r="AA1367" t="b">
        <f t="shared" si="65"/>
        <v>0</v>
      </c>
    </row>
    <row r="1368" spans="23:27" x14ac:dyDescent="0.25">
      <c r="W1368" t="str" cm="1">
        <f t="array" ref="W1368">RoundToTwoSigFigs(B1368*$O1368+$N1368)&amp;" "&amp;$J1368</f>
        <v xml:space="preserve">0 </v>
      </c>
      <c r="X1368" t="str" cm="1">
        <f t="array" ref="X1368">RoundToTwoSigFigs(C1368*$O1368+$N1368)&amp;" "&amp;$J1368</f>
        <v xml:space="preserve">0 </v>
      </c>
      <c r="Y1368" t="b">
        <f t="shared" si="63"/>
        <v>0</v>
      </c>
      <c r="Z1368" t="b">
        <f t="shared" si="64"/>
        <v>1</v>
      </c>
      <c r="AA1368" t="b">
        <f t="shared" si="65"/>
        <v>0</v>
      </c>
    </row>
    <row r="1369" spans="23:27" x14ac:dyDescent="0.25">
      <c r="W1369" t="str" cm="1">
        <f t="array" ref="W1369">RoundToTwoSigFigs(B1369*$O1369+$N1369)&amp;" "&amp;$J1369</f>
        <v xml:space="preserve">0 </v>
      </c>
      <c r="X1369" t="str" cm="1">
        <f t="array" ref="X1369">RoundToTwoSigFigs(C1369*$O1369+$N1369)&amp;" "&amp;$J1369</f>
        <v xml:space="preserve">0 </v>
      </c>
      <c r="Y1369" t="b">
        <f t="shared" si="63"/>
        <v>0</v>
      </c>
      <c r="Z1369" t="b">
        <f t="shared" si="64"/>
        <v>1</v>
      </c>
      <c r="AA1369" t="b">
        <f t="shared" si="65"/>
        <v>0</v>
      </c>
    </row>
    <row r="1370" spans="23:27" x14ac:dyDescent="0.25">
      <c r="W1370" t="str" cm="1">
        <f t="array" ref="W1370">RoundToTwoSigFigs(B1370*$O1370+$N1370)&amp;" "&amp;$J1370</f>
        <v xml:space="preserve">0 </v>
      </c>
      <c r="X1370" t="str" cm="1">
        <f t="array" ref="X1370">RoundToTwoSigFigs(C1370*$O1370+$N1370)&amp;" "&amp;$J1370</f>
        <v xml:space="preserve">0 </v>
      </c>
      <c r="Y1370" t="b">
        <f t="shared" si="63"/>
        <v>0</v>
      </c>
      <c r="Z1370" t="b">
        <f t="shared" si="64"/>
        <v>1</v>
      </c>
      <c r="AA1370" t="b">
        <f t="shared" si="65"/>
        <v>0</v>
      </c>
    </row>
    <row r="1371" spans="23:27" x14ac:dyDescent="0.25">
      <c r="W1371" t="str" cm="1">
        <f t="array" ref="W1371">RoundToTwoSigFigs(B1371*$O1371+$N1371)&amp;" "&amp;$J1371</f>
        <v xml:space="preserve">0 </v>
      </c>
      <c r="X1371" t="str" cm="1">
        <f t="array" ref="X1371">RoundToTwoSigFigs(C1371*$O1371+$N1371)&amp;" "&amp;$J1371</f>
        <v xml:space="preserve">0 </v>
      </c>
      <c r="Y1371" t="b">
        <f t="shared" si="63"/>
        <v>0</v>
      </c>
      <c r="Z1371" t="b">
        <f t="shared" si="64"/>
        <v>1</v>
      </c>
      <c r="AA1371" t="b">
        <f t="shared" si="65"/>
        <v>0</v>
      </c>
    </row>
    <row r="1372" spans="23:27" x14ac:dyDescent="0.25">
      <c r="W1372" t="str" cm="1">
        <f t="array" ref="W1372">RoundToTwoSigFigs(B1372*$O1372+$N1372)&amp;" "&amp;$J1372</f>
        <v xml:space="preserve">0 </v>
      </c>
      <c r="X1372" t="str" cm="1">
        <f t="array" ref="X1372">RoundToTwoSigFigs(C1372*$O1372+$N1372)&amp;" "&amp;$J1372</f>
        <v xml:space="preserve">0 </v>
      </c>
      <c r="Y1372" t="b">
        <f t="shared" si="63"/>
        <v>0</v>
      </c>
      <c r="Z1372" t="b">
        <f t="shared" si="64"/>
        <v>1</v>
      </c>
      <c r="AA1372" t="b">
        <f t="shared" si="65"/>
        <v>0</v>
      </c>
    </row>
    <row r="1373" spans="23:27" x14ac:dyDescent="0.25">
      <c r="W1373" t="str" cm="1">
        <f t="array" ref="W1373">RoundToTwoSigFigs(B1373*$O1373+$N1373)&amp;" "&amp;$J1373</f>
        <v xml:space="preserve">0 </v>
      </c>
      <c r="X1373" t="str" cm="1">
        <f t="array" ref="X1373">RoundToTwoSigFigs(C1373*$O1373+$N1373)&amp;" "&amp;$J1373</f>
        <v xml:space="preserve">0 </v>
      </c>
      <c r="Y1373" t="b">
        <f t="shared" si="63"/>
        <v>0</v>
      </c>
      <c r="Z1373" t="b">
        <f t="shared" si="64"/>
        <v>1</v>
      </c>
      <c r="AA1373" t="b">
        <f t="shared" si="65"/>
        <v>0</v>
      </c>
    </row>
    <row r="1374" spans="23:27" x14ac:dyDescent="0.25">
      <c r="W1374" t="str" cm="1">
        <f t="array" ref="W1374">RoundToTwoSigFigs(B1374*$O1374+$N1374)&amp;" "&amp;$J1374</f>
        <v xml:space="preserve">0 </v>
      </c>
      <c r="X1374" t="str" cm="1">
        <f t="array" ref="X1374">RoundToTwoSigFigs(C1374*$O1374+$N1374)&amp;" "&amp;$J1374</f>
        <v xml:space="preserve">0 </v>
      </c>
      <c r="Y1374" t="b">
        <f t="shared" si="63"/>
        <v>0</v>
      </c>
      <c r="Z1374" t="b">
        <f t="shared" si="64"/>
        <v>1</v>
      </c>
      <c r="AA1374" t="b">
        <f t="shared" si="65"/>
        <v>0</v>
      </c>
    </row>
    <row r="1375" spans="23:27" x14ac:dyDescent="0.25">
      <c r="W1375" t="str" cm="1">
        <f t="array" ref="W1375">RoundToTwoSigFigs(B1375*$O1375+$N1375)&amp;" "&amp;$J1375</f>
        <v xml:space="preserve">0 </v>
      </c>
      <c r="X1375" t="str" cm="1">
        <f t="array" ref="X1375">RoundToTwoSigFigs(C1375*$O1375+$N1375)&amp;" "&amp;$J1375</f>
        <v xml:space="preserve">0 </v>
      </c>
      <c r="Y1375" t="b">
        <f t="shared" si="63"/>
        <v>0</v>
      </c>
      <c r="Z1375" t="b">
        <f t="shared" si="64"/>
        <v>1</v>
      </c>
      <c r="AA1375" t="b">
        <f t="shared" si="65"/>
        <v>0</v>
      </c>
    </row>
    <row r="1376" spans="23:27" x14ac:dyDescent="0.25">
      <c r="W1376" t="str" cm="1">
        <f t="array" ref="W1376">RoundToTwoSigFigs(B1376*$O1376+$N1376)&amp;" "&amp;$J1376</f>
        <v xml:space="preserve">0 </v>
      </c>
      <c r="X1376" t="str" cm="1">
        <f t="array" ref="X1376">RoundToTwoSigFigs(C1376*$O1376+$N1376)&amp;" "&amp;$J1376</f>
        <v xml:space="preserve">0 </v>
      </c>
      <c r="Y1376" t="b">
        <f t="shared" si="63"/>
        <v>0</v>
      </c>
      <c r="Z1376" t="b">
        <f t="shared" si="64"/>
        <v>1</v>
      </c>
      <c r="AA1376" t="b">
        <f t="shared" si="65"/>
        <v>0</v>
      </c>
    </row>
    <row r="1377" spans="23:27" x14ac:dyDescent="0.25">
      <c r="W1377" t="str" cm="1">
        <f t="array" ref="W1377">RoundToTwoSigFigs(B1377*$O1377+$N1377)&amp;" "&amp;$J1377</f>
        <v xml:space="preserve">0 </v>
      </c>
      <c r="X1377" t="str" cm="1">
        <f t="array" ref="X1377">RoundToTwoSigFigs(C1377*$O1377+$N1377)&amp;" "&amp;$J1377</f>
        <v xml:space="preserve">0 </v>
      </c>
      <c r="Y1377" t="b">
        <f t="shared" si="63"/>
        <v>0</v>
      </c>
      <c r="Z1377" t="b">
        <f t="shared" si="64"/>
        <v>1</v>
      </c>
      <c r="AA1377" t="b">
        <f t="shared" si="65"/>
        <v>0</v>
      </c>
    </row>
    <row r="1378" spans="23:27" x14ac:dyDescent="0.25">
      <c r="W1378" t="str" cm="1">
        <f t="array" ref="W1378">RoundToTwoSigFigs(B1378*$O1378+$N1378)&amp;" "&amp;$J1378</f>
        <v xml:space="preserve">0 </v>
      </c>
      <c r="X1378" t="str" cm="1">
        <f t="array" ref="X1378">RoundToTwoSigFigs(C1378*$O1378+$N1378)&amp;" "&amp;$J1378</f>
        <v xml:space="preserve">0 </v>
      </c>
      <c r="Y1378" t="b">
        <f t="shared" si="63"/>
        <v>0</v>
      </c>
      <c r="Z1378" t="b">
        <f t="shared" si="64"/>
        <v>1</v>
      </c>
      <c r="AA1378" t="b">
        <f t="shared" si="65"/>
        <v>0</v>
      </c>
    </row>
    <row r="1379" spans="23:27" x14ac:dyDescent="0.25">
      <c r="W1379" t="str" cm="1">
        <f t="array" ref="W1379">RoundToTwoSigFigs(B1379*$O1379+$N1379)&amp;" "&amp;$J1379</f>
        <v xml:space="preserve">0 </v>
      </c>
      <c r="X1379" t="str" cm="1">
        <f t="array" ref="X1379">RoundToTwoSigFigs(C1379*$O1379+$N1379)&amp;" "&amp;$J1379</f>
        <v xml:space="preserve">0 </v>
      </c>
      <c r="Y1379" t="b">
        <f t="shared" si="63"/>
        <v>0</v>
      </c>
      <c r="Z1379" t="b">
        <f t="shared" si="64"/>
        <v>1</v>
      </c>
      <c r="AA1379" t="b">
        <f t="shared" si="65"/>
        <v>0</v>
      </c>
    </row>
    <row r="1380" spans="23:27" x14ac:dyDescent="0.25">
      <c r="W1380" t="str" cm="1">
        <f t="array" ref="W1380">RoundToTwoSigFigs(B1380*$O1380+$N1380)&amp;" "&amp;$J1380</f>
        <v xml:space="preserve">0 </v>
      </c>
      <c r="X1380" t="str" cm="1">
        <f t="array" ref="X1380">RoundToTwoSigFigs(C1380*$O1380+$N1380)&amp;" "&amp;$J1380</f>
        <v xml:space="preserve">0 </v>
      </c>
      <c r="Y1380" t="b">
        <f t="shared" si="63"/>
        <v>0</v>
      </c>
      <c r="Z1380" t="b">
        <f t="shared" si="64"/>
        <v>1</v>
      </c>
      <c r="AA1380" t="b">
        <f t="shared" si="65"/>
        <v>0</v>
      </c>
    </row>
    <row r="1381" spans="23:27" x14ac:dyDescent="0.25">
      <c r="W1381" t="str" cm="1">
        <f t="array" ref="W1381">RoundToTwoSigFigs(B1381*$O1381+$N1381)&amp;" "&amp;$J1381</f>
        <v xml:space="preserve">0 </v>
      </c>
      <c r="X1381" t="str" cm="1">
        <f t="array" ref="X1381">RoundToTwoSigFigs(C1381*$O1381+$N1381)&amp;" "&amp;$J1381</f>
        <v xml:space="preserve">0 </v>
      </c>
      <c r="Y1381" t="b">
        <f t="shared" si="63"/>
        <v>0</v>
      </c>
      <c r="Z1381" t="b">
        <f t="shared" si="64"/>
        <v>1</v>
      </c>
      <c r="AA1381" t="b">
        <f t="shared" si="65"/>
        <v>0</v>
      </c>
    </row>
    <row r="1382" spans="23:27" x14ac:dyDescent="0.25">
      <c r="W1382" t="str" cm="1">
        <f t="array" ref="W1382">RoundToTwoSigFigs(B1382*$O1382+$N1382)&amp;" "&amp;$J1382</f>
        <v xml:space="preserve">0 </v>
      </c>
      <c r="X1382" t="str" cm="1">
        <f t="array" ref="X1382">RoundToTwoSigFigs(C1382*$O1382+$N1382)&amp;" "&amp;$J1382</f>
        <v xml:space="preserve">0 </v>
      </c>
      <c r="Y1382" t="b">
        <f t="shared" si="63"/>
        <v>0</v>
      </c>
      <c r="Z1382" t="b">
        <f t="shared" si="64"/>
        <v>1</v>
      </c>
      <c r="AA1382" t="b">
        <f t="shared" si="65"/>
        <v>0</v>
      </c>
    </row>
    <row r="1383" spans="23:27" x14ac:dyDescent="0.25">
      <c r="W1383" t="str" cm="1">
        <f t="array" ref="W1383">RoundToTwoSigFigs(B1383*$O1383+$N1383)&amp;" "&amp;$J1383</f>
        <v xml:space="preserve">0 </v>
      </c>
      <c r="X1383" t="str" cm="1">
        <f t="array" ref="X1383">RoundToTwoSigFigs(C1383*$O1383+$N1383)&amp;" "&amp;$J1383</f>
        <v xml:space="preserve">0 </v>
      </c>
      <c r="Y1383" t="b">
        <f t="shared" si="63"/>
        <v>0</v>
      </c>
      <c r="Z1383" t="b">
        <f t="shared" si="64"/>
        <v>1</v>
      </c>
      <c r="AA1383" t="b">
        <f t="shared" si="65"/>
        <v>0</v>
      </c>
    </row>
    <row r="1384" spans="23:27" x14ac:dyDescent="0.25">
      <c r="W1384" t="str" cm="1">
        <f t="array" ref="W1384">RoundToTwoSigFigs(B1384*$O1384+$N1384)&amp;" "&amp;$J1384</f>
        <v xml:space="preserve">0 </v>
      </c>
      <c r="X1384" t="str" cm="1">
        <f t="array" ref="X1384">RoundToTwoSigFigs(C1384*$O1384+$N1384)&amp;" "&amp;$J1384</f>
        <v xml:space="preserve">0 </v>
      </c>
      <c r="Y1384" t="b">
        <f t="shared" si="63"/>
        <v>0</v>
      </c>
      <c r="Z1384" t="b">
        <f t="shared" si="64"/>
        <v>1</v>
      </c>
      <c r="AA1384" t="b">
        <f t="shared" si="65"/>
        <v>0</v>
      </c>
    </row>
    <row r="1385" spans="23:27" x14ac:dyDescent="0.25">
      <c r="W1385" t="str" cm="1">
        <f t="array" ref="W1385">RoundToTwoSigFigs(B1385*$O1385+$N1385)&amp;" "&amp;$J1385</f>
        <v xml:space="preserve">0 </v>
      </c>
      <c r="X1385" t="str" cm="1">
        <f t="array" ref="X1385">RoundToTwoSigFigs(C1385*$O1385+$N1385)&amp;" "&amp;$J1385</f>
        <v xml:space="preserve">0 </v>
      </c>
      <c r="Y1385" t="b">
        <f t="shared" si="63"/>
        <v>0</v>
      </c>
      <c r="Z1385" t="b">
        <f t="shared" si="64"/>
        <v>1</v>
      </c>
      <c r="AA1385" t="b">
        <f t="shared" si="65"/>
        <v>0</v>
      </c>
    </row>
    <row r="1386" spans="23:27" x14ac:dyDescent="0.25">
      <c r="W1386" t="str" cm="1">
        <f t="array" ref="W1386">RoundToTwoSigFigs(B1386*$O1386+$N1386)&amp;" "&amp;$J1386</f>
        <v xml:space="preserve">0 </v>
      </c>
      <c r="X1386" t="str" cm="1">
        <f t="array" ref="X1386">RoundToTwoSigFigs(C1386*$O1386+$N1386)&amp;" "&amp;$J1386</f>
        <v xml:space="preserve">0 </v>
      </c>
      <c r="Y1386" t="b">
        <f t="shared" si="63"/>
        <v>0</v>
      </c>
      <c r="Z1386" t="b">
        <f t="shared" si="64"/>
        <v>1</v>
      </c>
      <c r="AA1386" t="b">
        <f t="shared" si="65"/>
        <v>0</v>
      </c>
    </row>
    <row r="1387" spans="23:27" x14ac:dyDescent="0.25">
      <c r="W1387" t="str" cm="1">
        <f t="array" ref="W1387">RoundToTwoSigFigs(B1387*$O1387+$N1387)&amp;" "&amp;$J1387</f>
        <v xml:space="preserve">0 </v>
      </c>
      <c r="X1387" t="str" cm="1">
        <f t="array" ref="X1387">RoundToTwoSigFigs(C1387*$O1387+$N1387)&amp;" "&amp;$J1387</f>
        <v xml:space="preserve">0 </v>
      </c>
      <c r="Y1387" t="b">
        <f t="shared" si="63"/>
        <v>0</v>
      </c>
      <c r="Z1387" t="b">
        <f t="shared" si="64"/>
        <v>1</v>
      </c>
      <c r="AA1387" t="b">
        <f t="shared" si="65"/>
        <v>0</v>
      </c>
    </row>
    <row r="1388" spans="23:27" x14ac:dyDescent="0.25">
      <c r="W1388" t="str" cm="1">
        <f t="array" ref="W1388">RoundToTwoSigFigs(B1388*$O1388+$N1388)&amp;" "&amp;$J1388</f>
        <v xml:space="preserve">0 </v>
      </c>
      <c r="X1388" t="str" cm="1">
        <f t="array" ref="X1388">RoundToTwoSigFigs(C1388*$O1388+$N1388)&amp;" "&amp;$J1388</f>
        <v xml:space="preserve">0 </v>
      </c>
      <c r="Y1388" t="b">
        <f t="shared" si="63"/>
        <v>0</v>
      </c>
      <c r="Z1388" t="b">
        <f t="shared" si="64"/>
        <v>1</v>
      </c>
      <c r="AA1388" t="b">
        <f t="shared" si="65"/>
        <v>0</v>
      </c>
    </row>
    <row r="1389" spans="23:27" x14ac:dyDescent="0.25">
      <c r="W1389" t="str" cm="1">
        <f t="array" ref="W1389">RoundToTwoSigFigs(B1389*$O1389+$N1389)&amp;" "&amp;$J1389</f>
        <v xml:space="preserve">0 </v>
      </c>
      <c r="X1389" t="str" cm="1">
        <f t="array" ref="X1389">RoundToTwoSigFigs(C1389*$O1389+$N1389)&amp;" "&amp;$J1389</f>
        <v xml:space="preserve">0 </v>
      </c>
      <c r="Y1389" t="b">
        <f t="shared" si="63"/>
        <v>0</v>
      </c>
      <c r="Z1389" t="b">
        <f t="shared" si="64"/>
        <v>1</v>
      </c>
      <c r="AA1389" t="b">
        <f t="shared" si="65"/>
        <v>0</v>
      </c>
    </row>
    <row r="1390" spans="23:27" x14ac:dyDescent="0.25">
      <c r="W1390" t="str" cm="1">
        <f t="array" ref="W1390">RoundToTwoSigFigs(B1390*$O1390+$N1390)&amp;" "&amp;$J1390</f>
        <v xml:space="preserve">0 </v>
      </c>
      <c r="X1390" t="str" cm="1">
        <f t="array" ref="X1390">RoundToTwoSigFigs(C1390*$O1390+$N1390)&amp;" "&amp;$J1390</f>
        <v xml:space="preserve">0 </v>
      </c>
      <c r="Y1390" t="b">
        <f t="shared" si="63"/>
        <v>0</v>
      </c>
      <c r="Z1390" t="b">
        <f t="shared" si="64"/>
        <v>1</v>
      </c>
      <c r="AA1390" t="b">
        <f t="shared" si="65"/>
        <v>0</v>
      </c>
    </row>
    <row r="1391" spans="23:27" x14ac:dyDescent="0.25">
      <c r="W1391" t="str" cm="1">
        <f t="array" ref="W1391">RoundToTwoSigFigs(B1391*$O1391+$N1391)&amp;" "&amp;$J1391</f>
        <v xml:space="preserve">0 </v>
      </c>
      <c r="X1391" t="str" cm="1">
        <f t="array" ref="X1391">RoundToTwoSigFigs(C1391*$O1391+$N1391)&amp;" "&amp;$J1391</f>
        <v xml:space="preserve">0 </v>
      </c>
      <c r="Y1391" t="b">
        <f t="shared" si="63"/>
        <v>0</v>
      </c>
      <c r="Z1391" t="b">
        <f t="shared" si="64"/>
        <v>1</v>
      </c>
      <c r="AA1391" t="b">
        <f t="shared" si="65"/>
        <v>0</v>
      </c>
    </row>
    <row r="1392" spans="23:27" x14ac:dyDescent="0.25">
      <c r="W1392" t="str" cm="1">
        <f t="array" ref="W1392">RoundToTwoSigFigs(B1392*$O1392+$N1392)&amp;" "&amp;$J1392</f>
        <v xml:space="preserve">0 </v>
      </c>
      <c r="X1392" t="str" cm="1">
        <f t="array" ref="X1392">RoundToTwoSigFigs(C1392*$O1392+$N1392)&amp;" "&amp;$J1392</f>
        <v xml:space="preserve">0 </v>
      </c>
      <c r="Y1392" t="b">
        <f t="shared" si="63"/>
        <v>0</v>
      </c>
      <c r="Z1392" t="b">
        <f t="shared" si="64"/>
        <v>1</v>
      </c>
      <c r="AA1392" t="b">
        <f t="shared" si="65"/>
        <v>0</v>
      </c>
    </row>
    <row r="1393" spans="23:27" x14ac:dyDescent="0.25">
      <c r="W1393" t="str" cm="1">
        <f t="array" ref="W1393">RoundToTwoSigFigs(B1393*$O1393+$N1393)&amp;" "&amp;$J1393</f>
        <v xml:space="preserve">0 </v>
      </c>
      <c r="X1393" t="str" cm="1">
        <f t="array" ref="X1393">RoundToTwoSigFigs(C1393*$O1393+$N1393)&amp;" "&amp;$J1393</f>
        <v xml:space="preserve">0 </v>
      </c>
      <c r="Y1393" t="b">
        <f t="shared" si="63"/>
        <v>0</v>
      </c>
      <c r="Z1393" t="b">
        <f t="shared" si="64"/>
        <v>1</v>
      </c>
      <c r="AA1393" t="b">
        <f t="shared" si="65"/>
        <v>0</v>
      </c>
    </row>
    <row r="1394" spans="23:27" x14ac:dyDescent="0.25">
      <c r="W1394" t="str" cm="1">
        <f t="array" ref="W1394">RoundToTwoSigFigs(B1394*$O1394+$N1394)&amp;" "&amp;$J1394</f>
        <v xml:space="preserve">0 </v>
      </c>
      <c r="X1394" t="str" cm="1">
        <f t="array" ref="X1394">RoundToTwoSigFigs(C1394*$O1394+$N1394)&amp;" "&amp;$J1394</f>
        <v xml:space="preserve">0 </v>
      </c>
      <c r="Y1394" t="b">
        <f t="shared" si="63"/>
        <v>0</v>
      </c>
      <c r="Z1394" t="b">
        <f t="shared" si="64"/>
        <v>1</v>
      </c>
      <c r="AA1394" t="b">
        <f t="shared" si="65"/>
        <v>0</v>
      </c>
    </row>
    <row r="1395" spans="23:27" x14ac:dyDescent="0.25">
      <c r="W1395" t="str" cm="1">
        <f t="array" ref="W1395">RoundToTwoSigFigs(B1395*$O1395+$N1395)&amp;" "&amp;$J1395</f>
        <v xml:space="preserve">0 </v>
      </c>
      <c r="X1395" t="str" cm="1">
        <f t="array" ref="X1395">RoundToTwoSigFigs(C1395*$O1395+$N1395)&amp;" "&amp;$J1395</f>
        <v xml:space="preserve">0 </v>
      </c>
      <c r="Y1395" t="b">
        <f t="shared" si="63"/>
        <v>0</v>
      </c>
      <c r="Z1395" t="b">
        <f t="shared" si="64"/>
        <v>1</v>
      </c>
      <c r="AA1395" t="b">
        <f t="shared" si="65"/>
        <v>0</v>
      </c>
    </row>
    <row r="1396" spans="23:27" x14ac:dyDescent="0.25">
      <c r="W1396" t="str" cm="1">
        <f t="array" ref="W1396">RoundToTwoSigFigs(B1396*$O1396+$N1396)&amp;" "&amp;$J1396</f>
        <v xml:space="preserve">0 </v>
      </c>
      <c r="X1396" t="str" cm="1">
        <f t="array" ref="X1396">RoundToTwoSigFigs(C1396*$O1396+$N1396)&amp;" "&amp;$J1396</f>
        <v xml:space="preserve">0 </v>
      </c>
      <c r="Y1396" t="b">
        <f t="shared" si="63"/>
        <v>0</v>
      </c>
      <c r="Z1396" t="b">
        <f t="shared" si="64"/>
        <v>1</v>
      </c>
      <c r="AA1396" t="b">
        <f t="shared" si="65"/>
        <v>0</v>
      </c>
    </row>
    <row r="1397" spans="23:27" x14ac:dyDescent="0.25">
      <c r="W1397" t="str" cm="1">
        <f t="array" ref="W1397">RoundToTwoSigFigs(B1397*$O1397+$N1397)&amp;" "&amp;$J1397</f>
        <v xml:space="preserve">0 </v>
      </c>
      <c r="X1397" t="str" cm="1">
        <f t="array" ref="X1397">RoundToTwoSigFigs(C1397*$O1397+$N1397)&amp;" "&amp;$J1397</f>
        <v xml:space="preserve">0 </v>
      </c>
      <c r="Y1397" t="b">
        <f t="shared" si="63"/>
        <v>0</v>
      </c>
      <c r="Z1397" t="b">
        <f t="shared" si="64"/>
        <v>1</v>
      </c>
      <c r="AA1397" t="b">
        <f t="shared" si="65"/>
        <v>0</v>
      </c>
    </row>
    <row r="1398" spans="23:27" x14ac:dyDescent="0.25">
      <c r="W1398" t="str" cm="1">
        <f t="array" ref="W1398">RoundToTwoSigFigs(B1398*$O1398+$N1398)&amp;" "&amp;$J1398</f>
        <v xml:space="preserve">0 </v>
      </c>
      <c r="X1398" t="str" cm="1">
        <f t="array" ref="X1398">RoundToTwoSigFigs(C1398*$O1398+$N1398)&amp;" "&amp;$J1398</f>
        <v xml:space="preserve">0 </v>
      </c>
      <c r="Y1398" t="b">
        <f t="shared" si="63"/>
        <v>0</v>
      </c>
      <c r="Z1398" t="b">
        <f t="shared" si="64"/>
        <v>1</v>
      </c>
      <c r="AA1398" t="b">
        <f t="shared" si="65"/>
        <v>0</v>
      </c>
    </row>
    <row r="1399" spans="23:27" x14ac:dyDescent="0.25">
      <c r="W1399" t="str" cm="1">
        <f t="array" ref="W1399">RoundToTwoSigFigs(B1399*$O1399+$N1399)&amp;" "&amp;$J1399</f>
        <v xml:space="preserve">0 </v>
      </c>
      <c r="X1399" t="str" cm="1">
        <f t="array" ref="X1399">RoundToTwoSigFigs(C1399*$O1399+$N1399)&amp;" "&amp;$J1399</f>
        <v xml:space="preserve">0 </v>
      </c>
      <c r="Y1399" t="b">
        <f t="shared" si="63"/>
        <v>0</v>
      </c>
      <c r="Z1399" t="b">
        <f t="shared" si="64"/>
        <v>1</v>
      </c>
      <c r="AA1399" t="b">
        <f t="shared" si="65"/>
        <v>0</v>
      </c>
    </row>
    <row r="1400" spans="23:27" x14ac:dyDescent="0.25">
      <c r="W1400" t="str" cm="1">
        <f t="array" ref="W1400">RoundToTwoSigFigs(B1400*$O1400+$N1400)&amp;" "&amp;$J1400</f>
        <v xml:space="preserve">0 </v>
      </c>
      <c r="X1400" t="str" cm="1">
        <f t="array" ref="X1400">RoundToTwoSigFigs(C1400*$O1400+$N1400)&amp;" "&amp;$J1400</f>
        <v xml:space="preserve">0 </v>
      </c>
      <c r="Y1400" t="b">
        <f t="shared" si="63"/>
        <v>0</v>
      </c>
      <c r="Z1400" t="b">
        <f t="shared" si="64"/>
        <v>1</v>
      </c>
      <c r="AA1400" t="b">
        <f t="shared" si="65"/>
        <v>0</v>
      </c>
    </row>
    <row r="1401" spans="23:27" x14ac:dyDescent="0.25">
      <c r="W1401" t="str" cm="1">
        <f t="array" ref="W1401">RoundToTwoSigFigs(B1401*$O1401+$N1401)&amp;" "&amp;$J1401</f>
        <v xml:space="preserve">0 </v>
      </c>
      <c r="X1401" t="str" cm="1">
        <f t="array" ref="X1401">RoundToTwoSigFigs(C1401*$O1401+$N1401)&amp;" "&amp;$J1401</f>
        <v xml:space="preserve">0 </v>
      </c>
      <c r="Y1401" t="b">
        <f t="shared" si="63"/>
        <v>0</v>
      </c>
      <c r="Z1401" t="b">
        <f t="shared" si="64"/>
        <v>1</v>
      </c>
      <c r="AA1401" t="b">
        <f t="shared" si="65"/>
        <v>0</v>
      </c>
    </row>
    <row r="1402" spans="23:27" x14ac:dyDescent="0.25">
      <c r="W1402" t="str" cm="1">
        <f t="array" ref="W1402">RoundToTwoSigFigs(B1402*$O1402+$N1402)&amp;" "&amp;$J1402</f>
        <v xml:space="preserve">0 </v>
      </c>
      <c r="X1402" t="str" cm="1">
        <f t="array" ref="X1402">RoundToTwoSigFigs(C1402*$O1402+$N1402)&amp;" "&amp;$J1402</f>
        <v xml:space="preserve">0 </v>
      </c>
      <c r="Y1402" t="b">
        <f t="shared" si="63"/>
        <v>0</v>
      </c>
      <c r="Z1402" t="b">
        <f t="shared" si="64"/>
        <v>1</v>
      </c>
      <c r="AA1402" t="b">
        <f t="shared" si="65"/>
        <v>0</v>
      </c>
    </row>
    <row r="1403" spans="23:27" x14ac:dyDescent="0.25">
      <c r="W1403" t="str" cm="1">
        <f t="array" ref="W1403">RoundToTwoSigFigs(B1403*$O1403+$N1403)&amp;" "&amp;$J1403</f>
        <v xml:space="preserve">0 </v>
      </c>
      <c r="X1403" t="str" cm="1">
        <f t="array" ref="X1403">RoundToTwoSigFigs(C1403*$O1403+$N1403)&amp;" "&amp;$J1403</f>
        <v xml:space="preserve">0 </v>
      </c>
      <c r="Y1403" t="b">
        <f t="shared" si="63"/>
        <v>0</v>
      </c>
      <c r="Z1403" t="b">
        <f t="shared" si="64"/>
        <v>1</v>
      </c>
      <c r="AA1403" t="b">
        <f t="shared" si="65"/>
        <v>0</v>
      </c>
    </row>
    <row r="1404" spans="23:27" x14ac:dyDescent="0.25">
      <c r="W1404" t="str" cm="1">
        <f t="array" ref="W1404">RoundToTwoSigFigs(B1404*$O1404+$N1404)&amp;" "&amp;$J1404</f>
        <v xml:space="preserve">0 </v>
      </c>
      <c r="X1404" t="str" cm="1">
        <f t="array" ref="X1404">RoundToTwoSigFigs(C1404*$O1404+$N1404)&amp;" "&amp;$J1404</f>
        <v xml:space="preserve">0 </v>
      </c>
      <c r="Y1404" t="b">
        <f t="shared" si="63"/>
        <v>0</v>
      </c>
      <c r="Z1404" t="b">
        <f t="shared" si="64"/>
        <v>1</v>
      </c>
      <c r="AA1404" t="b">
        <f t="shared" si="65"/>
        <v>0</v>
      </c>
    </row>
    <row r="1405" spans="23:27" x14ac:dyDescent="0.25">
      <c r="W1405" t="str" cm="1">
        <f t="array" ref="W1405">RoundToTwoSigFigs(B1405*$O1405+$N1405)&amp;" "&amp;$J1405</f>
        <v xml:space="preserve">0 </v>
      </c>
      <c r="X1405" t="str" cm="1">
        <f t="array" ref="X1405">RoundToTwoSigFigs(C1405*$O1405+$N1405)&amp;" "&amp;$J1405</f>
        <v xml:space="preserve">0 </v>
      </c>
      <c r="Y1405" t="b">
        <f t="shared" si="63"/>
        <v>0</v>
      </c>
      <c r="Z1405" t="b">
        <f t="shared" si="64"/>
        <v>1</v>
      </c>
      <c r="AA1405" t="b">
        <f t="shared" si="65"/>
        <v>0</v>
      </c>
    </row>
    <row r="1406" spans="23:27" x14ac:dyDescent="0.25">
      <c r="W1406" t="str" cm="1">
        <f t="array" ref="W1406">RoundToTwoSigFigs(B1406*$O1406+$N1406)&amp;" "&amp;$J1406</f>
        <v xml:space="preserve">0 </v>
      </c>
      <c r="X1406" t="str" cm="1">
        <f t="array" ref="X1406">RoundToTwoSigFigs(C1406*$O1406+$N1406)&amp;" "&amp;$J1406</f>
        <v xml:space="preserve">0 </v>
      </c>
      <c r="Y1406" t="b">
        <f t="shared" si="63"/>
        <v>0</v>
      </c>
      <c r="Z1406" t="b">
        <f t="shared" si="64"/>
        <v>1</v>
      </c>
      <c r="AA1406" t="b">
        <f t="shared" si="65"/>
        <v>0</v>
      </c>
    </row>
    <row r="1407" spans="23:27" x14ac:dyDescent="0.25">
      <c r="W1407" t="str" cm="1">
        <f t="array" ref="W1407">RoundToTwoSigFigs(B1407*$O1407+$N1407)&amp;" "&amp;$J1407</f>
        <v xml:space="preserve">0 </v>
      </c>
      <c r="X1407" t="str" cm="1">
        <f t="array" ref="X1407">RoundToTwoSigFigs(C1407*$O1407+$N1407)&amp;" "&amp;$J1407</f>
        <v xml:space="preserve">0 </v>
      </c>
      <c r="Y1407" t="b">
        <f t="shared" si="63"/>
        <v>0</v>
      </c>
      <c r="Z1407" t="b">
        <f t="shared" si="64"/>
        <v>1</v>
      </c>
      <c r="AA1407" t="b">
        <f t="shared" si="65"/>
        <v>0</v>
      </c>
    </row>
    <row r="1408" spans="23:27" x14ac:dyDescent="0.25">
      <c r="W1408" t="str" cm="1">
        <f t="array" ref="W1408">RoundToTwoSigFigs(B1408*$O1408+$N1408)&amp;" "&amp;$J1408</f>
        <v xml:space="preserve">0 </v>
      </c>
      <c r="X1408" t="str" cm="1">
        <f t="array" ref="X1408">RoundToTwoSigFigs(C1408*$O1408+$N1408)&amp;" "&amp;$J1408</f>
        <v xml:space="preserve">0 </v>
      </c>
      <c r="Y1408" t="b">
        <f t="shared" si="63"/>
        <v>0</v>
      </c>
      <c r="Z1408" t="b">
        <f t="shared" si="64"/>
        <v>1</v>
      </c>
      <c r="AA1408" t="b">
        <f t="shared" si="65"/>
        <v>0</v>
      </c>
    </row>
    <row r="1409" spans="23:27" x14ac:dyDescent="0.25">
      <c r="W1409" t="str" cm="1">
        <f t="array" ref="W1409">RoundToTwoSigFigs(B1409*$O1409+$N1409)&amp;" "&amp;$J1409</f>
        <v xml:space="preserve">0 </v>
      </c>
      <c r="X1409" t="str" cm="1">
        <f t="array" ref="X1409">RoundToTwoSigFigs(C1409*$O1409+$N1409)&amp;" "&amp;$J1409</f>
        <v xml:space="preserve">0 </v>
      </c>
      <c r="Y1409" t="b">
        <f t="shared" si="63"/>
        <v>0</v>
      </c>
      <c r="Z1409" t="b">
        <f t="shared" si="64"/>
        <v>1</v>
      </c>
      <c r="AA1409" t="b">
        <f t="shared" si="65"/>
        <v>0</v>
      </c>
    </row>
    <row r="1410" spans="23:27" x14ac:dyDescent="0.25">
      <c r="W1410" t="str" cm="1">
        <f t="array" ref="W1410">RoundToTwoSigFigs(B1410*$O1410+$N1410)&amp;" "&amp;$J1410</f>
        <v xml:space="preserve">0 </v>
      </c>
      <c r="X1410" t="str" cm="1">
        <f t="array" ref="X1410">RoundToTwoSigFigs(C1410*$O1410+$N1410)&amp;" "&amp;$J1410</f>
        <v xml:space="preserve">0 </v>
      </c>
      <c r="Y1410" t="b">
        <f t="shared" si="63"/>
        <v>0</v>
      </c>
      <c r="Z1410" t="b">
        <f t="shared" si="64"/>
        <v>1</v>
      </c>
      <c r="AA1410" t="b">
        <f t="shared" si="65"/>
        <v>0</v>
      </c>
    </row>
    <row r="1411" spans="23:27" x14ac:dyDescent="0.25">
      <c r="W1411" t="str" cm="1">
        <f t="array" ref="W1411">RoundToTwoSigFigs(B1411*$O1411+$N1411)&amp;" "&amp;$J1411</f>
        <v xml:space="preserve">0 </v>
      </c>
      <c r="X1411" t="str" cm="1">
        <f t="array" ref="X1411">RoundToTwoSigFigs(C1411*$O1411+$N1411)&amp;" "&amp;$J1411</f>
        <v xml:space="preserve">0 </v>
      </c>
      <c r="Y1411" t="b">
        <f t="shared" ref="Y1411:Y1474" si="66">AND((W1411=U1411),(V1411=X1411))</f>
        <v>0</v>
      </c>
      <c r="Z1411" t="b">
        <f t="shared" ref="Z1411:Z1474" si="67">AND(B1411&gt;=F1411,B1411&lt;=G1411)</f>
        <v>1</v>
      </c>
      <c r="AA1411" t="b">
        <f t="shared" ref="AA1411:AA1474" si="68">F1411&lt;G1411</f>
        <v>0</v>
      </c>
    </row>
    <row r="1412" spans="23:27" x14ac:dyDescent="0.25">
      <c r="W1412" t="str" cm="1">
        <f t="array" ref="W1412">RoundToTwoSigFigs(B1412*$O1412+$N1412)&amp;" "&amp;$J1412</f>
        <v xml:space="preserve">0 </v>
      </c>
      <c r="X1412" t="str" cm="1">
        <f t="array" ref="X1412">RoundToTwoSigFigs(C1412*$O1412+$N1412)&amp;" "&amp;$J1412</f>
        <v xml:space="preserve">0 </v>
      </c>
      <c r="Y1412" t="b">
        <f t="shared" si="66"/>
        <v>0</v>
      </c>
      <c r="Z1412" t="b">
        <f t="shared" si="67"/>
        <v>1</v>
      </c>
      <c r="AA1412" t="b">
        <f t="shared" si="68"/>
        <v>0</v>
      </c>
    </row>
    <row r="1413" spans="23:27" x14ac:dyDescent="0.25">
      <c r="W1413" t="str" cm="1">
        <f t="array" ref="W1413">RoundToTwoSigFigs(B1413*$O1413+$N1413)&amp;" "&amp;$J1413</f>
        <v xml:space="preserve">0 </v>
      </c>
      <c r="X1413" t="str" cm="1">
        <f t="array" ref="X1413">RoundToTwoSigFigs(C1413*$O1413+$N1413)&amp;" "&amp;$J1413</f>
        <v xml:space="preserve">0 </v>
      </c>
      <c r="Y1413" t="b">
        <f t="shared" si="66"/>
        <v>0</v>
      </c>
      <c r="Z1413" t="b">
        <f t="shared" si="67"/>
        <v>1</v>
      </c>
      <c r="AA1413" t="b">
        <f t="shared" si="68"/>
        <v>0</v>
      </c>
    </row>
    <row r="1414" spans="23:27" x14ac:dyDescent="0.25">
      <c r="W1414" t="str" cm="1">
        <f t="array" ref="W1414">RoundToTwoSigFigs(B1414*$O1414+$N1414)&amp;" "&amp;$J1414</f>
        <v xml:space="preserve">0 </v>
      </c>
      <c r="X1414" t="str" cm="1">
        <f t="array" ref="X1414">RoundToTwoSigFigs(C1414*$O1414+$N1414)&amp;" "&amp;$J1414</f>
        <v xml:space="preserve">0 </v>
      </c>
      <c r="Y1414" t="b">
        <f t="shared" si="66"/>
        <v>0</v>
      </c>
      <c r="Z1414" t="b">
        <f t="shared" si="67"/>
        <v>1</v>
      </c>
      <c r="AA1414" t="b">
        <f t="shared" si="68"/>
        <v>0</v>
      </c>
    </row>
    <row r="1415" spans="23:27" x14ac:dyDescent="0.25">
      <c r="W1415" t="str" cm="1">
        <f t="array" ref="W1415">RoundToTwoSigFigs(B1415*$O1415+$N1415)&amp;" "&amp;$J1415</f>
        <v xml:space="preserve">0 </v>
      </c>
      <c r="X1415" t="str" cm="1">
        <f t="array" ref="X1415">RoundToTwoSigFigs(C1415*$O1415+$N1415)&amp;" "&amp;$J1415</f>
        <v xml:space="preserve">0 </v>
      </c>
      <c r="Y1415" t="b">
        <f t="shared" si="66"/>
        <v>0</v>
      </c>
      <c r="Z1415" t="b">
        <f t="shared" si="67"/>
        <v>1</v>
      </c>
      <c r="AA1415" t="b">
        <f t="shared" si="68"/>
        <v>0</v>
      </c>
    </row>
    <row r="1416" spans="23:27" x14ac:dyDescent="0.25">
      <c r="W1416" t="str" cm="1">
        <f t="array" ref="W1416">RoundToTwoSigFigs(B1416*$O1416+$N1416)&amp;" "&amp;$J1416</f>
        <v xml:space="preserve">0 </v>
      </c>
      <c r="X1416" t="str" cm="1">
        <f t="array" ref="X1416">RoundToTwoSigFigs(C1416*$O1416+$N1416)&amp;" "&amp;$J1416</f>
        <v xml:space="preserve">0 </v>
      </c>
      <c r="Y1416" t="b">
        <f t="shared" si="66"/>
        <v>0</v>
      </c>
      <c r="Z1416" t="b">
        <f t="shared" si="67"/>
        <v>1</v>
      </c>
      <c r="AA1416" t="b">
        <f t="shared" si="68"/>
        <v>0</v>
      </c>
    </row>
    <row r="1417" spans="23:27" x14ac:dyDescent="0.25">
      <c r="W1417" t="str" cm="1">
        <f t="array" ref="W1417">RoundToTwoSigFigs(B1417*$O1417+$N1417)&amp;" "&amp;$J1417</f>
        <v xml:space="preserve">0 </v>
      </c>
      <c r="X1417" t="str" cm="1">
        <f t="array" ref="X1417">RoundToTwoSigFigs(C1417*$O1417+$N1417)&amp;" "&amp;$J1417</f>
        <v xml:space="preserve">0 </v>
      </c>
      <c r="Y1417" t="b">
        <f t="shared" si="66"/>
        <v>0</v>
      </c>
      <c r="Z1417" t="b">
        <f t="shared" si="67"/>
        <v>1</v>
      </c>
      <c r="AA1417" t="b">
        <f t="shared" si="68"/>
        <v>0</v>
      </c>
    </row>
    <row r="1418" spans="23:27" x14ac:dyDescent="0.25">
      <c r="W1418" t="str" cm="1">
        <f t="array" ref="W1418">RoundToTwoSigFigs(B1418*$O1418+$N1418)&amp;" "&amp;$J1418</f>
        <v xml:space="preserve">0 </v>
      </c>
      <c r="X1418" t="str" cm="1">
        <f t="array" ref="X1418">RoundToTwoSigFigs(C1418*$O1418+$N1418)&amp;" "&amp;$J1418</f>
        <v xml:space="preserve">0 </v>
      </c>
      <c r="Y1418" t="b">
        <f t="shared" si="66"/>
        <v>0</v>
      </c>
      <c r="Z1418" t="b">
        <f t="shared" si="67"/>
        <v>1</v>
      </c>
      <c r="AA1418" t="b">
        <f t="shared" si="68"/>
        <v>0</v>
      </c>
    </row>
    <row r="1419" spans="23:27" x14ac:dyDescent="0.25">
      <c r="W1419" t="str" cm="1">
        <f t="array" ref="W1419">RoundToTwoSigFigs(B1419*$O1419+$N1419)&amp;" "&amp;$J1419</f>
        <v xml:space="preserve">0 </v>
      </c>
      <c r="X1419" t="str" cm="1">
        <f t="array" ref="X1419">RoundToTwoSigFigs(C1419*$O1419+$N1419)&amp;" "&amp;$J1419</f>
        <v xml:space="preserve">0 </v>
      </c>
      <c r="Y1419" t="b">
        <f t="shared" si="66"/>
        <v>0</v>
      </c>
      <c r="Z1419" t="b">
        <f t="shared" si="67"/>
        <v>1</v>
      </c>
      <c r="AA1419" t="b">
        <f t="shared" si="68"/>
        <v>0</v>
      </c>
    </row>
    <row r="1420" spans="23:27" x14ac:dyDescent="0.25">
      <c r="W1420" t="str" cm="1">
        <f t="array" ref="W1420">RoundToTwoSigFigs(B1420*$O1420+$N1420)&amp;" "&amp;$J1420</f>
        <v xml:space="preserve">0 </v>
      </c>
      <c r="X1420" t="str" cm="1">
        <f t="array" ref="X1420">RoundToTwoSigFigs(C1420*$O1420+$N1420)&amp;" "&amp;$J1420</f>
        <v xml:space="preserve">0 </v>
      </c>
      <c r="Y1420" t="b">
        <f t="shared" si="66"/>
        <v>0</v>
      </c>
      <c r="Z1420" t="b">
        <f t="shared" si="67"/>
        <v>1</v>
      </c>
      <c r="AA1420" t="b">
        <f t="shared" si="68"/>
        <v>0</v>
      </c>
    </row>
    <row r="1421" spans="23:27" x14ac:dyDescent="0.25">
      <c r="W1421" t="str" cm="1">
        <f t="array" ref="W1421">RoundToTwoSigFigs(B1421*$O1421+$N1421)&amp;" "&amp;$J1421</f>
        <v xml:space="preserve">0 </v>
      </c>
      <c r="X1421" t="str" cm="1">
        <f t="array" ref="X1421">RoundToTwoSigFigs(C1421*$O1421+$N1421)&amp;" "&amp;$J1421</f>
        <v xml:space="preserve">0 </v>
      </c>
      <c r="Y1421" t="b">
        <f t="shared" si="66"/>
        <v>0</v>
      </c>
      <c r="Z1421" t="b">
        <f t="shared" si="67"/>
        <v>1</v>
      </c>
      <c r="AA1421" t="b">
        <f t="shared" si="68"/>
        <v>0</v>
      </c>
    </row>
    <row r="1422" spans="23:27" x14ac:dyDescent="0.25">
      <c r="W1422" t="str" cm="1">
        <f t="array" ref="W1422">RoundToTwoSigFigs(B1422*$O1422+$N1422)&amp;" "&amp;$J1422</f>
        <v xml:space="preserve">0 </v>
      </c>
      <c r="X1422" t="str" cm="1">
        <f t="array" ref="X1422">RoundToTwoSigFigs(C1422*$O1422+$N1422)&amp;" "&amp;$J1422</f>
        <v xml:space="preserve">0 </v>
      </c>
      <c r="Y1422" t="b">
        <f t="shared" si="66"/>
        <v>0</v>
      </c>
      <c r="Z1422" t="b">
        <f t="shared" si="67"/>
        <v>1</v>
      </c>
      <c r="AA1422" t="b">
        <f t="shared" si="68"/>
        <v>0</v>
      </c>
    </row>
    <row r="1423" spans="23:27" x14ac:dyDescent="0.25">
      <c r="W1423" t="str" cm="1">
        <f t="array" ref="W1423">RoundToTwoSigFigs(B1423*$O1423+$N1423)&amp;" "&amp;$J1423</f>
        <v xml:space="preserve">0 </v>
      </c>
      <c r="X1423" t="str" cm="1">
        <f t="array" ref="X1423">RoundToTwoSigFigs(C1423*$O1423+$N1423)&amp;" "&amp;$J1423</f>
        <v xml:space="preserve">0 </v>
      </c>
      <c r="Y1423" t="b">
        <f t="shared" si="66"/>
        <v>0</v>
      </c>
      <c r="Z1423" t="b">
        <f t="shared" si="67"/>
        <v>1</v>
      </c>
      <c r="AA1423" t="b">
        <f t="shared" si="68"/>
        <v>0</v>
      </c>
    </row>
    <row r="1424" spans="23:27" x14ac:dyDescent="0.25">
      <c r="W1424" t="str" cm="1">
        <f t="array" ref="W1424">RoundToTwoSigFigs(B1424*$O1424+$N1424)&amp;" "&amp;$J1424</f>
        <v xml:space="preserve">0 </v>
      </c>
      <c r="X1424" t="str" cm="1">
        <f t="array" ref="X1424">RoundToTwoSigFigs(C1424*$O1424+$N1424)&amp;" "&amp;$J1424</f>
        <v xml:space="preserve">0 </v>
      </c>
      <c r="Y1424" t="b">
        <f t="shared" si="66"/>
        <v>0</v>
      </c>
      <c r="Z1424" t="b">
        <f t="shared" si="67"/>
        <v>1</v>
      </c>
      <c r="AA1424" t="b">
        <f t="shared" si="68"/>
        <v>0</v>
      </c>
    </row>
    <row r="1425" spans="23:27" x14ac:dyDescent="0.25">
      <c r="W1425" t="str" cm="1">
        <f t="array" ref="W1425">RoundToTwoSigFigs(B1425*$O1425+$N1425)&amp;" "&amp;$J1425</f>
        <v xml:space="preserve">0 </v>
      </c>
      <c r="X1425" t="str" cm="1">
        <f t="array" ref="X1425">RoundToTwoSigFigs(C1425*$O1425+$N1425)&amp;" "&amp;$J1425</f>
        <v xml:space="preserve">0 </v>
      </c>
      <c r="Y1425" t="b">
        <f t="shared" si="66"/>
        <v>0</v>
      </c>
      <c r="Z1425" t="b">
        <f t="shared" si="67"/>
        <v>1</v>
      </c>
      <c r="AA1425" t="b">
        <f t="shared" si="68"/>
        <v>0</v>
      </c>
    </row>
    <row r="1426" spans="23:27" x14ac:dyDescent="0.25">
      <c r="W1426" t="str" cm="1">
        <f t="array" ref="W1426">RoundToTwoSigFigs(B1426*$O1426+$N1426)&amp;" "&amp;$J1426</f>
        <v xml:space="preserve">0 </v>
      </c>
      <c r="X1426" t="str" cm="1">
        <f t="array" ref="X1426">RoundToTwoSigFigs(C1426*$O1426+$N1426)&amp;" "&amp;$J1426</f>
        <v xml:space="preserve">0 </v>
      </c>
      <c r="Y1426" t="b">
        <f t="shared" si="66"/>
        <v>0</v>
      </c>
      <c r="Z1426" t="b">
        <f t="shared" si="67"/>
        <v>1</v>
      </c>
      <c r="AA1426" t="b">
        <f t="shared" si="68"/>
        <v>0</v>
      </c>
    </row>
    <row r="1427" spans="23:27" x14ac:dyDescent="0.25">
      <c r="W1427" t="str" cm="1">
        <f t="array" ref="W1427">RoundToTwoSigFigs(B1427*$O1427+$N1427)&amp;" "&amp;$J1427</f>
        <v xml:space="preserve">0 </v>
      </c>
      <c r="X1427" t="str" cm="1">
        <f t="array" ref="X1427">RoundToTwoSigFigs(C1427*$O1427+$N1427)&amp;" "&amp;$J1427</f>
        <v xml:space="preserve">0 </v>
      </c>
      <c r="Y1427" t="b">
        <f t="shared" si="66"/>
        <v>0</v>
      </c>
      <c r="Z1427" t="b">
        <f t="shared" si="67"/>
        <v>1</v>
      </c>
      <c r="AA1427" t="b">
        <f t="shared" si="68"/>
        <v>0</v>
      </c>
    </row>
    <row r="1428" spans="23:27" x14ac:dyDescent="0.25">
      <c r="W1428" t="str" cm="1">
        <f t="array" ref="W1428">RoundToTwoSigFigs(B1428*$O1428+$N1428)&amp;" "&amp;$J1428</f>
        <v xml:space="preserve">0 </v>
      </c>
      <c r="X1428" t="str" cm="1">
        <f t="array" ref="X1428">RoundToTwoSigFigs(C1428*$O1428+$N1428)&amp;" "&amp;$J1428</f>
        <v xml:space="preserve">0 </v>
      </c>
      <c r="Y1428" t="b">
        <f t="shared" si="66"/>
        <v>0</v>
      </c>
      <c r="Z1428" t="b">
        <f t="shared" si="67"/>
        <v>1</v>
      </c>
      <c r="AA1428" t="b">
        <f t="shared" si="68"/>
        <v>0</v>
      </c>
    </row>
    <row r="1429" spans="23:27" x14ac:dyDescent="0.25">
      <c r="W1429" t="str" cm="1">
        <f t="array" ref="W1429">RoundToTwoSigFigs(B1429*$O1429+$N1429)&amp;" "&amp;$J1429</f>
        <v xml:space="preserve">0 </v>
      </c>
      <c r="X1429" t="str" cm="1">
        <f t="array" ref="X1429">RoundToTwoSigFigs(C1429*$O1429+$N1429)&amp;" "&amp;$J1429</f>
        <v xml:space="preserve">0 </v>
      </c>
      <c r="Y1429" t="b">
        <f t="shared" si="66"/>
        <v>0</v>
      </c>
      <c r="Z1429" t="b">
        <f t="shared" si="67"/>
        <v>1</v>
      </c>
      <c r="AA1429" t="b">
        <f t="shared" si="68"/>
        <v>0</v>
      </c>
    </row>
    <row r="1430" spans="23:27" x14ac:dyDescent="0.25">
      <c r="W1430" t="str" cm="1">
        <f t="array" ref="W1430">RoundToTwoSigFigs(B1430*$O1430+$N1430)&amp;" "&amp;$J1430</f>
        <v xml:space="preserve">0 </v>
      </c>
      <c r="X1430" t="str" cm="1">
        <f t="array" ref="X1430">RoundToTwoSigFigs(C1430*$O1430+$N1430)&amp;" "&amp;$J1430</f>
        <v xml:space="preserve">0 </v>
      </c>
      <c r="Y1430" t="b">
        <f t="shared" si="66"/>
        <v>0</v>
      </c>
      <c r="Z1430" t="b">
        <f t="shared" si="67"/>
        <v>1</v>
      </c>
      <c r="AA1430" t="b">
        <f t="shared" si="68"/>
        <v>0</v>
      </c>
    </row>
    <row r="1431" spans="23:27" x14ac:dyDescent="0.25">
      <c r="W1431" t="str" cm="1">
        <f t="array" ref="W1431">RoundToTwoSigFigs(B1431*$O1431+$N1431)&amp;" "&amp;$J1431</f>
        <v xml:space="preserve">0 </v>
      </c>
      <c r="X1431" t="str" cm="1">
        <f t="array" ref="X1431">RoundToTwoSigFigs(C1431*$O1431+$N1431)&amp;" "&amp;$J1431</f>
        <v xml:space="preserve">0 </v>
      </c>
      <c r="Y1431" t="b">
        <f t="shared" si="66"/>
        <v>0</v>
      </c>
      <c r="Z1431" t="b">
        <f t="shared" si="67"/>
        <v>1</v>
      </c>
      <c r="AA1431" t="b">
        <f t="shared" si="68"/>
        <v>0</v>
      </c>
    </row>
    <row r="1432" spans="23:27" x14ac:dyDescent="0.25">
      <c r="W1432" t="str" cm="1">
        <f t="array" ref="W1432">RoundToTwoSigFigs(B1432*$O1432+$N1432)&amp;" "&amp;$J1432</f>
        <v xml:space="preserve">0 </v>
      </c>
      <c r="X1432" t="str" cm="1">
        <f t="array" ref="X1432">RoundToTwoSigFigs(C1432*$O1432+$N1432)&amp;" "&amp;$J1432</f>
        <v xml:space="preserve">0 </v>
      </c>
      <c r="Y1432" t="b">
        <f t="shared" si="66"/>
        <v>0</v>
      </c>
      <c r="Z1432" t="b">
        <f t="shared" si="67"/>
        <v>1</v>
      </c>
      <c r="AA1432" t="b">
        <f t="shared" si="68"/>
        <v>0</v>
      </c>
    </row>
    <row r="1433" spans="23:27" x14ac:dyDescent="0.25">
      <c r="W1433" t="str" cm="1">
        <f t="array" ref="W1433">RoundToTwoSigFigs(B1433*$O1433+$N1433)&amp;" "&amp;$J1433</f>
        <v xml:space="preserve">0 </v>
      </c>
      <c r="X1433" t="str" cm="1">
        <f t="array" ref="X1433">RoundToTwoSigFigs(C1433*$O1433+$N1433)&amp;" "&amp;$J1433</f>
        <v xml:space="preserve">0 </v>
      </c>
      <c r="Y1433" t="b">
        <f t="shared" si="66"/>
        <v>0</v>
      </c>
      <c r="Z1433" t="b">
        <f t="shared" si="67"/>
        <v>1</v>
      </c>
      <c r="AA1433" t="b">
        <f t="shared" si="68"/>
        <v>0</v>
      </c>
    </row>
    <row r="1434" spans="23:27" x14ac:dyDescent="0.25">
      <c r="W1434" t="str" cm="1">
        <f t="array" ref="W1434">RoundToTwoSigFigs(B1434*$O1434+$N1434)&amp;" "&amp;$J1434</f>
        <v xml:space="preserve">0 </v>
      </c>
      <c r="X1434" t="str" cm="1">
        <f t="array" ref="X1434">RoundToTwoSigFigs(C1434*$O1434+$N1434)&amp;" "&amp;$J1434</f>
        <v xml:space="preserve">0 </v>
      </c>
      <c r="Y1434" t="b">
        <f t="shared" si="66"/>
        <v>0</v>
      </c>
      <c r="Z1434" t="b">
        <f t="shared" si="67"/>
        <v>1</v>
      </c>
      <c r="AA1434" t="b">
        <f t="shared" si="68"/>
        <v>0</v>
      </c>
    </row>
    <row r="1435" spans="23:27" x14ac:dyDescent="0.25">
      <c r="W1435" t="str" cm="1">
        <f t="array" ref="W1435">RoundToTwoSigFigs(B1435*$O1435+$N1435)&amp;" "&amp;$J1435</f>
        <v xml:space="preserve">0 </v>
      </c>
      <c r="X1435" t="str" cm="1">
        <f t="array" ref="X1435">RoundToTwoSigFigs(C1435*$O1435+$N1435)&amp;" "&amp;$J1435</f>
        <v xml:space="preserve">0 </v>
      </c>
      <c r="Y1435" t="b">
        <f t="shared" si="66"/>
        <v>0</v>
      </c>
      <c r="Z1435" t="b">
        <f t="shared" si="67"/>
        <v>1</v>
      </c>
      <c r="AA1435" t="b">
        <f t="shared" si="68"/>
        <v>0</v>
      </c>
    </row>
    <row r="1436" spans="23:27" x14ac:dyDescent="0.25">
      <c r="W1436" t="str" cm="1">
        <f t="array" ref="W1436">RoundToTwoSigFigs(B1436*$O1436+$N1436)&amp;" "&amp;$J1436</f>
        <v xml:space="preserve">0 </v>
      </c>
      <c r="X1436" t="str" cm="1">
        <f t="array" ref="X1436">RoundToTwoSigFigs(C1436*$O1436+$N1436)&amp;" "&amp;$J1436</f>
        <v xml:space="preserve">0 </v>
      </c>
      <c r="Y1436" t="b">
        <f t="shared" si="66"/>
        <v>0</v>
      </c>
      <c r="Z1436" t="b">
        <f t="shared" si="67"/>
        <v>1</v>
      </c>
      <c r="AA1436" t="b">
        <f t="shared" si="68"/>
        <v>0</v>
      </c>
    </row>
    <row r="1437" spans="23:27" x14ac:dyDescent="0.25">
      <c r="W1437" t="str" cm="1">
        <f t="array" ref="W1437">RoundToTwoSigFigs(B1437*$O1437+$N1437)&amp;" "&amp;$J1437</f>
        <v xml:space="preserve">0 </v>
      </c>
      <c r="X1437" t="str" cm="1">
        <f t="array" ref="X1437">RoundToTwoSigFigs(C1437*$O1437+$N1437)&amp;" "&amp;$J1437</f>
        <v xml:space="preserve">0 </v>
      </c>
      <c r="Y1437" t="b">
        <f t="shared" si="66"/>
        <v>0</v>
      </c>
      <c r="Z1437" t="b">
        <f t="shared" si="67"/>
        <v>1</v>
      </c>
      <c r="AA1437" t="b">
        <f t="shared" si="68"/>
        <v>0</v>
      </c>
    </row>
    <row r="1438" spans="23:27" x14ac:dyDescent="0.25">
      <c r="W1438" t="str" cm="1">
        <f t="array" ref="W1438">RoundToTwoSigFigs(B1438*$O1438+$N1438)&amp;" "&amp;$J1438</f>
        <v xml:space="preserve">0 </v>
      </c>
      <c r="X1438" t="str" cm="1">
        <f t="array" ref="X1438">RoundToTwoSigFigs(C1438*$O1438+$N1438)&amp;" "&amp;$J1438</f>
        <v xml:space="preserve">0 </v>
      </c>
      <c r="Y1438" t="b">
        <f t="shared" si="66"/>
        <v>0</v>
      </c>
      <c r="Z1438" t="b">
        <f t="shared" si="67"/>
        <v>1</v>
      </c>
      <c r="AA1438" t="b">
        <f t="shared" si="68"/>
        <v>0</v>
      </c>
    </row>
    <row r="1439" spans="23:27" x14ac:dyDescent="0.25">
      <c r="W1439" t="str" cm="1">
        <f t="array" ref="W1439">RoundToTwoSigFigs(B1439*$O1439+$N1439)&amp;" "&amp;$J1439</f>
        <v xml:space="preserve">0 </v>
      </c>
      <c r="X1439" t="str" cm="1">
        <f t="array" ref="X1439">RoundToTwoSigFigs(C1439*$O1439+$N1439)&amp;" "&amp;$J1439</f>
        <v xml:space="preserve">0 </v>
      </c>
      <c r="Y1439" t="b">
        <f t="shared" si="66"/>
        <v>0</v>
      </c>
      <c r="Z1439" t="b">
        <f t="shared" si="67"/>
        <v>1</v>
      </c>
      <c r="AA1439" t="b">
        <f t="shared" si="68"/>
        <v>0</v>
      </c>
    </row>
    <row r="1440" spans="23:27" x14ac:dyDescent="0.25">
      <c r="W1440" t="str" cm="1">
        <f t="array" ref="W1440">RoundToTwoSigFigs(B1440*$O1440+$N1440)&amp;" "&amp;$J1440</f>
        <v xml:space="preserve">0 </v>
      </c>
      <c r="X1440" t="str" cm="1">
        <f t="array" ref="X1440">RoundToTwoSigFigs(C1440*$O1440+$N1440)&amp;" "&amp;$J1440</f>
        <v xml:space="preserve">0 </v>
      </c>
      <c r="Y1440" t="b">
        <f t="shared" si="66"/>
        <v>0</v>
      </c>
      <c r="Z1440" t="b">
        <f t="shared" si="67"/>
        <v>1</v>
      </c>
      <c r="AA1440" t="b">
        <f t="shared" si="68"/>
        <v>0</v>
      </c>
    </row>
    <row r="1441" spans="23:27" x14ac:dyDescent="0.25">
      <c r="W1441" t="str" cm="1">
        <f t="array" ref="W1441">RoundToTwoSigFigs(B1441*$O1441+$N1441)&amp;" "&amp;$J1441</f>
        <v xml:space="preserve">0 </v>
      </c>
      <c r="X1441" t="str" cm="1">
        <f t="array" ref="X1441">RoundToTwoSigFigs(C1441*$O1441+$N1441)&amp;" "&amp;$J1441</f>
        <v xml:space="preserve">0 </v>
      </c>
      <c r="Y1441" t="b">
        <f t="shared" si="66"/>
        <v>0</v>
      </c>
      <c r="Z1441" t="b">
        <f t="shared" si="67"/>
        <v>1</v>
      </c>
      <c r="AA1441" t="b">
        <f t="shared" si="68"/>
        <v>0</v>
      </c>
    </row>
    <row r="1442" spans="23:27" x14ac:dyDescent="0.25">
      <c r="W1442" t="str" cm="1">
        <f t="array" ref="W1442">RoundToTwoSigFigs(B1442*$O1442+$N1442)&amp;" "&amp;$J1442</f>
        <v xml:space="preserve">0 </v>
      </c>
      <c r="X1442" t="str" cm="1">
        <f t="array" ref="X1442">RoundToTwoSigFigs(C1442*$O1442+$N1442)&amp;" "&amp;$J1442</f>
        <v xml:space="preserve">0 </v>
      </c>
      <c r="Y1442" t="b">
        <f t="shared" si="66"/>
        <v>0</v>
      </c>
      <c r="Z1442" t="b">
        <f t="shared" si="67"/>
        <v>1</v>
      </c>
      <c r="AA1442" t="b">
        <f t="shared" si="68"/>
        <v>0</v>
      </c>
    </row>
    <row r="1443" spans="23:27" x14ac:dyDescent="0.25">
      <c r="W1443" t="str" cm="1">
        <f t="array" ref="W1443">RoundToTwoSigFigs(B1443*$O1443+$N1443)&amp;" "&amp;$J1443</f>
        <v xml:space="preserve">0 </v>
      </c>
      <c r="X1443" t="str" cm="1">
        <f t="array" ref="X1443">RoundToTwoSigFigs(C1443*$O1443+$N1443)&amp;" "&amp;$J1443</f>
        <v xml:space="preserve">0 </v>
      </c>
      <c r="Y1443" t="b">
        <f t="shared" si="66"/>
        <v>0</v>
      </c>
      <c r="Z1443" t="b">
        <f t="shared" si="67"/>
        <v>1</v>
      </c>
      <c r="AA1443" t="b">
        <f t="shared" si="68"/>
        <v>0</v>
      </c>
    </row>
    <row r="1444" spans="23:27" x14ac:dyDescent="0.25">
      <c r="W1444" t="str" cm="1">
        <f t="array" ref="W1444">RoundToTwoSigFigs(B1444*$O1444+$N1444)&amp;" "&amp;$J1444</f>
        <v xml:space="preserve">0 </v>
      </c>
      <c r="X1444" t="str" cm="1">
        <f t="array" ref="X1444">RoundToTwoSigFigs(C1444*$O1444+$N1444)&amp;" "&amp;$J1444</f>
        <v xml:space="preserve">0 </v>
      </c>
      <c r="Y1444" t="b">
        <f t="shared" si="66"/>
        <v>0</v>
      </c>
      <c r="Z1444" t="b">
        <f t="shared" si="67"/>
        <v>1</v>
      </c>
      <c r="AA1444" t="b">
        <f t="shared" si="68"/>
        <v>0</v>
      </c>
    </row>
    <row r="1445" spans="23:27" x14ac:dyDescent="0.25">
      <c r="W1445" t="str" cm="1">
        <f t="array" ref="W1445">RoundToTwoSigFigs(B1445*$O1445+$N1445)&amp;" "&amp;$J1445</f>
        <v xml:space="preserve">0 </v>
      </c>
      <c r="X1445" t="str" cm="1">
        <f t="array" ref="X1445">RoundToTwoSigFigs(C1445*$O1445+$N1445)&amp;" "&amp;$J1445</f>
        <v xml:space="preserve">0 </v>
      </c>
      <c r="Y1445" t="b">
        <f t="shared" si="66"/>
        <v>0</v>
      </c>
      <c r="Z1445" t="b">
        <f t="shared" si="67"/>
        <v>1</v>
      </c>
      <c r="AA1445" t="b">
        <f t="shared" si="68"/>
        <v>0</v>
      </c>
    </row>
    <row r="1446" spans="23:27" x14ac:dyDescent="0.25">
      <c r="W1446" t="str" cm="1">
        <f t="array" ref="W1446">RoundToTwoSigFigs(B1446*$O1446+$N1446)&amp;" "&amp;$J1446</f>
        <v xml:space="preserve">0 </v>
      </c>
      <c r="X1446" t="str" cm="1">
        <f t="array" ref="X1446">RoundToTwoSigFigs(C1446*$O1446+$N1446)&amp;" "&amp;$J1446</f>
        <v xml:space="preserve">0 </v>
      </c>
      <c r="Y1446" t="b">
        <f t="shared" si="66"/>
        <v>0</v>
      </c>
      <c r="Z1446" t="b">
        <f t="shared" si="67"/>
        <v>1</v>
      </c>
      <c r="AA1446" t="b">
        <f t="shared" si="68"/>
        <v>0</v>
      </c>
    </row>
    <row r="1447" spans="23:27" x14ac:dyDescent="0.25">
      <c r="W1447" t="str" cm="1">
        <f t="array" ref="W1447">RoundToTwoSigFigs(B1447*$O1447+$N1447)&amp;" "&amp;$J1447</f>
        <v xml:space="preserve">0 </v>
      </c>
      <c r="X1447" t="str" cm="1">
        <f t="array" ref="X1447">RoundToTwoSigFigs(C1447*$O1447+$N1447)&amp;" "&amp;$J1447</f>
        <v xml:space="preserve">0 </v>
      </c>
      <c r="Y1447" t="b">
        <f t="shared" si="66"/>
        <v>0</v>
      </c>
      <c r="Z1447" t="b">
        <f t="shared" si="67"/>
        <v>1</v>
      </c>
      <c r="AA1447" t="b">
        <f t="shared" si="68"/>
        <v>0</v>
      </c>
    </row>
    <row r="1448" spans="23:27" x14ac:dyDescent="0.25">
      <c r="W1448" t="str" cm="1">
        <f t="array" ref="W1448">RoundToTwoSigFigs(B1448*$O1448+$N1448)&amp;" "&amp;$J1448</f>
        <v xml:space="preserve">0 </v>
      </c>
      <c r="X1448" t="str" cm="1">
        <f t="array" ref="X1448">RoundToTwoSigFigs(C1448*$O1448+$N1448)&amp;" "&amp;$J1448</f>
        <v xml:space="preserve">0 </v>
      </c>
      <c r="Y1448" t="b">
        <f t="shared" si="66"/>
        <v>0</v>
      </c>
      <c r="Z1448" t="b">
        <f t="shared" si="67"/>
        <v>1</v>
      </c>
      <c r="AA1448" t="b">
        <f t="shared" si="68"/>
        <v>0</v>
      </c>
    </row>
    <row r="1449" spans="23:27" x14ac:dyDescent="0.25">
      <c r="W1449" t="str" cm="1">
        <f t="array" ref="W1449">RoundToTwoSigFigs(B1449*$O1449+$N1449)&amp;" "&amp;$J1449</f>
        <v xml:space="preserve">0 </v>
      </c>
      <c r="X1449" t="str" cm="1">
        <f t="array" ref="X1449">RoundToTwoSigFigs(C1449*$O1449+$N1449)&amp;" "&amp;$J1449</f>
        <v xml:space="preserve">0 </v>
      </c>
      <c r="Y1449" t="b">
        <f t="shared" si="66"/>
        <v>0</v>
      </c>
      <c r="Z1449" t="b">
        <f t="shared" si="67"/>
        <v>1</v>
      </c>
      <c r="AA1449" t="b">
        <f t="shared" si="68"/>
        <v>0</v>
      </c>
    </row>
    <row r="1450" spans="23:27" x14ac:dyDescent="0.25">
      <c r="W1450" t="str" cm="1">
        <f t="array" ref="W1450">RoundToTwoSigFigs(B1450*$O1450+$N1450)&amp;" "&amp;$J1450</f>
        <v xml:space="preserve">0 </v>
      </c>
      <c r="X1450" t="str" cm="1">
        <f t="array" ref="X1450">RoundToTwoSigFigs(C1450*$O1450+$N1450)&amp;" "&amp;$J1450</f>
        <v xml:space="preserve">0 </v>
      </c>
      <c r="Y1450" t="b">
        <f t="shared" si="66"/>
        <v>0</v>
      </c>
      <c r="Z1450" t="b">
        <f t="shared" si="67"/>
        <v>1</v>
      </c>
      <c r="AA1450" t="b">
        <f t="shared" si="68"/>
        <v>0</v>
      </c>
    </row>
    <row r="1451" spans="23:27" x14ac:dyDescent="0.25">
      <c r="W1451" t="str" cm="1">
        <f t="array" ref="W1451">RoundToTwoSigFigs(B1451*$O1451+$N1451)&amp;" "&amp;$J1451</f>
        <v xml:space="preserve">0 </v>
      </c>
      <c r="X1451" t="str" cm="1">
        <f t="array" ref="X1451">RoundToTwoSigFigs(C1451*$O1451+$N1451)&amp;" "&amp;$J1451</f>
        <v xml:space="preserve">0 </v>
      </c>
      <c r="Y1451" t="b">
        <f t="shared" si="66"/>
        <v>0</v>
      </c>
      <c r="Z1451" t="b">
        <f t="shared" si="67"/>
        <v>1</v>
      </c>
      <c r="AA1451" t="b">
        <f t="shared" si="68"/>
        <v>0</v>
      </c>
    </row>
    <row r="1452" spans="23:27" x14ac:dyDescent="0.25">
      <c r="W1452" t="str" cm="1">
        <f t="array" ref="W1452">RoundToTwoSigFigs(B1452*$O1452+$N1452)&amp;" "&amp;$J1452</f>
        <v xml:space="preserve">0 </v>
      </c>
      <c r="X1452" t="str" cm="1">
        <f t="array" ref="X1452">RoundToTwoSigFigs(C1452*$O1452+$N1452)&amp;" "&amp;$J1452</f>
        <v xml:space="preserve">0 </v>
      </c>
      <c r="Y1452" t="b">
        <f t="shared" si="66"/>
        <v>0</v>
      </c>
      <c r="Z1452" t="b">
        <f t="shared" si="67"/>
        <v>1</v>
      </c>
      <c r="AA1452" t="b">
        <f t="shared" si="68"/>
        <v>0</v>
      </c>
    </row>
    <row r="1453" spans="23:27" x14ac:dyDescent="0.25">
      <c r="W1453" t="str" cm="1">
        <f t="array" ref="W1453">RoundToTwoSigFigs(B1453*$O1453+$N1453)&amp;" "&amp;$J1453</f>
        <v xml:space="preserve">0 </v>
      </c>
      <c r="X1453" t="str" cm="1">
        <f t="array" ref="X1453">RoundToTwoSigFigs(C1453*$O1453+$N1453)&amp;" "&amp;$J1453</f>
        <v xml:space="preserve">0 </v>
      </c>
      <c r="Y1453" t="b">
        <f t="shared" si="66"/>
        <v>0</v>
      </c>
      <c r="Z1453" t="b">
        <f t="shared" si="67"/>
        <v>1</v>
      </c>
      <c r="AA1453" t="b">
        <f t="shared" si="68"/>
        <v>0</v>
      </c>
    </row>
    <row r="1454" spans="23:27" x14ac:dyDescent="0.25">
      <c r="W1454" t="str" cm="1">
        <f t="array" ref="W1454">RoundToTwoSigFigs(B1454*$O1454+$N1454)&amp;" "&amp;$J1454</f>
        <v xml:space="preserve">0 </v>
      </c>
      <c r="X1454" t="str" cm="1">
        <f t="array" ref="X1454">RoundToTwoSigFigs(C1454*$O1454+$N1454)&amp;" "&amp;$J1454</f>
        <v xml:space="preserve">0 </v>
      </c>
      <c r="Y1454" t="b">
        <f t="shared" si="66"/>
        <v>0</v>
      </c>
      <c r="Z1454" t="b">
        <f t="shared" si="67"/>
        <v>1</v>
      </c>
      <c r="AA1454" t="b">
        <f t="shared" si="68"/>
        <v>0</v>
      </c>
    </row>
    <row r="1455" spans="23:27" x14ac:dyDescent="0.25">
      <c r="W1455" t="str" cm="1">
        <f t="array" ref="W1455">RoundToTwoSigFigs(B1455*$O1455+$N1455)&amp;" "&amp;$J1455</f>
        <v xml:space="preserve">0 </v>
      </c>
      <c r="X1455" t="str" cm="1">
        <f t="array" ref="X1455">RoundToTwoSigFigs(C1455*$O1455+$N1455)&amp;" "&amp;$J1455</f>
        <v xml:space="preserve">0 </v>
      </c>
      <c r="Y1455" t="b">
        <f t="shared" si="66"/>
        <v>0</v>
      </c>
      <c r="Z1455" t="b">
        <f t="shared" si="67"/>
        <v>1</v>
      </c>
      <c r="AA1455" t="b">
        <f t="shared" si="68"/>
        <v>0</v>
      </c>
    </row>
    <row r="1456" spans="23:27" x14ac:dyDescent="0.25">
      <c r="W1456" t="str" cm="1">
        <f t="array" ref="W1456">RoundToTwoSigFigs(B1456*$O1456+$N1456)&amp;" "&amp;$J1456</f>
        <v xml:space="preserve">0 </v>
      </c>
      <c r="X1456" t="str" cm="1">
        <f t="array" ref="X1456">RoundToTwoSigFigs(C1456*$O1456+$N1456)&amp;" "&amp;$J1456</f>
        <v xml:space="preserve">0 </v>
      </c>
      <c r="Y1456" t="b">
        <f t="shared" si="66"/>
        <v>0</v>
      </c>
      <c r="Z1456" t="b">
        <f t="shared" si="67"/>
        <v>1</v>
      </c>
      <c r="AA1456" t="b">
        <f t="shared" si="68"/>
        <v>0</v>
      </c>
    </row>
    <row r="1457" spans="23:27" x14ac:dyDescent="0.25">
      <c r="W1457" t="str" cm="1">
        <f t="array" ref="W1457">RoundToTwoSigFigs(B1457*$O1457+$N1457)&amp;" "&amp;$J1457</f>
        <v xml:space="preserve">0 </v>
      </c>
      <c r="X1457" t="str" cm="1">
        <f t="array" ref="X1457">RoundToTwoSigFigs(C1457*$O1457+$N1457)&amp;" "&amp;$J1457</f>
        <v xml:space="preserve">0 </v>
      </c>
      <c r="Y1457" t="b">
        <f t="shared" si="66"/>
        <v>0</v>
      </c>
      <c r="Z1457" t="b">
        <f t="shared" si="67"/>
        <v>1</v>
      </c>
      <c r="AA1457" t="b">
        <f t="shared" si="68"/>
        <v>0</v>
      </c>
    </row>
    <row r="1458" spans="23:27" x14ac:dyDescent="0.25">
      <c r="W1458" t="str" cm="1">
        <f t="array" ref="W1458">RoundToTwoSigFigs(B1458*$O1458+$N1458)&amp;" "&amp;$J1458</f>
        <v xml:space="preserve">0 </v>
      </c>
      <c r="X1458" t="str" cm="1">
        <f t="array" ref="X1458">RoundToTwoSigFigs(C1458*$O1458+$N1458)&amp;" "&amp;$J1458</f>
        <v xml:space="preserve">0 </v>
      </c>
      <c r="Y1458" t="b">
        <f t="shared" si="66"/>
        <v>0</v>
      </c>
      <c r="Z1458" t="b">
        <f t="shared" si="67"/>
        <v>1</v>
      </c>
      <c r="AA1458" t="b">
        <f t="shared" si="68"/>
        <v>0</v>
      </c>
    </row>
    <row r="1459" spans="23:27" x14ac:dyDescent="0.25">
      <c r="W1459" t="str" cm="1">
        <f t="array" ref="W1459">RoundToTwoSigFigs(B1459*$O1459+$N1459)&amp;" "&amp;$J1459</f>
        <v xml:space="preserve">0 </v>
      </c>
      <c r="X1459" t="str" cm="1">
        <f t="array" ref="X1459">RoundToTwoSigFigs(C1459*$O1459+$N1459)&amp;" "&amp;$J1459</f>
        <v xml:space="preserve">0 </v>
      </c>
      <c r="Y1459" t="b">
        <f t="shared" si="66"/>
        <v>0</v>
      </c>
      <c r="Z1459" t="b">
        <f t="shared" si="67"/>
        <v>1</v>
      </c>
      <c r="AA1459" t="b">
        <f t="shared" si="68"/>
        <v>0</v>
      </c>
    </row>
    <row r="1460" spans="23:27" x14ac:dyDescent="0.25">
      <c r="W1460" t="str" cm="1">
        <f t="array" ref="W1460">RoundToTwoSigFigs(B1460*$O1460+$N1460)&amp;" "&amp;$J1460</f>
        <v xml:space="preserve">0 </v>
      </c>
      <c r="X1460" t="str" cm="1">
        <f t="array" ref="X1460">RoundToTwoSigFigs(C1460*$O1460+$N1460)&amp;" "&amp;$J1460</f>
        <v xml:space="preserve">0 </v>
      </c>
      <c r="Y1460" t="b">
        <f t="shared" si="66"/>
        <v>0</v>
      </c>
      <c r="Z1460" t="b">
        <f t="shared" si="67"/>
        <v>1</v>
      </c>
      <c r="AA1460" t="b">
        <f t="shared" si="68"/>
        <v>0</v>
      </c>
    </row>
    <row r="1461" spans="23:27" x14ac:dyDescent="0.25">
      <c r="W1461" t="str" cm="1">
        <f t="array" ref="W1461">RoundToTwoSigFigs(B1461*$O1461+$N1461)&amp;" "&amp;$J1461</f>
        <v xml:space="preserve">0 </v>
      </c>
      <c r="X1461" t="str" cm="1">
        <f t="array" ref="X1461">RoundToTwoSigFigs(C1461*$O1461+$N1461)&amp;" "&amp;$J1461</f>
        <v xml:space="preserve">0 </v>
      </c>
      <c r="Y1461" t="b">
        <f t="shared" si="66"/>
        <v>0</v>
      </c>
      <c r="Z1461" t="b">
        <f t="shared" si="67"/>
        <v>1</v>
      </c>
      <c r="AA1461" t="b">
        <f t="shared" si="68"/>
        <v>0</v>
      </c>
    </row>
    <row r="1462" spans="23:27" x14ac:dyDescent="0.25">
      <c r="W1462" t="str" cm="1">
        <f t="array" ref="W1462">RoundToTwoSigFigs(B1462*$O1462+$N1462)&amp;" "&amp;$J1462</f>
        <v xml:space="preserve">0 </v>
      </c>
      <c r="X1462" t="str" cm="1">
        <f t="array" ref="X1462">RoundToTwoSigFigs(C1462*$O1462+$N1462)&amp;" "&amp;$J1462</f>
        <v xml:space="preserve">0 </v>
      </c>
      <c r="Y1462" t="b">
        <f t="shared" si="66"/>
        <v>0</v>
      </c>
      <c r="Z1462" t="b">
        <f t="shared" si="67"/>
        <v>1</v>
      </c>
      <c r="AA1462" t="b">
        <f t="shared" si="68"/>
        <v>0</v>
      </c>
    </row>
    <row r="1463" spans="23:27" x14ac:dyDescent="0.25">
      <c r="W1463" t="str" cm="1">
        <f t="array" ref="W1463">RoundToTwoSigFigs(B1463*$O1463+$N1463)&amp;" "&amp;$J1463</f>
        <v xml:space="preserve">0 </v>
      </c>
      <c r="X1463" t="str" cm="1">
        <f t="array" ref="X1463">RoundToTwoSigFigs(C1463*$O1463+$N1463)&amp;" "&amp;$J1463</f>
        <v xml:space="preserve">0 </v>
      </c>
      <c r="Y1463" t="b">
        <f t="shared" si="66"/>
        <v>0</v>
      </c>
      <c r="Z1463" t="b">
        <f t="shared" si="67"/>
        <v>1</v>
      </c>
      <c r="AA1463" t="b">
        <f t="shared" si="68"/>
        <v>0</v>
      </c>
    </row>
    <row r="1464" spans="23:27" x14ac:dyDescent="0.25">
      <c r="W1464" t="str" cm="1">
        <f t="array" ref="W1464">RoundToTwoSigFigs(B1464*$O1464+$N1464)&amp;" "&amp;$J1464</f>
        <v xml:space="preserve">0 </v>
      </c>
      <c r="X1464" t="str" cm="1">
        <f t="array" ref="X1464">RoundToTwoSigFigs(C1464*$O1464+$N1464)&amp;" "&amp;$J1464</f>
        <v xml:space="preserve">0 </v>
      </c>
      <c r="Y1464" t="b">
        <f t="shared" si="66"/>
        <v>0</v>
      </c>
      <c r="Z1464" t="b">
        <f t="shared" si="67"/>
        <v>1</v>
      </c>
      <c r="AA1464" t="b">
        <f t="shared" si="68"/>
        <v>0</v>
      </c>
    </row>
    <row r="1465" spans="23:27" x14ac:dyDescent="0.25">
      <c r="W1465" t="str" cm="1">
        <f t="array" ref="W1465">RoundToTwoSigFigs(B1465*$O1465+$N1465)&amp;" "&amp;$J1465</f>
        <v xml:space="preserve">0 </v>
      </c>
      <c r="X1465" t="str" cm="1">
        <f t="array" ref="X1465">RoundToTwoSigFigs(C1465*$O1465+$N1465)&amp;" "&amp;$J1465</f>
        <v xml:space="preserve">0 </v>
      </c>
      <c r="Y1465" t="b">
        <f t="shared" si="66"/>
        <v>0</v>
      </c>
      <c r="Z1465" t="b">
        <f t="shared" si="67"/>
        <v>1</v>
      </c>
      <c r="AA1465" t="b">
        <f t="shared" si="68"/>
        <v>0</v>
      </c>
    </row>
    <row r="1466" spans="23:27" x14ac:dyDescent="0.25">
      <c r="W1466" t="str" cm="1">
        <f t="array" ref="W1466">RoundToTwoSigFigs(B1466*$O1466+$N1466)&amp;" "&amp;$J1466</f>
        <v xml:space="preserve">0 </v>
      </c>
      <c r="X1466" t="str" cm="1">
        <f t="array" ref="X1466">RoundToTwoSigFigs(C1466*$O1466+$N1466)&amp;" "&amp;$J1466</f>
        <v xml:space="preserve">0 </v>
      </c>
      <c r="Y1466" t="b">
        <f t="shared" si="66"/>
        <v>0</v>
      </c>
      <c r="Z1466" t="b">
        <f t="shared" si="67"/>
        <v>1</v>
      </c>
      <c r="AA1466" t="b">
        <f t="shared" si="68"/>
        <v>0</v>
      </c>
    </row>
    <row r="1467" spans="23:27" x14ac:dyDescent="0.25">
      <c r="W1467" t="str" cm="1">
        <f t="array" ref="W1467">RoundToTwoSigFigs(B1467*$O1467+$N1467)&amp;" "&amp;$J1467</f>
        <v xml:space="preserve">0 </v>
      </c>
      <c r="X1467" t="str" cm="1">
        <f t="array" ref="X1467">RoundToTwoSigFigs(C1467*$O1467+$N1467)&amp;" "&amp;$J1467</f>
        <v xml:space="preserve">0 </v>
      </c>
      <c r="Y1467" t="b">
        <f t="shared" si="66"/>
        <v>0</v>
      </c>
      <c r="Z1467" t="b">
        <f t="shared" si="67"/>
        <v>1</v>
      </c>
      <c r="AA1467" t="b">
        <f t="shared" si="68"/>
        <v>0</v>
      </c>
    </row>
    <row r="1468" spans="23:27" x14ac:dyDescent="0.25">
      <c r="W1468" t="str" cm="1">
        <f t="array" ref="W1468">RoundToTwoSigFigs(B1468*$O1468+$N1468)&amp;" "&amp;$J1468</f>
        <v xml:space="preserve">0 </v>
      </c>
      <c r="X1468" t="str" cm="1">
        <f t="array" ref="X1468">RoundToTwoSigFigs(C1468*$O1468+$N1468)&amp;" "&amp;$J1468</f>
        <v xml:space="preserve">0 </v>
      </c>
      <c r="Y1468" t="b">
        <f t="shared" si="66"/>
        <v>0</v>
      </c>
      <c r="Z1468" t="b">
        <f t="shared" si="67"/>
        <v>1</v>
      </c>
      <c r="AA1468" t="b">
        <f t="shared" si="68"/>
        <v>0</v>
      </c>
    </row>
    <row r="1469" spans="23:27" x14ac:dyDescent="0.25">
      <c r="W1469" t="str" cm="1">
        <f t="array" ref="W1469">RoundToTwoSigFigs(B1469*$O1469+$N1469)&amp;" "&amp;$J1469</f>
        <v xml:space="preserve">0 </v>
      </c>
      <c r="X1469" t="str" cm="1">
        <f t="array" ref="X1469">RoundToTwoSigFigs(C1469*$O1469+$N1469)&amp;" "&amp;$J1469</f>
        <v xml:space="preserve">0 </v>
      </c>
      <c r="Y1469" t="b">
        <f t="shared" si="66"/>
        <v>0</v>
      </c>
      <c r="Z1469" t="b">
        <f t="shared" si="67"/>
        <v>1</v>
      </c>
      <c r="AA1469" t="b">
        <f t="shared" si="68"/>
        <v>0</v>
      </c>
    </row>
    <row r="1470" spans="23:27" x14ac:dyDescent="0.25">
      <c r="W1470" t="str" cm="1">
        <f t="array" ref="W1470">RoundToTwoSigFigs(B1470*$O1470+$N1470)&amp;" "&amp;$J1470</f>
        <v xml:space="preserve">0 </v>
      </c>
      <c r="X1470" t="str" cm="1">
        <f t="array" ref="X1470">RoundToTwoSigFigs(C1470*$O1470+$N1470)&amp;" "&amp;$J1470</f>
        <v xml:space="preserve">0 </v>
      </c>
      <c r="Y1470" t="b">
        <f t="shared" si="66"/>
        <v>0</v>
      </c>
      <c r="Z1470" t="b">
        <f t="shared" si="67"/>
        <v>1</v>
      </c>
      <c r="AA1470" t="b">
        <f t="shared" si="68"/>
        <v>0</v>
      </c>
    </row>
    <row r="1471" spans="23:27" x14ac:dyDescent="0.25">
      <c r="W1471" t="str" cm="1">
        <f t="array" ref="W1471">RoundToTwoSigFigs(B1471*$O1471+$N1471)&amp;" "&amp;$J1471</f>
        <v xml:space="preserve">0 </v>
      </c>
      <c r="X1471" t="str" cm="1">
        <f t="array" ref="X1471">RoundToTwoSigFigs(C1471*$O1471+$N1471)&amp;" "&amp;$J1471</f>
        <v xml:space="preserve">0 </v>
      </c>
      <c r="Y1471" t="b">
        <f t="shared" si="66"/>
        <v>0</v>
      </c>
      <c r="Z1471" t="b">
        <f t="shared" si="67"/>
        <v>1</v>
      </c>
      <c r="AA1471" t="b">
        <f t="shared" si="68"/>
        <v>0</v>
      </c>
    </row>
    <row r="1472" spans="23:27" x14ac:dyDescent="0.25">
      <c r="W1472" t="str" cm="1">
        <f t="array" ref="W1472">RoundToTwoSigFigs(B1472*$O1472+$N1472)&amp;" "&amp;$J1472</f>
        <v xml:space="preserve">0 </v>
      </c>
      <c r="X1472" t="str" cm="1">
        <f t="array" ref="X1472">RoundToTwoSigFigs(C1472*$O1472+$N1472)&amp;" "&amp;$J1472</f>
        <v xml:space="preserve">0 </v>
      </c>
      <c r="Y1472" t="b">
        <f t="shared" si="66"/>
        <v>0</v>
      </c>
      <c r="Z1472" t="b">
        <f t="shared" si="67"/>
        <v>1</v>
      </c>
      <c r="AA1472" t="b">
        <f t="shared" si="68"/>
        <v>0</v>
      </c>
    </row>
    <row r="1473" spans="23:27" x14ac:dyDescent="0.25">
      <c r="W1473" t="str" cm="1">
        <f t="array" ref="W1473">RoundToTwoSigFigs(B1473*$O1473+$N1473)&amp;" "&amp;$J1473</f>
        <v xml:space="preserve">0 </v>
      </c>
      <c r="X1473" t="str" cm="1">
        <f t="array" ref="X1473">RoundToTwoSigFigs(C1473*$O1473+$N1473)&amp;" "&amp;$J1473</f>
        <v xml:space="preserve">0 </v>
      </c>
      <c r="Y1473" t="b">
        <f t="shared" si="66"/>
        <v>0</v>
      </c>
      <c r="Z1473" t="b">
        <f t="shared" si="67"/>
        <v>1</v>
      </c>
      <c r="AA1473" t="b">
        <f t="shared" si="68"/>
        <v>0</v>
      </c>
    </row>
    <row r="1474" spans="23:27" x14ac:dyDescent="0.25">
      <c r="W1474" t="str" cm="1">
        <f t="array" ref="W1474">RoundToTwoSigFigs(B1474*$O1474+$N1474)&amp;" "&amp;$J1474</f>
        <v xml:space="preserve">0 </v>
      </c>
      <c r="X1474" t="str" cm="1">
        <f t="array" ref="X1474">RoundToTwoSigFigs(C1474*$O1474+$N1474)&amp;" "&amp;$J1474</f>
        <v xml:space="preserve">0 </v>
      </c>
      <c r="Y1474" t="b">
        <f t="shared" si="66"/>
        <v>0</v>
      </c>
      <c r="Z1474" t="b">
        <f t="shared" si="67"/>
        <v>1</v>
      </c>
      <c r="AA1474" t="b">
        <f t="shared" si="68"/>
        <v>0</v>
      </c>
    </row>
    <row r="1475" spans="23:27" x14ac:dyDescent="0.25">
      <c r="W1475" t="str" cm="1">
        <f t="array" ref="W1475">RoundToTwoSigFigs(B1475*$O1475+$N1475)&amp;" "&amp;$J1475</f>
        <v xml:space="preserve">0 </v>
      </c>
      <c r="X1475" t="str" cm="1">
        <f t="array" ref="X1475">RoundToTwoSigFigs(C1475*$O1475+$N1475)&amp;" "&amp;$J1475</f>
        <v xml:space="preserve">0 </v>
      </c>
      <c r="Y1475" t="b">
        <f t="shared" ref="Y1475:Y1538" si="69">AND((W1475=U1475),(V1475=X1475))</f>
        <v>0</v>
      </c>
      <c r="Z1475" t="b">
        <f t="shared" ref="Z1475:Z1538" si="70">AND(B1475&gt;=F1475,B1475&lt;=G1475)</f>
        <v>1</v>
      </c>
      <c r="AA1475" t="b">
        <f t="shared" ref="AA1475:AA1538" si="71">F1475&lt;G1475</f>
        <v>0</v>
      </c>
    </row>
    <row r="1476" spans="23:27" x14ac:dyDescent="0.25">
      <c r="W1476" t="str" cm="1">
        <f t="array" ref="W1476">RoundToTwoSigFigs(B1476*$O1476+$N1476)&amp;" "&amp;$J1476</f>
        <v xml:space="preserve">0 </v>
      </c>
      <c r="X1476" t="str" cm="1">
        <f t="array" ref="X1476">RoundToTwoSigFigs(C1476*$O1476+$N1476)&amp;" "&amp;$J1476</f>
        <v xml:space="preserve">0 </v>
      </c>
      <c r="Y1476" t="b">
        <f t="shared" si="69"/>
        <v>0</v>
      </c>
      <c r="Z1476" t="b">
        <f t="shared" si="70"/>
        <v>1</v>
      </c>
      <c r="AA1476" t="b">
        <f t="shared" si="71"/>
        <v>0</v>
      </c>
    </row>
    <row r="1477" spans="23:27" x14ac:dyDescent="0.25">
      <c r="W1477" t="str" cm="1">
        <f t="array" ref="W1477">RoundToTwoSigFigs(B1477*$O1477+$N1477)&amp;" "&amp;$J1477</f>
        <v xml:space="preserve">0 </v>
      </c>
      <c r="X1477" t="str" cm="1">
        <f t="array" ref="X1477">RoundToTwoSigFigs(C1477*$O1477+$N1477)&amp;" "&amp;$J1477</f>
        <v xml:space="preserve">0 </v>
      </c>
      <c r="Y1477" t="b">
        <f t="shared" si="69"/>
        <v>0</v>
      </c>
      <c r="Z1477" t="b">
        <f t="shared" si="70"/>
        <v>1</v>
      </c>
      <c r="AA1477" t="b">
        <f t="shared" si="71"/>
        <v>0</v>
      </c>
    </row>
    <row r="1478" spans="23:27" x14ac:dyDescent="0.25">
      <c r="W1478" t="str" cm="1">
        <f t="array" ref="W1478">RoundToTwoSigFigs(B1478*$O1478+$N1478)&amp;" "&amp;$J1478</f>
        <v xml:space="preserve">0 </v>
      </c>
      <c r="X1478" t="str" cm="1">
        <f t="array" ref="X1478">RoundToTwoSigFigs(C1478*$O1478+$N1478)&amp;" "&amp;$J1478</f>
        <v xml:space="preserve">0 </v>
      </c>
      <c r="Y1478" t="b">
        <f t="shared" si="69"/>
        <v>0</v>
      </c>
      <c r="Z1478" t="b">
        <f t="shared" si="70"/>
        <v>1</v>
      </c>
      <c r="AA1478" t="b">
        <f t="shared" si="71"/>
        <v>0</v>
      </c>
    </row>
    <row r="1479" spans="23:27" x14ac:dyDescent="0.25">
      <c r="W1479" t="str" cm="1">
        <f t="array" ref="W1479">RoundToTwoSigFigs(B1479*$O1479+$N1479)&amp;" "&amp;$J1479</f>
        <v xml:space="preserve">0 </v>
      </c>
      <c r="X1479" t="str" cm="1">
        <f t="array" ref="X1479">RoundToTwoSigFigs(C1479*$O1479+$N1479)&amp;" "&amp;$J1479</f>
        <v xml:space="preserve">0 </v>
      </c>
      <c r="Y1479" t="b">
        <f t="shared" si="69"/>
        <v>0</v>
      </c>
      <c r="Z1479" t="b">
        <f t="shared" si="70"/>
        <v>1</v>
      </c>
      <c r="AA1479" t="b">
        <f t="shared" si="71"/>
        <v>0</v>
      </c>
    </row>
    <row r="1480" spans="23:27" x14ac:dyDescent="0.25">
      <c r="W1480" t="str" cm="1">
        <f t="array" ref="W1480">RoundToTwoSigFigs(B1480*$O1480+$N1480)&amp;" "&amp;$J1480</f>
        <v xml:space="preserve">0 </v>
      </c>
      <c r="X1480" t="str" cm="1">
        <f t="array" ref="X1480">RoundToTwoSigFigs(C1480*$O1480+$N1480)&amp;" "&amp;$J1480</f>
        <v xml:space="preserve">0 </v>
      </c>
      <c r="Y1480" t="b">
        <f t="shared" si="69"/>
        <v>0</v>
      </c>
      <c r="Z1480" t="b">
        <f t="shared" si="70"/>
        <v>1</v>
      </c>
      <c r="AA1480" t="b">
        <f t="shared" si="71"/>
        <v>0</v>
      </c>
    </row>
    <row r="1481" spans="23:27" x14ac:dyDescent="0.25">
      <c r="W1481" t="str" cm="1">
        <f t="array" ref="W1481">RoundToTwoSigFigs(B1481*$O1481+$N1481)&amp;" "&amp;$J1481</f>
        <v xml:space="preserve">0 </v>
      </c>
      <c r="X1481" t="str" cm="1">
        <f t="array" ref="X1481">RoundToTwoSigFigs(C1481*$O1481+$N1481)&amp;" "&amp;$J1481</f>
        <v xml:space="preserve">0 </v>
      </c>
      <c r="Y1481" t="b">
        <f t="shared" si="69"/>
        <v>0</v>
      </c>
      <c r="Z1481" t="b">
        <f t="shared" si="70"/>
        <v>1</v>
      </c>
      <c r="AA1481" t="b">
        <f t="shared" si="71"/>
        <v>0</v>
      </c>
    </row>
    <row r="1482" spans="23:27" x14ac:dyDescent="0.25">
      <c r="W1482" t="str" cm="1">
        <f t="array" ref="W1482">RoundToTwoSigFigs(B1482*$O1482+$N1482)&amp;" "&amp;$J1482</f>
        <v xml:space="preserve">0 </v>
      </c>
      <c r="X1482" t="str" cm="1">
        <f t="array" ref="X1482">RoundToTwoSigFigs(C1482*$O1482+$N1482)&amp;" "&amp;$J1482</f>
        <v xml:space="preserve">0 </v>
      </c>
      <c r="Y1482" t="b">
        <f t="shared" si="69"/>
        <v>0</v>
      </c>
      <c r="Z1482" t="b">
        <f t="shared" si="70"/>
        <v>1</v>
      </c>
      <c r="AA1482" t="b">
        <f t="shared" si="71"/>
        <v>0</v>
      </c>
    </row>
    <row r="1483" spans="23:27" x14ac:dyDescent="0.25">
      <c r="W1483" t="str" cm="1">
        <f t="array" ref="W1483">RoundToTwoSigFigs(B1483*$O1483+$N1483)&amp;" "&amp;$J1483</f>
        <v xml:space="preserve">0 </v>
      </c>
      <c r="X1483" t="str" cm="1">
        <f t="array" ref="X1483">RoundToTwoSigFigs(C1483*$O1483+$N1483)&amp;" "&amp;$J1483</f>
        <v xml:space="preserve">0 </v>
      </c>
      <c r="Y1483" t="b">
        <f t="shared" si="69"/>
        <v>0</v>
      </c>
      <c r="Z1483" t="b">
        <f t="shared" si="70"/>
        <v>1</v>
      </c>
      <c r="AA1483" t="b">
        <f t="shared" si="71"/>
        <v>0</v>
      </c>
    </row>
    <row r="1484" spans="23:27" x14ac:dyDescent="0.25">
      <c r="W1484" t="str" cm="1">
        <f t="array" ref="W1484">RoundToTwoSigFigs(B1484*$O1484+$N1484)&amp;" "&amp;$J1484</f>
        <v xml:space="preserve">0 </v>
      </c>
      <c r="X1484" t="str" cm="1">
        <f t="array" ref="X1484">RoundToTwoSigFigs(C1484*$O1484+$N1484)&amp;" "&amp;$J1484</f>
        <v xml:space="preserve">0 </v>
      </c>
      <c r="Y1484" t="b">
        <f t="shared" si="69"/>
        <v>0</v>
      </c>
      <c r="Z1484" t="b">
        <f t="shared" si="70"/>
        <v>1</v>
      </c>
      <c r="AA1484" t="b">
        <f t="shared" si="71"/>
        <v>0</v>
      </c>
    </row>
    <row r="1485" spans="23:27" x14ac:dyDescent="0.25">
      <c r="W1485" t="str" cm="1">
        <f t="array" ref="W1485">RoundToTwoSigFigs(B1485*$O1485+$N1485)&amp;" "&amp;$J1485</f>
        <v xml:space="preserve">0 </v>
      </c>
      <c r="X1485" t="str" cm="1">
        <f t="array" ref="X1485">RoundToTwoSigFigs(C1485*$O1485+$N1485)&amp;" "&amp;$J1485</f>
        <v xml:space="preserve">0 </v>
      </c>
      <c r="Y1485" t="b">
        <f t="shared" si="69"/>
        <v>0</v>
      </c>
      <c r="Z1485" t="b">
        <f t="shared" si="70"/>
        <v>1</v>
      </c>
      <c r="AA1485" t="b">
        <f t="shared" si="71"/>
        <v>0</v>
      </c>
    </row>
    <row r="1486" spans="23:27" x14ac:dyDescent="0.25">
      <c r="W1486" t="str" cm="1">
        <f t="array" ref="W1486">RoundToTwoSigFigs(B1486*$O1486+$N1486)&amp;" "&amp;$J1486</f>
        <v xml:space="preserve">0 </v>
      </c>
      <c r="X1486" t="str" cm="1">
        <f t="array" ref="X1486">RoundToTwoSigFigs(C1486*$O1486+$N1486)&amp;" "&amp;$J1486</f>
        <v xml:space="preserve">0 </v>
      </c>
      <c r="Y1486" t="b">
        <f t="shared" si="69"/>
        <v>0</v>
      </c>
      <c r="Z1486" t="b">
        <f t="shared" si="70"/>
        <v>1</v>
      </c>
      <c r="AA1486" t="b">
        <f t="shared" si="71"/>
        <v>0</v>
      </c>
    </row>
    <row r="1487" spans="23:27" x14ac:dyDescent="0.25">
      <c r="W1487" t="str" cm="1">
        <f t="array" ref="W1487">RoundToTwoSigFigs(B1487*$O1487+$N1487)&amp;" "&amp;$J1487</f>
        <v xml:space="preserve">0 </v>
      </c>
      <c r="X1487" t="str" cm="1">
        <f t="array" ref="X1487">RoundToTwoSigFigs(C1487*$O1487+$N1487)&amp;" "&amp;$J1487</f>
        <v xml:space="preserve">0 </v>
      </c>
      <c r="Y1487" t="b">
        <f t="shared" si="69"/>
        <v>0</v>
      </c>
      <c r="Z1487" t="b">
        <f t="shared" si="70"/>
        <v>1</v>
      </c>
      <c r="AA1487" t="b">
        <f t="shared" si="71"/>
        <v>0</v>
      </c>
    </row>
    <row r="1488" spans="23:27" x14ac:dyDescent="0.25">
      <c r="W1488" t="str" cm="1">
        <f t="array" ref="W1488">RoundToTwoSigFigs(B1488*$O1488+$N1488)&amp;" "&amp;$J1488</f>
        <v xml:space="preserve">0 </v>
      </c>
      <c r="X1488" t="str" cm="1">
        <f t="array" ref="X1488">RoundToTwoSigFigs(C1488*$O1488+$N1488)&amp;" "&amp;$J1488</f>
        <v xml:space="preserve">0 </v>
      </c>
      <c r="Y1488" t="b">
        <f t="shared" si="69"/>
        <v>0</v>
      </c>
      <c r="Z1488" t="b">
        <f t="shared" si="70"/>
        <v>1</v>
      </c>
      <c r="AA1488" t="b">
        <f t="shared" si="71"/>
        <v>0</v>
      </c>
    </row>
    <row r="1489" spans="23:27" x14ac:dyDescent="0.25">
      <c r="W1489" t="str" cm="1">
        <f t="array" ref="W1489">RoundToTwoSigFigs(B1489*$O1489+$N1489)&amp;" "&amp;$J1489</f>
        <v xml:space="preserve">0 </v>
      </c>
      <c r="X1489" t="str" cm="1">
        <f t="array" ref="X1489">RoundToTwoSigFigs(C1489*$O1489+$N1489)&amp;" "&amp;$J1489</f>
        <v xml:space="preserve">0 </v>
      </c>
      <c r="Y1489" t="b">
        <f t="shared" si="69"/>
        <v>0</v>
      </c>
      <c r="Z1489" t="b">
        <f t="shared" si="70"/>
        <v>1</v>
      </c>
      <c r="AA1489" t="b">
        <f t="shared" si="71"/>
        <v>0</v>
      </c>
    </row>
    <row r="1490" spans="23:27" x14ac:dyDescent="0.25">
      <c r="W1490" t="str" cm="1">
        <f t="array" ref="W1490">RoundToTwoSigFigs(B1490*$O1490+$N1490)&amp;" "&amp;$J1490</f>
        <v xml:space="preserve">0 </v>
      </c>
      <c r="X1490" t="str" cm="1">
        <f t="array" ref="X1490">RoundToTwoSigFigs(C1490*$O1490+$N1490)&amp;" "&amp;$J1490</f>
        <v xml:space="preserve">0 </v>
      </c>
      <c r="Y1490" t="b">
        <f t="shared" si="69"/>
        <v>0</v>
      </c>
      <c r="Z1490" t="b">
        <f t="shared" si="70"/>
        <v>1</v>
      </c>
      <c r="AA1490" t="b">
        <f t="shared" si="71"/>
        <v>0</v>
      </c>
    </row>
    <row r="1491" spans="23:27" x14ac:dyDescent="0.25">
      <c r="W1491" t="str" cm="1">
        <f t="array" ref="W1491">RoundToTwoSigFigs(B1491*$O1491+$N1491)&amp;" "&amp;$J1491</f>
        <v xml:space="preserve">0 </v>
      </c>
      <c r="X1491" t="str" cm="1">
        <f t="array" ref="X1491">RoundToTwoSigFigs(C1491*$O1491+$N1491)&amp;" "&amp;$J1491</f>
        <v xml:space="preserve">0 </v>
      </c>
      <c r="Y1491" t="b">
        <f t="shared" si="69"/>
        <v>0</v>
      </c>
      <c r="Z1491" t="b">
        <f t="shared" si="70"/>
        <v>1</v>
      </c>
      <c r="AA1491" t="b">
        <f t="shared" si="71"/>
        <v>0</v>
      </c>
    </row>
    <row r="1492" spans="23:27" x14ac:dyDescent="0.25">
      <c r="W1492" t="str" cm="1">
        <f t="array" ref="W1492">RoundToTwoSigFigs(B1492*$O1492+$N1492)&amp;" "&amp;$J1492</f>
        <v xml:space="preserve">0 </v>
      </c>
      <c r="X1492" t="str" cm="1">
        <f t="array" ref="X1492">RoundToTwoSigFigs(C1492*$O1492+$N1492)&amp;" "&amp;$J1492</f>
        <v xml:space="preserve">0 </v>
      </c>
      <c r="Y1492" t="b">
        <f t="shared" si="69"/>
        <v>0</v>
      </c>
      <c r="Z1492" t="b">
        <f t="shared" si="70"/>
        <v>1</v>
      </c>
      <c r="AA1492" t="b">
        <f t="shared" si="71"/>
        <v>0</v>
      </c>
    </row>
    <row r="1493" spans="23:27" x14ac:dyDescent="0.25">
      <c r="W1493" t="str" cm="1">
        <f t="array" ref="W1493">RoundToTwoSigFigs(B1493*$O1493+$N1493)&amp;" "&amp;$J1493</f>
        <v xml:space="preserve">0 </v>
      </c>
      <c r="X1493" t="str" cm="1">
        <f t="array" ref="X1493">RoundToTwoSigFigs(C1493*$O1493+$N1493)&amp;" "&amp;$J1493</f>
        <v xml:space="preserve">0 </v>
      </c>
      <c r="Y1493" t="b">
        <f t="shared" si="69"/>
        <v>0</v>
      </c>
      <c r="Z1493" t="b">
        <f t="shared" si="70"/>
        <v>1</v>
      </c>
      <c r="AA1493" t="b">
        <f t="shared" si="71"/>
        <v>0</v>
      </c>
    </row>
    <row r="1494" spans="23:27" x14ac:dyDescent="0.25">
      <c r="W1494" t="str" cm="1">
        <f t="array" ref="W1494">RoundToTwoSigFigs(B1494*$O1494+$N1494)&amp;" "&amp;$J1494</f>
        <v xml:space="preserve">0 </v>
      </c>
      <c r="X1494" t="str" cm="1">
        <f t="array" ref="X1494">RoundToTwoSigFigs(C1494*$O1494+$N1494)&amp;" "&amp;$J1494</f>
        <v xml:space="preserve">0 </v>
      </c>
      <c r="Y1494" t="b">
        <f t="shared" si="69"/>
        <v>0</v>
      </c>
      <c r="Z1494" t="b">
        <f t="shared" si="70"/>
        <v>1</v>
      </c>
      <c r="AA1494" t="b">
        <f t="shared" si="71"/>
        <v>0</v>
      </c>
    </row>
    <row r="1495" spans="23:27" x14ac:dyDescent="0.25">
      <c r="W1495" t="str" cm="1">
        <f t="array" ref="W1495">RoundToTwoSigFigs(B1495*$O1495+$N1495)&amp;" "&amp;$J1495</f>
        <v xml:space="preserve">0 </v>
      </c>
      <c r="X1495" t="str" cm="1">
        <f t="array" ref="X1495">RoundToTwoSigFigs(C1495*$O1495+$N1495)&amp;" "&amp;$J1495</f>
        <v xml:space="preserve">0 </v>
      </c>
      <c r="Y1495" t="b">
        <f t="shared" si="69"/>
        <v>0</v>
      </c>
      <c r="Z1495" t="b">
        <f t="shared" si="70"/>
        <v>1</v>
      </c>
      <c r="AA1495" t="b">
        <f t="shared" si="71"/>
        <v>0</v>
      </c>
    </row>
    <row r="1496" spans="23:27" x14ac:dyDescent="0.25">
      <c r="W1496" t="str" cm="1">
        <f t="array" ref="W1496">RoundToTwoSigFigs(B1496*$O1496+$N1496)&amp;" "&amp;$J1496</f>
        <v xml:space="preserve">0 </v>
      </c>
      <c r="X1496" t="str" cm="1">
        <f t="array" ref="X1496">RoundToTwoSigFigs(C1496*$O1496+$N1496)&amp;" "&amp;$J1496</f>
        <v xml:space="preserve">0 </v>
      </c>
      <c r="Y1496" t="b">
        <f t="shared" si="69"/>
        <v>0</v>
      </c>
      <c r="Z1496" t="b">
        <f t="shared" si="70"/>
        <v>1</v>
      </c>
      <c r="AA1496" t="b">
        <f t="shared" si="71"/>
        <v>0</v>
      </c>
    </row>
    <row r="1497" spans="23:27" x14ac:dyDescent="0.25">
      <c r="W1497" t="str" cm="1">
        <f t="array" ref="W1497">RoundToTwoSigFigs(B1497*$O1497+$N1497)&amp;" "&amp;$J1497</f>
        <v xml:space="preserve">0 </v>
      </c>
      <c r="X1497" t="str" cm="1">
        <f t="array" ref="X1497">RoundToTwoSigFigs(C1497*$O1497+$N1497)&amp;" "&amp;$J1497</f>
        <v xml:space="preserve">0 </v>
      </c>
      <c r="Y1497" t="b">
        <f t="shared" si="69"/>
        <v>0</v>
      </c>
      <c r="Z1497" t="b">
        <f t="shared" si="70"/>
        <v>1</v>
      </c>
      <c r="AA1497" t="b">
        <f t="shared" si="71"/>
        <v>0</v>
      </c>
    </row>
    <row r="1498" spans="23:27" x14ac:dyDescent="0.25">
      <c r="W1498" t="str" cm="1">
        <f t="array" ref="W1498">RoundToTwoSigFigs(B1498*$O1498+$N1498)&amp;" "&amp;$J1498</f>
        <v xml:space="preserve">0 </v>
      </c>
      <c r="X1498" t="str" cm="1">
        <f t="array" ref="X1498">RoundToTwoSigFigs(C1498*$O1498+$N1498)&amp;" "&amp;$J1498</f>
        <v xml:space="preserve">0 </v>
      </c>
      <c r="Y1498" t="b">
        <f t="shared" si="69"/>
        <v>0</v>
      </c>
      <c r="Z1498" t="b">
        <f t="shared" si="70"/>
        <v>1</v>
      </c>
      <c r="AA1498" t="b">
        <f t="shared" si="71"/>
        <v>0</v>
      </c>
    </row>
    <row r="1499" spans="23:27" x14ac:dyDescent="0.25">
      <c r="W1499" t="str" cm="1">
        <f t="array" ref="W1499">RoundToTwoSigFigs(B1499*$O1499+$N1499)&amp;" "&amp;$J1499</f>
        <v xml:space="preserve">0 </v>
      </c>
      <c r="X1499" t="str" cm="1">
        <f t="array" ref="X1499">RoundToTwoSigFigs(C1499*$O1499+$N1499)&amp;" "&amp;$J1499</f>
        <v xml:space="preserve">0 </v>
      </c>
      <c r="Y1499" t="b">
        <f t="shared" si="69"/>
        <v>0</v>
      </c>
      <c r="Z1499" t="b">
        <f t="shared" si="70"/>
        <v>1</v>
      </c>
      <c r="AA1499" t="b">
        <f t="shared" si="71"/>
        <v>0</v>
      </c>
    </row>
    <row r="1500" spans="23:27" x14ac:dyDescent="0.25">
      <c r="W1500" t="str" cm="1">
        <f t="array" ref="W1500">RoundToTwoSigFigs(B1500*$O1500+$N1500)&amp;" "&amp;$J1500</f>
        <v xml:space="preserve">0 </v>
      </c>
      <c r="X1500" t="str" cm="1">
        <f t="array" ref="X1500">RoundToTwoSigFigs(C1500*$O1500+$N1500)&amp;" "&amp;$J1500</f>
        <v xml:space="preserve">0 </v>
      </c>
      <c r="Y1500" t="b">
        <f t="shared" si="69"/>
        <v>0</v>
      </c>
      <c r="Z1500" t="b">
        <f t="shared" si="70"/>
        <v>1</v>
      </c>
      <c r="AA1500" t="b">
        <f t="shared" si="71"/>
        <v>0</v>
      </c>
    </row>
    <row r="1501" spans="23:27" x14ac:dyDescent="0.25">
      <c r="W1501" t="str" cm="1">
        <f t="array" ref="W1501">RoundToTwoSigFigs(B1501*$O1501+$N1501)&amp;" "&amp;$J1501</f>
        <v xml:space="preserve">0 </v>
      </c>
      <c r="X1501" t="str" cm="1">
        <f t="array" ref="X1501">RoundToTwoSigFigs(C1501*$O1501+$N1501)&amp;" "&amp;$J1501</f>
        <v xml:space="preserve">0 </v>
      </c>
      <c r="Y1501" t="b">
        <f t="shared" si="69"/>
        <v>0</v>
      </c>
      <c r="Z1501" t="b">
        <f t="shared" si="70"/>
        <v>1</v>
      </c>
      <c r="AA1501" t="b">
        <f t="shared" si="71"/>
        <v>0</v>
      </c>
    </row>
    <row r="1502" spans="23:27" x14ac:dyDescent="0.25">
      <c r="W1502" t="str" cm="1">
        <f t="array" ref="W1502">RoundToTwoSigFigs(B1502*$O1502+$N1502)&amp;" "&amp;$J1502</f>
        <v xml:space="preserve">0 </v>
      </c>
      <c r="X1502" t="str" cm="1">
        <f t="array" ref="X1502">RoundToTwoSigFigs(C1502*$O1502+$N1502)&amp;" "&amp;$J1502</f>
        <v xml:space="preserve">0 </v>
      </c>
      <c r="Y1502" t="b">
        <f t="shared" si="69"/>
        <v>0</v>
      </c>
      <c r="Z1502" t="b">
        <f t="shared" si="70"/>
        <v>1</v>
      </c>
      <c r="AA1502" t="b">
        <f t="shared" si="71"/>
        <v>0</v>
      </c>
    </row>
    <row r="1503" spans="23:27" x14ac:dyDescent="0.25">
      <c r="W1503" t="str" cm="1">
        <f t="array" ref="W1503">RoundToTwoSigFigs(B1503*$O1503+$N1503)&amp;" "&amp;$J1503</f>
        <v xml:space="preserve">0 </v>
      </c>
      <c r="X1503" t="str" cm="1">
        <f t="array" ref="X1503">RoundToTwoSigFigs(C1503*$O1503+$N1503)&amp;" "&amp;$J1503</f>
        <v xml:space="preserve">0 </v>
      </c>
      <c r="Y1503" t="b">
        <f t="shared" si="69"/>
        <v>0</v>
      </c>
      <c r="Z1503" t="b">
        <f t="shared" si="70"/>
        <v>1</v>
      </c>
      <c r="AA1503" t="b">
        <f t="shared" si="71"/>
        <v>0</v>
      </c>
    </row>
    <row r="1504" spans="23:27" x14ac:dyDescent="0.25">
      <c r="W1504" t="str" cm="1">
        <f t="array" ref="W1504">RoundToTwoSigFigs(B1504*$O1504+$N1504)&amp;" "&amp;$J1504</f>
        <v xml:space="preserve">0 </v>
      </c>
      <c r="X1504" t="str" cm="1">
        <f t="array" ref="X1504">RoundToTwoSigFigs(C1504*$O1504+$N1504)&amp;" "&amp;$J1504</f>
        <v xml:space="preserve">0 </v>
      </c>
      <c r="Y1504" t="b">
        <f t="shared" si="69"/>
        <v>0</v>
      </c>
      <c r="Z1504" t="b">
        <f t="shared" si="70"/>
        <v>1</v>
      </c>
      <c r="AA1504" t="b">
        <f t="shared" si="71"/>
        <v>0</v>
      </c>
    </row>
    <row r="1505" spans="23:27" x14ac:dyDescent="0.25">
      <c r="W1505" t="str" cm="1">
        <f t="array" ref="W1505">RoundToTwoSigFigs(B1505*$O1505+$N1505)&amp;" "&amp;$J1505</f>
        <v xml:space="preserve">0 </v>
      </c>
      <c r="X1505" t="str" cm="1">
        <f t="array" ref="X1505">RoundToTwoSigFigs(C1505*$O1505+$N1505)&amp;" "&amp;$J1505</f>
        <v xml:space="preserve">0 </v>
      </c>
      <c r="Y1505" t="b">
        <f t="shared" si="69"/>
        <v>0</v>
      </c>
      <c r="Z1505" t="b">
        <f t="shared" si="70"/>
        <v>1</v>
      </c>
      <c r="AA1505" t="b">
        <f t="shared" si="71"/>
        <v>0</v>
      </c>
    </row>
    <row r="1506" spans="23:27" x14ac:dyDescent="0.25">
      <c r="W1506" t="str" cm="1">
        <f t="array" ref="W1506">RoundToTwoSigFigs(B1506*$O1506+$N1506)&amp;" "&amp;$J1506</f>
        <v xml:space="preserve">0 </v>
      </c>
      <c r="X1506" t="str" cm="1">
        <f t="array" ref="X1506">RoundToTwoSigFigs(C1506*$O1506+$N1506)&amp;" "&amp;$J1506</f>
        <v xml:space="preserve">0 </v>
      </c>
      <c r="Y1506" t="b">
        <f t="shared" si="69"/>
        <v>0</v>
      </c>
      <c r="Z1506" t="b">
        <f t="shared" si="70"/>
        <v>1</v>
      </c>
      <c r="AA1506" t="b">
        <f t="shared" si="71"/>
        <v>0</v>
      </c>
    </row>
    <row r="1507" spans="23:27" x14ac:dyDescent="0.25">
      <c r="W1507" t="str" cm="1">
        <f t="array" ref="W1507">RoundToTwoSigFigs(B1507*$O1507+$N1507)&amp;" "&amp;$J1507</f>
        <v xml:space="preserve">0 </v>
      </c>
      <c r="X1507" t="str" cm="1">
        <f t="array" ref="X1507">RoundToTwoSigFigs(C1507*$O1507+$N1507)&amp;" "&amp;$J1507</f>
        <v xml:space="preserve">0 </v>
      </c>
      <c r="Y1507" t="b">
        <f t="shared" si="69"/>
        <v>0</v>
      </c>
      <c r="Z1507" t="b">
        <f t="shared" si="70"/>
        <v>1</v>
      </c>
      <c r="AA1507" t="b">
        <f t="shared" si="71"/>
        <v>0</v>
      </c>
    </row>
    <row r="1508" spans="23:27" x14ac:dyDescent="0.25">
      <c r="W1508" t="str" cm="1">
        <f t="array" ref="W1508">RoundToTwoSigFigs(B1508*$O1508+$N1508)&amp;" "&amp;$J1508</f>
        <v xml:space="preserve">0 </v>
      </c>
      <c r="X1508" t="str" cm="1">
        <f t="array" ref="X1508">RoundToTwoSigFigs(C1508*$O1508+$N1508)&amp;" "&amp;$J1508</f>
        <v xml:space="preserve">0 </v>
      </c>
      <c r="Y1508" t="b">
        <f t="shared" si="69"/>
        <v>0</v>
      </c>
      <c r="Z1508" t="b">
        <f t="shared" si="70"/>
        <v>1</v>
      </c>
      <c r="AA1508" t="b">
        <f t="shared" si="71"/>
        <v>0</v>
      </c>
    </row>
    <row r="1509" spans="23:27" x14ac:dyDescent="0.25">
      <c r="W1509" t="str" cm="1">
        <f t="array" ref="W1509">RoundToTwoSigFigs(B1509*$O1509+$N1509)&amp;" "&amp;$J1509</f>
        <v xml:space="preserve">0 </v>
      </c>
      <c r="X1509" t="str" cm="1">
        <f t="array" ref="X1509">RoundToTwoSigFigs(C1509*$O1509+$N1509)&amp;" "&amp;$J1509</f>
        <v xml:space="preserve">0 </v>
      </c>
      <c r="Y1509" t="b">
        <f t="shared" si="69"/>
        <v>0</v>
      </c>
      <c r="Z1509" t="b">
        <f t="shared" si="70"/>
        <v>1</v>
      </c>
      <c r="AA1509" t="b">
        <f t="shared" si="71"/>
        <v>0</v>
      </c>
    </row>
    <row r="1510" spans="23:27" x14ac:dyDescent="0.25">
      <c r="W1510" t="str" cm="1">
        <f t="array" ref="W1510">RoundToTwoSigFigs(B1510*$O1510+$N1510)&amp;" "&amp;$J1510</f>
        <v xml:space="preserve">0 </v>
      </c>
      <c r="X1510" t="str" cm="1">
        <f t="array" ref="X1510">RoundToTwoSigFigs(C1510*$O1510+$N1510)&amp;" "&amp;$J1510</f>
        <v xml:space="preserve">0 </v>
      </c>
      <c r="Y1510" t="b">
        <f t="shared" si="69"/>
        <v>0</v>
      </c>
      <c r="Z1510" t="b">
        <f t="shared" si="70"/>
        <v>1</v>
      </c>
      <c r="AA1510" t="b">
        <f t="shared" si="71"/>
        <v>0</v>
      </c>
    </row>
    <row r="1511" spans="23:27" x14ac:dyDescent="0.25">
      <c r="W1511" t="str" cm="1">
        <f t="array" ref="W1511">RoundToTwoSigFigs(B1511*$O1511+$N1511)&amp;" "&amp;$J1511</f>
        <v xml:space="preserve">0 </v>
      </c>
      <c r="X1511" t="str" cm="1">
        <f t="array" ref="X1511">RoundToTwoSigFigs(C1511*$O1511+$N1511)&amp;" "&amp;$J1511</f>
        <v xml:space="preserve">0 </v>
      </c>
      <c r="Y1511" t="b">
        <f t="shared" si="69"/>
        <v>0</v>
      </c>
      <c r="Z1511" t="b">
        <f t="shared" si="70"/>
        <v>1</v>
      </c>
      <c r="AA1511" t="b">
        <f t="shared" si="71"/>
        <v>0</v>
      </c>
    </row>
    <row r="1512" spans="23:27" x14ac:dyDescent="0.25">
      <c r="W1512" t="str" cm="1">
        <f t="array" ref="W1512">RoundToTwoSigFigs(B1512*$O1512+$N1512)&amp;" "&amp;$J1512</f>
        <v xml:space="preserve">0 </v>
      </c>
      <c r="X1512" t="str" cm="1">
        <f t="array" ref="X1512">RoundToTwoSigFigs(C1512*$O1512+$N1512)&amp;" "&amp;$J1512</f>
        <v xml:space="preserve">0 </v>
      </c>
      <c r="Y1512" t="b">
        <f t="shared" si="69"/>
        <v>0</v>
      </c>
      <c r="Z1512" t="b">
        <f t="shared" si="70"/>
        <v>1</v>
      </c>
      <c r="AA1512" t="b">
        <f t="shared" si="71"/>
        <v>0</v>
      </c>
    </row>
    <row r="1513" spans="23:27" x14ac:dyDescent="0.25">
      <c r="W1513" t="str" cm="1">
        <f t="array" ref="W1513">RoundToTwoSigFigs(B1513*$O1513+$N1513)&amp;" "&amp;$J1513</f>
        <v xml:space="preserve">0 </v>
      </c>
      <c r="X1513" t="str" cm="1">
        <f t="array" ref="X1513">RoundToTwoSigFigs(C1513*$O1513+$N1513)&amp;" "&amp;$J1513</f>
        <v xml:space="preserve">0 </v>
      </c>
      <c r="Y1513" t="b">
        <f t="shared" si="69"/>
        <v>0</v>
      </c>
      <c r="Z1513" t="b">
        <f t="shared" si="70"/>
        <v>1</v>
      </c>
      <c r="AA1513" t="b">
        <f t="shared" si="71"/>
        <v>0</v>
      </c>
    </row>
    <row r="1514" spans="23:27" x14ac:dyDescent="0.25">
      <c r="W1514" t="str" cm="1">
        <f t="array" ref="W1514">RoundToTwoSigFigs(B1514*$O1514+$N1514)&amp;" "&amp;$J1514</f>
        <v xml:space="preserve">0 </v>
      </c>
      <c r="X1514" t="str" cm="1">
        <f t="array" ref="X1514">RoundToTwoSigFigs(C1514*$O1514+$N1514)&amp;" "&amp;$J1514</f>
        <v xml:space="preserve">0 </v>
      </c>
      <c r="Y1514" t="b">
        <f t="shared" si="69"/>
        <v>0</v>
      </c>
      <c r="Z1514" t="b">
        <f t="shared" si="70"/>
        <v>1</v>
      </c>
      <c r="AA1514" t="b">
        <f t="shared" si="71"/>
        <v>0</v>
      </c>
    </row>
    <row r="1515" spans="23:27" x14ac:dyDescent="0.25">
      <c r="W1515" t="str" cm="1">
        <f t="array" ref="W1515">RoundToTwoSigFigs(B1515*$O1515+$N1515)&amp;" "&amp;$J1515</f>
        <v xml:space="preserve">0 </v>
      </c>
      <c r="X1515" t="str" cm="1">
        <f t="array" ref="X1515">RoundToTwoSigFigs(C1515*$O1515+$N1515)&amp;" "&amp;$J1515</f>
        <v xml:space="preserve">0 </v>
      </c>
      <c r="Y1515" t="b">
        <f t="shared" si="69"/>
        <v>0</v>
      </c>
      <c r="Z1515" t="b">
        <f t="shared" si="70"/>
        <v>1</v>
      </c>
      <c r="AA1515" t="b">
        <f t="shared" si="71"/>
        <v>0</v>
      </c>
    </row>
    <row r="1516" spans="23:27" x14ac:dyDescent="0.25">
      <c r="W1516" t="str" cm="1">
        <f t="array" ref="W1516">RoundToTwoSigFigs(B1516*$O1516+$N1516)&amp;" "&amp;$J1516</f>
        <v xml:space="preserve">0 </v>
      </c>
      <c r="X1516" t="str" cm="1">
        <f t="array" ref="X1516">RoundToTwoSigFigs(C1516*$O1516+$N1516)&amp;" "&amp;$J1516</f>
        <v xml:space="preserve">0 </v>
      </c>
      <c r="Y1516" t="b">
        <f t="shared" si="69"/>
        <v>0</v>
      </c>
      <c r="Z1516" t="b">
        <f t="shared" si="70"/>
        <v>1</v>
      </c>
      <c r="AA1516" t="b">
        <f t="shared" si="71"/>
        <v>0</v>
      </c>
    </row>
    <row r="1517" spans="23:27" x14ac:dyDescent="0.25">
      <c r="W1517" t="str" cm="1">
        <f t="array" ref="W1517">RoundToTwoSigFigs(B1517*$O1517+$N1517)&amp;" "&amp;$J1517</f>
        <v xml:space="preserve">0 </v>
      </c>
      <c r="X1517" t="str" cm="1">
        <f t="array" ref="X1517">RoundToTwoSigFigs(C1517*$O1517+$N1517)&amp;" "&amp;$J1517</f>
        <v xml:space="preserve">0 </v>
      </c>
      <c r="Y1517" t="b">
        <f t="shared" si="69"/>
        <v>0</v>
      </c>
      <c r="Z1517" t="b">
        <f t="shared" si="70"/>
        <v>1</v>
      </c>
      <c r="AA1517" t="b">
        <f t="shared" si="71"/>
        <v>0</v>
      </c>
    </row>
    <row r="1518" spans="23:27" x14ac:dyDescent="0.25">
      <c r="W1518" t="str" cm="1">
        <f t="array" ref="W1518">RoundToTwoSigFigs(B1518*$O1518+$N1518)&amp;" "&amp;$J1518</f>
        <v xml:space="preserve">0 </v>
      </c>
      <c r="X1518" t="str" cm="1">
        <f t="array" ref="X1518">RoundToTwoSigFigs(C1518*$O1518+$N1518)&amp;" "&amp;$J1518</f>
        <v xml:space="preserve">0 </v>
      </c>
      <c r="Y1518" t="b">
        <f t="shared" si="69"/>
        <v>0</v>
      </c>
      <c r="Z1518" t="b">
        <f t="shared" si="70"/>
        <v>1</v>
      </c>
      <c r="AA1518" t="b">
        <f t="shared" si="71"/>
        <v>0</v>
      </c>
    </row>
    <row r="1519" spans="23:27" x14ac:dyDescent="0.25">
      <c r="W1519" t="str" cm="1">
        <f t="array" ref="W1519">RoundToTwoSigFigs(B1519*$O1519+$N1519)&amp;" "&amp;$J1519</f>
        <v xml:space="preserve">0 </v>
      </c>
      <c r="X1519" t="str" cm="1">
        <f t="array" ref="X1519">RoundToTwoSigFigs(C1519*$O1519+$N1519)&amp;" "&amp;$J1519</f>
        <v xml:space="preserve">0 </v>
      </c>
      <c r="Y1519" t="b">
        <f t="shared" si="69"/>
        <v>0</v>
      </c>
      <c r="Z1519" t="b">
        <f t="shared" si="70"/>
        <v>1</v>
      </c>
      <c r="AA1519" t="b">
        <f t="shared" si="71"/>
        <v>0</v>
      </c>
    </row>
    <row r="1520" spans="23:27" x14ac:dyDescent="0.25">
      <c r="W1520" t="str" cm="1">
        <f t="array" ref="W1520">RoundToTwoSigFigs(B1520*$O1520+$N1520)&amp;" "&amp;$J1520</f>
        <v xml:space="preserve">0 </v>
      </c>
      <c r="X1520" t="str" cm="1">
        <f t="array" ref="X1520">RoundToTwoSigFigs(C1520*$O1520+$N1520)&amp;" "&amp;$J1520</f>
        <v xml:space="preserve">0 </v>
      </c>
      <c r="Y1520" t="b">
        <f t="shared" si="69"/>
        <v>0</v>
      </c>
      <c r="Z1520" t="b">
        <f t="shared" si="70"/>
        <v>1</v>
      </c>
      <c r="AA1520" t="b">
        <f t="shared" si="71"/>
        <v>0</v>
      </c>
    </row>
    <row r="1521" spans="23:27" x14ac:dyDescent="0.25">
      <c r="W1521" t="str" cm="1">
        <f t="array" ref="W1521">RoundToTwoSigFigs(B1521*$O1521+$N1521)&amp;" "&amp;$J1521</f>
        <v xml:space="preserve">0 </v>
      </c>
      <c r="X1521" t="str" cm="1">
        <f t="array" ref="X1521">RoundToTwoSigFigs(C1521*$O1521+$N1521)&amp;" "&amp;$J1521</f>
        <v xml:space="preserve">0 </v>
      </c>
      <c r="Y1521" t="b">
        <f t="shared" si="69"/>
        <v>0</v>
      </c>
      <c r="Z1521" t="b">
        <f t="shared" si="70"/>
        <v>1</v>
      </c>
      <c r="AA1521" t="b">
        <f t="shared" si="71"/>
        <v>0</v>
      </c>
    </row>
    <row r="1522" spans="23:27" x14ac:dyDescent="0.25">
      <c r="W1522" t="str" cm="1">
        <f t="array" ref="W1522">RoundToTwoSigFigs(B1522*$O1522+$N1522)&amp;" "&amp;$J1522</f>
        <v xml:space="preserve">0 </v>
      </c>
      <c r="X1522" t="str" cm="1">
        <f t="array" ref="X1522">RoundToTwoSigFigs(C1522*$O1522+$N1522)&amp;" "&amp;$J1522</f>
        <v xml:space="preserve">0 </v>
      </c>
      <c r="Y1522" t="b">
        <f t="shared" si="69"/>
        <v>0</v>
      </c>
      <c r="Z1522" t="b">
        <f t="shared" si="70"/>
        <v>1</v>
      </c>
      <c r="AA1522" t="b">
        <f t="shared" si="71"/>
        <v>0</v>
      </c>
    </row>
    <row r="1523" spans="23:27" x14ac:dyDescent="0.25">
      <c r="W1523" t="str" cm="1">
        <f t="array" ref="W1523">RoundToTwoSigFigs(B1523*$O1523+$N1523)&amp;" "&amp;$J1523</f>
        <v xml:space="preserve">0 </v>
      </c>
      <c r="X1523" t="str" cm="1">
        <f t="array" ref="X1523">RoundToTwoSigFigs(C1523*$O1523+$N1523)&amp;" "&amp;$J1523</f>
        <v xml:space="preserve">0 </v>
      </c>
      <c r="Y1523" t="b">
        <f t="shared" si="69"/>
        <v>0</v>
      </c>
      <c r="Z1523" t="b">
        <f t="shared" si="70"/>
        <v>1</v>
      </c>
      <c r="AA1523" t="b">
        <f t="shared" si="71"/>
        <v>0</v>
      </c>
    </row>
    <row r="1524" spans="23:27" x14ac:dyDescent="0.25">
      <c r="W1524" t="str" cm="1">
        <f t="array" ref="W1524">RoundToTwoSigFigs(B1524*$O1524+$N1524)&amp;" "&amp;$J1524</f>
        <v xml:space="preserve">0 </v>
      </c>
      <c r="X1524" t="str" cm="1">
        <f t="array" ref="X1524">RoundToTwoSigFigs(C1524*$O1524+$N1524)&amp;" "&amp;$J1524</f>
        <v xml:space="preserve">0 </v>
      </c>
      <c r="Y1524" t="b">
        <f t="shared" si="69"/>
        <v>0</v>
      </c>
      <c r="Z1524" t="b">
        <f t="shared" si="70"/>
        <v>1</v>
      </c>
      <c r="AA1524" t="b">
        <f t="shared" si="71"/>
        <v>0</v>
      </c>
    </row>
    <row r="1525" spans="23:27" x14ac:dyDescent="0.25">
      <c r="W1525" t="str" cm="1">
        <f t="array" ref="W1525">RoundToTwoSigFigs(B1525*$O1525+$N1525)&amp;" "&amp;$J1525</f>
        <v xml:space="preserve">0 </v>
      </c>
      <c r="X1525" t="str" cm="1">
        <f t="array" ref="X1525">RoundToTwoSigFigs(C1525*$O1525+$N1525)&amp;" "&amp;$J1525</f>
        <v xml:space="preserve">0 </v>
      </c>
      <c r="Y1525" t="b">
        <f t="shared" si="69"/>
        <v>0</v>
      </c>
      <c r="Z1525" t="b">
        <f t="shared" si="70"/>
        <v>1</v>
      </c>
      <c r="AA1525" t="b">
        <f t="shared" si="71"/>
        <v>0</v>
      </c>
    </row>
    <row r="1526" spans="23:27" x14ac:dyDescent="0.25">
      <c r="W1526" t="str" cm="1">
        <f t="array" ref="W1526">RoundToTwoSigFigs(B1526*$O1526+$N1526)&amp;" "&amp;$J1526</f>
        <v xml:space="preserve">0 </v>
      </c>
      <c r="X1526" t="str" cm="1">
        <f t="array" ref="X1526">RoundToTwoSigFigs(C1526*$O1526+$N1526)&amp;" "&amp;$J1526</f>
        <v xml:space="preserve">0 </v>
      </c>
      <c r="Y1526" t="b">
        <f t="shared" si="69"/>
        <v>0</v>
      </c>
      <c r="Z1526" t="b">
        <f t="shared" si="70"/>
        <v>1</v>
      </c>
      <c r="AA1526" t="b">
        <f t="shared" si="71"/>
        <v>0</v>
      </c>
    </row>
    <row r="1527" spans="23:27" x14ac:dyDescent="0.25">
      <c r="W1527" t="str" cm="1">
        <f t="array" ref="W1527">RoundToTwoSigFigs(B1527*$O1527+$N1527)&amp;" "&amp;$J1527</f>
        <v xml:space="preserve">0 </v>
      </c>
      <c r="X1527" t="str" cm="1">
        <f t="array" ref="X1527">RoundToTwoSigFigs(C1527*$O1527+$N1527)&amp;" "&amp;$J1527</f>
        <v xml:space="preserve">0 </v>
      </c>
      <c r="Y1527" t="b">
        <f t="shared" si="69"/>
        <v>0</v>
      </c>
      <c r="Z1527" t="b">
        <f t="shared" si="70"/>
        <v>1</v>
      </c>
      <c r="AA1527" t="b">
        <f t="shared" si="71"/>
        <v>0</v>
      </c>
    </row>
    <row r="1528" spans="23:27" x14ac:dyDescent="0.25">
      <c r="W1528" t="str" cm="1">
        <f t="array" ref="W1528">RoundToTwoSigFigs(B1528*$O1528+$N1528)&amp;" "&amp;$J1528</f>
        <v xml:space="preserve">0 </v>
      </c>
      <c r="X1528" t="str" cm="1">
        <f t="array" ref="X1528">RoundToTwoSigFigs(C1528*$O1528+$N1528)&amp;" "&amp;$J1528</f>
        <v xml:space="preserve">0 </v>
      </c>
      <c r="Y1528" t="b">
        <f t="shared" si="69"/>
        <v>0</v>
      </c>
      <c r="Z1528" t="b">
        <f t="shared" si="70"/>
        <v>1</v>
      </c>
      <c r="AA1528" t="b">
        <f t="shared" si="71"/>
        <v>0</v>
      </c>
    </row>
    <row r="1529" spans="23:27" x14ac:dyDescent="0.25">
      <c r="W1529" t="str" cm="1">
        <f t="array" ref="W1529">RoundToTwoSigFigs(B1529*$O1529+$N1529)&amp;" "&amp;$J1529</f>
        <v xml:space="preserve">0 </v>
      </c>
      <c r="X1529" t="str" cm="1">
        <f t="array" ref="X1529">RoundToTwoSigFigs(C1529*$O1529+$N1529)&amp;" "&amp;$J1529</f>
        <v xml:space="preserve">0 </v>
      </c>
      <c r="Y1529" t="b">
        <f t="shared" si="69"/>
        <v>0</v>
      </c>
      <c r="Z1529" t="b">
        <f t="shared" si="70"/>
        <v>1</v>
      </c>
      <c r="AA1529" t="b">
        <f t="shared" si="71"/>
        <v>0</v>
      </c>
    </row>
    <row r="1530" spans="23:27" x14ac:dyDescent="0.25">
      <c r="W1530" t="str" cm="1">
        <f t="array" ref="W1530">RoundToTwoSigFigs(B1530*$O1530+$N1530)&amp;" "&amp;$J1530</f>
        <v xml:space="preserve">0 </v>
      </c>
      <c r="X1530" t="str" cm="1">
        <f t="array" ref="X1530">RoundToTwoSigFigs(C1530*$O1530+$N1530)&amp;" "&amp;$J1530</f>
        <v xml:space="preserve">0 </v>
      </c>
      <c r="Y1530" t="b">
        <f t="shared" si="69"/>
        <v>0</v>
      </c>
      <c r="Z1530" t="b">
        <f t="shared" si="70"/>
        <v>1</v>
      </c>
      <c r="AA1530" t="b">
        <f t="shared" si="71"/>
        <v>0</v>
      </c>
    </row>
    <row r="1531" spans="23:27" x14ac:dyDescent="0.25">
      <c r="W1531" t="str" cm="1">
        <f t="array" ref="W1531">RoundToTwoSigFigs(B1531*$O1531+$N1531)&amp;" "&amp;$J1531</f>
        <v xml:space="preserve">0 </v>
      </c>
      <c r="X1531" t="str" cm="1">
        <f t="array" ref="X1531">RoundToTwoSigFigs(C1531*$O1531+$N1531)&amp;" "&amp;$J1531</f>
        <v xml:space="preserve">0 </v>
      </c>
      <c r="Y1531" t="b">
        <f t="shared" si="69"/>
        <v>0</v>
      </c>
      <c r="Z1531" t="b">
        <f t="shared" si="70"/>
        <v>1</v>
      </c>
      <c r="AA1531" t="b">
        <f t="shared" si="71"/>
        <v>0</v>
      </c>
    </row>
    <row r="1532" spans="23:27" x14ac:dyDescent="0.25">
      <c r="W1532" t="str" cm="1">
        <f t="array" ref="W1532">RoundToTwoSigFigs(B1532*$O1532+$N1532)&amp;" "&amp;$J1532</f>
        <v xml:space="preserve">0 </v>
      </c>
      <c r="X1532" t="str" cm="1">
        <f t="array" ref="X1532">RoundToTwoSigFigs(C1532*$O1532+$N1532)&amp;" "&amp;$J1532</f>
        <v xml:space="preserve">0 </v>
      </c>
      <c r="Y1532" t="b">
        <f t="shared" si="69"/>
        <v>0</v>
      </c>
      <c r="Z1532" t="b">
        <f t="shared" si="70"/>
        <v>1</v>
      </c>
      <c r="AA1532" t="b">
        <f t="shared" si="71"/>
        <v>0</v>
      </c>
    </row>
    <row r="1533" spans="23:27" x14ac:dyDescent="0.25">
      <c r="W1533" t="str" cm="1">
        <f t="array" ref="W1533">RoundToTwoSigFigs(B1533*$O1533+$N1533)&amp;" "&amp;$J1533</f>
        <v xml:space="preserve">0 </v>
      </c>
      <c r="X1533" t="str" cm="1">
        <f t="array" ref="X1533">RoundToTwoSigFigs(C1533*$O1533+$N1533)&amp;" "&amp;$J1533</f>
        <v xml:space="preserve">0 </v>
      </c>
      <c r="Y1533" t="b">
        <f t="shared" si="69"/>
        <v>0</v>
      </c>
      <c r="Z1533" t="b">
        <f t="shared" si="70"/>
        <v>1</v>
      </c>
      <c r="AA1533" t="b">
        <f t="shared" si="71"/>
        <v>0</v>
      </c>
    </row>
    <row r="1534" spans="23:27" x14ac:dyDescent="0.25">
      <c r="W1534" t="str" cm="1">
        <f t="array" ref="W1534">RoundToTwoSigFigs(B1534*$O1534+$N1534)&amp;" "&amp;$J1534</f>
        <v xml:space="preserve">0 </v>
      </c>
      <c r="X1534" t="str" cm="1">
        <f t="array" ref="X1534">RoundToTwoSigFigs(C1534*$O1534+$N1534)&amp;" "&amp;$J1534</f>
        <v xml:space="preserve">0 </v>
      </c>
      <c r="Y1534" t="b">
        <f t="shared" si="69"/>
        <v>0</v>
      </c>
      <c r="Z1534" t="b">
        <f t="shared" si="70"/>
        <v>1</v>
      </c>
      <c r="AA1534" t="b">
        <f t="shared" si="71"/>
        <v>0</v>
      </c>
    </row>
    <row r="1535" spans="23:27" x14ac:dyDescent="0.25">
      <c r="W1535" t="str" cm="1">
        <f t="array" ref="W1535">RoundToTwoSigFigs(B1535*$O1535+$N1535)&amp;" "&amp;$J1535</f>
        <v xml:space="preserve">0 </v>
      </c>
      <c r="X1535" t="str" cm="1">
        <f t="array" ref="X1535">RoundToTwoSigFigs(C1535*$O1535+$N1535)&amp;" "&amp;$J1535</f>
        <v xml:space="preserve">0 </v>
      </c>
      <c r="Y1535" t="b">
        <f t="shared" si="69"/>
        <v>0</v>
      </c>
      <c r="Z1535" t="b">
        <f t="shared" si="70"/>
        <v>1</v>
      </c>
      <c r="AA1535" t="b">
        <f t="shared" si="71"/>
        <v>0</v>
      </c>
    </row>
    <row r="1536" spans="23:27" x14ac:dyDescent="0.25">
      <c r="W1536" t="str" cm="1">
        <f t="array" ref="W1536">RoundToTwoSigFigs(B1536*$O1536+$N1536)&amp;" "&amp;$J1536</f>
        <v xml:space="preserve">0 </v>
      </c>
      <c r="X1536" t="str" cm="1">
        <f t="array" ref="X1536">RoundToTwoSigFigs(C1536*$O1536+$N1536)&amp;" "&amp;$J1536</f>
        <v xml:space="preserve">0 </v>
      </c>
      <c r="Y1536" t="b">
        <f t="shared" si="69"/>
        <v>0</v>
      </c>
      <c r="Z1536" t="b">
        <f t="shared" si="70"/>
        <v>1</v>
      </c>
      <c r="AA1536" t="b">
        <f t="shared" si="71"/>
        <v>0</v>
      </c>
    </row>
    <row r="1537" spans="23:27" x14ac:dyDescent="0.25">
      <c r="W1537" t="str" cm="1">
        <f t="array" ref="W1537">RoundToTwoSigFigs(B1537*$O1537+$N1537)&amp;" "&amp;$J1537</f>
        <v xml:space="preserve">0 </v>
      </c>
      <c r="X1537" t="str" cm="1">
        <f t="array" ref="X1537">RoundToTwoSigFigs(C1537*$O1537+$N1537)&amp;" "&amp;$J1537</f>
        <v xml:space="preserve">0 </v>
      </c>
      <c r="Y1537" t="b">
        <f t="shared" si="69"/>
        <v>0</v>
      </c>
      <c r="Z1537" t="b">
        <f t="shared" si="70"/>
        <v>1</v>
      </c>
      <c r="AA1537" t="b">
        <f t="shared" si="71"/>
        <v>0</v>
      </c>
    </row>
    <row r="1538" spans="23:27" x14ac:dyDescent="0.25">
      <c r="W1538" t="str" cm="1">
        <f t="array" ref="W1538">RoundToTwoSigFigs(B1538*$O1538+$N1538)&amp;" "&amp;$J1538</f>
        <v xml:space="preserve">0 </v>
      </c>
      <c r="X1538" t="str" cm="1">
        <f t="array" ref="X1538">RoundToTwoSigFigs(C1538*$O1538+$N1538)&amp;" "&amp;$J1538</f>
        <v xml:space="preserve">0 </v>
      </c>
      <c r="Y1538" t="b">
        <f t="shared" si="69"/>
        <v>0</v>
      </c>
      <c r="Z1538" t="b">
        <f t="shared" si="70"/>
        <v>1</v>
      </c>
      <c r="AA1538" t="b">
        <f t="shared" si="71"/>
        <v>0</v>
      </c>
    </row>
    <row r="1539" spans="23:27" x14ac:dyDescent="0.25">
      <c r="W1539" t="str" cm="1">
        <f t="array" ref="W1539">RoundToTwoSigFigs(B1539*$O1539+$N1539)&amp;" "&amp;$J1539</f>
        <v xml:space="preserve">0 </v>
      </c>
      <c r="X1539" t="str" cm="1">
        <f t="array" ref="X1539">RoundToTwoSigFigs(C1539*$O1539+$N1539)&amp;" "&amp;$J1539</f>
        <v xml:space="preserve">0 </v>
      </c>
      <c r="Y1539" t="b">
        <f t="shared" ref="Y1539:Y1602" si="72">AND((W1539=U1539),(V1539=X1539))</f>
        <v>0</v>
      </c>
      <c r="Z1539" t="b">
        <f t="shared" ref="Z1539:Z1602" si="73">AND(B1539&gt;=F1539,B1539&lt;=G1539)</f>
        <v>1</v>
      </c>
      <c r="AA1539" t="b">
        <f t="shared" ref="AA1539:AA1602" si="74">F1539&lt;G1539</f>
        <v>0</v>
      </c>
    </row>
    <row r="1540" spans="23:27" x14ac:dyDescent="0.25">
      <c r="W1540" t="str" cm="1">
        <f t="array" ref="W1540">RoundToTwoSigFigs(B1540*$O1540+$N1540)&amp;" "&amp;$J1540</f>
        <v xml:space="preserve">0 </v>
      </c>
      <c r="X1540" t="str" cm="1">
        <f t="array" ref="X1540">RoundToTwoSigFigs(C1540*$O1540+$N1540)&amp;" "&amp;$J1540</f>
        <v xml:space="preserve">0 </v>
      </c>
      <c r="Y1540" t="b">
        <f t="shared" si="72"/>
        <v>0</v>
      </c>
      <c r="Z1540" t="b">
        <f t="shared" si="73"/>
        <v>1</v>
      </c>
      <c r="AA1540" t="b">
        <f t="shared" si="74"/>
        <v>0</v>
      </c>
    </row>
    <row r="1541" spans="23:27" x14ac:dyDescent="0.25">
      <c r="W1541" t="str" cm="1">
        <f t="array" ref="W1541">RoundToTwoSigFigs(B1541*$O1541+$N1541)&amp;" "&amp;$J1541</f>
        <v xml:space="preserve">0 </v>
      </c>
      <c r="X1541" t="str" cm="1">
        <f t="array" ref="X1541">RoundToTwoSigFigs(C1541*$O1541+$N1541)&amp;" "&amp;$J1541</f>
        <v xml:space="preserve">0 </v>
      </c>
      <c r="Y1541" t="b">
        <f t="shared" si="72"/>
        <v>0</v>
      </c>
      <c r="Z1541" t="b">
        <f t="shared" si="73"/>
        <v>1</v>
      </c>
      <c r="AA1541" t="b">
        <f t="shared" si="74"/>
        <v>0</v>
      </c>
    </row>
    <row r="1542" spans="23:27" x14ac:dyDescent="0.25">
      <c r="W1542" t="str" cm="1">
        <f t="array" ref="W1542">RoundToTwoSigFigs(B1542*$O1542+$N1542)&amp;" "&amp;$J1542</f>
        <v xml:space="preserve">0 </v>
      </c>
      <c r="X1542" t="str" cm="1">
        <f t="array" ref="X1542">RoundToTwoSigFigs(C1542*$O1542+$N1542)&amp;" "&amp;$J1542</f>
        <v xml:space="preserve">0 </v>
      </c>
      <c r="Y1542" t="b">
        <f t="shared" si="72"/>
        <v>0</v>
      </c>
      <c r="Z1542" t="b">
        <f t="shared" si="73"/>
        <v>1</v>
      </c>
      <c r="AA1542" t="b">
        <f t="shared" si="74"/>
        <v>0</v>
      </c>
    </row>
    <row r="1543" spans="23:27" x14ac:dyDescent="0.25">
      <c r="W1543" t="str" cm="1">
        <f t="array" ref="W1543">RoundToTwoSigFigs(B1543*$O1543+$N1543)&amp;" "&amp;$J1543</f>
        <v xml:space="preserve">0 </v>
      </c>
      <c r="X1543" t="str" cm="1">
        <f t="array" ref="X1543">RoundToTwoSigFigs(C1543*$O1543+$N1543)&amp;" "&amp;$J1543</f>
        <v xml:space="preserve">0 </v>
      </c>
      <c r="Y1543" t="b">
        <f t="shared" si="72"/>
        <v>0</v>
      </c>
      <c r="Z1543" t="b">
        <f t="shared" si="73"/>
        <v>1</v>
      </c>
      <c r="AA1543" t="b">
        <f t="shared" si="74"/>
        <v>0</v>
      </c>
    </row>
    <row r="1544" spans="23:27" x14ac:dyDescent="0.25">
      <c r="W1544" t="str" cm="1">
        <f t="array" ref="W1544">RoundToTwoSigFigs(B1544*$O1544+$N1544)&amp;" "&amp;$J1544</f>
        <v xml:space="preserve">0 </v>
      </c>
      <c r="X1544" t="str" cm="1">
        <f t="array" ref="X1544">RoundToTwoSigFigs(C1544*$O1544+$N1544)&amp;" "&amp;$J1544</f>
        <v xml:space="preserve">0 </v>
      </c>
      <c r="Y1544" t="b">
        <f t="shared" si="72"/>
        <v>0</v>
      </c>
      <c r="Z1544" t="b">
        <f t="shared" si="73"/>
        <v>1</v>
      </c>
      <c r="AA1544" t="b">
        <f t="shared" si="74"/>
        <v>0</v>
      </c>
    </row>
    <row r="1545" spans="23:27" x14ac:dyDescent="0.25">
      <c r="W1545" t="str" cm="1">
        <f t="array" ref="W1545">RoundToTwoSigFigs(B1545*$O1545+$N1545)&amp;" "&amp;$J1545</f>
        <v xml:space="preserve">0 </v>
      </c>
      <c r="X1545" t="str" cm="1">
        <f t="array" ref="X1545">RoundToTwoSigFigs(C1545*$O1545+$N1545)&amp;" "&amp;$J1545</f>
        <v xml:space="preserve">0 </v>
      </c>
      <c r="Y1545" t="b">
        <f t="shared" si="72"/>
        <v>0</v>
      </c>
      <c r="Z1545" t="b">
        <f t="shared" si="73"/>
        <v>1</v>
      </c>
      <c r="AA1545" t="b">
        <f t="shared" si="74"/>
        <v>0</v>
      </c>
    </row>
    <row r="1546" spans="23:27" x14ac:dyDescent="0.25">
      <c r="W1546" t="str" cm="1">
        <f t="array" ref="W1546">RoundToTwoSigFigs(B1546*$O1546+$N1546)&amp;" "&amp;$J1546</f>
        <v xml:space="preserve">0 </v>
      </c>
      <c r="X1546" t="str" cm="1">
        <f t="array" ref="X1546">RoundToTwoSigFigs(C1546*$O1546+$N1546)&amp;" "&amp;$J1546</f>
        <v xml:space="preserve">0 </v>
      </c>
      <c r="Y1546" t="b">
        <f t="shared" si="72"/>
        <v>0</v>
      </c>
      <c r="Z1546" t="b">
        <f t="shared" si="73"/>
        <v>1</v>
      </c>
      <c r="AA1546" t="b">
        <f t="shared" si="74"/>
        <v>0</v>
      </c>
    </row>
    <row r="1547" spans="23:27" x14ac:dyDescent="0.25">
      <c r="W1547" t="str" cm="1">
        <f t="array" ref="W1547">RoundToTwoSigFigs(B1547*$O1547+$N1547)&amp;" "&amp;$J1547</f>
        <v xml:space="preserve">0 </v>
      </c>
      <c r="X1547" t="str" cm="1">
        <f t="array" ref="X1547">RoundToTwoSigFigs(C1547*$O1547+$N1547)&amp;" "&amp;$J1547</f>
        <v xml:space="preserve">0 </v>
      </c>
      <c r="Y1547" t="b">
        <f t="shared" si="72"/>
        <v>0</v>
      </c>
      <c r="Z1547" t="b">
        <f t="shared" si="73"/>
        <v>1</v>
      </c>
      <c r="AA1547" t="b">
        <f t="shared" si="74"/>
        <v>0</v>
      </c>
    </row>
    <row r="1548" spans="23:27" x14ac:dyDescent="0.25">
      <c r="W1548" t="str" cm="1">
        <f t="array" ref="W1548">RoundToTwoSigFigs(B1548*$O1548+$N1548)&amp;" "&amp;$J1548</f>
        <v xml:space="preserve">0 </v>
      </c>
      <c r="X1548" t="str" cm="1">
        <f t="array" ref="X1548">RoundToTwoSigFigs(C1548*$O1548+$N1548)&amp;" "&amp;$J1548</f>
        <v xml:space="preserve">0 </v>
      </c>
      <c r="Y1548" t="b">
        <f t="shared" si="72"/>
        <v>0</v>
      </c>
      <c r="Z1548" t="b">
        <f t="shared" si="73"/>
        <v>1</v>
      </c>
      <c r="AA1548" t="b">
        <f t="shared" si="74"/>
        <v>0</v>
      </c>
    </row>
    <row r="1549" spans="23:27" x14ac:dyDescent="0.25">
      <c r="W1549" t="str" cm="1">
        <f t="array" ref="W1549">RoundToTwoSigFigs(B1549*$O1549+$N1549)&amp;" "&amp;$J1549</f>
        <v xml:space="preserve">0 </v>
      </c>
      <c r="X1549" t="str" cm="1">
        <f t="array" ref="X1549">RoundToTwoSigFigs(C1549*$O1549+$N1549)&amp;" "&amp;$J1549</f>
        <v xml:space="preserve">0 </v>
      </c>
      <c r="Y1549" t="b">
        <f t="shared" si="72"/>
        <v>0</v>
      </c>
      <c r="Z1549" t="b">
        <f t="shared" si="73"/>
        <v>1</v>
      </c>
      <c r="AA1549" t="b">
        <f t="shared" si="74"/>
        <v>0</v>
      </c>
    </row>
    <row r="1550" spans="23:27" x14ac:dyDescent="0.25">
      <c r="W1550" t="str" cm="1">
        <f t="array" ref="W1550">RoundToTwoSigFigs(B1550*$O1550+$N1550)&amp;" "&amp;$J1550</f>
        <v xml:space="preserve">0 </v>
      </c>
      <c r="X1550" t="str" cm="1">
        <f t="array" ref="X1550">RoundToTwoSigFigs(C1550*$O1550+$N1550)&amp;" "&amp;$J1550</f>
        <v xml:space="preserve">0 </v>
      </c>
      <c r="Y1550" t="b">
        <f t="shared" si="72"/>
        <v>0</v>
      </c>
      <c r="Z1550" t="b">
        <f t="shared" si="73"/>
        <v>1</v>
      </c>
      <c r="AA1550" t="b">
        <f t="shared" si="74"/>
        <v>0</v>
      </c>
    </row>
    <row r="1551" spans="23:27" x14ac:dyDescent="0.25">
      <c r="W1551" t="str" cm="1">
        <f t="array" ref="W1551">RoundToTwoSigFigs(B1551*$O1551+$N1551)&amp;" "&amp;$J1551</f>
        <v xml:space="preserve">0 </v>
      </c>
      <c r="X1551" t="str" cm="1">
        <f t="array" ref="X1551">RoundToTwoSigFigs(C1551*$O1551+$N1551)&amp;" "&amp;$J1551</f>
        <v xml:space="preserve">0 </v>
      </c>
      <c r="Y1551" t="b">
        <f t="shared" si="72"/>
        <v>0</v>
      </c>
      <c r="Z1551" t="b">
        <f t="shared" si="73"/>
        <v>1</v>
      </c>
      <c r="AA1551" t="b">
        <f t="shared" si="74"/>
        <v>0</v>
      </c>
    </row>
    <row r="1552" spans="23:27" x14ac:dyDescent="0.25">
      <c r="W1552" t="str" cm="1">
        <f t="array" ref="W1552">RoundToTwoSigFigs(B1552*$O1552+$N1552)&amp;" "&amp;$J1552</f>
        <v xml:space="preserve">0 </v>
      </c>
      <c r="X1552" t="str" cm="1">
        <f t="array" ref="X1552">RoundToTwoSigFigs(C1552*$O1552+$N1552)&amp;" "&amp;$J1552</f>
        <v xml:space="preserve">0 </v>
      </c>
      <c r="Y1552" t="b">
        <f t="shared" si="72"/>
        <v>0</v>
      </c>
      <c r="Z1552" t="b">
        <f t="shared" si="73"/>
        <v>1</v>
      </c>
      <c r="AA1552" t="b">
        <f t="shared" si="74"/>
        <v>0</v>
      </c>
    </row>
    <row r="1553" spans="23:27" x14ac:dyDescent="0.25">
      <c r="W1553" t="str" cm="1">
        <f t="array" ref="W1553">RoundToTwoSigFigs(B1553*$O1553+$N1553)&amp;" "&amp;$J1553</f>
        <v xml:space="preserve">0 </v>
      </c>
      <c r="X1553" t="str" cm="1">
        <f t="array" ref="X1553">RoundToTwoSigFigs(C1553*$O1553+$N1553)&amp;" "&amp;$J1553</f>
        <v xml:space="preserve">0 </v>
      </c>
      <c r="Y1553" t="b">
        <f t="shared" si="72"/>
        <v>0</v>
      </c>
      <c r="Z1553" t="b">
        <f t="shared" si="73"/>
        <v>1</v>
      </c>
      <c r="AA1553" t="b">
        <f t="shared" si="74"/>
        <v>0</v>
      </c>
    </row>
    <row r="1554" spans="23:27" x14ac:dyDescent="0.25">
      <c r="W1554" t="str" cm="1">
        <f t="array" ref="W1554">RoundToTwoSigFigs(B1554*$O1554+$N1554)&amp;" "&amp;$J1554</f>
        <v xml:space="preserve">0 </v>
      </c>
      <c r="X1554" t="str" cm="1">
        <f t="array" ref="X1554">RoundToTwoSigFigs(C1554*$O1554+$N1554)&amp;" "&amp;$J1554</f>
        <v xml:space="preserve">0 </v>
      </c>
      <c r="Y1554" t="b">
        <f t="shared" si="72"/>
        <v>0</v>
      </c>
      <c r="Z1554" t="b">
        <f t="shared" si="73"/>
        <v>1</v>
      </c>
      <c r="AA1554" t="b">
        <f t="shared" si="74"/>
        <v>0</v>
      </c>
    </row>
    <row r="1555" spans="23:27" x14ac:dyDescent="0.25">
      <c r="W1555" t="str" cm="1">
        <f t="array" ref="W1555">RoundToTwoSigFigs(B1555*$O1555+$N1555)&amp;" "&amp;$J1555</f>
        <v xml:space="preserve">0 </v>
      </c>
      <c r="X1555" t="str" cm="1">
        <f t="array" ref="X1555">RoundToTwoSigFigs(C1555*$O1555+$N1555)&amp;" "&amp;$J1555</f>
        <v xml:space="preserve">0 </v>
      </c>
      <c r="Y1555" t="b">
        <f t="shared" si="72"/>
        <v>0</v>
      </c>
      <c r="Z1555" t="b">
        <f t="shared" si="73"/>
        <v>1</v>
      </c>
      <c r="AA1555" t="b">
        <f t="shared" si="74"/>
        <v>0</v>
      </c>
    </row>
    <row r="1556" spans="23:27" x14ac:dyDescent="0.25">
      <c r="W1556" t="str" cm="1">
        <f t="array" ref="W1556">RoundToTwoSigFigs(B1556*$O1556+$N1556)&amp;" "&amp;$J1556</f>
        <v xml:space="preserve">0 </v>
      </c>
      <c r="X1556" t="str" cm="1">
        <f t="array" ref="X1556">RoundToTwoSigFigs(C1556*$O1556+$N1556)&amp;" "&amp;$J1556</f>
        <v xml:space="preserve">0 </v>
      </c>
      <c r="Y1556" t="b">
        <f t="shared" si="72"/>
        <v>0</v>
      </c>
      <c r="Z1556" t="b">
        <f t="shared" si="73"/>
        <v>1</v>
      </c>
      <c r="AA1556" t="b">
        <f t="shared" si="74"/>
        <v>0</v>
      </c>
    </row>
    <row r="1557" spans="23:27" x14ac:dyDescent="0.25">
      <c r="W1557" t="str" cm="1">
        <f t="array" ref="W1557">RoundToTwoSigFigs(B1557*$O1557+$N1557)&amp;" "&amp;$J1557</f>
        <v xml:space="preserve">0 </v>
      </c>
      <c r="X1557" t="str" cm="1">
        <f t="array" ref="X1557">RoundToTwoSigFigs(C1557*$O1557+$N1557)&amp;" "&amp;$J1557</f>
        <v xml:space="preserve">0 </v>
      </c>
      <c r="Y1557" t="b">
        <f t="shared" si="72"/>
        <v>0</v>
      </c>
      <c r="Z1557" t="b">
        <f t="shared" si="73"/>
        <v>1</v>
      </c>
      <c r="AA1557" t="b">
        <f t="shared" si="74"/>
        <v>0</v>
      </c>
    </row>
    <row r="1558" spans="23:27" x14ac:dyDescent="0.25">
      <c r="W1558" t="str" cm="1">
        <f t="array" ref="W1558">RoundToTwoSigFigs(B1558*$O1558+$N1558)&amp;" "&amp;$J1558</f>
        <v xml:space="preserve">0 </v>
      </c>
      <c r="X1558" t="str" cm="1">
        <f t="array" ref="X1558">RoundToTwoSigFigs(C1558*$O1558+$N1558)&amp;" "&amp;$J1558</f>
        <v xml:space="preserve">0 </v>
      </c>
      <c r="Y1558" t="b">
        <f t="shared" si="72"/>
        <v>0</v>
      </c>
      <c r="Z1558" t="b">
        <f t="shared" si="73"/>
        <v>1</v>
      </c>
      <c r="AA1558" t="b">
        <f t="shared" si="74"/>
        <v>0</v>
      </c>
    </row>
    <row r="1559" spans="23:27" x14ac:dyDescent="0.25">
      <c r="W1559" t="str" cm="1">
        <f t="array" ref="W1559">RoundToTwoSigFigs(B1559*$O1559+$N1559)&amp;" "&amp;$J1559</f>
        <v xml:space="preserve">0 </v>
      </c>
      <c r="X1559" t="str" cm="1">
        <f t="array" ref="X1559">RoundToTwoSigFigs(C1559*$O1559+$N1559)&amp;" "&amp;$J1559</f>
        <v xml:space="preserve">0 </v>
      </c>
      <c r="Y1559" t="b">
        <f t="shared" si="72"/>
        <v>0</v>
      </c>
      <c r="Z1559" t="b">
        <f t="shared" si="73"/>
        <v>1</v>
      </c>
      <c r="AA1559" t="b">
        <f t="shared" si="74"/>
        <v>0</v>
      </c>
    </row>
    <row r="1560" spans="23:27" x14ac:dyDescent="0.25">
      <c r="W1560" t="str" cm="1">
        <f t="array" ref="W1560">RoundToTwoSigFigs(B1560*$O1560+$N1560)&amp;" "&amp;$J1560</f>
        <v xml:space="preserve">0 </v>
      </c>
      <c r="X1560" t="str" cm="1">
        <f t="array" ref="X1560">RoundToTwoSigFigs(C1560*$O1560+$N1560)&amp;" "&amp;$J1560</f>
        <v xml:space="preserve">0 </v>
      </c>
      <c r="Y1560" t="b">
        <f t="shared" si="72"/>
        <v>0</v>
      </c>
      <c r="Z1560" t="b">
        <f t="shared" si="73"/>
        <v>1</v>
      </c>
      <c r="AA1560" t="b">
        <f t="shared" si="74"/>
        <v>0</v>
      </c>
    </row>
    <row r="1561" spans="23:27" x14ac:dyDescent="0.25">
      <c r="W1561" t="str" cm="1">
        <f t="array" ref="W1561">RoundToTwoSigFigs(B1561*$O1561+$N1561)&amp;" "&amp;$J1561</f>
        <v xml:space="preserve">0 </v>
      </c>
      <c r="X1561" t="str" cm="1">
        <f t="array" ref="X1561">RoundToTwoSigFigs(C1561*$O1561+$N1561)&amp;" "&amp;$J1561</f>
        <v xml:space="preserve">0 </v>
      </c>
      <c r="Y1561" t="b">
        <f t="shared" si="72"/>
        <v>0</v>
      </c>
      <c r="Z1561" t="b">
        <f t="shared" si="73"/>
        <v>1</v>
      </c>
      <c r="AA1561" t="b">
        <f t="shared" si="74"/>
        <v>0</v>
      </c>
    </row>
    <row r="1562" spans="23:27" x14ac:dyDescent="0.25">
      <c r="W1562" t="str" cm="1">
        <f t="array" ref="W1562">RoundToTwoSigFigs(B1562*$O1562+$N1562)&amp;" "&amp;$J1562</f>
        <v xml:space="preserve">0 </v>
      </c>
      <c r="X1562" t="str" cm="1">
        <f t="array" ref="X1562">RoundToTwoSigFigs(C1562*$O1562+$N1562)&amp;" "&amp;$J1562</f>
        <v xml:space="preserve">0 </v>
      </c>
      <c r="Y1562" t="b">
        <f t="shared" si="72"/>
        <v>0</v>
      </c>
      <c r="Z1562" t="b">
        <f t="shared" si="73"/>
        <v>1</v>
      </c>
      <c r="AA1562" t="b">
        <f t="shared" si="74"/>
        <v>0</v>
      </c>
    </row>
    <row r="1563" spans="23:27" x14ac:dyDescent="0.25">
      <c r="W1563" t="str" cm="1">
        <f t="array" ref="W1563">RoundToTwoSigFigs(B1563*$O1563+$N1563)&amp;" "&amp;$J1563</f>
        <v xml:space="preserve">0 </v>
      </c>
      <c r="X1563" t="str" cm="1">
        <f t="array" ref="X1563">RoundToTwoSigFigs(C1563*$O1563+$N1563)&amp;" "&amp;$J1563</f>
        <v xml:space="preserve">0 </v>
      </c>
      <c r="Y1563" t="b">
        <f t="shared" si="72"/>
        <v>0</v>
      </c>
      <c r="Z1563" t="b">
        <f t="shared" si="73"/>
        <v>1</v>
      </c>
      <c r="AA1563" t="b">
        <f t="shared" si="74"/>
        <v>0</v>
      </c>
    </row>
    <row r="1564" spans="23:27" x14ac:dyDescent="0.25">
      <c r="W1564" t="str" cm="1">
        <f t="array" ref="W1564">RoundToTwoSigFigs(B1564*$O1564+$N1564)&amp;" "&amp;$J1564</f>
        <v xml:space="preserve">0 </v>
      </c>
      <c r="X1564" t="str" cm="1">
        <f t="array" ref="X1564">RoundToTwoSigFigs(C1564*$O1564+$N1564)&amp;" "&amp;$J1564</f>
        <v xml:space="preserve">0 </v>
      </c>
      <c r="Y1564" t="b">
        <f t="shared" si="72"/>
        <v>0</v>
      </c>
      <c r="Z1564" t="b">
        <f t="shared" si="73"/>
        <v>1</v>
      </c>
      <c r="AA1564" t="b">
        <f t="shared" si="74"/>
        <v>0</v>
      </c>
    </row>
    <row r="1565" spans="23:27" x14ac:dyDescent="0.25">
      <c r="W1565" t="str" cm="1">
        <f t="array" ref="W1565">RoundToTwoSigFigs(B1565*$O1565+$N1565)&amp;" "&amp;$J1565</f>
        <v xml:space="preserve">0 </v>
      </c>
      <c r="X1565" t="str" cm="1">
        <f t="array" ref="X1565">RoundToTwoSigFigs(C1565*$O1565+$N1565)&amp;" "&amp;$J1565</f>
        <v xml:space="preserve">0 </v>
      </c>
      <c r="Y1565" t="b">
        <f t="shared" si="72"/>
        <v>0</v>
      </c>
      <c r="Z1565" t="b">
        <f t="shared" si="73"/>
        <v>1</v>
      </c>
      <c r="AA1565" t="b">
        <f t="shared" si="74"/>
        <v>0</v>
      </c>
    </row>
    <row r="1566" spans="23:27" x14ac:dyDescent="0.25">
      <c r="W1566" t="str" cm="1">
        <f t="array" ref="W1566">RoundToTwoSigFigs(B1566*$O1566+$N1566)&amp;" "&amp;$J1566</f>
        <v xml:space="preserve">0 </v>
      </c>
      <c r="X1566" t="str" cm="1">
        <f t="array" ref="X1566">RoundToTwoSigFigs(C1566*$O1566+$N1566)&amp;" "&amp;$J1566</f>
        <v xml:space="preserve">0 </v>
      </c>
      <c r="Y1566" t="b">
        <f t="shared" si="72"/>
        <v>0</v>
      </c>
      <c r="Z1566" t="b">
        <f t="shared" si="73"/>
        <v>1</v>
      </c>
      <c r="AA1566" t="b">
        <f t="shared" si="74"/>
        <v>0</v>
      </c>
    </row>
    <row r="1567" spans="23:27" x14ac:dyDescent="0.25">
      <c r="W1567" t="str" cm="1">
        <f t="array" ref="W1567">RoundToTwoSigFigs(B1567*$O1567+$N1567)&amp;" "&amp;$J1567</f>
        <v xml:space="preserve">0 </v>
      </c>
      <c r="X1567" t="str" cm="1">
        <f t="array" ref="X1567">RoundToTwoSigFigs(C1567*$O1567+$N1567)&amp;" "&amp;$J1567</f>
        <v xml:space="preserve">0 </v>
      </c>
      <c r="Y1567" t="b">
        <f t="shared" si="72"/>
        <v>0</v>
      </c>
      <c r="Z1567" t="b">
        <f t="shared" si="73"/>
        <v>1</v>
      </c>
      <c r="AA1567" t="b">
        <f t="shared" si="74"/>
        <v>0</v>
      </c>
    </row>
    <row r="1568" spans="23:27" x14ac:dyDescent="0.25">
      <c r="W1568" t="str" cm="1">
        <f t="array" ref="W1568">RoundToTwoSigFigs(B1568*$O1568+$N1568)&amp;" "&amp;$J1568</f>
        <v xml:space="preserve">0 </v>
      </c>
      <c r="X1568" t="str" cm="1">
        <f t="array" ref="X1568">RoundToTwoSigFigs(C1568*$O1568+$N1568)&amp;" "&amp;$J1568</f>
        <v xml:space="preserve">0 </v>
      </c>
      <c r="Y1568" t="b">
        <f t="shared" si="72"/>
        <v>0</v>
      </c>
      <c r="Z1568" t="b">
        <f t="shared" si="73"/>
        <v>1</v>
      </c>
      <c r="AA1568" t="b">
        <f t="shared" si="74"/>
        <v>0</v>
      </c>
    </row>
    <row r="1569" spans="23:27" x14ac:dyDescent="0.25">
      <c r="W1569" t="str" cm="1">
        <f t="array" ref="W1569">RoundToTwoSigFigs(B1569*$O1569+$N1569)&amp;" "&amp;$J1569</f>
        <v xml:space="preserve">0 </v>
      </c>
      <c r="X1569" t="str" cm="1">
        <f t="array" ref="X1569">RoundToTwoSigFigs(C1569*$O1569+$N1569)&amp;" "&amp;$J1569</f>
        <v xml:space="preserve">0 </v>
      </c>
      <c r="Y1569" t="b">
        <f t="shared" si="72"/>
        <v>0</v>
      </c>
      <c r="Z1569" t="b">
        <f t="shared" si="73"/>
        <v>1</v>
      </c>
      <c r="AA1569" t="b">
        <f t="shared" si="74"/>
        <v>0</v>
      </c>
    </row>
    <row r="1570" spans="23:27" x14ac:dyDescent="0.25">
      <c r="W1570" t="str" cm="1">
        <f t="array" ref="W1570">RoundToTwoSigFigs(B1570*$O1570+$N1570)&amp;" "&amp;$J1570</f>
        <v xml:space="preserve">0 </v>
      </c>
      <c r="X1570" t="str" cm="1">
        <f t="array" ref="X1570">RoundToTwoSigFigs(C1570*$O1570+$N1570)&amp;" "&amp;$J1570</f>
        <v xml:space="preserve">0 </v>
      </c>
      <c r="Y1570" t="b">
        <f t="shared" si="72"/>
        <v>0</v>
      </c>
      <c r="Z1570" t="b">
        <f t="shared" si="73"/>
        <v>1</v>
      </c>
      <c r="AA1570" t="b">
        <f t="shared" si="74"/>
        <v>0</v>
      </c>
    </row>
    <row r="1571" spans="23:27" x14ac:dyDescent="0.25">
      <c r="W1571" t="str" cm="1">
        <f t="array" ref="W1571">RoundToTwoSigFigs(B1571*$O1571+$N1571)&amp;" "&amp;$J1571</f>
        <v xml:space="preserve">0 </v>
      </c>
      <c r="X1571" t="str" cm="1">
        <f t="array" ref="X1571">RoundToTwoSigFigs(C1571*$O1571+$N1571)&amp;" "&amp;$J1571</f>
        <v xml:space="preserve">0 </v>
      </c>
      <c r="Y1571" t="b">
        <f t="shared" si="72"/>
        <v>0</v>
      </c>
      <c r="Z1571" t="b">
        <f t="shared" si="73"/>
        <v>1</v>
      </c>
      <c r="AA1571" t="b">
        <f t="shared" si="74"/>
        <v>0</v>
      </c>
    </row>
    <row r="1572" spans="23:27" x14ac:dyDescent="0.25">
      <c r="W1572" t="str" cm="1">
        <f t="array" ref="W1572">RoundToTwoSigFigs(B1572*$O1572+$N1572)&amp;" "&amp;$J1572</f>
        <v xml:space="preserve">0 </v>
      </c>
      <c r="X1572" t="str" cm="1">
        <f t="array" ref="X1572">RoundToTwoSigFigs(C1572*$O1572+$N1572)&amp;" "&amp;$J1572</f>
        <v xml:space="preserve">0 </v>
      </c>
      <c r="Y1572" t="b">
        <f t="shared" si="72"/>
        <v>0</v>
      </c>
      <c r="Z1572" t="b">
        <f t="shared" si="73"/>
        <v>1</v>
      </c>
      <c r="AA1572" t="b">
        <f t="shared" si="74"/>
        <v>0</v>
      </c>
    </row>
    <row r="1573" spans="23:27" x14ac:dyDescent="0.25">
      <c r="W1573" t="str" cm="1">
        <f t="array" ref="W1573">RoundToTwoSigFigs(B1573*$O1573+$N1573)&amp;" "&amp;$J1573</f>
        <v xml:space="preserve">0 </v>
      </c>
      <c r="X1573" t="str" cm="1">
        <f t="array" ref="X1573">RoundToTwoSigFigs(C1573*$O1573+$N1573)&amp;" "&amp;$J1573</f>
        <v xml:space="preserve">0 </v>
      </c>
      <c r="Y1573" t="b">
        <f t="shared" si="72"/>
        <v>0</v>
      </c>
      <c r="Z1573" t="b">
        <f t="shared" si="73"/>
        <v>1</v>
      </c>
      <c r="AA1573" t="b">
        <f t="shared" si="74"/>
        <v>0</v>
      </c>
    </row>
    <row r="1574" spans="23:27" x14ac:dyDescent="0.25">
      <c r="W1574" t="str" cm="1">
        <f t="array" ref="W1574">RoundToTwoSigFigs(B1574*$O1574+$N1574)&amp;" "&amp;$J1574</f>
        <v xml:space="preserve">0 </v>
      </c>
      <c r="X1574" t="str" cm="1">
        <f t="array" ref="X1574">RoundToTwoSigFigs(C1574*$O1574+$N1574)&amp;" "&amp;$J1574</f>
        <v xml:space="preserve">0 </v>
      </c>
      <c r="Y1574" t="b">
        <f t="shared" si="72"/>
        <v>0</v>
      </c>
      <c r="Z1574" t="b">
        <f t="shared" si="73"/>
        <v>1</v>
      </c>
      <c r="AA1574" t="b">
        <f t="shared" si="74"/>
        <v>0</v>
      </c>
    </row>
    <row r="1575" spans="23:27" x14ac:dyDescent="0.25">
      <c r="W1575" t="str" cm="1">
        <f t="array" ref="W1575">RoundToTwoSigFigs(B1575*$O1575+$N1575)&amp;" "&amp;$J1575</f>
        <v xml:space="preserve">0 </v>
      </c>
      <c r="X1575" t="str" cm="1">
        <f t="array" ref="X1575">RoundToTwoSigFigs(C1575*$O1575+$N1575)&amp;" "&amp;$J1575</f>
        <v xml:space="preserve">0 </v>
      </c>
      <c r="Y1575" t="b">
        <f t="shared" si="72"/>
        <v>0</v>
      </c>
      <c r="Z1575" t="b">
        <f t="shared" si="73"/>
        <v>1</v>
      </c>
      <c r="AA1575" t="b">
        <f t="shared" si="74"/>
        <v>0</v>
      </c>
    </row>
    <row r="1576" spans="23:27" x14ac:dyDescent="0.25">
      <c r="W1576" t="str" cm="1">
        <f t="array" ref="W1576">RoundToTwoSigFigs(B1576*$O1576+$N1576)&amp;" "&amp;$J1576</f>
        <v xml:space="preserve">0 </v>
      </c>
      <c r="X1576" t="str" cm="1">
        <f t="array" ref="X1576">RoundToTwoSigFigs(C1576*$O1576+$N1576)&amp;" "&amp;$J1576</f>
        <v xml:space="preserve">0 </v>
      </c>
      <c r="Y1576" t="b">
        <f t="shared" si="72"/>
        <v>0</v>
      </c>
      <c r="Z1576" t="b">
        <f t="shared" si="73"/>
        <v>1</v>
      </c>
      <c r="AA1576" t="b">
        <f t="shared" si="74"/>
        <v>0</v>
      </c>
    </row>
    <row r="1577" spans="23:27" x14ac:dyDescent="0.25">
      <c r="W1577" t="str" cm="1">
        <f t="array" ref="W1577">RoundToTwoSigFigs(B1577*$O1577+$N1577)&amp;" "&amp;$J1577</f>
        <v xml:space="preserve">0 </v>
      </c>
      <c r="X1577" t="str" cm="1">
        <f t="array" ref="X1577">RoundToTwoSigFigs(C1577*$O1577+$N1577)&amp;" "&amp;$J1577</f>
        <v xml:space="preserve">0 </v>
      </c>
      <c r="Y1577" t="b">
        <f t="shared" si="72"/>
        <v>0</v>
      </c>
      <c r="Z1577" t="b">
        <f t="shared" si="73"/>
        <v>1</v>
      </c>
      <c r="AA1577" t="b">
        <f t="shared" si="74"/>
        <v>0</v>
      </c>
    </row>
    <row r="1578" spans="23:27" x14ac:dyDescent="0.25">
      <c r="W1578" t="str" cm="1">
        <f t="array" ref="W1578">RoundToTwoSigFigs(B1578*$O1578+$N1578)&amp;" "&amp;$J1578</f>
        <v xml:space="preserve">0 </v>
      </c>
      <c r="X1578" t="str" cm="1">
        <f t="array" ref="X1578">RoundToTwoSigFigs(C1578*$O1578+$N1578)&amp;" "&amp;$J1578</f>
        <v xml:space="preserve">0 </v>
      </c>
      <c r="Y1578" t="b">
        <f t="shared" si="72"/>
        <v>0</v>
      </c>
      <c r="Z1578" t="b">
        <f t="shared" si="73"/>
        <v>1</v>
      </c>
      <c r="AA1578" t="b">
        <f t="shared" si="74"/>
        <v>0</v>
      </c>
    </row>
    <row r="1579" spans="23:27" x14ac:dyDescent="0.25">
      <c r="W1579" t="str" cm="1">
        <f t="array" ref="W1579">RoundToTwoSigFigs(B1579*$O1579+$N1579)&amp;" "&amp;$J1579</f>
        <v xml:space="preserve">0 </v>
      </c>
      <c r="X1579" t="str" cm="1">
        <f t="array" ref="X1579">RoundToTwoSigFigs(C1579*$O1579+$N1579)&amp;" "&amp;$J1579</f>
        <v xml:space="preserve">0 </v>
      </c>
      <c r="Y1579" t="b">
        <f t="shared" si="72"/>
        <v>0</v>
      </c>
      <c r="Z1579" t="b">
        <f t="shared" si="73"/>
        <v>1</v>
      </c>
      <c r="AA1579" t="b">
        <f t="shared" si="74"/>
        <v>0</v>
      </c>
    </row>
    <row r="1580" spans="23:27" x14ac:dyDescent="0.25">
      <c r="W1580" t="str" cm="1">
        <f t="array" ref="W1580">RoundToTwoSigFigs(B1580*$O1580+$N1580)&amp;" "&amp;$J1580</f>
        <v xml:space="preserve">0 </v>
      </c>
      <c r="X1580" t="str" cm="1">
        <f t="array" ref="X1580">RoundToTwoSigFigs(C1580*$O1580+$N1580)&amp;" "&amp;$J1580</f>
        <v xml:space="preserve">0 </v>
      </c>
      <c r="Y1580" t="b">
        <f t="shared" si="72"/>
        <v>0</v>
      </c>
      <c r="Z1580" t="b">
        <f t="shared" si="73"/>
        <v>1</v>
      </c>
      <c r="AA1580" t="b">
        <f t="shared" si="74"/>
        <v>0</v>
      </c>
    </row>
    <row r="1581" spans="23:27" x14ac:dyDescent="0.25">
      <c r="W1581" t="str" cm="1">
        <f t="array" ref="W1581">RoundToTwoSigFigs(B1581*$O1581+$N1581)&amp;" "&amp;$J1581</f>
        <v xml:space="preserve">0 </v>
      </c>
      <c r="X1581" t="str" cm="1">
        <f t="array" ref="X1581">RoundToTwoSigFigs(C1581*$O1581+$N1581)&amp;" "&amp;$J1581</f>
        <v xml:space="preserve">0 </v>
      </c>
      <c r="Y1581" t="b">
        <f t="shared" si="72"/>
        <v>0</v>
      </c>
      <c r="Z1581" t="b">
        <f t="shared" si="73"/>
        <v>1</v>
      </c>
      <c r="AA1581" t="b">
        <f t="shared" si="74"/>
        <v>0</v>
      </c>
    </row>
    <row r="1582" spans="23:27" x14ac:dyDescent="0.25">
      <c r="W1582" t="str" cm="1">
        <f t="array" ref="W1582">RoundToTwoSigFigs(B1582*$O1582+$N1582)&amp;" "&amp;$J1582</f>
        <v xml:space="preserve">0 </v>
      </c>
      <c r="X1582" t="str" cm="1">
        <f t="array" ref="X1582">RoundToTwoSigFigs(C1582*$O1582+$N1582)&amp;" "&amp;$J1582</f>
        <v xml:space="preserve">0 </v>
      </c>
      <c r="Y1582" t="b">
        <f t="shared" si="72"/>
        <v>0</v>
      </c>
      <c r="Z1582" t="b">
        <f t="shared" si="73"/>
        <v>1</v>
      </c>
      <c r="AA1582" t="b">
        <f t="shared" si="74"/>
        <v>0</v>
      </c>
    </row>
    <row r="1583" spans="23:27" x14ac:dyDescent="0.25">
      <c r="W1583" t="str" cm="1">
        <f t="array" ref="W1583">RoundToTwoSigFigs(B1583*$O1583+$N1583)&amp;" "&amp;$J1583</f>
        <v xml:space="preserve">0 </v>
      </c>
      <c r="X1583" t="str" cm="1">
        <f t="array" ref="X1583">RoundToTwoSigFigs(C1583*$O1583+$N1583)&amp;" "&amp;$J1583</f>
        <v xml:space="preserve">0 </v>
      </c>
      <c r="Y1583" t="b">
        <f t="shared" si="72"/>
        <v>0</v>
      </c>
      <c r="Z1583" t="b">
        <f t="shared" si="73"/>
        <v>1</v>
      </c>
      <c r="AA1583" t="b">
        <f t="shared" si="74"/>
        <v>0</v>
      </c>
    </row>
    <row r="1584" spans="23:27" x14ac:dyDescent="0.25">
      <c r="W1584" t="str" cm="1">
        <f t="array" ref="W1584">RoundToTwoSigFigs(B1584*$O1584+$N1584)&amp;" "&amp;$J1584</f>
        <v xml:space="preserve">0 </v>
      </c>
      <c r="X1584" t="str" cm="1">
        <f t="array" ref="X1584">RoundToTwoSigFigs(C1584*$O1584+$N1584)&amp;" "&amp;$J1584</f>
        <v xml:space="preserve">0 </v>
      </c>
      <c r="Y1584" t="b">
        <f t="shared" si="72"/>
        <v>0</v>
      </c>
      <c r="Z1584" t="b">
        <f t="shared" si="73"/>
        <v>1</v>
      </c>
      <c r="AA1584" t="b">
        <f t="shared" si="74"/>
        <v>0</v>
      </c>
    </row>
    <row r="1585" spans="23:27" x14ac:dyDescent="0.25">
      <c r="W1585" t="str" cm="1">
        <f t="array" ref="W1585">RoundToTwoSigFigs(B1585*$O1585+$N1585)&amp;" "&amp;$J1585</f>
        <v xml:space="preserve">0 </v>
      </c>
      <c r="X1585" t="str" cm="1">
        <f t="array" ref="X1585">RoundToTwoSigFigs(C1585*$O1585+$N1585)&amp;" "&amp;$J1585</f>
        <v xml:space="preserve">0 </v>
      </c>
      <c r="Y1585" t="b">
        <f t="shared" si="72"/>
        <v>0</v>
      </c>
      <c r="Z1585" t="b">
        <f t="shared" si="73"/>
        <v>1</v>
      </c>
      <c r="AA1585" t="b">
        <f t="shared" si="74"/>
        <v>0</v>
      </c>
    </row>
    <row r="1586" spans="23:27" x14ac:dyDescent="0.25">
      <c r="W1586" t="str" cm="1">
        <f t="array" ref="W1586">RoundToTwoSigFigs(B1586*$O1586+$N1586)&amp;" "&amp;$J1586</f>
        <v xml:space="preserve">0 </v>
      </c>
      <c r="X1586" t="str" cm="1">
        <f t="array" ref="X1586">RoundToTwoSigFigs(C1586*$O1586+$N1586)&amp;" "&amp;$J1586</f>
        <v xml:space="preserve">0 </v>
      </c>
      <c r="Y1586" t="b">
        <f t="shared" si="72"/>
        <v>0</v>
      </c>
      <c r="Z1586" t="b">
        <f t="shared" si="73"/>
        <v>1</v>
      </c>
      <c r="AA1586" t="b">
        <f t="shared" si="74"/>
        <v>0</v>
      </c>
    </row>
    <row r="1587" spans="23:27" x14ac:dyDescent="0.25">
      <c r="W1587" t="str" cm="1">
        <f t="array" ref="W1587">RoundToTwoSigFigs(B1587*$O1587+$N1587)&amp;" "&amp;$J1587</f>
        <v xml:space="preserve">0 </v>
      </c>
      <c r="X1587" t="str" cm="1">
        <f t="array" ref="X1587">RoundToTwoSigFigs(C1587*$O1587+$N1587)&amp;" "&amp;$J1587</f>
        <v xml:space="preserve">0 </v>
      </c>
      <c r="Y1587" t="b">
        <f t="shared" si="72"/>
        <v>0</v>
      </c>
      <c r="Z1587" t="b">
        <f t="shared" si="73"/>
        <v>1</v>
      </c>
      <c r="AA1587" t="b">
        <f t="shared" si="74"/>
        <v>0</v>
      </c>
    </row>
    <row r="1588" spans="23:27" x14ac:dyDescent="0.25">
      <c r="W1588" t="str" cm="1">
        <f t="array" ref="W1588">RoundToTwoSigFigs(B1588*$O1588+$N1588)&amp;" "&amp;$J1588</f>
        <v xml:space="preserve">0 </v>
      </c>
      <c r="X1588" t="str" cm="1">
        <f t="array" ref="X1588">RoundToTwoSigFigs(C1588*$O1588+$N1588)&amp;" "&amp;$J1588</f>
        <v xml:space="preserve">0 </v>
      </c>
      <c r="Y1588" t="b">
        <f t="shared" si="72"/>
        <v>0</v>
      </c>
      <c r="Z1588" t="b">
        <f t="shared" si="73"/>
        <v>1</v>
      </c>
      <c r="AA1588" t="b">
        <f t="shared" si="74"/>
        <v>0</v>
      </c>
    </row>
    <row r="1589" spans="23:27" x14ac:dyDescent="0.25">
      <c r="W1589" t="str" cm="1">
        <f t="array" ref="W1589">RoundToTwoSigFigs(B1589*$O1589+$N1589)&amp;" "&amp;$J1589</f>
        <v xml:space="preserve">0 </v>
      </c>
      <c r="X1589" t="str" cm="1">
        <f t="array" ref="X1589">RoundToTwoSigFigs(C1589*$O1589+$N1589)&amp;" "&amp;$J1589</f>
        <v xml:space="preserve">0 </v>
      </c>
      <c r="Y1589" t="b">
        <f t="shared" si="72"/>
        <v>0</v>
      </c>
      <c r="Z1589" t="b">
        <f t="shared" si="73"/>
        <v>1</v>
      </c>
      <c r="AA1589" t="b">
        <f t="shared" si="74"/>
        <v>0</v>
      </c>
    </row>
    <row r="1590" spans="23:27" x14ac:dyDescent="0.25">
      <c r="W1590" t="str" cm="1">
        <f t="array" ref="W1590">RoundToTwoSigFigs(B1590*$O1590+$N1590)&amp;" "&amp;$J1590</f>
        <v xml:space="preserve">0 </v>
      </c>
      <c r="X1590" t="str" cm="1">
        <f t="array" ref="X1590">RoundToTwoSigFigs(C1590*$O1590+$N1590)&amp;" "&amp;$J1590</f>
        <v xml:space="preserve">0 </v>
      </c>
      <c r="Y1590" t="b">
        <f t="shared" si="72"/>
        <v>0</v>
      </c>
      <c r="Z1590" t="b">
        <f t="shared" si="73"/>
        <v>1</v>
      </c>
      <c r="AA1590" t="b">
        <f t="shared" si="74"/>
        <v>0</v>
      </c>
    </row>
    <row r="1591" spans="23:27" x14ac:dyDescent="0.25">
      <c r="W1591" t="str" cm="1">
        <f t="array" ref="W1591">RoundToTwoSigFigs(B1591*$O1591+$N1591)&amp;" "&amp;$J1591</f>
        <v xml:space="preserve">0 </v>
      </c>
      <c r="X1591" t="str" cm="1">
        <f t="array" ref="X1591">RoundToTwoSigFigs(C1591*$O1591+$N1591)&amp;" "&amp;$J1591</f>
        <v xml:space="preserve">0 </v>
      </c>
      <c r="Y1591" t="b">
        <f t="shared" si="72"/>
        <v>0</v>
      </c>
      <c r="Z1591" t="b">
        <f t="shared" si="73"/>
        <v>1</v>
      </c>
      <c r="AA1591" t="b">
        <f t="shared" si="74"/>
        <v>0</v>
      </c>
    </row>
    <row r="1592" spans="23:27" x14ac:dyDescent="0.25">
      <c r="W1592" t="str" cm="1">
        <f t="array" ref="W1592">RoundToTwoSigFigs(B1592*$O1592+$N1592)&amp;" "&amp;$J1592</f>
        <v xml:space="preserve">0 </v>
      </c>
      <c r="X1592" t="str" cm="1">
        <f t="array" ref="X1592">RoundToTwoSigFigs(C1592*$O1592+$N1592)&amp;" "&amp;$J1592</f>
        <v xml:space="preserve">0 </v>
      </c>
      <c r="Y1592" t="b">
        <f t="shared" si="72"/>
        <v>0</v>
      </c>
      <c r="Z1592" t="b">
        <f t="shared" si="73"/>
        <v>1</v>
      </c>
      <c r="AA1592" t="b">
        <f t="shared" si="74"/>
        <v>0</v>
      </c>
    </row>
    <row r="1593" spans="23:27" x14ac:dyDescent="0.25">
      <c r="W1593" t="str" cm="1">
        <f t="array" ref="W1593">RoundToTwoSigFigs(B1593*$O1593+$N1593)&amp;" "&amp;$J1593</f>
        <v xml:space="preserve">0 </v>
      </c>
      <c r="X1593" t="str" cm="1">
        <f t="array" ref="X1593">RoundToTwoSigFigs(C1593*$O1593+$N1593)&amp;" "&amp;$J1593</f>
        <v xml:space="preserve">0 </v>
      </c>
      <c r="Y1593" t="b">
        <f t="shared" si="72"/>
        <v>0</v>
      </c>
      <c r="Z1593" t="b">
        <f t="shared" si="73"/>
        <v>1</v>
      </c>
      <c r="AA1593" t="b">
        <f t="shared" si="74"/>
        <v>0</v>
      </c>
    </row>
    <row r="1594" spans="23:27" x14ac:dyDescent="0.25">
      <c r="W1594" t="str" cm="1">
        <f t="array" ref="W1594">RoundToTwoSigFigs(B1594*$O1594+$N1594)&amp;" "&amp;$J1594</f>
        <v xml:space="preserve">0 </v>
      </c>
      <c r="X1594" t="str" cm="1">
        <f t="array" ref="X1594">RoundToTwoSigFigs(C1594*$O1594+$N1594)&amp;" "&amp;$J1594</f>
        <v xml:space="preserve">0 </v>
      </c>
      <c r="Y1594" t="b">
        <f t="shared" si="72"/>
        <v>0</v>
      </c>
      <c r="Z1594" t="b">
        <f t="shared" si="73"/>
        <v>1</v>
      </c>
      <c r="AA1594" t="b">
        <f t="shared" si="74"/>
        <v>0</v>
      </c>
    </row>
    <row r="1595" spans="23:27" x14ac:dyDescent="0.25">
      <c r="W1595" t="str" cm="1">
        <f t="array" ref="W1595">RoundToTwoSigFigs(B1595*$O1595+$N1595)&amp;" "&amp;$J1595</f>
        <v xml:space="preserve">0 </v>
      </c>
      <c r="X1595" t="str" cm="1">
        <f t="array" ref="X1595">RoundToTwoSigFigs(C1595*$O1595+$N1595)&amp;" "&amp;$J1595</f>
        <v xml:space="preserve">0 </v>
      </c>
      <c r="Y1595" t="b">
        <f t="shared" si="72"/>
        <v>0</v>
      </c>
      <c r="Z1595" t="b">
        <f t="shared" si="73"/>
        <v>1</v>
      </c>
      <c r="AA1595" t="b">
        <f t="shared" si="74"/>
        <v>0</v>
      </c>
    </row>
    <row r="1596" spans="23:27" x14ac:dyDescent="0.25">
      <c r="W1596" t="str" cm="1">
        <f t="array" ref="W1596">RoundToTwoSigFigs(B1596*$O1596+$N1596)&amp;" "&amp;$J1596</f>
        <v xml:space="preserve">0 </v>
      </c>
      <c r="X1596" t="str" cm="1">
        <f t="array" ref="X1596">RoundToTwoSigFigs(C1596*$O1596+$N1596)&amp;" "&amp;$J1596</f>
        <v xml:space="preserve">0 </v>
      </c>
      <c r="Y1596" t="b">
        <f t="shared" si="72"/>
        <v>0</v>
      </c>
      <c r="Z1596" t="b">
        <f t="shared" si="73"/>
        <v>1</v>
      </c>
      <c r="AA1596" t="b">
        <f t="shared" si="74"/>
        <v>0</v>
      </c>
    </row>
    <row r="1597" spans="23:27" x14ac:dyDescent="0.25">
      <c r="W1597" t="str" cm="1">
        <f t="array" ref="W1597">RoundToTwoSigFigs(B1597*$O1597+$N1597)&amp;" "&amp;$J1597</f>
        <v xml:space="preserve">0 </v>
      </c>
      <c r="X1597" t="str" cm="1">
        <f t="array" ref="X1597">RoundToTwoSigFigs(C1597*$O1597+$N1597)&amp;" "&amp;$J1597</f>
        <v xml:space="preserve">0 </v>
      </c>
      <c r="Y1597" t="b">
        <f t="shared" si="72"/>
        <v>0</v>
      </c>
      <c r="Z1597" t="b">
        <f t="shared" si="73"/>
        <v>1</v>
      </c>
      <c r="AA1597" t="b">
        <f t="shared" si="74"/>
        <v>0</v>
      </c>
    </row>
    <row r="1598" spans="23:27" x14ac:dyDescent="0.25">
      <c r="W1598" t="str" cm="1">
        <f t="array" ref="W1598">RoundToTwoSigFigs(B1598*$O1598+$N1598)&amp;" "&amp;$J1598</f>
        <v xml:space="preserve">0 </v>
      </c>
      <c r="X1598" t="str" cm="1">
        <f t="array" ref="X1598">RoundToTwoSigFigs(C1598*$O1598+$N1598)&amp;" "&amp;$J1598</f>
        <v xml:space="preserve">0 </v>
      </c>
      <c r="Y1598" t="b">
        <f t="shared" si="72"/>
        <v>0</v>
      </c>
      <c r="Z1598" t="b">
        <f t="shared" si="73"/>
        <v>1</v>
      </c>
      <c r="AA1598" t="b">
        <f t="shared" si="74"/>
        <v>0</v>
      </c>
    </row>
    <row r="1599" spans="23:27" x14ac:dyDescent="0.25">
      <c r="W1599" t="str" cm="1">
        <f t="array" ref="W1599">RoundToTwoSigFigs(B1599*$O1599+$N1599)&amp;" "&amp;$J1599</f>
        <v xml:space="preserve">0 </v>
      </c>
      <c r="X1599" t="str" cm="1">
        <f t="array" ref="X1599">RoundToTwoSigFigs(C1599*$O1599+$N1599)&amp;" "&amp;$J1599</f>
        <v xml:space="preserve">0 </v>
      </c>
      <c r="Y1599" t="b">
        <f t="shared" si="72"/>
        <v>0</v>
      </c>
      <c r="Z1599" t="b">
        <f t="shared" si="73"/>
        <v>1</v>
      </c>
      <c r="AA1599" t="b">
        <f t="shared" si="74"/>
        <v>0</v>
      </c>
    </row>
    <row r="1600" spans="23:27" x14ac:dyDescent="0.25">
      <c r="W1600" t="str" cm="1">
        <f t="array" ref="W1600">RoundToTwoSigFigs(B1600*$O1600+$N1600)&amp;" "&amp;$J1600</f>
        <v xml:space="preserve">0 </v>
      </c>
      <c r="X1600" t="str" cm="1">
        <f t="array" ref="X1600">RoundToTwoSigFigs(C1600*$O1600+$N1600)&amp;" "&amp;$J1600</f>
        <v xml:space="preserve">0 </v>
      </c>
      <c r="Y1600" t="b">
        <f t="shared" si="72"/>
        <v>0</v>
      </c>
      <c r="Z1600" t="b">
        <f t="shared" si="73"/>
        <v>1</v>
      </c>
      <c r="AA1600" t="b">
        <f t="shared" si="74"/>
        <v>0</v>
      </c>
    </row>
    <row r="1601" spans="23:27" x14ac:dyDescent="0.25">
      <c r="W1601" t="str" cm="1">
        <f t="array" ref="W1601">RoundToTwoSigFigs(B1601*$O1601+$N1601)&amp;" "&amp;$J1601</f>
        <v xml:space="preserve">0 </v>
      </c>
      <c r="X1601" t="str" cm="1">
        <f t="array" ref="X1601">RoundToTwoSigFigs(C1601*$O1601+$N1601)&amp;" "&amp;$J1601</f>
        <v xml:space="preserve">0 </v>
      </c>
      <c r="Y1601" t="b">
        <f t="shared" si="72"/>
        <v>0</v>
      </c>
      <c r="Z1601" t="b">
        <f t="shared" si="73"/>
        <v>1</v>
      </c>
      <c r="AA1601" t="b">
        <f t="shared" si="74"/>
        <v>0</v>
      </c>
    </row>
    <row r="1602" spans="23:27" x14ac:dyDescent="0.25">
      <c r="W1602" t="str" cm="1">
        <f t="array" ref="W1602">RoundToTwoSigFigs(B1602*$O1602+$N1602)&amp;" "&amp;$J1602</f>
        <v xml:space="preserve">0 </v>
      </c>
      <c r="X1602" t="str" cm="1">
        <f t="array" ref="X1602">RoundToTwoSigFigs(C1602*$O1602+$N1602)&amp;" "&amp;$J1602</f>
        <v xml:space="preserve">0 </v>
      </c>
      <c r="Y1602" t="b">
        <f t="shared" si="72"/>
        <v>0</v>
      </c>
      <c r="Z1602" t="b">
        <f t="shared" si="73"/>
        <v>1</v>
      </c>
      <c r="AA1602" t="b">
        <f t="shared" si="74"/>
        <v>0</v>
      </c>
    </row>
    <row r="1603" spans="23:27" x14ac:dyDescent="0.25">
      <c r="W1603" t="str" cm="1">
        <f t="array" ref="W1603">RoundToTwoSigFigs(B1603*$O1603+$N1603)&amp;" "&amp;$J1603</f>
        <v xml:space="preserve">0 </v>
      </c>
      <c r="X1603" t="str" cm="1">
        <f t="array" ref="X1603">RoundToTwoSigFigs(C1603*$O1603+$N1603)&amp;" "&amp;$J1603</f>
        <v xml:space="preserve">0 </v>
      </c>
      <c r="Y1603" t="b">
        <f t="shared" ref="Y1603:Y1666" si="75">AND((W1603=U1603),(V1603=X1603))</f>
        <v>0</v>
      </c>
      <c r="Z1603" t="b">
        <f t="shared" ref="Z1603:Z1666" si="76">AND(B1603&gt;=F1603,B1603&lt;=G1603)</f>
        <v>1</v>
      </c>
      <c r="AA1603" t="b">
        <f t="shared" ref="AA1603:AA1666" si="77">F1603&lt;G1603</f>
        <v>0</v>
      </c>
    </row>
    <row r="1604" spans="23:27" x14ac:dyDescent="0.25">
      <c r="W1604" t="str" cm="1">
        <f t="array" ref="W1604">RoundToTwoSigFigs(B1604*$O1604+$N1604)&amp;" "&amp;$J1604</f>
        <v xml:space="preserve">0 </v>
      </c>
      <c r="X1604" t="str" cm="1">
        <f t="array" ref="X1604">RoundToTwoSigFigs(C1604*$O1604+$N1604)&amp;" "&amp;$J1604</f>
        <v xml:space="preserve">0 </v>
      </c>
      <c r="Y1604" t="b">
        <f t="shared" si="75"/>
        <v>0</v>
      </c>
      <c r="Z1604" t="b">
        <f t="shared" si="76"/>
        <v>1</v>
      </c>
      <c r="AA1604" t="b">
        <f t="shared" si="77"/>
        <v>0</v>
      </c>
    </row>
    <row r="1605" spans="23:27" x14ac:dyDescent="0.25">
      <c r="W1605" t="str" cm="1">
        <f t="array" ref="W1605">RoundToTwoSigFigs(B1605*$O1605+$N1605)&amp;" "&amp;$J1605</f>
        <v xml:space="preserve">0 </v>
      </c>
      <c r="X1605" t="str" cm="1">
        <f t="array" ref="X1605">RoundToTwoSigFigs(C1605*$O1605+$N1605)&amp;" "&amp;$J1605</f>
        <v xml:space="preserve">0 </v>
      </c>
      <c r="Y1605" t="b">
        <f t="shared" si="75"/>
        <v>0</v>
      </c>
      <c r="Z1605" t="b">
        <f t="shared" si="76"/>
        <v>1</v>
      </c>
      <c r="AA1605" t="b">
        <f t="shared" si="77"/>
        <v>0</v>
      </c>
    </row>
    <row r="1606" spans="23:27" x14ac:dyDescent="0.25">
      <c r="W1606" t="str" cm="1">
        <f t="array" ref="W1606">RoundToTwoSigFigs(B1606*$O1606+$N1606)&amp;" "&amp;$J1606</f>
        <v xml:space="preserve">0 </v>
      </c>
      <c r="X1606" t="str" cm="1">
        <f t="array" ref="X1606">RoundToTwoSigFigs(C1606*$O1606+$N1606)&amp;" "&amp;$J1606</f>
        <v xml:space="preserve">0 </v>
      </c>
      <c r="Y1606" t="b">
        <f t="shared" si="75"/>
        <v>0</v>
      </c>
      <c r="Z1606" t="b">
        <f t="shared" si="76"/>
        <v>1</v>
      </c>
      <c r="AA1606" t="b">
        <f t="shared" si="77"/>
        <v>0</v>
      </c>
    </row>
    <row r="1607" spans="23:27" x14ac:dyDescent="0.25">
      <c r="W1607" t="str" cm="1">
        <f t="array" ref="W1607">RoundToTwoSigFigs(B1607*$O1607+$N1607)&amp;" "&amp;$J1607</f>
        <v xml:space="preserve">0 </v>
      </c>
      <c r="X1607" t="str" cm="1">
        <f t="array" ref="X1607">RoundToTwoSigFigs(C1607*$O1607+$N1607)&amp;" "&amp;$J1607</f>
        <v xml:space="preserve">0 </v>
      </c>
      <c r="Y1607" t="b">
        <f t="shared" si="75"/>
        <v>0</v>
      </c>
      <c r="Z1607" t="b">
        <f t="shared" si="76"/>
        <v>1</v>
      </c>
      <c r="AA1607" t="b">
        <f t="shared" si="77"/>
        <v>0</v>
      </c>
    </row>
    <row r="1608" spans="23:27" x14ac:dyDescent="0.25">
      <c r="W1608" t="str" cm="1">
        <f t="array" ref="W1608">RoundToTwoSigFigs(B1608*$O1608+$N1608)&amp;" "&amp;$J1608</f>
        <v xml:space="preserve">0 </v>
      </c>
      <c r="X1608" t="str" cm="1">
        <f t="array" ref="X1608">RoundToTwoSigFigs(C1608*$O1608+$N1608)&amp;" "&amp;$J1608</f>
        <v xml:space="preserve">0 </v>
      </c>
      <c r="Y1608" t="b">
        <f t="shared" si="75"/>
        <v>0</v>
      </c>
      <c r="Z1608" t="b">
        <f t="shared" si="76"/>
        <v>1</v>
      </c>
      <c r="AA1608" t="b">
        <f t="shared" si="77"/>
        <v>0</v>
      </c>
    </row>
    <row r="1609" spans="23:27" x14ac:dyDescent="0.25">
      <c r="W1609" t="str" cm="1">
        <f t="array" ref="W1609">RoundToTwoSigFigs(B1609*$O1609+$N1609)&amp;" "&amp;$J1609</f>
        <v xml:space="preserve">0 </v>
      </c>
      <c r="X1609" t="str" cm="1">
        <f t="array" ref="X1609">RoundToTwoSigFigs(C1609*$O1609+$N1609)&amp;" "&amp;$J1609</f>
        <v xml:space="preserve">0 </v>
      </c>
      <c r="Y1609" t="b">
        <f t="shared" si="75"/>
        <v>0</v>
      </c>
      <c r="Z1609" t="b">
        <f t="shared" si="76"/>
        <v>1</v>
      </c>
      <c r="AA1609" t="b">
        <f t="shared" si="77"/>
        <v>0</v>
      </c>
    </row>
    <row r="1610" spans="23:27" x14ac:dyDescent="0.25">
      <c r="W1610" t="str" cm="1">
        <f t="array" ref="W1610">RoundToTwoSigFigs(B1610*$O1610+$N1610)&amp;" "&amp;$J1610</f>
        <v xml:space="preserve">0 </v>
      </c>
      <c r="X1610" t="str" cm="1">
        <f t="array" ref="X1610">RoundToTwoSigFigs(C1610*$O1610+$N1610)&amp;" "&amp;$J1610</f>
        <v xml:space="preserve">0 </v>
      </c>
      <c r="Y1610" t="b">
        <f t="shared" si="75"/>
        <v>0</v>
      </c>
      <c r="Z1610" t="b">
        <f t="shared" si="76"/>
        <v>1</v>
      </c>
      <c r="AA1610" t="b">
        <f t="shared" si="77"/>
        <v>0</v>
      </c>
    </row>
    <row r="1611" spans="23:27" x14ac:dyDescent="0.25">
      <c r="W1611" t="str" cm="1">
        <f t="array" ref="W1611">RoundToTwoSigFigs(B1611*$O1611+$N1611)&amp;" "&amp;$J1611</f>
        <v xml:space="preserve">0 </v>
      </c>
      <c r="X1611" t="str" cm="1">
        <f t="array" ref="X1611">RoundToTwoSigFigs(C1611*$O1611+$N1611)&amp;" "&amp;$J1611</f>
        <v xml:space="preserve">0 </v>
      </c>
      <c r="Y1611" t="b">
        <f t="shared" si="75"/>
        <v>0</v>
      </c>
      <c r="Z1611" t="b">
        <f t="shared" si="76"/>
        <v>1</v>
      </c>
      <c r="AA1611" t="b">
        <f t="shared" si="77"/>
        <v>0</v>
      </c>
    </row>
    <row r="1612" spans="23:27" x14ac:dyDescent="0.25">
      <c r="W1612" t="str" cm="1">
        <f t="array" ref="W1612">RoundToTwoSigFigs(B1612*$O1612+$N1612)&amp;" "&amp;$J1612</f>
        <v xml:space="preserve">0 </v>
      </c>
      <c r="X1612" t="str" cm="1">
        <f t="array" ref="X1612">RoundToTwoSigFigs(C1612*$O1612+$N1612)&amp;" "&amp;$J1612</f>
        <v xml:space="preserve">0 </v>
      </c>
      <c r="Y1612" t="b">
        <f t="shared" si="75"/>
        <v>0</v>
      </c>
      <c r="Z1612" t="b">
        <f t="shared" si="76"/>
        <v>1</v>
      </c>
      <c r="AA1612" t="b">
        <f t="shared" si="77"/>
        <v>0</v>
      </c>
    </row>
    <row r="1613" spans="23:27" x14ac:dyDescent="0.25">
      <c r="W1613" t="str" cm="1">
        <f t="array" ref="W1613">RoundToTwoSigFigs(B1613*$O1613+$N1613)&amp;" "&amp;$J1613</f>
        <v xml:space="preserve">0 </v>
      </c>
      <c r="X1613" t="str" cm="1">
        <f t="array" ref="X1613">RoundToTwoSigFigs(C1613*$O1613+$N1613)&amp;" "&amp;$J1613</f>
        <v xml:space="preserve">0 </v>
      </c>
      <c r="Y1613" t="b">
        <f t="shared" si="75"/>
        <v>0</v>
      </c>
      <c r="Z1613" t="b">
        <f t="shared" si="76"/>
        <v>1</v>
      </c>
      <c r="AA1613" t="b">
        <f t="shared" si="77"/>
        <v>0</v>
      </c>
    </row>
    <row r="1614" spans="23:27" x14ac:dyDescent="0.25">
      <c r="W1614" t="str" cm="1">
        <f t="array" ref="W1614">RoundToTwoSigFigs(B1614*$O1614+$N1614)&amp;" "&amp;$J1614</f>
        <v xml:space="preserve">0 </v>
      </c>
      <c r="X1614" t="str" cm="1">
        <f t="array" ref="X1614">RoundToTwoSigFigs(C1614*$O1614+$N1614)&amp;" "&amp;$J1614</f>
        <v xml:space="preserve">0 </v>
      </c>
      <c r="Y1614" t="b">
        <f t="shared" si="75"/>
        <v>0</v>
      </c>
      <c r="Z1614" t="b">
        <f t="shared" si="76"/>
        <v>1</v>
      </c>
      <c r="AA1614" t="b">
        <f t="shared" si="77"/>
        <v>0</v>
      </c>
    </row>
    <row r="1615" spans="23:27" x14ac:dyDescent="0.25">
      <c r="W1615" t="str" cm="1">
        <f t="array" ref="W1615">RoundToTwoSigFigs(B1615*$O1615+$N1615)&amp;" "&amp;$J1615</f>
        <v xml:space="preserve">0 </v>
      </c>
      <c r="X1615" t="str" cm="1">
        <f t="array" ref="X1615">RoundToTwoSigFigs(C1615*$O1615+$N1615)&amp;" "&amp;$J1615</f>
        <v xml:space="preserve">0 </v>
      </c>
      <c r="Y1615" t="b">
        <f t="shared" si="75"/>
        <v>0</v>
      </c>
      <c r="Z1615" t="b">
        <f t="shared" si="76"/>
        <v>1</v>
      </c>
      <c r="AA1615" t="b">
        <f t="shared" si="77"/>
        <v>0</v>
      </c>
    </row>
    <row r="1616" spans="23:27" x14ac:dyDescent="0.25">
      <c r="W1616" t="str" cm="1">
        <f t="array" ref="W1616">RoundToTwoSigFigs(B1616*$O1616+$N1616)&amp;" "&amp;$J1616</f>
        <v xml:space="preserve">0 </v>
      </c>
      <c r="X1616" t="str" cm="1">
        <f t="array" ref="X1616">RoundToTwoSigFigs(C1616*$O1616+$N1616)&amp;" "&amp;$J1616</f>
        <v xml:space="preserve">0 </v>
      </c>
      <c r="Y1616" t="b">
        <f t="shared" si="75"/>
        <v>0</v>
      </c>
      <c r="Z1616" t="b">
        <f t="shared" si="76"/>
        <v>1</v>
      </c>
      <c r="AA1616" t="b">
        <f t="shared" si="77"/>
        <v>0</v>
      </c>
    </row>
    <row r="1617" spans="23:27" x14ac:dyDescent="0.25">
      <c r="W1617" t="str" cm="1">
        <f t="array" ref="W1617">RoundToTwoSigFigs(B1617*$O1617+$N1617)&amp;" "&amp;$J1617</f>
        <v xml:space="preserve">0 </v>
      </c>
      <c r="X1617" t="str" cm="1">
        <f t="array" ref="X1617">RoundToTwoSigFigs(C1617*$O1617+$N1617)&amp;" "&amp;$J1617</f>
        <v xml:space="preserve">0 </v>
      </c>
      <c r="Y1617" t="b">
        <f t="shared" si="75"/>
        <v>0</v>
      </c>
      <c r="Z1617" t="b">
        <f t="shared" si="76"/>
        <v>1</v>
      </c>
      <c r="AA1617" t="b">
        <f t="shared" si="77"/>
        <v>0</v>
      </c>
    </row>
    <row r="1618" spans="23:27" x14ac:dyDescent="0.25">
      <c r="W1618" t="str" cm="1">
        <f t="array" ref="W1618">RoundToTwoSigFigs(B1618*$O1618+$N1618)&amp;" "&amp;$J1618</f>
        <v xml:space="preserve">0 </v>
      </c>
      <c r="X1618" t="str" cm="1">
        <f t="array" ref="X1618">RoundToTwoSigFigs(C1618*$O1618+$N1618)&amp;" "&amp;$J1618</f>
        <v xml:space="preserve">0 </v>
      </c>
      <c r="Y1618" t="b">
        <f t="shared" si="75"/>
        <v>0</v>
      </c>
      <c r="Z1618" t="b">
        <f t="shared" si="76"/>
        <v>1</v>
      </c>
      <c r="AA1618" t="b">
        <f t="shared" si="77"/>
        <v>0</v>
      </c>
    </row>
    <row r="1619" spans="23:27" x14ac:dyDescent="0.25">
      <c r="W1619" t="str" cm="1">
        <f t="array" ref="W1619">RoundToTwoSigFigs(B1619*$O1619+$N1619)&amp;" "&amp;$J1619</f>
        <v xml:space="preserve">0 </v>
      </c>
      <c r="X1619" t="str" cm="1">
        <f t="array" ref="X1619">RoundToTwoSigFigs(C1619*$O1619+$N1619)&amp;" "&amp;$J1619</f>
        <v xml:space="preserve">0 </v>
      </c>
      <c r="Y1619" t="b">
        <f t="shared" si="75"/>
        <v>0</v>
      </c>
      <c r="Z1619" t="b">
        <f t="shared" si="76"/>
        <v>1</v>
      </c>
      <c r="AA1619" t="b">
        <f t="shared" si="77"/>
        <v>0</v>
      </c>
    </row>
    <row r="1620" spans="23:27" x14ac:dyDescent="0.25">
      <c r="W1620" t="str" cm="1">
        <f t="array" ref="W1620">RoundToTwoSigFigs(B1620*$O1620+$N1620)&amp;" "&amp;$J1620</f>
        <v xml:space="preserve">0 </v>
      </c>
      <c r="X1620" t="str" cm="1">
        <f t="array" ref="X1620">RoundToTwoSigFigs(C1620*$O1620+$N1620)&amp;" "&amp;$J1620</f>
        <v xml:space="preserve">0 </v>
      </c>
      <c r="Y1620" t="b">
        <f t="shared" si="75"/>
        <v>0</v>
      </c>
      <c r="Z1620" t="b">
        <f t="shared" si="76"/>
        <v>1</v>
      </c>
      <c r="AA1620" t="b">
        <f t="shared" si="77"/>
        <v>0</v>
      </c>
    </row>
    <row r="1621" spans="23:27" x14ac:dyDescent="0.25">
      <c r="W1621" t="str" cm="1">
        <f t="array" ref="W1621">RoundToTwoSigFigs(B1621*$O1621+$N1621)&amp;" "&amp;$J1621</f>
        <v xml:space="preserve">0 </v>
      </c>
      <c r="X1621" t="str" cm="1">
        <f t="array" ref="X1621">RoundToTwoSigFigs(C1621*$O1621+$N1621)&amp;" "&amp;$J1621</f>
        <v xml:space="preserve">0 </v>
      </c>
      <c r="Y1621" t="b">
        <f t="shared" si="75"/>
        <v>0</v>
      </c>
      <c r="Z1621" t="b">
        <f t="shared" si="76"/>
        <v>1</v>
      </c>
      <c r="AA1621" t="b">
        <f t="shared" si="77"/>
        <v>0</v>
      </c>
    </row>
    <row r="1622" spans="23:27" x14ac:dyDescent="0.25">
      <c r="W1622" t="str" cm="1">
        <f t="array" ref="W1622">RoundToTwoSigFigs(B1622*$O1622+$N1622)&amp;" "&amp;$J1622</f>
        <v xml:space="preserve">0 </v>
      </c>
      <c r="X1622" t="str" cm="1">
        <f t="array" ref="X1622">RoundToTwoSigFigs(C1622*$O1622+$N1622)&amp;" "&amp;$J1622</f>
        <v xml:space="preserve">0 </v>
      </c>
      <c r="Y1622" t="b">
        <f t="shared" si="75"/>
        <v>0</v>
      </c>
      <c r="Z1622" t="b">
        <f t="shared" si="76"/>
        <v>1</v>
      </c>
      <c r="AA1622" t="b">
        <f t="shared" si="77"/>
        <v>0</v>
      </c>
    </row>
    <row r="1623" spans="23:27" x14ac:dyDescent="0.25">
      <c r="W1623" t="str" cm="1">
        <f t="array" ref="W1623">RoundToTwoSigFigs(B1623*$O1623+$N1623)&amp;" "&amp;$J1623</f>
        <v xml:space="preserve">0 </v>
      </c>
      <c r="X1623" t="str" cm="1">
        <f t="array" ref="X1623">RoundToTwoSigFigs(C1623*$O1623+$N1623)&amp;" "&amp;$J1623</f>
        <v xml:space="preserve">0 </v>
      </c>
      <c r="Y1623" t="b">
        <f t="shared" si="75"/>
        <v>0</v>
      </c>
      <c r="Z1623" t="b">
        <f t="shared" si="76"/>
        <v>1</v>
      </c>
      <c r="AA1623" t="b">
        <f t="shared" si="77"/>
        <v>0</v>
      </c>
    </row>
    <row r="1624" spans="23:27" x14ac:dyDescent="0.25">
      <c r="W1624" t="str" cm="1">
        <f t="array" ref="W1624">RoundToTwoSigFigs(B1624*$O1624+$N1624)&amp;" "&amp;$J1624</f>
        <v xml:space="preserve">0 </v>
      </c>
      <c r="X1624" t="str" cm="1">
        <f t="array" ref="X1624">RoundToTwoSigFigs(C1624*$O1624+$N1624)&amp;" "&amp;$J1624</f>
        <v xml:space="preserve">0 </v>
      </c>
      <c r="Y1624" t="b">
        <f t="shared" si="75"/>
        <v>0</v>
      </c>
      <c r="Z1624" t="b">
        <f t="shared" si="76"/>
        <v>1</v>
      </c>
      <c r="AA1624" t="b">
        <f t="shared" si="77"/>
        <v>0</v>
      </c>
    </row>
    <row r="1625" spans="23:27" x14ac:dyDescent="0.25">
      <c r="W1625" t="str" cm="1">
        <f t="array" ref="W1625">RoundToTwoSigFigs(B1625*$O1625+$N1625)&amp;" "&amp;$J1625</f>
        <v xml:space="preserve">0 </v>
      </c>
      <c r="X1625" t="str" cm="1">
        <f t="array" ref="X1625">RoundToTwoSigFigs(C1625*$O1625+$N1625)&amp;" "&amp;$J1625</f>
        <v xml:space="preserve">0 </v>
      </c>
      <c r="Y1625" t="b">
        <f t="shared" si="75"/>
        <v>0</v>
      </c>
      <c r="Z1625" t="b">
        <f t="shared" si="76"/>
        <v>1</v>
      </c>
      <c r="AA1625" t="b">
        <f t="shared" si="77"/>
        <v>0</v>
      </c>
    </row>
    <row r="1626" spans="23:27" x14ac:dyDescent="0.25">
      <c r="W1626" t="str" cm="1">
        <f t="array" ref="W1626">RoundToTwoSigFigs(B1626*$O1626+$N1626)&amp;" "&amp;$J1626</f>
        <v xml:space="preserve">0 </v>
      </c>
      <c r="X1626" t="str" cm="1">
        <f t="array" ref="X1626">RoundToTwoSigFigs(C1626*$O1626+$N1626)&amp;" "&amp;$J1626</f>
        <v xml:space="preserve">0 </v>
      </c>
      <c r="Y1626" t="b">
        <f t="shared" si="75"/>
        <v>0</v>
      </c>
      <c r="Z1626" t="b">
        <f t="shared" si="76"/>
        <v>1</v>
      </c>
      <c r="AA1626" t="b">
        <f t="shared" si="77"/>
        <v>0</v>
      </c>
    </row>
    <row r="1627" spans="23:27" x14ac:dyDescent="0.25">
      <c r="W1627" t="str" cm="1">
        <f t="array" ref="W1627">RoundToTwoSigFigs(B1627*$O1627+$N1627)&amp;" "&amp;$J1627</f>
        <v xml:space="preserve">0 </v>
      </c>
      <c r="X1627" t="str" cm="1">
        <f t="array" ref="X1627">RoundToTwoSigFigs(C1627*$O1627+$N1627)&amp;" "&amp;$J1627</f>
        <v xml:space="preserve">0 </v>
      </c>
      <c r="Y1627" t="b">
        <f t="shared" si="75"/>
        <v>0</v>
      </c>
      <c r="Z1627" t="b">
        <f t="shared" si="76"/>
        <v>1</v>
      </c>
      <c r="AA1627" t="b">
        <f t="shared" si="77"/>
        <v>0</v>
      </c>
    </row>
    <row r="1628" spans="23:27" x14ac:dyDescent="0.25">
      <c r="W1628" t="str" cm="1">
        <f t="array" ref="W1628">RoundToTwoSigFigs(B1628*$O1628+$N1628)&amp;" "&amp;$J1628</f>
        <v xml:space="preserve">0 </v>
      </c>
      <c r="X1628" t="str" cm="1">
        <f t="array" ref="X1628">RoundToTwoSigFigs(C1628*$O1628+$N1628)&amp;" "&amp;$J1628</f>
        <v xml:space="preserve">0 </v>
      </c>
      <c r="Y1628" t="b">
        <f t="shared" si="75"/>
        <v>0</v>
      </c>
      <c r="Z1628" t="b">
        <f t="shared" si="76"/>
        <v>1</v>
      </c>
      <c r="AA1628" t="b">
        <f t="shared" si="77"/>
        <v>0</v>
      </c>
    </row>
    <row r="1629" spans="23:27" x14ac:dyDescent="0.25">
      <c r="W1629" t="str" cm="1">
        <f t="array" ref="W1629">RoundToTwoSigFigs(B1629*$O1629+$N1629)&amp;" "&amp;$J1629</f>
        <v xml:space="preserve">0 </v>
      </c>
      <c r="X1629" t="str" cm="1">
        <f t="array" ref="X1629">RoundToTwoSigFigs(C1629*$O1629+$N1629)&amp;" "&amp;$J1629</f>
        <v xml:space="preserve">0 </v>
      </c>
      <c r="Y1629" t="b">
        <f t="shared" si="75"/>
        <v>0</v>
      </c>
      <c r="Z1629" t="b">
        <f t="shared" si="76"/>
        <v>1</v>
      </c>
      <c r="AA1629" t="b">
        <f t="shared" si="77"/>
        <v>0</v>
      </c>
    </row>
    <row r="1630" spans="23:27" x14ac:dyDescent="0.25">
      <c r="W1630" t="str" cm="1">
        <f t="array" ref="W1630">RoundToTwoSigFigs(B1630*$O1630+$N1630)&amp;" "&amp;$J1630</f>
        <v xml:space="preserve">0 </v>
      </c>
      <c r="X1630" t="str" cm="1">
        <f t="array" ref="X1630">RoundToTwoSigFigs(C1630*$O1630+$N1630)&amp;" "&amp;$J1630</f>
        <v xml:space="preserve">0 </v>
      </c>
      <c r="Y1630" t="b">
        <f t="shared" si="75"/>
        <v>0</v>
      </c>
      <c r="Z1630" t="b">
        <f t="shared" si="76"/>
        <v>1</v>
      </c>
      <c r="AA1630" t="b">
        <f t="shared" si="77"/>
        <v>0</v>
      </c>
    </row>
    <row r="1631" spans="23:27" x14ac:dyDescent="0.25">
      <c r="W1631" t="str" cm="1">
        <f t="array" ref="W1631">RoundToTwoSigFigs(B1631*$O1631+$N1631)&amp;" "&amp;$J1631</f>
        <v xml:space="preserve">0 </v>
      </c>
      <c r="X1631" t="str" cm="1">
        <f t="array" ref="X1631">RoundToTwoSigFigs(C1631*$O1631+$N1631)&amp;" "&amp;$J1631</f>
        <v xml:space="preserve">0 </v>
      </c>
      <c r="Y1631" t="b">
        <f t="shared" si="75"/>
        <v>0</v>
      </c>
      <c r="Z1631" t="b">
        <f t="shared" si="76"/>
        <v>1</v>
      </c>
      <c r="AA1631" t="b">
        <f t="shared" si="77"/>
        <v>0</v>
      </c>
    </row>
    <row r="1632" spans="23:27" x14ac:dyDescent="0.25">
      <c r="W1632" t="str" cm="1">
        <f t="array" ref="W1632">RoundToTwoSigFigs(B1632*$O1632+$N1632)&amp;" "&amp;$J1632</f>
        <v xml:space="preserve">0 </v>
      </c>
      <c r="X1632" t="str" cm="1">
        <f t="array" ref="X1632">RoundToTwoSigFigs(C1632*$O1632+$N1632)&amp;" "&amp;$J1632</f>
        <v xml:space="preserve">0 </v>
      </c>
      <c r="Y1632" t="b">
        <f t="shared" si="75"/>
        <v>0</v>
      </c>
      <c r="Z1632" t="b">
        <f t="shared" si="76"/>
        <v>1</v>
      </c>
      <c r="AA1632" t="b">
        <f t="shared" si="77"/>
        <v>0</v>
      </c>
    </row>
    <row r="1633" spans="23:27" x14ac:dyDescent="0.25">
      <c r="W1633" t="str" cm="1">
        <f t="array" ref="W1633">RoundToTwoSigFigs(B1633*$O1633+$N1633)&amp;" "&amp;$J1633</f>
        <v xml:space="preserve">0 </v>
      </c>
      <c r="X1633" t="str" cm="1">
        <f t="array" ref="X1633">RoundToTwoSigFigs(C1633*$O1633+$N1633)&amp;" "&amp;$J1633</f>
        <v xml:space="preserve">0 </v>
      </c>
      <c r="Y1633" t="b">
        <f t="shared" si="75"/>
        <v>0</v>
      </c>
      <c r="Z1633" t="b">
        <f t="shared" si="76"/>
        <v>1</v>
      </c>
      <c r="AA1633" t="b">
        <f t="shared" si="77"/>
        <v>0</v>
      </c>
    </row>
    <row r="1634" spans="23:27" x14ac:dyDescent="0.25">
      <c r="W1634" t="str" cm="1">
        <f t="array" ref="W1634">RoundToTwoSigFigs(B1634*$O1634+$N1634)&amp;" "&amp;$J1634</f>
        <v xml:space="preserve">0 </v>
      </c>
      <c r="X1634" t="str" cm="1">
        <f t="array" ref="X1634">RoundToTwoSigFigs(C1634*$O1634+$N1634)&amp;" "&amp;$J1634</f>
        <v xml:space="preserve">0 </v>
      </c>
      <c r="Y1634" t="b">
        <f t="shared" si="75"/>
        <v>0</v>
      </c>
      <c r="Z1634" t="b">
        <f t="shared" si="76"/>
        <v>1</v>
      </c>
      <c r="AA1634" t="b">
        <f t="shared" si="77"/>
        <v>0</v>
      </c>
    </row>
    <row r="1635" spans="23:27" x14ac:dyDescent="0.25">
      <c r="W1635" t="str" cm="1">
        <f t="array" ref="W1635">RoundToTwoSigFigs(B1635*$O1635+$N1635)&amp;" "&amp;$J1635</f>
        <v xml:space="preserve">0 </v>
      </c>
      <c r="X1635" t="str" cm="1">
        <f t="array" ref="X1635">RoundToTwoSigFigs(C1635*$O1635+$N1635)&amp;" "&amp;$J1635</f>
        <v xml:space="preserve">0 </v>
      </c>
      <c r="Y1635" t="b">
        <f t="shared" si="75"/>
        <v>0</v>
      </c>
      <c r="Z1635" t="b">
        <f t="shared" si="76"/>
        <v>1</v>
      </c>
      <c r="AA1635" t="b">
        <f t="shared" si="77"/>
        <v>0</v>
      </c>
    </row>
    <row r="1636" spans="23:27" x14ac:dyDescent="0.25">
      <c r="W1636" t="str" cm="1">
        <f t="array" ref="W1636">RoundToTwoSigFigs(B1636*$O1636+$N1636)&amp;" "&amp;$J1636</f>
        <v xml:space="preserve">0 </v>
      </c>
      <c r="X1636" t="str" cm="1">
        <f t="array" ref="X1636">RoundToTwoSigFigs(C1636*$O1636+$N1636)&amp;" "&amp;$J1636</f>
        <v xml:space="preserve">0 </v>
      </c>
      <c r="Y1636" t="b">
        <f t="shared" si="75"/>
        <v>0</v>
      </c>
      <c r="Z1636" t="b">
        <f t="shared" si="76"/>
        <v>1</v>
      </c>
      <c r="AA1636" t="b">
        <f t="shared" si="77"/>
        <v>0</v>
      </c>
    </row>
    <row r="1637" spans="23:27" x14ac:dyDescent="0.25">
      <c r="W1637" t="str" cm="1">
        <f t="array" ref="W1637">RoundToTwoSigFigs(B1637*$O1637+$N1637)&amp;" "&amp;$J1637</f>
        <v xml:space="preserve">0 </v>
      </c>
      <c r="X1637" t="str" cm="1">
        <f t="array" ref="X1637">RoundToTwoSigFigs(C1637*$O1637+$N1637)&amp;" "&amp;$J1637</f>
        <v xml:space="preserve">0 </v>
      </c>
      <c r="Y1637" t="b">
        <f t="shared" si="75"/>
        <v>0</v>
      </c>
      <c r="Z1637" t="b">
        <f t="shared" si="76"/>
        <v>1</v>
      </c>
      <c r="AA1637" t="b">
        <f t="shared" si="77"/>
        <v>0</v>
      </c>
    </row>
    <row r="1638" spans="23:27" x14ac:dyDescent="0.25">
      <c r="W1638" t="str" cm="1">
        <f t="array" ref="W1638">RoundToTwoSigFigs(B1638*$O1638+$N1638)&amp;" "&amp;$J1638</f>
        <v xml:space="preserve">0 </v>
      </c>
      <c r="X1638" t="str" cm="1">
        <f t="array" ref="X1638">RoundToTwoSigFigs(C1638*$O1638+$N1638)&amp;" "&amp;$J1638</f>
        <v xml:space="preserve">0 </v>
      </c>
      <c r="Y1638" t="b">
        <f t="shared" si="75"/>
        <v>0</v>
      </c>
      <c r="Z1638" t="b">
        <f t="shared" si="76"/>
        <v>1</v>
      </c>
      <c r="AA1638" t="b">
        <f t="shared" si="77"/>
        <v>0</v>
      </c>
    </row>
    <row r="1639" spans="23:27" x14ac:dyDescent="0.25">
      <c r="W1639" t="str" cm="1">
        <f t="array" ref="W1639">RoundToTwoSigFigs(B1639*$O1639+$N1639)&amp;" "&amp;$J1639</f>
        <v xml:space="preserve">0 </v>
      </c>
      <c r="X1639" t="str" cm="1">
        <f t="array" ref="X1639">RoundToTwoSigFigs(C1639*$O1639+$N1639)&amp;" "&amp;$J1639</f>
        <v xml:space="preserve">0 </v>
      </c>
      <c r="Y1639" t="b">
        <f t="shared" si="75"/>
        <v>0</v>
      </c>
      <c r="Z1639" t="b">
        <f t="shared" si="76"/>
        <v>1</v>
      </c>
      <c r="AA1639" t="b">
        <f t="shared" si="77"/>
        <v>0</v>
      </c>
    </row>
    <row r="1640" spans="23:27" x14ac:dyDescent="0.25">
      <c r="W1640" t="str" cm="1">
        <f t="array" ref="W1640">RoundToTwoSigFigs(B1640*$O1640+$N1640)&amp;" "&amp;$J1640</f>
        <v xml:space="preserve">0 </v>
      </c>
      <c r="X1640" t="str" cm="1">
        <f t="array" ref="X1640">RoundToTwoSigFigs(C1640*$O1640+$N1640)&amp;" "&amp;$J1640</f>
        <v xml:space="preserve">0 </v>
      </c>
      <c r="Y1640" t="b">
        <f t="shared" si="75"/>
        <v>0</v>
      </c>
      <c r="Z1640" t="b">
        <f t="shared" si="76"/>
        <v>1</v>
      </c>
      <c r="AA1640" t="b">
        <f t="shared" si="77"/>
        <v>0</v>
      </c>
    </row>
    <row r="1641" spans="23:27" x14ac:dyDescent="0.25">
      <c r="W1641" t="str" cm="1">
        <f t="array" ref="W1641">RoundToTwoSigFigs(B1641*$O1641+$N1641)&amp;" "&amp;$J1641</f>
        <v xml:space="preserve">0 </v>
      </c>
      <c r="X1641" t="str" cm="1">
        <f t="array" ref="X1641">RoundToTwoSigFigs(C1641*$O1641+$N1641)&amp;" "&amp;$J1641</f>
        <v xml:space="preserve">0 </v>
      </c>
      <c r="Y1641" t="b">
        <f t="shared" si="75"/>
        <v>0</v>
      </c>
      <c r="Z1641" t="b">
        <f t="shared" si="76"/>
        <v>1</v>
      </c>
      <c r="AA1641" t="b">
        <f t="shared" si="77"/>
        <v>0</v>
      </c>
    </row>
    <row r="1642" spans="23:27" x14ac:dyDescent="0.25">
      <c r="W1642" t="str" cm="1">
        <f t="array" ref="W1642">RoundToTwoSigFigs(B1642*$O1642+$N1642)&amp;" "&amp;$J1642</f>
        <v xml:space="preserve">0 </v>
      </c>
      <c r="X1642" t="str" cm="1">
        <f t="array" ref="X1642">RoundToTwoSigFigs(C1642*$O1642+$N1642)&amp;" "&amp;$J1642</f>
        <v xml:space="preserve">0 </v>
      </c>
      <c r="Y1642" t="b">
        <f t="shared" si="75"/>
        <v>0</v>
      </c>
      <c r="Z1642" t="b">
        <f t="shared" si="76"/>
        <v>1</v>
      </c>
      <c r="AA1642" t="b">
        <f t="shared" si="77"/>
        <v>0</v>
      </c>
    </row>
    <row r="1643" spans="23:27" x14ac:dyDescent="0.25">
      <c r="W1643" t="str" cm="1">
        <f t="array" ref="W1643">RoundToTwoSigFigs(B1643*$O1643+$N1643)&amp;" "&amp;$J1643</f>
        <v xml:space="preserve">0 </v>
      </c>
      <c r="X1643" t="str" cm="1">
        <f t="array" ref="X1643">RoundToTwoSigFigs(C1643*$O1643+$N1643)&amp;" "&amp;$J1643</f>
        <v xml:space="preserve">0 </v>
      </c>
      <c r="Y1643" t="b">
        <f t="shared" si="75"/>
        <v>0</v>
      </c>
      <c r="Z1643" t="b">
        <f t="shared" si="76"/>
        <v>1</v>
      </c>
      <c r="AA1643" t="b">
        <f t="shared" si="77"/>
        <v>0</v>
      </c>
    </row>
    <row r="1644" spans="23:27" x14ac:dyDescent="0.25">
      <c r="W1644" t="str" cm="1">
        <f t="array" ref="W1644">RoundToTwoSigFigs(B1644*$O1644+$N1644)&amp;" "&amp;$J1644</f>
        <v xml:space="preserve">0 </v>
      </c>
      <c r="X1644" t="str" cm="1">
        <f t="array" ref="X1644">RoundToTwoSigFigs(C1644*$O1644+$N1644)&amp;" "&amp;$J1644</f>
        <v xml:space="preserve">0 </v>
      </c>
      <c r="Y1644" t="b">
        <f t="shared" si="75"/>
        <v>0</v>
      </c>
      <c r="Z1644" t="b">
        <f t="shared" si="76"/>
        <v>1</v>
      </c>
      <c r="AA1644" t="b">
        <f t="shared" si="77"/>
        <v>0</v>
      </c>
    </row>
    <row r="1645" spans="23:27" x14ac:dyDescent="0.25">
      <c r="W1645" t="str" cm="1">
        <f t="array" ref="W1645">RoundToTwoSigFigs(B1645*$O1645+$N1645)&amp;" "&amp;$J1645</f>
        <v xml:space="preserve">0 </v>
      </c>
      <c r="X1645" t="str" cm="1">
        <f t="array" ref="X1645">RoundToTwoSigFigs(C1645*$O1645+$N1645)&amp;" "&amp;$J1645</f>
        <v xml:space="preserve">0 </v>
      </c>
      <c r="Y1645" t="b">
        <f t="shared" si="75"/>
        <v>0</v>
      </c>
      <c r="Z1645" t="b">
        <f t="shared" si="76"/>
        <v>1</v>
      </c>
      <c r="AA1645" t="b">
        <f t="shared" si="77"/>
        <v>0</v>
      </c>
    </row>
    <row r="1646" spans="23:27" x14ac:dyDescent="0.25">
      <c r="W1646" t="str" cm="1">
        <f t="array" ref="W1646">RoundToTwoSigFigs(B1646*$O1646+$N1646)&amp;" "&amp;$J1646</f>
        <v xml:space="preserve">0 </v>
      </c>
      <c r="X1646" t="str" cm="1">
        <f t="array" ref="X1646">RoundToTwoSigFigs(C1646*$O1646+$N1646)&amp;" "&amp;$J1646</f>
        <v xml:space="preserve">0 </v>
      </c>
      <c r="Y1646" t="b">
        <f t="shared" si="75"/>
        <v>0</v>
      </c>
      <c r="Z1646" t="b">
        <f t="shared" si="76"/>
        <v>1</v>
      </c>
      <c r="AA1646" t="b">
        <f t="shared" si="77"/>
        <v>0</v>
      </c>
    </row>
    <row r="1647" spans="23:27" x14ac:dyDescent="0.25">
      <c r="W1647" t="str" cm="1">
        <f t="array" ref="W1647">RoundToTwoSigFigs(B1647*$O1647+$N1647)&amp;" "&amp;$J1647</f>
        <v xml:space="preserve">0 </v>
      </c>
      <c r="X1647" t="str" cm="1">
        <f t="array" ref="X1647">RoundToTwoSigFigs(C1647*$O1647+$N1647)&amp;" "&amp;$J1647</f>
        <v xml:space="preserve">0 </v>
      </c>
      <c r="Y1647" t="b">
        <f t="shared" si="75"/>
        <v>0</v>
      </c>
      <c r="Z1647" t="b">
        <f t="shared" si="76"/>
        <v>1</v>
      </c>
      <c r="AA1647" t="b">
        <f t="shared" si="77"/>
        <v>0</v>
      </c>
    </row>
    <row r="1648" spans="23:27" x14ac:dyDescent="0.25">
      <c r="W1648" t="str" cm="1">
        <f t="array" ref="W1648">RoundToTwoSigFigs(B1648*$O1648+$N1648)&amp;" "&amp;$J1648</f>
        <v xml:space="preserve">0 </v>
      </c>
      <c r="X1648" t="str" cm="1">
        <f t="array" ref="X1648">RoundToTwoSigFigs(C1648*$O1648+$N1648)&amp;" "&amp;$J1648</f>
        <v xml:space="preserve">0 </v>
      </c>
      <c r="Y1648" t="b">
        <f t="shared" si="75"/>
        <v>0</v>
      </c>
      <c r="Z1648" t="b">
        <f t="shared" si="76"/>
        <v>1</v>
      </c>
      <c r="AA1648" t="b">
        <f t="shared" si="77"/>
        <v>0</v>
      </c>
    </row>
    <row r="1649" spans="23:27" x14ac:dyDescent="0.25">
      <c r="W1649" t="str" cm="1">
        <f t="array" ref="W1649">RoundToTwoSigFigs(B1649*$O1649+$N1649)&amp;" "&amp;$J1649</f>
        <v xml:space="preserve">0 </v>
      </c>
      <c r="X1649" t="str" cm="1">
        <f t="array" ref="X1649">RoundToTwoSigFigs(C1649*$O1649+$N1649)&amp;" "&amp;$J1649</f>
        <v xml:space="preserve">0 </v>
      </c>
      <c r="Y1649" t="b">
        <f t="shared" si="75"/>
        <v>0</v>
      </c>
      <c r="Z1649" t="b">
        <f t="shared" si="76"/>
        <v>1</v>
      </c>
      <c r="AA1649" t="b">
        <f t="shared" si="77"/>
        <v>0</v>
      </c>
    </row>
    <row r="1650" spans="23:27" x14ac:dyDescent="0.25">
      <c r="W1650" t="str" cm="1">
        <f t="array" ref="W1650">RoundToTwoSigFigs(B1650*$O1650+$N1650)&amp;" "&amp;$J1650</f>
        <v xml:space="preserve">0 </v>
      </c>
      <c r="X1650" t="str" cm="1">
        <f t="array" ref="X1650">RoundToTwoSigFigs(C1650*$O1650+$N1650)&amp;" "&amp;$J1650</f>
        <v xml:space="preserve">0 </v>
      </c>
      <c r="Y1650" t="b">
        <f t="shared" si="75"/>
        <v>0</v>
      </c>
      <c r="Z1650" t="b">
        <f t="shared" si="76"/>
        <v>1</v>
      </c>
      <c r="AA1650" t="b">
        <f t="shared" si="77"/>
        <v>0</v>
      </c>
    </row>
    <row r="1651" spans="23:27" x14ac:dyDescent="0.25">
      <c r="W1651" t="str" cm="1">
        <f t="array" ref="W1651">RoundToTwoSigFigs(B1651*$O1651+$N1651)&amp;" "&amp;$J1651</f>
        <v xml:space="preserve">0 </v>
      </c>
      <c r="X1651" t="str" cm="1">
        <f t="array" ref="X1651">RoundToTwoSigFigs(C1651*$O1651+$N1651)&amp;" "&amp;$J1651</f>
        <v xml:space="preserve">0 </v>
      </c>
      <c r="Y1651" t="b">
        <f t="shared" si="75"/>
        <v>0</v>
      </c>
      <c r="Z1651" t="b">
        <f t="shared" si="76"/>
        <v>1</v>
      </c>
      <c r="AA1651" t="b">
        <f t="shared" si="77"/>
        <v>0</v>
      </c>
    </row>
    <row r="1652" spans="23:27" x14ac:dyDescent="0.25">
      <c r="W1652" t="str" cm="1">
        <f t="array" ref="W1652">RoundToTwoSigFigs(B1652*$O1652+$N1652)&amp;" "&amp;$J1652</f>
        <v xml:space="preserve">0 </v>
      </c>
      <c r="X1652" t="str" cm="1">
        <f t="array" ref="X1652">RoundToTwoSigFigs(C1652*$O1652+$N1652)&amp;" "&amp;$J1652</f>
        <v xml:space="preserve">0 </v>
      </c>
      <c r="Y1652" t="b">
        <f t="shared" si="75"/>
        <v>0</v>
      </c>
      <c r="Z1652" t="b">
        <f t="shared" si="76"/>
        <v>1</v>
      </c>
      <c r="AA1652" t="b">
        <f t="shared" si="77"/>
        <v>0</v>
      </c>
    </row>
    <row r="1653" spans="23:27" x14ac:dyDescent="0.25">
      <c r="W1653" t="str" cm="1">
        <f t="array" ref="W1653">RoundToTwoSigFigs(B1653*$O1653+$N1653)&amp;" "&amp;$J1653</f>
        <v xml:space="preserve">0 </v>
      </c>
      <c r="X1653" t="str" cm="1">
        <f t="array" ref="X1653">RoundToTwoSigFigs(C1653*$O1653+$N1653)&amp;" "&amp;$J1653</f>
        <v xml:space="preserve">0 </v>
      </c>
      <c r="Y1653" t="b">
        <f t="shared" si="75"/>
        <v>0</v>
      </c>
      <c r="Z1653" t="b">
        <f t="shared" si="76"/>
        <v>1</v>
      </c>
      <c r="AA1653" t="b">
        <f t="shared" si="77"/>
        <v>0</v>
      </c>
    </row>
    <row r="1654" spans="23:27" x14ac:dyDescent="0.25">
      <c r="W1654" t="str" cm="1">
        <f t="array" ref="W1654">RoundToTwoSigFigs(B1654*$O1654+$N1654)&amp;" "&amp;$J1654</f>
        <v xml:space="preserve">0 </v>
      </c>
      <c r="X1654" t="str" cm="1">
        <f t="array" ref="X1654">RoundToTwoSigFigs(C1654*$O1654+$N1654)&amp;" "&amp;$J1654</f>
        <v xml:space="preserve">0 </v>
      </c>
      <c r="Y1654" t="b">
        <f t="shared" si="75"/>
        <v>0</v>
      </c>
      <c r="Z1654" t="b">
        <f t="shared" si="76"/>
        <v>1</v>
      </c>
      <c r="AA1654" t="b">
        <f t="shared" si="77"/>
        <v>0</v>
      </c>
    </row>
    <row r="1655" spans="23:27" x14ac:dyDescent="0.25">
      <c r="W1655" t="str" cm="1">
        <f t="array" ref="W1655">RoundToTwoSigFigs(B1655*$O1655+$N1655)&amp;" "&amp;$J1655</f>
        <v xml:space="preserve">0 </v>
      </c>
      <c r="X1655" t="str" cm="1">
        <f t="array" ref="X1655">RoundToTwoSigFigs(C1655*$O1655+$N1655)&amp;" "&amp;$J1655</f>
        <v xml:space="preserve">0 </v>
      </c>
      <c r="Y1655" t="b">
        <f t="shared" si="75"/>
        <v>0</v>
      </c>
      <c r="Z1655" t="b">
        <f t="shared" si="76"/>
        <v>1</v>
      </c>
      <c r="AA1655" t="b">
        <f t="shared" si="77"/>
        <v>0</v>
      </c>
    </row>
    <row r="1656" spans="23:27" x14ac:dyDescent="0.25">
      <c r="W1656" t="str" cm="1">
        <f t="array" ref="W1656">RoundToTwoSigFigs(B1656*$O1656+$N1656)&amp;" "&amp;$J1656</f>
        <v xml:space="preserve">0 </v>
      </c>
      <c r="X1656" t="str" cm="1">
        <f t="array" ref="X1656">RoundToTwoSigFigs(C1656*$O1656+$N1656)&amp;" "&amp;$J1656</f>
        <v xml:space="preserve">0 </v>
      </c>
      <c r="Y1656" t="b">
        <f t="shared" si="75"/>
        <v>0</v>
      </c>
      <c r="Z1656" t="b">
        <f t="shared" si="76"/>
        <v>1</v>
      </c>
      <c r="AA1656" t="b">
        <f t="shared" si="77"/>
        <v>0</v>
      </c>
    </row>
    <row r="1657" spans="23:27" x14ac:dyDescent="0.25">
      <c r="W1657" t="str" cm="1">
        <f t="array" ref="W1657">RoundToTwoSigFigs(B1657*$O1657+$N1657)&amp;" "&amp;$J1657</f>
        <v xml:space="preserve">0 </v>
      </c>
      <c r="X1657" t="str" cm="1">
        <f t="array" ref="X1657">RoundToTwoSigFigs(C1657*$O1657+$N1657)&amp;" "&amp;$J1657</f>
        <v xml:space="preserve">0 </v>
      </c>
      <c r="Y1657" t="b">
        <f t="shared" si="75"/>
        <v>0</v>
      </c>
      <c r="Z1657" t="b">
        <f t="shared" si="76"/>
        <v>1</v>
      </c>
      <c r="AA1657" t="b">
        <f t="shared" si="77"/>
        <v>0</v>
      </c>
    </row>
    <row r="1658" spans="23:27" x14ac:dyDescent="0.25">
      <c r="W1658" t="str" cm="1">
        <f t="array" ref="W1658">RoundToTwoSigFigs(B1658*$O1658+$N1658)&amp;" "&amp;$J1658</f>
        <v xml:space="preserve">0 </v>
      </c>
      <c r="X1658" t="str" cm="1">
        <f t="array" ref="X1658">RoundToTwoSigFigs(C1658*$O1658+$N1658)&amp;" "&amp;$J1658</f>
        <v xml:space="preserve">0 </v>
      </c>
      <c r="Y1658" t="b">
        <f t="shared" si="75"/>
        <v>0</v>
      </c>
      <c r="Z1658" t="b">
        <f t="shared" si="76"/>
        <v>1</v>
      </c>
      <c r="AA1658" t="b">
        <f t="shared" si="77"/>
        <v>0</v>
      </c>
    </row>
    <row r="1659" spans="23:27" x14ac:dyDescent="0.25">
      <c r="W1659" t="str" cm="1">
        <f t="array" ref="W1659">RoundToTwoSigFigs(B1659*$O1659+$N1659)&amp;" "&amp;$J1659</f>
        <v xml:space="preserve">0 </v>
      </c>
      <c r="X1659" t="str" cm="1">
        <f t="array" ref="X1659">RoundToTwoSigFigs(C1659*$O1659+$N1659)&amp;" "&amp;$J1659</f>
        <v xml:space="preserve">0 </v>
      </c>
      <c r="Y1659" t="b">
        <f t="shared" si="75"/>
        <v>0</v>
      </c>
      <c r="Z1659" t="b">
        <f t="shared" si="76"/>
        <v>1</v>
      </c>
      <c r="AA1659" t="b">
        <f t="shared" si="77"/>
        <v>0</v>
      </c>
    </row>
    <row r="1660" spans="23:27" x14ac:dyDescent="0.25">
      <c r="W1660" t="str" cm="1">
        <f t="array" ref="W1660">RoundToTwoSigFigs(B1660*$O1660+$N1660)&amp;" "&amp;$J1660</f>
        <v xml:space="preserve">0 </v>
      </c>
      <c r="X1660" t="str" cm="1">
        <f t="array" ref="X1660">RoundToTwoSigFigs(C1660*$O1660+$N1660)&amp;" "&amp;$J1660</f>
        <v xml:space="preserve">0 </v>
      </c>
      <c r="Y1660" t="b">
        <f t="shared" si="75"/>
        <v>0</v>
      </c>
      <c r="Z1660" t="b">
        <f t="shared" si="76"/>
        <v>1</v>
      </c>
      <c r="AA1660" t="b">
        <f t="shared" si="77"/>
        <v>0</v>
      </c>
    </row>
    <row r="1661" spans="23:27" x14ac:dyDescent="0.25">
      <c r="W1661" t="str" cm="1">
        <f t="array" ref="W1661">RoundToTwoSigFigs(B1661*$O1661+$N1661)&amp;" "&amp;$J1661</f>
        <v xml:space="preserve">0 </v>
      </c>
      <c r="X1661" t="str" cm="1">
        <f t="array" ref="X1661">RoundToTwoSigFigs(C1661*$O1661+$N1661)&amp;" "&amp;$J1661</f>
        <v xml:space="preserve">0 </v>
      </c>
      <c r="Y1661" t="b">
        <f t="shared" si="75"/>
        <v>0</v>
      </c>
      <c r="Z1661" t="b">
        <f t="shared" si="76"/>
        <v>1</v>
      </c>
      <c r="AA1661" t="b">
        <f t="shared" si="77"/>
        <v>0</v>
      </c>
    </row>
    <row r="1662" spans="23:27" x14ac:dyDescent="0.25">
      <c r="W1662" t="str" cm="1">
        <f t="array" ref="W1662">RoundToTwoSigFigs(B1662*$O1662+$N1662)&amp;" "&amp;$J1662</f>
        <v xml:space="preserve">0 </v>
      </c>
      <c r="X1662" t="str" cm="1">
        <f t="array" ref="X1662">RoundToTwoSigFigs(C1662*$O1662+$N1662)&amp;" "&amp;$J1662</f>
        <v xml:space="preserve">0 </v>
      </c>
      <c r="Y1662" t="b">
        <f t="shared" si="75"/>
        <v>0</v>
      </c>
      <c r="Z1662" t="b">
        <f t="shared" si="76"/>
        <v>1</v>
      </c>
      <c r="AA1662" t="b">
        <f t="shared" si="77"/>
        <v>0</v>
      </c>
    </row>
    <row r="1663" spans="23:27" x14ac:dyDescent="0.25">
      <c r="W1663" t="str" cm="1">
        <f t="array" ref="W1663">RoundToTwoSigFigs(B1663*$O1663+$N1663)&amp;" "&amp;$J1663</f>
        <v xml:space="preserve">0 </v>
      </c>
      <c r="X1663" t="str" cm="1">
        <f t="array" ref="X1663">RoundToTwoSigFigs(C1663*$O1663+$N1663)&amp;" "&amp;$J1663</f>
        <v xml:space="preserve">0 </v>
      </c>
      <c r="Y1663" t="b">
        <f t="shared" si="75"/>
        <v>0</v>
      </c>
      <c r="Z1663" t="b">
        <f t="shared" si="76"/>
        <v>1</v>
      </c>
      <c r="AA1663" t="b">
        <f t="shared" si="77"/>
        <v>0</v>
      </c>
    </row>
    <row r="1664" spans="23:27" x14ac:dyDescent="0.25">
      <c r="W1664" t="str" cm="1">
        <f t="array" ref="W1664">RoundToTwoSigFigs(B1664*$O1664+$N1664)&amp;" "&amp;$J1664</f>
        <v xml:space="preserve">0 </v>
      </c>
      <c r="X1664" t="str" cm="1">
        <f t="array" ref="X1664">RoundToTwoSigFigs(C1664*$O1664+$N1664)&amp;" "&amp;$J1664</f>
        <v xml:space="preserve">0 </v>
      </c>
      <c r="Y1664" t="b">
        <f t="shared" si="75"/>
        <v>0</v>
      </c>
      <c r="Z1664" t="b">
        <f t="shared" si="76"/>
        <v>1</v>
      </c>
      <c r="AA1664" t="b">
        <f t="shared" si="77"/>
        <v>0</v>
      </c>
    </row>
    <row r="1665" spans="23:27" x14ac:dyDescent="0.25">
      <c r="W1665" t="str" cm="1">
        <f t="array" ref="W1665">RoundToTwoSigFigs(B1665*$O1665+$N1665)&amp;" "&amp;$J1665</f>
        <v xml:space="preserve">0 </v>
      </c>
      <c r="X1665" t="str" cm="1">
        <f t="array" ref="X1665">RoundToTwoSigFigs(C1665*$O1665+$N1665)&amp;" "&amp;$J1665</f>
        <v xml:space="preserve">0 </v>
      </c>
      <c r="Y1665" t="b">
        <f t="shared" si="75"/>
        <v>0</v>
      </c>
      <c r="Z1665" t="b">
        <f t="shared" si="76"/>
        <v>1</v>
      </c>
      <c r="AA1665" t="b">
        <f t="shared" si="77"/>
        <v>0</v>
      </c>
    </row>
    <row r="1666" spans="23:27" x14ac:dyDescent="0.25">
      <c r="W1666" t="str" cm="1">
        <f t="array" ref="W1666">RoundToTwoSigFigs(B1666*$O1666+$N1666)&amp;" "&amp;$J1666</f>
        <v xml:space="preserve">0 </v>
      </c>
      <c r="X1666" t="str" cm="1">
        <f t="array" ref="X1666">RoundToTwoSigFigs(C1666*$O1666+$N1666)&amp;" "&amp;$J1666</f>
        <v xml:space="preserve">0 </v>
      </c>
      <c r="Y1666" t="b">
        <f t="shared" si="75"/>
        <v>0</v>
      </c>
      <c r="Z1666" t="b">
        <f t="shared" si="76"/>
        <v>1</v>
      </c>
      <c r="AA1666" t="b">
        <f t="shared" si="77"/>
        <v>0</v>
      </c>
    </row>
    <row r="1667" spans="23:27" x14ac:dyDescent="0.25">
      <c r="W1667" t="str" cm="1">
        <f t="array" ref="W1667">RoundToTwoSigFigs(B1667*$O1667+$N1667)&amp;" "&amp;$J1667</f>
        <v xml:space="preserve">0 </v>
      </c>
      <c r="X1667" t="str" cm="1">
        <f t="array" ref="X1667">RoundToTwoSigFigs(C1667*$O1667+$N1667)&amp;" "&amp;$J1667</f>
        <v xml:space="preserve">0 </v>
      </c>
      <c r="Y1667" t="b">
        <f t="shared" ref="Y1667:Y1730" si="78">AND((W1667=U1667),(V1667=X1667))</f>
        <v>0</v>
      </c>
      <c r="Z1667" t="b">
        <f t="shared" ref="Z1667:Z1730" si="79">AND(B1667&gt;=F1667,B1667&lt;=G1667)</f>
        <v>1</v>
      </c>
      <c r="AA1667" t="b">
        <f t="shared" ref="AA1667:AA1730" si="80">F1667&lt;G1667</f>
        <v>0</v>
      </c>
    </row>
    <row r="1668" spans="23:27" x14ac:dyDescent="0.25">
      <c r="W1668" t="str" cm="1">
        <f t="array" ref="W1668">RoundToTwoSigFigs(B1668*$O1668+$N1668)&amp;" "&amp;$J1668</f>
        <v xml:space="preserve">0 </v>
      </c>
      <c r="X1668" t="str" cm="1">
        <f t="array" ref="X1668">RoundToTwoSigFigs(C1668*$O1668+$N1668)&amp;" "&amp;$J1668</f>
        <v xml:space="preserve">0 </v>
      </c>
      <c r="Y1668" t="b">
        <f t="shared" si="78"/>
        <v>0</v>
      </c>
      <c r="Z1668" t="b">
        <f t="shared" si="79"/>
        <v>1</v>
      </c>
      <c r="AA1668" t="b">
        <f t="shared" si="80"/>
        <v>0</v>
      </c>
    </row>
    <row r="1669" spans="23:27" x14ac:dyDescent="0.25">
      <c r="W1669" t="str" cm="1">
        <f t="array" ref="W1669">RoundToTwoSigFigs(B1669*$O1669+$N1669)&amp;" "&amp;$J1669</f>
        <v xml:space="preserve">0 </v>
      </c>
      <c r="X1669" t="str" cm="1">
        <f t="array" ref="X1669">RoundToTwoSigFigs(C1669*$O1669+$N1669)&amp;" "&amp;$J1669</f>
        <v xml:space="preserve">0 </v>
      </c>
      <c r="Y1669" t="b">
        <f t="shared" si="78"/>
        <v>0</v>
      </c>
      <c r="Z1669" t="b">
        <f t="shared" si="79"/>
        <v>1</v>
      </c>
      <c r="AA1669" t="b">
        <f t="shared" si="80"/>
        <v>0</v>
      </c>
    </row>
    <row r="1670" spans="23:27" x14ac:dyDescent="0.25">
      <c r="W1670" t="str" cm="1">
        <f t="array" ref="W1670">RoundToTwoSigFigs(B1670*$O1670+$N1670)&amp;" "&amp;$J1670</f>
        <v xml:space="preserve">0 </v>
      </c>
      <c r="X1670" t="str" cm="1">
        <f t="array" ref="X1670">RoundToTwoSigFigs(C1670*$O1670+$N1670)&amp;" "&amp;$J1670</f>
        <v xml:space="preserve">0 </v>
      </c>
      <c r="Y1670" t="b">
        <f t="shared" si="78"/>
        <v>0</v>
      </c>
      <c r="Z1670" t="b">
        <f t="shared" si="79"/>
        <v>1</v>
      </c>
      <c r="AA1670" t="b">
        <f t="shared" si="80"/>
        <v>0</v>
      </c>
    </row>
    <row r="1671" spans="23:27" x14ac:dyDescent="0.25">
      <c r="W1671" t="str" cm="1">
        <f t="array" ref="W1671">RoundToTwoSigFigs(B1671*$O1671+$N1671)&amp;" "&amp;$J1671</f>
        <v xml:space="preserve">0 </v>
      </c>
      <c r="X1671" t="str" cm="1">
        <f t="array" ref="X1671">RoundToTwoSigFigs(C1671*$O1671+$N1671)&amp;" "&amp;$J1671</f>
        <v xml:space="preserve">0 </v>
      </c>
      <c r="Y1671" t="b">
        <f t="shared" si="78"/>
        <v>0</v>
      </c>
      <c r="Z1671" t="b">
        <f t="shared" si="79"/>
        <v>1</v>
      </c>
      <c r="AA1671" t="b">
        <f t="shared" si="80"/>
        <v>0</v>
      </c>
    </row>
    <row r="1672" spans="23:27" x14ac:dyDescent="0.25">
      <c r="W1672" t="str" cm="1">
        <f t="array" ref="W1672">RoundToTwoSigFigs(B1672*$O1672+$N1672)&amp;" "&amp;$J1672</f>
        <v xml:space="preserve">0 </v>
      </c>
      <c r="X1672" t="str" cm="1">
        <f t="array" ref="X1672">RoundToTwoSigFigs(C1672*$O1672+$N1672)&amp;" "&amp;$J1672</f>
        <v xml:space="preserve">0 </v>
      </c>
      <c r="Y1672" t="b">
        <f t="shared" si="78"/>
        <v>0</v>
      </c>
      <c r="Z1672" t="b">
        <f t="shared" si="79"/>
        <v>1</v>
      </c>
      <c r="AA1672" t="b">
        <f t="shared" si="80"/>
        <v>0</v>
      </c>
    </row>
    <row r="1673" spans="23:27" x14ac:dyDescent="0.25">
      <c r="W1673" t="str" cm="1">
        <f t="array" ref="W1673">RoundToTwoSigFigs(B1673*$O1673+$N1673)&amp;" "&amp;$J1673</f>
        <v xml:space="preserve">0 </v>
      </c>
      <c r="X1673" t="str" cm="1">
        <f t="array" ref="X1673">RoundToTwoSigFigs(C1673*$O1673+$N1673)&amp;" "&amp;$J1673</f>
        <v xml:space="preserve">0 </v>
      </c>
      <c r="Y1673" t="b">
        <f t="shared" si="78"/>
        <v>0</v>
      </c>
      <c r="Z1673" t="b">
        <f t="shared" si="79"/>
        <v>1</v>
      </c>
      <c r="AA1673" t="b">
        <f t="shared" si="80"/>
        <v>0</v>
      </c>
    </row>
    <row r="1674" spans="23:27" x14ac:dyDescent="0.25">
      <c r="W1674" t="str" cm="1">
        <f t="array" ref="W1674">RoundToTwoSigFigs(B1674*$O1674+$N1674)&amp;" "&amp;$J1674</f>
        <v xml:space="preserve">0 </v>
      </c>
      <c r="X1674" t="str" cm="1">
        <f t="array" ref="X1674">RoundToTwoSigFigs(C1674*$O1674+$N1674)&amp;" "&amp;$J1674</f>
        <v xml:space="preserve">0 </v>
      </c>
      <c r="Y1674" t="b">
        <f t="shared" si="78"/>
        <v>0</v>
      </c>
      <c r="Z1674" t="b">
        <f t="shared" si="79"/>
        <v>1</v>
      </c>
      <c r="AA1674" t="b">
        <f t="shared" si="80"/>
        <v>0</v>
      </c>
    </row>
    <row r="1675" spans="23:27" x14ac:dyDescent="0.25">
      <c r="W1675" t="str" cm="1">
        <f t="array" ref="W1675">RoundToTwoSigFigs(B1675*$O1675+$N1675)&amp;" "&amp;$J1675</f>
        <v xml:space="preserve">0 </v>
      </c>
      <c r="X1675" t="str" cm="1">
        <f t="array" ref="X1675">RoundToTwoSigFigs(C1675*$O1675+$N1675)&amp;" "&amp;$J1675</f>
        <v xml:space="preserve">0 </v>
      </c>
      <c r="Y1675" t="b">
        <f t="shared" si="78"/>
        <v>0</v>
      </c>
      <c r="Z1675" t="b">
        <f t="shared" si="79"/>
        <v>1</v>
      </c>
      <c r="AA1675" t="b">
        <f t="shared" si="80"/>
        <v>0</v>
      </c>
    </row>
    <row r="1676" spans="23:27" x14ac:dyDescent="0.25">
      <c r="W1676" t="str" cm="1">
        <f t="array" ref="W1676">RoundToTwoSigFigs(B1676*$O1676+$N1676)&amp;" "&amp;$J1676</f>
        <v xml:space="preserve">0 </v>
      </c>
      <c r="X1676" t="str" cm="1">
        <f t="array" ref="X1676">RoundToTwoSigFigs(C1676*$O1676+$N1676)&amp;" "&amp;$J1676</f>
        <v xml:space="preserve">0 </v>
      </c>
      <c r="Y1676" t="b">
        <f t="shared" si="78"/>
        <v>0</v>
      </c>
      <c r="Z1676" t="b">
        <f t="shared" si="79"/>
        <v>1</v>
      </c>
      <c r="AA1676" t="b">
        <f t="shared" si="80"/>
        <v>0</v>
      </c>
    </row>
    <row r="1677" spans="23:27" x14ac:dyDescent="0.25">
      <c r="W1677" t="str" cm="1">
        <f t="array" ref="W1677">RoundToTwoSigFigs(B1677*$O1677+$N1677)&amp;" "&amp;$J1677</f>
        <v xml:space="preserve">0 </v>
      </c>
      <c r="X1677" t="str" cm="1">
        <f t="array" ref="X1677">RoundToTwoSigFigs(C1677*$O1677+$N1677)&amp;" "&amp;$J1677</f>
        <v xml:space="preserve">0 </v>
      </c>
      <c r="Y1677" t="b">
        <f t="shared" si="78"/>
        <v>0</v>
      </c>
      <c r="Z1677" t="b">
        <f t="shared" si="79"/>
        <v>1</v>
      </c>
      <c r="AA1677" t="b">
        <f t="shared" si="80"/>
        <v>0</v>
      </c>
    </row>
    <row r="1678" spans="23:27" x14ac:dyDescent="0.25">
      <c r="W1678" t="str" cm="1">
        <f t="array" ref="W1678">RoundToTwoSigFigs(B1678*$O1678+$N1678)&amp;" "&amp;$J1678</f>
        <v xml:space="preserve">0 </v>
      </c>
      <c r="X1678" t="str" cm="1">
        <f t="array" ref="X1678">RoundToTwoSigFigs(C1678*$O1678+$N1678)&amp;" "&amp;$J1678</f>
        <v xml:space="preserve">0 </v>
      </c>
      <c r="Y1678" t="b">
        <f t="shared" si="78"/>
        <v>0</v>
      </c>
      <c r="Z1678" t="b">
        <f t="shared" si="79"/>
        <v>1</v>
      </c>
      <c r="AA1678" t="b">
        <f t="shared" si="80"/>
        <v>0</v>
      </c>
    </row>
    <row r="1679" spans="23:27" x14ac:dyDescent="0.25">
      <c r="W1679" t="str" cm="1">
        <f t="array" ref="W1679">RoundToTwoSigFigs(B1679*$O1679+$N1679)&amp;" "&amp;$J1679</f>
        <v xml:space="preserve">0 </v>
      </c>
      <c r="X1679" t="str" cm="1">
        <f t="array" ref="X1679">RoundToTwoSigFigs(C1679*$O1679+$N1679)&amp;" "&amp;$J1679</f>
        <v xml:space="preserve">0 </v>
      </c>
      <c r="Y1679" t="b">
        <f t="shared" si="78"/>
        <v>0</v>
      </c>
      <c r="Z1679" t="b">
        <f t="shared" si="79"/>
        <v>1</v>
      </c>
      <c r="AA1679" t="b">
        <f t="shared" si="80"/>
        <v>0</v>
      </c>
    </row>
    <row r="1680" spans="23:27" x14ac:dyDescent="0.25">
      <c r="W1680" t="str" cm="1">
        <f t="array" ref="W1680">RoundToTwoSigFigs(B1680*$O1680+$N1680)&amp;" "&amp;$J1680</f>
        <v xml:space="preserve">0 </v>
      </c>
      <c r="X1680" t="str" cm="1">
        <f t="array" ref="X1680">RoundToTwoSigFigs(C1680*$O1680+$N1680)&amp;" "&amp;$J1680</f>
        <v xml:space="preserve">0 </v>
      </c>
      <c r="Y1680" t="b">
        <f t="shared" si="78"/>
        <v>0</v>
      </c>
      <c r="Z1680" t="b">
        <f t="shared" si="79"/>
        <v>1</v>
      </c>
      <c r="AA1680" t="b">
        <f t="shared" si="80"/>
        <v>0</v>
      </c>
    </row>
    <row r="1681" spans="23:27" x14ac:dyDescent="0.25">
      <c r="W1681" t="str" cm="1">
        <f t="array" ref="W1681">RoundToTwoSigFigs(B1681*$O1681+$N1681)&amp;" "&amp;$J1681</f>
        <v xml:space="preserve">0 </v>
      </c>
      <c r="X1681" t="str" cm="1">
        <f t="array" ref="X1681">RoundToTwoSigFigs(C1681*$O1681+$N1681)&amp;" "&amp;$J1681</f>
        <v xml:space="preserve">0 </v>
      </c>
      <c r="Y1681" t="b">
        <f t="shared" si="78"/>
        <v>0</v>
      </c>
      <c r="Z1681" t="b">
        <f t="shared" si="79"/>
        <v>1</v>
      </c>
      <c r="AA1681" t="b">
        <f t="shared" si="80"/>
        <v>0</v>
      </c>
    </row>
    <row r="1682" spans="23:27" x14ac:dyDescent="0.25">
      <c r="W1682" t="str" cm="1">
        <f t="array" ref="W1682">RoundToTwoSigFigs(B1682*$O1682+$N1682)&amp;" "&amp;$J1682</f>
        <v xml:space="preserve">0 </v>
      </c>
      <c r="X1682" t="str" cm="1">
        <f t="array" ref="X1682">RoundToTwoSigFigs(C1682*$O1682+$N1682)&amp;" "&amp;$J1682</f>
        <v xml:space="preserve">0 </v>
      </c>
      <c r="Y1682" t="b">
        <f t="shared" si="78"/>
        <v>0</v>
      </c>
      <c r="Z1682" t="b">
        <f t="shared" si="79"/>
        <v>1</v>
      </c>
      <c r="AA1682" t="b">
        <f t="shared" si="80"/>
        <v>0</v>
      </c>
    </row>
    <row r="1683" spans="23:27" x14ac:dyDescent="0.25">
      <c r="W1683" t="str" cm="1">
        <f t="array" ref="W1683">RoundToTwoSigFigs(B1683*$O1683+$N1683)&amp;" "&amp;$J1683</f>
        <v xml:space="preserve">0 </v>
      </c>
      <c r="X1683" t="str" cm="1">
        <f t="array" ref="X1683">RoundToTwoSigFigs(C1683*$O1683+$N1683)&amp;" "&amp;$J1683</f>
        <v xml:space="preserve">0 </v>
      </c>
      <c r="Y1683" t="b">
        <f t="shared" si="78"/>
        <v>0</v>
      </c>
      <c r="Z1683" t="b">
        <f t="shared" si="79"/>
        <v>1</v>
      </c>
      <c r="AA1683" t="b">
        <f t="shared" si="80"/>
        <v>0</v>
      </c>
    </row>
    <row r="1684" spans="23:27" x14ac:dyDescent="0.25">
      <c r="W1684" t="str" cm="1">
        <f t="array" ref="W1684">RoundToTwoSigFigs(B1684*$O1684+$N1684)&amp;" "&amp;$J1684</f>
        <v xml:space="preserve">0 </v>
      </c>
      <c r="X1684" t="str" cm="1">
        <f t="array" ref="X1684">RoundToTwoSigFigs(C1684*$O1684+$N1684)&amp;" "&amp;$J1684</f>
        <v xml:space="preserve">0 </v>
      </c>
      <c r="Y1684" t="b">
        <f t="shared" si="78"/>
        <v>0</v>
      </c>
      <c r="Z1684" t="b">
        <f t="shared" si="79"/>
        <v>1</v>
      </c>
      <c r="AA1684" t="b">
        <f t="shared" si="80"/>
        <v>0</v>
      </c>
    </row>
    <row r="1685" spans="23:27" x14ac:dyDescent="0.25">
      <c r="W1685" t="str" cm="1">
        <f t="array" ref="W1685">RoundToTwoSigFigs(B1685*$O1685+$N1685)&amp;" "&amp;$J1685</f>
        <v xml:space="preserve">0 </v>
      </c>
      <c r="X1685" t="str" cm="1">
        <f t="array" ref="X1685">RoundToTwoSigFigs(C1685*$O1685+$N1685)&amp;" "&amp;$J1685</f>
        <v xml:space="preserve">0 </v>
      </c>
      <c r="Y1685" t="b">
        <f t="shared" si="78"/>
        <v>0</v>
      </c>
      <c r="Z1685" t="b">
        <f t="shared" si="79"/>
        <v>1</v>
      </c>
      <c r="AA1685" t="b">
        <f t="shared" si="80"/>
        <v>0</v>
      </c>
    </row>
    <row r="1686" spans="23:27" x14ac:dyDescent="0.25">
      <c r="W1686" t="str" cm="1">
        <f t="array" ref="W1686">RoundToTwoSigFigs(B1686*$O1686+$N1686)&amp;" "&amp;$J1686</f>
        <v xml:space="preserve">0 </v>
      </c>
      <c r="X1686" t="str" cm="1">
        <f t="array" ref="X1686">RoundToTwoSigFigs(C1686*$O1686+$N1686)&amp;" "&amp;$J1686</f>
        <v xml:space="preserve">0 </v>
      </c>
      <c r="Y1686" t="b">
        <f t="shared" si="78"/>
        <v>0</v>
      </c>
      <c r="Z1686" t="b">
        <f t="shared" si="79"/>
        <v>1</v>
      </c>
      <c r="AA1686" t="b">
        <f t="shared" si="80"/>
        <v>0</v>
      </c>
    </row>
    <row r="1687" spans="23:27" x14ac:dyDescent="0.25">
      <c r="W1687" t="str" cm="1">
        <f t="array" ref="W1687">RoundToTwoSigFigs(B1687*$O1687+$N1687)&amp;" "&amp;$J1687</f>
        <v xml:space="preserve">0 </v>
      </c>
      <c r="X1687" t="str" cm="1">
        <f t="array" ref="X1687">RoundToTwoSigFigs(C1687*$O1687+$N1687)&amp;" "&amp;$J1687</f>
        <v xml:space="preserve">0 </v>
      </c>
      <c r="Y1687" t="b">
        <f t="shared" si="78"/>
        <v>0</v>
      </c>
      <c r="Z1687" t="b">
        <f t="shared" si="79"/>
        <v>1</v>
      </c>
      <c r="AA1687" t="b">
        <f t="shared" si="80"/>
        <v>0</v>
      </c>
    </row>
    <row r="1688" spans="23:27" x14ac:dyDescent="0.25">
      <c r="W1688" t="str" cm="1">
        <f t="array" ref="W1688">RoundToTwoSigFigs(B1688*$O1688+$N1688)&amp;" "&amp;$J1688</f>
        <v xml:space="preserve">0 </v>
      </c>
      <c r="X1688" t="str" cm="1">
        <f t="array" ref="X1688">RoundToTwoSigFigs(C1688*$O1688+$N1688)&amp;" "&amp;$J1688</f>
        <v xml:space="preserve">0 </v>
      </c>
      <c r="Y1688" t="b">
        <f t="shared" si="78"/>
        <v>0</v>
      </c>
      <c r="Z1688" t="b">
        <f t="shared" si="79"/>
        <v>1</v>
      </c>
      <c r="AA1688" t="b">
        <f t="shared" si="80"/>
        <v>0</v>
      </c>
    </row>
    <row r="1689" spans="23:27" x14ac:dyDescent="0.25">
      <c r="W1689" t="str" cm="1">
        <f t="array" ref="W1689">RoundToTwoSigFigs(B1689*$O1689+$N1689)&amp;" "&amp;$J1689</f>
        <v xml:space="preserve">0 </v>
      </c>
      <c r="X1689" t="str" cm="1">
        <f t="array" ref="X1689">RoundToTwoSigFigs(C1689*$O1689+$N1689)&amp;" "&amp;$J1689</f>
        <v xml:space="preserve">0 </v>
      </c>
      <c r="Y1689" t="b">
        <f t="shared" si="78"/>
        <v>0</v>
      </c>
      <c r="Z1689" t="b">
        <f t="shared" si="79"/>
        <v>1</v>
      </c>
      <c r="AA1689" t="b">
        <f t="shared" si="80"/>
        <v>0</v>
      </c>
    </row>
    <row r="1690" spans="23:27" x14ac:dyDescent="0.25">
      <c r="W1690" t="str" cm="1">
        <f t="array" ref="W1690">RoundToTwoSigFigs(B1690*$O1690+$N1690)&amp;" "&amp;$J1690</f>
        <v xml:space="preserve">0 </v>
      </c>
      <c r="X1690" t="str" cm="1">
        <f t="array" ref="X1690">RoundToTwoSigFigs(C1690*$O1690+$N1690)&amp;" "&amp;$J1690</f>
        <v xml:space="preserve">0 </v>
      </c>
      <c r="Y1690" t="b">
        <f t="shared" si="78"/>
        <v>0</v>
      </c>
      <c r="Z1690" t="b">
        <f t="shared" si="79"/>
        <v>1</v>
      </c>
      <c r="AA1690" t="b">
        <f t="shared" si="80"/>
        <v>0</v>
      </c>
    </row>
    <row r="1691" spans="23:27" x14ac:dyDescent="0.25">
      <c r="W1691" t="str" cm="1">
        <f t="array" ref="W1691">RoundToTwoSigFigs(B1691*$O1691+$N1691)&amp;" "&amp;$J1691</f>
        <v xml:space="preserve">0 </v>
      </c>
      <c r="X1691" t="str" cm="1">
        <f t="array" ref="X1691">RoundToTwoSigFigs(C1691*$O1691+$N1691)&amp;" "&amp;$J1691</f>
        <v xml:space="preserve">0 </v>
      </c>
      <c r="Y1691" t="b">
        <f t="shared" si="78"/>
        <v>0</v>
      </c>
      <c r="Z1691" t="b">
        <f t="shared" si="79"/>
        <v>1</v>
      </c>
      <c r="AA1691" t="b">
        <f t="shared" si="80"/>
        <v>0</v>
      </c>
    </row>
    <row r="1692" spans="23:27" x14ac:dyDescent="0.25">
      <c r="W1692" t="str" cm="1">
        <f t="array" ref="W1692">RoundToTwoSigFigs(B1692*$O1692+$N1692)&amp;" "&amp;$J1692</f>
        <v xml:space="preserve">0 </v>
      </c>
      <c r="X1692" t="str" cm="1">
        <f t="array" ref="X1692">RoundToTwoSigFigs(C1692*$O1692+$N1692)&amp;" "&amp;$J1692</f>
        <v xml:space="preserve">0 </v>
      </c>
      <c r="Y1692" t="b">
        <f t="shared" si="78"/>
        <v>0</v>
      </c>
      <c r="Z1692" t="b">
        <f t="shared" si="79"/>
        <v>1</v>
      </c>
      <c r="AA1692" t="b">
        <f t="shared" si="80"/>
        <v>0</v>
      </c>
    </row>
    <row r="1693" spans="23:27" x14ac:dyDescent="0.25">
      <c r="W1693" t="str" cm="1">
        <f t="array" ref="W1693">RoundToTwoSigFigs(B1693*$O1693+$N1693)&amp;" "&amp;$J1693</f>
        <v xml:space="preserve">0 </v>
      </c>
      <c r="X1693" t="str" cm="1">
        <f t="array" ref="X1693">RoundToTwoSigFigs(C1693*$O1693+$N1693)&amp;" "&amp;$J1693</f>
        <v xml:space="preserve">0 </v>
      </c>
      <c r="Y1693" t="b">
        <f t="shared" si="78"/>
        <v>0</v>
      </c>
      <c r="Z1693" t="b">
        <f t="shared" si="79"/>
        <v>1</v>
      </c>
      <c r="AA1693" t="b">
        <f t="shared" si="80"/>
        <v>0</v>
      </c>
    </row>
    <row r="1694" spans="23:27" x14ac:dyDescent="0.25">
      <c r="W1694" t="str" cm="1">
        <f t="array" ref="W1694">RoundToTwoSigFigs(B1694*$O1694+$N1694)&amp;" "&amp;$J1694</f>
        <v xml:space="preserve">0 </v>
      </c>
      <c r="X1694" t="str" cm="1">
        <f t="array" ref="X1694">RoundToTwoSigFigs(C1694*$O1694+$N1694)&amp;" "&amp;$J1694</f>
        <v xml:space="preserve">0 </v>
      </c>
      <c r="Y1694" t="b">
        <f t="shared" si="78"/>
        <v>0</v>
      </c>
      <c r="Z1694" t="b">
        <f t="shared" si="79"/>
        <v>1</v>
      </c>
      <c r="AA1694" t="b">
        <f t="shared" si="80"/>
        <v>0</v>
      </c>
    </row>
    <row r="1695" spans="23:27" x14ac:dyDescent="0.25">
      <c r="W1695" t="str" cm="1">
        <f t="array" ref="W1695">RoundToTwoSigFigs(B1695*$O1695+$N1695)&amp;" "&amp;$J1695</f>
        <v xml:space="preserve">0 </v>
      </c>
      <c r="X1695" t="str" cm="1">
        <f t="array" ref="X1695">RoundToTwoSigFigs(C1695*$O1695+$N1695)&amp;" "&amp;$J1695</f>
        <v xml:space="preserve">0 </v>
      </c>
      <c r="Y1695" t="b">
        <f t="shared" si="78"/>
        <v>0</v>
      </c>
      <c r="Z1695" t="b">
        <f t="shared" si="79"/>
        <v>1</v>
      </c>
      <c r="AA1695" t="b">
        <f t="shared" si="80"/>
        <v>0</v>
      </c>
    </row>
    <row r="1696" spans="23:27" x14ac:dyDescent="0.25">
      <c r="W1696" t="str" cm="1">
        <f t="array" ref="W1696">RoundToTwoSigFigs(B1696*$O1696+$N1696)&amp;" "&amp;$J1696</f>
        <v xml:space="preserve">0 </v>
      </c>
      <c r="X1696" t="str" cm="1">
        <f t="array" ref="X1696">RoundToTwoSigFigs(C1696*$O1696+$N1696)&amp;" "&amp;$J1696</f>
        <v xml:space="preserve">0 </v>
      </c>
      <c r="Y1696" t="b">
        <f t="shared" si="78"/>
        <v>0</v>
      </c>
      <c r="Z1696" t="b">
        <f t="shared" si="79"/>
        <v>1</v>
      </c>
      <c r="AA1696" t="b">
        <f t="shared" si="80"/>
        <v>0</v>
      </c>
    </row>
    <row r="1697" spans="23:27" x14ac:dyDescent="0.25">
      <c r="W1697" t="str" cm="1">
        <f t="array" ref="W1697">RoundToTwoSigFigs(B1697*$O1697+$N1697)&amp;" "&amp;$J1697</f>
        <v xml:space="preserve">0 </v>
      </c>
      <c r="X1697" t="str" cm="1">
        <f t="array" ref="X1697">RoundToTwoSigFigs(C1697*$O1697+$N1697)&amp;" "&amp;$J1697</f>
        <v xml:space="preserve">0 </v>
      </c>
      <c r="Y1697" t="b">
        <f t="shared" si="78"/>
        <v>0</v>
      </c>
      <c r="Z1697" t="b">
        <f t="shared" si="79"/>
        <v>1</v>
      </c>
      <c r="AA1697" t="b">
        <f t="shared" si="80"/>
        <v>0</v>
      </c>
    </row>
    <row r="1698" spans="23:27" x14ac:dyDescent="0.25">
      <c r="W1698" t="str" cm="1">
        <f t="array" ref="W1698">RoundToTwoSigFigs(B1698*$O1698+$N1698)&amp;" "&amp;$J1698</f>
        <v xml:space="preserve">0 </v>
      </c>
      <c r="X1698" t="str" cm="1">
        <f t="array" ref="X1698">RoundToTwoSigFigs(C1698*$O1698+$N1698)&amp;" "&amp;$J1698</f>
        <v xml:space="preserve">0 </v>
      </c>
      <c r="Y1698" t="b">
        <f t="shared" si="78"/>
        <v>0</v>
      </c>
      <c r="Z1698" t="b">
        <f t="shared" si="79"/>
        <v>1</v>
      </c>
      <c r="AA1698" t="b">
        <f t="shared" si="80"/>
        <v>0</v>
      </c>
    </row>
    <row r="1699" spans="23:27" x14ac:dyDescent="0.25">
      <c r="W1699" t="str" cm="1">
        <f t="array" ref="W1699">RoundToTwoSigFigs(B1699*$O1699+$N1699)&amp;" "&amp;$J1699</f>
        <v xml:space="preserve">0 </v>
      </c>
      <c r="X1699" t="str" cm="1">
        <f t="array" ref="X1699">RoundToTwoSigFigs(C1699*$O1699+$N1699)&amp;" "&amp;$J1699</f>
        <v xml:space="preserve">0 </v>
      </c>
      <c r="Y1699" t="b">
        <f t="shared" si="78"/>
        <v>0</v>
      </c>
      <c r="Z1699" t="b">
        <f t="shared" si="79"/>
        <v>1</v>
      </c>
      <c r="AA1699" t="b">
        <f t="shared" si="80"/>
        <v>0</v>
      </c>
    </row>
    <row r="1700" spans="23:27" x14ac:dyDescent="0.25">
      <c r="W1700" t="str" cm="1">
        <f t="array" ref="W1700">RoundToTwoSigFigs(B1700*$O1700+$N1700)&amp;" "&amp;$J1700</f>
        <v xml:space="preserve">0 </v>
      </c>
      <c r="X1700" t="str" cm="1">
        <f t="array" ref="X1700">RoundToTwoSigFigs(C1700*$O1700+$N1700)&amp;" "&amp;$J1700</f>
        <v xml:space="preserve">0 </v>
      </c>
      <c r="Y1700" t="b">
        <f t="shared" si="78"/>
        <v>0</v>
      </c>
      <c r="Z1700" t="b">
        <f t="shared" si="79"/>
        <v>1</v>
      </c>
      <c r="AA1700" t="b">
        <f t="shared" si="80"/>
        <v>0</v>
      </c>
    </row>
    <row r="1701" spans="23:27" x14ac:dyDescent="0.25">
      <c r="W1701" t="str" cm="1">
        <f t="array" ref="W1701">RoundToTwoSigFigs(B1701*$O1701+$N1701)&amp;" "&amp;$J1701</f>
        <v xml:space="preserve">0 </v>
      </c>
      <c r="X1701" t="str" cm="1">
        <f t="array" ref="X1701">RoundToTwoSigFigs(C1701*$O1701+$N1701)&amp;" "&amp;$J1701</f>
        <v xml:space="preserve">0 </v>
      </c>
      <c r="Y1701" t="b">
        <f t="shared" si="78"/>
        <v>0</v>
      </c>
      <c r="Z1701" t="b">
        <f t="shared" si="79"/>
        <v>1</v>
      </c>
      <c r="AA1701" t="b">
        <f t="shared" si="80"/>
        <v>0</v>
      </c>
    </row>
    <row r="1702" spans="23:27" x14ac:dyDescent="0.25">
      <c r="W1702" t="str" cm="1">
        <f t="array" ref="W1702">RoundToTwoSigFigs(B1702*$O1702+$N1702)&amp;" "&amp;$J1702</f>
        <v xml:space="preserve">0 </v>
      </c>
      <c r="X1702" t="str" cm="1">
        <f t="array" ref="X1702">RoundToTwoSigFigs(C1702*$O1702+$N1702)&amp;" "&amp;$J1702</f>
        <v xml:space="preserve">0 </v>
      </c>
      <c r="Y1702" t="b">
        <f t="shared" si="78"/>
        <v>0</v>
      </c>
      <c r="Z1702" t="b">
        <f t="shared" si="79"/>
        <v>1</v>
      </c>
      <c r="AA1702" t="b">
        <f t="shared" si="80"/>
        <v>0</v>
      </c>
    </row>
    <row r="1703" spans="23:27" x14ac:dyDescent="0.25">
      <c r="W1703" t="str" cm="1">
        <f t="array" ref="W1703">RoundToTwoSigFigs(B1703*$O1703+$N1703)&amp;" "&amp;$J1703</f>
        <v xml:space="preserve">0 </v>
      </c>
      <c r="X1703" t="str" cm="1">
        <f t="array" ref="X1703">RoundToTwoSigFigs(C1703*$O1703+$N1703)&amp;" "&amp;$J1703</f>
        <v xml:space="preserve">0 </v>
      </c>
      <c r="Y1703" t="b">
        <f t="shared" si="78"/>
        <v>0</v>
      </c>
      <c r="Z1703" t="b">
        <f t="shared" si="79"/>
        <v>1</v>
      </c>
      <c r="AA1703" t="b">
        <f t="shared" si="80"/>
        <v>0</v>
      </c>
    </row>
    <row r="1704" spans="23:27" x14ac:dyDescent="0.25">
      <c r="W1704" t="str" cm="1">
        <f t="array" ref="W1704">RoundToTwoSigFigs(B1704*$O1704+$N1704)&amp;" "&amp;$J1704</f>
        <v xml:space="preserve">0 </v>
      </c>
      <c r="X1704" t="str" cm="1">
        <f t="array" ref="X1704">RoundToTwoSigFigs(C1704*$O1704+$N1704)&amp;" "&amp;$J1704</f>
        <v xml:space="preserve">0 </v>
      </c>
      <c r="Y1704" t="b">
        <f t="shared" si="78"/>
        <v>0</v>
      </c>
      <c r="Z1704" t="b">
        <f t="shared" si="79"/>
        <v>1</v>
      </c>
      <c r="AA1704" t="b">
        <f t="shared" si="80"/>
        <v>0</v>
      </c>
    </row>
    <row r="1705" spans="23:27" x14ac:dyDescent="0.25">
      <c r="W1705" t="str" cm="1">
        <f t="array" ref="W1705">RoundToTwoSigFigs(B1705*$O1705+$N1705)&amp;" "&amp;$J1705</f>
        <v xml:space="preserve">0 </v>
      </c>
      <c r="X1705" t="str" cm="1">
        <f t="array" ref="X1705">RoundToTwoSigFigs(C1705*$O1705+$N1705)&amp;" "&amp;$J1705</f>
        <v xml:space="preserve">0 </v>
      </c>
      <c r="Y1705" t="b">
        <f t="shared" si="78"/>
        <v>0</v>
      </c>
      <c r="Z1705" t="b">
        <f t="shared" si="79"/>
        <v>1</v>
      </c>
      <c r="AA1705" t="b">
        <f t="shared" si="80"/>
        <v>0</v>
      </c>
    </row>
    <row r="1706" spans="23:27" x14ac:dyDescent="0.25">
      <c r="W1706" t="str" cm="1">
        <f t="array" ref="W1706">RoundToTwoSigFigs(B1706*$O1706+$N1706)&amp;" "&amp;$J1706</f>
        <v xml:space="preserve">0 </v>
      </c>
      <c r="X1706" t="str" cm="1">
        <f t="array" ref="X1706">RoundToTwoSigFigs(C1706*$O1706+$N1706)&amp;" "&amp;$J1706</f>
        <v xml:space="preserve">0 </v>
      </c>
      <c r="Y1706" t="b">
        <f t="shared" si="78"/>
        <v>0</v>
      </c>
      <c r="Z1706" t="b">
        <f t="shared" si="79"/>
        <v>1</v>
      </c>
      <c r="AA1706" t="b">
        <f t="shared" si="80"/>
        <v>0</v>
      </c>
    </row>
    <row r="1707" spans="23:27" x14ac:dyDescent="0.25">
      <c r="W1707" t="str" cm="1">
        <f t="array" ref="W1707">RoundToTwoSigFigs(B1707*$O1707+$N1707)&amp;" "&amp;$J1707</f>
        <v xml:space="preserve">0 </v>
      </c>
      <c r="X1707" t="str" cm="1">
        <f t="array" ref="X1707">RoundToTwoSigFigs(C1707*$O1707+$N1707)&amp;" "&amp;$J1707</f>
        <v xml:space="preserve">0 </v>
      </c>
      <c r="Y1707" t="b">
        <f t="shared" si="78"/>
        <v>0</v>
      </c>
      <c r="Z1707" t="b">
        <f t="shared" si="79"/>
        <v>1</v>
      </c>
      <c r="AA1707" t="b">
        <f t="shared" si="80"/>
        <v>0</v>
      </c>
    </row>
    <row r="1708" spans="23:27" x14ac:dyDescent="0.25">
      <c r="W1708" t="str" cm="1">
        <f t="array" ref="W1708">RoundToTwoSigFigs(B1708*$O1708+$N1708)&amp;" "&amp;$J1708</f>
        <v xml:space="preserve">0 </v>
      </c>
      <c r="X1708" t="str" cm="1">
        <f t="array" ref="X1708">RoundToTwoSigFigs(C1708*$O1708+$N1708)&amp;" "&amp;$J1708</f>
        <v xml:space="preserve">0 </v>
      </c>
      <c r="Y1708" t="b">
        <f t="shared" si="78"/>
        <v>0</v>
      </c>
      <c r="Z1708" t="b">
        <f t="shared" si="79"/>
        <v>1</v>
      </c>
      <c r="AA1708" t="b">
        <f t="shared" si="80"/>
        <v>0</v>
      </c>
    </row>
    <row r="1709" spans="23:27" x14ac:dyDescent="0.25">
      <c r="W1709" t="str" cm="1">
        <f t="array" ref="W1709">RoundToTwoSigFigs(B1709*$O1709+$N1709)&amp;" "&amp;$J1709</f>
        <v xml:space="preserve">0 </v>
      </c>
      <c r="X1709" t="str" cm="1">
        <f t="array" ref="X1709">RoundToTwoSigFigs(C1709*$O1709+$N1709)&amp;" "&amp;$J1709</f>
        <v xml:space="preserve">0 </v>
      </c>
      <c r="Y1709" t="b">
        <f t="shared" si="78"/>
        <v>0</v>
      </c>
      <c r="Z1709" t="b">
        <f t="shared" si="79"/>
        <v>1</v>
      </c>
      <c r="AA1709" t="b">
        <f t="shared" si="80"/>
        <v>0</v>
      </c>
    </row>
    <row r="1710" spans="23:27" x14ac:dyDescent="0.25">
      <c r="W1710" t="str" cm="1">
        <f t="array" ref="W1710">RoundToTwoSigFigs(B1710*$O1710+$N1710)&amp;" "&amp;$J1710</f>
        <v xml:space="preserve">0 </v>
      </c>
      <c r="X1710" t="str" cm="1">
        <f t="array" ref="X1710">RoundToTwoSigFigs(C1710*$O1710+$N1710)&amp;" "&amp;$J1710</f>
        <v xml:space="preserve">0 </v>
      </c>
      <c r="Y1710" t="b">
        <f t="shared" si="78"/>
        <v>0</v>
      </c>
      <c r="Z1710" t="b">
        <f t="shared" si="79"/>
        <v>1</v>
      </c>
      <c r="AA1710" t="b">
        <f t="shared" si="80"/>
        <v>0</v>
      </c>
    </row>
    <row r="1711" spans="23:27" x14ac:dyDescent="0.25">
      <c r="W1711" t="str" cm="1">
        <f t="array" ref="W1711">RoundToTwoSigFigs(B1711*$O1711+$N1711)&amp;" "&amp;$J1711</f>
        <v xml:space="preserve">0 </v>
      </c>
      <c r="X1711" t="str" cm="1">
        <f t="array" ref="X1711">RoundToTwoSigFigs(C1711*$O1711+$N1711)&amp;" "&amp;$J1711</f>
        <v xml:space="preserve">0 </v>
      </c>
      <c r="Y1711" t="b">
        <f t="shared" si="78"/>
        <v>0</v>
      </c>
      <c r="Z1711" t="b">
        <f t="shared" si="79"/>
        <v>1</v>
      </c>
      <c r="AA1711" t="b">
        <f t="shared" si="80"/>
        <v>0</v>
      </c>
    </row>
    <row r="1712" spans="23:27" x14ac:dyDescent="0.25">
      <c r="W1712" t="str" cm="1">
        <f t="array" ref="W1712">RoundToTwoSigFigs(B1712*$O1712+$N1712)&amp;" "&amp;$J1712</f>
        <v xml:space="preserve">0 </v>
      </c>
      <c r="X1712" t="str" cm="1">
        <f t="array" ref="X1712">RoundToTwoSigFigs(C1712*$O1712+$N1712)&amp;" "&amp;$J1712</f>
        <v xml:space="preserve">0 </v>
      </c>
      <c r="Y1712" t="b">
        <f t="shared" si="78"/>
        <v>0</v>
      </c>
      <c r="Z1712" t="b">
        <f t="shared" si="79"/>
        <v>1</v>
      </c>
      <c r="AA1712" t="b">
        <f t="shared" si="80"/>
        <v>0</v>
      </c>
    </row>
    <row r="1713" spans="23:27" x14ac:dyDescent="0.25">
      <c r="W1713" t="str" cm="1">
        <f t="array" ref="W1713">RoundToTwoSigFigs(B1713*$O1713+$N1713)&amp;" "&amp;$J1713</f>
        <v xml:space="preserve">0 </v>
      </c>
      <c r="X1713" t="str" cm="1">
        <f t="array" ref="X1713">RoundToTwoSigFigs(C1713*$O1713+$N1713)&amp;" "&amp;$J1713</f>
        <v xml:space="preserve">0 </v>
      </c>
      <c r="Y1713" t="b">
        <f t="shared" si="78"/>
        <v>0</v>
      </c>
      <c r="Z1713" t="b">
        <f t="shared" si="79"/>
        <v>1</v>
      </c>
      <c r="AA1713" t="b">
        <f t="shared" si="80"/>
        <v>0</v>
      </c>
    </row>
    <row r="1714" spans="23:27" x14ac:dyDescent="0.25">
      <c r="W1714" t="str" cm="1">
        <f t="array" ref="W1714">RoundToTwoSigFigs(B1714*$O1714+$N1714)&amp;" "&amp;$J1714</f>
        <v xml:space="preserve">0 </v>
      </c>
      <c r="X1714" t="str" cm="1">
        <f t="array" ref="X1714">RoundToTwoSigFigs(C1714*$O1714+$N1714)&amp;" "&amp;$J1714</f>
        <v xml:space="preserve">0 </v>
      </c>
      <c r="Y1714" t="b">
        <f t="shared" si="78"/>
        <v>0</v>
      </c>
      <c r="Z1714" t="b">
        <f t="shared" si="79"/>
        <v>1</v>
      </c>
      <c r="AA1714" t="b">
        <f t="shared" si="80"/>
        <v>0</v>
      </c>
    </row>
    <row r="1715" spans="23:27" x14ac:dyDescent="0.25">
      <c r="W1715" t="str" cm="1">
        <f t="array" ref="W1715">RoundToTwoSigFigs(B1715*$O1715+$N1715)&amp;" "&amp;$J1715</f>
        <v xml:space="preserve">0 </v>
      </c>
      <c r="X1715" t="str" cm="1">
        <f t="array" ref="X1715">RoundToTwoSigFigs(C1715*$O1715+$N1715)&amp;" "&amp;$J1715</f>
        <v xml:space="preserve">0 </v>
      </c>
      <c r="Y1715" t="b">
        <f t="shared" si="78"/>
        <v>0</v>
      </c>
      <c r="Z1715" t="b">
        <f t="shared" si="79"/>
        <v>1</v>
      </c>
      <c r="AA1715" t="b">
        <f t="shared" si="80"/>
        <v>0</v>
      </c>
    </row>
    <row r="1716" spans="23:27" x14ac:dyDescent="0.25">
      <c r="W1716" t="str" cm="1">
        <f t="array" ref="W1716">RoundToTwoSigFigs(B1716*$O1716+$N1716)&amp;" "&amp;$J1716</f>
        <v xml:space="preserve">0 </v>
      </c>
      <c r="X1716" t="str" cm="1">
        <f t="array" ref="X1716">RoundToTwoSigFigs(C1716*$O1716+$N1716)&amp;" "&amp;$J1716</f>
        <v xml:space="preserve">0 </v>
      </c>
      <c r="Y1716" t="b">
        <f t="shared" si="78"/>
        <v>0</v>
      </c>
      <c r="Z1716" t="b">
        <f t="shared" si="79"/>
        <v>1</v>
      </c>
      <c r="AA1716" t="b">
        <f t="shared" si="80"/>
        <v>0</v>
      </c>
    </row>
    <row r="1717" spans="23:27" x14ac:dyDescent="0.25">
      <c r="W1717" t="str" cm="1">
        <f t="array" ref="W1717">RoundToTwoSigFigs(B1717*$O1717+$N1717)&amp;" "&amp;$J1717</f>
        <v xml:space="preserve">0 </v>
      </c>
      <c r="X1717" t="str" cm="1">
        <f t="array" ref="X1717">RoundToTwoSigFigs(C1717*$O1717+$N1717)&amp;" "&amp;$J1717</f>
        <v xml:space="preserve">0 </v>
      </c>
      <c r="Y1717" t="b">
        <f t="shared" si="78"/>
        <v>0</v>
      </c>
      <c r="Z1717" t="b">
        <f t="shared" si="79"/>
        <v>1</v>
      </c>
      <c r="AA1717" t="b">
        <f t="shared" si="80"/>
        <v>0</v>
      </c>
    </row>
    <row r="1718" spans="23:27" x14ac:dyDescent="0.25">
      <c r="W1718" t="str" cm="1">
        <f t="array" ref="W1718">RoundToTwoSigFigs(B1718*$O1718+$N1718)&amp;" "&amp;$J1718</f>
        <v xml:space="preserve">0 </v>
      </c>
      <c r="X1718" t="str" cm="1">
        <f t="array" ref="X1718">RoundToTwoSigFigs(C1718*$O1718+$N1718)&amp;" "&amp;$J1718</f>
        <v xml:space="preserve">0 </v>
      </c>
      <c r="Y1718" t="b">
        <f t="shared" si="78"/>
        <v>0</v>
      </c>
      <c r="Z1718" t="b">
        <f t="shared" si="79"/>
        <v>1</v>
      </c>
      <c r="AA1718" t="b">
        <f t="shared" si="80"/>
        <v>0</v>
      </c>
    </row>
    <row r="1719" spans="23:27" x14ac:dyDescent="0.25">
      <c r="W1719" t="str" cm="1">
        <f t="array" ref="W1719">RoundToTwoSigFigs(B1719*$O1719+$N1719)&amp;" "&amp;$J1719</f>
        <v xml:space="preserve">0 </v>
      </c>
      <c r="X1719" t="str" cm="1">
        <f t="array" ref="X1719">RoundToTwoSigFigs(C1719*$O1719+$N1719)&amp;" "&amp;$J1719</f>
        <v xml:space="preserve">0 </v>
      </c>
      <c r="Y1719" t="b">
        <f t="shared" si="78"/>
        <v>0</v>
      </c>
      <c r="Z1719" t="b">
        <f t="shared" si="79"/>
        <v>1</v>
      </c>
      <c r="AA1719" t="b">
        <f t="shared" si="80"/>
        <v>0</v>
      </c>
    </row>
    <row r="1720" spans="23:27" x14ac:dyDescent="0.25">
      <c r="W1720" t="str" cm="1">
        <f t="array" ref="W1720">RoundToTwoSigFigs(B1720*$O1720+$N1720)&amp;" "&amp;$J1720</f>
        <v xml:space="preserve">0 </v>
      </c>
      <c r="X1720" t="str" cm="1">
        <f t="array" ref="X1720">RoundToTwoSigFigs(C1720*$O1720+$N1720)&amp;" "&amp;$J1720</f>
        <v xml:space="preserve">0 </v>
      </c>
      <c r="Y1720" t="b">
        <f t="shared" si="78"/>
        <v>0</v>
      </c>
      <c r="Z1720" t="b">
        <f t="shared" si="79"/>
        <v>1</v>
      </c>
      <c r="AA1720" t="b">
        <f t="shared" si="80"/>
        <v>0</v>
      </c>
    </row>
    <row r="1721" spans="23:27" x14ac:dyDescent="0.25">
      <c r="W1721" t="str" cm="1">
        <f t="array" ref="W1721">RoundToTwoSigFigs(B1721*$O1721+$N1721)&amp;" "&amp;$J1721</f>
        <v xml:space="preserve">0 </v>
      </c>
      <c r="X1721" t="str" cm="1">
        <f t="array" ref="X1721">RoundToTwoSigFigs(C1721*$O1721+$N1721)&amp;" "&amp;$J1721</f>
        <v xml:space="preserve">0 </v>
      </c>
      <c r="Y1721" t="b">
        <f t="shared" si="78"/>
        <v>0</v>
      </c>
      <c r="Z1721" t="b">
        <f t="shared" si="79"/>
        <v>1</v>
      </c>
      <c r="AA1721" t="b">
        <f t="shared" si="80"/>
        <v>0</v>
      </c>
    </row>
    <row r="1722" spans="23:27" x14ac:dyDescent="0.25">
      <c r="W1722" t="str" cm="1">
        <f t="array" ref="W1722">RoundToTwoSigFigs(B1722*$O1722+$N1722)&amp;" "&amp;$J1722</f>
        <v xml:space="preserve">0 </v>
      </c>
      <c r="X1722" t="str" cm="1">
        <f t="array" ref="X1722">RoundToTwoSigFigs(C1722*$O1722+$N1722)&amp;" "&amp;$J1722</f>
        <v xml:space="preserve">0 </v>
      </c>
      <c r="Y1722" t="b">
        <f t="shared" si="78"/>
        <v>0</v>
      </c>
      <c r="Z1722" t="b">
        <f t="shared" si="79"/>
        <v>1</v>
      </c>
      <c r="AA1722" t="b">
        <f t="shared" si="80"/>
        <v>0</v>
      </c>
    </row>
    <row r="1723" spans="23:27" x14ac:dyDescent="0.25">
      <c r="W1723" t="str" cm="1">
        <f t="array" ref="W1723">RoundToTwoSigFigs(B1723*$O1723+$N1723)&amp;" "&amp;$J1723</f>
        <v xml:space="preserve">0 </v>
      </c>
      <c r="X1723" t="str" cm="1">
        <f t="array" ref="X1723">RoundToTwoSigFigs(C1723*$O1723+$N1723)&amp;" "&amp;$J1723</f>
        <v xml:space="preserve">0 </v>
      </c>
      <c r="Y1723" t="b">
        <f t="shared" si="78"/>
        <v>0</v>
      </c>
      <c r="Z1723" t="b">
        <f t="shared" si="79"/>
        <v>1</v>
      </c>
      <c r="AA1723" t="b">
        <f t="shared" si="80"/>
        <v>0</v>
      </c>
    </row>
    <row r="1724" spans="23:27" x14ac:dyDescent="0.25">
      <c r="W1724" t="str" cm="1">
        <f t="array" ref="W1724">RoundToTwoSigFigs(B1724*$O1724+$N1724)&amp;" "&amp;$J1724</f>
        <v xml:space="preserve">0 </v>
      </c>
      <c r="X1724" t="str" cm="1">
        <f t="array" ref="X1724">RoundToTwoSigFigs(C1724*$O1724+$N1724)&amp;" "&amp;$J1724</f>
        <v xml:space="preserve">0 </v>
      </c>
      <c r="Y1724" t="b">
        <f t="shared" si="78"/>
        <v>0</v>
      </c>
      <c r="Z1724" t="b">
        <f t="shared" si="79"/>
        <v>1</v>
      </c>
      <c r="AA1724" t="b">
        <f t="shared" si="80"/>
        <v>0</v>
      </c>
    </row>
    <row r="1725" spans="23:27" x14ac:dyDescent="0.25">
      <c r="W1725" t="str" cm="1">
        <f t="array" ref="W1725">RoundToTwoSigFigs(B1725*$O1725+$N1725)&amp;" "&amp;$J1725</f>
        <v xml:space="preserve">0 </v>
      </c>
      <c r="X1725" t="str" cm="1">
        <f t="array" ref="X1725">RoundToTwoSigFigs(C1725*$O1725+$N1725)&amp;" "&amp;$J1725</f>
        <v xml:space="preserve">0 </v>
      </c>
      <c r="Y1725" t="b">
        <f t="shared" si="78"/>
        <v>0</v>
      </c>
      <c r="Z1725" t="b">
        <f t="shared" si="79"/>
        <v>1</v>
      </c>
      <c r="AA1725" t="b">
        <f t="shared" si="80"/>
        <v>0</v>
      </c>
    </row>
    <row r="1726" spans="23:27" x14ac:dyDescent="0.25">
      <c r="W1726" t="str" cm="1">
        <f t="array" ref="W1726">RoundToTwoSigFigs(B1726*$O1726+$N1726)&amp;" "&amp;$J1726</f>
        <v xml:space="preserve">0 </v>
      </c>
      <c r="X1726" t="str" cm="1">
        <f t="array" ref="X1726">RoundToTwoSigFigs(C1726*$O1726+$N1726)&amp;" "&amp;$J1726</f>
        <v xml:space="preserve">0 </v>
      </c>
      <c r="Y1726" t="b">
        <f t="shared" si="78"/>
        <v>0</v>
      </c>
      <c r="Z1726" t="b">
        <f t="shared" si="79"/>
        <v>1</v>
      </c>
      <c r="AA1726" t="b">
        <f t="shared" si="80"/>
        <v>0</v>
      </c>
    </row>
    <row r="1727" spans="23:27" x14ac:dyDescent="0.25">
      <c r="W1727" t="str" cm="1">
        <f t="array" ref="W1727">RoundToTwoSigFigs(B1727*$O1727+$N1727)&amp;" "&amp;$J1727</f>
        <v xml:space="preserve">0 </v>
      </c>
      <c r="X1727" t="str" cm="1">
        <f t="array" ref="X1727">RoundToTwoSigFigs(C1727*$O1727+$N1727)&amp;" "&amp;$J1727</f>
        <v xml:space="preserve">0 </v>
      </c>
      <c r="Y1727" t="b">
        <f t="shared" si="78"/>
        <v>0</v>
      </c>
      <c r="Z1727" t="b">
        <f t="shared" si="79"/>
        <v>1</v>
      </c>
      <c r="AA1727" t="b">
        <f t="shared" si="80"/>
        <v>0</v>
      </c>
    </row>
    <row r="1728" spans="23:27" x14ac:dyDescent="0.25">
      <c r="W1728" t="str" cm="1">
        <f t="array" ref="W1728">RoundToTwoSigFigs(B1728*$O1728+$N1728)&amp;" "&amp;$J1728</f>
        <v xml:space="preserve">0 </v>
      </c>
      <c r="X1728" t="str" cm="1">
        <f t="array" ref="X1728">RoundToTwoSigFigs(C1728*$O1728+$N1728)&amp;" "&amp;$J1728</f>
        <v xml:space="preserve">0 </v>
      </c>
      <c r="Y1728" t="b">
        <f t="shared" si="78"/>
        <v>0</v>
      </c>
      <c r="Z1728" t="b">
        <f t="shared" si="79"/>
        <v>1</v>
      </c>
      <c r="AA1728" t="b">
        <f t="shared" si="80"/>
        <v>0</v>
      </c>
    </row>
    <row r="1729" spans="23:27" x14ac:dyDescent="0.25">
      <c r="W1729" t="str" cm="1">
        <f t="array" ref="W1729">RoundToTwoSigFigs(B1729*$O1729+$N1729)&amp;" "&amp;$J1729</f>
        <v xml:space="preserve">0 </v>
      </c>
      <c r="X1729" t="str" cm="1">
        <f t="array" ref="X1729">RoundToTwoSigFigs(C1729*$O1729+$N1729)&amp;" "&amp;$J1729</f>
        <v xml:space="preserve">0 </v>
      </c>
      <c r="Y1729" t="b">
        <f t="shared" si="78"/>
        <v>0</v>
      </c>
      <c r="Z1729" t="b">
        <f t="shared" si="79"/>
        <v>1</v>
      </c>
      <c r="AA1729" t="b">
        <f t="shared" si="80"/>
        <v>0</v>
      </c>
    </row>
    <row r="1730" spans="23:27" x14ac:dyDescent="0.25">
      <c r="W1730" t="str" cm="1">
        <f t="array" ref="W1730">RoundToTwoSigFigs(B1730*$O1730+$N1730)&amp;" "&amp;$J1730</f>
        <v xml:space="preserve">0 </v>
      </c>
      <c r="X1730" t="str" cm="1">
        <f t="array" ref="X1730">RoundToTwoSigFigs(C1730*$O1730+$N1730)&amp;" "&amp;$J1730</f>
        <v xml:space="preserve">0 </v>
      </c>
      <c r="Y1730" t="b">
        <f t="shared" si="78"/>
        <v>0</v>
      </c>
      <c r="Z1730" t="b">
        <f t="shared" si="79"/>
        <v>1</v>
      </c>
      <c r="AA1730" t="b">
        <f t="shared" si="80"/>
        <v>0</v>
      </c>
    </row>
    <row r="1731" spans="23:27" x14ac:dyDescent="0.25">
      <c r="W1731" t="str" cm="1">
        <f t="array" ref="W1731">RoundToTwoSigFigs(B1731*$O1731+$N1731)&amp;" "&amp;$J1731</f>
        <v xml:space="preserve">0 </v>
      </c>
      <c r="X1731" t="str" cm="1">
        <f t="array" ref="X1731">RoundToTwoSigFigs(C1731*$O1731+$N1731)&amp;" "&amp;$J1731</f>
        <v xml:space="preserve">0 </v>
      </c>
      <c r="Y1731" t="b">
        <f t="shared" ref="Y1731:Y1794" si="81">AND((W1731=U1731),(V1731=X1731))</f>
        <v>0</v>
      </c>
      <c r="Z1731" t="b">
        <f t="shared" ref="Z1731:Z1794" si="82">AND(B1731&gt;=F1731,B1731&lt;=G1731)</f>
        <v>1</v>
      </c>
      <c r="AA1731" t="b">
        <f t="shared" ref="AA1731:AA1794" si="83">F1731&lt;G1731</f>
        <v>0</v>
      </c>
    </row>
    <row r="1732" spans="23:27" x14ac:dyDescent="0.25">
      <c r="W1732" t="str" cm="1">
        <f t="array" ref="W1732">RoundToTwoSigFigs(B1732*$O1732+$N1732)&amp;" "&amp;$J1732</f>
        <v xml:space="preserve">0 </v>
      </c>
      <c r="X1732" t="str" cm="1">
        <f t="array" ref="X1732">RoundToTwoSigFigs(C1732*$O1732+$N1732)&amp;" "&amp;$J1732</f>
        <v xml:space="preserve">0 </v>
      </c>
      <c r="Y1732" t="b">
        <f t="shared" si="81"/>
        <v>0</v>
      </c>
      <c r="Z1732" t="b">
        <f t="shared" si="82"/>
        <v>1</v>
      </c>
      <c r="AA1732" t="b">
        <f t="shared" si="83"/>
        <v>0</v>
      </c>
    </row>
    <row r="1733" spans="23:27" x14ac:dyDescent="0.25">
      <c r="W1733" t="str" cm="1">
        <f t="array" ref="W1733">RoundToTwoSigFigs(B1733*$O1733+$N1733)&amp;" "&amp;$J1733</f>
        <v xml:space="preserve">0 </v>
      </c>
      <c r="X1733" t="str" cm="1">
        <f t="array" ref="X1733">RoundToTwoSigFigs(C1733*$O1733+$N1733)&amp;" "&amp;$J1733</f>
        <v xml:space="preserve">0 </v>
      </c>
      <c r="Y1733" t="b">
        <f t="shared" si="81"/>
        <v>0</v>
      </c>
      <c r="Z1733" t="b">
        <f t="shared" si="82"/>
        <v>1</v>
      </c>
      <c r="AA1733" t="b">
        <f t="shared" si="83"/>
        <v>0</v>
      </c>
    </row>
    <row r="1734" spans="23:27" x14ac:dyDescent="0.25">
      <c r="W1734" t="str" cm="1">
        <f t="array" ref="W1734">RoundToTwoSigFigs(B1734*$O1734+$N1734)&amp;" "&amp;$J1734</f>
        <v xml:space="preserve">0 </v>
      </c>
      <c r="X1734" t="str" cm="1">
        <f t="array" ref="X1734">RoundToTwoSigFigs(C1734*$O1734+$N1734)&amp;" "&amp;$J1734</f>
        <v xml:space="preserve">0 </v>
      </c>
      <c r="Y1734" t="b">
        <f t="shared" si="81"/>
        <v>0</v>
      </c>
      <c r="Z1734" t="b">
        <f t="shared" si="82"/>
        <v>1</v>
      </c>
      <c r="AA1734" t="b">
        <f t="shared" si="83"/>
        <v>0</v>
      </c>
    </row>
    <row r="1735" spans="23:27" x14ac:dyDescent="0.25">
      <c r="W1735" t="str" cm="1">
        <f t="array" ref="W1735">RoundToTwoSigFigs(B1735*$O1735+$N1735)&amp;" "&amp;$J1735</f>
        <v xml:space="preserve">0 </v>
      </c>
      <c r="X1735" t="str" cm="1">
        <f t="array" ref="X1735">RoundToTwoSigFigs(C1735*$O1735+$N1735)&amp;" "&amp;$J1735</f>
        <v xml:space="preserve">0 </v>
      </c>
      <c r="Y1735" t="b">
        <f t="shared" si="81"/>
        <v>0</v>
      </c>
      <c r="Z1735" t="b">
        <f t="shared" si="82"/>
        <v>1</v>
      </c>
      <c r="AA1735" t="b">
        <f t="shared" si="83"/>
        <v>0</v>
      </c>
    </row>
    <row r="1736" spans="23:27" x14ac:dyDescent="0.25">
      <c r="W1736" t="str" cm="1">
        <f t="array" ref="W1736">RoundToTwoSigFigs(B1736*$O1736+$N1736)&amp;" "&amp;$J1736</f>
        <v xml:space="preserve">0 </v>
      </c>
      <c r="X1736" t="str" cm="1">
        <f t="array" ref="X1736">RoundToTwoSigFigs(C1736*$O1736+$N1736)&amp;" "&amp;$J1736</f>
        <v xml:space="preserve">0 </v>
      </c>
      <c r="Y1736" t="b">
        <f t="shared" si="81"/>
        <v>0</v>
      </c>
      <c r="Z1736" t="b">
        <f t="shared" si="82"/>
        <v>1</v>
      </c>
      <c r="AA1736" t="b">
        <f t="shared" si="83"/>
        <v>0</v>
      </c>
    </row>
    <row r="1737" spans="23:27" x14ac:dyDescent="0.25">
      <c r="W1737" t="str" cm="1">
        <f t="array" ref="W1737">RoundToTwoSigFigs(B1737*$O1737+$N1737)&amp;" "&amp;$J1737</f>
        <v xml:space="preserve">0 </v>
      </c>
      <c r="X1737" t="str" cm="1">
        <f t="array" ref="X1737">RoundToTwoSigFigs(C1737*$O1737+$N1737)&amp;" "&amp;$J1737</f>
        <v xml:space="preserve">0 </v>
      </c>
      <c r="Y1737" t="b">
        <f t="shared" si="81"/>
        <v>0</v>
      </c>
      <c r="Z1737" t="b">
        <f t="shared" si="82"/>
        <v>1</v>
      </c>
      <c r="AA1737" t="b">
        <f t="shared" si="83"/>
        <v>0</v>
      </c>
    </row>
    <row r="1738" spans="23:27" x14ac:dyDescent="0.25">
      <c r="W1738" t="str" cm="1">
        <f t="array" ref="W1738">RoundToTwoSigFigs(B1738*$O1738+$N1738)&amp;" "&amp;$J1738</f>
        <v xml:space="preserve">0 </v>
      </c>
      <c r="X1738" t="str" cm="1">
        <f t="array" ref="X1738">RoundToTwoSigFigs(C1738*$O1738+$N1738)&amp;" "&amp;$J1738</f>
        <v xml:space="preserve">0 </v>
      </c>
      <c r="Y1738" t="b">
        <f t="shared" si="81"/>
        <v>0</v>
      </c>
      <c r="Z1738" t="b">
        <f t="shared" si="82"/>
        <v>1</v>
      </c>
      <c r="AA1738" t="b">
        <f t="shared" si="83"/>
        <v>0</v>
      </c>
    </row>
    <row r="1739" spans="23:27" x14ac:dyDescent="0.25">
      <c r="W1739" t="str" cm="1">
        <f t="array" ref="W1739">RoundToTwoSigFigs(B1739*$O1739+$N1739)&amp;" "&amp;$J1739</f>
        <v xml:space="preserve">0 </v>
      </c>
      <c r="X1739" t="str" cm="1">
        <f t="array" ref="X1739">RoundToTwoSigFigs(C1739*$O1739+$N1739)&amp;" "&amp;$J1739</f>
        <v xml:space="preserve">0 </v>
      </c>
      <c r="Y1739" t="b">
        <f t="shared" si="81"/>
        <v>0</v>
      </c>
      <c r="Z1739" t="b">
        <f t="shared" si="82"/>
        <v>1</v>
      </c>
      <c r="AA1739" t="b">
        <f t="shared" si="83"/>
        <v>0</v>
      </c>
    </row>
    <row r="1740" spans="23:27" x14ac:dyDescent="0.25">
      <c r="W1740" t="str" cm="1">
        <f t="array" ref="W1740">RoundToTwoSigFigs(B1740*$O1740+$N1740)&amp;" "&amp;$J1740</f>
        <v xml:space="preserve">0 </v>
      </c>
      <c r="X1740" t="str" cm="1">
        <f t="array" ref="X1740">RoundToTwoSigFigs(C1740*$O1740+$N1740)&amp;" "&amp;$J1740</f>
        <v xml:space="preserve">0 </v>
      </c>
      <c r="Y1740" t="b">
        <f t="shared" si="81"/>
        <v>0</v>
      </c>
      <c r="Z1740" t="b">
        <f t="shared" si="82"/>
        <v>1</v>
      </c>
      <c r="AA1740" t="b">
        <f t="shared" si="83"/>
        <v>0</v>
      </c>
    </row>
    <row r="1741" spans="23:27" x14ac:dyDescent="0.25">
      <c r="W1741" t="str" cm="1">
        <f t="array" ref="W1741">RoundToTwoSigFigs(B1741*$O1741+$N1741)&amp;" "&amp;$J1741</f>
        <v xml:space="preserve">0 </v>
      </c>
      <c r="X1741" t="str" cm="1">
        <f t="array" ref="X1741">RoundToTwoSigFigs(C1741*$O1741+$N1741)&amp;" "&amp;$J1741</f>
        <v xml:space="preserve">0 </v>
      </c>
      <c r="Y1741" t="b">
        <f t="shared" si="81"/>
        <v>0</v>
      </c>
      <c r="Z1741" t="b">
        <f t="shared" si="82"/>
        <v>1</v>
      </c>
      <c r="AA1741" t="b">
        <f t="shared" si="83"/>
        <v>0</v>
      </c>
    </row>
    <row r="1742" spans="23:27" x14ac:dyDescent="0.25">
      <c r="W1742" t="str" cm="1">
        <f t="array" ref="W1742">RoundToTwoSigFigs(B1742*$O1742+$N1742)&amp;" "&amp;$J1742</f>
        <v xml:space="preserve">0 </v>
      </c>
      <c r="X1742" t="str" cm="1">
        <f t="array" ref="X1742">RoundToTwoSigFigs(C1742*$O1742+$N1742)&amp;" "&amp;$J1742</f>
        <v xml:space="preserve">0 </v>
      </c>
      <c r="Y1742" t="b">
        <f t="shared" si="81"/>
        <v>0</v>
      </c>
      <c r="Z1742" t="b">
        <f t="shared" si="82"/>
        <v>1</v>
      </c>
      <c r="AA1742" t="b">
        <f t="shared" si="83"/>
        <v>0</v>
      </c>
    </row>
    <row r="1743" spans="23:27" x14ac:dyDescent="0.25">
      <c r="W1743" t="str" cm="1">
        <f t="array" ref="W1743">RoundToTwoSigFigs(B1743*$O1743+$N1743)&amp;" "&amp;$J1743</f>
        <v xml:space="preserve">0 </v>
      </c>
      <c r="X1743" t="str" cm="1">
        <f t="array" ref="X1743">RoundToTwoSigFigs(C1743*$O1743+$N1743)&amp;" "&amp;$J1743</f>
        <v xml:space="preserve">0 </v>
      </c>
      <c r="Y1743" t="b">
        <f t="shared" si="81"/>
        <v>0</v>
      </c>
      <c r="Z1743" t="b">
        <f t="shared" si="82"/>
        <v>1</v>
      </c>
      <c r="AA1743" t="b">
        <f t="shared" si="83"/>
        <v>0</v>
      </c>
    </row>
    <row r="1744" spans="23:27" x14ac:dyDescent="0.25">
      <c r="W1744" t="str" cm="1">
        <f t="array" ref="W1744">RoundToTwoSigFigs(B1744*$O1744+$N1744)&amp;" "&amp;$J1744</f>
        <v xml:space="preserve">0 </v>
      </c>
      <c r="X1744" t="str" cm="1">
        <f t="array" ref="X1744">RoundToTwoSigFigs(C1744*$O1744+$N1744)&amp;" "&amp;$J1744</f>
        <v xml:space="preserve">0 </v>
      </c>
      <c r="Y1744" t="b">
        <f t="shared" si="81"/>
        <v>0</v>
      </c>
      <c r="Z1744" t="b">
        <f t="shared" si="82"/>
        <v>1</v>
      </c>
      <c r="AA1744" t="b">
        <f t="shared" si="83"/>
        <v>0</v>
      </c>
    </row>
    <row r="1745" spans="23:27" x14ac:dyDescent="0.25">
      <c r="W1745" t="str" cm="1">
        <f t="array" ref="W1745">RoundToTwoSigFigs(B1745*$O1745+$N1745)&amp;" "&amp;$J1745</f>
        <v xml:space="preserve">0 </v>
      </c>
      <c r="X1745" t="str" cm="1">
        <f t="array" ref="X1745">RoundToTwoSigFigs(C1745*$O1745+$N1745)&amp;" "&amp;$J1745</f>
        <v xml:space="preserve">0 </v>
      </c>
      <c r="Y1745" t="b">
        <f t="shared" si="81"/>
        <v>0</v>
      </c>
      <c r="Z1745" t="b">
        <f t="shared" si="82"/>
        <v>1</v>
      </c>
      <c r="AA1745" t="b">
        <f t="shared" si="83"/>
        <v>0</v>
      </c>
    </row>
    <row r="1746" spans="23:27" x14ac:dyDescent="0.25">
      <c r="W1746" t="str" cm="1">
        <f t="array" ref="W1746">RoundToTwoSigFigs(B1746*$O1746+$N1746)&amp;" "&amp;$J1746</f>
        <v xml:space="preserve">0 </v>
      </c>
      <c r="X1746" t="str" cm="1">
        <f t="array" ref="X1746">RoundToTwoSigFigs(C1746*$O1746+$N1746)&amp;" "&amp;$J1746</f>
        <v xml:space="preserve">0 </v>
      </c>
      <c r="Y1746" t="b">
        <f t="shared" si="81"/>
        <v>0</v>
      </c>
      <c r="Z1746" t="b">
        <f t="shared" si="82"/>
        <v>1</v>
      </c>
      <c r="AA1746" t="b">
        <f t="shared" si="83"/>
        <v>0</v>
      </c>
    </row>
    <row r="1747" spans="23:27" x14ac:dyDescent="0.25">
      <c r="W1747" t="str" cm="1">
        <f t="array" ref="W1747">RoundToTwoSigFigs(B1747*$O1747+$N1747)&amp;" "&amp;$J1747</f>
        <v xml:space="preserve">0 </v>
      </c>
      <c r="X1747" t="str" cm="1">
        <f t="array" ref="X1747">RoundToTwoSigFigs(C1747*$O1747+$N1747)&amp;" "&amp;$J1747</f>
        <v xml:space="preserve">0 </v>
      </c>
      <c r="Y1747" t="b">
        <f t="shared" si="81"/>
        <v>0</v>
      </c>
      <c r="Z1747" t="b">
        <f t="shared" si="82"/>
        <v>1</v>
      </c>
      <c r="AA1747" t="b">
        <f t="shared" si="83"/>
        <v>0</v>
      </c>
    </row>
    <row r="1748" spans="23:27" x14ac:dyDescent="0.25">
      <c r="W1748" t="str" cm="1">
        <f t="array" ref="W1748">RoundToTwoSigFigs(B1748*$O1748+$N1748)&amp;" "&amp;$J1748</f>
        <v xml:space="preserve">0 </v>
      </c>
      <c r="X1748" t="str" cm="1">
        <f t="array" ref="X1748">RoundToTwoSigFigs(C1748*$O1748+$N1748)&amp;" "&amp;$J1748</f>
        <v xml:space="preserve">0 </v>
      </c>
      <c r="Y1748" t="b">
        <f t="shared" si="81"/>
        <v>0</v>
      </c>
      <c r="Z1748" t="b">
        <f t="shared" si="82"/>
        <v>1</v>
      </c>
      <c r="AA1748" t="b">
        <f t="shared" si="83"/>
        <v>0</v>
      </c>
    </row>
    <row r="1749" spans="23:27" x14ac:dyDescent="0.25">
      <c r="W1749" t="str" cm="1">
        <f t="array" ref="W1749">RoundToTwoSigFigs(B1749*$O1749+$N1749)&amp;" "&amp;$J1749</f>
        <v xml:space="preserve">0 </v>
      </c>
      <c r="X1749" t="str" cm="1">
        <f t="array" ref="X1749">RoundToTwoSigFigs(C1749*$O1749+$N1749)&amp;" "&amp;$J1749</f>
        <v xml:space="preserve">0 </v>
      </c>
      <c r="Y1749" t="b">
        <f t="shared" si="81"/>
        <v>0</v>
      </c>
      <c r="Z1749" t="b">
        <f t="shared" si="82"/>
        <v>1</v>
      </c>
      <c r="AA1749" t="b">
        <f t="shared" si="83"/>
        <v>0</v>
      </c>
    </row>
    <row r="1750" spans="23:27" x14ac:dyDescent="0.25">
      <c r="W1750" t="str" cm="1">
        <f t="array" ref="W1750">RoundToTwoSigFigs(B1750*$O1750+$N1750)&amp;" "&amp;$J1750</f>
        <v xml:space="preserve">0 </v>
      </c>
      <c r="X1750" t="str" cm="1">
        <f t="array" ref="X1750">RoundToTwoSigFigs(C1750*$O1750+$N1750)&amp;" "&amp;$J1750</f>
        <v xml:space="preserve">0 </v>
      </c>
      <c r="Y1750" t="b">
        <f t="shared" si="81"/>
        <v>0</v>
      </c>
      <c r="Z1750" t="b">
        <f t="shared" si="82"/>
        <v>1</v>
      </c>
      <c r="AA1750" t="b">
        <f t="shared" si="83"/>
        <v>0</v>
      </c>
    </row>
    <row r="1751" spans="23:27" x14ac:dyDescent="0.25">
      <c r="W1751" t="str" cm="1">
        <f t="array" ref="W1751">RoundToTwoSigFigs(B1751*$O1751+$N1751)&amp;" "&amp;$J1751</f>
        <v xml:space="preserve">0 </v>
      </c>
      <c r="X1751" t="str" cm="1">
        <f t="array" ref="X1751">RoundToTwoSigFigs(C1751*$O1751+$N1751)&amp;" "&amp;$J1751</f>
        <v xml:space="preserve">0 </v>
      </c>
      <c r="Y1751" t="b">
        <f t="shared" si="81"/>
        <v>0</v>
      </c>
      <c r="Z1751" t="b">
        <f t="shared" si="82"/>
        <v>1</v>
      </c>
      <c r="AA1751" t="b">
        <f t="shared" si="83"/>
        <v>0</v>
      </c>
    </row>
    <row r="1752" spans="23:27" x14ac:dyDescent="0.25">
      <c r="W1752" t="str" cm="1">
        <f t="array" ref="W1752">RoundToTwoSigFigs(B1752*$O1752+$N1752)&amp;" "&amp;$J1752</f>
        <v xml:space="preserve">0 </v>
      </c>
      <c r="X1752" t="str" cm="1">
        <f t="array" ref="X1752">RoundToTwoSigFigs(C1752*$O1752+$N1752)&amp;" "&amp;$J1752</f>
        <v xml:space="preserve">0 </v>
      </c>
      <c r="Y1752" t="b">
        <f t="shared" si="81"/>
        <v>0</v>
      </c>
      <c r="Z1752" t="b">
        <f t="shared" si="82"/>
        <v>1</v>
      </c>
      <c r="AA1752" t="b">
        <f t="shared" si="83"/>
        <v>0</v>
      </c>
    </row>
    <row r="1753" spans="23:27" x14ac:dyDescent="0.25">
      <c r="W1753" t="str" cm="1">
        <f t="array" ref="W1753">RoundToTwoSigFigs(B1753*$O1753+$N1753)&amp;" "&amp;$J1753</f>
        <v xml:space="preserve">0 </v>
      </c>
      <c r="X1753" t="str" cm="1">
        <f t="array" ref="X1753">RoundToTwoSigFigs(C1753*$O1753+$N1753)&amp;" "&amp;$J1753</f>
        <v xml:space="preserve">0 </v>
      </c>
      <c r="Y1753" t="b">
        <f t="shared" si="81"/>
        <v>0</v>
      </c>
      <c r="Z1753" t="b">
        <f t="shared" si="82"/>
        <v>1</v>
      </c>
      <c r="AA1753" t="b">
        <f t="shared" si="83"/>
        <v>0</v>
      </c>
    </row>
    <row r="1754" spans="23:27" x14ac:dyDescent="0.25">
      <c r="W1754" t="str" cm="1">
        <f t="array" ref="W1754">RoundToTwoSigFigs(B1754*$O1754+$N1754)&amp;" "&amp;$J1754</f>
        <v xml:space="preserve">0 </v>
      </c>
      <c r="X1754" t="str" cm="1">
        <f t="array" ref="X1754">RoundToTwoSigFigs(C1754*$O1754+$N1754)&amp;" "&amp;$J1754</f>
        <v xml:space="preserve">0 </v>
      </c>
      <c r="Y1754" t="b">
        <f t="shared" si="81"/>
        <v>0</v>
      </c>
      <c r="Z1754" t="b">
        <f t="shared" si="82"/>
        <v>1</v>
      </c>
      <c r="AA1754" t="b">
        <f t="shared" si="83"/>
        <v>0</v>
      </c>
    </row>
    <row r="1755" spans="23:27" x14ac:dyDescent="0.25">
      <c r="W1755" t="str" cm="1">
        <f t="array" ref="W1755">RoundToTwoSigFigs(B1755*$O1755+$N1755)&amp;" "&amp;$J1755</f>
        <v xml:space="preserve">0 </v>
      </c>
      <c r="X1755" t="str" cm="1">
        <f t="array" ref="X1755">RoundToTwoSigFigs(C1755*$O1755+$N1755)&amp;" "&amp;$J1755</f>
        <v xml:space="preserve">0 </v>
      </c>
      <c r="Y1755" t="b">
        <f t="shared" si="81"/>
        <v>0</v>
      </c>
      <c r="Z1755" t="b">
        <f t="shared" si="82"/>
        <v>1</v>
      </c>
      <c r="AA1755" t="b">
        <f t="shared" si="83"/>
        <v>0</v>
      </c>
    </row>
    <row r="1756" spans="23:27" x14ac:dyDescent="0.25">
      <c r="W1756" t="str" cm="1">
        <f t="array" ref="W1756">RoundToTwoSigFigs(B1756*$O1756+$N1756)&amp;" "&amp;$J1756</f>
        <v xml:space="preserve">0 </v>
      </c>
      <c r="X1756" t="str" cm="1">
        <f t="array" ref="X1756">RoundToTwoSigFigs(C1756*$O1756+$N1756)&amp;" "&amp;$J1756</f>
        <v xml:space="preserve">0 </v>
      </c>
      <c r="Y1756" t="b">
        <f t="shared" si="81"/>
        <v>0</v>
      </c>
      <c r="Z1756" t="b">
        <f t="shared" si="82"/>
        <v>1</v>
      </c>
      <c r="AA1756" t="b">
        <f t="shared" si="83"/>
        <v>0</v>
      </c>
    </row>
    <row r="1757" spans="23:27" x14ac:dyDescent="0.25">
      <c r="W1757" t="str" cm="1">
        <f t="array" ref="W1757">RoundToTwoSigFigs(B1757*$O1757+$N1757)&amp;" "&amp;$J1757</f>
        <v xml:space="preserve">0 </v>
      </c>
      <c r="X1757" t="str" cm="1">
        <f t="array" ref="X1757">RoundToTwoSigFigs(C1757*$O1757+$N1757)&amp;" "&amp;$J1757</f>
        <v xml:space="preserve">0 </v>
      </c>
      <c r="Y1757" t="b">
        <f t="shared" si="81"/>
        <v>0</v>
      </c>
      <c r="Z1757" t="b">
        <f t="shared" si="82"/>
        <v>1</v>
      </c>
      <c r="AA1757" t="b">
        <f t="shared" si="83"/>
        <v>0</v>
      </c>
    </row>
    <row r="1758" spans="23:27" x14ac:dyDescent="0.25">
      <c r="W1758" t="str" cm="1">
        <f t="array" ref="W1758">RoundToTwoSigFigs(B1758*$O1758+$N1758)&amp;" "&amp;$J1758</f>
        <v xml:space="preserve">0 </v>
      </c>
      <c r="X1758" t="str" cm="1">
        <f t="array" ref="X1758">RoundToTwoSigFigs(C1758*$O1758+$N1758)&amp;" "&amp;$J1758</f>
        <v xml:space="preserve">0 </v>
      </c>
      <c r="Y1758" t="b">
        <f t="shared" si="81"/>
        <v>0</v>
      </c>
      <c r="Z1758" t="b">
        <f t="shared" si="82"/>
        <v>1</v>
      </c>
      <c r="AA1758" t="b">
        <f t="shared" si="83"/>
        <v>0</v>
      </c>
    </row>
    <row r="1759" spans="23:27" x14ac:dyDescent="0.25">
      <c r="W1759" t="str" cm="1">
        <f t="array" ref="W1759">RoundToTwoSigFigs(B1759*$O1759+$N1759)&amp;" "&amp;$J1759</f>
        <v xml:space="preserve">0 </v>
      </c>
      <c r="X1759" t="str" cm="1">
        <f t="array" ref="X1759">RoundToTwoSigFigs(C1759*$O1759+$N1759)&amp;" "&amp;$J1759</f>
        <v xml:space="preserve">0 </v>
      </c>
      <c r="Y1759" t="b">
        <f t="shared" si="81"/>
        <v>0</v>
      </c>
      <c r="Z1759" t="b">
        <f t="shared" si="82"/>
        <v>1</v>
      </c>
      <c r="AA1759" t="b">
        <f t="shared" si="83"/>
        <v>0</v>
      </c>
    </row>
    <row r="1760" spans="23:27" x14ac:dyDescent="0.25">
      <c r="W1760" t="str" cm="1">
        <f t="array" ref="W1760">RoundToTwoSigFigs(B1760*$O1760+$N1760)&amp;" "&amp;$J1760</f>
        <v xml:space="preserve">0 </v>
      </c>
      <c r="X1760" t="str" cm="1">
        <f t="array" ref="X1760">RoundToTwoSigFigs(C1760*$O1760+$N1760)&amp;" "&amp;$J1760</f>
        <v xml:space="preserve">0 </v>
      </c>
      <c r="Y1760" t="b">
        <f t="shared" si="81"/>
        <v>0</v>
      </c>
      <c r="Z1760" t="b">
        <f t="shared" si="82"/>
        <v>1</v>
      </c>
      <c r="AA1760" t="b">
        <f t="shared" si="83"/>
        <v>0</v>
      </c>
    </row>
    <row r="1761" spans="23:27" x14ac:dyDescent="0.25">
      <c r="W1761" t="str" cm="1">
        <f t="array" ref="W1761">RoundToTwoSigFigs(B1761*$O1761+$N1761)&amp;" "&amp;$J1761</f>
        <v xml:space="preserve">0 </v>
      </c>
      <c r="X1761" t="str" cm="1">
        <f t="array" ref="X1761">RoundToTwoSigFigs(C1761*$O1761+$N1761)&amp;" "&amp;$J1761</f>
        <v xml:space="preserve">0 </v>
      </c>
      <c r="Y1761" t="b">
        <f t="shared" si="81"/>
        <v>0</v>
      </c>
      <c r="Z1761" t="b">
        <f t="shared" si="82"/>
        <v>1</v>
      </c>
      <c r="AA1761" t="b">
        <f t="shared" si="83"/>
        <v>0</v>
      </c>
    </row>
    <row r="1762" spans="23:27" x14ac:dyDescent="0.25">
      <c r="W1762" t="str" cm="1">
        <f t="array" ref="W1762">RoundToTwoSigFigs(B1762*$O1762+$N1762)&amp;" "&amp;$J1762</f>
        <v xml:space="preserve">0 </v>
      </c>
      <c r="X1762" t="str" cm="1">
        <f t="array" ref="X1762">RoundToTwoSigFigs(C1762*$O1762+$N1762)&amp;" "&amp;$J1762</f>
        <v xml:space="preserve">0 </v>
      </c>
      <c r="Y1762" t="b">
        <f t="shared" si="81"/>
        <v>0</v>
      </c>
      <c r="Z1762" t="b">
        <f t="shared" si="82"/>
        <v>1</v>
      </c>
      <c r="AA1762" t="b">
        <f t="shared" si="83"/>
        <v>0</v>
      </c>
    </row>
    <row r="1763" spans="23:27" x14ac:dyDescent="0.25">
      <c r="W1763" t="str" cm="1">
        <f t="array" ref="W1763">RoundToTwoSigFigs(B1763*$O1763+$N1763)&amp;" "&amp;$J1763</f>
        <v xml:space="preserve">0 </v>
      </c>
      <c r="X1763" t="str" cm="1">
        <f t="array" ref="X1763">RoundToTwoSigFigs(C1763*$O1763+$N1763)&amp;" "&amp;$J1763</f>
        <v xml:space="preserve">0 </v>
      </c>
      <c r="Y1763" t="b">
        <f t="shared" si="81"/>
        <v>0</v>
      </c>
      <c r="Z1763" t="b">
        <f t="shared" si="82"/>
        <v>1</v>
      </c>
      <c r="AA1763" t="b">
        <f t="shared" si="83"/>
        <v>0</v>
      </c>
    </row>
    <row r="1764" spans="23:27" x14ac:dyDescent="0.25">
      <c r="W1764" t="str" cm="1">
        <f t="array" ref="W1764">RoundToTwoSigFigs(B1764*$O1764+$N1764)&amp;" "&amp;$J1764</f>
        <v xml:space="preserve">0 </v>
      </c>
      <c r="X1764" t="str" cm="1">
        <f t="array" ref="X1764">RoundToTwoSigFigs(C1764*$O1764+$N1764)&amp;" "&amp;$J1764</f>
        <v xml:space="preserve">0 </v>
      </c>
      <c r="Y1764" t="b">
        <f t="shared" si="81"/>
        <v>0</v>
      </c>
      <c r="Z1764" t="b">
        <f t="shared" si="82"/>
        <v>1</v>
      </c>
      <c r="AA1764" t="b">
        <f t="shared" si="83"/>
        <v>0</v>
      </c>
    </row>
    <row r="1765" spans="23:27" x14ac:dyDescent="0.25">
      <c r="W1765" t="str" cm="1">
        <f t="array" ref="W1765">RoundToTwoSigFigs(B1765*$O1765+$N1765)&amp;" "&amp;$J1765</f>
        <v xml:space="preserve">0 </v>
      </c>
      <c r="X1765" t="str" cm="1">
        <f t="array" ref="X1765">RoundToTwoSigFigs(C1765*$O1765+$N1765)&amp;" "&amp;$J1765</f>
        <v xml:space="preserve">0 </v>
      </c>
      <c r="Y1765" t="b">
        <f t="shared" si="81"/>
        <v>0</v>
      </c>
      <c r="Z1765" t="b">
        <f t="shared" si="82"/>
        <v>1</v>
      </c>
      <c r="AA1765" t="b">
        <f t="shared" si="83"/>
        <v>0</v>
      </c>
    </row>
    <row r="1766" spans="23:27" x14ac:dyDescent="0.25">
      <c r="W1766" t="str" cm="1">
        <f t="array" ref="W1766">RoundToTwoSigFigs(B1766*$O1766+$N1766)&amp;" "&amp;$J1766</f>
        <v xml:space="preserve">0 </v>
      </c>
      <c r="X1766" t="str" cm="1">
        <f t="array" ref="X1766">RoundToTwoSigFigs(C1766*$O1766+$N1766)&amp;" "&amp;$J1766</f>
        <v xml:space="preserve">0 </v>
      </c>
      <c r="Y1766" t="b">
        <f t="shared" si="81"/>
        <v>0</v>
      </c>
      <c r="Z1766" t="b">
        <f t="shared" si="82"/>
        <v>1</v>
      </c>
      <c r="AA1766" t="b">
        <f t="shared" si="83"/>
        <v>0</v>
      </c>
    </row>
    <row r="1767" spans="23:27" x14ac:dyDescent="0.25">
      <c r="W1767" t="str" cm="1">
        <f t="array" ref="W1767">RoundToTwoSigFigs(B1767*$O1767+$N1767)&amp;" "&amp;$J1767</f>
        <v xml:space="preserve">0 </v>
      </c>
      <c r="X1767" t="str" cm="1">
        <f t="array" ref="X1767">RoundToTwoSigFigs(C1767*$O1767+$N1767)&amp;" "&amp;$J1767</f>
        <v xml:space="preserve">0 </v>
      </c>
      <c r="Y1767" t="b">
        <f t="shared" si="81"/>
        <v>0</v>
      </c>
      <c r="Z1767" t="b">
        <f t="shared" si="82"/>
        <v>1</v>
      </c>
      <c r="AA1767" t="b">
        <f t="shared" si="83"/>
        <v>0</v>
      </c>
    </row>
    <row r="1768" spans="23:27" x14ac:dyDescent="0.25">
      <c r="W1768" t="str" cm="1">
        <f t="array" ref="W1768">RoundToTwoSigFigs(B1768*$O1768+$N1768)&amp;" "&amp;$J1768</f>
        <v xml:space="preserve">0 </v>
      </c>
      <c r="X1768" t="str" cm="1">
        <f t="array" ref="X1768">RoundToTwoSigFigs(C1768*$O1768+$N1768)&amp;" "&amp;$J1768</f>
        <v xml:space="preserve">0 </v>
      </c>
      <c r="Y1768" t="b">
        <f t="shared" si="81"/>
        <v>0</v>
      </c>
      <c r="Z1768" t="b">
        <f t="shared" si="82"/>
        <v>1</v>
      </c>
      <c r="AA1768" t="b">
        <f t="shared" si="83"/>
        <v>0</v>
      </c>
    </row>
    <row r="1769" spans="23:27" x14ac:dyDescent="0.25">
      <c r="W1769" t="str" cm="1">
        <f t="array" ref="W1769">RoundToTwoSigFigs(B1769*$O1769+$N1769)&amp;" "&amp;$J1769</f>
        <v xml:space="preserve">0 </v>
      </c>
      <c r="X1769" t="str" cm="1">
        <f t="array" ref="X1769">RoundToTwoSigFigs(C1769*$O1769+$N1769)&amp;" "&amp;$J1769</f>
        <v xml:space="preserve">0 </v>
      </c>
      <c r="Y1769" t="b">
        <f t="shared" si="81"/>
        <v>0</v>
      </c>
      <c r="Z1769" t="b">
        <f t="shared" si="82"/>
        <v>1</v>
      </c>
      <c r="AA1769" t="b">
        <f t="shared" si="83"/>
        <v>0</v>
      </c>
    </row>
    <row r="1770" spans="23:27" x14ac:dyDescent="0.25">
      <c r="W1770" t="str" cm="1">
        <f t="array" ref="W1770">RoundToTwoSigFigs(B1770*$O1770+$N1770)&amp;" "&amp;$J1770</f>
        <v xml:space="preserve">0 </v>
      </c>
      <c r="X1770" t="str" cm="1">
        <f t="array" ref="X1770">RoundToTwoSigFigs(C1770*$O1770+$N1770)&amp;" "&amp;$J1770</f>
        <v xml:space="preserve">0 </v>
      </c>
      <c r="Y1770" t="b">
        <f t="shared" si="81"/>
        <v>0</v>
      </c>
      <c r="Z1770" t="b">
        <f t="shared" si="82"/>
        <v>1</v>
      </c>
      <c r="AA1770" t="b">
        <f t="shared" si="83"/>
        <v>0</v>
      </c>
    </row>
    <row r="1771" spans="23:27" x14ac:dyDescent="0.25">
      <c r="W1771" t="str" cm="1">
        <f t="array" ref="W1771">RoundToTwoSigFigs(B1771*$O1771+$N1771)&amp;" "&amp;$J1771</f>
        <v xml:space="preserve">0 </v>
      </c>
      <c r="X1771" t="str" cm="1">
        <f t="array" ref="X1771">RoundToTwoSigFigs(C1771*$O1771+$N1771)&amp;" "&amp;$J1771</f>
        <v xml:space="preserve">0 </v>
      </c>
      <c r="Y1771" t="b">
        <f t="shared" si="81"/>
        <v>0</v>
      </c>
      <c r="Z1771" t="b">
        <f t="shared" si="82"/>
        <v>1</v>
      </c>
      <c r="AA1771" t="b">
        <f t="shared" si="83"/>
        <v>0</v>
      </c>
    </row>
    <row r="1772" spans="23:27" x14ac:dyDescent="0.25">
      <c r="W1772" t="str" cm="1">
        <f t="array" ref="W1772">RoundToTwoSigFigs(B1772*$O1772+$N1772)&amp;" "&amp;$J1772</f>
        <v xml:space="preserve">0 </v>
      </c>
      <c r="X1772" t="str" cm="1">
        <f t="array" ref="X1772">RoundToTwoSigFigs(C1772*$O1772+$N1772)&amp;" "&amp;$J1772</f>
        <v xml:space="preserve">0 </v>
      </c>
      <c r="Y1772" t="b">
        <f t="shared" si="81"/>
        <v>0</v>
      </c>
      <c r="Z1772" t="b">
        <f t="shared" si="82"/>
        <v>1</v>
      </c>
      <c r="AA1772" t="b">
        <f t="shared" si="83"/>
        <v>0</v>
      </c>
    </row>
    <row r="1773" spans="23:27" x14ac:dyDescent="0.25">
      <c r="W1773" t="str" cm="1">
        <f t="array" ref="W1773">RoundToTwoSigFigs(B1773*$O1773+$N1773)&amp;" "&amp;$J1773</f>
        <v xml:space="preserve">0 </v>
      </c>
      <c r="X1773" t="str" cm="1">
        <f t="array" ref="X1773">RoundToTwoSigFigs(C1773*$O1773+$N1773)&amp;" "&amp;$J1773</f>
        <v xml:space="preserve">0 </v>
      </c>
      <c r="Y1773" t="b">
        <f t="shared" si="81"/>
        <v>0</v>
      </c>
      <c r="Z1773" t="b">
        <f t="shared" si="82"/>
        <v>1</v>
      </c>
      <c r="AA1773" t="b">
        <f t="shared" si="83"/>
        <v>0</v>
      </c>
    </row>
    <row r="1774" spans="23:27" x14ac:dyDescent="0.25">
      <c r="W1774" t="str" cm="1">
        <f t="array" ref="W1774">RoundToTwoSigFigs(B1774*$O1774+$N1774)&amp;" "&amp;$J1774</f>
        <v xml:space="preserve">0 </v>
      </c>
      <c r="X1774" t="str" cm="1">
        <f t="array" ref="X1774">RoundToTwoSigFigs(C1774*$O1774+$N1774)&amp;" "&amp;$J1774</f>
        <v xml:space="preserve">0 </v>
      </c>
      <c r="Y1774" t="b">
        <f t="shared" si="81"/>
        <v>0</v>
      </c>
      <c r="Z1774" t="b">
        <f t="shared" si="82"/>
        <v>1</v>
      </c>
      <c r="AA1774" t="b">
        <f t="shared" si="83"/>
        <v>0</v>
      </c>
    </row>
    <row r="1775" spans="23:27" x14ac:dyDescent="0.25">
      <c r="W1775" t="str" cm="1">
        <f t="array" ref="W1775">RoundToTwoSigFigs(B1775*$O1775+$N1775)&amp;" "&amp;$J1775</f>
        <v xml:space="preserve">0 </v>
      </c>
      <c r="X1775" t="str" cm="1">
        <f t="array" ref="X1775">RoundToTwoSigFigs(C1775*$O1775+$N1775)&amp;" "&amp;$J1775</f>
        <v xml:space="preserve">0 </v>
      </c>
      <c r="Y1775" t="b">
        <f t="shared" si="81"/>
        <v>0</v>
      </c>
      <c r="Z1775" t="b">
        <f t="shared" si="82"/>
        <v>1</v>
      </c>
      <c r="AA1775" t="b">
        <f t="shared" si="83"/>
        <v>0</v>
      </c>
    </row>
    <row r="1776" spans="23:27" x14ac:dyDescent="0.25">
      <c r="W1776" t="str" cm="1">
        <f t="array" ref="W1776">RoundToTwoSigFigs(B1776*$O1776+$N1776)&amp;" "&amp;$J1776</f>
        <v xml:space="preserve">0 </v>
      </c>
      <c r="X1776" t="str" cm="1">
        <f t="array" ref="X1776">RoundToTwoSigFigs(C1776*$O1776+$N1776)&amp;" "&amp;$J1776</f>
        <v xml:space="preserve">0 </v>
      </c>
      <c r="Y1776" t="b">
        <f t="shared" si="81"/>
        <v>0</v>
      </c>
      <c r="Z1776" t="b">
        <f t="shared" si="82"/>
        <v>1</v>
      </c>
      <c r="AA1776" t="b">
        <f t="shared" si="83"/>
        <v>0</v>
      </c>
    </row>
    <row r="1777" spans="23:27" x14ac:dyDescent="0.25">
      <c r="W1777" t="str" cm="1">
        <f t="array" ref="W1777">RoundToTwoSigFigs(B1777*$O1777+$N1777)&amp;" "&amp;$J1777</f>
        <v xml:space="preserve">0 </v>
      </c>
      <c r="X1777" t="str" cm="1">
        <f t="array" ref="X1777">RoundToTwoSigFigs(C1777*$O1777+$N1777)&amp;" "&amp;$J1777</f>
        <v xml:space="preserve">0 </v>
      </c>
      <c r="Y1777" t="b">
        <f t="shared" si="81"/>
        <v>0</v>
      </c>
      <c r="Z1777" t="b">
        <f t="shared" si="82"/>
        <v>1</v>
      </c>
      <c r="AA1777" t="b">
        <f t="shared" si="83"/>
        <v>0</v>
      </c>
    </row>
    <row r="1778" spans="23:27" x14ac:dyDescent="0.25">
      <c r="W1778" t="str" cm="1">
        <f t="array" ref="W1778">RoundToTwoSigFigs(B1778*$O1778+$N1778)&amp;" "&amp;$J1778</f>
        <v xml:space="preserve">0 </v>
      </c>
      <c r="X1778" t="str" cm="1">
        <f t="array" ref="X1778">RoundToTwoSigFigs(C1778*$O1778+$N1778)&amp;" "&amp;$J1778</f>
        <v xml:space="preserve">0 </v>
      </c>
      <c r="Y1778" t="b">
        <f t="shared" si="81"/>
        <v>0</v>
      </c>
      <c r="Z1778" t="b">
        <f t="shared" si="82"/>
        <v>1</v>
      </c>
      <c r="AA1778" t="b">
        <f t="shared" si="83"/>
        <v>0</v>
      </c>
    </row>
    <row r="1779" spans="23:27" x14ac:dyDescent="0.25">
      <c r="W1779" t="str" cm="1">
        <f t="array" ref="W1779">RoundToTwoSigFigs(B1779*$O1779+$N1779)&amp;" "&amp;$J1779</f>
        <v xml:space="preserve">0 </v>
      </c>
      <c r="X1779" t="str" cm="1">
        <f t="array" ref="X1779">RoundToTwoSigFigs(C1779*$O1779+$N1779)&amp;" "&amp;$J1779</f>
        <v xml:space="preserve">0 </v>
      </c>
      <c r="Y1779" t="b">
        <f t="shared" si="81"/>
        <v>0</v>
      </c>
      <c r="Z1779" t="b">
        <f t="shared" si="82"/>
        <v>1</v>
      </c>
      <c r="AA1779" t="b">
        <f t="shared" si="83"/>
        <v>0</v>
      </c>
    </row>
    <row r="1780" spans="23:27" x14ac:dyDescent="0.25">
      <c r="W1780" t="str" cm="1">
        <f t="array" ref="W1780">RoundToTwoSigFigs(B1780*$O1780+$N1780)&amp;" "&amp;$J1780</f>
        <v xml:space="preserve">0 </v>
      </c>
      <c r="X1780" t="str" cm="1">
        <f t="array" ref="X1780">RoundToTwoSigFigs(C1780*$O1780+$N1780)&amp;" "&amp;$J1780</f>
        <v xml:space="preserve">0 </v>
      </c>
      <c r="Y1780" t="b">
        <f t="shared" si="81"/>
        <v>0</v>
      </c>
      <c r="Z1780" t="b">
        <f t="shared" si="82"/>
        <v>1</v>
      </c>
      <c r="AA1780" t="b">
        <f t="shared" si="83"/>
        <v>0</v>
      </c>
    </row>
    <row r="1781" spans="23:27" x14ac:dyDescent="0.25">
      <c r="W1781" t="str" cm="1">
        <f t="array" ref="W1781">RoundToTwoSigFigs(B1781*$O1781+$N1781)&amp;" "&amp;$J1781</f>
        <v xml:space="preserve">0 </v>
      </c>
      <c r="X1781" t="str" cm="1">
        <f t="array" ref="X1781">RoundToTwoSigFigs(C1781*$O1781+$N1781)&amp;" "&amp;$J1781</f>
        <v xml:space="preserve">0 </v>
      </c>
      <c r="Y1781" t="b">
        <f t="shared" si="81"/>
        <v>0</v>
      </c>
      <c r="Z1781" t="b">
        <f t="shared" si="82"/>
        <v>1</v>
      </c>
      <c r="AA1781" t="b">
        <f t="shared" si="83"/>
        <v>0</v>
      </c>
    </row>
    <row r="1782" spans="23:27" x14ac:dyDescent="0.25">
      <c r="W1782" t="str" cm="1">
        <f t="array" ref="W1782">RoundToTwoSigFigs(B1782*$O1782+$N1782)&amp;" "&amp;$J1782</f>
        <v xml:space="preserve">0 </v>
      </c>
      <c r="X1782" t="str" cm="1">
        <f t="array" ref="X1782">RoundToTwoSigFigs(C1782*$O1782+$N1782)&amp;" "&amp;$J1782</f>
        <v xml:space="preserve">0 </v>
      </c>
      <c r="Y1782" t="b">
        <f t="shared" si="81"/>
        <v>0</v>
      </c>
      <c r="Z1782" t="b">
        <f t="shared" si="82"/>
        <v>1</v>
      </c>
      <c r="AA1782" t="b">
        <f t="shared" si="83"/>
        <v>0</v>
      </c>
    </row>
    <row r="1783" spans="23:27" x14ac:dyDescent="0.25">
      <c r="W1783" t="str" cm="1">
        <f t="array" ref="W1783">RoundToTwoSigFigs(B1783*$O1783+$N1783)&amp;" "&amp;$J1783</f>
        <v xml:space="preserve">0 </v>
      </c>
      <c r="X1783" t="str" cm="1">
        <f t="array" ref="X1783">RoundToTwoSigFigs(C1783*$O1783+$N1783)&amp;" "&amp;$J1783</f>
        <v xml:space="preserve">0 </v>
      </c>
      <c r="Y1783" t="b">
        <f t="shared" si="81"/>
        <v>0</v>
      </c>
      <c r="Z1783" t="b">
        <f t="shared" si="82"/>
        <v>1</v>
      </c>
      <c r="AA1783" t="b">
        <f t="shared" si="83"/>
        <v>0</v>
      </c>
    </row>
    <row r="1784" spans="23:27" x14ac:dyDescent="0.25">
      <c r="W1784" t="str" cm="1">
        <f t="array" ref="W1784">RoundToTwoSigFigs(B1784*$O1784+$N1784)&amp;" "&amp;$J1784</f>
        <v xml:space="preserve">0 </v>
      </c>
      <c r="X1784" t="str" cm="1">
        <f t="array" ref="X1784">RoundToTwoSigFigs(C1784*$O1784+$N1784)&amp;" "&amp;$J1784</f>
        <v xml:space="preserve">0 </v>
      </c>
      <c r="Y1784" t="b">
        <f t="shared" si="81"/>
        <v>0</v>
      </c>
      <c r="Z1784" t="b">
        <f t="shared" si="82"/>
        <v>1</v>
      </c>
      <c r="AA1784" t="b">
        <f t="shared" si="83"/>
        <v>0</v>
      </c>
    </row>
    <row r="1785" spans="23:27" x14ac:dyDescent="0.25">
      <c r="W1785" t="str" cm="1">
        <f t="array" ref="W1785">RoundToTwoSigFigs(B1785*$O1785+$N1785)&amp;" "&amp;$J1785</f>
        <v xml:space="preserve">0 </v>
      </c>
      <c r="X1785" t="str" cm="1">
        <f t="array" ref="X1785">RoundToTwoSigFigs(C1785*$O1785+$N1785)&amp;" "&amp;$J1785</f>
        <v xml:space="preserve">0 </v>
      </c>
      <c r="Y1785" t="b">
        <f t="shared" si="81"/>
        <v>0</v>
      </c>
      <c r="Z1785" t="b">
        <f t="shared" si="82"/>
        <v>1</v>
      </c>
      <c r="AA1785" t="b">
        <f t="shared" si="83"/>
        <v>0</v>
      </c>
    </row>
    <row r="1786" spans="23:27" x14ac:dyDescent="0.25">
      <c r="W1786" t="str" cm="1">
        <f t="array" ref="W1786">RoundToTwoSigFigs(B1786*$O1786+$N1786)&amp;" "&amp;$J1786</f>
        <v xml:space="preserve">0 </v>
      </c>
      <c r="X1786" t="str" cm="1">
        <f t="array" ref="X1786">RoundToTwoSigFigs(C1786*$O1786+$N1786)&amp;" "&amp;$J1786</f>
        <v xml:space="preserve">0 </v>
      </c>
      <c r="Y1786" t="b">
        <f t="shared" si="81"/>
        <v>0</v>
      </c>
      <c r="Z1786" t="b">
        <f t="shared" si="82"/>
        <v>1</v>
      </c>
      <c r="AA1786" t="b">
        <f t="shared" si="83"/>
        <v>0</v>
      </c>
    </row>
    <row r="1787" spans="23:27" x14ac:dyDescent="0.25">
      <c r="W1787" t="str" cm="1">
        <f t="array" ref="W1787">RoundToTwoSigFigs(B1787*$O1787+$N1787)&amp;" "&amp;$J1787</f>
        <v xml:space="preserve">0 </v>
      </c>
      <c r="X1787" t="str" cm="1">
        <f t="array" ref="X1787">RoundToTwoSigFigs(C1787*$O1787+$N1787)&amp;" "&amp;$J1787</f>
        <v xml:space="preserve">0 </v>
      </c>
      <c r="Y1787" t="b">
        <f t="shared" si="81"/>
        <v>0</v>
      </c>
      <c r="Z1787" t="b">
        <f t="shared" si="82"/>
        <v>1</v>
      </c>
      <c r="AA1787" t="b">
        <f t="shared" si="83"/>
        <v>0</v>
      </c>
    </row>
    <row r="1788" spans="23:27" x14ac:dyDescent="0.25">
      <c r="W1788" t="str" cm="1">
        <f t="array" ref="W1788">RoundToTwoSigFigs(B1788*$O1788+$N1788)&amp;" "&amp;$J1788</f>
        <v xml:space="preserve">0 </v>
      </c>
      <c r="X1788" t="str" cm="1">
        <f t="array" ref="X1788">RoundToTwoSigFigs(C1788*$O1788+$N1788)&amp;" "&amp;$J1788</f>
        <v xml:space="preserve">0 </v>
      </c>
      <c r="Y1788" t="b">
        <f t="shared" si="81"/>
        <v>0</v>
      </c>
      <c r="Z1788" t="b">
        <f t="shared" si="82"/>
        <v>1</v>
      </c>
      <c r="AA1788" t="b">
        <f t="shared" si="83"/>
        <v>0</v>
      </c>
    </row>
    <row r="1789" spans="23:27" x14ac:dyDescent="0.25">
      <c r="W1789" t="str" cm="1">
        <f t="array" ref="W1789">RoundToTwoSigFigs(B1789*$O1789+$N1789)&amp;" "&amp;$J1789</f>
        <v xml:space="preserve">0 </v>
      </c>
      <c r="X1789" t="str" cm="1">
        <f t="array" ref="X1789">RoundToTwoSigFigs(C1789*$O1789+$N1789)&amp;" "&amp;$J1789</f>
        <v xml:space="preserve">0 </v>
      </c>
      <c r="Y1789" t="b">
        <f t="shared" si="81"/>
        <v>0</v>
      </c>
      <c r="Z1789" t="b">
        <f t="shared" si="82"/>
        <v>1</v>
      </c>
      <c r="AA1789" t="b">
        <f t="shared" si="83"/>
        <v>0</v>
      </c>
    </row>
    <row r="1790" spans="23:27" x14ac:dyDescent="0.25">
      <c r="W1790" t="str" cm="1">
        <f t="array" ref="W1790">RoundToTwoSigFigs(B1790*$O1790+$N1790)&amp;" "&amp;$J1790</f>
        <v xml:space="preserve">0 </v>
      </c>
      <c r="X1790" t="str" cm="1">
        <f t="array" ref="X1790">RoundToTwoSigFigs(C1790*$O1790+$N1790)&amp;" "&amp;$J1790</f>
        <v xml:space="preserve">0 </v>
      </c>
      <c r="Y1790" t="b">
        <f t="shared" si="81"/>
        <v>0</v>
      </c>
      <c r="Z1790" t="b">
        <f t="shared" si="82"/>
        <v>1</v>
      </c>
      <c r="AA1790" t="b">
        <f t="shared" si="83"/>
        <v>0</v>
      </c>
    </row>
    <row r="1791" spans="23:27" x14ac:dyDescent="0.25">
      <c r="W1791" t="str" cm="1">
        <f t="array" ref="W1791">RoundToTwoSigFigs(B1791*$O1791+$N1791)&amp;" "&amp;$J1791</f>
        <v xml:space="preserve">0 </v>
      </c>
      <c r="X1791" t="str" cm="1">
        <f t="array" ref="X1791">RoundToTwoSigFigs(C1791*$O1791+$N1791)&amp;" "&amp;$J1791</f>
        <v xml:space="preserve">0 </v>
      </c>
      <c r="Y1791" t="b">
        <f t="shared" si="81"/>
        <v>0</v>
      </c>
      <c r="Z1791" t="b">
        <f t="shared" si="82"/>
        <v>1</v>
      </c>
      <c r="AA1791" t="b">
        <f t="shared" si="83"/>
        <v>0</v>
      </c>
    </row>
    <row r="1792" spans="23:27" x14ac:dyDescent="0.25">
      <c r="W1792" t="str" cm="1">
        <f t="array" ref="W1792">RoundToTwoSigFigs(B1792*$O1792+$N1792)&amp;" "&amp;$J1792</f>
        <v xml:space="preserve">0 </v>
      </c>
      <c r="X1792" t="str" cm="1">
        <f t="array" ref="X1792">RoundToTwoSigFigs(C1792*$O1792+$N1792)&amp;" "&amp;$J1792</f>
        <v xml:space="preserve">0 </v>
      </c>
      <c r="Y1792" t="b">
        <f t="shared" si="81"/>
        <v>0</v>
      </c>
      <c r="Z1792" t="b">
        <f t="shared" si="82"/>
        <v>1</v>
      </c>
      <c r="AA1792" t="b">
        <f t="shared" si="83"/>
        <v>0</v>
      </c>
    </row>
    <row r="1793" spans="23:27" x14ac:dyDescent="0.25">
      <c r="W1793" t="str" cm="1">
        <f t="array" ref="W1793">RoundToTwoSigFigs(B1793*$O1793+$N1793)&amp;" "&amp;$J1793</f>
        <v xml:space="preserve">0 </v>
      </c>
      <c r="X1793" t="str" cm="1">
        <f t="array" ref="X1793">RoundToTwoSigFigs(C1793*$O1793+$N1793)&amp;" "&amp;$J1793</f>
        <v xml:space="preserve">0 </v>
      </c>
      <c r="Y1793" t="b">
        <f t="shared" si="81"/>
        <v>0</v>
      </c>
      <c r="Z1793" t="b">
        <f t="shared" si="82"/>
        <v>1</v>
      </c>
      <c r="AA1793" t="b">
        <f t="shared" si="83"/>
        <v>0</v>
      </c>
    </row>
    <row r="1794" spans="23:27" x14ac:dyDescent="0.25">
      <c r="W1794" t="str" cm="1">
        <f t="array" ref="W1794">RoundToTwoSigFigs(B1794*$O1794+$N1794)&amp;" "&amp;$J1794</f>
        <v xml:space="preserve">0 </v>
      </c>
      <c r="X1794" t="str" cm="1">
        <f t="array" ref="X1794">RoundToTwoSigFigs(C1794*$O1794+$N1794)&amp;" "&amp;$J1794</f>
        <v xml:space="preserve">0 </v>
      </c>
      <c r="Y1794" t="b">
        <f t="shared" si="81"/>
        <v>0</v>
      </c>
      <c r="Z1794" t="b">
        <f t="shared" si="82"/>
        <v>1</v>
      </c>
      <c r="AA1794" t="b">
        <f t="shared" si="83"/>
        <v>0</v>
      </c>
    </row>
    <row r="1795" spans="23:27" x14ac:dyDescent="0.25">
      <c r="W1795" t="str" cm="1">
        <f t="array" ref="W1795">RoundToTwoSigFigs(B1795*$O1795+$N1795)&amp;" "&amp;$J1795</f>
        <v xml:space="preserve">0 </v>
      </c>
      <c r="X1795" t="str" cm="1">
        <f t="array" ref="X1795">RoundToTwoSigFigs(C1795*$O1795+$N1795)&amp;" "&amp;$J1795</f>
        <v xml:space="preserve">0 </v>
      </c>
      <c r="Y1795" t="b">
        <f t="shared" ref="Y1795:Y1858" si="84">AND((W1795=U1795),(V1795=X1795))</f>
        <v>0</v>
      </c>
      <c r="Z1795" t="b">
        <f t="shared" ref="Z1795:Z1858" si="85">AND(B1795&gt;=F1795,B1795&lt;=G1795)</f>
        <v>1</v>
      </c>
      <c r="AA1795" t="b">
        <f t="shared" ref="AA1795:AA1858" si="86">F1795&lt;G1795</f>
        <v>0</v>
      </c>
    </row>
    <row r="1796" spans="23:27" x14ac:dyDescent="0.25">
      <c r="W1796" t="str" cm="1">
        <f t="array" ref="W1796">RoundToTwoSigFigs(B1796*$O1796+$N1796)&amp;" "&amp;$J1796</f>
        <v xml:space="preserve">0 </v>
      </c>
      <c r="X1796" t="str" cm="1">
        <f t="array" ref="X1796">RoundToTwoSigFigs(C1796*$O1796+$N1796)&amp;" "&amp;$J1796</f>
        <v xml:space="preserve">0 </v>
      </c>
      <c r="Y1796" t="b">
        <f t="shared" si="84"/>
        <v>0</v>
      </c>
      <c r="Z1796" t="b">
        <f t="shared" si="85"/>
        <v>1</v>
      </c>
      <c r="AA1796" t="b">
        <f t="shared" si="86"/>
        <v>0</v>
      </c>
    </row>
    <row r="1797" spans="23:27" x14ac:dyDescent="0.25">
      <c r="W1797" t="str" cm="1">
        <f t="array" ref="W1797">RoundToTwoSigFigs(B1797*$O1797+$N1797)&amp;" "&amp;$J1797</f>
        <v xml:space="preserve">0 </v>
      </c>
      <c r="X1797" t="str" cm="1">
        <f t="array" ref="X1797">RoundToTwoSigFigs(C1797*$O1797+$N1797)&amp;" "&amp;$J1797</f>
        <v xml:space="preserve">0 </v>
      </c>
      <c r="Y1797" t="b">
        <f t="shared" si="84"/>
        <v>0</v>
      </c>
      <c r="Z1797" t="b">
        <f t="shared" si="85"/>
        <v>1</v>
      </c>
      <c r="AA1797" t="b">
        <f t="shared" si="86"/>
        <v>0</v>
      </c>
    </row>
    <row r="1798" spans="23:27" x14ac:dyDescent="0.25">
      <c r="W1798" t="str" cm="1">
        <f t="array" ref="W1798">RoundToTwoSigFigs(B1798*$O1798+$N1798)&amp;" "&amp;$J1798</f>
        <v xml:space="preserve">0 </v>
      </c>
      <c r="X1798" t="str" cm="1">
        <f t="array" ref="X1798">RoundToTwoSigFigs(C1798*$O1798+$N1798)&amp;" "&amp;$J1798</f>
        <v xml:space="preserve">0 </v>
      </c>
      <c r="Y1798" t="b">
        <f t="shared" si="84"/>
        <v>0</v>
      </c>
      <c r="Z1798" t="b">
        <f t="shared" si="85"/>
        <v>1</v>
      </c>
      <c r="AA1798" t="b">
        <f t="shared" si="86"/>
        <v>0</v>
      </c>
    </row>
    <row r="1799" spans="23:27" x14ac:dyDescent="0.25">
      <c r="W1799" t="str" cm="1">
        <f t="array" ref="W1799">RoundToTwoSigFigs(B1799*$O1799+$N1799)&amp;" "&amp;$J1799</f>
        <v xml:space="preserve">0 </v>
      </c>
      <c r="X1799" t="str" cm="1">
        <f t="array" ref="X1799">RoundToTwoSigFigs(C1799*$O1799+$N1799)&amp;" "&amp;$J1799</f>
        <v xml:space="preserve">0 </v>
      </c>
      <c r="Y1799" t="b">
        <f t="shared" si="84"/>
        <v>0</v>
      </c>
      <c r="Z1799" t="b">
        <f t="shared" si="85"/>
        <v>1</v>
      </c>
      <c r="AA1799" t="b">
        <f t="shared" si="86"/>
        <v>0</v>
      </c>
    </row>
    <row r="1800" spans="23:27" x14ac:dyDescent="0.25">
      <c r="W1800" t="str" cm="1">
        <f t="array" ref="W1800">RoundToTwoSigFigs(B1800*$O1800+$N1800)&amp;" "&amp;$J1800</f>
        <v xml:space="preserve">0 </v>
      </c>
      <c r="X1800" t="str" cm="1">
        <f t="array" ref="X1800">RoundToTwoSigFigs(C1800*$O1800+$N1800)&amp;" "&amp;$J1800</f>
        <v xml:space="preserve">0 </v>
      </c>
      <c r="Y1800" t="b">
        <f t="shared" si="84"/>
        <v>0</v>
      </c>
      <c r="Z1800" t="b">
        <f t="shared" si="85"/>
        <v>1</v>
      </c>
      <c r="AA1800" t="b">
        <f t="shared" si="86"/>
        <v>0</v>
      </c>
    </row>
    <row r="1801" spans="23:27" x14ac:dyDescent="0.25">
      <c r="W1801" t="str" cm="1">
        <f t="array" ref="W1801">RoundToTwoSigFigs(B1801*$O1801+$N1801)&amp;" "&amp;$J1801</f>
        <v xml:space="preserve">0 </v>
      </c>
      <c r="X1801" t="str" cm="1">
        <f t="array" ref="X1801">RoundToTwoSigFigs(C1801*$O1801+$N1801)&amp;" "&amp;$J1801</f>
        <v xml:space="preserve">0 </v>
      </c>
      <c r="Y1801" t="b">
        <f t="shared" si="84"/>
        <v>0</v>
      </c>
      <c r="Z1801" t="b">
        <f t="shared" si="85"/>
        <v>1</v>
      </c>
      <c r="AA1801" t="b">
        <f t="shared" si="86"/>
        <v>0</v>
      </c>
    </row>
    <row r="1802" spans="23:27" x14ac:dyDescent="0.25">
      <c r="W1802" t="str" cm="1">
        <f t="array" ref="W1802">RoundToTwoSigFigs(B1802*$O1802+$N1802)&amp;" "&amp;$J1802</f>
        <v xml:space="preserve">0 </v>
      </c>
      <c r="X1802" t="str" cm="1">
        <f t="array" ref="X1802">RoundToTwoSigFigs(C1802*$O1802+$N1802)&amp;" "&amp;$J1802</f>
        <v xml:space="preserve">0 </v>
      </c>
      <c r="Y1802" t="b">
        <f t="shared" si="84"/>
        <v>0</v>
      </c>
      <c r="Z1802" t="b">
        <f t="shared" si="85"/>
        <v>1</v>
      </c>
      <c r="AA1802" t="b">
        <f t="shared" si="86"/>
        <v>0</v>
      </c>
    </row>
    <row r="1803" spans="23:27" x14ac:dyDescent="0.25">
      <c r="W1803" t="str" cm="1">
        <f t="array" ref="W1803">RoundToTwoSigFigs(B1803*$O1803+$N1803)&amp;" "&amp;$J1803</f>
        <v xml:space="preserve">0 </v>
      </c>
      <c r="X1803" t="str" cm="1">
        <f t="array" ref="X1803">RoundToTwoSigFigs(C1803*$O1803+$N1803)&amp;" "&amp;$J1803</f>
        <v xml:space="preserve">0 </v>
      </c>
      <c r="Y1803" t="b">
        <f t="shared" si="84"/>
        <v>0</v>
      </c>
      <c r="Z1803" t="b">
        <f t="shared" si="85"/>
        <v>1</v>
      </c>
      <c r="AA1803" t="b">
        <f t="shared" si="86"/>
        <v>0</v>
      </c>
    </row>
    <row r="1804" spans="23:27" x14ac:dyDescent="0.25">
      <c r="W1804" t="str" cm="1">
        <f t="array" ref="W1804">RoundToTwoSigFigs(B1804*$O1804+$N1804)&amp;" "&amp;$J1804</f>
        <v xml:space="preserve">0 </v>
      </c>
      <c r="X1804" t="str" cm="1">
        <f t="array" ref="X1804">RoundToTwoSigFigs(C1804*$O1804+$N1804)&amp;" "&amp;$J1804</f>
        <v xml:space="preserve">0 </v>
      </c>
      <c r="Y1804" t="b">
        <f t="shared" si="84"/>
        <v>0</v>
      </c>
      <c r="Z1804" t="b">
        <f t="shared" si="85"/>
        <v>1</v>
      </c>
      <c r="AA1804" t="b">
        <f t="shared" si="86"/>
        <v>0</v>
      </c>
    </row>
    <row r="1805" spans="23:27" x14ac:dyDescent="0.25">
      <c r="W1805" t="str" cm="1">
        <f t="array" ref="W1805">RoundToTwoSigFigs(B1805*$O1805+$N1805)&amp;" "&amp;$J1805</f>
        <v xml:space="preserve">0 </v>
      </c>
      <c r="X1805" t="str" cm="1">
        <f t="array" ref="X1805">RoundToTwoSigFigs(C1805*$O1805+$N1805)&amp;" "&amp;$J1805</f>
        <v xml:space="preserve">0 </v>
      </c>
      <c r="Y1805" t="b">
        <f t="shared" si="84"/>
        <v>0</v>
      </c>
      <c r="Z1805" t="b">
        <f t="shared" si="85"/>
        <v>1</v>
      </c>
      <c r="AA1805" t="b">
        <f t="shared" si="86"/>
        <v>0</v>
      </c>
    </row>
    <row r="1806" spans="23:27" x14ac:dyDescent="0.25">
      <c r="W1806" t="str" cm="1">
        <f t="array" ref="W1806">RoundToTwoSigFigs(B1806*$O1806+$N1806)&amp;" "&amp;$J1806</f>
        <v xml:space="preserve">0 </v>
      </c>
      <c r="X1806" t="str" cm="1">
        <f t="array" ref="X1806">RoundToTwoSigFigs(C1806*$O1806+$N1806)&amp;" "&amp;$J1806</f>
        <v xml:space="preserve">0 </v>
      </c>
      <c r="Y1806" t="b">
        <f t="shared" si="84"/>
        <v>0</v>
      </c>
      <c r="Z1806" t="b">
        <f t="shared" si="85"/>
        <v>1</v>
      </c>
      <c r="AA1806" t="b">
        <f t="shared" si="86"/>
        <v>0</v>
      </c>
    </row>
    <row r="1807" spans="23:27" x14ac:dyDescent="0.25">
      <c r="W1807" t="str" cm="1">
        <f t="array" ref="W1807">RoundToTwoSigFigs(B1807*$O1807+$N1807)&amp;" "&amp;$J1807</f>
        <v xml:space="preserve">0 </v>
      </c>
      <c r="X1807" t="str" cm="1">
        <f t="array" ref="X1807">RoundToTwoSigFigs(C1807*$O1807+$N1807)&amp;" "&amp;$J1807</f>
        <v xml:space="preserve">0 </v>
      </c>
      <c r="Y1807" t="b">
        <f t="shared" si="84"/>
        <v>0</v>
      </c>
      <c r="Z1807" t="b">
        <f t="shared" si="85"/>
        <v>1</v>
      </c>
      <c r="AA1807" t="b">
        <f t="shared" si="86"/>
        <v>0</v>
      </c>
    </row>
    <row r="1808" spans="23:27" x14ac:dyDescent="0.25">
      <c r="W1808" t="str" cm="1">
        <f t="array" ref="W1808">RoundToTwoSigFigs(B1808*$O1808+$N1808)&amp;" "&amp;$J1808</f>
        <v xml:space="preserve">0 </v>
      </c>
      <c r="X1808" t="str" cm="1">
        <f t="array" ref="X1808">RoundToTwoSigFigs(C1808*$O1808+$N1808)&amp;" "&amp;$J1808</f>
        <v xml:space="preserve">0 </v>
      </c>
      <c r="Y1808" t="b">
        <f t="shared" si="84"/>
        <v>0</v>
      </c>
      <c r="Z1808" t="b">
        <f t="shared" si="85"/>
        <v>1</v>
      </c>
      <c r="AA1808" t="b">
        <f t="shared" si="86"/>
        <v>0</v>
      </c>
    </row>
    <row r="1809" spans="23:27" x14ac:dyDescent="0.25">
      <c r="W1809" t="str" cm="1">
        <f t="array" ref="W1809">RoundToTwoSigFigs(B1809*$O1809+$N1809)&amp;" "&amp;$J1809</f>
        <v xml:space="preserve">0 </v>
      </c>
      <c r="X1809" t="str" cm="1">
        <f t="array" ref="X1809">RoundToTwoSigFigs(C1809*$O1809+$N1809)&amp;" "&amp;$J1809</f>
        <v xml:space="preserve">0 </v>
      </c>
      <c r="Y1809" t="b">
        <f t="shared" si="84"/>
        <v>0</v>
      </c>
      <c r="Z1809" t="b">
        <f t="shared" si="85"/>
        <v>1</v>
      </c>
      <c r="AA1809" t="b">
        <f t="shared" si="86"/>
        <v>0</v>
      </c>
    </row>
    <row r="1810" spans="23:27" x14ac:dyDescent="0.25">
      <c r="W1810" t="str" cm="1">
        <f t="array" ref="W1810">RoundToTwoSigFigs(B1810*$O1810+$N1810)&amp;" "&amp;$J1810</f>
        <v xml:space="preserve">0 </v>
      </c>
      <c r="X1810" t="str" cm="1">
        <f t="array" ref="X1810">RoundToTwoSigFigs(C1810*$O1810+$N1810)&amp;" "&amp;$J1810</f>
        <v xml:space="preserve">0 </v>
      </c>
      <c r="Y1810" t="b">
        <f t="shared" si="84"/>
        <v>0</v>
      </c>
      <c r="Z1810" t="b">
        <f t="shared" si="85"/>
        <v>1</v>
      </c>
      <c r="AA1810" t="b">
        <f t="shared" si="86"/>
        <v>0</v>
      </c>
    </row>
    <row r="1811" spans="23:27" x14ac:dyDescent="0.25">
      <c r="W1811" t="str" cm="1">
        <f t="array" ref="W1811">RoundToTwoSigFigs(B1811*$O1811+$N1811)&amp;" "&amp;$J1811</f>
        <v xml:space="preserve">0 </v>
      </c>
      <c r="X1811" t="str" cm="1">
        <f t="array" ref="X1811">RoundToTwoSigFigs(C1811*$O1811+$N1811)&amp;" "&amp;$J1811</f>
        <v xml:space="preserve">0 </v>
      </c>
      <c r="Y1811" t="b">
        <f t="shared" si="84"/>
        <v>0</v>
      </c>
      <c r="Z1811" t="b">
        <f t="shared" si="85"/>
        <v>1</v>
      </c>
      <c r="AA1811" t="b">
        <f t="shared" si="86"/>
        <v>0</v>
      </c>
    </row>
    <row r="1812" spans="23:27" x14ac:dyDescent="0.25">
      <c r="W1812" t="str" cm="1">
        <f t="array" ref="W1812">RoundToTwoSigFigs(B1812*$O1812+$N1812)&amp;" "&amp;$J1812</f>
        <v xml:space="preserve">0 </v>
      </c>
      <c r="X1812" t="str" cm="1">
        <f t="array" ref="X1812">RoundToTwoSigFigs(C1812*$O1812+$N1812)&amp;" "&amp;$J1812</f>
        <v xml:space="preserve">0 </v>
      </c>
      <c r="Y1812" t="b">
        <f t="shared" si="84"/>
        <v>0</v>
      </c>
      <c r="Z1812" t="b">
        <f t="shared" si="85"/>
        <v>1</v>
      </c>
      <c r="AA1812" t="b">
        <f t="shared" si="86"/>
        <v>0</v>
      </c>
    </row>
    <row r="1813" spans="23:27" x14ac:dyDescent="0.25">
      <c r="W1813" t="str" cm="1">
        <f t="array" ref="W1813">RoundToTwoSigFigs(B1813*$O1813+$N1813)&amp;" "&amp;$J1813</f>
        <v xml:space="preserve">0 </v>
      </c>
      <c r="X1813" t="str" cm="1">
        <f t="array" ref="X1813">RoundToTwoSigFigs(C1813*$O1813+$N1813)&amp;" "&amp;$J1813</f>
        <v xml:space="preserve">0 </v>
      </c>
      <c r="Y1813" t="b">
        <f t="shared" si="84"/>
        <v>0</v>
      </c>
      <c r="Z1813" t="b">
        <f t="shared" si="85"/>
        <v>1</v>
      </c>
      <c r="AA1813" t="b">
        <f t="shared" si="86"/>
        <v>0</v>
      </c>
    </row>
    <row r="1814" spans="23:27" x14ac:dyDescent="0.25">
      <c r="W1814" t="str" cm="1">
        <f t="array" ref="W1814">RoundToTwoSigFigs(B1814*$O1814+$N1814)&amp;" "&amp;$J1814</f>
        <v xml:space="preserve">0 </v>
      </c>
      <c r="X1814" t="str" cm="1">
        <f t="array" ref="X1814">RoundToTwoSigFigs(C1814*$O1814+$N1814)&amp;" "&amp;$J1814</f>
        <v xml:space="preserve">0 </v>
      </c>
      <c r="Y1814" t="b">
        <f t="shared" si="84"/>
        <v>0</v>
      </c>
      <c r="Z1814" t="b">
        <f t="shared" si="85"/>
        <v>1</v>
      </c>
      <c r="AA1814" t="b">
        <f t="shared" si="86"/>
        <v>0</v>
      </c>
    </row>
    <row r="1815" spans="23:27" x14ac:dyDescent="0.25">
      <c r="W1815" t="str" cm="1">
        <f t="array" ref="W1815">RoundToTwoSigFigs(B1815*$O1815+$N1815)&amp;" "&amp;$J1815</f>
        <v xml:space="preserve">0 </v>
      </c>
      <c r="X1815" t="str" cm="1">
        <f t="array" ref="X1815">RoundToTwoSigFigs(C1815*$O1815+$N1815)&amp;" "&amp;$J1815</f>
        <v xml:space="preserve">0 </v>
      </c>
      <c r="Y1815" t="b">
        <f t="shared" si="84"/>
        <v>0</v>
      </c>
      <c r="Z1815" t="b">
        <f t="shared" si="85"/>
        <v>1</v>
      </c>
      <c r="AA1815" t="b">
        <f t="shared" si="86"/>
        <v>0</v>
      </c>
    </row>
    <row r="1816" spans="23:27" x14ac:dyDescent="0.25">
      <c r="W1816" t="str" cm="1">
        <f t="array" ref="W1816">RoundToTwoSigFigs(B1816*$O1816+$N1816)&amp;" "&amp;$J1816</f>
        <v xml:space="preserve">0 </v>
      </c>
      <c r="X1816" t="str" cm="1">
        <f t="array" ref="X1816">RoundToTwoSigFigs(C1816*$O1816+$N1816)&amp;" "&amp;$J1816</f>
        <v xml:space="preserve">0 </v>
      </c>
      <c r="Y1816" t="b">
        <f t="shared" si="84"/>
        <v>0</v>
      </c>
      <c r="Z1816" t="b">
        <f t="shared" si="85"/>
        <v>1</v>
      </c>
      <c r="AA1816" t="b">
        <f t="shared" si="86"/>
        <v>0</v>
      </c>
    </row>
    <row r="1817" spans="23:27" x14ac:dyDescent="0.25">
      <c r="W1817" t="str" cm="1">
        <f t="array" ref="W1817">RoundToTwoSigFigs(B1817*$O1817+$N1817)&amp;" "&amp;$J1817</f>
        <v xml:space="preserve">0 </v>
      </c>
      <c r="X1817" t="str" cm="1">
        <f t="array" ref="X1817">RoundToTwoSigFigs(C1817*$O1817+$N1817)&amp;" "&amp;$J1817</f>
        <v xml:space="preserve">0 </v>
      </c>
      <c r="Y1817" t="b">
        <f t="shared" si="84"/>
        <v>0</v>
      </c>
      <c r="Z1817" t="b">
        <f t="shared" si="85"/>
        <v>1</v>
      </c>
      <c r="AA1817" t="b">
        <f t="shared" si="86"/>
        <v>0</v>
      </c>
    </row>
    <row r="1818" spans="23:27" x14ac:dyDescent="0.25">
      <c r="W1818" t="str" cm="1">
        <f t="array" ref="W1818">RoundToTwoSigFigs(B1818*$O1818+$N1818)&amp;" "&amp;$J1818</f>
        <v xml:space="preserve">0 </v>
      </c>
      <c r="X1818" t="str" cm="1">
        <f t="array" ref="X1818">RoundToTwoSigFigs(C1818*$O1818+$N1818)&amp;" "&amp;$J1818</f>
        <v xml:space="preserve">0 </v>
      </c>
      <c r="Y1818" t="b">
        <f t="shared" si="84"/>
        <v>0</v>
      </c>
      <c r="Z1818" t="b">
        <f t="shared" si="85"/>
        <v>1</v>
      </c>
      <c r="AA1818" t="b">
        <f t="shared" si="86"/>
        <v>0</v>
      </c>
    </row>
    <row r="1819" spans="23:27" x14ac:dyDescent="0.25">
      <c r="W1819" t="str" cm="1">
        <f t="array" ref="W1819">RoundToTwoSigFigs(B1819*$O1819+$N1819)&amp;" "&amp;$J1819</f>
        <v xml:space="preserve">0 </v>
      </c>
      <c r="X1819" t="str" cm="1">
        <f t="array" ref="X1819">RoundToTwoSigFigs(C1819*$O1819+$N1819)&amp;" "&amp;$J1819</f>
        <v xml:space="preserve">0 </v>
      </c>
      <c r="Y1819" t="b">
        <f t="shared" si="84"/>
        <v>0</v>
      </c>
      <c r="Z1819" t="b">
        <f t="shared" si="85"/>
        <v>1</v>
      </c>
      <c r="AA1819" t="b">
        <f t="shared" si="86"/>
        <v>0</v>
      </c>
    </row>
    <row r="1820" spans="23:27" x14ac:dyDescent="0.25">
      <c r="W1820" t="str" cm="1">
        <f t="array" ref="W1820">RoundToTwoSigFigs(B1820*$O1820+$N1820)&amp;" "&amp;$J1820</f>
        <v xml:space="preserve">0 </v>
      </c>
      <c r="X1820" t="str" cm="1">
        <f t="array" ref="X1820">RoundToTwoSigFigs(C1820*$O1820+$N1820)&amp;" "&amp;$J1820</f>
        <v xml:space="preserve">0 </v>
      </c>
      <c r="Y1820" t="b">
        <f t="shared" si="84"/>
        <v>0</v>
      </c>
      <c r="Z1820" t="b">
        <f t="shared" si="85"/>
        <v>1</v>
      </c>
      <c r="AA1820" t="b">
        <f t="shared" si="86"/>
        <v>0</v>
      </c>
    </row>
    <row r="1821" spans="23:27" x14ac:dyDescent="0.25">
      <c r="W1821" t="str" cm="1">
        <f t="array" ref="W1821">RoundToTwoSigFigs(B1821*$O1821+$N1821)&amp;" "&amp;$J1821</f>
        <v xml:space="preserve">0 </v>
      </c>
      <c r="X1821" t="str" cm="1">
        <f t="array" ref="X1821">RoundToTwoSigFigs(C1821*$O1821+$N1821)&amp;" "&amp;$J1821</f>
        <v xml:space="preserve">0 </v>
      </c>
      <c r="Y1821" t="b">
        <f t="shared" si="84"/>
        <v>0</v>
      </c>
      <c r="Z1821" t="b">
        <f t="shared" si="85"/>
        <v>1</v>
      </c>
      <c r="AA1821" t="b">
        <f t="shared" si="86"/>
        <v>0</v>
      </c>
    </row>
    <row r="1822" spans="23:27" x14ac:dyDescent="0.25">
      <c r="W1822" t="str" cm="1">
        <f t="array" ref="W1822">RoundToTwoSigFigs(B1822*$O1822+$N1822)&amp;" "&amp;$J1822</f>
        <v xml:space="preserve">0 </v>
      </c>
      <c r="X1822" t="str" cm="1">
        <f t="array" ref="X1822">RoundToTwoSigFigs(C1822*$O1822+$N1822)&amp;" "&amp;$J1822</f>
        <v xml:space="preserve">0 </v>
      </c>
      <c r="Y1822" t="b">
        <f t="shared" si="84"/>
        <v>0</v>
      </c>
      <c r="Z1822" t="b">
        <f t="shared" si="85"/>
        <v>1</v>
      </c>
      <c r="AA1822" t="b">
        <f t="shared" si="86"/>
        <v>0</v>
      </c>
    </row>
    <row r="1823" spans="23:27" x14ac:dyDescent="0.25">
      <c r="W1823" t="str" cm="1">
        <f t="array" ref="W1823">RoundToTwoSigFigs(B1823*$O1823+$N1823)&amp;" "&amp;$J1823</f>
        <v xml:space="preserve">0 </v>
      </c>
      <c r="X1823" t="str" cm="1">
        <f t="array" ref="X1823">RoundToTwoSigFigs(C1823*$O1823+$N1823)&amp;" "&amp;$J1823</f>
        <v xml:space="preserve">0 </v>
      </c>
      <c r="Y1823" t="b">
        <f t="shared" si="84"/>
        <v>0</v>
      </c>
      <c r="Z1823" t="b">
        <f t="shared" si="85"/>
        <v>1</v>
      </c>
      <c r="AA1823" t="b">
        <f t="shared" si="86"/>
        <v>0</v>
      </c>
    </row>
    <row r="1824" spans="23:27" x14ac:dyDescent="0.25">
      <c r="W1824" t="str" cm="1">
        <f t="array" ref="W1824">RoundToTwoSigFigs(B1824*$O1824+$N1824)&amp;" "&amp;$J1824</f>
        <v xml:space="preserve">0 </v>
      </c>
      <c r="X1824" t="str" cm="1">
        <f t="array" ref="X1824">RoundToTwoSigFigs(C1824*$O1824+$N1824)&amp;" "&amp;$J1824</f>
        <v xml:space="preserve">0 </v>
      </c>
      <c r="Y1824" t="b">
        <f t="shared" si="84"/>
        <v>0</v>
      </c>
      <c r="Z1824" t="b">
        <f t="shared" si="85"/>
        <v>1</v>
      </c>
      <c r="AA1824" t="b">
        <f t="shared" si="86"/>
        <v>0</v>
      </c>
    </row>
    <row r="1825" spans="23:27" x14ac:dyDescent="0.25">
      <c r="W1825" t="str" cm="1">
        <f t="array" ref="W1825">RoundToTwoSigFigs(B1825*$O1825+$N1825)&amp;" "&amp;$J1825</f>
        <v xml:space="preserve">0 </v>
      </c>
      <c r="X1825" t="str" cm="1">
        <f t="array" ref="X1825">RoundToTwoSigFigs(C1825*$O1825+$N1825)&amp;" "&amp;$J1825</f>
        <v xml:space="preserve">0 </v>
      </c>
      <c r="Y1825" t="b">
        <f t="shared" si="84"/>
        <v>0</v>
      </c>
      <c r="Z1825" t="b">
        <f t="shared" si="85"/>
        <v>1</v>
      </c>
      <c r="AA1825" t="b">
        <f t="shared" si="86"/>
        <v>0</v>
      </c>
    </row>
    <row r="1826" spans="23:27" x14ac:dyDescent="0.25">
      <c r="W1826" t="str" cm="1">
        <f t="array" ref="W1826">RoundToTwoSigFigs(B1826*$O1826+$N1826)&amp;" "&amp;$J1826</f>
        <v xml:space="preserve">0 </v>
      </c>
      <c r="X1826" t="str" cm="1">
        <f t="array" ref="X1826">RoundToTwoSigFigs(C1826*$O1826+$N1826)&amp;" "&amp;$J1826</f>
        <v xml:space="preserve">0 </v>
      </c>
      <c r="Y1826" t="b">
        <f t="shared" si="84"/>
        <v>0</v>
      </c>
      <c r="Z1826" t="b">
        <f t="shared" si="85"/>
        <v>1</v>
      </c>
      <c r="AA1826" t="b">
        <f t="shared" si="86"/>
        <v>0</v>
      </c>
    </row>
    <row r="1827" spans="23:27" x14ac:dyDescent="0.25">
      <c r="W1827" t="str" cm="1">
        <f t="array" ref="W1827">RoundToTwoSigFigs(B1827*$O1827+$N1827)&amp;" "&amp;$J1827</f>
        <v xml:space="preserve">0 </v>
      </c>
      <c r="X1827" t="str" cm="1">
        <f t="array" ref="X1827">RoundToTwoSigFigs(C1827*$O1827+$N1827)&amp;" "&amp;$J1827</f>
        <v xml:space="preserve">0 </v>
      </c>
      <c r="Y1827" t="b">
        <f t="shared" si="84"/>
        <v>0</v>
      </c>
      <c r="Z1827" t="b">
        <f t="shared" si="85"/>
        <v>1</v>
      </c>
      <c r="AA1827" t="b">
        <f t="shared" si="86"/>
        <v>0</v>
      </c>
    </row>
    <row r="1828" spans="23:27" x14ac:dyDescent="0.25">
      <c r="W1828" t="str" cm="1">
        <f t="array" ref="W1828">RoundToTwoSigFigs(B1828*$O1828+$N1828)&amp;" "&amp;$J1828</f>
        <v xml:space="preserve">0 </v>
      </c>
      <c r="X1828" t="str" cm="1">
        <f t="array" ref="X1828">RoundToTwoSigFigs(C1828*$O1828+$N1828)&amp;" "&amp;$J1828</f>
        <v xml:space="preserve">0 </v>
      </c>
      <c r="Y1828" t="b">
        <f t="shared" si="84"/>
        <v>0</v>
      </c>
      <c r="Z1828" t="b">
        <f t="shared" si="85"/>
        <v>1</v>
      </c>
      <c r="AA1828" t="b">
        <f t="shared" si="86"/>
        <v>0</v>
      </c>
    </row>
    <row r="1829" spans="23:27" x14ac:dyDescent="0.25">
      <c r="W1829" t="str" cm="1">
        <f t="array" ref="W1829">RoundToTwoSigFigs(B1829*$O1829+$N1829)&amp;" "&amp;$J1829</f>
        <v xml:space="preserve">0 </v>
      </c>
      <c r="X1829" t="str" cm="1">
        <f t="array" ref="X1829">RoundToTwoSigFigs(C1829*$O1829+$N1829)&amp;" "&amp;$J1829</f>
        <v xml:space="preserve">0 </v>
      </c>
      <c r="Y1829" t="b">
        <f t="shared" si="84"/>
        <v>0</v>
      </c>
      <c r="Z1829" t="b">
        <f t="shared" si="85"/>
        <v>1</v>
      </c>
      <c r="AA1829" t="b">
        <f t="shared" si="86"/>
        <v>0</v>
      </c>
    </row>
    <row r="1830" spans="23:27" x14ac:dyDescent="0.25">
      <c r="W1830" t="str" cm="1">
        <f t="array" ref="W1830">RoundToTwoSigFigs(B1830*$O1830+$N1830)&amp;" "&amp;$J1830</f>
        <v xml:space="preserve">0 </v>
      </c>
      <c r="X1830" t="str" cm="1">
        <f t="array" ref="X1830">RoundToTwoSigFigs(C1830*$O1830+$N1830)&amp;" "&amp;$J1830</f>
        <v xml:space="preserve">0 </v>
      </c>
      <c r="Y1830" t="b">
        <f t="shared" si="84"/>
        <v>0</v>
      </c>
      <c r="Z1830" t="b">
        <f t="shared" si="85"/>
        <v>1</v>
      </c>
      <c r="AA1830" t="b">
        <f t="shared" si="86"/>
        <v>0</v>
      </c>
    </row>
    <row r="1831" spans="23:27" x14ac:dyDescent="0.25">
      <c r="W1831" t="str" cm="1">
        <f t="array" ref="W1831">RoundToTwoSigFigs(B1831*$O1831+$N1831)&amp;" "&amp;$J1831</f>
        <v xml:space="preserve">0 </v>
      </c>
      <c r="X1831" t="str" cm="1">
        <f t="array" ref="X1831">RoundToTwoSigFigs(C1831*$O1831+$N1831)&amp;" "&amp;$J1831</f>
        <v xml:space="preserve">0 </v>
      </c>
      <c r="Y1831" t="b">
        <f t="shared" si="84"/>
        <v>0</v>
      </c>
      <c r="Z1831" t="b">
        <f t="shared" si="85"/>
        <v>1</v>
      </c>
      <c r="AA1831" t="b">
        <f t="shared" si="86"/>
        <v>0</v>
      </c>
    </row>
    <row r="1832" spans="23:27" x14ac:dyDescent="0.25">
      <c r="W1832" t="str" cm="1">
        <f t="array" ref="W1832">RoundToTwoSigFigs(B1832*$O1832+$N1832)&amp;" "&amp;$J1832</f>
        <v xml:space="preserve">0 </v>
      </c>
      <c r="X1832" t="str" cm="1">
        <f t="array" ref="X1832">RoundToTwoSigFigs(C1832*$O1832+$N1832)&amp;" "&amp;$J1832</f>
        <v xml:space="preserve">0 </v>
      </c>
      <c r="Y1832" t="b">
        <f t="shared" si="84"/>
        <v>0</v>
      </c>
      <c r="Z1832" t="b">
        <f t="shared" si="85"/>
        <v>1</v>
      </c>
      <c r="AA1832" t="b">
        <f t="shared" si="86"/>
        <v>0</v>
      </c>
    </row>
    <row r="1833" spans="23:27" x14ac:dyDescent="0.25">
      <c r="W1833" t="str" cm="1">
        <f t="array" ref="W1833">RoundToTwoSigFigs(B1833*$O1833+$N1833)&amp;" "&amp;$J1833</f>
        <v xml:space="preserve">0 </v>
      </c>
      <c r="X1833" t="str" cm="1">
        <f t="array" ref="X1833">RoundToTwoSigFigs(C1833*$O1833+$N1833)&amp;" "&amp;$J1833</f>
        <v xml:space="preserve">0 </v>
      </c>
      <c r="Y1833" t="b">
        <f t="shared" si="84"/>
        <v>0</v>
      </c>
      <c r="Z1833" t="b">
        <f t="shared" si="85"/>
        <v>1</v>
      </c>
      <c r="AA1833" t="b">
        <f t="shared" si="86"/>
        <v>0</v>
      </c>
    </row>
    <row r="1834" spans="23:27" x14ac:dyDescent="0.25">
      <c r="W1834" t="str" cm="1">
        <f t="array" ref="W1834">RoundToTwoSigFigs(B1834*$O1834+$N1834)&amp;" "&amp;$J1834</f>
        <v xml:space="preserve">0 </v>
      </c>
      <c r="X1834" t="str" cm="1">
        <f t="array" ref="X1834">RoundToTwoSigFigs(C1834*$O1834+$N1834)&amp;" "&amp;$J1834</f>
        <v xml:space="preserve">0 </v>
      </c>
      <c r="Y1834" t="b">
        <f t="shared" si="84"/>
        <v>0</v>
      </c>
      <c r="Z1834" t="b">
        <f t="shared" si="85"/>
        <v>1</v>
      </c>
      <c r="AA1834" t="b">
        <f t="shared" si="86"/>
        <v>0</v>
      </c>
    </row>
    <row r="1835" spans="23:27" x14ac:dyDescent="0.25">
      <c r="W1835" t="str" cm="1">
        <f t="array" ref="W1835">RoundToTwoSigFigs(B1835*$O1835+$N1835)&amp;" "&amp;$J1835</f>
        <v xml:space="preserve">0 </v>
      </c>
      <c r="X1835" t="str" cm="1">
        <f t="array" ref="X1835">RoundToTwoSigFigs(C1835*$O1835+$N1835)&amp;" "&amp;$J1835</f>
        <v xml:space="preserve">0 </v>
      </c>
      <c r="Y1835" t="b">
        <f t="shared" si="84"/>
        <v>0</v>
      </c>
      <c r="Z1835" t="b">
        <f t="shared" si="85"/>
        <v>1</v>
      </c>
      <c r="AA1835" t="b">
        <f t="shared" si="86"/>
        <v>0</v>
      </c>
    </row>
    <row r="1836" spans="23:27" x14ac:dyDescent="0.25">
      <c r="W1836" t="str" cm="1">
        <f t="array" ref="W1836">RoundToTwoSigFigs(B1836*$O1836+$N1836)&amp;" "&amp;$J1836</f>
        <v xml:space="preserve">0 </v>
      </c>
      <c r="X1836" t="str" cm="1">
        <f t="array" ref="X1836">RoundToTwoSigFigs(C1836*$O1836+$N1836)&amp;" "&amp;$J1836</f>
        <v xml:space="preserve">0 </v>
      </c>
      <c r="Y1836" t="b">
        <f t="shared" si="84"/>
        <v>0</v>
      </c>
      <c r="Z1836" t="b">
        <f t="shared" si="85"/>
        <v>1</v>
      </c>
      <c r="AA1836" t="b">
        <f t="shared" si="86"/>
        <v>0</v>
      </c>
    </row>
    <row r="1837" spans="23:27" x14ac:dyDescent="0.25">
      <c r="W1837" t="str" cm="1">
        <f t="array" ref="W1837">RoundToTwoSigFigs(B1837*$O1837+$N1837)&amp;" "&amp;$J1837</f>
        <v xml:space="preserve">0 </v>
      </c>
      <c r="X1837" t="str" cm="1">
        <f t="array" ref="X1837">RoundToTwoSigFigs(C1837*$O1837+$N1837)&amp;" "&amp;$J1837</f>
        <v xml:space="preserve">0 </v>
      </c>
      <c r="Y1837" t="b">
        <f t="shared" si="84"/>
        <v>0</v>
      </c>
      <c r="Z1837" t="b">
        <f t="shared" si="85"/>
        <v>1</v>
      </c>
      <c r="AA1837" t="b">
        <f t="shared" si="86"/>
        <v>0</v>
      </c>
    </row>
    <row r="1838" spans="23:27" x14ac:dyDescent="0.25">
      <c r="W1838" t="str" cm="1">
        <f t="array" ref="W1838">RoundToTwoSigFigs(B1838*$O1838+$N1838)&amp;" "&amp;$J1838</f>
        <v xml:space="preserve">0 </v>
      </c>
      <c r="X1838" t="str" cm="1">
        <f t="array" ref="X1838">RoundToTwoSigFigs(C1838*$O1838+$N1838)&amp;" "&amp;$J1838</f>
        <v xml:space="preserve">0 </v>
      </c>
      <c r="Y1838" t="b">
        <f t="shared" si="84"/>
        <v>0</v>
      </c>
      <c r="Z1838" t="b">
        <f t="shared" si="85"/>
        <v>1</v>
      </c>
      <c r="AA1838" t="b">
        <f t="shared" si="86"/>
        <v>0</v>
      </c>
    </row>
    <row r="1839" spans="23:27" x14ac:dyDescent="0.25">
      <c r="W1839" t="str" cm="1">
        <f t="array" ref="W1839">RoundToTwoSigFigs(B1839*$O1839+$N1839)&amp;" "&amp;$J1839</f>
        <v xml:space="preserve">0 </v>
      </c>
      <c r="X1839" t="str" cm="1">
        <f t="array" ref="X1839">RoundToTwoSigFigs(C1839*$O1839+$N1839)&amp;" "&amp;$J1839</f>
        <v xml:space="preserve">0 </v>
      </c>
      <c r="Y1839" t="b">
        <f t="shared" si="84"/>
        <v>0</v>
      </c>
      <c r="Z1839" t="b">
        <f t="shared" si="85"/>
        <v>1</v>
      </c>
      <c r="AA1839" t="b">
        <f t="shared" si="86"/>
        <v>0</v>
      </c>
    </row>
    <row r="1840" spans="23:27" x14ac:dyDescent="0.25">
      <c r="W1840" t="str" cm="1">
        <f t="array" ref="W1840">RoundToTwoSigFigs(B1840*$O1840+$N1840)&amp;" "&amp;$J1840</f>
        <v xml:space="preserve">0 </v>
      </c>
      <c r="X1840" t="str" cm="1">
        <f t="array" ref="X1840">RoundToTwoSigFigs(C1840*$O1840+$N1840)&amp;" "&amp;$J1840</f>
        <v xml:space="preserve">0 </v>
      </c>
      <c r="Y1840" t="b">
        <f t="shared" si="84"/>
        <v>0</v>
      </c>
      <c r="Z1840" t="b">
        <f t="shared" si="85"/>
        <v>1</v>
      </c>
      <c r="AA1840" t="b">
        <f t="shared" si="86"/>
        <v>0</v>
      </c>
    </row>
    <row r="1841" spans="23:27" x14ac:dyDescent="0.25">
      <c r="W1841" t="str" cm="1">
        <f t="array" ref="W1841">RoundToTwoSigFigs(B1841*$O1841+$N1841)&amp;" "&amp;$J1841</f>
        <v xml:space="preserve">0 </v>
      </c>
      <c r="X1841" t="str" cm="1">
        <f t="array" ref="X1841">RoundToTwoSigFigs(C1841*$O1841+$N1841)&amp;" "&amp;$J1841</f>
        <v xml:space="preserve">0 </v>
      </c>
      <c r="Y1841" t="b">
        <f t="shared" si="84"/>
        <v>0</v>
      </c>
      <c r="Z1841" t="b">
        <f t="shared" si="85"/>
        <v>1</v>
      </c>
      <c r="AA1841" t="b">
        <f t="shared" si="86"/>
        <v>0</v>
      </c>
    </row>
    <row r="1842" spans="23:27" x14ac:dyDescent="0.25">
      <c r="W1842" t="str" cm="1">
        <f t="array" ref="W1842">RoundToTwoSigFigs(B1842*$O1842+$N1842)&amp;" "&amp;$J1842</f>
        <v xml:space="preserve">0 </v>
      </c>
      <c r="X1842" t="str" cm="1">
        <f t="array" ref="X1842">RoundToTwoSigFigs(C1842*$O1842+$N1842)&amp;" "&amp;$J1842</f>
        <v xml:space="preserve">0 </v>
      </c>
      <c r="Y1842" t="b">
        <f t="shared" si="84"/>
        <v>0</v>
      </c>
      <c r="Z1842" t="b">
        <f t="shared" si="85"/>
        <v>1</v>
      </c>
      <c r="AA1842" t="b">
        <f t="shared" si="86"/>
        <v>0</v>
      </c>
    </row>
    <row r="1843" spans="23:27" x14ac:dyDescent="0.25">
      <c r="W1843" t="str" cm="1">
        <f t="array" ref="W1843">RoundToTwoSigFigs(B1843*$O1843+$N1843)&amp;" "&amp;$J1843</f>
        <v xml:space="preserve">0 </v>
      </c>
      <c r="X1843" t="str" cm="1">
        <f t="array" ref="X1843">RoundToTwoSigFigs(C1843*$O1843+$N1843)&amp;" "&amp;$J1843</f>
        <v xml:space="preserve">0 </v>
      </c>
      <c r="Y1843" t="b">
        <f t="shared" si="84"/>
        <v>0</v>
      </c>
      <c r="Z1843" t="b">
        <f t="shared" si="85"/>
        <v>1</v>
      </c>
      <c r="AA1843" t="b">
        <f t="shared" si="86"/>
        <v>0</v>
      </c>
    </row>
    <row r="1844" spans="23:27" x14ac:dyDescent="0.25">
      <c r="W1844" t="str" cm="1">
        <f t="array" ref="W1844">RoundToTwoSigFigs(B1844*$O1844+$N1844)&amp;" "&amp;$J1844</f>
        <v xml:space="preserve">0 </v>
      </c>
      <c r="X1844" t="str" cm="1">
        <f t="array" ref="X1844">RoundToTwoSigFigs(C1844*$O1844+$N1844)&amp;" "&amp;$J1844</f>
        <v xml:space="preserve">0 </v>
      </c>
      <c r="Y1844" t="b">
        <f t="shared" si="84"/>
        <v>0</v>
      </c>
      <c r="Z1844" t="b">
        <f t="shared" si="85"/>
        <v>1</v>
      </c>
      <c r="AA1844" t="b">
        <f t="shared" si="86"/>
        <v>0</v>
      </c>
    </row>
    <row r="1845" spans="23:27" x14ac:dyDescent="0.25">
      <c r="W1845" t="str" cm="1">
        <f t="array" ref="W1845">RoundToTwoSigFigs(B1845*$O1845+$N1845)&amp;" "&amp;$J1845</f>
        <v xml:space="preserve">0 </v>
      </c>
      <c r="X1845" t="str" cm="1">
        <f t="array" ref="X1845">RoundToTwoSigFigs(C1845*$O1845+$N1845)&amp;" "&amp;$J1845</f>
        <v xml:space="preserve">0 </v>
      </c>
      <c r="Y1845" t="b">
        <f t="shared" si="84"/>
        <v>0</v>
      </c>
      <c r="Z1845" t="b">
        <f t="shared" si="85"/>
        <v>1</v>
      </c>
      <c r="AA1845" t="b">
        <f t="shared" si="86"/>
        <v>0</v>
      </c>
    </row>
    <row r="1846" spans="23:27" x14ac:dyDescent="0.25">
      <c r="W1846" t="str" cm="1">
        <f t="array" ref="W1846">RoundToTwoSigFigs(B1846*$O1846+$N1846)&amp;" "&amp;$J1846</f>
        <v xml:space="preserve">0 </v>
      </c>
      <c r="X1846" t="str" cm="1">
        <f t="array" ref="X1846">RoundToTwoSigFigs(C1846*$O1846+$N1846)&amp;" "&amp;$J1846</f>
        <v xml:space="preserve">0 </v>
      </c>
      <c r="Y1846" t="b">
        <f t="shared" si="84"/>
        <v>0</v>
      </c>
      <c r="Z1846" t="b">
        <f t="shared" si="85"/>
        <v>1</v>
      </c>
      <c r="AA1846" t="b">
        <f t="shared" si="86"/>
        <v>0</v>
      </c>
    </row>
    <row r="1847" spans="23:27" x14ac:dyDescent="0.25">
      <c r="W1847" t="str" cm="1">
        <f t="array" ref="W1847">RoundToTwoSigFigs(B1847*$O1847+$N1847)&amp;" "&amp;$J1847</f>
        <v xml:space="preserve">0 </v>
      </c>
      <c r="X1847" t="str" cm="1">
        <f t="array" ref="X1847">RoundToTwoSigFigs(C1847*$O1847+$N1847)&amp;" "&amp;$J1847</f>
        <v xml:space="preserve">0 </v>
      </c>
      <c r="Y1847" t="b">
        <f t="shared" si="84"/>
        <v>0</v>
      </c>
      <c r="Z1847" t="b">
        <f t="shared" si="85"/>
        <v>1</v>
      </c>
      <c r="AA1847" t="b">
        <f t="shared" si="86"/>
        <v>0</v>
      </c>
    </row>
    <row r="1848" spans="23:27" x14ac:dyDescent="0.25">
      <c r="W1848" t="str" cm="1">
        <f t="array" ref="W1848">RoundToTwoSigFigs(B1848*$O1848+$N1848)&amp;" "&amp;$J1848</f>
        <v xml:space="preserve">0 </v>
      </c>
      <c r="X1848" t="str" cm="1">
        <f t="array" ref="X1848">RoundToTwoSigFigs(C1848*$O1848+$N1848)&amp;" "&amp;$J1848</f>
        <v xml:space="preserve">0 </v>
      </c>
      <c r="Y1848" t="b">
        <f t="shared" si="84"/>
        <v>0</v>
      </c>
      <c r="Z1848" t="b">
        <f t="shared" si="85"/>
        <v>1</v>
      </c>
      <c r="AA1848" t="b">
        <f t="shared" si="86"/>
        <v>0</v>
      </c>
    </row>
    <row r="1849" spans="23:27" x14ac:dyDescent="0.25">
      <c r="W1849" t="str" cm="1">
        <f t="array" ref="W1849">RoundToTwoSigFigs(B1849*$O1849+$N1849)&amp;" "&amp;$J1849</f>
        <v xml:space="preserve">0 </v>
      </c>
      <c r="X1849" t="str" cm="1">
        <f t="array" ref="X1849">RoundToTwoSigFigs(C1849*$O1849+$N1849)&amp;" "&amp;$J1849</f>
        <v xml:space="preserve">0 </v>
      </c>
      <c r="Y1849" t="b">
        <f t="shared" si="84"/>
        <v>0</v>
      </c>
      <c r="Z1849" t="b">
        <f t="shared" si="85"/>
        <v>1</v>
      </c>
      <c r="AA1849" t="b">
        <f t="shared" si="86"/>
        <v>0</v>
      </c>
    </row>
    <row r="1850" spans="23:27" x14ac:dyDescent="0.25">
      <c r="W1850" t="str" cm="1">
        <f t="array" ref="W1850">RoundToTwoSigFigs(B1850*$O1850+$N1850)&amp;" "&amp;$J1850</f>
        <v xml:space="preserve">0 </v>
      </c>
      <c r="X1850" t="str" cm="1">
        <f t="array" ref="X1850">RoundToTwoSigFigs(C1850*$O1850+$N1850)&amp;" "&amp;$J1850</f>
        <v xml:space="preserve">0 </v>
      </c>
      <c r="Y1850" t="b">
        <f t="shared" si="84"/>
        <v>0</v>
      </c>
      <c r="Z1850" t="b">
        <f t="shared" si="85"/>
        <v>1</v>
      </c>
      <c r="AA1850" t="b">
        <f t="shared" si="86"/>
        <v>0</v>
      </c>
    </row>
    <row r="1851" spans="23:27" x14ac:dyDescent="0.25">
      <c r="W1851" t="str" cm="1">
        <f t="array" ref="W1851">RoundToTwoSigFigs(B1851*$O1851+$N1851)&amp;" "&amp;$J1851</f>
        <v xml:space="preserve">0 </v>
      </c>
      <c r="X1851" t="str" cm="1">
        <f t="array" ref="X1851">RoundToTwoSigFigs(C1851*$O1851+$N1851)&amp;" "&amp;$J1851</f>
        <v xml:space="preserve">0 </v>
      </c>
      <c r="Y1851" t="b">
        <f t="shared" si="84"/>
        <v>0</v>
      </c>
      <c r="Z1851" t="b">
        <f t="shared" si="85"/>
        <v>1</v>
      </c>
      <c r="AA1851" t="b">
        <f t="shared" si="86"/>
        <v>0</v>
      </c>
    </row>
    <row r="1852" spans="23:27" x14ac:dyDescent="0.25">
      <c r="W1852" t="str" cm="1">
        <f t="array" ref="W1852">RoundToTwoSigFigs(B1852*$O1852+$N1852)&amp;" "&amp;$J1852</f>
        <v xml:space="preserve">0 </v>
      </c>
      <c r="X1852" t="str" cm="1">
        <f t="array" ref="X1852">RoundToTwoSigFigs(C1852*$O1852+$N1852)&amp;" "&amp;$J1852</f>
        <v xml:space="preserve">0 </v>
      </c>
      <c r="Y1852" t="b">
        <f t="shared" si="84"/>
        <v>0</v>
      </c>
      <c r="Z1852" t="b">
        <f t="shared" si="85"/>
        <v>1</v>
      </c>
      <c r="AA1852" t="b">
        <f t="shared" si="86"/>
        <v>0</v>
      </c>
    </row>
    <row r="1853" spans="23:27" x14ac:dyDescent="0.25">
      <c r="W1853" t="str" cm="1">
        <f t="array" ref="W1853">RoundToTwoSigFigs(B1853*$O1853+$N1853)&amp;" "&amp;$J1853</f>
        <v xml:space="preserve">0 </v>
      </c>
      <c r="X1853" t="str" cm="1">
        <f t="array" ref="X1853">RoundToTwoSigFigs(C1853*$O1853+$N1853)&amp;" "&amp;$J1853</f>
        <v xml:space="preserve">0 </v>
      </c>
      <c r="Y1853" t="b">
        <f t="shared" si="84"/>
        <v>0</v>
      </c>
      <c r="Z1853" t="b">
        <f t="shared" si="85"/>
        <v>1</v>
      </c>
      <c r="AA1853" t="b">
        <f t="shared" si="86"/>
        <v>0</v>
      </c>
    </row>
    <row r="1854" spans="23:27" x14ac:dyDescent="0.25">
      <c r="W1854" t="str" cm="1">
        <f t="array" ref="W1854">RoundToTwoSigFigs(B1854*$O1854+$N1854)&amp;" "&amp;$J1854</f>
        <v xml:space="preserve">0 </v>
      </c>
      <c r="X1854" t="str" cm="1">
        <f t="array" ref="X1854">RoundToTwoSigFigs(C1854*$O1854+$N1854)&amp;" "&amp;$J1854</f>
        <v xml:space="preserve">0 </v>
      </c>
      <c r="Y1854" t="b">
        <f t="shared" si="84"/>
        <v>0</v>
      </c>
      <c r="Z1854" t="b">
        <f t="shared" si="85"/>
        <v>1</v>
      </c>
      <c r="AA1854" t="b">
        <f t="shared" si="86"/>
        <v>0</v>
      </c>
    </row>
    <row r="1855" spans="23:27" x14ac:dyDescent="0.25">
      <c r="W1855" t="str" cm="1">
        <f t="array" ref="W1855">RoundToTwoSigFigs(B1855*$O1855+$N1855)&amp;" "&amp;$J1855</f>
        <v xml:space="preserve">0 </v>
      </c>
      <c r="X1855" t="str" cm="1">
        <f t="array" ref="X1855">RoundToTwoSigFigs(C1855*$O1855+$N1855)&amp;" "&amp;$J1855</f>
        <v xml:space="preserve">0 </v>
      </c>
      <c r="Y1855" t="b">
        <f t="shared" si="84"/>
        <v>0</v>
      </c>
      <c r="Z1855" t="b">
        <f t="shared" si="85"/>
        <v>1</v>
      </c>
      <c r="AA1855" t="b">
        <f t="shared" si="86"/>
        <v>0</v>
      </c>
    </row>
    <row r="1856" spans="23:27" x14ac:dyDescent="0.25">
      <c r="W1856" t="str" cm="1">
        <f t="array" ref="W1856">RoundToTwoSigFigs(B1856*$O1856+$N1856)&amp;" "&amp;$J1856</f>
        <v xml:space="preserve">0 </v>
      </c>
      <c r="X1856" t="str" cm="1">
        <f t="array" ref="X1856">RoundToTwoSigFigs(C1856*$O1856+$N1856)&amp;" "&amp;$J1856</f>
        <v xml:space="preserve">0 </v>
      </c>
      <c r="Y1856" t="b">
        <f t="shared" si="84"/>
        <v>0</v>
      </c>
      <c r="Z1856" t="b">
        <f t="shared" si="85"/>
        <v>1</v>
      </c>
      <c r="AA1856" t="b">
        <f t="shared" si="86"/>
        <v>0</v>
      </c>
    </row>
    <row r="1857" spans="23:27" x14ac:dyDescent="0.25">
      <c r="W1857" t="str" cm="1">
        <f t="array" ref="W1857">RoundToTwoSigFigs(B1857*$O1857+$N1857)&amp;" "&amp;$J1857</f>
        <v xml:space="preserve">0 </v>
      </c>
      <c r="X1857" t="str" cm="1">
        <f t="array" ref="X1857">RoundToTwoSigFigs(C1857*$O1857+$N1857)&amp;" "&amp;$J1857</f>
        <v xml:space="preserve">0 </v>
      </c>
      <c r="Y1857" t="b">
        <f t="shared" si="84"/>
        <v>0</v>
      </c>
      <c r="Z1857" t="b">
        <f t="shared" si="85"/>
        <v>1</v>
      </c>
      <c r="AA1857" t="b">
        <f t="shared" si="86"/>
        <v>0</v>
      </c>
    </row>
    <row r="1858" spans="23:27" x14ac:dyDescent="0.25">
      <c r="W1858" t="str" cm="1">
        <f t="array" ref="W1858">RoundToTwoSigFigs(B1858*$O1858+$N1858)&amp;" "&amp;$J1858</f>
        <v xml:space="preserve">0 </v>
      </c>
      <c r="X1858" t="str" cm="1">
        <f t="array" ref="X1858">RoundToTwoSigFigs(C1858*$O1858+$N1858)&amp;" "&amp;$J1858</f>
        <v xml:space="preserve">0 </v>
      </c>
      <c r="Y1858" t="b">
        <f t="shared" si="84"/>
        <v>0</v>
      </c>
      <c r="Z1858" t="b">
        <f t="shared" si="85"/>
        <v>1</v>
      </c>
      <c r="AA1858" t="b">
        <f t="shared" si="86"/>
        <v>0</v>
      </c>
    </row>
    <row r="1859" spans="23:27" x14ac:dyDescent="0.25">
      <c r="W1859" t="str" cm="1">
        <f t="array" ref="W1859">RoundToTwoSigFigs(B1859*$O1859+$N1859)&amp;" "&amp;$J1859</f>
        <v xml:space="preserve">0 </v>
      </c>
      <c r="X1859" t="str" cm="1">
        <f t="array" ref="X1859">RoundToTwoSigFigs(C1859*$O1859+$N1859)&amp;" "&amp;$J1859</f>
        <v xml:space="preserve">0 </v>
      </c>
      <c r="Y1859" t="b">
        <f t="shared" ref="Y1859:Y1922" si="87">AND((W1859=U1859),(V1859=X1859))</f>
        <v>0</v>
      </c>
      <c r="Z1859" t="b">
        <f t="shared" ref="Z1859:Z1922" si="88">AND(B1859&gt;=F1859,B1859&lt;=G1859)</f>
        <v>1</v>
      </c>
      <c r="AA1859" t="b">
        <f t="shared" ref="AA1859:AA1922" si="89">F1859&lt;G1859</f>
        <v>0</v>
      </c>
    </row>
    <row r="1860" spans="23:27" x14ac:dyDescent="0.25">
      <c r="W1860" t="str" cm="1">
        <f t="array" ref="W1860">RoundToTwoSigFigs(B1860*$O1860+$N1860)&amp;" "&amp;$J1860</f>
        <v xml:space="preserve">0 </v>
      </c>
      <c r="X1860" t="str" cm="1">
        <f t="array" ref="X1860">RoundToTwoSigFigs(C1860*$O1860+$N1860)&amp;" "&amp;$J1860</f>
        <v xml:space="preserve">0 </v>
      </c>
      <c r="Y1860" t="b">
        <f t="shared" si="87"/>
        <v>0</v>
      </c>
      <c r="Z1860" t="b">
        <f t="shared" si="88"/>
        <v>1</v>
      </c>
      <c r="AA1860" t="b">
        <f t="shared" si="89"/>
        <v>0</v>
      </c>
    </row>
    <row r="1861" spans="23:27" x14ac:dyDescent="0.25">
      <c r="W1861" t="str" cm="1">
        <f t="array" ref="W1861">RoundToTwoSigFigs(B1861*$O1861+$N1861)&amp;" "&amp;$J1861</f>
        <v xml:space="preserve">0 </v>
      </c>
      <c r="X1861" t="str" cm="1">
        <f t="array" ref="X1861">RoundToTwoSigFigs(C1861*$O1861+$N1861)&amp;" "&amp;$J1861</f>
        <v xml:space="preserve">0 </v>
      </c>
      <c r="Y1861" t="b">
        <f t="shared" si="87"/>
        <v>0</v>
      </c>
      <c r="Z1861" t="b">
        <f t="shared" si="88"/>
        <v>1</v>
      </c>
      <c r="AA1861" t="b">
        <f t="shared" si="89"/>
        <v>0</v>
      </c>
    </row>
    <row r="1862" spans="23:27" x14ac:dyDescent="0.25">
      <c r="W1862" t="str" cm="1">
        <f t="array" ref="W1862">RoundToTwoSigFigs(B1862*$O1862+$N1862)&amp;" "&amp;$J1862</f>
        <v xml:space="preserve">0 </v>
      </c>
      <c r="X1862" t="str" cm="1">
        <f t="array" ref="X1862">RoundToTwoSigFigs(C1862*$O1862+$N1862)&amp;" "&amp;$J1862</f>
        <v xml:space="preserve">0 </v>
      </c>
      <c r="Y1862" t="b">
        <f t="shared" si="87"/>
        <v>0</v>
      </c>
      <c r="Z1862" t="b">
        <f t="shared" si="88"/>
        <v>1</v>
      </c>
      <c r="AA1862" t="b">
        <f t="shared" si="89"/>
        <v>0</v>
      </c>
    </row>
    <row r="1863" spans="23:27" x14ac:dyDescent="0.25">
      <c r="W1863" t="str" cm="1">
        <f t="array" ref="W1863">RoundToTwoSigFigs(B1863*$O1863+$N1863)&amp;" "&amp;$J1863</f>
        <v xml:space="preserve">0 </v>
      </c>
      <c r="X1863" t="str" cm="1">
        <f t="array" ref="X1863">RoundToTwoSigFigs(C1863*$O1863+$N1863)&amp;" "&amp;$J1863</f>
        <v xml:space="preserve">0 </v>
      </c>
      <c r="Y1863" t="b">
        <f t="shared" si="87"/>
        <v>0</v>
      </c>
      <c r="Z1863" t="b">
        <f t="shared" si="88"/>
        <v>1</v>
      </c>
      <c r="AA1863" t="b">
        <f t="shared" si="89"/>
        <v>0</v>
      </c>
    </row>
    <row r="1864" spans="23:27" x14ac:dyDescent="0.25">
      <c r="W1864" t="str" cm="1">
        <f t="array" ref="W1864">RoundToTwoSigFigs(B1864*$O1864+$N1864)&amp;" "&amp;$J1864</f>
        <v xml:space="preserve">0 </v>
      </c>
      <c r="X1864" t="str" cm="1">
        <f t="array" ref="X1864">RoundToTwoSigFigs(C1864*$O1864+$N1864)&amp;" "&amp;$J1864</f>
        <v xml:space="preserve">0 </v>
      </c>
      <c r="Y1864" t="b">
        <f t="shared" si="87"/>
        <v>0</v>
      </c>
      <c r="Z1864" t="b">
        <f t="shared" si="88"/>
        <v>1</v>
      </c>
      <c r="AA1864" t="b">
        <f t="shared" si="89"/>
        <v>0</v>
      </c>
    </row>
    <row r="1865" spans="23:27" x14ac:dyDescent="0.25">
      <c r="W1865" t="str" cm="1">
        <f t="array" ref="W1865">RoundToTwoSigFigs(B1865*$O1865+$N1865)&amp;" "&amp;$J1865</f>
        <v xml:space="preserve">0 </v>
      </c>
      <c r="X1865" t="str" cm="1">
        <f t="array" ref="X1865">RoundToTwoSigFigs(C1865*$O1865+$N1865)&amp;" "&amp;$J1865</f>
        <v xml:space="preserve">0 </v>
      </c>
      <c r="Y1865" t="b">
        <f t="shared" si="87"/>
        <v>0</v>
      </c>
      <c r="Z1865" t="b">
        <f t="shared" si="88"/>
        <v>1</v>
      </c>
      <c r="AA1865" t="b">
        <f t="shared" si="89"/>
        <v>0</v>
      </c>
    </row>
    <row r="1866" spans="23:27" x14ac:dyDescent="0.25">
      <c r="W1866" t="str" cm="1">
        <f t="array" ref="W1866">RoundToTwoSigFigs(B1866*$O1866+$N1866)&amp;" "&amp;$J1866</f>
        <v xml:space="preserve">0 </v>
      </c>
      <c r="X1866" t="str" cm="1">
        <f t="array" ref="X1866">RoundToTwoSigFigs(C1866*$O1866+$N1866)&amp;" "&amp;$J1866</f>
        <v xml:space="preserve">0 </v>
      </c>
      <c r="Y1866" t="b">
        <f t="shared" si="87"/>
        <v>0</v>
      </c>
      <c r="Z1866" t="b">
        <f t="shared" si="88"/>
        <v>1</v>
      </c>
      <c r="AA1866" t="b">
        <f t="shared" si="89"/>
        <v>0</v>
      </c>
    </row>
    <row r="1867" spans="23:27" x14ac:dyDescent="0.25">
      <c r="W1867" t="str" cm="1">
        <f t="array" ref="W1867">RoundToTwoSigFigs(B1867*$O1867+$N1867)&amp;" "&amp;$J1867</f>
        <v xml:space="preserve">0 </v>
      </c>
      <c r="X1867" t="str" cm="1">
        <f t="array" ref="X1867">RoundToTwoSigFigs(C1867*$O1867+$N1867)&amp;" "&amp;$J1867</f>
        <v xml:space="preserve">0 </v>
      </c>
      <c r="Y1867" t="b">
        <f t="shared" si="87"/>
        <v>0</v>
      </c>
      <c r="Z1867" t="b">
        <f t="shared" si="88"/>
        <v>1</v>
      </c>
      <c r="AA1867" t="b">
        <f t="shared" si="89"/>
        <v>0</v>
      </c>
    </row>
    <row r="1868" spans="23:27" x14ac:dyDescent="0.25">
      <c r="W1868" t="str" cm="1">
        <f t="array" ref="W1868">RoundToTwoSigFigs(B1868*$O1868+$N1868)&amp;" "&amp;$J1868</f>
        <v xml:space="preserve">0 </v>
      </c>
      <c r="X1868" t="str" cm="1">
        <f t="array" ref="X1868">RoundToTwoSigFigs(C1868*$O1868+$N1868)&amp;" "&amp;$J1868</f>
        <v xml:space="preserve">0 </v>
      </c>
      <c r="Y1868" t="b">
        <f t="shared" si="87"/>
        <v>0</v>
      </c>
      <c r="Z1868" t="b">
        <f t="shared" si="88"/>
        <v>1</v>
      </c>
      <c r="AA1868" t="b">
        <f t="shared" si="89"/>
        <v>0</v>
      </c>
    </row>
    <row r="1869" spans="23:27" x14ac:dyDescent="0.25">
      <c r="W1869" t="str" cm="1">
        <f t="array" ref="W1869">RoundToTwoSigFigs(B1869*$O1869+$N1869)&amp;" "&amp;$J1869</f>
        <v xml:space="preserve">0 </v>
      </c>
      <c r="X1869" t="str" cm="1">
        <f t="array" ref="X1869">RoundToTwoSigFigs(C1869*$O1869+$N1869)&amp;" "&amp;$J1869</f>
        <v xml:space="preserve">0 </v>
      </c>
      <c r="Y1869" t="b">
        <f t="shared" si="87"/>
        <v>0</v>
      </c>
      <c r="Z1869" t="b">
        <f t="shared" si="88"/>
        <v>1</v>
      </c>
      <c r="AA1869" t="b">
        <f t="shared" si="89"/>
        <v>0</v>
      </c>
    </row>
    <row r="1870" spans="23:27" x14ac:dyDescent="0.25">
      <c r="W1870" t="str" cm="1">
        <f t="array" ref="W1870">RoundToTwoSigFigs(B1870*$O1870+$N1870)&amp;" "&amp;$J1870</f>
        <v xml:space="preserve">0 </v>
      </c>
      <c r="X1870" t="str" cm="1">
        <f t="array" ref="X1870">RoundToTwoSigFigs(C1870*$O1870+$N1870)&amp;" "&amp;$J1870</f>
        <v xml:space="preserve">0 </v>
      </c>
      <c r="Y1870" t="b">
        <f t="shared" si="87"/>
        <v>0</v>
      </c>
      <c r="Z1870" t="b">
        <f t="shared" si="88"/>
        <v>1</v>
      </c>
      <c r="AA1870" t="b">
        <f t="shared" si="89"/>
        <v>0</v>
      </c>
    </row>
    <row r="1871" spans="23:27" x14ac:dyDescent="0.25">
      <c r="W1871" t="str" cm="1">
        <f t="array" ref="W1871">RoundToTwoSigFigs(B1871*$O1871+$N1871)&amp;" "&amp;$J1871</f>
        <v xml:space="preserve">0 </v>
      </c>
      <c r="X1871" t="str" cm="1">
        <f t="array" ref="X1871">RoundToTwoSigFigs(C1871*$O1871+$N1871)&amp;" "&amp;$J1871</f>
        <v xml:space="preserve">0 </v>
      </c>
      <c r="Y1871" t="b">
        <f t="shared" si="87"/>
        <v>0</v>
      </c>
      <c r="Z1871" t="b">
        <f t="shared" si="88"/>
        <v>1</v>
      </c>
      <c r="AA1871" t="b">
        <f t="shared" si="89"/>
        <v>0</v>
      </c>
    </row>
    <row r="1872" spans="23:27" x14ac:dyDescent="0.25">
      <c r="W1872" t="str" cm="1">
        <f t="array" ref="W1872">RoundToTwoSigFigs(B1872*$O1872+$N1872)&amp;" "&amp;$J1872</f>
        <v xml:space="preserve">0 </v>
      </c>
      <c r="X1872" t="str" cm="1">
        <f t="array" ref="X1872">RoundToTwoSigFigs(C1872*$O1872+$N1872)&amp;" "&amp;$J1872</f>
        <v xml:space="preserve">0 </v>
      </c>
      <c r="Y1872" t="b">
        <f t="shared" si="87"/>
        <v>0</v>
      </c>
      <c r="Z1872" t="b">
        <f t="shared" si="88"/>
        <v>1</v>
      </c>
      <c r="AA1872" t="b">
        <f t="shared" si="89"/>
        <v>0</v>
      </c>
    </row>
    <row r="1873" spans="23:27" x14ac:dyDescent="0.25">
      <c r="W1873" t="str" cm="1">
        <f t="array" ref="W1873">RoundToTwoSigFigs(B1873*$O1873+$N1873)&amp;" "&amp;$J1873</f>
        <v xml:space="preserve">0 </v>
      </c>
      <c r="X1873" t="str" cm="1">
        <f t="array" ref="X1873">RoundToTwoSigFigs(C1873*$O1873+$N1873)&amp;" "&amp;$J1873</f>
        <v xml:space="preserve">0 </v>
      </c>
      <c r="Y1873" t="b">
        <f t="shared" si="87"/>
        <v>0</v>
      </c>
      <c r="Z1873" t="b">
        <f t="shared" si="88"/>
        <v>1</v>
      </c>
      <c r="AA1873" t="b">
        <f t="shared" si="89"/>
        <v>0</v>
      </c>
    </row>
    <row r="1874" spans="23:27" x14ac:dyDescent="0.25">
      <c r="W1874" t="str" cm="1">
        <f t="array" ref="W1874">RoundToTwoSigFigs(B1874*$O1874+$N1874)&amp;" "&amp;$J1874</f>
        <v xml:space="preserve">0 </v>
      </c>
      <c r="X1874" t="str" cm="1">
        <f t="array" ref="X1874">RoundToTwoSigFigs(C1874*$O1874+$N1874)&amp;" "&amp;$J1874</f>
        <v xml:space="preserve">0 </v>
      </c>
      <c r="Y1874" t="b">
        <f t="shared" si="87"/>
        <v>0</v>
      </c>
      <c r="Z1874" t="b">
        <f t="shared" si="88"/>
        <v>1</v>
      </c>
      <c r="AA1874" t="b">
        <f t="shared" si="89"/>
        <v>0</v>
      </c>
    </row>
    <row r="1875" spans="23:27" x14ac:dyDescent="0.25">
      <c r="W1875" t="str" cm="1">
        <f t="array" ref="W1875">RoundToTwoSigFigs(B1875*$O1875+$N1875)&amp;" "&amp;$J1875</f>
        <v xml:space="preserve">0 </v>
      </c>
      <c r="X1875" t="str" cm="1">
        <f t="array" ref="X1875">RoundToTwoSigFigs(C1875*$O1875+$N1875)&amp;" "&amp;$J1875</f>
        <v xml:space="preserve">0 </v>
      </c>
      <c r="Y1875" t="b">
        <f t="shared" si="87"/>
        <v>0</v>
      </c>
      <c r="Z1875" t="b">
        <f t="shared" si="88"/>
        <v>1</v>
      </c>
      <c r="AA1875" t="b">
        <f t="shared" si="89"/>
        <v>0</v>
      </c>
    </row>
    <row r="1876" spans="23:27" x14ac:dyDescent="0.25">
      <c r="W1876" t="str" cm="1">
        <f t="array" ref="W1876">RoundToTwoSigFigs(B1876*$O1876+$N1876)&amp;" "&amp;$J1876</f>
        <v xml:space="preserve">0 </v>
      </c>
      <c r="X1876" t="str" cm="1">
        <f t="array" ref="X1876">RoundToTwoSigFigs(C1876*$O1876+$N1876)&amp;" "&amp;$J1876</f>
        <v xml:space="preserve">0 </v>
      </c>
      <c r="Y1876" t="b">
        <f t="shared" si="87"/>
        <v>0</v>
      </c>
      <c r="Z1876" t="b">
        <f t="shared" si="88"/>
        <v>1</v>
      </c>
      <c r="AA1876" t="b">
        <f t="shared" si="89"/>
        <v>0</v>
      </c>
    </row>
    <row r="1877" spans="23:27" x14ac:dyDescent="0.25">
      <c r="W1877" t="str" cm="1">
        <f t="array" ref="W1877">RoundToTwoSigFigs(B1877*$O1877+$N1877)&amp;" "&amp;$J1877</f>
        <v xml:space="preserve">0 </v>
      </c>
      <c r="X1877" t="str" cm="1">
        <f t="array" ref="X1877">RoundToTwoSigFigs(C1877*$O1877+$N1877)&amp;" "&amp;$J1877</f>
        <v xml:space="preserve">0 </v>
      </c>
      <c r="Y1877" t="b">
        <f t="shared" si="87"/>
        <v>0</v>
      </c>
      <c r="Z1877" t="b">
        <f t="shared" si="88"/>
        <v>1</v>
      </c>
      <c r="AA1877" t="b">
        <f t="shared" si="89"/>
        <v>0</v>
      </c>
    </row>
    <row r="1878" spans="23:27" x14ac:dyDescent="0.25">
      <c r="W1878" t="str" cm="1">
        <f t="array" ref="W1878">RoundToTwoSigFigs(B1878*$O1878+$N1878)&amp;" "&amp;$J1878</f>
        <v xml:space="preserve">0 </v>
      </c>
      <c r="X1878" t="str" cm="1">
        <f t="array" ref="X1878">RoundToTwoSigFigs(C1878*$O1878+$N1878)&amp;" "&amp;$J1878</f>
        <v xml:space="preserve">0 </v>
      </c>
      <c r="Y1878" t="b">
        <f t="shared" si="87"/>
        <v>0</v>
      </c>
      <c r="Z1878" t="b">
        <f t="shared" si="88"/>
        <v>1</v>
      </c>
      <c r="AA1878" t="b">
        <f t="shared" si="89"/>
        <v>0</v>
      </c>
    </row>
    <row r="1879" spans="23:27" x14ac:dyDescent="0.25">
      <c r="W1879" t="str" cm="1">
        <f t="array" ref="W1879">RoundToTwoSigFigs(B1879*$O1879+$N1879)&amp;" "&amp;$J1879</f>
        <v xml:space="preserve">0 </v>
      </c>
      <c r="X1879" t="str" cm="1">
        <f t="array" ref="X1879">RoundToTwoSigFigs(C1879*$O1879+$N1879)&amp;" "&amp;$J1879</f>
        <v xml:space="preserve">0 </v>
      </c>
      <c r="Y1879" t="b">
        <f t="shared" si="87"/>
        <v>0</v>
      </c>
      <c r="Z1879" t="b">
        <f t="shared" si="88"/>
        <v>1</v>
      </c>
      <c r="AA1879" t="b">
        <f t="shared" si="89"/>
        <v>0</v>
      </c>
    </row>
    <row r="1880" spans="23:27" x14ac:dyDescent="0.25">
      <c r="W1880" t="str" cm="1">
        <f t="array" ref="W1880">RoundToTwoSigFigs(B1880*$O1880+$N1880)&amp;" "&amp;$J1880</f>
        <v xml:space="preserve">0 </v>
      </c>
      <c r="X1880" t="str" cm="1">
        <f t="array" ref="X1880">RoundToTwoSigFigs(C1880*$O1880+$N1880)&amp;" "&amp;$J1880</f>
        <v xml:space="preserve">0 </v>
      </c>
      <c r="Y1880" t="b">
        <f t="shared" si="87"/>
        <v>0</v>
      </c>
      <c r="Z1880" t="b">
        <f t="shared" si="88"/>
        <v>1</v>
      </c>
      <c r="AA1880" t="b">
        <f t="shared" si="89"/>
        <v>0</v>
      </c>
    </row>
    <row r="1881" spans="23:27" x14ac:dyDescent="0.25">
      <c r="W1881" t="str" cm="1">
        <f t="array" ref="W1881">RoundToTwoSigFigs(B1881*$O1881+$N1881)&amp;" "&amp;$J1881</f>
        <v xml:space="preserve">0 </v>
      </c>
      <c r="X1881" t="str" cm="1">
        <f t="array" ref="X1881">RoundToTwoSigFigs(C1881*$O1881+$N1881)&amp;" "&amp;$J1881</f>
        <v xml:space="preserve">0 </v>
      </c>
      <c r="Y1881" t="b">
        <f t="shared" si="87"/>
        <v>0</v>
      </c>
      <c r="Z1881" t="b">
        <f t="shared" si="88"/>
        <v>1</v>
      </c>
      <c r="AA1881" t="b">
        <f t="shared" si="89"/>
        <v>0</v>
      </c>
    </row>
    <row r="1882" spans="23:27" x14ac:dyDescent="0.25">
      <c r="W1882" t="str" cm="1">
        <f t="array" ref="W1882">RoundToTwoSigFigs(B1882*$O1882+$N1882)&amp;" "&amp;$J1882</f>
        <v xml:space="preserve">0 </v>
      </c>
      <c r="X1882" t="str" cm="1">
        <f t="array" ref="X1882">RoundToTwoSigFigs(C1882*$O1882+$N1882)&amp;" "&amp;$J1882</f>
        <v xml:space="preserve">0 </v>
      </c>
      <c r="Y1882" t="b">
        <f t="shared" si="87"/>
        <v>0</v>
      </c>
      <c r="Z1882" t="b">
        <f t="shared" si="88"/>
        <v>1</v>
      </c>
      <c r="AA1882" t="b">
        <f t="shared" si="89"/>
        <v>0</v>
      </c>
    </row>
    <row r="1883" spans="23:27" x14ac:dyDescent="0.25">
      <c r="W1883" t="str" cm="1">
        <f t="array" ref="W1883">RoundToTwoSigFigs(B1883*$O1883+$N1883)&amp;" "&amp;$J1883</f>
        <v xml:space="preserve">0 </v>
      </c>
      <c r="X1883" t="str" cm="1">
        <f t="array" ref="X1883">RoundToTwoSigFigs(C1883*$O1883+$N1883)&amp;" "&amp;$J1883</f>
        <v xml:space="preserve">0 </v>
      </c>
      <c r="Y1883" t="b">
        <f t="shared" si="87"/>
        <v>0</v>
      </c>
      <c r="Z1883" t="b">
        <f t="shared" si="88"/>
        <v>1</v>
      </c>
      <c r="AA1883" t="b">
        <f t="shared" si="89"/>
        <v>0</v>
      </c>
    </row>
    <row r="1884" spans="23:27" x14ac:dyDescent="0.25">
      <c r="W1884" t="str" cm="1">
        <f t="array" ref="W1884">RoundToTwoSigFigs(B1884*$O1884+$N1884)&amp;" "&amp;$J1884</f>
        <v xml:space="preserve">0 </v>
      </c>
      <c r="X1884" t="str" cm="1">
        <f t="array" ref="X1884">RoundToTwoSigFigs(C1884*$O1884+$N1884)&amp;" "&amp;$J1884</f>
        <v xml:space="preserve">0 </v>
      </c>
      <c r="Y1884" t="b">
        <f t="shared" si="87"/>
        <v>0</v>
      </c>
      <c r="Z1884" t="b">
        <f t="shared" si="88"/>
        <v>1</v>
      </c>
      <c r="AA1884" t="b">
        <f t="shared" si="89"/>
        <v>0</v>
      </c>
    </row>
    <row r="1885" spans="23:27" x14ac:dyDescent="0.25">
      <c r="W1885" t="str" cm="1">
        <f t="array" ref="W1885">RoundToTwoSigFigs(B1885*$O1885+$N1885)&amp;" "&amp;$J1885</f>
        <v xml:space="preserve">0 </v>
      </c>
      <c r="X1885" t="str" cm="1">
        <f t="array" ref="X1885">RoundToTwoSigFigs(C1885*$O1885+$N1885)&amp;" "&amp;$J1885</f>
        <v xml:space="preserve">0 </v>
      </c>
      <c r="Y1885" t="b">
        <f t="shared" si="87"/>
        <v>0</v>
      </c>
      <c r="Z1885" t="b">
        <f t="shared" si="88"/>
        <v>1</v>
      </c>
      <c r="AA1885" t="b">
        <f t="shared" si="89"/>
        <v>0</v>
      </c>
    </row>
    <row r="1886" spans="23:27" x14ac:dyDescent="0.25">
      <c r="W1886" t="str" cm="1">
        <f t="array" ref="W1886">RoundToTwoSigFigs(B1886*$O1886+$N1886)&amp;" "&amp;$J1886</f>
        <v xml:space="preserve">0 </v>
      </c>
      <c r="X1886" t="str" cm="1">
        <f t="array" ref="X1886">RoundToTwoSigFigs(C1886*$O1886+$N1886)&amp;" "&amp;$J1886</f>
        <v xml:space="preserve">0 </v>
      </c>
      <c r="Y1886" t="b">
        <f t="shared" si="87"/>
        <v>0</v>
      </c>
      <c r="Z1886" t="b">
        <f t="shared" si="88"/>
        <v>1</v>
      </c>
      <c r="AA1886" t="b">
        <f t="shared" si="89"/>
        <v>0</v>
      </c>
    </row>
    <row r="1887" spans="23:27" x14ac:dyDescent="0.25">
      <c r="W1887" t="str" cm="1">
        <f t="array" ref="W1887">RoundToTwoSigFigs(B1887*$O1887+$N1887)&amp;" "&amp;$J1887</f>
        <v xml:space="preserve">0 </v>
      </c>
      <c r="X1887" t="str" cm="1">
        <f t="array" ref="X1887">RoundToTwoSigFigs(C1887*$O1887+$N1887)&amp;" "&amp;$J1887</f>
        <v xml:space="preserve">0 </v>
      </c>
      <c r="Y1887" t="b">
        <f t="shared" si="87"/>
        <v>0</v>
      </c>
      <c r="Z1887" t="b">
        <f t="shared" si="88"/>
        <v>1</v>
      </c>
      <c r="AA1887" t="b">
        <f t="shared" si="89"/>
        <v>0</v>
      </c>
    </row>
    <row r="1888" spans="23:27" x14ac:dyDescent="0.25">
      <c r="W1888" t="str" cm="1">
        <f t="array" ref="W1888">RoundToTwoSigFigs(B1888*$O1888+$N1888)&amp;" "&amp;$J1888</f>
        <v xml:space="preserve">0 </v>
      </c>
      <c r="X1888" t="str" cm="1">
        <f t="array" ref="X1888">RoundToTwoSigFigs(C1888*$O1888+$N1888)&amp;" "&amp;$J1888</f>
        <v xml:space="preserve">0 </v>
      </c>
      <c r="Y1888" t="b">
        <f t="shared" si="87"/>
        <v>0</v>
      </c>
      <c r="Z1888" t="b">
        <f t="shared" si="88"/>
        <v>1</v>
      </c>
      <c r="AA1888" t="b">
        <f t="shared" si="89"/>
        <v>0</v>
      </c>
    </row>
    <row r="1889" spans="23:27" x14ac:dyDescent="0.25">
      <c r="W1889" t="str" cm="1">
        <f t="array" ref="W1889">RoundToTwoSigFigs(B1889*$O1889+$N1889)&amp;" "&amp;$J1889</f>
        <v xml:space="preserve">0 </v>
      </c>
      <c r="X1889" t="str" cm="1">
        <f t="array" ref="X1889">RoundToTwoSigFigs(C1889*$O1889+$N1889)&amp;" "&amp;$J1889</f>
        <v xml:space="preserve">0 </v>
      </c>
      <c r="Y1889" t="b">
        <f t="shared" si="87"/>
        <v>0</v>
      </c>
      <c r="Z1889" t="b">
        <f t="shared" si="88"/>
        <v>1</v>
      </c>
      <c r="AA1889" t="b">
        <f t="shared" si="89"/>
        <v>0</v>
      </c>
    </row>
    <row r="1890" spans="23:27" x14ac:dyDescent="0.25">
      <c r="W1890" t="str" cm="1">
        <f t="array" ref="W1890">RoundToTwoSigFigs(B1890*$O1890+$N1890)&amp;" "&amp;$J1890</f>
        <v xml:space="preserve">0 </v>
      </c>
      <c r="X1890" t="str" cm="1">
        <f t="array" ref="X1890">RoundToTwoSigFigs(C1890*$O1890+$N1890)&amp;" "&amp;$J1890</f>
        <v xml:space="preserve">0 </v>
      </c>
      <c r="Y1890" t="b">
        <f t="shared" si="87"/>
        <v>0</v>
      </c>
      <c r="Z1890" t="b">
        <f t="shared" si="88"/>
        <v>1</v>
      </c>
      <c r="AA1890" t="b">
        <f t="shared" si="89"/>
        <v>0</v>
      </c>
    </row>
    <row r="1891" spans="23:27" x14ac:dyDescent="0.25">
      <c r="W1891" t="str" cm="1">
        <f t="array" ref="W1891">RoundToTwoSigFigs(B1891*$O1891+$N1891)&amp;" "&amp;$J1891</f>
        <v xml:space="preserve">0 </v>
      </c>
      <c r="X1891" t="str" cm="1">
        <f t="array" ref="X1891">RoundToTwoSigFigs(C1891*$O1891+$N1891)&amp;" "&amp;$J1891</f>
        <v xml:space="preserve">0 </v>
      </c>
      <c r="Y1891" t="b">
        <f t="shared" si="87"/>
        <v>0</v>
      </c>
      <c r="Z1891" t="b">
        <f t="shared" si="88"/>
        <v>1</v>
      </c>
      <c r="AA1891" t="b">
        <f t="shared" si="89"/>
        <v>0</v>
      </c>
    </row>
    <row r="1892" spans="23:27" x14ac:dyDescent="0.25">
      <c r="W1892" t="str" cm="1">
        <f t="array" ref="W1892">RoundToTwoSigFigs(B1892*$O1892+$N1892)&amp;" "&amp;$J1892</f>
        <v xml:space="preserve">0 </v>
      </c>
      <c r="X1892" t="str" cm="1">
        <f t="array" ref="X1892">RoundToTwoSigFigs(C1892*$O1892+$N1892)&amp;" "&amp;$J1892</f>
        <v xml:space="preserve">0 </v>
      </c>
      <c r="Y1892" t="b">
        <f t="shared" si="87"/>
        <v>0</v>
      </c>
      <c r="Z1892" t="b">
        <f t="shared" si="88"/>
        <v>1</v>
      </c>
      <c r="AA1892" t="b">
        <f t="shared" si="89"/>
        <v>0</v>
      </c>
    </row>
    <row r="1893" spans="23:27" x14ac:dyDescent="0.25">
      <c r="W1893" t="str" cm="1">
        <f t="array" ref="W1893">RoundToTwoSigFigs(B1893*$O1893+$N1893)&amp;" "&amp;$J1893</f>
        <v xml:space="preserve">0 </v>
      </c>
      <c r="X1893" t="str" cm="1">
        <f t="array" ref="X1893">RoundToTwoSigFigs(C1893*$O1893+$N1893)&amp;" "&amp;$J1893</f>
        <v xml:space="preserve">0 </v>
      </c>
      <c r="Y1893" t="b">
        <f t="shared" si="87"/>
        <v>0</v>
      </c>
      <c r="Z1893" t="b">
        <f t="shared" si="88"/>
        <v>1</v>
      </c>
      <c r="AA1893" t="b">
        <f t="shared" si="89"/>
        <v>0</v>
      </c>
    </row>
    <row r="1894" spans="23:27" x14ac:dyDescent="0.25">
      <c r="W1894" t="str" cm="1">
        <f t="array" ref="W1894">RoundToTwoSigFigs(B1894*$O1894+$N1894)&amp;" "&amp;$J1894</f>
        <v xml:space="preserve">0 </v>
      </c>
      <c r="X1894" t="str" cm="1">
        <f t="array" ref="X1894">RoundToTwoSigFigs(C1894*$O1894+$N1894)&amp;" "&amp;$J1894</f>
        <v xml:space="preserve">0 </v>
      </c>
      <c r="Y1894" t="b">
        <f t="shared" si="87"/>
        <v>0</v>
      </c>
      <c r="Z1894" t="b">
        <f t="shared" si="88"/>
        <v>1</v>
      </c>
      <c r="AA1894" t="b">
        <f t="shared" si="89"/>
        <v>0</v>
      </c>
    </row>
    <row r="1895" spans="23:27" x14ac:dyDescent="0.25">
      <c r="W1895" t="str" cm="1">
        <f t="array" ref="W1895">RoundToTwoSigFigs(B1895*$O1895+$N1895)&amp;" "&amp;$J1895</f>
        <v xml:space="preserve">0 </v>
      </c>
      <c r="X1895" t="str" cm="1">
        <f t="array" ref="X1895">RoundToTwoSigFigs(C1895*$O1895+$N1895)&amp;" "&amp;$J1895</f>
        <v xml:space="preserve">0 </v>
      </c>
      <c r="Y1895" t="b">
        <f t="shared" si="87"/>
        <v>0</v>
      </c>
      <c r="Z1895" t="b">
        <f t="shared" si="88"/>
        <v>1</v>
      </c>
      <c r="AA1895" t="b">
        <f t="shared" si="89"/>
        <v>0</v>
      </c>
    </row>
    <row r="1896" spans="23:27" x14ac:dyDescent="0.25">
      <c r="W1896" t="str" cm="1">
        <f t="array" ref="W1896">RoundToTwoSigFigs(B1896*$O1896+$N1896)&amp;" "&amp;$J1896</f>
        <v xml:space="preserve">0 </v>
      </c>
      <c r="X1896" t="str" cm="1">
        <f t="array" ref="X1896">RoundToTwoSigFigs(C1896*$O1896+$N1896)&amp;" "&amp;$J1896</f>
        <v xml:space="preserve">0 </v>
      </c>
      <c r="Y1896" t="b">
        <f t="shared" si="87"/>
        <v>0</v>
      </c>
      <c r="Z1896" t="b">
        <f t="shared" si="88"/>
        <v>1</v>
      </c>
      <c r="AA1896" t="b">
        <f t="shared" si="89"/>
        <v>0</v>
      </c>
    </row>
    <row r="1897" spans="23:27" x14ac:dyDescent="0.25">
      <c r="W1897" t="str" cm="1">
        <f t="array" ref="W1897">RoundToTwoSigFigs(B1897*$O1897+$N1897)&amp;" "&amp;$J1897</f>
        <v xml:space="preserve">0 </v>
      </c>
      <c r="X1897" t="str" cm="1">
        <f t="array" ref="X1897">RoundToTwoSigFigs(C1897*$O1897+$N1897)&amp;" "&amp;$J1897</f>
        <v xml:space="preserve">0 </v>
      </c>
      <c r="Y1897" t="b">
        <f t="shared" si="87"/>
        <v>0</v>
      </c>
      <c r="Z1897" t="b">
        <f t="shared" si="88"/>
        <v>1</v>
      </c>
      <c r="AA1897" t="b">
        <f t="shared" si="89"/>
        <v>0</v>
      </c>
    </row>
    <row r="1898" spans="23:27" x14ac:dyDescent="0.25">
      <c r="W1898" t="str" cm="1">
        <f t="array" ref="W1898">RoundToTwoSigFigs(B1898*$O1898+$N1898)&amp;" "&amp;$J1898</f>
        <v xml:space="preserve">0 </v>
      </c>
      <c r="X1898" t="str" cm="1">
        <f t="array" ref="X1898">RoundToTwoSigFigs(C1898*$O1898+$N1898)&amp;" "&amp;$J1898</f>
        <v xml:space="preserve">0 </v>
      </c>
      <c r="Y1898" t="b">
        <f t="shared" si="87"/>
        <v>0</v>
      </c>
      <c r="Z1898" t="b">
        <f t="shared" si="88"/>
        <v>1</v>
      </c>
      <c r="AA1898" t="b">
        <f t="shared" si="89"/>
        <v>0</v>
      </c>
    </row>
    <row r="1899" spans="23:27" x14ac:dyDescent="0.25">
      <c r="W1899" t="str" cm="1">
        <f t="array" ref="W1899">RoundToTwoSigFigs(B1899*$O1899+$N1899)&amp;" "&amp;$J1899</f>
        <v xml:space="preserve">0 </v>
      </c>
      <c r="X1899" t="str" cm="1">
        <f t="array" ref="X1899">RoundToTwoSigFigs(C1899*$O1899+$N1899)&amp;" "&amp;$J1899</f>
        <v xml:space="preserve">0 </v>
      </c>
      <c r="Y1899" t="b">
        <f t="shared" si="87"/>
        <v>0</v>
      </c>
      <c r="Z1899" t="b">
        <f t="shared" si="88"/>
        <v>1</v>
      </c>
      <c r="AA1899" t="b">
        <f t="shared" si="89"/>
        <v>0</v>
      </c>
    </row>
    <row r="1900" spans="23:27" x14ac:dyDescent="0.25">
      <c r="W1900" t="str" cm="1">
        <f t="array" ref="W1900">RoundToTwoSigFigs(B1900*$O1900+$N1900)&amp;" "&amp;$J1900</f>
        <v xml:space="preserve">0 </v>
      </c>
      <c r="X1900" t="str" cm="1">
        <f t="array" ref="X1900">RoundToTwoSigFigs(C1900*$O1900+$N1900)&amp;" "&amp;$J1900</f>
        <v xml:space="preserve">0 </v>
      </c>
      <c r="Y1900" t="b">
        <f t="shared" si="87"/>
        <v>0</v>
      </c>
      <c r="Z1900" t="b">
        <f t="shared" si="88"/>
        <v>1</v>
      </c>
      <c r="AA1900" t="b">
        <f t="shared" si="89"/>
        <v>0</v>
      </c>
    </row>
    <row r="1901" spans="23:27" x14ac:dyDescent="0.25">
      <c r="W1901" t="str" cm="1">
        <f t="array" ref="W1901">RoundToTwoSigFigs(B1901*$O1901+$N1901)&amp;" "&amp;$J1901</f>
        <v xml:space="preserve">0 </v>
      </c>
      <c r="X1901" t="str" cm="1">
        <f t="array" ref="X1901">RoundToTwoSigFigs(C1901*$O1901+$N1901)&amp;" "&amp;$J1901</f>
        <v xml:space="preserve">0 </v>
      </c>
      <c r="Y1901" t="b">
        <f t="shared" si="87"/>
        <v>0</v>
      </c>
      <c r="Z1901" t="b">
        <f t="shared" si="88"/>
        <v>1</v>
      </c>
      <c r="AA1901" t="b">
        <f t="shared" si="89"/>
        <v>0</v>
      </c>
    </row>
    <row r="1902" spans="23:27" x14ac:dyDescent="0.25">
      <c r="W1902" t="str" cm="1">
        <f t="array" ref="W1902">RoundToTwoSigFigs(B1902*$O1902+$N1902)&amp;" "&amp;$J1902</f>
        <v xml:space="preserve">0 </v>
      </c>
      <c r="X1902" t="str" cm="1">
        <f t="array" ref="X1902">RoundToTwoSigFigs(C1902*$O1902+$N1902)&amp;" "&amp;$J1902</f>
        <v xml:space="preserve">0 </v>
      </c>
      <c r="Y1902" t="b">
        <f t="shared" si="87"/>
        <v>0</v>
      </c>
      <c r="Z1902" t="b">
        <f t="shared" si="88"/>
        <v>1</v>
      </c>
      <c r="AA1902" t="b">
        <f t="shared" si="89"/>
        <v>0</v>
      </c>
    </row>
    <row r="1903" spans="23:27" x14ac:dyDescent="0.25">
      <c r="W1903" t="str" cm="1">
        <f t="array" ref="W1903">RoundToTwoSigFigs(B1903*$O1903+$N1903)&amp;" "&amp;$J1903</f>
        <v xml:space="preserve">0 </v>
      </c>
      <c r="X1903" t="str" cm="1">
        <f t="array" ref="X1903">RoundToTwoSigFigs(C1903*$O1903+$N1903)&amp;" "&amp;$J1903</f>
        <v xml:space="preserve">0 </v>
      </c>
      <c r="Y1903" t="b">
        <f t="shared" si="87"/>
        <v>0</v>
      </c>
      <c r="Z1903" t="b">
        <f t="shared" si="88"/>
        <v>1</v>
      </c>
      <c r="AA1903" t="b">
        <f t="shared" si="89"/>
        <v>0</v>
      </c>
    </row>
    <row r="1904" spans="23:27" x14ac:dyDescent="0.25">
      <c r="W1904" t="str" cm="1">
        <f t="array" ref="W1904">RoundToTwoSigFigs(B1904*$O1904+$N1904)&amp;" "&amp;$J1904</f>
        <v xml:space="preserve">0 </v>
      </c>
      <c r="X1904" t="str" cm="1">
        <f t="array" ref="X1904">RoundToTwoSigFigs(C1904*$O1904+$N1904)&amp;" "&amp;$J1904</f>
        <v xml:space="preserve">0 </v>
      </c>
      <c r="Y1904" t="b">
        <f t="shared" si="87"/>
        <v>0</v>
      </c>
      <c r="Z1904" t="b">
        <f t="shared" si="88"/>
        <v>1</v>
      </c>
      <c r="AA1904" t="b">
        <f t="shared" si="89"/>
        <v>0</v>
      </c>
    </row>
    <row r="1905" spans="23:27" x14ac:dyDescent="0.25">
      <c r="W1905" t="str" cm="1">
        <f t="array" ref="W1905">RoundToTwoSigFigs(B1905*$O1905+$N1905)&amp;" "&amp;$J1905</f>
        <v xml:space="preserve">0 </v>
      </c>
      <c r="X1905" t="str" cm="1">
        <f t="array" ref="X1905">RoundToTwoSigFigs(C1905*$O1905+$N1905)&amp;" "&amp;$J1905</f>
        <v xml:space="preserve">0 </v>
      </c>
      <c r="Y1905" t="b">
        <f t="shared" si="87"/>
        <v>0</v>
      </c>
      <c r="Z1905" t="b">
        <f t="shared" si="88"/>
        <v>1</v>
      </c>
      <c r="AA1905" t="b">
        <f t="shared" si="89"/>
        <v>0</v>
      </c>
    </row>
    <row r="1906" spans="23:27" x14ac:dyDescent="0.25">
      <c r="W1906" t="str" cm="1">
        <f t="array" ref="W1906">RoundToTwoSigFigs(B1906*$O1906+$N1906)&amp;" "&amp;$J1906</f>
        <v xml:space="preserve">0 </v>
      </c>
      <c r="X1906" t="str" cm="1">
        <f t="array" ref="X1906">RoundToTwoSigFigs(C1906*$O1906+$N1906)&amp;" "&amp;$J1906</f>
        <v xml:space="preserve">0 </v>
      </c>
      <c r="Y1906" t="b">
        <f t="shared" si="87"/>
        <v>0</v>
      </c>
      <c r="Z1906" t="b">
        <f t="shared" si="88"/>
        <v>1</v>
      </c>
      <c r="AA1906" t="b">
        <f t="shared" si="89"/>
        <v>0</v>
      </c>
    </row>
    <row r="1907" spans="23:27" x14ac:dyDescent="0.25">
      <c r="W1907" t="str" cm="1">
        <f t="array" ref="W1907">RoundToTwoSigFigs(B1907*$O1907+$N1907)&amp;" "&amp;$J1907</f>
        <v xml:space="preserve">0 </v>
      </c>
      <c r="X1907" t="str" cm="1">
        <f t="array" ref="X1907">RoundToTwoSigFigs(C1907*$O1907+$N1907)&amp;" "&amp;$J1907</f>
        <v xml:space="preserve">0 </v>
      </c>
      <c r="Y1907" t="b">
        <f t="shared" si="87"/>
        <v>0</v>
      </c>
      <c r="Z1907" t="b">
        <f t="shared" si="88"/>
        <v>1</v>
      </c>
      <c r="AA1907" t="b">
        <f t="shared" si="89"/>
        <v>0</v>
      </c>
    </row>
    <row r="1908" spans="23:27" x14ac:dyDescent="0.25">
      <c r="W1908" t="str" cm="1">
        <f t="array" ref="W1908">RoundToTwoSigFigs(B1908*$O1908+$N1908)&amp;" "&amp;$J1908</f>
        <v xml:space="preserve">0 </v>
      </c>
      <c r="X1908" t="str" cm="1">
        <f t="array" ref="X1908">RoundToTwoSigFigs(C1908*$O1908+$N1908)&amp;" "&amp;$J1908</f>
        <v xml:space="preserve">0 </v>
      </c>
      <c r="Y1908" t="b">
        <f t="shared" si="87"/>
        <v>0</v>
      </c>
      <c r="Z1908" t="b">
        <f t="shared" si="88"/>
        <v>1</v>
      </c>
      <c r="AA1908" t="b">
        <f t="shared" si="89"/>
        <v>0</v>
      </c>
    </row>
    <row r="1909" spans="23:27" x14ac:dyDescent="0.25">
      <c r="W1909" t="str" cm="1">
        <f t="array" ref="W1909">RoundToTwoSigFigs(B1909*$O1909+$N1909)&amp;" "&amp;$J1909</f>
        <v xml:space="preserve">0 </v>
      </c>
      <c r="X1909" t="str" cm="1">
        <f t="array" ref="X1909">RoundToTwoSigFigs(C1909*$O1909+$N1909)&amp;" "&amp;$J1909</f>
        <v xml:space="preserve">0 </v>
      </c>
      <c r="Y1909" t="b">
        <f t="shared" si="87"/>
        <v>0</v>
      </c>
      <c r="Z1909" t="b">
        <f t="shared" si="88"/>
        <v>1</v>
      </c>
      <c r="AA1909" t="b">
        <f t="shared" si="89"/>
        <v>0</v>
      </c>
    </row>
    <row r="1910" spans="23:27" x14ac:dyDescent="0.25">
      <c r="W1910" t="str" cm="1">
        <f t="array" ref="W1910">RoundToTwoSigFigs(B1910*$O1910+$N1910)&amp;" "&amp;$J1910</f>
        <v xml:space="preserve">0 </v>
      </c>
      <c r="X1910" t="str" cm="1">
        <f t="array" ref="X1910">RoundToTwoSigFigs(C1910*$O1910+$N1910)&amp;" "&amp;$J1910</f>
        <v xml:space="preserve">0 </v>
      </c>
      <c r="Y1910" t="b">
        <f t="shared" si="87"/>
        <v>0</v>
      </c>
      <c r="Z1910" t="b">
        <f t="shared" si="88"/>
        <v>1</v>
      </c>
      <c r="AA1910" t="b">
        <f t="shared" si="89"/>
        <v>0</v>
      </c>
    </row>
    <row r="1911" spans="23:27" x14ac:dyDescent="0.25">
      <c r="W1911" t="str" cm="1">
        <f t="array" ref="W1911">RoundToTwoSigFigs(B1911*$O1911+$N1911)&amp;" "&amp;$J1911</f>
        <v xml:space="preserve">0 </v>
      </c>
      <c r="X1911" t="str" cm="1">
        <f t="array" ref="X1911">RoundToTwoSigFigs(C1911*$O1911+$N1911)&amp;" "&amp;$J1911</f>
        <v xml:space="preserve">0 </v>
      </c>
      <c r="Y1911" t="b">
        <f t="shared" si="87"/>
        <v>0</v>
      </c>
      <c r="Z1911" t="b">
        <f t="shared" si="88"/>
        <v>1</v>
      </c>
      <c r="AA1911" t="b">
        <f t="shared" si="89"/>
        <v>0</v>
      </c>
    </row>
    <row r="1912" spans="23:27" x14ac:dyDescent="0.25">
      <c r="W1912" t="str" cm="1">
        <f t="array" ref="W1912">RoundToTwoSigFigs(B1912*$O1912+$N1912)&amp;" "&amp;$J1912</f>
        <v xml:space="preserve">0 </v>
      </c>
      <c r="X1912" t="str" cm="1">
        <f t="array" ref="X1912">RoundToTwoSigFigs(C1912*$O1912+$N1912)&amp;" "&amp;$J1912</f>
        <v xml:space="preserve">0 </v>
      </c>
      <c r="Y1912" t="b">
        <f t="shared" si="87"/>
        <v>0</v>
      </c>
      <c r="Z1912" t="b">
        <f t="shared" si="88"/>
        <v>1</v>
      </c>
      <c r="AA1912" t="b">
        <f t="shared" si="89"/>
        <v>0</v>
      </c>
    </row>
    <row r="1913" spans="23:27" x14ac:dyDescent="0.25">
      <c r="W1913" t="str" cm="1">
        <f t="array" ref="W1913">RoundToTwoSigFigs(B1913*$O1913+$N1913)&amp;" "&amp;$J1913</f>
        <v xml:space="preserve">0 </v>
      </c>
      <c r="X1913" t="str" cm="1">
        <f t="array" ref="X1913">RoundToTwoSigFigs(C1913*$O1913+$N1913)&amp;" "&amp;$J1913</f>
        <v xml:space="preserve">0 </v>
      </c>
      <c r="Y1913" t="b">
        <f t="shared" si="87"/>
        <v>0</v>
      </c>
      <c r="Z1913" t="b">
        <f t="shared" si="88"/>
        <v>1</v>
      </c>
      <c r="AA1913" t="b">
        <f t="shared" si="89"/>
        <v>0</v>
      </c>
    </row>
    <row r="1914" spans="23:27" x14ac:dyDescent="0.25">
      <c r="W1914" t="str" cm="1">
        <f t="array" ref="W1914">RoundToTwoSigFigs(B1914*$O1914+$N1914)&amp;" "&amp;$J1914</f>
        <v xml:space="preserve">0 </v>
      </c>
      <c r="X1914" t="str" cm="1">
        <f t="array" ref="X1914">RoundToTwoSigFigs(C1914*$O1914+$N1914)&amp;" "&amp;$J1914</f>
        <v xml:space="preserve">0 </v>
      </c>
      <c r="Y1914" t="b">
        <f t="shared" si="87"/>
        <v>0</v>
      </c>
      <c r="Z1914" t="b">
        <f t="shared" si="88"/>
        <v>1</v>
      </c>
      <c r="AA1914" t="b">
        <f t="shared" si="89"/>
        <v>0</v>
      </c>
    </row>
    <row r="1915" spans="23:27" x14ac:dyDescent="0.25">
      <c r="W1915" t="str" cm="1">
        <f t="array" ref="W1915">RoundToTwoSigFigs(B1915*$O1915+$N1915)&amp;" "&amp;$J1915</f>
        <v xml:space="preserve">0 </v>
      </c>
      <c r="X1915" t="str" cm="1">
        <f t="array" ref="X1915">RoundToTwoSigFigs(C1915*$O1915+$N1915)&amp;" "&amp;$J1915</f>
        <v xml:space="preserve">0 </v>
      </c>
      <c r="Y1915" t="b">
        <f t="shared" si="87"/>
        <v>0</v>
      </c>
      <c r="Z1915" t="b">
        <f t="shared" si="88"/>
        <v>1</v>
      </c>
      <c r="AA1915" t="b">
        <f t="shared" si="89"/>
        <v>0</v>
      </c>
    </row>
    <row r="1916" spans="23:27" x14ac:dyDescent="0.25">
      <c r="W1916" t="str" cm="1">
        <f t="array" ref="W1916">RoundToTwoSigFigs(B1916*$O1916+$N1916)&amp;" "&amp;$J1916</f>
        <v xml:space="preserve">0 </v>
      </c>
      <c r="X1916" t="str" cm="1">
        <f t="array" ref="X1916">RoundToTwoSigFigs(C1916*$O1916+$N1916)&amp;" "&amp;$J1916</f>
        <v xml:space="preserve">0 </v>
      </c>
      <c r="Y1916" t="b">
        <f t="shared" si="87"/>
        <v>0</v>
      </c>
      <c r="Z1916" t="b">
        <f t="shared" si="88"/>
        <v>1</v>
      </c>
      <c r="AA1916" t="b">
        <f t="shared" si="89"/>
        <v>0</v>
      </c>
    </row>
    <row r="1917" spans="23:27" x14ac:dyDescent="0.25">
      <c r="W1917" t="str" cm="1">
        <f t="array" ref="W1917">RoundToTwoSigFigs(B1917*$O1917+$N1917)&amp;" "&amp;$J1917</f>
        <v xml:space="preserve">0 </v>
      </c>
      <c r="X1917" t="str" cm="1">
        <f t="array" ref="X1917">RoundToTwoSigFigs(C1917*$O1917+$N1917)&amp;" "&amp;$J1917</f>
        <v xml:space="preserve">0 </v>
      </c>
      <c r="Y1917" t="b">
        <f t="shared" si="87"/>
        <v>0</v>
      </c>
      <c r="Z1917" t="b">
        <f t="shared" si="88"/>
        <v>1</v>
      </c>
      <c r="AA1917" t="b">
        <f t="shared" si="89"/>
        <v>0</v>
      </c>
    </row>
    <row r="1918" spans="23:27" x14ac:dyDescent="0.25">
      <c r="W1918" t="str" cm="1">
        <f t="array" ref="W1918">RoundToTwoSigFigs(B1918*$O1918+$N1918)&amp;" "&amp;$J1918</f>
        <v xml:space="preserve">0 </v>
      </c>
      <c r="X1918" t="str" cm="1">
        <f t="array" ref="X1918">RoundToTwoSigFigs(C1918*$O1918+$N1918)&amp;" "&amp;$J1918</f>
        <v xml:space="preserve">0 </v>
      </c>
      <c r="Y1918" t="b">
        <f t="shared" si="87"/>
        <v>0</v>
      </c>
      <c r="Z1918" t="b">
        <f t="shared" si="88"/>
        <v>1</v>
      </c>
      <c r="AA1918" t="b">
        <f t="shared" si="89"/>
        <v>0</v>
      </c>
    </row>
    <row r="1919" spans="23:27" x14ac:dyDescent="0.25">
      <c r="W1919" t="str" cm="1">
        <f t="array" ref="W1919">RoundToTwoSigFigs(B1919*$O1919+$N1919)&amp;" "&amp;$J1919</f>
        <v xml:space="preserve">0 </v>
      </c>
      <c r="X1919" t="str" cm="1">
        <f t="array" ref="X1919">RoundToTwoSigFigs(C1919*$O1919+$N1919)&amp;" "&amp;$J1919</f>
        <v xml:space="preserve">0 </v>
      </c>
      <c r="Y1919" t="b">
        <f t="shared" si="87"/>
        <v>0</v>
      </c>
      <c r="Z1919" t="b">
        <f t="shared" si="88"/>
        <v>1</v>
      </c>
      <c r="AA1919" t="b">
        <f t="shared" si="89"/>
        <v>0</v>
      </c>
    </row>
    <row r="1920" spans="23:27" x14ac:dyDescent="0.25">
      <c r="W1920" t="str" cm="1">
        <f t="array" ref="W1920">RoundToTwoSigFigs(B1920*$O1920+$N1920)&amp;" "&amp;$J1920</f>
        <v xml:space="preserve">0 </v>
      </c>
      <c r="X1920" t="str" cm="1">
        <f t="array" ref="X1920">RoundToTwoSigFigs(C1920*$O1920+$N1920)&amp;" "&amp;$J1920</f>
        <v xml:space="preserve">0 </v>
      </c>
      <c r="Y1920" t="b">
        <f t="shared" si="87"/>
        <v>0</v>
      </c>
      <c r="Z1920" t="b">
        <f t="shared" si="88"/>
        <v>1</v>
      </c>
      <c r="AA1920" t="b">
        <f t="shared" si="89"/>
        <v>0</v>
      </c>
    </row>
    <row r="1921" spans="23:27" x14ac:dyDescent="0.25">
      <c r="W1921" t="str" cm="1">
        <f t="array" ref="W1921">RoundToTwoSigFigs(B1921*$O1921+$N1921)&amp;" "&amp;$J1921</f>
        <v xml:space="preserve">0 </v>
      </c>
      <c r="X1921" t="str" cm="1">
        <f t="array" ref="X1921">RoundToTwoSigFigs(C1921*$O1921+$N1921)&amp;" "&amp;$J1921</f>
        <v xml:space="preserve">0 </v>
      </c>
      <c r="Y1921" t="b">
        <f t="shared" si="87"/>
        <v>0</v>
      </c>
      <c r="Z1921" t="b">
        <f t="shared" si="88"/>
        <v>1</v>
      </c>
      <c r="AA1921" t="b">
        <f t="shared" si="89"/>
        <v>0</v>
      </c>
    </row>
    <row r="1922" spans="23:27" x14ac:dyDescent="0.25">
      <c r="W1922" t="str" cm="1">
        <f t="array" ref="W1922">RoundToTwoSigFigs(B1922*$O1922+$N1922)&amp;" "&amp;$J1922</f>
        <v xml:space="preserve">0 </v>
      </c>
      <c r="X1922" t="str" cm="1">
        <f t="array" ref="X1922">RoundToTwoSigFigs(C1922*$O1922+$N1922)&amp;" "&amp;$J1922</f>
        <v xml:space="preserve">0 </v>
      </c>
      <c r="Y1922" t="b">
        <f t="shared" si="87"/>
        <v>0</v>
      </c>
      <c r="Z1922" t="b">
        <f t="shared" si="88"/>
        <v>1</v>
      </c>
      <c r="AA1922" t="b">
        <f t="shared" si="89"/>
        <v>0</v>
      </c>
    </row>
    <row r="1923" spans="23:27" x14ac:dyDescent="0.25">
      <c r="W1923" t="str" cm="1">
        <f t="array" ref="W1923">RoundToTwoSigFigs(B1923*$O1923+$N1923)&amp;" "&amp;$J1923</f>
        <v xml:space="preserve">0 </v>
      </c>
      <c r="X1923" t="str" cm="1">
        <f t="array" ref="X1923">RoundToTwoSigFigs(C1923*$O1923+$N1923)&amp;" "&amp;$J1923</f>
        <v xml:space="preserve">0 </v>
      </c>
      <c r="Y1923" t="b">
        <f t="shared" ref="Y1923:Y1986" si="90">AND((W1923=U1923),(V1923=X1923))</f>
        <v>0</v>
      </c>
      <c r="Z1923" t="b">
        <f t="shared" ref="Z1923:Z1986" si="91">AND(B1923&gt;=F1923,B1923&lt;=G1923)</f>
        <v>1</v>
      </c>
      <c r="AA1923" t="b">
        <f t="shared" ref="AA1923:AA1986" si="92">F1923&lt;G1923</f>
        <v>0</v>
      </c>
    </row>
    <row r="1924" spans="23:27" x14ac:dyDescent="0.25">
      <c r="W1924" t="str" cm="1">
        <f t="array" ref="W1924">RoundToTwoSigFigs(B1924*$O1924+$N1924)&amp;" "&amp;$J1924</f>
        <v xml:space="preserve">0 </v>
      </c>
      <c r="X1924" t="str" cm="1">
        <f t="array" ref="X1924">RoundToTwoSigFigs(C1924*$O1924+$N1924)&amp;" "&amp;$J1924</f>
        <v xml:space="preserve">0 </v>
      </c>
      <c r="Y1924" t="b">
        <f t="shared" si="90"/>
        <v>0</v>
      </c>
      <c r="Z1924" t="b">
        <f t="shared" si="91"/>
        <v>1</v>
      </c>
      <c r="AA1924" t="b">
        <f t="shared" si="92"/>
        <v>0</v>
      </c>
    </row>
    <row r="1925" spans="23:27" x14ac:dyDescent="0.25">
      <c r="W1925" t="str" cm="1">
        <f t="array" ref="W1925">RoundToTwoSigFigs(B1925*$O1925+$N1925)&amp;" "&amp;$J1925</f>
        <v xml:space="preserve">0 </v>
      </c>
      <c r="X1925" t="str" cm="1">
        <f t="array" ref="X1925">RoundToTwoSigFigs(C1925*$O1925+$N1925)&amp;" "&amp;$J1925</f>
        <v xml:space="preserve">0 </v>
      </c>
      <c r="Y1925" t="b">
        <f t="shared" si="90"/>
        <v>0</v>
      </c>
      <c r="Z1925" t="b">
        <f t="shared" si="91"/>
        <v>1</v>
      </c>
      <c r="AA1925" t="b">
        <f t="shared" si="92"/>
        <v>0</v>
      </c>
    </row>
    <row r="1926" spans="23:27" x14ac:dyDescent="0.25">
      <c r="W1926" t="str" cm="1">
        <f t="array" ref="W1926">RoundToTwoSigFigs(B1926*$O1926+$N1926)&amp;" "&amp;$J1926</f>
        <v xml:space="preserve">0 </v>
      </c>
      <c r="X1926" t="str" cm="1">
        <f t="array" ref="X1926">RoundToTwoSigFigs(C1926*$O1926+$N1926)&amp;" "&amp;$J1926</f>
        <v xml:space="preserve">0 </v>
      </c>
      <c r="Y1926" t="b">
        <f t="shared" si="90"/>
        <v>0</v>
      </c>
      <c r="Z1926" t="b">
        <f t="shared" si="91"/>
        <v>1</v>
      </c>
      <c r="AA1926" t="b">
        <f t="shared" si="92"/>
        <v>0</v>
      </c>
    </row>
    <row r="1927" spans="23:27" x14ac:dyDescent="0.25">
      <c r="W1927" t="str" cm="1">
        <f t="array" ref="W1927">RoundToTwoSigFigs(B1927*$O1927+$N1927)&amp;" "&amp;$J1927</f>
        <v xml:space="preserve">0 </v>
      </c>
      <c r="X1927" t="str" cm="1">
        <f t="array" ref="X1927">RoundToTwoSigFigs(C1927*$O1927+$N1927)&amp;" "&amp;$J1927</f>
        <v xml:space="preserve">0 </v>
      </c>
      <c r="Y1927" t="b">
        <f t="shared" si="90"/>
        <v>0</v>
      </c>
      <c r="Z1927" t="b">
        <f t="shared" si="91"/>
        <v>1</v>
      </c>
      <c r="AA1927" t="b">
        <f t="shared" si="92"/>
        <v>0</v>
      </c>
    </row>
    <row r="1928" spans="23:27" x14ac:dyDescent="0.25">
      <c r="W1928" t="str" cm="1">
        <f t="array" ref="W1928">RoundToTwoSigFigs(B1928*$O1928+$N1928)&amp;" "&amp;$J1928</f>
        <v xml:space="preserve">0 </v>
      </c>
      <c r="X1928" t="str" cm="1">
        <f t="array" ref="X1928">RoundToTwoSigFigs(C1928*$O1928+$N1928)&amp;" "&amp;$J1928</f>
        <v xml:space="preserve">0 </v>
      </c>
      <c r="Y1928" t="b">
        <f t="shared" si="90"/>
        <v>0</v>
      </c>
      <c r="Z1928" t="b">
        <f t="shared" si="91"/>
        <v>1</v>
      </c>
      <c r="AA1928" t="b">
        <f t="shared" si="92"/>
        <v>0</v>
      </c>
    </row>
    <row r="1929" spans="23:27" x14ac:dyDescent="0.25">
      <c r="W1929" t="str" cm="1">
        <f t="array" ref="W1929">RoundToTwoSigFigs(B1929*$O1929+$N1929)&amp;" "&amp;$J1929</f>
        <v xml:space="preserve">0 </v>
      </c>
      <c r="X1929" t="str" cm="1">
        <f t="array" ref="X1929">RoundToTwoSigFigs(C1929*$O1929+$N1929)&amp;" "&amp;$J1929</f>
        <v xml:space="preserve">0 </v>
      </c>
      <c r="Y1929" t="b">
        <f t="shared" si="90"/>
        <v>0</v>
      </c>
      <c r="Z1929" t="b">
        <f t="shared" si="91"/>
        <v>1</v>
      </c>
      <c r="AA1929" t="b">
        <f t="shared" si="92"/>
        <v>0</v>
      </c>
    </row>
    <row r="1930" spans="23:27" x14ac:dyDescent="0.25">
      <c r="W1930" t="str" cm="1">
        <f t="array" ref="W1930">RoundToTwoSigFigs(B1930*$O1930+$N1930)&amp;" "&amp;$J1930</f>
        <v xml:space="preserve">0 </v>
      </c>
      <c r="X1930" t="str" cm="1">
        <f t="array" ref="X1930">RoundToTwoSigFigs(C1930*$O1930+$N1930)&amp;" "&amp;$J1930</f>
        <v xml:space="preserve">0 </v>
      </c>
      <c r="Y1930" t="b">
        <f t="shared" si="90"/>
        <v>0</v>
      </c>
      <c r="Z1930" t="b">
        <f t="shared" si="91"/>
        <v>1</v>
      </c>
      <c r="AA1930" t="b">
        <f t="shared" si="92"/>
        <v>0</v>
      </c>
    </row>
    <row r="1931" spans="23:27" x14ac:dyDescent="0.25">
      <c r="W1931" t="str" cm="1">
        <f t="array" ref="W1931">RoundToTwoSigFigs(B1931*$O1931+$N1931)&amp;" "&amp;$J1931</f>
        <v xml:space="preserve">0 </v>
      </c>
      <c r="X1931" t="str" cm="1">
        <f t="array" ref="X1931">RoundToTwoSigFigs(C1931*$O1931+$N1931)&amp;" "&amp;$J1931</f>
        <v xml:space="preserve">0 </v>
      </c>
      <c r="Y1931" t="b">
        <f t="shared" si="90"/>
        <v>0</v>
      </c>
      <c r="Z1931" t="b">
        <f t="shared" si="91"/>
        <v>1</v>
      </c>
      <c r="AA1931" t="b">
        <f t="shared" si="92"/>
        <v>0</v>
      </c>
    </row>
    <row r="1932" spans="23:27" x14ac:dyDescent="0.25">
      <c r="W1932" t="str" cm="1">
        <f t="array" ref="W1932">RoundToTwoSigFigs(B1932*$O1932+$N1932)&amp;" "&amp;$J1932</f>
        <v xml:space="preserve">0 </v>
      </c>
      <c r="X1932" t="str" cm="1">
        <f t="array" ref="X1932">RoundToTwoSigFigs(C1932*$O1932+$N1932)&amp;" "&amp;$J1932</f>
        <v xml:space="preserve">0 </v>
      </c>
      <c r="Y1932" t="b">
        <f t="shared" si="90"/>
        <v>0</v>
      </c>
      <c r="Z1932" t="b">
        <f t="shared" si="91"/>
        <v>1</v>
      </c>
      <c r="AA1932" t="b">
        <f t="shared" si="92"/>
        <v>0</v>
      </c>
    </row>
    <row r="1933" spans="23:27" x14ac:dyDescent="0.25">
      <c r="W1933" t="str" cm="1">
        <f t="array" ref="W1933">RoundToTwoSigFigs(B1933*$O1933+$N1933)&amp;" "&amp;$J1933</f>
        <v xml:space="preserve">0 </v>
      </c>
      <c r="X1933" t="str" cm="1">
        <f t="array" ref="X1933">RoundToTwoSigFigs(C1933*$O1933+$N1933)&amp;" "&amp;$J1933</f>
        <v xml:space="preserve">0 </v>
      </c>
      <c r="Y1933" t="b">
        <f t="shared" si="90"/>
        <v>0</v>
      </c>
      <c r="Z1933" t="b">
        <f t="shared" si="91"/>
        <v>1</v>
      </c>
      <c r="AA1933" t="b">
        <f t="shared" si="92"/>
        <v>0</v>
      </c>
    </row>
    <row r="1934" spans="23:27" x14ac:dyDescent="0.25">
      <c r="W1934" t="str" cm="1">
        <f t="array" ref="W1934">RoundToTwoSigFigs(B1934*$O1934+$N1934)&amp;" "&amp;$J1934</f>
        <v xml:space="preserve">0 </v>
      </c>
      <c r="X1934" t="str" cm="1">
        <f t="array" ref="X1934">RoundToTwoSigFigs(C1934*$O1934+$N1934)&amp;" "&amp;$J1934</f>
        <v xml:space="preserve">0 </v>
      </c>
      <c r="Y1934" t="b">
        <f t="shared" si="90"/>
        <v>0</v>
      </c>
      <c r="Z1934" t="b">
        <f t="shared" si="91"/>
        <v>1</v>
      </c>
      <c r="AA1934" t="b">
        <f t="shared" si="92"/>
        <v>0</v>
      </c>
    </row>
    <row r="1935" spans="23:27" x14ac:dyDescent="0.25">
      <c r="W1935" t="str" cm="1">
        <f t="array" ref="W1935">RoundToTwoSigFigs(B1935*$O1935+$N1935)&amp;" "&amp;$J1935</f>
        <v xml:space="preserve">0 </v>
      </c>
      <c r="X1935" t="str" cm="1">
        <f t="array" ref="X1935">RoundToTwoSigFigs(C1935*$O1935+$N1935)&amp;" "&amp;$J1935</f>
        <v xml:space="preserve">0 </v>
      </c>
      <c r="Y1935" t="b">
        <f t="shared" si="90"/>
        <v>0</v>
      </c>
      <c r="Z1935" t="b">
        <f t="shared" si="91"/>
        <v>1</v>
      </c>
      <c r="AA1935" t="b">
        <f t="shared" si="92"/>
        <v>0</v>
      </c>
    </row>
    <row r="1936" spans="23:27" x14ac:dyDescent="0.25">
      <c r="W1936" t="str" cm="1">
        <f t="array" ref="W1936">RoundToTwoSigFigs(B1936*$O1936+$N1936)&amp;" "&amp;$J1936</f>
        <v xml:space="preserve">0 </v>
      </c>
      <c r="X1936" t="str" cm="1">
        <f t="array" ref="X1936">RoundToTwoSigFigs(C1936*$O1936+$N1936)&amp;" "&amp;$J1936</f>
        <v xml:space="preserve">0 </v>
      </c>
      <c r="Y1936" t="b">
        <f t="shared" si="90"/>
        <v>0</v>
      </c>
      <c r="Z1936" t="b">
        <f t="shared" si="91"/>
        <v>1</v>
      </c>
      <c r="AA1936" t="b">
        <f t="shared" si="92"/>
        <v>0</v>
      </c>
    </row>
    <row r="1937" spans="23:27" x14ac:dyDescent="0.25">
      <c r="W1937" t="str" cm="1">
        <f t="array" ref="W1937">RoundToTwoSigFigs(B1937*$O1937+$N1937)&amp;" "&amp;$J1937</f>
        <v xml:space="preserve">0 </v>
      </c>
      <c r="X1937" t="str" cm="1">
        <f t="array" ref="X1937">RoundToTwoSigFigs(C1937*$O1937+$N1937)&amp;" "&amp;$J1937</f>
        <v xml:space="preserve">0 </v>
      </c>
      <c r="Y1937" t="b">
        <f t="shared" si="90"/>
        <v>0</v>
      </c>
      <c r="Z1937" t="b">
        <f t="shared" si="91"/>
        <v>1</v>
      </c>
      <c r="AA1937" t="b">
        <f t="shared" si="92"/>
        <v>0</v>
      </c>
    </row>
    <row r="1938" spans="23:27" x14ac:dyDescent="0.25">
      <c r="W1938" t="str" cm="1">
        <f t="array" ref="W1938">RoundToTwoSigFigs(B1938*$O1938+$N1938)&amp;" "&amp;$J1938</f>
        <v xml:space="preserve">0 </v>
      </c>
      <c r="X1938" t="str" cm="1">
        <f t="array" ref="X1938">RoundToTwoSigFigs(C1938*$O1938+$N1938)&amp;" "&amp;$J1938</f>
        <v xml:space="preserve">0 </v>
      </c>
      <c r="Y1938" t="b">
        <f t="shared" si="90"/>
        <v>0</v>
      </c>
      <c r="Z1938" t="b">
        <f t="shared" si="91"/>
        <v>1</v>
      </c>
      <c r="AA1938" t="b">
        <f t="shared" si="92"/>
        <v>0</v>
      </c>
    </row>
    <row r="1939" spans="23:27" x14ac:dyDescent="0.25">
      <c r="W1939" t="str" cm="1">
        <f t="array" ref="W1939">RoundToTwoSigFigs(B1939*$O1939+$N1939)&amp;" "&amp;$J1939</f>
        <v xml:space="preserve">0 </v>
      </c>
      <c r="X1939" t="str" cm="1">
        <f t="array" ref="X1939">RoundToTwoSigFigs(C1939*$O1939+$N1939)&amp;" "&amp;$J1939</f>
        <v xml:space="preserve">0 </v>
      </c>
      <c r="Y1939" t="b">
        <f t="shared" si="90"/>
        <v>0</v>
      </c>
      <c r="Z1939" t="b">
        <f t="shared" si="91"/>
        <v>1</v>
      </c>
      <c r="AA1939" t="b">
        <f t="shared" si="92"/>
        <v>0</v>
      </c>
    </row>
    <row r="1940" spans="23:27" x14ac:dyDescent="0.25">
      <c r="W1940" t="str" cm="1">
        <f t="array" ref="W1940">RoundToTwoSigFigs(B1940*$O1940+$N1940)&amp;" "&amp;$J1940</f>
        <v xml:space="preserve">0 </v>
      </c>
      <c r="X1940" t="str" cm="1">
        <f t="array" ref="X1940">RoundToTwoSigFigs(C1940*$O1940+$N1940)&amp;" "&amp;$J1940</f>
        <v xml:space="preserve">0 </v>
      </c>
      <c r="Y1940" t="b">
        <f t="shared" si="90"/>
        <v>0</v>
      </c>
      <c r="Z1940" t="b">
        <f t="shared" si="91"/>
        <v>1</v>
      </c>
      <c r="AA1940" t="b">
        <f t="shared" si="92"/>
        <v>0</v>
      </c>
    </row>
    <row r="1941" spans="23:27" x14ac:dyDescent="0.25">
      <c r="W1941" t="str" cm="1">
        <f t="array" ref="W1941">RoundToTwoSigFigs(B1941*$O1941+$N1941)&amp;" "&amp;$J1941</f>
        <v xml:space="preserve">0 </v>
      </c>
      <c r="X1941" t="str" cm="1">
        <f t="array" ref="X1941">RoundToTwoSigFigs(C1941*$O1941+$N1941)&amp;" "&amp;$J1941</f>
        <v xml:space="preserve">0 </v>
      </c>
      <c r="Y1941" t="b">
        <f t="shared" si="90"/>
        <v>0</v>
      </c>
      <c r="Z1941" t="b">
        <f t="shared" si="91"/>
        <v>1</v>
      </c>
      <c r="AA1941" t="b">
        <f t="shared" si="92"/>
        <v>0</v>
      </c>
    </row>
    <row r="1942" spans="23:27" x14ac:dyDescent="0.25">
      <c r="W1942" t="str" cm="1">
        <f t="array" ref="W1942">RoundToTwoSigFigs(B1942*$O1942+$N1942)&amp;" "&amp;$J1942</f>
        <v xml:space="preserve">0 </v>
      </c>
      <c r="X1942" t="str" cm="1">
        <f t="array" ref="X1942">RoundToTwoSigFigs(C1942*$O1942+$N1942)&amp;" "&amp;$J1942</f>
        <v xml:space="preserve">0 </v>
      </c>
      <c r="Y1942" t="b">
        <f t="shared" si="90"/>
        <v>0</v>
      </c>
      <c r="Z1942" t="b">
        <f t="shared" si="91"/>
        <v>1</v>
      </c>
      <c r="AA1942" t="b">
        <f t="shared" si="92"/>
        <v>0</v>
      </c>
    </row>
    <row r="1943" spans="23:27" x14ac:dyDescent="0.25">
      <c r="W1943" t="str" cm="1">
        <f t="array" ref="W1943">RoundToTwoSigFigs(B1943*$O1943+$N1943)&amp;" "&amp;$J1943</f>
        <v xml:space="preserve">0 </v>
      </c>
      <c r="X1943" t="str" cm="1">
        <f t="array" ref="X1943">RoundToTwoSigFigs(C1943*$O1943+$N1943)&amp;" "&amp;$J1943</f>
        <v xml:space="preserve">0 </v>
      </c>
      <c r="Y1943" t="b">
        <f t="shared" si="90"/>
        <v>0</v>
      </c>
      <c r="Z1943" t="b">
        <f t="shared" si="91"/>
        <v>1</v>
      </c>
      <c r="AA1943" t="b">
        <f t="shared" si="92"/>
        <v>0</v>
      </c>
    </row>
    <row r="1944" spans="23:27" x14ac:dyDescent="0.25">
      <c r="W1944" t="str" cm="1">
        <f t="array" ref="W1944">RoundToTwoSigFigs(B1944*$O1944+$N1944)&amp;" "&amp;$J1944</f>
        <v xml:space="preserve">0 </v>
      </c>
      <c r="X1944" t="str" cm="1">
        <f t="array" ref="X1944">RoundToTwoSigFigs(C1944*$O1944+$N1944)&amp;" "&amp;$J1944</f>
        <v xml:space="preserve">0 </v>
      </c>
      <c r="Y1944" t="b">
        <f t="shared" si="90"/>
        <v>0</v>
      </c>
      <c r="Z1944" t="b">
        <f t="shared" si="91"/>
        <v>1</v>
      </c>
      <c r="AA1944" t="b">
        <f t="shared" si="92"/>
        <v>0</v>
      </c>
    </row>
    <row r="1945" spans="23:27" x14ac:dyDescent="0.25">
      <c r="W1945" t="str" cm="1">
        <f t="array" ref="W1945">RoundToTwoSigFigs(B1945*$O1945+$N1945)&amp;" "&amp;$J1945</f>
        <v xml:space="preserve">0 </v>
      </c>
      <c r="X1945" t="str" cm="1">
        <f t="array" ref="X1945">RoundToTwoSigFigs(C1945*$O1945+$N1945)&amp;" "&amp;$J1945</f>
        <v xml:space="preserve">0 </v>
      </c>
      <c r="Y1945" t="b">
        <f t="shared" si="90"/>
        <v>0</v>
      </c>
      <c r="Z1945" t="b">
        <f t="shared" si="91"/>
        <v>1</v>
      </c>
      <c r="AA1945" t="b">
        <f t="shared" si="92"/>
        <v>0</v>
      </c>
    </row>
    <row r="1946" spans="23:27" x14ac:dyDescent="0.25">
      <c r="W1946" t="str" cm="1">
        <f t="array" ref="W1946">RoundToTwoSigFigs(B1946*$O1946+$N1946)&amp;" "&amp;$J1946</f>
        <v xml:space="preserve">0 </v>
      </c>
      <c r="X1946" t="str" cm="1">
        <f t="array" ref="X1946">RoundToTwoSigFigs(C1946*$O1946+$N1946)&amp;" "&amp;$J1946</f>
        <v xml:space="preserve">0 </v>
      </c>
      <c r="Y1946" t="b">
        <f t="shared" si="90"/>
        <v>0</v>
      </c>
      <c r="Z1946" t="b">
        <f t="shared" si="91"/>
        <v>1</v>
      </c>
      <c r="AA1946" t="b">
        <f t="shared" si="92"/>
        <v>0</v>
      </c>
    </row>
    <row r="1947" spans="23:27" x14ac:dyDescent="0.25">
      <c r="W1947" t="str" cm="1">
        <f t="array" ref="W1947">RoundToTwoSigFigs(B1947*$O1947+$N1947)&amp;" "&amp;$J1947</f>
        <v xml:space="preserve">0 </v>
      </c>
      <c r="X1947" t="str" cm="1">
        <f t="array" ref="X1947">RoundToTwoSigFigs(C1947*$O1947+$N1947)&amp;" "&amp;$J1947</f>
        <v xml:space="preserve">0 </v>
      </c>
      <c r="Y1947" t="b">
        <f t="shared" si="90"/>
        <v>0</v>
      </c>
      <c r="Z1947" t="b">
        <f t="shared" si="91"/>
        <v>1</v>
      </c>
      <c r="AA1947" t="b">
        <f t="shared" si="92"/>
        <v>0</v>
      </c>
    </row>
    <row r="1948" spans="23:27" x14ac:dyDescent="0.25">
      <c r="W1948" t="str" cm="1">
        <f t="array" ref="W1948">RoundToTwoSigFigs(B1948*$O1948+$N1948)&amp;" "&amp;$J1948</f>
        <v xml:space="preserve">0 </v>
      </c>
      <c r="X1948" t="str" cm="1">
        <f t="array" ref="X1948">RoundToTwoSigFigs(C1948*$O1948+$N1948)&amp;" "&amp;$J1948</f>
        <v xml:space="preserve">0 </v>
      </c>
      <c r="Y1948" t="b">
        <f t="shared" si="90"/>
        <v>0</v>
      </c>
      <c r="Z1948" t="b">
        <f t="shared" si="91"/>
        <v>1</v>
      </c>
      <c r="AA1948" t="b">
        <f t="shared" si="92"/>
        <v>0</v>
      </c>
    </row>
    <row r="1949" spans="23:27" x14ac:dyDescent="0.25">
      <c r="W1949" t="str" cm="1">
        <f t="array" ref="W1949">RoundToTwoSigFigs(B1949*$O1949+$N1949)&amp;" "&amp;$J1949</f>
        <v xml:space="preserve">0 </v>
      </c>
      <c r="X1949" t="str" cm="1">
        <f t="array" ref="X1949">RoundToTwoSigFigs(C1949*$O1949+$N1949)&amp;" "&amp;$J1949</f>
        <v xml:space="preserve">0 </v>
      </c>
      <c r="Y1949" t="b">
        <f t="shared" si="90"/>
        <v>0</v>
      </c>
      <c r="Z1949" t="b">
        <f t="shared" si="91"/>
        <v>1</v>
      </c>
      <c r="AA1949" t="b">
        <f t="shared" si="92"/>
        <v>0</v>
      </c>
    </row>
    <row r="1950" spans="23:27" x14ac:dyDescent="0.25">
      <c r="W1950" t="str" cm="1">
        <f t="array" ref="W1950">RoundToTwoSigFigs(B1950*$O1950+$N1950)&amp;" "&amp;$J1950</f>
        <v xml:space="preserve">0 </v>
      </c>
      <c r="X1950" t="str" cm="1">
        <f t="array" ref="X1950">RoundToTwoSigFigs(C1950*$O1950+$N1950)&amp;" "&amp;$J1950</f>
        <v xml:space="preserve">0 </v>
      </c>
      <c r="Y1950" t="b">
        <f t="shared" si="90"/>
        <v>0</v>
      </c>
      <c r="Z1950" t="b">
        <f t="shared" si="91"/>
        <v>1</v>
      </c>
      <c r="AA1950" t="b">
        <f t="shared" si="92"/>
        <v>0</v>
      </c>
    </row>
    <row r="1951" spans="23:27" x14ac:dyDescent="0.25">
      <c r="W1951" t="str" cm="1">
        <f t="array" ref="W1951">RoundToTwoSigFigs(B1951*$O1951+$N1951)&amp;" "&amp;$J1951</f>
        <v xml:space="preserve">0 </v>
      </c>
      <c r="X1951" t="str" cm="1">
        <f t="array" ref="X1951">RoundToTwoSigFigs(C1951*$O1951+$N1951)&amp;" "&amp;$J1951</f>
        <v xml:space="preserve">0 </v>
      </c>
      <c r="Y1951" t="b">
        <f t="shared" si="90"/>
        <v>0</v>
      </c>
      <c r="Z1951" t="b">
        <f t="shared" si="91"/>
        <v>1</v>
      </c>
      <c r="AA1951" t="b">
        <f t="shared" si="92"/>
        <v>0</v>
      </c>
    </row>
    <row r="1952" spans="23:27" x14ac:dyDescent="0.25">
      <c r="W1952" t="str" cm="1">
        <f t="array" ref="W1952">RoundToTwoSigFigs(B1952*$O1952+$N1952)&amp;" "&amp;$J1952</f>
        <v xml:space="preserve">0 </v>
      </c>
      <c r="X1952" t="str" cm="1">
        <f t="array" ref="X1952">RoundToTwoSigFigs(C1952*$O1952+$N1952)&amp;" "&amp;$J1952</f>
        <v xml:space="preserve">0 </v>
      </c>
      <c r="Y1952" t="b">
        <f t="shared" si="90"/>
        <v>0</v>
      </c>
      <c r="Z1952" t="b">
        <f t="shared" si="91"/>
        <v>1</v>
      </c>
      <c r="AA1952" t="b">
        <f t="shared" si="92"/>
        <v>0</v>
      </c>
    </row>
    <row r="1953" spans="23:27" x14ac:dyDescent="0.25">
      <c r="W1953" t="str" cm="1">
        <f t="array" ref="W1953">RoundToTwoSigFigs(B1953*$O1953+$N1953)&amp;" "&amp;$J1953</f>
        <v xml:space="preserve">0 </v>
      </c>
      <c r="X1953" t="str" cm="1">
        <f t="array" ref="X1953">RoundToTwoSigFigs(C1953*$O1953+$N1953)&amp;" "&amp;$J1953</f>
        <v xml:space="preserve">0 </v>
      </c>
      <c r="Y1953" t="b">
        <f t="shared" si="90"/>
        <v>0</v>
      </c>
      <c r="Z1953" t="b">
        <f t="shared" si="91"/>
        <v>1</v>
      </c>
      <c r="AA1953" t="b">
        <f t="shared" si="92"/>
        <v>0</v>
      </c>
    </row>
    <row r="1954" spans="23:27" x14ac:dyDescent="0.25">
      <c r="W1954" t="str" cm="1">
        <f t="array" ref="W1954">RoundToTwoSigFigs(B1954*$O1954+$N1954)&amp;" "&amp;$J1954</f>
        <v xml:space="preserve">0 </v>
      </c>
      <c r="X1954" t="str" cm="1">
        <f t="array" ref="X1954">RoundToTwoSigFigs(C1954*$O1954+$N1954)&amp;" "&amp;$J1954</f>
        <v xml:space="preserve">0 </v>
      </c>
      <c r="Y1954" t="b">
        <f t="shared" si="90"/>
        <v>0</v>
      </c>
      <c r="Z1954" t="b">
        <f t="shared" si="91"/>
        <v>1</v>
      </c>
      <c r="AA1954" t="b">
        <f t="shared" si="92"/>
        <v>0</v>
      </c>
    </row>
    <row r="1955" spans="23:27" x14ac:dyDescent="0.25">
      <c r="W1955" t="str" cm="1">
        <f t="array" ref="W1955">RoundToTwoSigFigs(B1955*$O1955+$N1955)&amp;" "&amp;$J1955</f>
        <v xml:space="preserve">0 </v>
      </c>
      <c r="X1955" t="str" cm="1">
        <f t="array" ref="X1955">RoundToTwoSigFigs(C1955*$O1955+$N1955)&amp;" "&amp;$J1955</f>
        <v xml:space="preserve">0 </v>
      </c>
      <c r="Y1955" t="b">
        <f t="shared" si="90"/>
        <v>0</v>
      </c>
      <c r="Z1955" t="b">
        <f t="shared" si="91"/>
        <v>1</v>
      </c>
      <c r="AA1955" t="b">
        <f t="shared" si="92"/>
        <v>0</v>
      </c>
    </row>
    <row r="1956" spans="23:27" x14ac:dyDescent="0.25">
      <c r="W1956" t="str" cm="1">
        <f t="array" ref="W1956">RoundToTwoSigFigs(B1956*$O1956+$N1956)&amp;" "&amp;$J1956</f>
        <v xml:space="preserve">0 </v>
      </c>
      <c r="X1956" t="str" cm="1">
        <f t="array" ref="X1956">RoundToTwoSigFigs(C1956*$O1956+$N1956)&amp;" "&amp;$J1956</f>
        <v xml:space="preserve">0 </v>
      </c>
      <c r="Y1956" t="b">
        <f t="shared" si="90"/>
        <v>0</v>
      </c>
      <c r="Z1956" t="b">
        <f t="shared" si="91"/>
        <v>1</v>
      </c>
      <c r="AA1956" t="b">
        <f t="shared" si="92"/>
        <v>0</v>
      </c>
    </row>
    <row r="1957" spans="23:27" x14ac:dyDescent="0.25">
      <c r="W1957" t="str" cm="1">
        <f t="array" ref="W1957">RoundToTwoSigFigs(B1957*$O1957+$N1957)&amp;" "&amp;$J1957</f>
        <v xml:space="preserve">0 </v>
      </c>
      <c r="X1957" t="str" cm="1">
        <f t="array" ref="X1957">RoundToTwoSigFigs(C1957*$O1957+$N1957)&amp;" "&amp;$J1957</f>
        <v xml:space="preserve">0 </v>
      </c>
      <c r="Y1957" t="b">
        <f t="shared" si="90"/>
        <v>0</v>
      </c>
      <c r="Z1957" t="b">
        <f t="shared" si="91"/>
        <v>1</v>
      </c>
      <c r="AA1957" t="b">
        <f t="shared" si="92"/>
        <v>0</v>
      </c>
    </row>
    <row r="1958" spans="23:27" x14ac:dyDescent="0.25">
      <c r="W1958" t="str" cm="1">
        <f t="array" ref="W1958">RoundToTwoSigFigs(B1958*$O1958+$N1958)&amp;" "&amp;$J1958</f>
        <v xml:space="preserve">0 </v>
      </c>
      <c r="X1958" t="str" cm="1">
        <f t="array" ref="X1958">RoundToTwoSigFigs(C1958*$O1958+$N1958)&amp;" "&amp;$J1958</f>
        <v xml:space="preserve">0 </v>
      </c>
      <c r="Y1958" t="b">
        <f t="shared" si="90"/>
        <v>0</v>
      </c>
      <c r="Z1958" t="b">
        <f t="shared" si="91"/>
        <v>1</v>
      </c>
      <c r="AA1958" t="b">
        <f t="shared" si="92"/>
        <v>0</v>
      </c>
    </row>
    <row r="1959" spans="23:27" x14ac:dyDescent="0.25">
      <c r="W1959" t="str" cm="1">
        <f t="array" ref="W1959">RoundToTwoSigFigs(B1959*$O1959+$N1959)&amp;" "&amp;$J1959</f>
        <v xml:space="preserve">0 </v>
      </c>
      <c r="X1959" t="str" cm="1">
        <f t="array" ref="X1959">RoundToTwoSigFigs(C1959*$O1959+$N1959)&amp;" "&amp;$J1959</f>
        <v xml:space="preserve">0 </v>
      </c>
      <c r="Y1959" t="b">
        <f t="shared" si="90"/>
        <v>0</v>
      </c>
      <c r="Z1959" t="b">
        <f t="shared" si="91"/>
        <v>1</v>
      </c>
      <c r="AA1959" t="b">
        <f t="shared" si="92"/>
        <v>0</v>
      </c>
    </row>
    <row r="1960" spans="23:27" x14ac:dyDescent="0.25">
      <c r="W1960" t="str" cm="1">
        <f t="array" ref="W1960">RoundToTwoSigFigs(B1960*$O1960+$N1960)&amp;" "&amp;$J1960</f>
        <v xml:space="preserve">0 </v>
      </c>
      <c r="X1960" t="str" cm="1">
        <f t="array" ref="X1960">RoundToTwoSigFigs(C1960*$O1960+$N1960)&amp;" "&amp;$J1960</f>
        <v xml:space="preserve">0 </v>
      </c>
      <c r="Y1960" t="b">
        <f t="shared" si="90"/>
        <v>0</v>
      </c>
      <c r="Z1960" t="b">
        <f t="shared" si="91"/>
        <v>1</v>
      </c>
      <c r="AA1960" t="b">
        <f t="shared" si="92"/>
        <v>0</v>
      </c>
    </row>
    <row r="1961" spans="23:27" x14ac:dyDescent="0.25">
      <c r="W1961" t="str" cm="1">
        <f t="array" ref="W1961">RoundToTwoSigFigs(B1961*$O1961+$N1961)&amp;" "&amp;$J1961</f>
        <v xml:space="preserve">0 </v>
      </c>
      <c r="X1961" t="str" cm="1">
        <f t="array" ref="X1961">RoundToTwoSigFigs(C1961*$O1961+$N1961)&amp;" "&amp;$J1961</f>
        <v xml:space="preserve">0 </v>
      </c>
      <c r="Y1961" t="b">
        <f t="shared" si="90"/>
        <v>0</v>
      </c>
      <c r="Z1961" t="b">
        <f t="shared" si="91"/>
        <v>1</v>
      </c>
      <c r="AA1961" t="b">
        <f t="shared" si="92"/>
        <v>0</v>
      </c>
    </row>
    <row r="1962" spans="23:27" x14ac:dyDescent="0.25">
      <c r="W1962" t="str" cm="1">
        <f t="array" ref="W1962">RoundToTwoSigFigs(B1962*$O1962+$N1962)&amp;" "&amp;$J1962</f>
        <v xml:space="preserve">0 </v>
      </c>
      <c r="X1962" t="str" cm="1">
        <f t="array" ref="X1962">RoundToTwoSigFigs(C1962*$O1962+$N1962)&amp;" "&amp;$J1962</f>
        <v xml:space="preserve">0 </v>
      </c>
      <c r="Y1962" t="b">
        <f t="shared" si="90"/>
        <v>0</v>
      </c>
      <c r="Z1962" t="b">
        <f t="shared" si="91"/>
        <v>1</v>
      </c>
      <c r="AA1962" t="b">
        <f t="shared" si="92"/>
        <v>0</v>
      </c>
    </row>
    <row r="1963" spans="23:27" x14ac:dyDescent="0.25">
      <c r="W1963" t="str" cm="1">
        <f t="array" ref="W1963">RoundToTwoSigFigs(B1963*$O1963+$N1963)&amp;" "&amp;$J1963</f>
        <v xml:space="preserve">0 </v>
      </c>
      <c r="X1963" t="str" cm="1">
        <f t="array" ref="X1963">RoundToTwoSigFigs(C1963*$O1963+$N1963)&amp;" "&amp;$J1963</f>
        <v xml:space="preserve">0 </v>
      </c>
      <c r="Y1963" t="b">
        <f t="shared" si="90"/>
        <v>0</v>
      </c>
      <c r="Z1963" t="b">
        <f t="shared" si="91"/>
        <v>1</v>
      </c>
      <c r="AA1963" t="b">
        <f t="shared" si="92"/>
        <v>0</v>
      </c>
    </row>
    <row r="1964" spans="23:27" x14ac:dyDescent="0.25">
      <c r="W1964" t="str" cm="1">
        <f t="array" ref="W1964">RoundToTwoSigFigs(B1964*$O1964+$N1964)&amp;" "&amp;$J1964</f>
        <v xml:space="preserve">0 </v>
      </c>
      <c r="X1964" t="str" cm="1">
        <f t="array" ref="X1964">RoundToTwoSigFigs(C1964*$O1964+$N1964)&amp;" "&amp;$J1964</f>
        <v xml:space="preserve">0 </v>
      </c>
      <c r="Y1964" t="b">
        <f t="shared" si="90"/>
        <v>0</v>
      </c>
      <c r="Z1964" t="b">
        <f t="shared" si="91"/>
        <v>1</v>
      </c>
      <c r="AA1964" t="b">
        <f t="shared" si="92"/>
        <v>0</v>
      </c>
    </row>
    <row r="1965" spans="23:27" x14ac:dyDescent="0.25">
      <c r="W1965" t="str" cm="1">
        <f t="array" ref="W1965">RoundToTwoSigFigs(B1965*$O1965+$N1965)&amp;" "&amp;$J1965</f>
        <v xml:space="preserve">0 </v>
      </c>
      <c r="X1965" t="str" cm="1">
        <f t="array" ref="X1965">RoundToTwoSigFigs(C1965*$O1965+$N1965)&amp;" "&amp;$J1965</f>
        <v xml:space="preserve">0 </v>
      </c>
      <c r="Y1965" t="b">
        <f t="shared" si="90"/>
        <v>0</v>
      </c>
      <c r="Z1965" t="b">
        <f t="shared" si="91"/>
        <v>1</v>
      </c>
      <c r="AA1965" t="b">
        <f t="shared" si="92"/>
        <v>0</v>
      </c>
    </row>
    <row r="1966" spans="23:27" x14ac:dyDescent="0.25">
      <c r="W1966" t="str" cm="1">
        <f t="array" ref="W1966">RoundToTwoSigFigs(B1966*$O1966+$N1966)&amp;" "&amp;$J1966</f>
        <v xml:space="preserve">0 </v>
      </c>
      <c r="X1966" t="str" cm="1">
        <f t="array" ref="X1966">RoundToTwoSigFigs(C1966*$O1966+$N1966)&amp;" "&amp;$J1966</f>
        <v xml:space="preserve">0 </v>
      </c>
      <c r="Y1966" t="b">
        <f t="shared" si="90"/>
        <v>0</v>
      </c>
      <c r="Z1966" t="b">
        <f t="shared" si="91"/>
        <v>1</v>
      </c>
      <c r="AA1966" t="b">
        <f t="shared" si="92"/>
        <v>0</v>
      </c>
    </row>
    <row r="1967" spans="23:27" x14ac:dyDescent="0.25">
      <c r="W1967" t="str" cm="1">
        <f t="array" ref="W1967">RoundToTwoSigFigs(B1967*$O1967+$N1967)&amp;" "&amp;$J1967</f>
        <v xml:space="preserve">0 </v>
      </c>
      <c r="X1967" t="str" cm="1">
        <f t="array" ref="X1967">RoundToTwoSigFigs(C1967*$O1967+$N1967)&amp;" "&amp;$J1967</f>
        <v xml:space="preserve">0 </v>
      </c>
      <c r="Y1967" t="b">
        <f t="shared" si="90"/>
        <v>0</v>
      </c>
      <c r="Z1967" t="b">
        <f t="shared" si="91"/>
        <v>1</v>
      </c>
      <c r="AA1967" t="b">
        <f t="shared" si="92"/>
        <v>0</v>
      </c>
    </row>
    <row r="1968" spans="23:27" x14ac:dyDescent="0.25">
      <c r="W1968" t="str" cm="1">
        <f t="array" ref="W1968">RoundToTwoSigFigs(B1968*$O1968+$N1968)&amp;" "&amp;$J1968</f>
        <v xml:space="preserve">0 </v>
      </c>
      <c r="X1968" t="str" cm="1">
        <f t="array" ref="X1968">RoundToTwoSigFigs(C1968*$O1968+$N1968)&amp;" "&amp;$J1968</f>
        <v xml:space="preserve">0 </v>
      </c>
      <c r="Y1968" t="b">
        <f t="shared" si="90"/>
        <v>0</v>
      </c>
      <c r="Z1968" t="b">
        <f t="shared" si="91"/>
        <v>1</v>
      </c>
      <c r="AA1968" t="b">
        <f t="shared" si="92"/>
        <v>0</v>
      </c>
    </row>
    <row r="1969" spans="23:27" x14ac:dyDescent="0.25">
      <c r="W1969" t="str" cm="1">
        <f t="array" ref="W1969">RoundToTwoSigFigs(B1969*$O1969+$N1969)&amp;" "&amp;$J1969</f>
        <v xml:space="preserve">0 </v>
      </c>
      <c r="X1969" t="str" cm="1">
        <f t="array" ref="X1969">RoundToTwoSigFigs(C1969*$O1969+$N1969)&amp;" "&amp;$J1969</f>
        <v xml:space="preserve">0 </v>
      </c>
      <c r="Y1969" t="b">
        <f t="shared" si="90"/>
        <v>0</v>
      </c>
      <c r="Z1969" t="b">
        <f t="shared" si="91"/>
        <v>1</v>
      </c>
      <c r="AA1969" t="b">
        <f t="shared" si="92"/>
        <v>0</v>
      </c>
    </row>
    <row r="1970" spans="23:27" x14ac:dyDescent="0.25">
      <c r="W1970" t="str" cm="1">
        <f t="array" ref="W1970">RoundToTwoSigFigs(B1970*$O1970+$N1970)&amp;" "&amp;$J1970</f>
        <v xml:space="preserve">0 </v>
      </c>
      <c r="X1970" t="str" cm="1">
        <f t="array" ref="X1970">RoundToTwoSigFigs(C1970*$O1970+$N1970)&amp;" "&amp;$J1970</f>
        <v xml:space="preserve">0 </v>
      </c>
      <c r="Y1970" t="b">
        <f t="shared" si="90"/>
        <v>0</v>
      </c>
      <c r="Z1970" t="b">
        <f t="shared" si="91"/>
        <v>1</v>
      </c>
      <c r="AA1970" t="b">
        <f t="shared" si="92"/>
        <v>0</v>
      </c>
    </row>
    <row r="1971" spans="23:27" x14ac:dyDescent="0.25">
      <c r="W1971" t="str" cm="1">
        <f t="array" ref="W1971">RoundToTwoSigFigs(B1971*$O1971+$N1971)&amp;" "&amp;$J1971</f>
        <v xml:space="preserve">0 </v>
      </c>
      <c r="X1971" t="str" cm="1">
        <f t="array" ref="X1971">RoundToTwoSigFigs(C1971*$O1971+$N1971)&amp;" "&amp;$J1971</f>
        <v xml:space="preserve">0 </v>
      </c>
      <c r="Y1971" t="b">
        <f t="shared" si="90"/>
        <v>0</v>
      </c>
      <c r="Z1971" t="b">
        <f t="shared" si="91"/>
        <v>1</v>
      </c>
      <c r="AA1971" t="b">
        <f t="shared" si="92"/>
        <v>0</v>
      </c>
    </row>
    <row r="1972" spans="23:27" x14ac:dyDescent="0.25">
      <c r="W1972" t="str" cm="1">
        <f t="array" ref="W1972">RoundToTwoSigFigs(B1972*$O1972+$N1972)&amp;" "&amp;$J1972</f>
        <v xml:space="preserve">0 </v>
      </c>
      <c r="X1972" t="str" cm="1">
        <f t="array" ref="X1972">RoundToTwoSigFigs(C1972*$O1972+$N1972)&amp;" "&amp;$J1972</f>
        <v xml:space="preserve">0 </v>
      </c>
      <c r="Y1972" t="b">
        <f t="shared" si="90"/>
        <v>0</v>
      </c>
      <c r="Z1972" t="b">
        <f t="shared" si="91"/>
        <v>1</v>
      </c>
      <c r="AA1972" t="b">
        <f t="shared" si="92"/>
        <v>0</v>
      </c>
    </row>
    <row r="1973" spans="23:27" x14ac:dyDescent="0.25">
      <c r="W1973" t="str" cm="1">
        <f t="array" ref="W1973">RoundToTwoSigFigs(B1973*$O1973+$N1973)&amp;" "&amp;$J1973</f>
        <v xml:space="preserve">0 </v>
      </c>
      <c r="X1973" t="str" cm="1">
        <f t="array" ref="X1973">RoundToTwoSigFigs(C1973*$O1973+$N1973)&amp;" "&amp;$J1973</f>
        <v xml:space="preserve">0 </v>
      </c>
      <c r="Y1973" t="b">
        <f t="shared" si="90"/>
        <v>0</v>
      </c>
      <c r="Z1973" t="b">
        <f t="shared" si="91"/>
        <v>1</v>
      </c>
      <c r="AA1973" t="b">
        <f t="shared" si="92"/>
        <v>0</v>
      </c>
    </row>
    <row r="1974" spans="23:27" x14ac:dyDescent="0.25">
      <c r="W1974" t="str" cm="1">
        <f t="array" ref="W1974">RoundToTwoSigFigs(B1974*$O1974+$N1974)&amp;" "&amp;$J1974</f>
        <v xml:space="preserve">0 </v>
      </c>
      <c r="X1974" t="str" cm="1">
        <f t="array" ref="X1974">RoundToTwoSigFigs(C1974*$O1974+$N1974)&amp;" "&amp;$J1974</f>
        <v xml:space="preserve">0 </v>
      </c>
      <c r="Y1974" t="b">
        <f t="shared" si="90"/>
        <v>0</v>
      </c>
      <c r="Z1974" t="b">
        <f t="shared" si="91"/>
        <v>1</v>
      </c>
      <c r="AA1974" t="b">
        <f t="shared" si="92"/>
        <v>0</v>
      </c>
    </row>
    <row r="1975" spans="23:27" x14ac:dyDescent="0.25">
      <c r="W1975" t="str" cm="1">
        <f t="array" ref="W1975">RoundToTwoSigFigs(B1975*$O1975+$N1975)&amp;" "&amp;$J1975</f>
        <v xml:space="preserve">0 </v>
      </c>
      <c r="X1975" t="str" cm="1">
        <f t="array" ref="X1975">RoundToTwoSigFigs(C1975*$O1975+$N1975)&amp;" "&amp;$J1975</f>
        <v xml:space="preserve">0 </v>
      </c>
      <c r="Y1975" t="b">
        <f t="shared" si="90"/>
        <v>0</v>
      </c>
      <c r="Z1975" t="b">
        <f t="shared" si="91"/>
        <v>1</v>
      </c>
      <c r="AA1975" t="b">
        <f t="shared" si="92"/>
        <v>0</v>
      </c>
    </row>
    <row r="1976" spans="23:27" x14ac:dyDescent="0.25">
      <c r="W1976" t="str" cm="1">
        <f t="array" ref="W1976">RoundToTwoSigFigs(B1976*$O1976+$N1976)&amp;" "&amp;$J1976</f>
        <v xml:space="preserve">0 </v>
      </c>
      <c r="X1976" t="str" cm="1">
        <f t="array" ref="X1976">RoundToTwoSigFigs(C1976*$O1976+$N1976)&amp;" "&amp;$J1976</f>
        <v xml:space="preserve">0 </v>
      </c>
      <c r="Y1976" t="b">
        <f t="shared" si="90"/>
        <v>0</v>
      </c>
      <c r="Z1976" t="b">
        <f t="shared" si="91"/>
        <v>1</v>
      </c>
      <c r="AA1976" t="b">
        <f t="shared" si="92"/>
        <v>0</v>
      </c>
    </row>
    <row r="1977" spans="23:27" x14ac:dyDescent="0.25">
      <c r="W1977" t="str" cm="1">
        <f t="array" ref="W1977">RoundToTwoSigFigs(B1977*$O1977+$N1977)&amp;" "&amp;$J1977</f>
        <v xml:space="preserve">0 </v>
      </c>
      <c r="X1977" t="str" cm="1">
        <f t="array" ref="X1977">RoundToTwoSigFigs(C1977*$O1977+$N1977)&amp;" "&amp;$J1977</f>
        <v xml:space="preserve">0 </v>
      </c>
      <c r="Y1977" t="b">
        <f t="shared" si="90"/>
        <v>0</v>
      </c>
      <c r="Z1977" t="b">
        <f t="shared" si="91"/>
        <v>1</v>
      </c>
      <c r="AA1977" t="b">
        <f t="shared" si="92"/>
        <v>0</v>
      </c>
    </row>
    <row r="1978" spans="23:27" x14ac:dyDescent="0.25">
      <c r="W1978" t="str" cm="1">
        <f t="array" ref="W1978">RoundToTwoSigFigs(B1978*$O1978+$N1978)&amp;" "&amp;$J1978</f>
        <v xml:space="preserve">0 </v>
      </c>
      <c r="X1978" t="str" cm="1">
        <f t="array" ref="X1978">RoundToTwoSigFigs(C1978*$O1978+$N1978)&amp;" "&amp;$J1978</f>
        <v xml:space="preserve">0 </v>
      </c>
      <c r="Y1978" t="b">
        <f t="shared" si="90"/>
        <v>0</v>
      </c>
      <c r="Z1978" t="b">
        <f t="shared" si="91"/>
        <v>1</v>
      </c>
      <c r="AA1978" t="b">
        <f t="shared" si="92"/>
        <v>0</v>
      </c>
    </row>
    <row r="1979" spans="23:27" x14ac:dyDescent="0.25">
      <c r="W1979" t="str" cm="1">
        <f t="array" ref="W1979">RoundToTwoSigFigs(B1979*$O1979+$N1979)&amp;" "&amp;$J1979</f>
        <v xml:space="preserve">0 </v>
      </c>
      <c r="X1979" t="str" cm="1">
        <f t="array" ref="X1979">RoundToTwoSigFigs(C1979*$O1979+$N1979)&amp;" "&amp;$J1979</f>
        <v xml:space="preserve">0 </v>
      </c>
      <c r="Y1979" t="b">
        <f t="shared" si="90"/>
        <v>0</v>
      </c>
      <c r="Z1979" t="b">
        <f t="shared" si="91"/>
        <v>1</v>
      </c>
      <c r="AA1979" t="b">
        <f t="shared" si="92"/>
        <v>0</v>
      </c>
    </row>
    <row r="1980" spans="23:27" x14ac:dyDescent="0.25">
      <c r="W1980" t="str" cm="1">
        <f t="array" ref="W1980">RoundToTwoSigFigs(B1980*$O1980+$N1980)&amp;" "&amp;$J1980</f>
        <v xml:space="preserve">0 </v>
      </c>
      <c r="X1980" t="str" cm="1">
        <f t="array" ref="X1980">RoundToTwoSigFigs(C1980*$O1980+$N1980)&amp;" "&amp;$J1980</f>
        <v xml:space="preserve">0 </v>
      </c>
      <c r="Y1980" t="b">
        <f t="shared" si="90"/>
        <v>0</v>
      </c>
      <c r="Z1980" t="b">
        <f t="shared" si="91"/>
        <v>1</v>
      </c>
      <c r="AA1980" t="b">
        <f t="shared" si="92"/>
        <v>0</v>
      </c>
    </row>
    <row r="1981" spans="23:27" x14ac:dyDescent="0.25">
      <c r="W1981" t="str" cm="1">
        <f t="array" ref="W1981">RoundToTwoSigFigs(B1981*$O1981+$N1981)&amp;" "&amp;$J1981</f>
        <v xml:space="preserve">0 </v>
      </c>
      <c r="X1981" t="str" cm="1">
        <f t="array" ref="X1981">RoundToTwoSigFigs(C1981*$O1981+$N1981)&amp;" "&amp;$J1981</f>
        <v xml:space="preserve">0 </v>
      </c>
      <c r="Y1981" t="b">
        <f t="shared" si="90"/>
        <v>0</v>
      </c>
      <c r="Z1981" t="b">
        <f t="shared" si="91"/>
        <v>1</v>
      </c>
      <c r="AA1981" t="b">
        <f t="shared" si="92"/>
        <v>0</v>
      </c>
    </row>
    <row r="1982" spans="23:27" x14ac:dyDescent="0.25">
      <c r="W1982" t="str" cm="1">
        <f t="array" ref="W1982">RoundToTwoSigFigs(B1982*$O1982+$N1982)&amp;" "&amp;$J1982</f>
        <v xml:space="preserve">0 </v>
      </c>
      <c r="X1982" t="str" cm="1">
        <f t="array" ref="X1982">RoundToTwoSigFigs(C1982*$O1982+$N1982)&amp;" "&amp;$J1982</f>
        <v xml:space="preserve">0 </v>
      </c>
      <c r="Y1982" t="b">
        <f t="shared" si="90"/>
        <v>0</v>
      </c>
      <c r="Z1982" t="b">
        <f t="shared" si="91"/>
        <v>1</v>
      </c>
      <c r="AA1982" t="b">
        <f t="shared" si="92"/>
        <v>0</v>
      </c>
    </row>
    <row r="1983" spans="23:27" x14ac:dyDescent="0.25">
      <c r="W1983" t="str" cm="1">
        <f t="array" ref="W1983">RoundToTwoSigFigs(B1983*$O1983+$N1983)&amp;" "&amp;$J1983</f>
        <v xml:space="preserve">0 </v>
      </c>
      <c r="X1983" t="str" cm="1">
        <f t="array" ref="X1983">RoundToTwoSigFigs(C1983*$O1983+$N1983)&amp;" "&amp;$J1983</f>
        <v xml:space="preserve">0 </v>
      </c>
      <c r="Y1983" t="b">
        <f t="shared" si="90"/>
        <v>0</v>
      </c>
      <c r="Z1983" t="b">
        <f t="shared" si="91"/>
        <v>1</v>
      </c>
      <c r="AA1983" t="b">
        <f t="shared" si="92"/>
        <v>0</v>
      </c>
    </row>
    <row r="1984" spans="23:27" x14ac:dyDescent="0.25">
      <c r="W1984" t="str" cm="1">
        <f t="array" ref="W1984">RoundToTwoSigFigs(B1984*$O1984+$N1984)&amp;" "&amp;$J1984</f>
        <v xml:space="preserve">0 </v>
      </c>
      <c r="X1984" t="str" cm="1">
        <f t="array" ref="X1984">RoundToTwoSigFigs(C1984*$O1984+$N1984)&amp;" "&amp;$J1984</f>
        <v xml:space="preserve">0 </v>
      </c>
      <c r="Y1984" t="b">
        <f t="shared" si="90"/>
        <v>0</v>
      </c>
      <c r="Z1984" t="b">
        <f t="shared" si="91"/>
        <v>1</v>
      </c>
      <c r="AA1984" t="b">
        <f t="shared" si="92"/>
        <v>0</v>
      </c>
    </row>
    <row r="1985" spans="23:27" x14ac:dyDescent="0.25">
      <c r="W1985" t="str" cm="1">
        <f t="array" ref="W1985">RoundToTwoSigFigs(B1985*$O1985+$N1985)&amp;" "&amp;$J1985</f>
        <v xml:space="preserve">0 </v>
      </c>
      <c r="X1985" t="str" cm="1">
        <f t="array" ref="X1985">RoundToTwoSigFigs(C1985*$O1985+$N1985)&amp;" "&amp;$J1985</f>
        <v xml:space="preserve">0 </v>
      </c>
      <c r="Y1985" t="b">
        <f t="shared" si="90"/>
        <v>0</v>
      </c>
      <c r="Z1985" t="b">
        <f t="shared" si="91"/>
        <v>1</v>
      </c>
      <c r="AA1985" t="b">
        <f t="shared" si="92"/>
        <v>0</v>
      </c>
    </row>
    <row r="1986" spans="23:27" x14ac:dyDescent="0.25">
      <c r="W1986" t="str" cm="1">
        <f t="array" ref="W1986">RoundToTwoSigFigs(B1986*$O1986+$N1986)&amp;" "&amp;$J1986</f>
        <v xml:space="preserve">0 </v>
      </c>
      <c r="X1986" t="str" cm="1">
        <f t="array" ref="X1986">RoundToTwoSigFigs(C1986*$O1986+$N1986)&amp;" "&amp;$J1986</f>
        <v xml:space="preserve">0 </v>
      </c>
      <c r="Y1986" t="b">
        <f t="shared" si="90"/>
        <v>0</v>
      </c>
      <c r="Z1986" t="b">
        <f t="shared" si="91"/>
        <v>1</v>
      </c>
      <c r="AA1986" t="b">
        <f t="shared" si="92"/>
        <v>0</v>
      </c>
    </row>
    <row r="1987" spans="23:27" x14ac:dyDescent="0.25">
      <c r="W1987" t="str" cm="1">
        <f t="array" ref="W1987">RoundToTwoSigFigs(B1987*$O1987+$N1987)&amp;" "&amp;$J1987</f>
        <v xml:space="preserve">0 </v>
      </c>
      <c r="X1987" t="str" cm="1">
        <f t="array" ref="X1987">RoundToTwoSigFigs(C1987*$O1987+$N1987)&amp;" "&amp;$J1987</f>
        <v xml:space="preserve">0 </v>
      </c>
      <c r="Y1987" t="b">
        <f t="shared" ref="Y1987:Y2050" si="93">AND((W1987=U1987),(V1987=X1987))</f>
        <v>0</v>
      </c>
      <c r="Z1987" t="b">
        <f t="shared" ref="Z1987:Z2050" si="94">AND(B1987&gt;=F1987,B1987&lt;=G1987)</f>
        <v>1</v>
      </c>
      <c r="AA1987" t="b">
        <f t="shared" ref="AA1987:AA2050" si="95">F1987&lt;G1987</f>
        <v>0</v>
      </c>
    </row>
    <row r="1988" spans="23:27" x14ac:dyDescent="0.25">
      <c r="W1988" t="str" cm="1">
        <f t="array" ref="W1988">RoundToTwoSigFigs(B1988*$O1988+$N1988)&amp;" "&amp;$J1988</f>
        <v xml:space="preserve">0 </v>
      </c>
      <c r="X1988" t="str" cm="1">
        <f t="array" ref="X1988">RoundToTwoSigFigs(C1988*$O1988+$N1988)&amp;" "&amp;$J1988</f>
        <v xml:space="preserve">0 </v>
      </c>
      <c r="Y1988" t="b">
        <f t="shared" si="93"/>
        <v>0</v>
      </c>
      <c r="Z1988" t="b">
        <f t="shared" si="94"/>
        <v>1</v>
      </c>
      <c r="AA1988" t="b">
        <f t="shared" si="95"/>
        <v>0</v>
      </c>
    </row>
    <row r="1989" spans="23:27" x14ac:dyDescent="0.25">
      <c r="W1989" t="str" cm="1">
        <f t="array" ref="W1989">RoundToTwoSigFigs(B1989*$O1989+$N1989)&amp;" "&amp;$J1989</f>
        <v xml:space="preserve">0 </v>
      </c>
      <c r="X1989" t="str" cm="1">
        <f t="array" ref="X1989">RoundToTwoSigFigs(C1989*$O1989+$N1989)&amp;" "&amp;$J1989</f>
        <v xml:space="preserve">0 </v>
      </c>
      <c r="Y1989" t="b">
        <f t="shared" si="93"/>
        <v>0</v>
      </c>
      <c r="Z1989" t="b">
        <f t="shared" si="94"/>
        <v>1</v>
      </c>
      <c r="AA1989" t="b">
        <f t="shared" si="95"/>
        <v>0</v>
      </c>
    </row>
    <row r="1990" spans="23:27" x14ac:dyDescent="0.25">
      <c r="W1990" t="str" cm="1">
        <f t="array" ref="W1990">RoundToTwoSigFigs(B1990*$O1990+$N1990)&amp;" "&amp;$J1990</f>
        <v xml:space="preserve">0 </v>
      </c>
      <c r="X1990" t="str" cm="1">
        <f t="array" ref="X1990">RoundToTwoSigFigs(C1990*$O1990+$N1990)&amp;" "&amp;$J1990</f>
        <v xml:space="preserve">0 </v>
      </c>
      <c r="Y1990" t="b">
        <f t="shared" si="93"/>
        <v>0</v>
      </c>
      <c r="Z1990" t="b">
        <f t="shared" si="94"/>
        <v>1</v>
      </c>
      <c r="AA1990" t="b">
        <f t="shared" si="95"/>
        <v>0</v>
      </c>
    </row>
    <row r="1991" spans="23:27" x14ac:dyDescent="0.25">
      <c r="W1991" t="str" cm="1">
        <f t="array" ref="W1991">RoundToTwoSigFigs(B1991*$O1991+$N1991)&amp;" "&amp;$J1991</f>
        <v xml:space="preserve">0 </v>
      </c>
      <c r="X1991" t="str" cm="1">
        <f t="array" ref="X1991">RoundToTwoSigFigs(C1991*$O1991+$N1991)&amp;" "&amp;$J1991</f>
        <v xml:space="preserve">0 </v>
      </c>
      <c r="Y1991" t="b">
        <f t="shared" si="93"/>
        <v>0</v>
      </c>
      <c r="Z1991" t="b">
        <f t="shared" si="94"/>
        <v>1</v>
      </c>
      <c r="AA1991" t="b">
        <f t="shared" si="95"/>
        <v>0</v>
      </c>
    </row>
    <row r="1992" spans="23:27" x14ac:dyDescent="0.25">
      <c r="W1992" t="str" cm="1">
        <f t="array" ref="W1992">RoundToTwoSigFigs(B1992*$O1992+$N1992)&amp;" "&amp;$J1992</f>
        <v xml:space="preserve">0 </v>
      </c>
      <c r="X1992" t="str" cm="1">
        <f t="array" ref="X1992">RoundToTwoSigFigs(C1992*$O1992+$N1992)&amp;" "&amp;$J1992</f>
        <v xml:space="preserve">0 </v>
      </c>
      <c r="Y1992" t="b">
        <f t="shared" si="93"/>
        <v>0</v>
      </c>
      <c r="Z1992" t="b">
        <f t="shared" si="94"/>
        <v>1</v>
      </c>
      <c r="AA1992" t="b">
        <f t="shared" si="95"/>
        <v>0</v>
      </c>
    </row>
    <row r="1993" spans="23:27" x14ac:dyDescent="0.25">
      <c r="W1993" t="str" cm="1">
        <f t="array" ref="W1993">RoundToTwoSigFigs(B1993*$O1993+$N1993)&amp;" "&amp;$J1993</f>
        <v xml:space="preserve">0 </v>
      </c>
      <c r="X1993" t="str" cm="1">
        <f t="array" ref="X1993">RoundToTwoSigFigs(C1993*$O1993+$N1993)&amp;" "&amp;$J1993</f>
        <v xml:space="preserve">0 </v>
      </c>
      <c r="Y1993" t="b">
        <f t="shared" si="93"/>
        <v>0</v>
      </c>
      <c r="Z1993" t="b">
        <f t="shared" si="94"/>
        <v>1</v>
      </c>
      <c r="AA1993" t="b">
        <f t="shared" si="95"/>
        <v>0</v>
      </c>
    </row>
    <row r="1994" spans="23:27" x14ac:dyDescent="0.25">
      <c r="W1994" t="str" cm="1">
        <f t="array" ref="W1994">RoundToTwoSigFigs(B1994*$O1994+$N1994)&amp;" "&amp;$J1994</f>
        <v xml:space="preserve">0 </v>
      </c>
      <c r="X1994" t="str" cm="1">
        <f t="array" ref="X1994">RoundToTwoSigFigs(C1994*$O1994+$N1994)&amp;" "&amp;$J1994</f>
        <v xml:space="preserve">0 </v>
      </c>
      <c r="Y1994" t="b">
        <f t="shared" si="93"/>
        <v>0</v>
      </c>
      <c r="Z1994" t="b">
        <f t="shared" si="94"/>
        <v>1</v>
      </c>
      <c r="AA1994" t="b">
        <f t="shared" si="95"/>
        <v>0</v>
      </c>
    </row>
    <row r="1995" spans="23:27" x14ac:dyDescent="0.25">
      <c r="W1995" t="str" cm="1">
        <f t="array" ref="W1995">RoundToTwoSigFigs(B1995*$O1995+$N1995)&amp;" "&amp;$J1995</f>
        <v xml:space="preserve">0 </v>
      </c>
      <c r="X1995" t="str" cm="1">
        <f t="array" ref="X1995">RoundToTwoSigFigs(C1995*$O1995+$N1995)&amp;" "&amp;$J1995</f>
        <v xml:space="preserve">0 </v>
      </c>
      <c r="Y1995" t="b">
        <f t="shared" si="93"/>
        <v>0</v>
      </c>
      <c r="Z1995" t="b">
        <f t="shared" si="94"/>
        <v>1</v>
      </c>
      <c r="AA1995" t="b">
        <f t="shared" si="95"/>
        <v>0</v>
      </c>
    </row>
    <row r="1996" spans="23:27" x14ac:dyDescent="0.25">
      <c r="W1996" t="str" cm="1">
        <f t="array" ref="W1996">RoundToTwoSigFigs(B1996*$O1996+$N1996)&amp;" "&amp;$J1996</f>
        <v xml:space="preserve">0 </v>
      </c>
      <c r="X1996" t="str" cm="1">
        <f t="array" ref="X1996">RoundToTwoSigFigs(C1996*$O1996+$N1996)&amp;" "&amp;$J1996</f>
        <v xml:space="preserve">0 </v>
      </c>
      <c r="Y1996" t="b">
        <f t="shared" si="93"/>
        <v>0</v>
      </c>
      <c r="Z1996" t="b">
        <f t="shared" si="94"/>
        <v>1</v>
      </c>
      <c r="AA1996" t="b">
        <f t="shared" si="95"/>
        <v>0</v>
      </c>
    </row>
    <row r="1997" spans="23:27" x14ac:dyDescent="0.25">
      <c r="W1997" t="str" cm="1">
        <f t="array" ref="W1997">RoundToTwoSigFigs(B1997*$O1997+$N1997)&amp;" "&amp;$J1997</f>
        <v xml:space="preserve">0 </v>
      </c>
      <c r="X1997" t="str" cm="1">
        <f t="array" ref="X1997">RoundToTwoSigFigs(C1997*$O1997+$N1997)&amp;" "&amp;$J1997</f>
        <v xml:space="preserve">0 </v>
      </c>
      <c r="Y1997" t="b">
        <f t="shared" si="93"/>
        <v>0</v>
      </c>
      <c r="Z1997" t="b">
        <f t="shared" si="94"/>
        <v>1</v>
      </c>
      <c r="AA1997" t="b">
        <f t="shared" si="95"/>
        <v>0</v>
      </c>
    </row>
    <row r="1998" spans="23:27" x14ac:dyDescent="0.25">
      <c r="W1998" t="str" cm="1">
        <f t="array" ref="W1998">RoundToTwoSigFigs(B1998*$O1998+$N1998)&amp;" "&amp;$J1998</f>
        <v xml:space="preserve">0 </v>
      </c>
      <c r="X1998" t="str" cm="1">
        <f t="array" ref="X1998">RoundToTwoSigFigs(C1998*$O1998+$N1998)&amp;" "&amp;$J1998</f>
        <v xml:space="preserve">0 </v>
      </c>
      <c r="Y1998" t="b">
        <f t="shared" si="93"/>
        <v>0</v>
      </c>
      <c r="Z1998" t="b">
        <f t="shared" si="94"/>
        <v>1</v>
      </c>
      <c r="AA1998" t="b">
        <f t="shared" si="95"/>
        <v>0</v>
      </c>
    </row>
    <row r="1999" spans="23:27" x14ac:dyDescent="0.25">
      <c r="W1999" t="str" cm="1">
        <f t="array" ref="W1999">RoundToTwoSigFigs(B1999*$O1999+$N1999)&amp;" "&amp;$J1999</f>
        <v xml:space="preserve">0 </v>
      </c>
      <c r="X1999" t="str" cm="1">
        <f t="array" ref="X1999">RoundToTwoSigFigs(C1999*$O1999+$N1999)&amp;" "&amp;$J1999</f>
        <v xml:space="preserve">0 </v>
      </c>
      <c r="Y1999" t="b">
        <f t="shared" si="93"/>
        <v>0</v>
      </c>
      <c r="Z1999" t="b">
        <f t="shared" si="94"/>
        <v>1</v>
      </c>
      <c r="AA1999" t="b">
        <f t="shared" si="95"/>
        <v>0</v>
      </c>
    </row>
    <row r="2000" spans="23:27" x14ac:dyDescent="0.25">
      <c r="W2000" t="str" cm="1">
        <f t="array" ref="W2000">RoundToTwoSigFigs(B2000*$O2000+$N2000)&amp;" "&amp;$J2000</f>
        <v xml:space="preserve">0 </v>
      </c>
      <c r="X2000" t="str" cm="1">
        <f t="array" ref="X2000">RoundToTwoSigFigs(C2000*$O2000+$N2000)&amp;" "&amp;$J2000</f>
        <v xml:space="preserve">0 </v>
      </c>
      <c r="Y2000" t="b">
        <f t="shared" si="93"/>
        <v>0</v>
      </c>
      <c r="Z2000" t="b">
        <f t="shared" si="94"/>
        <v>1</v>
      </c>
      <c r="AA2000" t="b">
        <f t="shared" si="95"/>
        <v>0</v>
      </c>
    </row>
    <row r="2001" spans="23:27" x14ac:dyDescent="0.25">
      <c r="W2001" t="str" cm="1">
        <f t="array" ref="W2001">RoundToTwoSigFigs(B2001*$O2001+$N2001)&amp;" "&amp;$J2001</f>
        <v xml:space="preserve">0 </v>
      </c>
      <c r="X2001" t="str" cm="1">
        <f t="array" ref="X2001">RoundToTwoSigFigs(C2001*$O2001+$N2001)&amp;" "&amp;$J2001</f>
        <v xml:space="preserve">0 </v>
      </c>
      <c r="Y2001" t="b">
        <f t="shared" si="93"/>
        <v>0</v>
      </c>
      <c r="Z2001" t="b">
        <f t="shared" si="94"/>
        <v>1</v>
      </c>
      <c r="AA2001" t="b">
        <f t="shared" si="95"/>
        <v>0</v>
      </c>
    </row>
    <row r="2002" spans="23:27" x14ac:dyDescent="0.25">
      <c r="W2002" t="str" cm="1">
        <f t="array" ref="W2002">RoundToTwoSigFigs(B2002*$O2002+$N2002)&amp;" "&amp;$J2002</f>
        <v xml:space="preserve">0 </v>
      </c>
      <c r="X2002" t="str" cm="1">
        <f t="array" ref="X2002">RoundToTwoSigFigs(C2002*$O2002+$N2002)&amp;" "&amp;$J2002</f>
        <v xml:space="preserve">0 </v>
      </c>
      <c r="Y2002" t="b">
        <f t="shared" si="93"/>
        <v>0</v>
      </c>
      <c r="Z2002" t="b">
        <f t="shared" si="94"/>
        <v>1</v>
      </c>
      <c r="AA2002" t="b">
        <f t="shared" si="95"/>
        <v>0</v>
      </c>
    </row>
    <row r="2003" spans="23:27" x14ac:dyDescent="0.25">
      <c r="W2003" t="str" cm="1">
        <f t="array" ref="W2003">RoundToTwoSigFigs(B2003*$O2003+$N2003)&amp;" "&amp;$J2003</f>
        <v xml:space="preserve">0 </v>
      </c>
      <c r="X2003" t="str" cm="1">
        <f t="array" ref="X2003">RoundToTwoSigFigs(C2003*$O2003+$N2003)&amp;" "&amp;$J2003</f>
        <v xml:space="preserve">0 </v>
      </c>
      <c r="Y2003" t="b">
        <f t="shared" si="93"/>
        <v>0</v>
      </c>
      <c r="Z2003" t="b">
        <f t="shared" si="94"/>
        <v>1</v>
      </c>
      <c r="AA2003" t="b">
        <f t="shared" si="95"/>
        <v>0</v>
      </c>
    </row>
    <row r="2004" spans="23:27" x14ac:dyDescent="0.25">
      <c r="W2004" t="str" cm="1">
        <f t="array" ref="W2004">RoundToTwoSigFigs(B2004*$O2004+$N2004)&amp;" "&amp;$J2004</f>
        <v xml:space="preserve">0 </v>
      </c>
      <c r="X2004" t="str" cm="1">
        <f t="array" ref="X2004">RoundToTwoSigFigs(C2004*$O2004+$N2004)&amp;" "&amp;$J2004</f>
        <v xml:space="preserve">0 </v>
      </c>
      <c r="Y2004" t="b">
        <f t="shared" si="93"/>
        <v>0</v>
      </c>
      <c r="Z2004" t="b">
        <f t="shared" si="94"/>
        <v>1</v>
      </c>
      <c r="AA2004" t="b">
        <f t="shared" si="95"/>
        <v>0</v>
      </c>
    </row>
    <row r="2005" spans="23:27" x14ac:dyDescent="0.25">
      <c r="W2005" t="str" cm="1">
        <f t="array" ref="W2005">RoundToTwoSigFigs(B2005*$O2005+$N2005)&amp;" "&amp;$J2005</f>
        <v xml:space="preserve">0 </v>
      </c>
      <c r="X2005" t="str" cm="1">
        <f t="array" ref="X2005">RoundToTwoSigFigs(C2005*$O2005+$N2005)&amp;" "&amp;$J2005</f>
        <v xml:space="preserve">0 </v>
      </c>
      <c r="Y2005" t="b">
        <f t="shared" si="93"/>
        <v>0</v>
      </c>
      <c r="Z2005" t="b">
        <f t="shared" si="94"/>
        <v>1</v>
      </c>
      <c r="AA2005" t="b">
        <f t="shared" si="95"/>
        <v>0</v>
      </c>
    </row>
    <row r="2006" spans="23:27" x14ac:dyDescent="0.25">
      <c r="W2006" t="str" cm="1">
        <f t="array" ref="W2006">RoundToTwoSigFigs(B2006*$O2006+$N2006)&amp;" "&amp;$J2006</f>
        <v xml:space="preserve">0 </v>
      </c>
      <c r="X2006" t="str" cm="1">
        <f t="array" ref="X2006">RoundToTwoSigFigs(C2006*$O2006+$N2006)&amp;" "&amp;$J2006</f>
        <v xml:space="preserve">0 </v>
      </c>
      <c r="Y2006" t="b">
        <f t="shared" si="93"/>
        <v>0</v>
      </c>
      <c r="Z2006" t="b">
        <f t="shared" si="94"/>
        <v>1</v>
      </c>
      <c r="AA2006" t="b">
        <f t="shared" si="95"/>
        <v>0</v>
      </c>
    </row>
    <row r="2007" spans="23:27" x14ac:dyDescent="0.25">
      <c r="W2007" t="str" cm="1">
        <f t="array" ref="W2007">RoundToTwoSigFigs(B2007*$O2007+$N2007)&amp;" "&amp;$J2007</f>
        <v xml:space="preserve">0 </v>
      </c>
      <c r="X2007" t="str" cm="1">
        <f t="array" ref="X2007">RoundToTwoSigFigs(C2007*$O2007+$N2007)&amp;" "&amp;$J2007</f>
        <v xml:space="preserve">0 </v>
      </c>
      <c r="Y2007" t="b">
        <f t="shared" si="93"/>
        <v>0</v>
      </c>
      <c r="Z2007" t="b">
        <f t="shared" si="94"/>
        <v>1</v>
      </c>
      <c r="AA2007" t="b">
        <f t="shared" si="95"/>
        <v>0</v>
      </c>
    </row>
    <row r="2008" spans="23:27" x14ac:dyDescent="0.25">
      <c r="W2008" t="str" cm="1">
        <f t="array" ref="W2008">RoundToTwoSigFigs(B2008*$O2008+$N2008)&amp;" "&amp;$J2008</f>
        <v xml:space="preserve">0 </v>
      </c>
      <c r="X2008" t="str" cm="1">
        <f t="array" ref="X2008">RoundToTwoSigFigs(C2008*$O2008+$N2008)&amp;" "&amp;$J2008</f>
        <v xml:space="preserve">0 </v>
      </c>
      <c r="Y2008" t="b">
        <f t="shared" si="93"/>
        <v>0</v>
      </c>
      <c r="Z2008" t="b">
        <f t="shared" si="94"/>
        <v>1</v>
      </c>
      <c r="AA2008" t="b">
        <f t="shared" si="95"/>
        <v>0</v>
      </c>
    </row>
    <row r="2009" spans="23:27" x14ac:dyDescent="0.25">
      <c r="W2009" t="str" cm="1">
        <f t="array" ref="W2009">RoundToTwoSigFigs(B2009*$O2009+$N2009)&amp;" "&amp;$J2009</f>
        <v xml:space="preserve">0 </v>
      </c>
      <c r="X2009" t="str" cm="1">
        <f t="array" ref="X2009">RoundToTwoSigFigs(C2009*$O2009+$N2009)&amp;" "&amp;$J2009</f>
        <v xml:space="preserve">0 </v>
      </c>
      <c r="Y2009" t="b">
        <f t="shared" si="93"/>
        <v>0</v>
      </c>
      <c r="Z2009" t="b">
        <f t="shared" si="94"/>
        <v>1</v>
      </c>
      <c r="AA2009" t="b">
        <f t="shared" si="95"/>
        <v>0</v>
      </c>
    </row>
    <row r="2010" spans="23:27" x14ac:dyDescent="0.25">
      <c r="W2010" t="str" cm="1">
        <f t="array" ref="W2010">RoundToTwoSigFigs(B2010*$O2010+$N2010)&amp;" "&amp;$J2010</f>
        <v xml:space="preserve">0 </v>
      </c>
      <c r="X2010" t="str" cm="1">
        <f t="array" ref="X2010">RoundToTwoSigFigs(C2010*$O2010+$N2010)&amp;" "&amp;$J2010</f>
        <v xml:space="preserve">0 </v>
      </c>
      <c r="Y2010" t="b">
        <f t="shared" si="93"/>
        <v>0</v>
      </c>
      <c r="Z2010" t="b">
        <f t="shared" si="94"/>
        <v>1</v>
      </c>
      <c r="AA2010" t="b">
        <f t="shared" si="95"/>
        <v>0</v>
      </c>
    </row>
    <row r="2011" spans="23:27" x14ac:dyDescent="0.25">
      <c r="W2011" t="str" cm="1">
        <f t="array" ref="W2011">RoundToTwoSigFigs(B2011*$O2011+$N2011)&amp;" "&amp;$J2011</f>
        <v xml:space="preserve">0 </v>
      </c>
      <c r="X2011" t="str" cm="1">
        <f t="array" ref="X2011">RoundToTwoSigFigs(C2011*$O2011+$N2011)&amp;" "&amp;$J2011</f>
        <v xml:space="preserve">0 </v>
      </c>
      <c r="Y2011" t="b">
        <f t="shared" si="93"/>
        <v>0</v>
      </c>
      <c r="Z2011" t="b">
        <f t="shared" si="94"/>
        <v>1</v>
      </c>
      <c r="AA2011" t="b">
        <f t="shared" si="95"/>
        <v>0</v>
      </c>
    </row>
    <row r="2012" spans="23:27" x14ac:dyDescent="0.25">
      <c r="W2012" t="str" cm="1">
        <f t="array" ref="W2012">RoundToTwoSigFigs(B2012*$O2012+$N2012)&amp;" "&amp;$J2012</f>
        <v xml:space="preserve">0 </v>
      </c>
      <c r="X2012" t="str" cm="1">
        <f t="array" ref="X2012">RoundToTwoSigFigs(C2012*$O2012+$N2012)&amp;" "&amp;$J2012</f>
        <v xml:space="preserve">0 </v>
      </c>
      <c r="Y2012" t="b">
        <f t="shared" si="93"/>
        <v>0</v>
      </c>
      <c r="Z2012" t="b">
        <f t="shared" si="94"/>
        <v>1</v>
      </c>
      <c r="AA2012" t="b">
        <f t="shared" si="95"/>
        <v>0</v>
      </c>
    </row>
    <row r="2013" spans="23:27" x14ac:dyDescent="0.25">
      <c r="W2013" t="str" cm="1">
        <f t="array" ref="W2013">RoundToTwoSigFigs(B2013*$O2013+$N2013)&amp;" "&amp;$J2013</f>
        <v xml:space="preserve">0 </v>
      </c>
      <c r="X2013" t="str" cm="1">
        <f t="array" ref="X2013">RoundToTwoSigFigs(C2013*$O2013+$N2013)&amp;" "&amp;$J2013</f>
        <v xml:space="preserve">0 </v>
      </c>
      <c r="Y2013" t="b">
        <f t="shared" si="93"/>
        <v>0</v>
      </c>
      <c r="Z2013" t="b">
        <f t="shared" si="94"/>
        <v>1</v>
      </c>
      <c r="AA2013" t="b">
        <f t="shared" si="95"/>
        <v>0</v>
      </c>
    </row>
    <row r="2014" spans="23:27" x14ac:dyDescent="0.25">
      <c r="W2014" t="str" cm="1">
        <f t="array" ref="W2014">RoundToTwoSigFigs(B2014*$O2014+$N2014)&amp;" "&amp;$J2014</f>
        <v xml:space="preserve">0 </v>
      </c>
      <c r="X2014" t="str" cm="1">
        <f t="array" ref="X2014">RoundToTwoSigFigs(C2014*$O2014+$N2014)&amp;" "&amp;$J2014</f>
        <v xml:space="preserve">0 </v>
      </c>
      <c r="Y2014" t="b">
        <f t="shared" si="93"/>
        <v>0</v>
      </c>
      <c r="Z2014" t="b">
        <f t="shared" si="94"/>
        <v>1</v>
      </c>
      <c r="AA2014" t="b">
        <f t="shared" si="95"/>
        <v>0</v>
      </c>
    </row>
    <row r="2015" spans="23:27" x14ac:dyDescent="0.25">
      <c r="W2015" t="str" cm="1">
        <f t="array" ref="W2015">RoundToTwoSigFigs(B2015*$O2015+$N2015)&amp;" "&amp;$J2015</f>
        <v xml:space="preserve">0 </v>
      </c>
      <c r="X2015" t="str" cm="1">
        <f t="array" ref="X2015">RoundToTwoSigFigs(C2015*$O2015+$N2015)&amp;" "&amp;$J2015</f>
        <v xml:space="preserve">0 </v>
      </c>
      <c r="Y2015" t="b">
        <f t="shared" si="93"/>
        <v>0</v>
      </c>
      <c r="Z2015" t="b">
        <f t="shared" si="94"/>
        <v>1</v>
      </c>
      <c r="AA2015" t="b">
        <f t="shared" si="95"/>
        <v>0</v>
      </c>
    </row>
    <row r="2016" spans="23:27" x14ac:dyDescent="0.25">
      <c r="W2016" t="str" cm="1">
        <f t="array" ref="W2016">RoundToTwoSigFigs(B2016*$O2016+$N2016)&amp;" "&amp;$J2016</f>
        <v xml:space="preserve">0 </v>
      </c>
      <c r="X2016" t="str" cm="1">
        <f t="array" ref="X2016">RoundToTwoSigFigs(C2016*$O2016+$N2016)&amp;" "&amp;$J2016</f>
        <v xml:space="preserve">0 </v>
      </c>
      <c r="Y2016" t="b">
        <f t="shared" si="93"/>
        <v>0</v>
      </c>
      <c r="Z2016" t="b">
        <f t="shared" si="94"/>
        <v>1</v>
      </c>
      <c r="AA2016" t="b">
        <f t="shared" si="95"/>
        <v>0</v>
      </c>
    </row>
    <row r="2017" spans="23:27" x14ac:dyDescent="0.25">
      <c r="W2017" t="str" cm="1">
        <f t="array" ref="W2017">RoundToTwoSigFigs(B2017*$O2017+$N2017)&amp;" "&amp;$J2017</f>
        <v xml:space="preserve">0 </v>
      </c>
      <c r="X2017" t="str" cm="1">
        <f t="array" ref="X2017">RoundToTwoSigFigs(C2017*$O2017+$N2017)&amp;" "&amp;$J2017</f>
        <v xml:space="preserve">0 </v>
      </c>
      <c r="Y2017" t="b">
        <f t="shared" si="93"/>
        <v>0</v>
      </c>
      <c r="Z2017" t="b">
        <f t="shared" si="94"/>
        <v>1</v>
      </c>
      <c r="AA2017" t="b">
        <f t="shared" si="95"/>
        <v>0</v>
      </c>
    </row>
    <row r="2018" spans="23:27" x14ac:dyDescent="0.25">
      <c r="W2018" t="str" cm="1">
        <f t="array" ref="W2018">RoundToTwoSigFigs(B2018*$O2018+$N2018)&amp;" "&amp;$J2018</f>
        <v xml:space="preserve">0 </v>
      </c>
      <c r="X2018" t="str" cm="1">
        <f t="array" ref="X2018">RoundToTwoSigFigs(C2018*$O2018+$N2018)&amp;" "&amp;$J2018</f>
        <v xml:space="preserve">0 </v>
      </c>
      <c r="Y2018" t="b">
        <f t="shared" si="93"/>
        <v>0</v>
      </c>
      <c r="Z2018" t="b">
        <f t="shared" si="94"/>
        <v>1</v>
      </c>
      <c r="AA2018" t="b">
        <f t="shared" si="95"/>
        <v>0</v>
      </c>
    </row>
    <row r="2019" spans="23:27" x14ac:dyDescent="0.25">
      <c r="W2019" t="str" cm="1">
        <f t="array" ref="W2019">RoundToTwoSigFigs(B2019*$O2019+$N2019)&amp;" "&amp;$J2019</f>
        <v xml:space="preserve">0 </v>
      </c>
      <c r="X2019" t="str" cm="1">
        <f t="array" ref="X2019">RoundToTwoSigFigs(C2019*$O2019+$N2019)&amp;" "&amp;$J2019</f>
        <v xml:space="preserve">0 </v>
      </c>
      <c r="Y2019" t="b">
        <f t="shared" si="93"/>
        <v>0</v>
      </c>
      <c r="Z2019" t="b">
        <f t="shared" si="94"/>
        <v>1</v>
      </c>
      <c r="AA2019" t="b">
        <f t="shared" si="95"/>
        <v>0</v>
      </c>
    </row>
    <row r="2020" spans="23:27" x14ac:dyDescent="0.25">
      <c r="W2020" t="str" cm="1">
        <f t="array" ref="W2020">RoundToTwoSigFigs(B2020*$O2020+$N2020)&amp;" "&amp;$J2020</f>
        <v xml:space="preserve">0 </v>
      </c>
      <c r="X2020" t="str" cm="1">
        <f t="array" ref="X2020">RoundToTwoSigFigs(C2020*$O2020+$N2020)&amp;" "&amp;$J2020</f>
        <v xml:space="preserve">0 </v>
      </c>
      <c r="Y2020" t="b">
        <f t="shared" si="93"/>
        <v>0</v>
      </c>
      <c r="Z2020" t="b">
        <f t="shared" si="94"/>
        <v>1</v>
      </c>
      <c r="AA2020" t="b">
        <f t="shared" si="95"/>
        <v>0</v>
      </c>
    </row>
    <row r="2021" spans="23:27" x14ac:dyDescent="0.25">
      <c r="W2021" t="str" cm="1">
        <f t="array" ref="W2021">RoundToTwoSigFigs(B2021*$O2021+$N2021)&amp;" "&amp;$J2021</f>
        <v xml:space="preserve">0 </v>
      </c>
      <c r="X2021" t="str" cm="1">
        <f t="array" ref="X2021">RoundToTwoSigFigs(C2021*$O2021+$N2021)&amp;" "&amp;$J2021</f>
        <v xml:space="preserve">0 </v>
      </c>
      <c r="Y2021" t="b">
        <f t="shared" si="93"/>
        <v>0</v>
      </c>
      <c r="Z2021" t="b">
        <f t="shared" si="94"/>
        <v>1</v>
      </c>
      <c r="AA2021" t="b">
        <f t="shared" si="95"/>
        <v>0</v>
      </c>
    </row>
    <row r="2022" spans="23:27" x14ac:dyDescent="0.25">
      <c r="W2022" t="str" cm="1">
        <f t="array" ref="W2022">RoundToTwoSigFigs(B2022*$O2022+$N2022)&amp;" "&amp;$J2022</f>
        <v xml:space="preserve">0 </v>
      </c>
      <c r="X2022" t="str" cm="1">
        <f t="array" ref="X2022">RoundToTwoSigFigs(C2022*$O2022+$N2022)&amp;" "&amp;$J2022</f>
        <v xml:space="preserve">0 </v>
      </c>
      <c r="Y2022" t="b">
        <f t="shared" si="93"/>
        <v>0</v>
      </c>
      <c r="Z2022" t="b">
        <f t="shared" si="94"/>
        <v>1</v>
      </c>
      <c r="AA2022" t="b">
        <f t="shared" si="95"/>
        <v>0</v>
      </c>
    </row>
    <row r="2023" spans="23:27" x14ac:dyDescent="0.25">
      <c r="W2023" t="str" cm="1">
        <f t="array" ref="W2023">RoundToTwoSigFigs(B2023*$O2023+$N2023)&amp;" "&amp;$J2023</f>
        <v xml:space="preserve">0 </v>
      </c>
      <c r="X2023" t="str" cm="1">
        <f t="array" ref="X2023">RoundToTwoSigFigs(C2023*$O2023+$N2023)&amp;" "&amp;$J2023</f>
        <v xml:space="preserve">0 </v>
      </c>
      <c r="Y2023" t="b">
        <f t="shared" si="93"/>
        <v>0</v>
      </c>
      <c r="Z2023" t="b">
        <f t="shared" si="94"/>
        <v>1</v>
      </c>
      <c r="AA2023" t="b">
        <f t="shared" si="95"/>
        <v>0</v>
      </c>
    </row>
    <row r="2024" spans="23:27" x14ac:dyDescent="0.25">
      <c r="W2024" t="str" cm="1">
        <f t="array" ref="W2024">RoundToTwoSigFigs(B2024*$O2024+$N2024)&amp;" "&amp;$J2024</f>
        <v xml:space="preserve">0 </v>
      </c>
      <c r="X2024" t="str" cm="1">
        <f t="array" ref="X2024">RoundToTwoSigFigs(C2024*$O2024+$N2024)&amp;" "&amp;$J2024</f>
        <v xml:space="preserve">0 </v>
      </c>
      <c r="Y2024" t="b">
        <f t="shared" si="93"/>
        <v>0</v>
      </c>
      <c r="Z2024" t="b">
        <f t="shared" si="94"/>
        <v>1</v>
      </c>
      <c r="AA2024" t="b">
        <f t="shared" si="95"/>
        <v>0</v>
      </c>
    </row>
    <row r="2025" spans="23:27" x14ac:dyDescent="0.25">
      <c r="W2025" t="str" cm="1">
        <f t="array" ref="W2025">RoundToTwoSigFigs(B2025*$O2025+$N2025)&amp;" "&amp;$J2025</f>
        <v xml:space="preserve">0 </v>
      </c>
      <c r="X2025" t="str" cm="1">
        <f t="array" ref="X2025">RoundToTwoSigFigs(C2025*$O2025+$N2025)&amp;" "&amp;$J2025</f>
        <v xml:space="preserve">0 </v>
      </c>
      <c r="Y2025" t="b">
        <f t="shared" si="93"/>
        <v>0</v>
      </c>
      <c r="Z2025" t="b">
        <f t="shared" si="94"/>
        <v>1</v>
      </c>
      <c r="AA2025" t="b">
        <f t="shared" si="95"/>
        <v>0</v>
      </c>
    </row>
    <row r="2026" spans="23:27" x14ac:dyDescent="0.25">
      <c r="W2026" t="str" cm="1">
        <f t="array" ref="W2026">RoundToTwoSigFigs(B2026*$O2026+$N2026)&amp;" "&amp;$J2026</f>
        <v xml:space="preserve">0 </v>
      </c>
      <c r="X2026" t="str" cm="1">
        <f t="array" ref="X2026">RoundToTwoSigFigs(C2026*$O2026+$N2026)&amp;" "&amp;$J2026</f>
        <v xml:space="preserve">0 </v>
      </c>
      <c r="Y2026" t="b">
        <f t="shared" si="93"/>
        <v>0</v>
      </c>
      <c r="Z2026" t="b">
        <f t="shared" si="94"/>
        <v>1</v>
      </c>
      <c r="AA2026" t="b">
        <f t="shared" si="95"/>
        <v>0</v>
      </c>
    </row>
    <row r="2027" spans="23:27" x14ac:dyDescent="0.25">
      <c r="W2027" t="str" cm="1">
        <f t="array" ref="W2027">RoundToTwoSigFigs(B2027*$O2027+$N2027)&amp;" "&amp;$J2027</f>
        <v xml:space="preserve">0 </v>
      </c>
      <c r="X2027" t="str" cm="1">
        <f t="array" ref="X2027">RoundToTwoSigFigs(C2027*$O2027+$N2027)&amp;" "&amp;$J2027</f>
        <v xml:space="preserve">0 </v>
      </c>
      <c r="Y2027" t="b">
        <f t="shared" si="93"/>
        <v>0</v>
      </c>
      <c r="Z2027" t="b">
        <f t="shared" si="94"/>
        <v>1</v>
      </c>
      <c r="AA2027" t="b">
        <f t="shared" si="95"/>
        <v>0</v>
      </c>
    </row>
    <row r="2028" spans="23:27" x14ac:dyDescent="0.25">
      <c r="W2028" t="str" cm="1">
        <f t="array" ref="W2028">RoundToTwoSigFigs(B2028*$O2028+$N2028)&amp;" "&amp;$J2028</f>
        <v xml:space="preserve">0 </v>
      </c>
      <c r="X2028" t="str" cm="1">
        <f t="array" ref="X2028">RoundToTwoSigFigs(C2028*$O2028+$N2028)&amp;" "&amp;$J2028</f>
        <v xml:space="preserve">0 </v>
      </c>
      <c r="Y2028" t="b">
        <f t="shared" si="93"/>
        <v>0</v>
      </c>
      <c r="Z2028" t="b">
        <f t="shared" si="94"/>
        <v>1</v>
      </c>
      <c r="AA2028" t="b">
        <f t="shared" si="95"/>
        <v>0</v>
      </c>
    </row>
    <row r="2029" spans="23:27" x14ac:dyDescent="0.25">
      <c r="W2029" t="str" cm="1">
        <f t="array" ref="W2029">RoundToTwoSigFigs(B2029*$O2029+$N2029)&amp;" "&amp;$J2029</f>
        <v xml:space="preserve">0 </v>
      </c>
      <c r="X2029" t="str" cm="1">
        <f t="array" ref="X2029">RoundToTwoSigFigs(C2029*$O2029+$N2029)&amp;" "&amp;$J2029</f>
        <v xml:space="preserve">0 </v>
      </c>
      <c r="Y2029" t="b">
        <f t="shared" si="93"/>
        <v>0</v>
      </c>
      <c r="Z2029" t="b">
        <f t="shared" si="94"/>
        <v>1</v>
      </c>
      <c r="AA2029" t="b">
        <f t="shared" si="95"/>
        <v>0</v>
      </c>
    </row>
    <row r="2030" spans="23:27" x14ac:dyDescent="0.25">
      <c r="W2030" t="str" cm="1">
        <f t="array" ref="W2030">RoundToTwoSigFigs(B2030*$O2030+$N2030)&amp;" "&amp;$J2030</f>
        <v xml:space="preserve">0 </v>
      </c>
      <c r="X2030" t="str" cm="1">
        <f t="array" ref="X2030">RoundToTwoSigFigs(C2030*$O2030+$N2030)&amp;" "&amp;$J2030</f>
        <v xml:space="preserve">0 </v>
      </c>
      <c r="Y2030" t="b">
        <f t="shared" si="93"/>
        <v>0</v>
      </c>
      <c r="Z2030" t="b">
        <f t="shared" si="94"/>
        <v>1</v>
      </c>
      <c r="AA2030" t="b">
        <f t="shared" si="95"/>
        <v>0</v>
      </c>
    </row>
    <row r="2031" spans="23:27" x14ac:dyDescent="0.25">
      <c r="W2031" t="str" cm="1">
        <f t="array" ref="W2031">RoundToTwoSigFigs(B2031*$O2031+$N2031)&amp;" "&amp;$J2031</f>
        <v xml:space="preserve">0 </v>
      </c>
      <c r="X2031" t="str" cm="1">
        <f t="array" ref="X2031">RoundToTwoSigFigs(C2031*$O2031+$N2031)&amp;" "&amp;$J2031</f>
        <v xml:space="preserve">0 </v>
      </c>
      <c r="Y2031" t="b">
        <f t="shared" si="93"/>
        <v>0</v>
      </c>
      <c r="Z2031" t="b">
        <f t="shared" si="94"/>
        <v>1</v>
      </c>
      <c r="AA2031" t="b">
        <f t="shared" si="95"/>
        <v>0</v>
      </c>
    </row>
    <row r="2032" spans="23:27" x14ac:dyDescent="0.25">
      <c r="W2032" t="str" cm="1">
        <f t="array" ref="W2032">RoundToTwoSigFigs(B2032*$O2032+$N2032)&amp;" "&amp;$J2032</f>
        <v xml:space="preserve">0 </v>
      </c>
      <c r="X2032" t="str" cm="1">
        <f t="array" ref="X2032">RoundToTwoSigFigs(C2032*$O2032+$N2032)&amp;" "&amp;$J2032</f>
        <v xml:space="preserve">0 </v>
      </c>
      <c r="Y2032" t="b">
        <f t="shared" si="93"/>
        <v>0</v>
      </c>
      <c r="Z2032" t="b">
        <f t="shared" si="94"/>
        <v>1</v>
      </c>
      <c r="AA2032" t="b">
        <f t="shared" si="95"/>
        <v>0</v>
      </c>
    </row>
    <row r="2033" spans="23:27" x14ac:dyDescent="0.25">
      <c r="W2033" t="str" cm="1">
        <f t="array" ref="W2033">RoundToTwoSigFigs(B2033*$O2033+$N2033)&amp;" "&amp;$J2033</f>
        <v xml:space="preserve">0 </v>
      </c>
      <c r="X2033" t="str" cm="1">
        <f t="array" ref="X2033">RoundToTwoSigFigs(C2033*$O2033+$N2033)&amp;" "&amp;$J2033</f>
        <v xml:space="preserve">0 </v>
      </c>
      <c r="Y2033" t="b">
        <f t="shared" si="93"/>
        <v>0</v>
      </c>
      <c r="Z2033" t="b">
        <f t="shared" si="94"/>
        <v>1</v>
      </c>
      <c r="AA2033" t="b">
        <f t="shared" si="95"/>
        <v>0</v>
      </c>
    </row>
    <row r="2034" spans="23:27" x14ac:dyDescent="0.25">
      <c r="W2034" t="str" cm="1">
        <f t="array" ref="W2034">RoundToTwoSigFigs(B2034*$O2034+$N2034)&amp;" "&amp;$J2034</f>
        <v xml:space="preserve">0 </v>
      </c>
      <c r="X2034" t="str" cm="1">
        <f t="array" ref="X2034">RoundToTwoSigFigs(C2034*$O2034+$N2034)&amp;" "&amp;$J2034</f>
        <v xml:space="preserve">0 </v>
      </c>
      <c r="Y2034" t="b">
        <f t="shared" si="93"/>
        <v>0</v>
      </c>
      <c r="Z2034" t="b">
        <f t="shared" si="94"/>
        <v>1</v>
      </c>
      <c r="AA2034" t="b">
        <f t="shared" si="95"/>
        <v>0</v>
      </c>
    </row>
    <row r="2035" spans="23:27" x14ac:dyDescent="0.25">
      <c r="W2035" t="str" cm="1">
        <f t="array" ref="W2035">RoundToTwoSigFigs(B2035*$O2035+$N2035)&amp;" "&amp;$J2035</f>
        <v xml:space="preserve">0 </v>
      </c>
      <c r="X2035" t="str" cm="1">
        <f t="array" ref="X2035">RoundToTwoSigFigs(C2035*$O2035+$N2035)&amp;" "&amp;$J2035</f>
        <v xml:space="preserve">0 </v>
      </c>
      <c r="Y2035" t="b">
        <f t="shared" si="93"/>
        <v>0</v>
      </c>
      <c r="Z2035" t="b">
        <f t="shared" si="94"/>
        <v>1</v>
      </c>
      <c r="AA2035" t="b">
        <f t="shared" si="95"/>
        <v>0</v>
      </c>
    </row>
    <row r="2036" spans="23:27" x14ac:dyDescent="0.25">
      <c r="W2036" t="str" cm="1">
        <f t="array" ref="W2036">RoundToTwoSigFigs(B2036*$O2036+$N2036)&amp;" "&amp;$J2036</f>
        <v xml:space="preserve">0 </v>
      </c>
      <c r="X2036" t="str" cm="1">
        <f t="array" ref="X2036">RoundToTwoSigFigs(C2036*$O2036+$N2036)&amp;" "&amp;$J2036</f>
        <v xml:space="preserve">0 </v>
      </c>
      <c r="Y2036" t="b">
        <f t="shared" si="93"/>
        <v>0</v>
      </c>
      <c r="Z2036" t="b">
        <f t="shared" si="94"/>
        <v>1</v>
      </c>
      <c r="AA2036" t="b">
        <f t="shared" si="95"/>
        <v>0</v>
      </c>
    </row>
    <row r="2037" spans="23:27" x14ac:dyDescent="0.25">
      <c r="W2037" t="str" cm="1">
        <f t="array" ref="W2037">RoundToTwoSigFigs(B2037*$O2037+$N2037)&amp;" "&amp;$J2037</f>
        <v xml:space="preserve">0 </v>
      </c>
      <c r="X2037" t="str" cm="1">
        <f t="array" ref="X2037">RoundToTwoSigFigs(C2037*$O2037+$N2037)&amp;" "&amp;$J2037</f>
        <v xml:space="preserve">0 </v>
      </c>
      <c r="Y2037" t="b">
        <f t="shared" si="93"/>
        <v>0</v>
      </c>
      <c r="Z2037" t="b">
        <f t="shared" si="94"/>
        <v>1</v>
      </c>
      <c r="AA2037" t="b">
        <f t="shared" si="95"/>
        <v>0</v>
      </c>
    </row>
    <row r="2038" spans="23:27" x14ac:dyDescent="0.25">
      <c r="W2038" t="str" cm="1">
        <f t="array" ref="W2038">RoundToTwoSigFigs(B2038*$O2038+$N2038)&amp;" "&amp;$J2038</f>
        <v xml:space="preserve">0 </v>
      </c>
      <c r="X2038" t="str" cm="1">
        <f t="array" ref="X2038">RoundToTwoSigFigs(C2038*$O2038+$N2038)&amp;" "&amp;$J2038</f>
        <v xml:space="preserve">0 </v>
      </c>
      <c r="Y2038" t="b">
        <f t="shared" si="93"/>
        <v>0</v>
      </c>
      <c r="Z2038" t="b">
        <f t="shared" si="94"/>
        <v>1</v>
      </c>
      <c r="AA2038" t="b">
        <f t="shared" si="95"/>
        <v>0</v>
      </c>
    </row>
    <row r="2039" spans="23:27" x14ac:dyDescent="0.25">
      <c r="W2039" t="str" cm="1">
        <f t="array" ref="W2039">RoundToTwoSigFigs(B2039*$O2039+$N2039)&amp;" "&amp;$J2039</f>
        <v xml:space="preserve">0 </v>
      </c>
      <c r="X2039" t="str" cm="1">
        <f t="array" ref="X2039">RoundToTwoSigFigs(C2039*$O2039+$N2039)&amp;" "&amp;$J2039</f>
        <v xml:space="preserve">0 </v>
      </c>
      <c r="Y2039" t="b">
        <f t="shared" si="93"/>
        <v>0</v>
      </c>
      <c r="Z2039" t="b">
        <f t="shared" si="94"/>
        <v>1</v>
      </c>
      <c r="AA2039" t="b">
        <f t="shared" si="95"/>
        <v>0</v>
      </c>
    </row>
    <row r="2040" spans="23:27" x14ac:dyDescent="0.25">
      <c r="W2040" t="str" cm="1">
        <f t="array" ref="W2040">RoundToTwoSigFigs(B2040*$O2040+$N2040)&amp;" "&amp;$J2040</f>
        <v xml:space="preserve">0 </v>
      </c>
      <c r="X2040" t="str" cm="1">
        <f t="array" ref="X2040">RoundToTwoSigFigs(C2040*$O2040+$N2040)&amp;" "&amp;$J2040</f>
        <v xml:space="preserve">0 </v>
      </c>
      <c r="Y2040" t="b">
        <f t="shared" si="93"/>
        <v>0</v>
      </c>
      <c r="Z2040" t="b">
        <f t="shared" si="94"/>
        <v>1</v>
      </c>
      <c r="AA2040" t="b">
        <f t="shared" si="95"/>
        <v>0</v>
      </c>
    </row>
    <row r="2041" spans="23:27" x14ac:dyDescent="0.25">
      <c r="W2041" t="str" cm="1">
        <f t="array" ref="W2041">RoundToTwoSigFigs(B2041*$O2041+$N2041)&amp;" "&amp;$J2041</f>
        <v xml:space="preserve">0 </v>
      </c>
      <c r="X2041" t="str" cm="1">
        <f t="array" ref="X2041">RoundToTwoSigFigs(C2041*$O2041+$N2041)&amp;" "&amp;$J2041</f>
        <v xml:space="preserve">0 </v>
      </c>
      <c r="Y2041" t="b">
        <f t="shared" si="93"/>
        <v>0</v>
      </c>
      <c r="Z2041" t="b">
        <f t="shared" si="94"/>
        <v>1</v>
      </c>
      <c r="AA2041" t="b">
        <f t="shared" si="95"/>
        <v>0</v>
      </c>
    </row>
    <row r="2042" spans="23:27" x14ac:dyDescent="0.25">
      <c r="W2042" t="str" cm="1">
        <f t="array" ref="W2042">RoundToTwoSigFigs(B2042*$O2042+$N2042)&amp;" "&amp;$J2042</f>
        <v xml:space="preserve">0 </v>
      </c>
      <c r="X2042" t="str" cm="1">
        <f t="array" ref="X2042">RoundToTwoSigFigs(C2042*$O2042+$N2042)&amp;" "&amp;$J2042</f>
        <v xml:space="preserve">0 </v>
      </c>
      <c r="Y2042" t="b">
        <f t="shared" si="93"/>
        <v>0</v>
      </c>
      <c r="Z2042" t="b">
        <f t="shared" si="94"/>
        <v>1</v>
      </c>
      <c r="AA2042" t="b">
        <f t="shared" si="95"/>
        <v>0</v>
      </c>
    </row>
    <row r="2043" spans="23:27" x14ac:dyDescent="0.25">
      <c r="W2043" t="str" cm="1">
        <f t="array" ref="W2043">RoundToTwoSigFigs(B2043*$O2043+$N2043)&amp;" "&amp;$J2043</f>
        <v xml:space="preserve">0 </v>
      </c>
      <c r="X2043" t="str" cm="1">
        <f t="array" ref="X2043">RoundToTwoSigFigs(C2043*$O2043+$N2043)&amp;" "&amp;$J2043</f>
        <v xml:space="preserve">0 </v>
      </c>
      <c r="Y2043" t="b">
        <f t="shared" si="93"/>
        <v>0</v>
      </c>
      <c r="Z2043" t="b">
        <f t="shared" si="94"/>
        <v>1</v>
      </c>
      <c r="AA2043" t="b">
        <f t="shared" si="95"/>
        <v>0</v>
      </c>
    </row>
    <row r="2044" spans="23:27" x14ac:dyDescent="0.25">
      <c r="W2044" t="str" cm="1">
        <f t="array" ref="W2044">RoundToTwoSigFigs(B2044*$O2044+$N2044)&amp;" "&amp;$J2044</f>
        <v xml:space="preserve">0 </v>
      </c>
      <c r="X2044" t="str" cm="1">
        <f t="array" ref="X2044">RoundToTwoSigFigs(C2044*$O2044+$N2044)&amp;" "&amp;$J2044</f>
        <v xml:space="preserve">0 </v>
      </c>
      <c r="Y2044" t="b">
        <f t="shared" si="93"/>
        <v>0</v>
      </c>
      <c r="Z2044" t="b">
        <f t="shared" si="94"/>
        <v>1</v>
      </c>
      <c r="AA2044" t="b">
        <f t="shared" si="95"/>
        <v>0</v>
      </c>
    </row>
    <row r="2045" spans="23:27" x14ac:dyDescent="0.25">
      <c r="W2045" t="str" cm="1">
        <f t="array" ref="W2045">RoundToTwoSigFigs(B2045*$O2045+$N2045)&amp;" "&amp;$J2045</f>
        <v xml:space="preserve">0 </v>
      </c>
      <c r="X2045" t="str" cm="1">
        <f t="array" ref="X2045">RoundToTwoSigFigs(C2045*$O2045+$N2045)&amp;" "&amp;$J2045</f>
        <v xml:space="preserve">0 </v>
      </c>
      <c r="Y2045" t="b">
        <f t="shared" si="93"/>
        <v>0</v>
      </c>
      <c r="Z2045" t="b">
        <f t="shared" si="94"/>
        <v>1</v>
      </c>
      <c r="AA2045" t="b">
        <f t="shared" si="95"/>
        <v>0</v>
      </c>
    </row>
    <row r="2046" spans="23:27" x14ac:dyDescent="0.25">
      <c r="W2046" t="str" cm="1">
        <f t="array" ref="W2046">RoundToTwoSigFigs(B2046*$O2046+$N2046)&amp;" "&amp;$J2046</f>
        <v xml:space="preserve">0 </v>
      </c>
      <c r="X2046" t="str" cm="1">
        <f t="array" ref="X2046">RoundToTwoSigFigs(C2046*$O2046+$N2046)&amp;" "&amp;$J2046</f>
        <v xml:space="preserve">0 </v>
      </c>
      <c r="Y2046" t="b">
        <f t="shared" si="93"/>
        <v>0</v>
      </c>
      <c r="Z2046" t="b">
        <f t="shared" si="94"/>
        <v>1</v>
      </c>
      <c r="AA2046" t="b">
        <f t="shared" si="95"/>
        <v>0</v>
      </c>
    </row>
    <row r="2047" spans="23:27" x14ac:dyDescent="0.25">
      <c r="W2047" t="str" cm="1">
        <f t="array" ref="W2047">RoundToTwoSigFigs(B2047*$O2047+$N2047)&amp;" "&amp;$J2047</f>
        <v xml:space="preserve">0 </v>
      </c>
      <c r="X2047" t="str" cm="1">
        <f t="array" ref="X2047">RoundToTwoSigFigs(C2047*$O2047+$N2047)&amp;" "&amp;$J2047</f>
        <v xml:space="preserve">0 </v>
      </c>
      <c r="Y2047" t="b">
        <f t="shared" si="93"/>
        <v>0</v>
      </c>
      <c r="Z2047" t="b">
        <f t="shared" si="94"/>
        <v>1</v>
      </c>
      <c r="AA2047" t="b">
        <f t="shared" si="95"/>
        <v>0</v>
      </c>
    </row>
    <row r="2048" spans="23:27" x14ac:dyDescent="0.25">
      <c r="W2048" t="str" cm="1">
        <f t="array" ref="W2048">RoundToTwoSigFigs(B2048*$O2048+$N2048)&amp;" "&amp;$J2048</f>
        <v xml:space="preserve">0 </v>
      </c>
      <c r="X2048" t="str" cm="1">
        <f t="array" ref="X2048">RoundToTwoSigFigs(C2048*$O2048+$N2048)&amp;" "&amp;$J2048</f>
        <v xml:space="preserve">0 </v>
      </c>
      <c r="Y2048" t="b">
        <f t="shared" si="93"/>
        <v>0</v>
      </c>
      <c r="Z2048" t="b">
        <f t="shared" si="94"/>
        <v>1</v>
      </c>
      <c r="AA2048" t="b">
        <f t="shared" si="95"/>
        <v>0</v>
      </c>
    </row>
    <row r="2049" spans="23:27" x14ac:dyDescent="0.25">
      <c r="W2049" t="str" cm="1">
        <f t="array" ref="W2049">RoundToTwoSigFigs(B2049*$O2049+$N2049)&amp;" "&amp;$J2049</f>
        <v xml:space="preserve">0 </v>
      </c>
      <c r="X2049" t="str" cm="1">
        <f t="array" ref="X2049">RoundToTwoSigFigs(C2049*$O2049+$N2049)&amp;" "&amp;$J2049</f>
        <v xml:space="preserve">0 </v>
      </c>
      <c r="Y2049" t="b">
        <f t="shared" si="93"/>
        <v>0</v>
      </c>
      <c r="Z2049" t="b">
        <f t="shared" si="94"/>
        <v>1</v>
      </c>
      <c r="AA2049" t="b">
        <f t="shared" si="95"/>
        <v>0</v>
      </c>
    </row>
    <row r="2050" spans="23:27" x14ac:dyDescent="0.25">
      <c r="W2050" t="str" cm="1">
        <f t="array" ref="W2050">RoundToTwoSigFigs(B2050*$O2050+$N2050)&amp;" "&amp;$J2050</f>
        <v xml:space="preserve">0 </v>
      </c>
      <c r="X2050" t="str" cm="1">
        <f t="array" ref="X2050">RoundToTwoSigFigs(C2050*$O2050+$N2050)&amp;" "&amp;$J2050</f>
        <v xml:space="preserve">0 </v>
      </c>
      <c r="Y2050" t="b">
        <f t="shared" si="93"/>
        <v>0</v>
      </c>
      <c r="Z2050" t="b">
        <f t="shared" si="94"/>
        <v>1</v>
      </c>
      <c r="AA2050" t="b">
        <f t="shared" si="95"/>
        <v>0</v>
      </c>
    </row>
    <row r="2051" spans="23:27" x14ac:dyDescent="0.25">
      <c r="W2051" t="str" cm="1">
        <f t="array" ref="W2051">RoundToTwoSigFigs(B2051*$O2051+$N2051)&amp;" "&amp;$J2051</f>
        <v xml:space="preserve">0 </v>
      </c>
      <c r="X2051" t="str" cm="1">
        <f t="array" ref="X2051">RoundToTwoSigFigs(C2051*$O2051+$N2051)&amp;" "&amp;$J2051</f>
        <v xml:space="preserve">0 </v>
      </c>
      <c r="Y2051" t="b">
        <f t="shared" ref="Y2051:Y2114" si="96">AND((W2051=U2051),(V2051=X2051))</f>
        <v>0</v>
      </c>
      <c r="Z2051" t="b">
        <f t="shared" ref="Z2051:Z2114" si="97">AND(B2051&gt;=F2051,B2051&lt;=G2051)</f>
        <v>1</v>
      </c>
      <c r="AA2051" t="b">
        <f t="shared" ref="AA2051:AA2114" si="98">F2051&lt;G2051</f>
        <v>0</v>
      </c>
    </row>
    <row r="2052" spans="23:27" x14ac:dyDescent="0.25">
      <c r="W2052" t="str" cm="1">
        <f t="array" ref="W2052">RoundToTwoSigFigs(B2052*$O2052+$N2052)&amp;" "&amp;$J2052</f>
        <v xml:space="preserve">0 </v>
      </c>
      <c r="X2052" t="str" cm="1">
        <f t="array" ref="X2052">RoundToTwoSigFigs(C2052*$O2052+$N2052)&amp;" "&amp;$J2052</f>
        <v xml:space="preserve">0 </v>
      </c>
      <c r="Y2052" t="b">
        <f t="shared" si="96"/>
        <v>0</v>
      </c>
      <c r="Z2052" t="b">
        <f t="shared" si="97"/>
        <v>1</v>
      </c>
      <c r="AA2052" t="b">
        <f t="shared" si="98"/>
        <v>0</v>
      </c>
    </row>
    <row r="2053" spans="23:27" x14ac:dyDescent="0.25">
      <c r="W2053" t="str" cm="1">
        <f t="array" ref="W2053">RoundToTwoSigFigs(B2053*$O2053+$N2053)&amp;" "&amp;$J2053</f>
        <v xml:space="preserve">0 </v>
      </c>
      <c r="X2053" t="str" cm="1">
        <f t="array" ref="X2053">RoundToTwoSigFigs(C2053*$O2053+$N2053)&amp;" "&amp;$J2053</f>
        <v xml:space="preserve">0 </v>
      </c>
      <c r="Y2053" t="b">
        <f t="shared" si="96"/>
        <v>0</v>
      </c>
      <c r="Z2053" t="b">
        <f t="shared" si="97"/>
        <v>1</v>
      </c>
      <c r="AA2053" t="b">
        <f t="shared" si="98"/>
        <v>0</v>
      </c>
    </row>
    <row r="2054" spans="23:27" x14ac:dyDescent="0.25">
      <c r="W2054" t="str" cm="1">
        <f t="array" ref="W2054">RoundToTwoSigFigs(B2054*$O2054+$N2054)&amp;" "&amp;$J2054</f>
        <v xml:space="preserve">0 </v>
      </c>
      <c r="X2054" t="str" cm="1">
        <f t="array" ref="X2054">RoundToTwoSigFigs(C2054*$O2054+$N2054)&amp;" "&amp;$J2054</f>
        <v xml:space="preserve">0 </v>
      </c>
      <c r="Y2054" t="b">
        <f t="shared" si="96"/>
        <v>0</v>
      </c>
      <c r="Z2054" t="b">
        <f t="shared" si="97"/>
        <v>1</v>
      </c>
      <c r="AA2054" t="b">
        <f t="shared" si="98"/>
        <v>0</v>
      </c>
    </row>
    <row r="2055" spans="23:27" x14ac:dyDescent="0.25">
      <c r="W2055" t="str" cm="1">
        <f t="array" ref="W2055">RoundToTwoSigFigs(B2055*$O2055+$N2055)&amp;" "&amp;$J2055</f>
        <v xml:space="preserve">0 </v>
      </c>
      <c r="X2055" t="str" cm="1">
        <f t="array" ref="X2055">RoundToTwoSigFigs(C2055*$O2055+$N2055)&amp;" "&amp;$J2055</f>
        <v xml:space="preserve">0 </v>
      </c>
      <c r="Y2055" t="b">
        <f t="shared" si="96"/>
        <v>0</v>
      </c>
      <c r="Z2055" t="b">
        <f t="shared" si="97"/>
        <v>1</v>
      </c>
      <c r="AA2055" t="b">
        <f t="shared" si="98"/>
        <v>0</v>
      </c>
    </row>
    <row r="2056" spans="23:27" x14ac:dyDescent="0.25">
      <c r="W2056" t="str" cm="1">
        <f t="array" ref="W2056">RoundToTwoSigFigs(B2056*$O2056+$N2056)&amp;" "&amp;$J2056</f>
        <v xml:space="preserve">0 </v>
      </c>
      <c r="X2056" t="str" cm="1">
        <f t="array" ref="X2056">RoundToTwoSigFigs(C2056*$O2056+$N2056)&amp;" "&amp;$J2056</f>
        <v xml:space="preserve">0 </v>
      </c>
      <c r="Y2056" t="b">
        <f t="shared" si="96"/>
        <v>0</v>
      </c>
      <c r="Z2056" t="b">
        <f t="shared" si="97"/>
        <v>1</v>
      </c>
      <c r="AA2056" t="b">
        <f t="shared" si="98"/>
        <v>0</v>
      </c>
    </row>
    <row r="2057" spans="23:27" x14ac:dyDescent="0.25">
      <c r="W2057" t="str" cm="1">
        <f t="array" ref="W2057">RoundToTwoSigFigs(B2057*$O2057+$N2057)&amp;" "&amp;$J2057</f>
        <v xml:space="preserve">0 </v>
      </c>
      <c r="X2057" t="str" cm="1">
        <f t="array" ref="X2057">RoundToTwoSigFigs(C2057*$O2057+$N2057)&amp;" "&amp;$J2057</f>
        <v xml:space="preserve">0 </v>
      </c>
      <c r="Y2057" t="b">
        <f t="shared" si="96"/>
        <v>0</v>
      </c>
      <c r="Z2057" t="b">
        <f t="shared" si="97"/>
        <v>1</v>
      </c>
      <c r="AA2057" t="b">
        <f t="shared" si="98"/>
        <v>0</v>
      </c>
    </row>
    <row r="2058" spans="23:27" x14ac:dyDescent="0.25">
      <c r="W2058" t="str" cm="1">
        <f t="array" ref="W2058">RoundToTwoSigFigs(B2058*$O2058+$N2058)&amp;" "&amp;$J2058</f>
        <v xml:space="preserve">0 </v>
      </c>
      <c r="X2058" t="str" cm="1">
        <f t="array" ref="X2058">RoundToTwoSigFigs(C2058*$O2058+$N2058)&amp;" "&amp;$J2058</f>
        <v xml:space="preserve">0 </v>
      </c>
      <c r="Y2058" t="b">
        <f t="shared" si="96"/>
        <v>0</v>
      </c>
      <c r="Z2058" t="b">
        <f t="shared" si="97"/>
        <v>1</v>
      </c>
      <c r="AA2058" t="b">
        <f t="shared" si="98"/>
        <v>0</v>
      </c>
    </row>
    <row r="2059" spans="23:27" x14ac:dyDescent="0.25">
      <c r="W2059" t="str" cm="1">
        <f t="array" ref="W2059">RoundToTwoSigFigs(B2059*$O2059+$N2059)&amp;" "&amp;$J2059</f>
        <v xml:space="preserve">0 </v>
      </c>
      <c r="X2059" t="str" cm="1">
        <f t="array" ref="X2059">RoundToTwoSigFigs(C2059*$O2059+$N2059)&amp;" "&amp;$J2059</f>
        <v xml:space="preserve">0 </v>
      </c>
      <c r="Y2059" t="b">
        <f t="shared" si="96"/>
        <v>0</v>
      </c>
      <c r="Z2059" t="b">
        <f t="shared" si="97"/>
        <v>1</v>
      </c>
      <c r="AA2059" t="b">
        <f t="shared" si="98"/>
        <v>0</v>
      </c>
    </row>
    <row r="2060" spans="23:27" x14ac:dyDescent="0.25">
      <c r="W2060" t="str" cm="1">
        <f t="array" ref="W2060">RoundToTwoSigFigs(B2060*$O2060+$N2060)&amp;" "&amp;$J2060</f>
        <v xml:space="preserve">0 </v>
      </c>
      <c r="X2060" t="str" cm="1">
        <f t="array" ref="X2060">RoundToTwoSigFigs(C2060*$O2060+$N2060)&amp;" "&amp;$J2060</f>
        <v xml:space="preserve">0 </v>
      </c>
      <c r="Y2060" t="b">
        <f t="shared" si="96"/>
        <v>0</v>
      </c>
      <c r="Z2060" t="b">
        <f t="shared" si="97"/>
        <v>1</v>
      </c>
      <c r="AA2060" t="b">
        <f t="shared" si="98"/>
        <v>0</v>
      </c>
    </row>
    <row r="2061" spans="23:27" x14ac:dyDescent="0.25">
      <c r="W2061" t="str" cm="1">
        <f t="array" ref="W2061">RoundToTwoSigFigs(B2061*$O2061+$N2061)&amp;" "&amp;$J2061</f>
        <v xml:space="preserve">0 </v>
      </c>
      <c r="X2061" t="str" cm="1">
        <f t="array" ref="X2061">RoundToTwoSigFigs(C2061*$O2061+$N2061)&amp;" "&amp;$J2061</f>
        <v xml:space="preserve">0 </v>
      </c>
      <c r="Y2061" t="b">
        <f t="shared" si="96"/>
        <v>0</v>
      </c>
      <c r="Z2061" t="b">
        <f t="shared" si="97"/>
        <v>1</v>
      </c>
      <c r="AA2061" t="b">
        <f t="shared" si="98"/>
        <v>0</v>
      </c>
    </row>
    <row r="2062" spans="23:27" x14ac:dyDescent="0.25">
      <c r="W2062" t="str" cm="1">
        <f t="array" ref="W2062">RoundToTwoSigFigs(B2062*$O2062+$N2062)&amp;" "&amp;$J2062</f>
        <v xml:space="preserve">0 </v>
      </c>
      <c r="X2062" t="str" cm="1">
        <f t="array" ref="X2062">RoundToTwoSigFigs(C2062*$O2062+$N2062)&amp;" "&amp;$J2062</f>
        <v xml:space="preserve">0 </v>
      </c>
      <c r="Y2062" t="b">
        <f t="shared" si="96"/>
        <v>0</v>
      </c>
      <c r="Z2062" t="b">
        <f t="shared" si="97"/>
        <v>1</v>
      </c>
      <c r="AA2062" t="b">
        <f t="shared" si="98"/>
        <v>0</v>
      </c>
    </row>
    <row r="2063" spans="23:27" x14ac:dyDescent="0.25">
      <c r="W2063" t="str" cm="1">
        <f t="array" ref="W2063">RoundToTwoSigFigs(B2063*$O2063+$N2063)&amp;" "&amp;$J2063</f>
        <v xml:space="preserve">0 </v>
      </c>
      <c r="X2063" t="str" cm="1">
        <f t="array" ref="X2063">RoundToTwoSigFigs(C2063*$O2063+$N2063)&amp;" "&amp;$J2063</f>
        <v xml:space="preserve">0 </v>
      </c>
      <c r="Y2063" t="b">
        <f t="shared" si="96"/>
        <v>0</v>
      </c>
      <c r="Z2063" t="b">
        <f t="shared" si="97"/>
        <v>1</v>
      </c>
      <c r="AA2063" t="b">
        <f t="shared" si="98"/>
        <v>0</v>
      </c>
    </row>
    <row r="2064" spans="23:27" x14ac:dyDescent="0.25">
      <c r="W2064" t="str" cm="1">
        <f t="array" ref="W2064">RoundToTwoSigFigs(B2064*$O2064+$N2064)&amp;" "&amp;$J2064</f>
        <v xml:space="preserve">0 </v>
      </c>
      <c r="X2064" t="str" cm="1">
        <f t="array" ref="X2064">RoundToTwoSigFigs(C2064*$O2064+$N2064)&amp;" "&amp;$J2064</f>
        <v xml:space="preserve">0 </v>
      </c>
      <c r="Y2064" t="b">
        <f t="shared" si="96"/>
        <v>0</v>
      </c>
      <c r="Z2064" t="b">
        <f t="shared" si="97"/>
        <v>1</v>
      </c>
      <c r="AA2064" t="b">
        <f t="shared" si="98"/>
        <v>0</v>
      </c>
    </row>
    <row r="2065" spans="23:27" x14ac:dyDescent="0.25">
      <c r="W2065" t="str" cm="1">
        <f t="array" ref="W2065">RoundToTwoSigFigs(B2065*$O2065+$N2065)&amp;" "&amp;$J2065</f>
        <v xml:space="preserve">0 </v>
      </c>
      <c r="X2065" t="str" cm="1">
        <f t="array" ref="X2065">RoundToTwoSigFigs(C2065*$O2065+$N2065)&amp;" "&amp;$J2065</f>
        <v xml:space="preserve">0 </v>
      </c>
      <c r="Y2065" t="b">
        <f t="shared" si="96"/>
        <v>0</v>
      </c>
      <c r="Z2065" t="b">
        <f t="shared" si="97"/>
        <v>1</v>
      </c>
      <c r="AA2065" t="b">
        <f t="shared" si="98"/>
        <v>0</v>
      </c>
    </row>
    <row r="2066" spans="23:27" x14ac:dyDescent="0.25">
      <c r="W2066" t="str" cm="1">
        <f t="array" ref="W2066">RoundToTwoSigFigs(B2066*$O2066+$N2066)&amp;" "&amp;$J2066</f>
        <v xml:space="preserve">0 </v>
      </c>
      <c r="X2066" t="str" cm="1">
        <f t="array" ref="X2066">RoundToTwoSigFigs(C2066*$O2066+$N2066)&amp;" "&amp;$J2066</f>
        <v xml:space="preserve">0 </v>
      </c>
      <c r="Y2066" t="b">
        <f t="shared" si="96"/>
        <v>0</v>
      </c>
      <c r="Z2066" t="b">
        <f t="shared" si="97"/>
        <v>1</v>
      </c>
      <c r="AA2066" t="b">
        <f t="shared" si="98"/>
        <v>0</v>
      </c>
    </row>
    <row r="2067" spans="23:27" x14ac:dyDescent="0.25">
      <c r="W2067" t="str" cm="1">
        <f t="array" ref="W2067">RoundToTwoSigFigs(B2067*$O2067+$N2067)&amp;" "&amp;$J2067</f>
        <v xml:space="preserve">0 </v>
      </c>
      <c r="X2067" t="str" cm="1">
        <f t="array" ref="X2067">RoundToTwoSigFigs(C2067*$O2067+$N2067)&amp;" "&amp;$J2067</f>
        <v xml:space="preserve">0 </v>
      </c>
      <c r="Y2067" t="b">
        <f t="shared" si="96"/>
        <v>0</v>
      </c>
      <c r="Z2067" t="b">
        <f t="shared" si="97"/>
        <v>1</v>
      </c>
      <c r="AA2067" t="b">
        <f t="shared" si="98"/>
        <v>0</v>
      </c>
    </row>
    <row r="2068" spans="23:27" x14ac:dyDescent="0.25">
      <c r="W2068" t="str" cm="1">
        <f t="array" ref="W2068">RoundToTwoSigFigs(B2068*$O2068+$N2068)&amp;" "&amp;$J2068</f>
        <v xml:space="preserve">0 </v>
      </c>
      <c r="X2068" t="str" cm="1">
        <f t="array" ref="X2068">RoundToTwoSigFigs(C2068*$O2068+$N2068)&amp;" "&amp;$J2068</f>
        <v xml:space="preserve">0 </v>
      </c>
      <c r="Y2068" t="b">
        <f t="shared" si="96"/>
        <v>0</v>
      </c>
      <c r="Z2068" t="b">
        <f t="shared" si="97"/>
        <v>1</v>
      </c>
      <c r="AA2068" t="b">
        <f t="shared" si="98"/>
        <v>0</v>
      </c>
    </row>
    <row r="2069" spans="23:27" x14ac:dyDescent="0.25">
      <c r="W2069" t="str" cm="1">
        <f t="array" ref="W2069">RoundToTwoSigFigs(B2069*$O2069+$N2069)&amp;" "&amp;$J2069</f>
        <v xml:space="preserve">0 </v>
      </c>
      <c r="X2069" t="str" cm="1">
        <f t="array" ref="X2069">RoundToTwoSigFigs(C2069*$O2069+$N2069)&amp;" "&amp;$J2069</f>
        <v xml:space="preserve">0 </v>
      </c>
      <c r="Y2069" t="b">
        <f t="shared" si="96"/>
        <v>0</v>
      </c>
      <c r="Z2069" t="b">
        <f t="shared" si="97"/>
        <v>1</v>
      </c>
      <c r="AA2069" t="b">
        <f t="shared" si="98"/>
        <v>0</v>
      </c>
    </row>
    <row r="2070" spans="23:27" x14ac:dyDescent="0.25">
      <c r="W2070" t="str" cm="1">
        <f t="array" ref="W2070">RoundToTwoSigFigs(B2070*$O2070+$N2070)&amp;" "&amp;$J2070</f>
        <v xml:space="preserve">0 </v>
      </c>
      <c r="X2070" t="str" cm="1">
        <f t="array" ref="X2070">RoundToTwoSigFigs(C2070*$O2070+$N2070)&amp;" "&amp;$J2070</f>
        <v xml:space="preserve">0 </v>
      </c>
      <c r="Y2070" t="b">
        <f t="shared" si="96"/>
        <v>0</v>
      </c>
      <c r="Z2070" t="b">
        <f t="shared" si="97"/>
        <v>1</v>
      </c>
      <c r="AA2070" t="b">
        <f t="shared" si="98"/>
        <v>0</v>
      </c>
    </row>
    <row r="2071" spans="23:27" x14ac:dyDescent="0.25">
      <c r="W2071" t="str" cm="1">
        <f t="array" ref="W2071">RoundToTwoSigFigs(B2071*$O2071+$N2071)&amp;" "&amp;$J2071</f>
        <v xml:space="preserve">0 </v>
      </c>
      <c r="X2071" t="str" cm="1">
        <f t="array" ref="X2071">RoundToTwoSigFigs(C2071*$O2071+$N2071)&amp;" "&amp;$J2071</f>
        <v xml:space="preserve">0 </v>
      </c>
      <c r="Y2071" t="b">
        <f t="shared" si="96"/>
        <v>0</v>
      </c>
      <c r="Z2071" t="b">
        <f t="shared" si="97"/>
        <v>1</v>
      </c>
      <c r="AA2071" t="b">
        <f t="shared" si="98"/>
        <v>0</v>
      </c>
    </row>
    <row r="2072" spans="23:27" x14ac:dyDescent="0.25">
      <c r="W2072" t="str" cm="1">
        <f t="array" ref="W2072">RoundToTwoSigFigs(B2072*$O2072+$N2072)&amp;" "&amp;$J2072</f>
        <v xml:space="preserve">0 </v>
      </c>
      <c r="X2072" t="str" cm="1">
        <f t="array" ref="X2072">RoundToTwoSigFigs(C2072*$O2072+$N2072)&amp;" "&amp;$J2072</f>
        <v xml:space="preserve">0 </v>
      </c>
      <c r="Y2072" t="b">
        <f t="shared" si="96"/>
        <v>0</v>
      </c>
      <c r="Z2072" t="b">
        <f t="shared" si="97"/>
        <v>1</v>
      </c>
      <c r="AA2072" t="b">
        <f t="shared" si="98"/>
        <v>0</v>
      </c>
    </row>
    <row r="2073" spans="23:27" x14ac:dyDescent="0.25">
      <c r="W2073" t="str" cm="1">
        <f t="array" ref="W2073">RoundToTwoSigFigs(B2073*$O2073+$N2073)&amp;" "&amp;$J2073</f>
        <v xml:space="preserve">0 </v>
      </c>
      <c r="X2073" t="str" cm="1">
        <f t="array" ref="X2073">RoundToTwoSigFigs(C2073*$O2073+$N2073)&amp;" "&amp;$J2073</f>
        <v xml:space="preserve">0 </v>
      </c>
      <c r="Y2073" t="b">
        <f t="shared" si="96"/>
        <v>0</v>
      </c>
      <c r="Z2073" t="b">
        <f t="shared" si="97"/>
        <v>1</v>
      </c>
      <c r="AA2073" t="b">
        <f t="shared" si="98"/>
        <v>0</v>
      </c>
    </row>
    <row r="2074" spans="23:27" x14ac:dyDescent="0.25">
      <c r="W2074" t="str" cm="1">
        <f t="array" ref="W2074">RoundToTwoSigFigs(B2074*$O2074+$N2074)&amp;" "&amp;$J2074</f>
        <v xml:space="preserve">0 </v>
      </c>
      <c r="X2074" t="str" cm="1">
        <f t="array" ref="X2074">RoundToTwoSigFigs(C2074*$O2074+$N2074)&amp;" "&amp;$J2074</f>
        <v xml:space="preserve">0 </v>
      </c>
      <c r="Y2074" t="b">
        <f t="shared" si="96"/>
        <v>0</v>
      </c>
      <c r="Z2074" t="b">
        <f t="shared" si="97"/>
        <v>1</v>
      </c>
      <c r="AA2074" t="b">
        <f t="shared" si="98"/>
        <v>0</v>
      </c>
    </row>
    <row r="2075" spans="23:27" x14ac:dyDescent="0.25">
      <c r="W2075" t="str" cm="1">
        <f t="array" ref="W2075">RoundToTwoSigFigs(B2075*$O2075+$N2075)&amp;" "&amp;$J2075</f>
        <v xml:space="preserve">0 </v>
      </c>
      <c r="X2075" t="str" cm="1">
        <f t="array" ref="X2075">RoundToTwoSigFigs(C2075*$O2075+$N2075)&amp;" "&amp;$J2075</f>
        <v xml:space="preserve">0 </v>
      </c>
      <c r="Y2075" t="b">
        <f t="shared" si="96"/>
        <v>0</v>
      </c>
      <c r="Z2075" t="b">
        <f t="shared" si="97"/>
        <v>1</v>
      </c>
      <c r="AA2075" t="b">
        <f t="shared" si="98"/>
        <v>0</v>
      </c>
    </row>
    <row r="2076" spans="23:27" x14ac:dyDescent="0.25">
      <c r="W2076" t="str" cm="1">
        <f t="array" ref="W2076">RoundToTwoSigFigs(B2076*$O2076+$N2076)&amp;" "&amp;$J2076</f>
        <v xml:space="preserve">0 </v>
      </c>
      <c r="X2076" t="str" cm="1">
        <f t="array" ref="X2076">RoundToTwoSigFigs(C2076*$O2076+$N2076)&amp;" "&amp;$J2076</f>
        <v xml:space="preserve">0 </v>
      </c>
      <c r="Y2076" t="b">
        <f t="shared" si="96"/>
        <v>0</v>
      </c>
      <c r="Z2076" t="b">
        <f t="shared" si="97"/>
        <v>1</v>
      </c>
      <c r="AA2076" t="b">
        <f t="shared" si="98"/>
        <v>0</v>
      </c>
    </row>
    <row r="2077" spans="23:27" x14ac:dyDescent="0.25">
      <c r="W2077" t="str" cm="1">
        <f t="array" ref="W2077">RoundToTwoSigFigs(B2077*$O2077+$N2077)&amp;" "&amp;$J2077</f>
        <v xml:space="preserve">0 </v>
      </c>
      <c r="X2077" t="str" cm="1">
        <f t="array" ref="X2077">RoundToTwoSigFigs(C2077*$O2077+$N2077)&amp;" "&amp;$J2077</f>
        <v xml:space="preserve">0 </v>
      </c>
      <c r="Y2077" t="b">
        <f t="shared" si="96"/>
        <v>0</v>
      </c>
      <c r="Z2077" t="b">
        <f t="shared" si="97"/>
        <v>1</v>
      </c>
      <c r="AA2077" t="b">
        <f t="shared" si="98"/>
        <v>0</v>
      </c>
    </row>
    <row r="2078" spans="23:27" x14ac:dyDescent="0.25">
      <c r="W2078" t="str" cm="1">
        <f t="array" ref="W2078">RoundToTwoSigFigs(B2078*$O2078+$N2078)&amp;" "&amp;$J2078</f>
        <v xml:space="preserve">0 </v>
      </c>
      <c r="X2078" t="str" cm="1">
        <f t="array" ref="X2078">RoundToTwoSigFigs(C2078*$O2078+$N2078)&amp;" "&amp;$J2078</f>
        <v xml:space="preserve">0 </v>
      </c>
      <c r="Y2078" t="b">
        <f t="shared" si="96"/>
        <v>0</v>
      </c>
      <c r="Z2078" t="b">
        <f t="shared" si="97"/>
        <v>1</v>
      </c>
      <c r="AA2078" t="b">
        <f t="shared" si="98"/>
        <v>0</v>
      </c>
    </row>
    <row r="2079" spans="23:27" x14ac:dyDescent="0.25">
      <c r="W2079" t="str" cm="1">
        <f t="array" ref="W2079">RoundToTwoSigFigs(B2079*$O2079+$N2079)&amp;" "&amp;$J2079</f>
        <v xml:space="preserve">0 </v>
      </c>
      <c r="X2079" t="str" cm="1">
        <f t="array" ref="X2079">RoundToTwoSigFigs(C2079*$O2079+$N2079)&amp;" "&amp;$J2079</f>
        <v xml:space="preserve">0 </v>
      </c>
      <c r="Y2079" t="b">
        <f t="shared" si="96"/>
        <v>0</v>
      </c>
      <c r="Z2079" t="b">
        <f t="shared" si="97"/>
        <v>1</v>
      </c>
      <c r="AA2079" t="b">
        <f t="shared" si="98"/>
        <v>0</v>
      </c>
    </row>
    <row r="2080" spans="23:27" x14ac:dyDescent="0.25">
      <c r="W2080" t="str" cm="1">
        <f t="array" ref="W2080">RoundToTwoSigFigs(B2080*$O2080+$N2080)&amp;" "&amp;$J2080</f>
        <v xml:space="preserve">0 </v>
      </c>
      <c r="X2080" t="str" cm="1">
        <f t="array" ref="X2080">RoundToTwoSigFigs(C2080*$O2080+$N2080)&amp;" "&amp;$J2080</f>
        <v xml:space="preserve">0 </v>
      </c>
      <c r="Y2080" t="b">
        <f t="shared" si="96"/>
        <v>0</v>
      </c>
      <c r="Z2080" t="b">
        <f t="shared" si="97"/>
        <v>1</v>
      </c>
      <c r="AA2080" t="b">
        <f t="shared" si="98"/>
        <v>0</v>
      </c>
    </row>
    <row r="2081" spans="23:27" x14ac:dyDescent="0.25">
      <c r="W2081" t="str" cm="1">
        <f t="array" ref="W2081">RoundToTwoSigFigs(B2081*$O2081+$N2081)&amp;" "&amp;$J2081</f>
        <v xml:space="preserve">0 </v>
      </c>
      <c r="X2081" t="str" cm="1">
        <f t="array" ref="X2081">RoundToTwoSigFigs(C2081*$O2081+$N2081)&amp;" "&amp;$J2081</f>
        <v xml:space="preserve">0 </v>
      </c>
      <c r="Y2081" t="b">
        <f t="shared" si="96"/>
        <v>0</v>
      </c>
      <c r="Z2081" t="b">
        <f t="shared" si="97"/>
        <v>1</v>
      </c>
      <c r="AA2081" t="b">
        <f t="shared" si="98"/>
        <v>0</v>
      </c>
    </row>
    <row r="2082" spans="23:27" x14ac:dyDescent="0.25">
      <c r="W2082" t="str" cm="1">
        <f t="array" ref="W2082">RoundToTwoSigFigs(B2082*$O2082+$N2082)&amp;" "&amp;$J2082</f>
        <v xml:space="preserve">0 </v>
      </c>
      <c r="X2082" t="str" cm="1">
        <f t="array" ref="X2082">RoundToTwoSigFigs(C2082*$O2082+$N2082)&amp;" "&amp;$J2082</f>
        <v xml:space="preserve">0 </v>
      </c>
      <c r="Y2082" t="b">
        <f t="shared" si="96"/>
        <v>0</v>
      </c>
      <c r="Z2082" t="b">
        <f t="shared" si="97"/>
        <v>1</v>
      </c>
      <c r="AA2082" t="b">
        <f t="shared" si="98"/>
        <v>0</v>
      </c>
    </row>
    <row r="2083" spans="23:27" x14ac:dyDescent="0.25">
      <c r="W2083" t="str" cm="1">
        <f t="array" ref="W2083">RoundToTwoSigFigs(B2083*$O2083+$N2083)&amp;" "&amp;$J2083</f>
        <v xml:space="preserve">0 </v>
      </c>
      <c r="X2083" t="str" cm="1">
        <f t="array" ref="X2083">RoundToTwoSigFigs(C2083*$O2083+$N2083)&amp;" "&amp;$J2083</f>
        <v xml:space="preserve">0 </v>
      </c>
      <c r="Y2083" t="b">
        <f t="shared" si="96"/>
        <v>0</v>
      </c>
      <c r="Z2083" t="b">
        <f t="shared" si="97"/>
        <v>1</v>
      </c>
      <c r="AA2083" t="b">
        <f t="shared" si="98"/>
        <v>0</v>
      </c>
    </row>
    <row r="2084" spans="23:27" x14ac:dyDescent="0.25">
      <c r="W2084" t="str" cm="1">
        <f t="array" ref="W2084">RoundToTwoSigFigs(B2084*$O2084+$N2084)&amp;" "&amp;$J2084</f>
        <v xml:space="preserve">0 </v>
      </c>
      <c r="X2084" t="str" cm="1">
        <f t="array" ref="X2084">RoundToTwoSigFigs(C2084*$O2084+$N2084)&amp;" "&amp;$J2084</f>
        <v xml:space="preserve">0 </v>
      </c>
      <c r="Y2084" t="b">
        <f t="shared" si="96"/>
        <v>0</v>
      </c>
      <c r="Z2084" t="b">
        <f t="shared" si="97"/>
        <v>1</v>
      </c>
      <c r="AA2084" t="b">
        <f t="shared" si="98"/>
        <v>0</v>
      </c>
    </row>
    <row r="2085" spans="23:27" x14ac:dyDescent="0.25">
      <c r="W2085" t="str" cm="1">
        <f t="array" ref="W2085">RoundToTwoSigFigs(B2085*$O2085+$N2085)&amp;" "&amp;$J2085</f>
        <v xml:space="preserve">0 </v>
      </c>
      <c r="X2085" t="str" cm="1">
        <f t="array" ref="X2085">RoundToTwoSigFigs(C2085*$O2085+$N2085)&amp;" "&amp;$J2085</f>
        <v xml:space="preserve">0 </v>
      </c>
      <c r="Y2085" t="b">
        <f t="shared" si="96"/>
        <v>0</v>
      </c>
      <c r="Z2085" t="b">
        <f t="shared" si="97"/>
        <v>1</v>
      </c>
      <c r="AA2085" t="b">
        <f t="shared" si="98"/>
        <v>0</v>
      </c>
    </row>
    <row r="2086" spans="23:27" x14ac:dyDescent="0.25">
      <c r="W2086" t="str" cm="1">
        <f t="array" ref="W2086">RoundToTwoSigFigs(B2086*$O2086+$N2086)&amp;" "&amp;$J2086</f>
        <v xml:space="preserve">0 </v>
      </c>
      <c r="X2086" t="str" cm="1">
        <f t="array" ref="X2086">RoundToTwoSigFigs(C2086*$O2086+$N2086)&amp;" "&amp;$J2086</f>
        <v xml:space="preserve">0 </v>
      </c>
      <c r="Y2086" t="b">
        <f t="shared" si="96"/>
        <v>0</v>
      </c>
      <c r="Z2086" t="b">
        <f t="shared" si="97"/>
        <v>1</v>
      </c>
      <c r="AA2086" t="b">
        <f t="shared" si="98"/>
        <v>0</v>
      </c>
    </row>
    <row r="2087" spans="23:27" x14ac:dyDescent="0.25">
      <c r="W2087" t="str" cm="1">
        <f t="array" ref="W2087">RoundToTwoSigFigs(B2087*$O2087+$N2087)&amp;" "&amp;$J2087</f>
        <v xml:space="preserve">0 </v>
      </c>
      <c r="X2087" t="str" cm="1">
        <f t="array" ref="X2087">RoundToTwoSigFigs(C2087*$O2087+$N2087)&amp;" "&amp;$J2087</f>
        <v xml:space="preserve">0 </v>
      </c>
      <c r="Y2087" t="b">
        <f t="shared" si="96"/>
        <v>0</v>
      </c>
      <c r="Z2087" t="b">
        <f t="shared" si="97"/>
        <v>1</v>
      </c>
      <c r="AA2087" t="b">
        <f t="shared" si="98"/>
        <v>0</v>
      </c>
    </row>
    <row r="2088" spans="23:27" x14ac:dyDescent="0.25">
      <c r="W2088" t="str" cm="1">
        <f t="array" ref="W2088">RoundToTwoSigFigs(B2088*$O2088+$N2088)&amp;" "&amp;$J2088</f>
        <v xml:space="preserve">0 </v>
      </c>
      <c r="X2088" t="str" cm="1">
        <f t="array" ref="X2088">RoundToTwoSigFigs(C2088*$O2088+$N2088)&amp;" "&amp;$J2088</f>
        <v xml:space="preserve">0 </v>
      </c>
      <c r="Y2088" t="b">
        <f t="shared" si="96"/>
        <v>0</v>
      </c>
      <c r="Z2088" t="b">
        <f t="shared" si="97"/>
        <v>1</v>
      </c>
      <c r="AA2088" t="b">
        <f t="shared" si="98"/>
        <v>0</v>
      </c>
    </row>
    <row r="2089" spans="23:27" x14ac:dyDescent="0.25">
      <c r="W2089" t="str" cm="1">
        <f t="array" ref="W2089">RoundToTwoSigFigs(B2089*$O2089+$N2089)&amp;" "&amp;$J2089</f>
        <v xml:space="preserve">0 </v>
      </c>
      <c r="X2089" t="str" cm="1">
        <f t="array" ref="X2089">RoundToTwoSigFigs(C2089*$O2089+$N2089)&amp;" "&amp;$J2089</f>
        <v xml:space="preserve">0 </v>
      </c>
      <c r="Y2089" t="b">
        <f t="shared" si="96"/>
        <v>0</v>
      </c>
      <c r="Z2089" t="b">
        <f t="shared" si="97"/>
        <v>1</v>
      </c>
      <c r="AA2089" t="b">
        <f t="shared" si="98"/>
        <v>0</v>
      </c>
    </row>
    <row r="2090" spans="23:27" x14ac:dyDescent="0.25">
      <c r="W2090" t="str" cm="1">
        <f t="array" ref="W2090">RoundToTwoSigFigs(B2090*$O2090+$N2090)&amp;" "&amp;$J2090</f>
        <v xml:space="preserve">0 </v>
      </c>
      <c r="X2090" t="str" cm="1">
        <f t="array" ref="X2090">RoundToTwoSigFigs(C2090*$O2090+$N2090)&amp;" "&amp;$J2090</f>
        <v xml:space="preserve">0 </v>
      </c>
      <c r="Y2090" t="b">
        <f t="shared" si="96"/>
        <v>0</v>
      </c>
      <c r="Z2090" t="b">
        <f t="shared" si="97"/>
        <v>1</v>
      </c>
      <c r="AA2090" t="b">
        <f t="shared" si="98"/>
        <v>0</v>
      </c>
    </row>
    <row r="2091" spans="23:27" x14ac:dyDescent="0.25">
      <c r="W2091" t="str" cm="1">
        <f t="array" ref="W2091">RoundToTwoSigFigs(B2091*$O2091+$N2091)&amp;" "&amp;$J2091</f>
        <v xml:space="preserve">0 </v>
      </c>
      <c r="X2091" t="str" cm="1">
        <f t="array" ref="X2091">RoundToTwoSigFigs(C2091*$O2091+$N2091)&amp;" "&amp;$J2091</f>
        <v xml:space="preserve">0 </v>
      </c>
      <c r="Y2091" t="b">
        <f t="shared" si="96"/>
        <v>0</v>
      </c>
      <c r="Z2091" t="b">
        <f t="shared" si="97"/>
        <v>1</v>
      </c>
      <c r="AA2091" t="b">
        <f t="shared" si="98"/>
        <v>0</v>
      </c>
    </row>
    <row r="2092" spans="23:27" x14ac:dyDescent="0.25">
      <c r="W2092" t="str" cm="1">
        <f t="array" ref="W2092">RoundToTwoSigFigs(B2092*$O2092+$N2092)&amp;" "&amp;$J2092</f>
        <v xml:space="preserve">0 </v>
      </c>
      <c r="X2092" t="str" cm="1">
        <f t="array" ref="X2092">RoundToTwoSigFigs(C2092*$O2092+$N2092)&amp;" "&amp;$J2092</f>
        <v xml:space="preserve">0 </v>
      </c>
      <c r="Y2092" t="b">
        <f t="shared" si="96"/>
        <v>0</v>
      </c>
      <c r="Z2092" t="b">
        <f t="shared" si="97"/>
        <v>1</v>
      </c>
      <c r="AA2092" t="b">
        <f t="shared" si="98"/>
        <v>0</v>
      </c>
    </row>
    <row r="2093" spans="23:27" x14ac:dyDescent="0.25">
      <c r="W2093" t="str" cm="1">
        <f t="array" ref="W2093">RoundToTwoSigFigs(B2093*$O2093+$N2093)&amp;" "&amp;$J2093</f>
        <v xml:space="preserve">0 </v>
      </c>
      <c r="X2093" t="str" cm="1">
        <f t="array" ref="X2093">RoundToTwoSigFigs(C2093*$O2093+$N2093)&amp;" "&amp;$J2093</f>
        <v xml:space="preserve">0 </v>
      </c>
      <c r="Y2093" t="b">
        <f t="shared" si="96"/>
        <v>0</v>
      </c>
      <c r="Z2093" t="b">
        <f t="shared" si="97"/>
        <v>1</v>
      </c>
      <c r="AA2093" t="b">
        <f t="shared" si="98"/>
        <v>0</v>
      </c>
    </row>
    <row r="2094" spans="23:27" x14ac:dyDescent="0.25">
      <c r="W2094" t="str" cm="1">
        <f t="array" ref="W2094">RoundToTwoSigFigs(B2094*$O2094+$N2094)&amp;" "&amp;$J2094</f>
        <v xml:space="preserve">0 </v>
      </c>
      <c r="X2094" t="str" cm="1">
        <f t="array" ref="X2094">RoundToTwoSigFigs(C2094*$O2094+$N2094)&amp;" "&amp;$J2094</f>
        <v xml:space="preserve">0 </v>
      </c>
      <c r="Y2094" t="b">
        <f t="shared" si="96"/>
        <v>0</v>
      </c>
      <c r="Z2094" t="b">
        <f t="shared" si="97"/>
        <v>1</v>
      </c>
      <c r="AA2094" t="b">
        <f t="shared" si="98"/>
        <v>0</v>
      </c>
    </row>
    <row r="2095" spans="23:27" x14ac:dyDescent="0.25">
      <c r="W2095" t="str" cm="1">
        <f t="array" ref="W2095">RoundToTwoSigFigs(B2095*$O2095+$N2095)&amp;" "&amp;$J2095</f>
        <v xml:space="preserve">0 </v>
      </c>
      <c r="X2095" t="str" cm="1">
        <f t="array" ref="X2095">RoundToTwoSigFigs(C2095*$O2095+$N2095)&amp;" "&amp;$J2095</f>
        <v xml:space="preserve">0 </v>
      </c>
      <c r="Y2095" t="b">
        <f t="shared" si="96"/>
        <v>0</v>
      </c>
      <c r="Z2095" t="b">
        <f t="shared" si="97"/>
        <v>1</v>
      </c>
      <c r="AA2095" t="b">
        <f t="shared" si="98"/>
        <v>0</v>
      </c>
    </row>
    <row r="2096" spans="23:27" x14ac:dyDescent="0.25">
      <c r="W2096" t="str" cm="1">
        <f t="array" ref="W2096">RoundToTwoSigFigs(B2096*$O2096+$N2096)&amp;" "&amp;$J2096</f>
        <v xml:space="preserve">0 </v>
      </c>
      <c r="X2096" t="str" cm="1">
        <f t="array" ref="X2096">RoundToTwoSigFigs(C2096*$O2096+$N2096)&amp;" "&amp;$J2096</f>
        <v xml:space="preserve">0 </v>
      </c>
      <c r="Y2096" t="b">
        <f t="shared" si="96"/>
        <v>0</v>
      </c>
      <c r="Z2096" t="b">
        <f t="shared" si="97"/>
        <v>1</v>
      </c>
      <c r="AA2096" t="b">
        <f t="shared" si="98"/>
        <v>0</v>
      </c>
    </row>
    <row r="2097" spans="23:27" x14ac:dyDescent="0.25">
      <c r="W2097" t="str" cm="1">
        <f t="array" ref="W2097">RoundToTwoSigFigs(B2097*$O2097+$N2097)&amp;" "&amp;$J2097</f>
        <v xml:space="preserve">0 </v>
      </c>
      <c r="X2097" t="str" cm="1">
        <f t="array" ref="X2097">RoundToTwoSigFigs(C2097*$O2097+$N2097)&amp;" "&amp;$J2097</f>
        <v xml:space="preserve">0 </v>
      </c>
      <c r="Y2097" t="b">
        <f t="shared" si="96"/>
        <v>0</v>
      </c>
      <c r="Z2097" t="b">
        <f t="shared" si="97"/>
        <v>1</v>
      </c>
      <c r="AA2097" t="b">
        <f t="shared" si="98"/>
        <v>0</v>
      </c>
    </row>
    <row r="2098" spans="23:27" x14ac:dyDescent="0.25">
      <c r="W2098" t="str" cm="1">
        <f t="array" ref="W2098">RoundToTwoSigFigs(B2098*$O2098+$N2098)&amp;" "&amp;$J2098</f>
        <v xml:space="preserve">0 </v>
      </c>
      <c r="X2098" t="str" cm="1">
        <f t="array" ref="X2098">RoundToTwoSigFigs(C2098*$O2098+$N2098)&amp;" "&amp;$J2098</f>
        <v xml:space="preserve">0 </v>
      </c>
      <c r="Y2098" t="b">
        <f t="shared" si="96"/>
        <v>0</v>
      </c>
      <c r="Z2098" t="b">
        <f t="shared" si="97"/>
        <v>1</v>
      </c>
      <c r="AA2098" t="b">
        <f t="shared" si="98"/>
        <v>0</v>
      </c>
    </row>
    <row r="2099" spans="23:27" x14ac:dyDescent="0.25">
      <c r="W2099" t="str" cm="1">
        <f t="array" ref="W2099">RoundToTwoSigFigs(B2099*$O2099+$N2099)&amp;" "&amp;$J2099</f>
        <v xml:space="preserve">0 </v>
      </c>
      <c r="X2099" t="str" cm="1">
        <f t="array" ref="X2099">RoundToTwoSigFigs(C2099*$O2099+$N2099)&amp;" "&amp;$J2099</f>
        <v xml:space="preserve">0 </v>
      </c>
      <c r="Y2099" t="b">
        <f t="shared" si="96"/>
        <v>0</v>
      </c>
      <c r="Z2099" t="b">
        <f t="shared" si="97"/>
        <v>1</v>
      </c>
      <c r="AA2099" t="b">
        <f t="shared" si="98"/>
        <v>0</v>
      </c>
    </row>
    <row r="2100" spans="23:27" x14ac:dyDescent="0.25">
      <c r="W2100" t="str" cm="1">
        <f t="array" ref="W2100">RoundToTwoSigFigs(B2100*$O2100+$N2100)&amp;" "&amp;$J2100</f>
        <v xml:space="preserve">0 </v>
      </c>
      <c r="X2100" t="str" cm="1">
        <f t="array" ref="X2100">RoundToTwoSigFigs(C2100*$O2100+$N2100)&amp;" "&amp;$J2100</f>
        <v xml:space="preserve">0 </v>
      </c>
      <c r="Y2100" t="b">
        <f t="shared" si="96"/>
        <v>0</v>
      </c>
      <c r="Z2100" t="b">
        <f t="shared" si="97"/>
        <v>1</v>
      </c>
      <c r="AA2100" t="b">
        <f t="shared" si="98"/>
        <v>0</v>
      </c>
    </row>
    <row r="2101" spans="23:27" x14ac:dyDescent="0.25">
      <c r="W2101" t="str" cm="1">
        <f t="array" ref="W2101">RoundToTwoSigFigs(B2101*$O2101+$N2101)&amp;" "&amp;$J2101</f>
        <v xml:space="preserve">0 </v>
      </c>
      <c r="X2101" t="str" cm="1">
        <f t="array" ref="X2101">RoundToTwoSigFigs(C2101*$O2101+$N2101)&amp;" "&amp;$J2101</f>
        <v xml:space="preserve">0 </v>
      </c>
      <c r="Y2101" t="b">
        <f t="shared" si="96"/>
        <v>0</v>
      </c>
      <c r="Z2101" t="b">
        <f t="shared" si="97"/>
        <v>1</v>
      </c>
      <c r="AA2101" t="b">
        <f t="shared" si="98"/>
        <v>0</v>
      </c>
    </row>
    <row r="2102" spans="23:27" x14ac:dyDescent="0.25">
      <c r="W2102" t="str" cm="1">
        <f t="array" ref="W2102">RoundToTwoSigFigs(B2102*$O2102+$N2102)&amp;" "&amp;$J2102</f>
        <v xml:space="preserve">0 </v>
      </c>
      <c r="X2102" t="str" cm="1">
        <f t="array" ref="X2102">RoundToTwoSigFigs(C2102*$O2102+$N2102)&amp;" "&amp;$J2102</f>
        <v xml:space="preserve">0 </v>
      </c>
      <c r="Y2102" t="b">
        <f t="shared" si="96"/>
        <v>0</v>
      </c>
      <c r="Z2102" t="b">
        <f t="shared" si="97"/>
        <v>1</v>
      </c>
      <c r="AA2102" t="b">
        <f t="shared" si="98"/>
        <v>0</v>
      </c>
    </row>
    <row r="2103" spans="23:27" x14ac:dyDescent="0.25">
      <c r="W2103" t="str" cm="1">
        <f t="array" ref="W2103">RoundToTwoSigFigs(B2103*$O2103+$N2103)&amp;" "&amp;$J2103</f>
        <v xml:space="preserve">0 </v>
      </c>
      <c r="X2103" t="str" cm="1">
        <f t="array" ref="X2103">RoundToTwoSigFigs(C2103*$O2103+$N2103)&amp;" "&amp;$J2103</f>
        <v xml:space="preserve">0 </v>
      </c>
      <c r="Y2103" t="b">
        <f t="shared" si="96"/>
        <v>0</v>
      </c>
      <c r="Z2103" t="b">
        <f t="shared" si="97"/>
        <v>1</v>
      </c>
      <c r="AA2103" t="b">
        <f t="shared" si="98"/>
        <v>0</v>
      </c>
    </row>
    <row r="2104" spans="23:27" x14ac:dyDescent="0.25">
      <c r="W2104" t="str" cm="1">
        <f t="array" ref="W2104">RoundToTwoSigFigs(B2104*$O2104+$N2104)&amp;" "&amp;$J2104</f>
        <v xml:space="preserve">0 </v>
      </c>
      <c r="X2104" t="str" cm="1">
        <f t="array" ref="X2104">RoundToTwoSigFigs(C2104*$O2104+$N2104)&amp;" "&amp;$J2104</f>
        <v xml:space="preserve">0 </v>
      </c>
      <c r="Y2104" t="b">
        <f t="shared" si="96"/>
        <v>0</v>
      </c>
      <c r="Z2104" t="b">
        <f t="shared" si="97"/>
        <v>1</v>
      </c>
      <c r="AA2104" t="b">
        <f t="shared" si="98"/>
        <v>0</v>
      </c>
    </row>
    <row r="2105" spans="23:27" x14ac:dyDescent="0.25">
      <c r="W2105" t="str" cm="1">
        <f t="array" ref="W2105">RoundToTwoSigFigs(B2105*$O2105+$N2105)&amp;" "&amp;$J2105</f>
        <v xml:space="preserve">0 </v>
      </c>
      <c r="X2105" t="str" cm="1">
        <f t="array" ref="X2105">RoundToTwoSigFigs(C2105*$O2105+$N2105)&amp;" "&amp;$J2105</f>
        <v xml:space="preserve">0 </v>
      </c>
      <c r="Y2105" t="b">
        <f t="shared" si="96"/>
        <v>0</v>
      </c>
      <c r="Z2105" t="b">
        <f t="shared" si="97"/>
        <v>1</v>
      </c>
      <c r="AA2105" t="b">
        <f t="shared" si="98"/>
        <v>0</v>
      </c>
    </row>
    <row r="2106" spans="23:27" x14ac:dyDescent="0.25">
      <c r="W2106" t="str" cm="1">
        <f t="array" ref="W2106">RoundToTwoSigFigs(B2106*$O2106+$N2106)&amp;" "&amp;$J2106</f>
        <v xml:space="preserve">0 </v>
      </c>
      <c r="X2106" t="str" cm="1">
        <f t="array" ref="X2106">RoundToTwoSigFigs(C2106*$O2106+$N2106)&amp;" "&amp;$J2106</f>
        <v xml:space="preserve">0 </v>
      </c>
      <c r="Y2106" t="b">
        <f t="shared" si="96"/>
        <v>0</v>
      </c>
      <c r="Z2106" t="b">
        <f t="shared" si="97"/>
        <v>1</v>
      </c>
      <c r="AA2106" t="b">
        <f t="shared" si="98"/>
        <v>0</v>
      </c>
    </row>
    <row r="2107" spans="23:27" x14ac:dyDescent="0.25">
      <c r="W2107" t="str" cm="1">
        <f t="array" ref="W2107">RoundToTwoSigFigs(B2107*$O2107+$N2107)&amp;" "&amp;$J2107</f>
        <v xml:space="preserve">0 </v>
      </c>
      <c r="X2107" t="str" cm="1">
        <f t="array" ref="X2107">RoundToTwoSigFigs(C2107*$O2107+$N2107)&amp;" "&amp;$J2107</f>
        <v xml:space="preserve">0 </v>
      </c>
      <c r="Y2107" t="b">
        <f t="shared" si="96"/>
        <v>0</v>
      </c>
      <c r="Z2107" t="b">
        <f t="shared" si="97"/>
        <v>1</v>
      </c>
      <c r="AA2107" t="b">
        <f t="shared" si="98"/>
        <v>0</v>
      </c>
    </row>
    <row r="2108" spans="23:27" x14ac:dyDescent="0.25">
      <c r="W2108" t="str" cm="1">
        <f t="array" ref="W2108">RoundToTwoSigFigs(B2108*$O2108+$N2108)&amp;" "&amp;$J2108</f>
        <v xml:space="preserve">0 </v>
      </c>
      <c r="X2108" t="str" cm="1">
        <f t="array" ref="X2108">RoundToTwoSigFigs(C2108*$O2108+$N2108)&amp;" "&amp;$J2108</f>
        <v xml:space="preserve">0 </v>
      </c>
      <c r="Y2108" t="b">
        <f t="shared" si="96"/>
        <v>0</v>
      </c>
      <c r="Z2108" t="b">
        <f t="shared" si="97"/>
        <v>1</v>
      </c>
      <c r="AA2108" t="b">
        <f t="shared" si="98"/>
        <v>0</v>
      </c>
    </row>
    <row r="2109" spans="23:27" x14ac:dyDescent="0.25">
      <c r="W2109" t="str" cm="1">
        <f t="array" ref="W2109">RoundToTwoSigFigs(B2109*$O2109+$N2109)&amp;" "&amp;$J2109</f>
        <v xml:space="preserve">0 </v>
      </c>
      <c r="X2109" t="str" cm="1">
        <f t="array" ref="X2109">RoundToTwoSigFigs(C2109*$O2109+$N2109)&amp;" "&amp;$J2109</f>
        <v xml:space="preserve">0 </v>
      </c>
      <c r="Y2109" t="b">
        <f t="shared" si="96"/>
        <v>0</v>
      </c>
      <c r="Z2109" t="b">
        <f t="shared" si="97"/>
        <v>1</v>
      </c>
      <c r="AA2109" t="b">
        <f t="shared" si="98"/>
        <v>0</v>
      </c>
    </row>
    <row r="2110" spans="23:27" x14ac:dyDescent="0.25">
      <c r="W2110" t="str" cm="1">
        <f t="array" ref="W2110">RoundToTwoSigFigs(B2110*$O2110+$N2110)&amp;" "&amp;$J2110</f>
        <v xml:space="preserve">0 </v>
      </c>
      <c r="X2110" t="str" cm="1">
        <f t="array" ref="X2110">RoundToTwoSigFigs(C2110*$O2110+$N2110)&amp;" "&amp;$J2110</f>
        <v xml:space="preserve">0 </v>
      </c>
      <c r="Y2110" t="b">
        <f t="shared" si="96"/>
        <v>0</v>
      </c>
      <c r="Z2110" t="b">
        <f t="shared" si="97"/>
        <v>1</v>
      </c>
      <c r="AA2110" t="b">
        <f t="shared" si="98"/>
        <v>0</v>
      </c>
    </row>
    <row r="2111" spans="23:27" x14ac:dyDescent="0.25">
      <c r="W2111" t="str" cm="1">
        <f t="array" ref="W2111">RoundToTwoSigFigs(B2111*$O2111+$N2111)&amp;" "&amp;$J2111</f>
        <v xml:space="preserve">0 </v>
      </c>
      <c r="X2111" t="str" cm="1">
        <f t="array" ref="X2111">RoundToTwoSigFigs(C2111*$O2111+$N2111)&amp;" "&amp;$J2111</f>
        <v xml:space="preserve">0 </v>
      </c>
      <c r="Y2111" t="b">
        <f t="shared" si="96"/>
        <v>0</v>
      </c>
      <c r="Z2111" t="b">
        <f t="shared" si="97"/>
        <v>1</v>
      </c>
      <c r="AA2111" t="b">
        <f t="shared" si="98"/>
        <v>0</v>
      </c>
    </row>
    <row r="2112" spans="23:27" x14ac:dyDescent="0.25">
      <c r="W2112" t="str" cm="1">
        <f t="array" ref="W2112">RoundToTwoSigFigs(B2112*$O2112+$N2112)&amp;" "&amp;$J2112</f>
        <v xml:space="preserve">0 </v>
      </c>
      <c r="X2112" t="str" cm="1">
        <f t="array" ref="X2112">RoundToTwoSigFigs(C2112*$O2112+$N2112)&amp;" "&amp;$J2112</f>
        <v xml:space="preserve">0 </v>
      </c>
      <c r="Y2112" t="b">
        <f t="shared" si="96"/>
        <v>0</v>
      </c>
      <c r="Z2112" t="b">
        <f t="shared" si="97"/>
        <v>1</v>
      </c>
      <c r="AA2112" t="b">
        <f t="shared" si="98"/>
        <v>0</v>
      </c>
    </row>
    <row r="2113" spans="23:27" x14ac:dyDescent="0.25">
      <c r="W2113" t="str" cm="1">
        <f t="array" ref="W2113">RoundToTwoSigFigs(B2113*$O2113+$N2113)&amp;" "&amp;$J2113</f>
        <v xml:space="preserve">0 </v>
      </c>
      <c r="X2113" t="str" cm="1">
        <f t="array" ref="X2113">RoundToTwoSigFigs(C2113*$O2113+$N2113)&amp;" "&amp;$J2113</f>
        <v xml:space="preserve">0 </v>
      </c>
      <c r="Y2113" t="b">
        <f t="shared" si="96"/>
        <v>0</v>
      </c>
      <c r="Z2113" t="b">
        <f t="shared" si="97"/>
        <v>1</v>
      </c>
      <c r="AA2113" t="b">
        <f t="shared" si="98"/>
        <v>0</v>
      </c>
    </row>
    <row r="2114" spans="23:27" x14ac:dyDescent="0.25">
      <c r="W2114" t="str" cm="1">
        <f t="array" ref="W2114">RoundToTwoSigFigs(B2114*$O2114+$N2114)&amp;" "&amp;$J2114</f>
        <v xml:space="preserve">0 </v>
      </c>
      <c r="X2114" t="str" cm="1">
        <f t="array" ref="X2114">RoundToTwoSigFigs(C2114*$O2114+$N2114)&amp;" "&amp;$J2114</f>
        <v xml:space="preserve">0 </v>
      </c>
      <c r="Y2114" t="b">
        <f t="shared" si="96"/>
        <v>0</v>
      </c>
      <c r="Z2114" t="b">
        <f t="shared" si="97"/>
        <v>1</v>
      </c>
      <c r="AA2114" t="b">
        <f t="shared" si="98"/>
        <v>0</v>
      </c>
    </row>
    <row r="2115" spans="23:27" x14ac:dyDescent="0.25">
      <c r="W2115" t="str" cm="1">
        <f t="array" ref="W2115">RoundToTwoSigFigs(B2115*$O2115+$N2115)&amp;" "&amp;$J2115</f>
        <v xml:space="preserve">0 </v>
      </c>
      <c r="X2115" t="str" cm="1">
        <f t="array" ref="X2115">RoundToTwoSigFigs(C2115*$O2115+$N2115)&amp;" "&amp;$J2115</f>
        <v xml:space="preserve">0 </v>
      </c>
      <c r="Y2115" t="b">
        <f t="shared" ref="Y2115:Y2178" si="99">AND((W2115=U2115),(V2115=X2115))</f>
        <v>0</v>
      </c>
      <c r="Z2115" t="b">
        <f t="shared" ref="Z2115:Z2178" si="100">AND(B2115&gt;=F2115,B2115&lt;=G2115)</f>
        <v>1</v>
      </c>
      <c r="AA2115" t="b">
        <f t="shared" ref="AA2115:AA2178" si="101">F2115&lt;G2115</f>
        <v>0</v>
      </c>
    </row>
    <row r="2116" spans="23:27" x14ac:dyDescent="0.25">
      <c r="W2116" t="str" cm="1">
        <f t="array" ref="W2116">RoundToTwoSigFigs(B2116*$O2116+$N2116)&amp;" "&amp;$J2116</f>
        <v xml:space="preserve">0 </v>
      </c>
      <c r="X2116" t="str" cm="1">
        <f t="array" ref="X2116">RoundToTwoSigFigs(C2116*$O2116+$N2116)&amp;" "&amp;$J2116</f>
        <v xml:space="preserve">0 </v>
      </c>
      <c r="Y2116" t="b">
        <f t="shared" si="99"/>
        <v>0</v>
      </c>
      <c r="Z2116" t="b">
        <f t="shared" si="100"/>
        <v>1</v>
      </c>
      <c r="AA2116" t="b">
        <f t="shared" si="101"/>
        <v>0</v>
      </c>
    </row>
    <row r="2117" spans="23:27" x14ac:dyDescent="0.25">
      <c r="W2117" t="str" cm="1">
        <f t="array" ref="W2117">RoundToTwoSigFigs(B2117*$O2117+$N2117)&amp;" "&amp;$J2117</f>
        <v xml:space="preserve">0 </v>
      </c>
      <c r="X2117" t="str" cm="1">
        <f t="array" ref="X2117">RoundToTwoSigFigs(C2117*$O2117+$N2117)&amp;" "&amp;$J2117</f>
        <v xml:space="preserve">0 </v>
      </c>
      <c r="Y2117" t="b">
        <f t="shared" si="99"/>
        <v>0</v>
      </c>
      <c r="Z2117" t="b">
        <f t="shared" si="100"/>
        <v>1</v>
      </c>
      <c r="AA2117" t="b">
        <f t="shared" si="101"/>
        <v>0</v>
      </c>
    </row>
    <row r="2118" spans="23:27" x14ac:dyDescent="0.25">
      <c r="W2118" t="str" cm="1">
        <f t="array" ref="W2118">RoundToTwoSigFigs(B2118*$O2118+$N2118)&amp;" "&amp;$J2118</f>
        <v xml:space="preserve">0 </v>
      </c>
      <c r="X2118" t="str" cm="1">
        <f t="array" ref="X2118">RoundToTwoSigFigs(C2118*$O2118+$N2118)&amp;" "&amp;$J2118</f>
        <v xml:space="preserve">0 </v>
      </c>
      <c r="Y2118" t="b">
        <f t="shared" si="99"/>
        <v>0</v>
      </c>
      <c r="Z2118" t="b">
        <f t="shared" si="100"/>
        <v>1</v>
      </c>
      <c r="AA2118" t="b">
        <f t="shared" si="101"/>
        <v>0</v>
      </c>
    </row>
    <row r="2119" spans="23:27" x14ac:dyDescent="0.25">
      <c r="W2119" t="str" cm="1">
        <f t="array" ref="W2119">RoundToTwoSigFigs(B2119*$O2119+$N2119)&amp;" "&amp;$J2119</f>
        <v xml:space="preserve">0 </v>
      </c>
      <c r="X2119" t="str" cm="1">
        <f t="array" ref="X2119">RoundToTwoSigFigs(C2119*$O2119+$N2119)&amp;" "&amp;$J2119</f>
        <v xml:space="preserve">0 </v>
      </c>
      <c r="Y2119" t="b">
        <f t="shared" si="99"/>
        <v>0</v>
      </c>
      <c r="Z2119" t="b">
        <f t="shared" si="100"/>
        <v>1</v>
      </c>
      <c r="AA2119" t="b">
        <f t="shared" si="101"/>
        <v>0</v>
      </c>
    </row>
    <row r="2120" spans="23:27" x14ac:dyDescent="0.25">
      <c r="W2120" t="str" cm="1">
        <f t="array" ref="W2120">RoundToTwoSigFigs(B2120*$O2120+$N2120)&amp;" "&amp;$J2120</f>
        <v xml:space="preserve">0 </v>
      </c>
      <c r="X2120" t="str" cm="1">
        <f t="array" ref="X2120">RoundToTwoSigFigs(C2120*$O2120+$N2120)&amp;" "&amp;$J2120</f>
        <v xml:space="preserve">0 </v>
      </c>
      <c r="Y2120" t="b">
        <f t="shared" si="99"/>
        <v>0</v>
      </c>
      <c r="Z2120" t="b">
        <f t="shared" si="100"/>
        <v>1</v>
      </c>
      <c r="AA2120" t="b">
        <f t="shared" si="101"/>
        <v>0</v>
      </c>
    </row>
    <row r="2121" spans="23:27" x14ac:dyDescent="0.25">
      <c r="W2121" t="str" cm="1">
        <f t="array" ref="W2121">RoundToTwoSigFigs(B2121*$O2121+$N2121)&amp;" "&amp;$J2121</f>
        <v xml:space="preserve">0 </v>
      </c>
      <c r="X2121" t="str" cm="1">
        <f t="array" ref="X2121">RoundToTwoSigFigs(C2121*$O2121+$N2121)&amp;" "&amp;$J2121</f>
        <v xml:space="preserve">0 </v>
      </c>
      <c r="Y2121" t="b">
        <f t="shared" si="99"/>
        <v>0</v>
      </c>
      <c r="Z2121" t="b">
        <f t="shared" si="100"/>
        <v>1</v>
      </c>
      <c r="AA2121" t="b">
        <f t="shared" si="101"/>
        <v>0</v>
      </c>
    </row>
    <row r="2122" spans="23:27" x14ac:dyDescent="0.25">
      <c r="W2122" t="str" cm="1">
        <f t="array" ref="W2122">RoundToTwoSigFigs(B2122*$O2122+$N2122)&amp;" "&amp;$J2122</f>
        <v xml:space="preserve">0 </v>
      </c>
      <c r="X2122" t="str" cm="1">
        <f t="array" ref="X2122">RoundToTwoSigFigs(C2122*$O2122+$N2122)&amp;" "&amp;$J2122</f>
        <v xml:space="preserve">0 </v>
      </c>
      <c r="Y2122" t="b">
        <f t="shared" si="99"/>
        <v>0</v>
      </c>
      <c r="Z2122" t="b">
        <f t="shared" si="100"/>
        <v>1</v>
      </c>
      <c r="AA2122" t="b">
        <f t="shared" si="101"/>
        <v>0</v>
      </c>
    </row>
    <row r="2123" spans="23:27" x14ac:dyDescent="0.25">
      <c r="W2123" t="str" cm="1">
        <f t="array" ref="W2123">RoundToTwoSigFigs(B2123*$O2123+$N2123)&amp;" "&amp;$J2123</f>
        <v xml:space="preserve">0 </v>
      </c>
      <c r="X2123" t="str" cm="1">
        <f t="array" ref="X2123">RoundToTwoSigFigs(C2123*$O2123+$N2123)&amp;" "&amp;$J2123</f>
        <v xml:space="preserve">0 </v>
      </c>
      <c r="Y2123" t="b">
        <f t="shared" si="99"/>
        <v>0</v>
      </c>
      <c r="Z2123" t="b">
        <f t="shared" si="100"/>
        <v>1</v>
      </c>
      <c r="AA2123" t="b">
        <f t="shared" si="101"/>
        <v>0</v>
      </c>
    </row>
    <row r="2124" spans="23:27" x14ac:dyDescent="0.25">
      <c r="W2124" t="str" cm="1">
        <f t="array" ref="W2124">RoundToTwoSigFigs(B2124*$O2124+$N2124)&amp;" "&amp;$J2124</f>
        <v xml:space="preserve">0 </v>
      </c>
      <c r="X2124" t="str" cm="1">
        <f t="array" ref="X2124">RoundToTwoSigFigs(C2124*$O2124+$N2124)&amp;" "&amp;$J2124</f>
        <v xml:space="preserve">0 </v>
      </c>
      <c r="Y2124" t="b">
        <f t="shared" si="99"/>
        <v>0</v>
      </c>
      <c r="Z2124" t="b">
        <f t="shared" si="100"/>
        <v>1</v>
      </c>
      <c r="AA2124" t="b">
        <f t="shared" si="101"/>
        <v>0</v>
      </c>
    </row>
    <row r="2125" spans="23:27" x14ac:dyDescent="0.25">
      <c r="W2125" t="str" cm="1">
        <f t="array" ref="W2125">RoundToTwoSigFigs(B2125*$O2125+$N2125)&amp;" "&amp;$J2125</f>
        <v xml:space="preserve">0 </v>
      </c>
      <c r="X2125" t="str" cm="1">
        <f t="array" ref="X2125">RoundToTwoSigFigs(C2125*$O2125+$N2125)&amp;" "&amp;$J2125</f>
        <v xml:space="preserve">0 </v>
      </c>
      <c r="Y2125" t="b">
        <f t="shared" si="99"/>
        <v>0</v>
      </c>
      <c r="Z2125" t="b">
        <f t="shared" si="100"/>
        <v>1</v>
      </c>
      <c r="AA2125" t="b">
        <f t="shared" si="101"/>
        <v>0</v>
      </c>
    </row>
    <row r="2126" spans="23:27" x14ac:dyDescent="0.25">
      <c r="W2126" t="str" cm="1">
        <f t="array" ref="W2126">RoundToTwoSigFigs(B2126*$O2126+$N2126)&amp;" "&amp;$J2126</f>
        <v xml:space="preserve">0 </v>
      </c>
      <c r="X2126" t="str" cm="1">
        <f t="array" ref="X2126">RoundToTwoSigFigs(C2126*$O2126+$N2126)&amp;" "&amp;$J2126</f>
        <v xml:space="preserve">0 </v>
      </c>
      <c r="Y2126" t="b">
        <f t="shared" si="99"/>
        <v>0</v>
      </c>
      <c r="Z2126" t="b">
        <f t="shared" si="100"/>
        <v>1</v>
      </c>
      <c r="AA2126" t="b">
        <f t="shared" si="101"/>
        <v>0</v>
      </c>
    </row>
    <row r="2127" spans="23:27" x14ac:dyDescent="0.25">
      <c r="W2127" t="str" cm="1">
        <f t="array" ref="W2127">RoundToTwoSigFigs(B2127*$O2127+$N2127)&amp;" "&amp;$J2127</f>
        <v xml:space="preserve">0 </v>
      </c>
      <c r="X2127" t="str" cm="1">
        <f t="array" ref="X2127">RoundToTwoSigFigs(C2127*$O2127+$N2127)&amp;" "&amp;$J2127</f>
        <v xml:space="preserve">0 </v>
      </c>
      <c r="Y2127" t="b">
        <f t="shared" si="99"/>
        <v>0</v>
      </c>
      <c r="Z2127" t="b">
        <f t="shared" si="100"/>
        <v>1</v>
      </c>
      <c r="AA2127" t="b">
        <f t="shared" si="101"/>
        <v>0</v>
      </c>
    </row>
    <row r="2128" spans="23:27" x14ac:dyDescent="0.25">
      <c r="W2128" t="str" cm="1">
        <f t="array" ref="W2128">RoundToTwoSigFigs(B2128*$O2128+$N2128)&amp;" "&amp;$J2128</f>
        <v xml:space="preserve">0 </v>
      </c>
      <c r="X2128" t="str" cm="1">
        <f t="array" ref="X2128">RoundToTwoSigFigs(C2128*$O2128+$N2128)&amp;" "&amp;$J2128</f>
        <v xml:space="preserve">0 </v>
      </c>
      <c r="Y2128" t="b">
        <f t="shared" si="99"/>
        <v>0</v>
      </c>
      <c r="Z2128" t="b">
        <f t="shared" si="100"/>
        <v>1</v>
      </c>
      <c r="AA2128" t="b">
        <f t="shared" si="101"/>
        <v>0</v>
      </c>
    </row>
    <row r="2129" spans="23:27" x14ac:dyDescent="0.25">
      <c r="W2129" t="str" cm="1">
        <f t="array" ref="W2129">RoundToTwoSigFigs(B2129*$O2129+$N2129)&amp;" "&amp;$J2129</f>
        <v xml:space="preserve">0 </v>
      </c>
      <c r="X2129" t="str" cm="1">
        <f t="array" ref="X2129">RoundToTwoSigFigs(C2129*$O2129+$N2129)&amp;" "&amp;$J2129</f>
        <v xml:space="preserve">0 </v>
      </c>
      <c r="Y2129" t="b">
        <f t="shared" si="99"/>
        <v>0</v>
      </c>
      <c r="Z2129" t="b">
        <f t="shared" si="100"/>
        <v>1</v>
      </c>
      <c r="AA2129" t="b">
        <f t="shared" si="101"/>
        <v>0</v>
      </c>
    </row>
    <row r="2130" spans="23:27" x14ac:dyDescent="0.25">
      <c r="W2130" t="str" cm="1">
        <f t="array" ref="W2130">RoundToTwoSigFigs(B2130*$O2130+$N2130)&amp;" "&amp;$J2130</f>
        <v xml:space="preserve">0 </v>
      </c>
      <c r="X2130" t="str" cm="1">
        <f t="array" ref="X2130">RoundToTwoSigFigs(C2130*$O2130+$N2130)&amp;" "&amp;$J2130</f>
        <v xml:space="preserve">0 </v>
      </c>
      <c r="Y2130" t="b">
        <f t="shared" si="99"/>
        <v>0</v>
      </c>
      <c r="Z2130" t="b">
        <f t="shared" si="100"/>
        <v>1</v>
      </c>
      <c r="AA2130" t="b">
        <f t="shared" si="101"/>
        <v>0</v>
      </c>
    </row>
    <row r="2131" spans="23:27" x14ac:dyDescent="0.25">
      <c r="W2131" t="str" cm="1">
        <f t="array" ref="W2131">RoundToTwoSigFigs(B2131*$O2131+$N2131)&amp;" "&amp;$J2131</f>
        <v xml:space="preserve">0 </v>
      </c>
      <c r="X2131" t="str" cm="1">
        <f t="array" ref="X2131">RoundToTwoSigFigs(C2131*$O2131+$N2131)&amp;" "&amp;$J2131</f>
        <v xml:space="preserve">0 </v>
      </c>
      <c r="Y2131" t="b">
        <f t="shared" si="99"/>
        <v>0</v>
      </c>
      <c r="Z2131" t="b">
        <f t="shared" si="100"/>
        <v>1</v>
      </c>
      <c r="AA2131" t="b">
        <f t="shared" si="101"/>
        <v>0</v>
      </c>
    </row>
    <row r="2132" spans="23:27" x14ac:dyDescent="0.25">
      <c r="W2132" t="str" cm="1">
        <f t="array" ref="W2132">RoundToTwoSigFigs(B2132*$O2132+$N2132)&amp;" "&amp;$J2132</f>
        <v xml:space="preserve">0 </v>
      </c>
      <c r="X2132" t="str" cm="1">
        <f t="array" ref="X2132">RoundToTwoSigFigs(C2132*$O2132+$N2132)&amp;" "&amp;$J2132</f>
        <v xml:space="preserve">0 </v>
      </c>
      <c r="Y2132" t="b">
        <f t="shared" si="99"/>
        <v>0</v>
      </c>
      <c r="Z2132" t="b">
        <f t="shared" si="100"/>
        <v>1</v>
      </c>
      <c r="AA2132" t="b">
        <f t="shared" si="101"/>
        <v>0</v>
      </c>
    </row>
    <row r="2133" spans="23:27" x14ac:dyDescent="0.25">
      <c r="W2133" t="str" cm="1">
        <f t="array" ref="W2133">RoundToTwoSigFigs(B2133*$O2133+$N2133)&amp;" "&amp;$J2133</f>
        <v xml:space="preserve">0 </v>
      </c>
      <c r="X2133" t="str" cm="1">
        <f t="array" ref="X2133">RoundToTwoSigFigs(C2133*$O2133+$N2133)&amp;" "&amp;$J2133</f>
        <v xml:space="preserve">0 </v>
      </c>
      <c r="Y2133" t="b">
        <f t="shared" si="99"/>
        <v>0</v>
      </c>
      <c r="Z2133" t="b">
        <f t="shared" si="100"/>
        <v>1</v>
      </c>
      <c r="AA2133" t="b">
        <f t="shared" si="101"/>
        <v>0</v>
      </c>
    </row>
    <row r="2134" spans="23:27" x14ac:dyDescent="0.25">
      <c r="W2134" t="str" cm="1">
        <f t="array" ref="W2134">RoundToTwoSigFigs(B2134*$O2134+$N2134)&amp;" "&amp;$J2134</f>
        <v xml:space="preserve">0 </v>
      </c>
      <c r="X2134" t="str" cm="1">
        <f t="array" ref="X2134">RoundToTwoSigFigs(C2134*$O2134+$N2134)&amp;" "&amp;$J2134</f>
        <v xml:space="preserve">0 </v>
      </c>
      <c r="Y2134" t="b">
        <f t="shared" si="99"/>
        <v>0</v>
      </c>
      <c r="Z2134" t="b">
        <f t="shared" si="100"/>
        <v>1</v>
      </c>
      <c r="AA2134" t="b">
        <f t="shared" si="101"/>
        <v>0</v>
      </c>
    </row>
    <row r="2135" spans="23:27" x14ac:dyDescent="0.25">
      <c r="W2135" t="str" cm="1">
        <f t="array" ref="W2135">RoundToTwoSigFigs(B2135*$O2135+$N2135)&amp;" "&amp;$J2135</f>
        <v xml:space="preserve">0 </v>
      </c>
      <c r="X2135" t="str" cm="1">
        <f t="array" ref="X2135">RoundToTwoSigFigs(C2135*$O2135+$N2135)&amp;" "&amp;$J2135</f>
        <v xml:space="preserve">0 </v>
      </c>
      <c r="Y2135" t="b">
        <f t="shared" si="99"/>
        <v>0</v>
      </c>
      <c r="Z2135" t="b">
        <f t="shared" si="100"/>
        <v>1</v>
      </c>
      <c r="AA2135" t="b">
        <f t="shared" si="101"/>
        <v>0</v>
      </c>
    </row>
    <row r="2136" spans="23:27" x14ac:dyDescent="0.25">
      <c r="W2136" t="str" cm="1">
        <f t="array" ref="W2136">RoundToTwoSigFigs(B2136*$O2136+$N2136)&amp;" "&amp;$J2136</f>
        <v xml:space="preserve">0 </v>
      </c>
      <c r="X2136" t="str" cm="1">
        <f t="array" ref="X2136">RoundToTwoSigFigs(C2136*$O2136+$N2136)&amp;" "&amp;$J2136</f>
        <v xml:space="preserve">0 </v>
      </c>
      <c r="Y2136" t="b">
        <f t="shared" si="99"/>
        <v>0</v>
      </c>
      <c r="Z2136" t="b">
        <f t="shared" si="100"/>
        <v>1</v>
      </c>
      <c r="AA2136" t="b">
        <f t="shared" si="101"/>
        <v>0</v>
      </c>
    </row>
    <row r="2137" spans="23:27" x14ac:dyDescent="0.25">
      <c r="W2137" t="str" cm="1">
        <f t="array" ref="W2137">RoundToTwoSigFigs(B2137*$O2137+$N2137)&amp;" "&amp;$J2137</f>
        <v xml:space="preserve">0 </v>
      </c>
      <c r="X2137" t="str" cm="1">
        <f t="array" ref="X2137">RoundToTwoSigFigs(C2137*$O2137+$N2137)&amp;" "&amp;$J2137</f>
        <v xml:space="preserve">0 </v>
      </c>
      <c r="Y2137" t="b">
        <f t="shared" si="99"/>
        <v>0</v>
      </c>
      <c r="Z2137" t="b">
        <f t="shared" si="100"/>
        <v>1</v>
      </c>
      <c r="AA2137" t="b">
        <f t="shared" si="101"/>
        <v>0</v>
      </c>
    </row>
    <row r="2138" spans="23:27" x14ac:dyDescent="0.25">
      <c r="W2138" t="str" cm="1">
        <f t="array" ref="W2138">RoundToTwoSigFigs(B2138*$O2138+$N2138)&amp;" "&amp;$J2138</f>
        <v xml:space="preserve">0 </v>
      </c>
      <c r="X2138" t="str" cm="1">
        <f t="array" ref="X2138">RoundToTwoSigFigs(C2138*$O2138+$N2138)&amp;" "&amp;$J2138</f>
        <v xml:space="preserve">0 </v>
      </c>
      <c r="Y2138" t="b">
        <f t="shared" si="99"/>
        <v>0</v>
      </c>
      <c r="Z2138" t="b">
        <f t="shared" si="100"/>
        <v>1</v>
      </c>
      <c r="AA2138" t="b">
        <f t="shared" si="101"/>
        <v>0</v>
      </c>
    </row>
    <row r="2139" spans="23:27" x14ac:dyDescent="0.25">
      <c r="W2139" t="str" cm="1">
        <f t="array" ref="W2139">RoundToTwoSigFigs(B2139*$O2139+$N2139)&amp;" "&amp;$J2139</f>
        <v xml:space="preserve">0 </v>
      </c>
      <c r="X2139" t="str" cm="1">
        <f t="array" ref="X2139">RoundToTwoSigFigs(C2139*$O2139+$N2139)&amp;" "&amp;$J2139</f>
        <v xml:space="preserve">0 </v>
      </c>
      <c r="Y2139" t="b">
        <f t="shared" si="99"/>
        <v>0</v>
      </c>
      <c r="Z2139" t="b">
        <f t="shared" si="100"/>
        <v>1</v>
      </c>
      <c r="AA2139" t="b">
        <f t="shared" si="101"/>
        <v>0</v>
      </c>
    </row>
    <row r="2140" spans="23:27" x14ac:dyDescent="0.25">
      <c r="W2140" t="str" cm="1">
        <f t="array" ref="W2140">RoundToTwoSigFigs(B2140*$O2140+$N2140)&amp;" "&amp;$J2140</f>
        <v xml:space="preserve">0 </v>
      </c>
      <c r="X2140" t="str" cm="1">
        <f t="array" ref="X2140">RoundToTwoSigFigs(C2140*$O2140+$N2140)&amp;" "&amp;$J2140</f>
        <v xml:space="preserve">0 </v>
      </c>
      <c r="Y2140" t="b">
        <f t="shared" si="99"/>
        <v>0</v>
      </c>
      <c r="Z2140" t="b">
        <f t="shared" si="100"/>
        <v>1</v>
      </c>
      <c r="AA2140" t="b">
        <f t="shared" si="101"/>
        <v>0</v>
      </c>
    </row>
    <row r="2141" spans="23:27" x14ac:dyDescent="0.25">
      <c r="W2141" t="str" cm="1">
        <f t="array" ref="W2141">RoundToTwoSigFigs(B2141*$O2141+$N2141)&amp;" "&amp;$J2141</f>
        <v xml:space="preserve">0 </v>
      </c>
      <c r="X2141" t="str" cm="1">
        <f t="array" ref="X2141">RoundToTwoSigFigs(C2141*$O2141+$N2141)&amp;" "&amp;$J2141</f>
        <v xml:space="preserve">0 </v>
      </c>
      <c r="Y2141" t="b">
        <f t="shared" si="99"/>
        <v>0</v>
      </c>
      <c r="Z2141" t="b">
        <f t="shared" si="100"/>
        <v>1</v>
      </c>
      <c r="AA2141" t="b">
        <f t="shared" si="101"/>
        <v>0</v>
      </c>
    </row>
    <row r="2142" spans="23:27" x14ac:dyDescent="0.25">
      <c r="W2142" t="str" cm="1">
        <f t="array" ref="W2142">RoundToTwoSigFigs(B2142*$O2142+$N2142)&amp;" "&amp;$J2142</f>
        <v xml:space="preserve">0 </v>
      </c>
      <c r="X2142" t="str" cm="1">
        <f t="array" ref="X2142">RoundToTwoSigFigs(C2142*$O2142+$N2142)&amp;" "&amp;$J2142</f>
        <v xml:space="preserve">0 </v>
      </c>
      <c r="Y2142" t="b">
        <f t="shared" si="99"/>
        <v>0</v>
      </c>
      <c r="Z2142" t="b">
        <f t="shared" si="100"/>
        <v>1</v>
      </c>
      <c r="AA2142" t="b">
        <f t="shared" si="101"/>
        <v>0</v>
      </c>
    </row>
    <row r="2143" spans="23:27" x14ac:dyDescent="0.25">
      <c r="W2143" t="str" cm="1">
        <f t="array" ref="W2143">RoundToTwoSigFigs(B2143*$O2143+$N2143)&amp;" "&amp;$J2143</f>
        <v xml:space="preserve">0 </v>
      </c>
      <c r="X2143" t="str" cm="1">
        <f t="array" ref="X2143">RoundToTwoSigFigs(C2143*$O2143+$N2143)&amp;" "&amp;$J2143</f>
        <v xml:space="preserve">0 </v>
      </c>
      <c r="Y2143" t="b">
        <f t="shared" si="99"/>
        <v>0</v>
      </c>
      <c r="Z2143" t="b">
        <f t="shared" si="100"/>
        <v>1</v>
      </c>
      <c r="AA2143" t="b">
        <f t="shared" si="101"/>
        <v>0</v>
      </c>
    </row>
    <row r="2144" spans="23:27" x14ac:dyDescent="0.25">
      <c r="W2144" t="str" cm="1">
        <f t="array" ref="W2144">RoundToTwoSigFigs(B2144*$O2144+$N2144)&amp;" "&amp;$J2144</f>
        <v xml:space="preserve">0 </v>
      </c>
      <c r="X2144" t="str" cm="1">
        <f t="array" ref="X2144">RoundToTwoSigFigs(C2144*$O2144+$N2144)&amp;" "&amp;$J2144</f>
        <v xml:space="preserve">0 </v>
      </c>
      <c r="Y2144" t="b">
        <f t="shared" si="99"/>
        <v>0</v>
      </c>
      <c r="Z2144" t="b">
        <f t="shared" si="100"/>
        <v>1</v>
      </c>
      <c r="AA2144" t="b">
        <f t="shared" si="101"/>
        <v>0</v>
      </c>
    </row>
    <row r="2145" spans="23:27" x14ac:dyDescent="0.25">
      <c r="W2145" t="str" cm="1">
        <f t="array" ref="W2145">RoundToTwoSigFigs(B2145*$O2145+$N2145)&amp;" "&amp;$J2145</f>
        <v xml:space="preserve">0 </v>
      </c>
      <c r="X2145" t="str" cm="1">
        <f t="array" ref="X2145">RoundToTwoSigFigs(C2145*$O2145+$N2145)&amp;" "&amp;$J2145</f>
        <v xml:space="preserve">0 </v>
      </c>
      <c r="Y2145" t="b">
        <f t="shared" si="99"/>
        <v>0</v>
      </c>
      <c r="Z2145" t="b">
        <f t="shared" si="100"/>
        <v>1</v>
      </c>
      <c r="AA2145" t="b">
        <f t="shared" si="101"/>
        <v>0</v>
      </c>
    </row>
    <row r="2146" spans="23:27" x14ac:dyDescent="0.25">
      <c r="W2146" t="str" cm="1">
        <f t="array" ref="W2146">RoundToTwoSigFigs(B2146*$O2146+$N2146)&amp;" "&amp;$J2146</f>
        <v xml:space="preserve">0 </v>
      </c>
      <c r="X2146" t="str" cm="1">
        <f t="array" ref="X2146">RoundToTwoSigFigs(C2146*$O2146+$N2146)&amp;" "&amp;$J2146</f>
        <v xml:space="preserve">0 </v>
      </c>
      <c r="Y2146" t="b">
        <f t="shared" si="99"/>
        <v>0</v>
      </c>
      <c r="Z2146" t="b">
        <f t="shared" si="100"/>
        <v>1</v>
      </c>
      <c r="AA2146" t="b">
        <f t="shared" si="101"/>
        <v>0</v>
      </c>
    </row>
    <row r="2147" spans="23:27" x14ac:dyDescent="0.25">
      <c r="W2147" t="str" cm="1">
        <f t="array" ref="W2147">RoundToTwoSigFigs(B2147*$O2147+$N2147)&amp;" "&amp;$J2147</f>
        <v xml:space="preserve">0 </v>
      </c>
      <c r="X2147" t="str" cm="1">
        <f t="array" ref="X2147">RoundToTwoSigFigs(C2147*$O2147+$N2147)&amp;" "&amp;$J2147</f>
        <v xml:space="preserve">0 </v>
      </c>
      <c r="Y2147" t="b">
        <f t="shared" si="99"/>
        <v>0</v>
      </c>
      <c r="Z2147" t="b">
        <f t="shared" si="100"/>
        <v>1</v>
      </c>
      <c r="AA2147" t="b">
        <f t="shared" si="101"/>
        <v>0</v>
      </c>
    </row>
    <row r="2148" spans="23:27" x14ac:dyDescent="0.25">
      <c r="W2148" t="str" cm="1">
        <f t="array" ref="W2148">RoundToTwoSigFigs(B2148*$O2148+$N2148)&amp;" "&amp;$J2148</f>
        <v xml:space="preserve">0 </v>
      </c>
      <c r="X2148" t="str" cm="1">
        <f t="array" ref="X2148">RoundToTwoSigFigs(C2148*$O2148+$N2148)&amp;" "&amp;$J2148</f>
        <v xml:space="preserve">0 </v>
      </c>
      <c r="Y2148" t="b">
        <f t="shared" si="99"/>
        <v>0</v>
      </c>
      <c r="Z2148" t="b">
        <f t="shared" si="100"/>
        <v>1</v>
      </c>
      <c r="AA2148" t="b">
        <f t="shared" si="101"/>
        <v>0</v>
      </c>
    </row>
    <row r="2149" spans="23:27" x14ac:dyDescent="0.25">
      <c r="W2149" t="str" cm="1">
        <f t="array" ref="W2149">RoundToTwoSigFigs(B2149*$O2149+$N2149)&amp;" "&amp;$J2149</f>
        <v xml:space="preserve">0 </v>
      </c>
      <c r="X2149" t="str" cm="1">
        <f t="array" ref="X2149">RoundToTwoSigFigs(C2149*$O2149+$N2149)&amp;" "&amp;$J2149</f>
        <v xml:space="preserve">0 </v>
      </c>
      <c r="Y2149" t="b">
        <f t="shared" si="99"/>
        <v>0</v>
      </c>
      <c r="Z2149" t="b">
        <f t="shared" si="100"/>
        <v>1</v>
      </c>
      <c r="AA2149" t="b">
        <f t="shared" si="101"/>
        <v>0</v>
      </c>
    </row>
    <row r="2150" spans="23:27" x14ac:dyDescent="0.25">
      <c r="W2150" t="str" cm="1">
        <f t="array" ref="W2150">RoundToTwoSigFigs(B2150*$O2150+$N2150)&amp;" "&amp;$J2150</f>
        <v xml:space="preserve">0 </v>
      </c>
      <c r="X2150" t="str" cm="1">
        <f t="array" ref="X2150">RoundToTwoSigFigs(C2150*$O2150+$N2150)&amp;" "&amp;$J2150</f>
        <v xml:space="preserve">0 </v>
      </c>
      <c r="Y2150" t="b">
        <f t="shared" si="99"/>
        <v>0</v>
      </c>
      <c r="Z2150" t="b">
        <f t="shared" si="100"/>
        <v>1</v>
      </c>
      <c r="AA2150" t="b">
        <f t="shared" si="101"/>
        <v>0</v>
      </c>
    </row>
    <row r="2151" spans="23:27" x14ac:dyDescent="0.25">
      <c r="W2151" t="str" cm="1">
        <f t="array" ref="W2151">RoundToTwoSigFigs(B2151*$O2151+$N2151)&amp;" "&amp;$J2151</f>
        <v xml:space="preserve">0 </v>
      </c>
      <c r="X2151" t="str" cm="1">
        <f t="array" ref="X2151">RoundToTwoSigFigs(C2151*$O2151+$N2151)&amp;" "&amp;$J2151</f>
        <v xml:space="preserve">0 </v>
      </c>
      <c r="Y2151" t="b">
        <f t="shared" si="99"/>
        <v>0</v>
      </c>
      <c r="Z2151" t="b">
        <f t="shared" si="100"/>
        <v>1</v>
      </c>
      <c r="AA2151" t="b">
        <f t="shared" si="101"/>
        <v>0</v>
      </c>
    </row>
    <row r="2152" spans="23:27" x14ac:dyDescent="0.25">
      <c r="W2152" t="str" cm="1">
        <f t="array" ref="W2152">RoundToTwoSigFigs(B2152*$O2152+$N2152)&amp;" "&amp;$J2152</f>
        <v xml:space="preserve">0 </v>
      </c>
      <c r="X2152" t="str" cm="1">
        <f t="array" ref="X2152">RoundToTwoSigFigs(C2152*$O2152+$N2152)&amp;" "&amp;$J2152</f>
        <v xml:space="preserve">0 </v>
      </c>
      <c r="Y2152" t="b">
        <f t="shared" si="99"/>
        <v>0</v>
      </c>
      <c r="Z2152" t="b">
        <f t="shared" si="100"/>
        <v>1</v>
      </c>
      <c r="AA2152" t="b">
        <f t="shared" si="101"/>
        <v>0</v>
      </c>
    </row>
    <row r="2153" spans="23:27" x14ac:dyDescent="0.25">
      <c r="W2153" t="str" cm="1">
        <f t="array" ref="W2153">RoundToTwoSigFigs(B2153*$O2153+$N2153)&amp;" "&amp;$J2153</f>
        <v xml:space="preserve">0 </v>
      </c>
      <c r="X2153" t="str" cm="1">
        <f t="array" ref="X2153">RoundToTwoSigFigs(C2153*$O2153+$N2153)&amp;" "&amp;$J2153</f>
        <v xml:space="preserve">0 </v>
      </c>
      <c r="Y2153" t="b">
        <f t="shared" si="99"/>
        <v>0</v>
      </c>
      <c r="Z2153" t="b">
        <f t="shared" si="100"/>
        <v>1</v>
      </c>
      <c r="AA2153" t="b">
        <f t="shared" si="101"/>
        <v>0</v>
      </c>
    </row>
    <row r="2154" spans="23:27" x14ac:dyDescent="0.25">
      <c r="W2154" t="str" cm="1">
        <f t="array" ref="W2154">RoundToTwoSigFigs(B2154*$O2154+$N2154)&amp;" "&amp;$J2154</f>
        <v xml:space="preserve">0 </v>
      </c>
      <c r="X2154" t="str" cm="1">
        <f t="array" ref="X2154">RoundToTwoSigFigs(C2154*$O2154+$N2154)&amp;" "&amp;$J2154</f>
        <v xml:space="preserve">0 </v>
      </c>
      <c r="Y2154" t="b">
        <f t="shared" si="99"/>
        <v>0</v>
      </c>
      <c r="Z2154" t="b">
        <f t="shared" si="100"/>
        <v>1</v>
      </c>
      <c r="AA2154" t="b">
        <f t="shared" si="101"/>
        <v>0</v>
      </c>
    </row>
    <row r="2155" spans="23:27" x14ac:dyDescent="0.25">
      <c r="W2155" t="str" cm="1">
        <f t="array" ref="W2155">RoundToTwoSigFigs(B2155*$O2155+$N2155)&amp;" "&amp;$J2155</f>
        <v xml:space="preserve">0 </v>
      </c>
      <c r="X2155" t="str" cm="1">
        <f t="array" ref="X2155">RoundToTwoSigFigs(C2155*$O2155+$N2155)&amp;" "&amp;$J2155</f>
        <v xml:space="preserve">0 </v>
      </c>
      <c r="Y2155" t="b">
        <f t="shared" si="99"/>
        <v>0</v>
      </c>
      <c r="Z2155" t="b">
        <f t="shared" si="100"/>
        <v>1</v>
      </c>
      <c r="AA2155" t="b">
        <f t="shared" si="101"/>
        <v>0</v>
      </c>
    </row>
    <row r="2156" spans="23:27" x14ac:dyDescent="0.25">
      <c r="W2156" t="str" cm="1">
        <f t="array" ref="W2156">RoundToTwoSigFigs(B2156*$O2156+$N2156)&amp;" "&amp;$J2156</f>
        <v xml:space="preserve">0 </v>
      </c>
      <c r="X2156" t="str" cm="1">
        <f t="array" ref="X2156">RoundToTwoSigFigs(C2156*$O2156+$N2156)&amp;" "&amp;$J2156</f>
        <v xml:space="preserve">0 </v>
      </c>
      <c r="Y2156" t="b">
        <f t="shared" si="99"/>
        <v>0</v>
      </c>
      <c r="Z2156" t="b">
        <f t="shared" si="100"/>
        <v>1</v>
      </c>
      <c r="AA2156" t="b">
        <f t="shared" si="101"/>
        <v>0</v>
      </c>
    </row>
    <row r="2157" spans="23:27" x14ac:dyDescent="0.25">
      <c r="W2157" t="str" cm="1">
        <f t="array" ref="W2157">RoundToTwoSigFigs(B2157*$O2157+$N2157)&amp;" "&amp;$J2157</f>
        <v xml:space="preserve">0 </v>
      </c>
      <c r="X2157" t="str" cm="1">
        <f t="array" ref="X2157">RoundToTwoSigFigs(C2157*$O2157+$N2157)&amp;" "&amp;$J2157</f>
        <v xml:space="preserve">0 </v>
      </c>
      <c r="Y2157" t="b">
        <f t="shared" si="99"/>
        <v>0</v>
      </c>
      <c r="Z2157" t="b">
        <f t="shared" si="100"/>
        <v>1</v>
      </c>
      <c r="AA2157" t="b">
        <f t="shared" si="101"/>
        <v>0</v>
      </c>
    </row>
    <row r="2158" spans="23:27" x14ac:dyDescent="0.25">
      <c r="W2158" t="str" cm="1">
        <f t="array" ref="W2158">RoundToTwoSigFigs(B2158*$O2158+$N2158)&amp;" "&amp;$J2158</f>
        <v xml:space="preserve">0 </v>
      </c>
      <c r="X2158" t="str" cm="1">
        <f t="array" ref="X2158">RoundToTwoSigFigs(C2158*$O2158+$N2158)&amp;" "&amp;$J2158</f>
        <v xml:space="preserve">0 </v>
      </c>
      <c r="Y2158" t="b">
        <f t="shared" si="99"/>
        <v>0</v>
      </c>
      <c r="Z2158" t="b">
        <f t="shared" si="100"/>
        <v>1</v>
      </c>
      <c r="AA2158" t="b">
        <f t="shared" si="101"/>
        <v>0</v>
      </c>
    </row>
    <row r="2159" spans="23:27" x14ac:dyDescent="0.25">
      <c r="W2159" t="str" cm="1">
        <f t="array" ref="W2159">RoundToTwoSigFigs(B2159*$O2159+$N2159)&amp;" "&amp;$J2159</f>
        <v xml:space="preserve">0 </v>
      </c>
      <c r="X2159" t="str" cm="1">
        <f t="array" ref="X2159">RoundToTwoSigFigs(C2159*$O2159+$N2159)&amp;" "&amp;$J2159</f>
        <v xml:space="preserve">0 </v>
      </c>
      <c r="Y2159" t="b">
        <f t="shared" si="99"/>
        <v>0</v>
      </c>
      <c r="Z2159" t="b">
        <f t="shared" si="100"/>
        <v>1</v>
      </c>
      <c r="AA2159" t="b">
        <f t="shared" si="101"/>
        <v>0</v>
      </c>
    </row>
    <row r="2160" spans="23:27" x14ac:dyDescent="0.25">
      <c r="W2160" t="str" cm="1">
        <f t="array" ref="W2160">RoundToTwoSigFigs(B2160*$O2160+$N2160)&amp;" "&amp;$J2160</f>
        <v xml:space="preserve">0 </v>
      </c>
      <c r="X2160" t="str" cm="1">
        <f t="array" ref="X2160">RoundToTwoSigFigs(C2160*$O2160+$N2160)&amp;" "&amp;$J2160</f>
        <v xml:space="preserve">0 </v>
      </c>
      <c r="Y2160" t="b">
        <f t="shared" si="99"/>
        <v>0</v>
      </c>
      <c r="Z2160" t="b">
        <f t="shared" si="100"/>
        <v>1</v>
      </c>
      <c r="AA2160" t="b">
        <f t="shared" si="101"/>
        <v>0</v>
      </c>
    </row>
    <row r="2161" spans="23:27" x14ac:dyDescent="0.25">
      <c r="W2161" t="str" cm="1">
        <f t="array" ref="W2161">RoundToTwoSigFigs(B2161*$O2161+$N2161)&amp;" "&amp;$J2161</f>
        <v xml:space="preserve">0 </v>
      </c>
      <c r="X2161" t="str" cm="1">
        <f t="array" ref="X2161">RoundToTwoSigFigs(C2161*$O2161+$N2161)&amp;" "&amp;$J2161</f>
        <v xml:space="preserve">0 </v>
      </c>
      <c r="Y2161" t="b">
        <f t="shared" si="99"/>
        <v>0</v>
      </c>
      <c r="Z2161" t="b">
        <f t="shared" si="100"/>
        <v>1</v>
      </c>
      <c r="AA2161" t="b">
        <f t="shared" si="101"/>
        <v>0</v>
      </c>
    </row>
    <row r="2162" spans="23:27" x14ac:dyDescent="0.25">
      <c r="W2162" t="str" cm="1">
        <f t="array" ref="W2162">RoundToTwoSigFigs(B2162*$O2162+$N2162)&amp;" "&amp;$J2162</f>
        <v xml:space="preserve">0 </v>
      </c>
      <c r="X2162" t="str" cm="1">
        <f t="array" ref="X2162">RoundToTwoSigFigs(C2162*$O2162+$N2162)&amp;" "&amp;$J2162</f>
        <v xml:space="preserve">0 </v>
      </c>
      <c r="Y2162" t="b">
        <f t="shared" si="99"/>
        <v>0</v>
      </c>
      <c r="Z2162" t="b">
        <f t="shared" si="100"/>
        <v>1</v>
      </c>
      <c r="AA2162" t="b">
        <f t="shared" si="101"/>
        <v>0</v>
      </c>
    </row>
    <row r="2163" spans="23:27" x14ac:dyDescent="0.25">
      <c r="W2163" t="str" cm="1">
        <f t="array" ref="W2163">RoundToTwoSigFigs(B2163*$O2163+$N2163)&amp;" "&amp;$J2163</f>
        <v xml:space="preserve">0 </v>
      </c>
      <c r="X2163" t="str" cm="1">
        <f t="array" ref="X2163">RoundToTwoSigFigs(C2163*$O2163+$N2163)&amp;" "&amp;$J2163</f>
        <v xml:space="preserve">0 </v>
      </c>
      <c r="Y2163" t="b">
        <f t="shared" si="99"/>
        <v>0</v>
      </c>
      <c r="Z2163" t="b">
        <f t="shared" si="100"/>
        <v>1</v>
      </c>
      <c r="AA2163" t="b">
        <f t="shared" si="101"/>
        <v>0</v>
      </c>
    </row>
    <row r="2164" spans="23:27" x14ac:dyDescent="0.25">
      <c r="W2164" t="str" cm="1">
        <f t="array" ref="W2164">RoundToTwoSigFigs(B2164*$O2164+$N2164)&amp;" "&amp;$J2164</f>
        <v xml:space="preserve">0 </v>
      </c>
      <c r="X2164" t="str" cm="1">
        <f t="array" ref="X2164">RoundToTwoSigFigs(C2164*$O2164+$N2164)&amp;" "&amp;$J2164</f>
        <v xml:space="preserve">0 </v>
      </c>
      <c r="Y2164" t="b">
        <f t="shared" si="99"/>
        <v>0</v>
      </c>
      <c r="Z2164" t="b">
        <f t="shared" si="100"/>
        <v>1</v>
      </c>
      <c r="AA2164" t="b">
        <f t="shared" si="101"/>
        <v>0</v>
      </c>
    </row>
    <row r="2165" spans="23:27" x14ac:dyDescent="0.25">
      <c r="W2165" t="str" cm="1">
        <f t="array" ref="W2165">RoundToTwoSigFigs(B2165*$O2165+$N2165)&amp;" "&amp;$J2165</f>
        <v xml:space="preserve">0 </v>
      </c>
      <c r="X2165" t="str" cm="1">
        <f t="array" ref="X2165">RoundToTwoSigFigs(C2165*$O2165+$N2165)&amp;" "&amp;$J2165</f>
        <v xml:space="preserve">0 </v>
      </c>
      <c r="Y2165" t="b">
        <f t="shared" si="99"/>
        <v>0</v>
      </c>
      <c r="Z2165" t="b">
        <f t="shared" si="100"/>
        <v>1</v>
      </c>
      <c r="AA2165" t="b">
        <f t="shared" si="101"/>
        <v>0</v>
      </c>
    </row>
    <row r="2166" spans="23:27" x14ac:dyDescent="0.25">
      <c r="W2166" t="str" cm="1">
        <f t="array" ref="W2166">RoundToTwoSigFigs(B2166*$O2166+$N2166)&amp;" "&amp;$J2166</f>
        <v xml:space="preserve">0 </v>
      </c>
      <c r="X2166" t="str" cm="1">
        <f t="array" ref="X2166">RoundToTwoSigFigs(C2166*$O2166+$N2166)&amp;" "&amp;$J2166</f>
        <v xml:space="preserve">0 </v>
      </c>
      <c r="Y2166" t="b">
        <f t="shared" si="99"/>
        <v>0</v>
      </c>
      <c r="Z2166" t="b">
        <f t="shared" si="100"/>
        <v>1</v>
      </c>
      <c r="AA2166" t="b">
        <f t="shared" si="101"/>
        <v>0</v>
      </c>
    </row>
    <row r="2167" spans="23:27" x14ac:dyDescent="0.25">
      <c r="W2167" t="str" cm="1">
        <f t="array" ref="W2167">RoundToTwoSigFigs(B2167*$O2167+$N2167)&amp;" "&amp;$J2167</f>
        <v xml:space="preserve">0 </v>
      </c>
      <c r="X2167" t="str" cm="1">
        <f t="array" ref="X2167">RoundToTwoSigFigs(C2167*$O2167+$N2167)&amp;" "&amp;$J2167</f>
        <v xml:space="preserve">0 </v>
      </c>
      <c r="Y2167" t="b">
        <f t="shared" si="99"/>
        <v>0</v>
      </c>
      <c r="Z2167" t="b">
        <f t="shared" si="100"/>
        <v>1</v>
      </c>
      <c r="AA2167" t="b">
        <f t="shared" si="101"/>
        <v>0</v>
      </c>
    </row>
    <row r="2168" spans="23:27" x14ac:dyDescent="0.25">
      <c r="W2168" t="str" cm="1">
        <f t="array" ref="W2168">RoundToTwoSigFigs(B2168*$O2168+$N2168)&amp;" "&amp;$J2168</f>
        <v xml:space="preserve">0 </v>
      </c>
      <c r="X2168" t="str" cm="1">
        <f t="array" ref="X2168">RoundToTwoSigFigs(C2168*$O2168+$N2168)&amp;" "&amp;$J2168</f>
        <v xml:space="preserve">0 </v>
      </c>
      <c r="Y2168" t="b">
        <f t="shared" si="99"/>
        <v>0</v>
      </c>
      <c r="Z2168" t="b">
        <f t="shared" si="100"/>
        <v>1</v>
      </c>
      <c r="AA2168" t="b">
        <f t="shared" si="101"/>
        <v>0</v>
      </c>
    </row>
    <row r="2169" spans="23:27" x14ac:dyDescent="0.25">
      <c r="W2169" t="str" cm="1">
        <f t="array" ref="W2169">RoundToTwoSigFigs(B2169*$O2169+$N2169)&amp;" "&amp;$J2169</f>
        <v xml:space="preserve">0 </v>
      </c>
      <c r="X2169" t="str" cm="1">
        <f t="array" ref="X2169">RoundToTwoSigFigs(C2169*$O2169+$N2169)&amp;" "&amp;$J2169</f>
        <v xml:space="preserve">0 </v>
      </c>
      <c r="Y2169" t="b">
        <f t="shared" si="99"/>
        <v>0</v>
      </c>
      <c r="Z2169" t="b">
        <f t="shared" si="100"/>
        <v>1</v>
      </c>
      <c r="AA2169" t="b">
        <f t="shared" si="101"/>
        <v>0</v>
      </c>
    </row>
    <row r="2170" spans="23:27" x14ac:dyDescent="0.25">
      <c r="W2170" t="str" cm="1">
        <f t="array" ref="W2170">RoundToTwoSigFigs(B2170*$O2170+$N2170)&amp;" "&amp;$J2170</f>
        <v xml:space="preserve">0 </v>
      </c>
      <c r="X2170" t="str" cm="1">
        <f t="array" ref="X2170">RoundToTwoSigFigs(C2170*$O2170+$N2170)&amp;" "&amp;$J2170</f>
        <v xml:space="preserve">0 </v>
      </c>
      <c r="Y2170" t="b">
        <f t="shared" si="99"/>
        <v>0</v>
      </c>
      <c r="Z2170" t="b">
        <f t="shared" si="100"/>
        <v>1</v>
      </c>
      <c r="AA2170" t="b">
        <f t="shared" si="101"/>
        <v>0</v>
      </c>
    </row>
    <row r="2171" spans="23:27" x14ac:dyDescent="0.25">
      <c r="W2171" t="str" cm="1">
        <f t="array" ref="W2171">RoundToTwoSigFigs(B2171*$O2171+$N2171)&amp;" "&amp;$J2171</f>
        <v xml:space="preserve">0 </v>
      </c>
      <c r="X2171" t="str" cm="1">
        <f t="array" ref="X2171">RoundToTwoSigFigs(C2171*$O2171+$N2171)&amp;" "&amp;$J2171</f>
        <v xml:space="preserve">0 </v>
      </c>
      <c r="Y2171" t="b">
        <f t="shared" si="99"/>
        <v>0</v>
      </c>
      <c r="Z2171" t="b">
        <f t="shared" si="100"/>
        <v>1</v>
      </c>
      <c r="AA2171" t="b">
        <f t="shared" si="101"/>
        <v>0</v>
      </c>
    </row>
    <row r="2172" spans="23:27" x14ac:dyDescent="0.25">
      <c r="W2172" t="str" cm="1">
        <f t="array" ref="W2172">RoundToTwoSigFigs(B2172*$O2172+$N2172)&amp;" "&amp;$J2172</f>
        <v xml:space="preserve">0 </v>
      </c>
      <c r="X2172" t="str" cm="1">
        <f t="array" ref="X2172">RoundToTwoSigFigs(C2172*$O2172+$N2172)&amp;" "&amp;$J2172</f>
        <v xml:space="preserve">0 </v>
      </c>
      <c r="Y2172" t="b">
        <f t="shared" si="99"/>
        <v>0</v>
      </c>
      <c r="Z2172" t="b">
        <f t="shared" si="100"/>
        <v>1</v>
      </c>
      <c r="AA2172" t="b">
        <f t="shared" si="101"/>
        <v>0</v>
      </c>
    </row>
    <row r="2173" spans="23:27" x14ac:dyDescent="0.25">
      <c r="W2173" t="str" cm="1">
        <f t="array" ref="W2173">RoundToTwoSigFigs(B2173*$O2173+$N2173)&amp;" "&amp;$J2173</f>
        <v xml:space="preserve">0 </v>
      </c>
      <c r="X2173" t="str" cm="1">
        <f t="array" ref="X2173">RoundToTwoSigFigs(C2173*$O2173+$N2173)&amp;" "&amp;$J2173</f>
        <v xml:space="preserve">0 </v>
      </c>
      <c r="Y2173" t="b">
        <f t="shared" si="99"/>
        <v>0</v>
      </c>
      <c r="Z2173" t="b">
        <f t="shared" si="100"/>
        <v>1</v>
      </c>
      <c r="AA2173" t="b">
        <f t="shared" si="101"/>
        <v>0</v>
      </c>
    </row>
    <row r="2174" spans="23:27" x14ac:dyDescent="0.25">
      <c r="W2174" t="str" cm="1">
        <f t="array" ref="W2174">RoundToTwoSigFigs(B2174*$O2174+$N2174)&amp;" "&amp;$J2174</f>
        <v xml:space="preserve">0 </v>
      </c>
      <c r="X2174" t="str" cm="1">
        <f t="array" ref="X2174">RoundToTwoSigFigs(C2174*$O2174+$N2174)&amp;" "&amp;$J2174</f>
        <v xml:space="preserve">0 </v>
      </c>
      <c r="Y2174" t="b">
        <f t="shared" si="99"/>
        <v>0</v>
      </c>
      <c r="Z2174" t="b">
        <f t="shared" si="100"/>
        <v>1</v>
      </c>
      <c r="AA2174" t="b">
        <f t="shared" si="101"/>
        <v>0</v>
      </c>
    </row>
    <row r="2175" spans="23:27" x14ac:dyDescent="0.25">
      <c r="W2175" t="str" cm="1">
        <f t="array" ref="W2175">RoundToTwoSigFigs(B2175*$O2175+$N2175)&amp;" "&amp;$J2175</f>
        <v xml:space="preserve">0 </v>
      </c>
      <c r="X2175" t="str" cm="1">
        <f t="array" ref="X2175">RoundToTwoSigFigs(C2175*$O2175+$N2175)&amp;" "&amp;$J2175</f>
        <v xml:space="preserve">0 </v>
      </c>
      <c r="Y2175" t="b">
        <f t="shared" si="99"/>
        <v>0</v>
      </c>
      <c r="Z2175" t="b">
        <f t="shared" si="100"/>
        <v>1</v>
      </c>
      <c r="AA2175" t="b">
        <f t="shared" si="101"/>
        <v>0</v>
      </c>
    </row>
    <row r="2176" spans="23:27" x14ac:dyDescent="0.25">
      <c r="W2176" t="str" cm="1">
        <f t="array" ref="W2176">RoundToTwoSigFigs(B2176*$O2176+$N2176)&amp;" "&amp;$J2176</f>
        <v xml:space="preserve">0 </v>
      </c>
      <c r="X2176" t="str" cm="1">
        <f t="array" ref="X2176">RoundToTwoSigFigs(C2176*$O2176+$N2176)&amp;" "&amp;$J2176</f>
        <v xml:space="preserve">0 </v>
      </c>
      <c r="Y2176" t="b">
        <f t="shared" si="99"/>
        <v>0</v>
      </c>
      <c r="Z2176" t="b">
        <f t="shared" si="100"/>
        <v>1</v>
      </c>
      <c r="AA2176" t="b">
        <f t="shared" si="101"/>
        <v>0</v>
      </c>
    </row>
    <row r="2177" spans="23:27" x14ac:dyDescent="0.25">
      <c r="W2177" t="str" cm="1">
        <f t="array" ref="W2177">RoundToTwoSigFigs(B2177*$O2177+$N2177)&amp;" "&amp;$J2177</f>
        <v xml:space="preserve">0 </v>
      </c>
      <c r="X2177" t="str" cm="1">
        <f t="array" ref="X2177">RoundToTwoSigFigs(C2177*$O2177+$N2177)&amp;" "&amp;$J2177</f>
        <v xml:space="preserve">0 </v>
      </c>
      <c r="Y2177" t="b">
        <f t="shared" si="99"/>
        <v>0</v>
      </c>
      <c r="Z2177" t="b">
        <f t="shared" si="100"/>
        <v>1</v>
      </c>
      <c r="AA2177" t="b">
        <f t="shared" si="101"/>
        <v>0</v>
      </c>
    </row>
    <row r="2178" spans="23:27" x14ac:dyDescent="0.25">
      <c r="W2178" t="str" cm="1">
        <f t="array" ref="W2178">RoundToTwoSigFigs(B2178*$O2178+$N2178)&amp;" "&amp;$J2178</f>
        <v xml:space="preserve">0 </v>
      </c>
      <c r="X2178" t="str" cm="1">
        <f t="array" ref="X2178">RoundToTwoSigFigs(C2178*$O2178+$N2178)&amp;" "&amp;$J2178</f>
        <v xml:space="preserve">0 </v>
      </c>
      <c r="Y2178" t="b">
        <f t="shared" si="99"/>
        <v>0</v>
      </c>
      <c r="Z2178" t="b">
        <f t="shared" si="100"/>
        <v>1</v>
      </c>
      <c r="AA2178" t="b">
        <f t="shared" si="101"/>
        <v>0</v>
      </c>
    </row>
    <row r="2179" spans="23:27" x14ac:dyDescent="0.25">
      <c r="W2179" t="str" cm="1">
        <f t="array" ref="W2179">RoundToTwoSigFigs(B2179*$O2179+$N2179)&amp;" "&amp;$J2179</f>
        <v xml:space="preserve">0 </v>
      </c>
      <c r="X2179" t="str" cm="1">
        <f t="array" ref="X2179">RoundToTwoSigFigs(C2179*$O2179+$N2179)&amp;" "&amp;$J2179</f>
        <v xml:space="preserve">0 </v>
      </c>
      <c r="Y2179" t="b">
        <f t="shared" ref="Y2179:Y2242" si="102">AND((W2179=U2179),(V2179=X2179))</f>
        <v>0</v>
      </c>
      <c r="Z2179" t="b">
        <f t="shared" ref="Z2179:Z2242" si="103">AND(B2179&gt;=F2179,B2179&lt;=G2179)</f>
        <v>1</v>
      </c>
      <c r="AA2179" t="b">
        <f t="shared" ref="AA2179:AA2242" si="104">F2179&lt;G2179</f>
        <v>0</v>
      </c>
    </row>
    <row r="2180" spans="23:27" x14ac:dyDescent="0.25">
      <c r="W2180" t="str" cm="1">
        <f t="array" ref="W2180">RoundToTwoSigFigs(B2180*$O2180+$N2180)&amp;" "&amp;$J2180</f>
        <v xml:space="preserve">0 </v>
      </c>
      <c r="X2180" t="str" cm="1">
        <f t="array" ref="X2180">RoundToTwoSigFigs(C2180*$O2180+$N2180)&amp;" "&amp;$J2180</f>
        <v xml:space="preserve">0 </v>
      </c>
      <c r="Y2180" t="b">
        <f t="shared" si="102"/>
        <v>0</v>
      </c>
      <c r="Z2180" t="b">
        <f t="shared" si="103"/>
        <v>1</v>
      </c>
      <c r="AA2180" t="b">
        <f t="shared" si="104"/>
        <v>0</v>
      </c>
    </row>
    <row r="2181" spans="23:27" x14ac:dyDescent="0.25">
      <c r="W2181" t="str" cm="1">
        <f t="array" ref="W2181">RoundToTwoSigFigs(B2181*$O2181+$N2181)&amp;" "&amp;$J2181</f>
        <v xml:space="preserve">0 </v>
      </c>
      <c r="X2181" t="str" cm="1">
        <f t="array" ref="X2181">RoundToTwoSigFigs(C2181*$O2181+$N2181)&amp;" "&amp;$J2181</f>
        <v xml:space="preserve">0 </v>
      </c>
      <c r="Y2181" t="b">
        <f t="shared" si="102"/>
        <v>0</v>
      </c>
      <c r="Z2181" t="b">
        <f t="shared" si="103"/>
        <v>1</v>
      </c>
      <c r="AA2181" t="b">
        <f t="shared" si="104"/>
        <v>0</v>
      </c>
    </row>
    <row r="2182" spans="23:27" x14ac:dyDescent="0.25">
      <c r="W2182" t="str" cm="1">
        <f t="array" ref="W2182">RoundToTwoSigFigs(B2182*$O2182+$N2182)&amp;" "&amp;$J2182</f>
        <v xml:space="preserve">0 </v>
      </c>
      <c r="X2182" t="str" cm="1">
        <f t="array" ref="X2182">RoundToTwoSigFigs(C2182*$O2182+$N2182)&amp;" "&amp;$J2182</f>
        <v xml:space="preserve">0 </v>
      </c>
      <c r="Y2182" t="b">
        <f t="shared" si="102"/>
        <v>0</v>
      </c>
      <c r="Z2182" t="b">
        <f t="shared" si="103"/>
        <v>1</v>
      </c>
      <c r="AA2182" t="b">
        <f t="shared" si="104"/>
        <v>0</v>
      </c>
    </row>
    <row r="2183" spans="23:27" x14ac:dyDescent="0.25">
      <c r="W2183" t="str" cm="1">
        <f t="array" ref="W2183">RoundToTwoSigFigs(B2183*$O2183+$N2183)&amp;" "&amp;$J2183</f>
        <v xml:space="preserve">0 </v>
      </c>
      <c r="X2183" t="str" cm="1">
        <f t="array" ref="X2183">RoundToTwoSigFigs(C2183*$O2183+$N2183)&amp;" "&amp;$J2183</f>
        <v xml:space="preserve">0 </v>
      </c>
      <c r="Y2183" t="b">
        <f t="shared" si="102"/>
        <v>0</v>
      </c>
      <c r="Z2183" t="b">
        <f t="shared" si="103"/>
        <v>1</v>
      </c>
      <c r="AA2183" t="b">
        <f t="shared" si="104"/>
        <v>0</v>
      </c>
    </row>
    <row r="2184" spans="23:27" x14ac:dyDescent="0.25">
      <c r="W2184" t="str" cm="1">
        <f t="array" ref="W2184">RoundToTwoSigFigs(B2184*$O2184+$N2184)&amp;" "&amp;$J2184</f>
        <v xml:space="preserve">0 </v>
      </c>
      <c r="X2184" t="str" cm="1">
        <f t="array" ref="X2184">RoundToTwoSigFigs(C2184*$O2184+$N2184)&amp;" "&amp;$J2184</f>
        <v xml:space="preserve">0 </v>
      </c>
      <c r="Y2184" t="b">
        <f t="shared" si="102"/>
        <v>0</v>
      </c>
      <c r="Z2184" t="b">
        <f t="shared" si="103"/>
        <v>1</v>
      </c>
      <c r="AA2184" t="b">
        <f t="shared" si="104"/>
        <v>0</v>
      </c>
    </row>
    <row r="2185" spans="23:27" x14ac:dyDescent="0.25">
      <c r="W2185" t="str" cm="1">
        <f t="array" ref="W2185">RoundToTwoSigFigs(B2185*$O2185+$N2185)&amp;" "&amp;$J2185</f>
        <v xml:space="preserve">0 </v>
      </c>
      <c r="X2185" t="str" cm="1">
        <f t="array" ref="X2185">RoundToTwoSigFigs(C2185*$O2185+$N2185)&amp;" "&amp;$J2185</f>
        <v xml:space="preserve">0 </v>
      </c>
      <c r="Y2185" t="b">
        <f t="shared" si="102"/>
        <v>0</v>
      </c>
      <c r="Z2185" t="b">
        <f t="shared" si="103"/>
        <v>1</v>
      </c>
      <c r="AA2185" t="b">
        <f t="shared" si="104"/>
        <v>0</v>
      </c>
    </row>
    <row r="2186" spans="23:27" x14ac:dyDescent="0.25">
      <c r="W2186" t="str" cm="1">
        <f t="array" ref="W2186">RoundToTwoSigFigs(B2186*$O2186+$N2186)&amp;" "&amp;$J2186</f>
        <v xml:space="preserve">0 </v>
      </c>
      <c r="X2186" t="str" cm="1">
        <f t="array" ref="X2186">RoundToTwoSigFigs(C2186*$O2186+$N2186)&amp;" "&amp;$J2186</f>
        <v xml:space="preserve">0 </v>
      </c>
      <c r="Y2186" t="b">
        <f t="shared" si="102"/>
        <v>0</v>
      </c>
      <c r="Z2186" t="b">
        <f t="shared" si="103"/>
        <v>1</v>
      </c>
      <c r="AA2186" t="b">
        <f t="shared" si="104"/>
        <v>0</v>
      </c>
    </row>
    <row r="2187" spans="23:27" x14ac:dyDescent="0.25">
      <c r="W2187" t="str" cm="1">
        <f t="array" ref="W2187">RoundToTwoSigFigs(B2187*$O2187+$N2187)&amp;" "&amp;$J2187</f>
        <v xml:space="preserve">0 </v>
      </c>
      <c r="X2187" t="str" cm="1">
        <f t="array" ref="X2187">RoundToTwoSigFigs(C2187*$O2187+$N2187)&amp;" "&amp;$J2187</f>
        <v xml:space="preserve">0 </v>
      </c>
      <c r="Y2187" t="b">
        <f t="shared" si="102"/>
        <v>0</v>
      </c>
      <c r="Z2187" t="b">
        <f t="shared" si="103"/>
        <v>1</v>
      </c>
      <c r="AA2187" t="b">
        <f t="shared" si="104"/>
        <v>0</v>
      </c>
    </row>
    <row r="2188" spans="23:27" x14ac:dyDescent="0.25">
      <c r="W2188" t="str" cm="1">
        <f t="array" ref="W2188">RoundToTwoSigFigs(B2188*$O2188+$N2188)&amp;" "&amp;$J2188</f>
        <v xml:space="preserve">0 </v>
      </c>
      <c r="X2188" t="str" cm="1">
        <f t="array" ref="X2188">RoundToTwoSigFigs(C2188*$O2188+$N2188)&amp;" "&amp;$J2188</f>
        <v xml:space="preserve">0 </v>
      </c>
      <c r="Y2188" t="b">
        <f t="shared" si="102"/>
        <v>0</v>
      </c>
      <c r="Z2188" t="b">
        <f t="shared" si="103"/>
        <v>1</v>
      </c>
      <c r="AA2188" t="b">
        <f t="shared" si="104"/>
        <v>0</v>
      </c>
    </row>
    <row r="2189" spans="23:27" x14ac:dyDescent="0.25">
      <c r="W2189" t="str" cm="1">
        <f t="array" ref="W2189">RoundToTwoSigFigs(B2189*$O2189+$N2189)&amp;" "&amp;$J2189</f>
        <v xml:space="preserve">0 </v>
      </c>
      <c r="X2189" t="str" cm="1">
        <f t="array" ref="X2189">RoundToTwoSigFigs(C2189*$O2189+$N2189)&amp;" "&amp;$J2189</f>
        <v xml:space="preserve">0 </v>
      </c>
      <c r="Y2189" t="b">
        <f t="shared" si="102"/>
        <v>0</v>
      </c>
      <c r="Z2189" t="b">
        <f t="shared" si="103"/>
        <v>1</v>
      </c>
      <c r="AA2189" t="b">
        <f t="shared" si="104"/>
        <v>0</v>
      </c>
    </row>
    <row r="2190" spans="23:27" x14ac:dyDescent="0.25">
      <c r="W2190" t="str" cm="1">
        <f t="array" ref="W2190">RoundToTwoSigFigs(B2190*$O2190+$N2190)&amp;" "&amp;$J2190</f>
        <v xml:space="preserve">0 </v>
      </c>
      <c r="X2190" t="str" cm="1">
        <f t="array" ref="X2190">RoundToTwoSigFigs(C2190*$O2190+$N2190)&amp;" "&amp;$J2190</f>
        <v xml:space="preserve">0 </v>
      </c>
      <c r="Y2190" t="b">
        <f t="shared" si="102"/>
        <v>0</v>
      </c>
      <c r="Z2190" t="b">
        <f t="shared" si="103"/>
        <v>1</v>
      </c>
      <c r="AA2190" t="b">
        <f t="shared" si="104"/>
        <v>0</v>
      </c>
    </row>
    <row r="2191" spans="23:27" x14ac:dyDescent="0.25">
      <c r="W2191" t="str" cm="1">
        <f t="array" ref="W2191">RoundToTwoSigFigs(B2191*$O2191+$N2191)&amp;" "&amp;$J2191</f>
        <v xml:space="preserve">0 </v>
      </c>
      <c r="X2191" t="str" cm="1">
        <f t="array" ref="X2191">RoundToTwoSigFigs(C2191*$O2191+$N2191)&amp;" "&amp;$J2191</f>
        <v xml:space="preserve">0 </v>
      </c>
      <c r="Y2191" t="b">
        <f t="shared" si="102"/>
        <v>0</v>
      </c>
      <c r="Z2191" t="b">
        <f t="shared" si="103"/>
        <v>1</v>
      </c>
      <c r="AA2191" t="b">
        <f t="shared" si="104"/>
        <v>0</v>
      </c>
    </row>
    <row r="2192" spans="23:27" x14ac:dyDescent="0.25">
      <c r="W2192" t="str" cm="1">
        <f t="array" ref="W2192">RoundToTwoSigFigs(B2192*$O2192+$N2192)&amp;" "&amp;$J2192</f>
        <v xml:space="preserve">0 </v>
      </c>
      <c r="X2192" t="str" cm="1">
        <f t="array" ref="X2192">RoundToTwoSigFigs(C2192*$O2192+$N2192)&amp;" "&amp;$J2192</f>
        <v xml:space="preserve">0 </v>
      </c>
      <c r="Y2192" t="b">
        <f t="shared" si="102"/>
        <v>0</v>
      </c>
      <c r="Z2192" t="b">
        <f t="shared" si="103"/>
        <v>1</v>
      </c>
      <c r="AA2192" t="b">
        <f t="shared" si="104"/>
        <v>0</v>
      </c>
    </row>
    <row r="2193" spans="1:27" x14ac:dyDescent="0.25">
      <c r="W2193" t="str" cm="1">
        <f t="array" ref="W2193">RoundToTwoSigFigs(B2193*$O2193+$N2193)&amp;" "&amp;$J2193</f>
        <v xml:space="preserve">0 </v>
      </c>
      <c r="X2193" t="str" cm="1">
        <f t="array" ref="X2193">RoundToTwoSigFigs(C2193*$O2193+$N2193)&amp;" "&amp;$J2193</f>
        <v xml:space="preserve">0 </v>
      </c>
      <c r="Y2193" t="b">
        <f t="shared" si="102"/>
        <v>0</v>
      </c>
      <c r="Z2193" t="b">
        <f t="shared" si="103"/>
        <v>1</v>
      </c>
      <c r="AA2193" t="b">
        <f t="shared" si="104"/>
        <v>0</v>
      </c>
    </row>
    <row r="2194" spans="1:27" x14ac:dyDescent="0.25">
      <c r="W2194" t="str" cm="1">
        <f t="array" ref="W2194">RoundToTwoSigFigs(B2194*$O2194+$N2194)&amp;" "&amp;$J2194</f>
        <v xml:space="preserve">0 </v>
      </c>
      <c r="X2194" t="str" cm="1">
        <f t="array" ref="X2194">RoundToTwoSigFigs(C2194*$O2194+$N2194)&amp;" "&amp;$J2194</f>
        <v xml:space="preserve">0 </v>
      </c>
      <c r="Y2194" t="b">
        <f t="shared" si="102"/>
        <v>0</v>
      </c>
      <c r="Z2194" t="b">
        <f t="shared" si="103"/>
        <v>1</v>
      </c>
      <c r="AA2194" t="b">
        <f t="shared" si="104"/>
        <v>0</v>
      </c>
    </row>
    <row r="2195" spans="1:27" x14ac:dyDescent="0.25">
      <c r="W2195" t="str" cm="1">
        <f t="array" ref="W2195">RoundToTwoSigFigs(B2195*$O2195+$N2195)&amp;" "&amp;$J2195</f>
        <v xml:space="preserve">0 </v>
      </c>
      <c r="X2195" t="str" cm="1">
        <f t="array" ref="X2195">RoundToTwoSigFigs(C2195*$O2195+$N2195)&amp;" "&amp;$J2195</f>
        <v xml:space="preserve">0 </v>
      </c>
      <c r="Y2195" t="b">
        <f t="shared" si="102"/>
        <v>0</v>
      </c>
      <c r="Z2195" t="b">
        <f t="shared" si="103"/>
        <v>1</v>
      </c>
      <c r="AA2195" t="b">
        <f t="shared" si="104"/>
        <v>0</v>
      </c>
    </row>
    <row r="2196" spans="1:27" x14ac:dyDescent="0.25">
      <c r="W2196" t="str" cm="1">
        <f t="array" ref="W2196">RoundToTwoSigFigs(B2196*$O2196+$N2196)&amp;" "&amp;$J2196</f>
        <v xml:space="preserve">0 </v>
      </c>
      <c r="X2196" t="str" cm="1">
        <f t="array" ref="X2196">RoundToTwoSigFigs(C2196*$O2196+$N2196)&amp;" "&amp;$J2196</f>
        <v xml:space="preserve">0 </v>
      </c>
      <c r="Y2196" t="b">
        <f t="shared" si="102"/>
        <v>0</v>
      </c>
      <c r="Z2196" t="b">
        <f t="shared" si="103"/>
        <v>1</v>
      </c>
      <c r="AA2196" t="b">
        <f t="shared" si="104"/>
        <v>0</v>
      </c>
    </row>
    <row r="2197" spans="1:27" x14ac:dyDescent="0.25">
      <c r="W2197" t="str" cm="1">
        <f t="array" ref="W2197">RoundToTwoSigFigs(B2197*$O2197+$N2197)&amp;" "&amp;$J2197</f>
        <v xml:space="preserve">0 </v>
      </c>
      <c r="X2197" t="str" cm="1">
        <f t="array" ref="X2197">RoundToTwoSigFigs(C2197*$O2197+$N2197)&amp;" "&amp;$J2197</f>
        <v xml:space="preserve">0 </v>
      </c>
      <c r="Y2197" t="b">
        <f t="shared" si="102"/>
        <v>0</v>
      </c>
      <c r="Z2197" t="b">
        <f t="shared" si="103"/>
        <v>1</v>
      </c>
      <c r="AA2197" t="b">
        <f t="shared" si="104"/>
        <v>0</v>
      </c>
    </row>
    <row r="2198" spans="1:27" x14ac:dyDescent="0.25">
      <c r="W2198" t="str" cm="1">
        <f t="array" ref="W2198">RoundToTwoSigFigs(B2198*$O2198+$N2198)&amp;" "&amp;$J2198</f>
        <v xml:space="preserve">0 </v>
      </c>
      <c r="X2198" t="str" cm="1">
        <f t="array" ref="X2198">RoundToTwoSigFigs(C2198*$O2198+$N2198)&amp;" "&amp;$J2198</f>
        <v xml:space="preserve">0 </v>
      </c>
      <c r="Y2198" t="b">
        <f t="shared" si="102"/>
        <v>0</v>
      </c>
      <c r="Z2198" t="b">
        <f t="shared" si="103"/>
        <v>1</v>
      </c>
      <c r="AA2198" t="b">
        <f t="shared" si="104"/>
        <v>0</v>
      </c>
    </row>
    <row r="2199" spans="1:27" x14ac:dyDescent="0.25">
      <c r="W2199" t="str" cm="1">
        <f t="array" ref="W2199">RoundToTwoSigFigs(B2199*$O2199+$N2199)&amp;" "&amp;$J2199</f>
        <v xml:space="preserve">0 </v>
      </c>
      <c r="X2199" t="str" cm="1">
        <f t="array" ref="X2199">RoundToTwoSigFigs(C2199*$O2199+$N2199)&amp;" "&amp;$J2199</f>
        <v xml:space="preserve">0 </v>
      </c>
      <c r="Y2199" t="b">
        <f t="shared" si="102"/>
        <v>0</v>
      </c>
      <c r="Z2199" t="b">
        <f t="shared" si="103"/>
        <v>1</v>
      </c>
      <c r="AA2199" t="b">
        <f t="shared" si="104"/>
        <v>0</v>
      </c>
    </row>
    <row r="2200" spans="1:27" x14ac:dyDescent="0.25">
      <c r="W2200" t="str" cm="1">
        <f t="array" ref="W2200">RoundToTwoSigFigs(B2200*$O2200+$N2200)&amp;" "&amp;$J2200</f>
        <v xml:space="preserve">0 </v>
      </c>
      <c r="X2200" t="str" cm="1">
        <f t="array" ref="X2200">RoundToTwoSigFigs(C2200*$O2200+$N2200)&amp;" "&amp;$J2200</f>
        <v xml:space="preserve">0 </v>
      </c>
      <c r="Y2200" t="b">
        <f t="shared" si="102"/>
        <v>0</v>
      </c>
      <c r="Z2200" t="b">
        <f t="shared" si="103"/>
        <v>1</v>
      </c>
      <c r="AA2200" t="b">
        <f t="shared" si="104"/>
        <v>0</v>
      </c>
    </row>
    <row r="2201" spans="1:27" x14ac:dyDescent="0.25">
      <c r="A2201">
        <v>2200</v>
      </c>
      <c r="B2201">
        <v>-33.3337</v>
      </c>
      <c r="C2201">
        <v>-16.667300000000001</v>
      </c>
      <c r="D2201" t="s">
        <v>117</v>
      </c>
      <c r="E2201" t="s">
        <v>1860</v>
      </c>
      <c r="F2201">
        <v>-50</v>
      </c>
      <c r="G2201">
        <v>-1E-3</v>
      </c>
      <c r="H2201">
        <v>1</v>
      </c>
      <c r="I2201" t="s">
        <v>66</v>
      </c>
      <c r="J2201" t="s">
        <v>66</v>
      </c>
      <c r="N2201">
        <v>0.605971394</v>
      </c>
      <c r="O2201">
        <v>0</v>
      </c>
      <c r="P2201">
        <v>0.58986353000000002</v>
      </c>
      <c r="Q2201">
        <v>0</v>
      </c>
      <c r="U2201">
        <v>0</v>
      </c>
      <c r="V2201">
        <v>0</v>
      </c>
      <c r="W2201" t="str" cm="1">
        <f t="array" ref="W2201">RoundToTwoSigFigs(B2201*$O2201+$N2201)&amp;" "&amp;$J2201</f>
        <v>0.61 °C</v>
      </c>
      <c r="X2201" t="str" cm="1">
        <f t="array" ref="X2201">RoundToTwoSigFigs(C2201*$O2201+$N2201)&amp;" "&amp;$J2201</f>
        <v>0.61 °C</v>
      </c>
      <c r="Y2201" t="b">
        <f t="shared" si="102"/>
        <v>0</v>
      </c>
      <c r="Z2201" t="b">
        <f t="shared" si="103"/>
        <v>1</v>
      </c>
      <c r="AA2201" t="b">
        <f t="shared" si="104"/>
        <v>1</v>
      </c>
    </row>
    <row r="2202" spans="1:27" x14ac:dyDescent="0.25">
      <c r="A2202">
        <v>2201</v>
      </c>
      <c r="B2202">
        <v>197.7</v>
      </c>
      <c r="C2202">
        <v>395.3</v>
      </c>
      <c r="D2202" t="s">
        <v>117</v>
      </c>
      <c r="E2202" t="s">
        <v>1860</v>
      </c>
      <c r="F2202">
        <v>0</v>
      </c>
      <c r="G2202">
        <v>593</v>
      </c>
      <c r="H2202">
        <v>1</v>
      </c>
      <c r="I2202" t="s">
        <v>66</v>
      </c>
      <c r="J2202" t="s">
        <v>66</v>
      </c>
      <c r="N2202">
        <v>0.59802829300000004</v>
      </c>
      <c r="O2202">
        <v>0</v>
      </c>
      <c r="P2202">
        <v>0.581700518</v>
      </c>
      <c r="Q2202">
        <v>0</v>
      </c>
      <c r="U2202">
        <v>0</v>
      </c>
      <c r="V2202">
        <v>0</v>
      </c>
      <c r="W2202" t="str" cm="1">
        <f t="array" ref="W2202">RoundToTwoSigFigs(B2202*$O2202+$N2202)&amp;" "&amp;$J2202</f>
        <v>0.6 °C</v>
      </c>
      <c r="X2202" t="str" cm="1">
        <f t="array" ref="X2202">RoundToTwoSigFigs(C2202*$O2202+$N2202)&amp;" "&amp;$J2202</f>
        <v>0.6 °C</v>
      </c>
      <c r="Y2202" t="b">
        <f t="shared" si="102"/>
        <v>0</v>
      </c>
      <c r="Z2202" t="b">
        <f t="shared" si="103"/>
        <v>1</v>
      </c>
      <c r="AA2202" t="b">
        <f t="shared" si="104"/>
        <v>1</v>
      </c>
    </row>
    <row r="2203" spans="1:27" x14ac:dyDescent="0.25">
      <c r="A2203">
        <v>2202</v>
      </c>
      <c r="B2203">
        <v>800</v>
      </c>
      <c r="C2203">
        <v>1000</v>
      </c>
      <c r="D2203" t="s">
        <v>117</v>
      </c>
      <c r="E2203" t="s">
        <v>1860</v>
      </c>
      <c r="F2203">
        <v>593.00099999999998</v>
      </c>
      <c r="G2203">
        <v>1204</v>
      </c>
      <c r="H2203">
        <v>1</v>
      </c>
      <c r="I2203" t="s">
        <v>66</v>
      </c>
      <c r="J2203" t="s">
        <v>66</v>
      </c>
      <c r="N2203">
        <v>0.59357086699999995</v>
      </c>
      <c r="O2203">
        <v>0</v>
      </c>
      <c r="P2203">
        <v>0.57970716200000005</v>
      </c>
      <c r="Q2203">
        <v>0</v>
      </c>
      <c r="U2203">
        <v>0</v>
      </c>
      <c r="V2203">
        <v>0</v>
      </c>
      <c r="W2203" t="str" cm="1">
        <f t="array" ref="W2203">RoundToTwoSigFigs(B2203*$O2203+$N2203)&amp;" "&amp;$J2203</f>
        <v>0.59 °C</v>
      </c>
      <c r="X2203" t="str" cm="1">
        <f t="array" ref="X2203">RoundToTwoSigFigs(C2203*$O2203+$N2203)&amp;" "&amp;$J2203</f>
        <v>0.59 °C</v>
      </c>
      <c r="Y2203" t="b">
        <f t="shared" si="102"/>
        <v>0</v>
      </c>
      <c r="Z2203" t="b">
        <f t="shared" si="103"/>
        <v>1</v>
      </c>
      <c r="AA2203" t="b">
        <f t="shared" si="104"/>
        <v>1</v>
      </c>
    </row>
    <row r="2204" spans="1:27" x14ac:dyDescent="0.25">
      <c r="A2204">
        <v>2203</v>
      </c>
      <c r="B2204">
        <v>1390</v>
      </c>
      <c r="C2204">
        <v>1580</v>
      </c>
      <c r="D2204" t="s">
        <v>117</v>
      </c>
      <c r="E2204" t="s">
        <v>1860</v>
      </c>
      <c r="F2204">
        <v>1204.001</v>
      </c>
      <c r="G2204">
        <v>1768</v>
      </c>
      <c r="H2204">
        <v>1</v>
      </c>
      <c r="I2204" t="s">
        <v>66</v>
      </c>
      <c r="J2204" t="s">
        <v>66</v>
      </c>
      <c r="N2204">
        <v>0.59499524400000003</v>
      </c>
      <c r="O2204">
        <v>0</v>
      </c>
      <c r="P2204">
        <v>0.58116551800000005</v>
      </c>
      <c r="Q2204">
        <v>0</v>
      </c>
      <c r="U2204">
        <v>0</v>
      </c>
      <c r="V2204">
        <v>0</v>
      </c>
      <c r="W2204" t="str" cm="1">
        <f t="array" ref="W2204">RoundToTwoSigFigs(B2204*$O2204+$N2204)&amp;" "&amp;$J2204</f>
        <v>0.59 °C</v>
      </c>
      <c r="X2204" t="str" cm="1">
        <f t="array" ref="X2204">RoundToTwoSigFigs(C2204*$O2204+$N2204)&amp;" "&amp;$J2204</f>
        <v>0.59 °C</v>
      </c>
      <c r="Y2204" t="b">
        <f t="shared" si="102"/>
        <v>0</v>
      </c>
      <c r="Z2204" t="b">
        <f t="shared" si="103"/>
        <v>1</v>
      </c>
      <c r="AA2204" t="b">
        <f t="shared" si="104"/>
        <v>1</v>
      </c>
    </row>
    <row r="2205" spans="1:27" x14ac:dyDescent="0.25">
      <c r="A2205">
        <v>2204</v>
      </c>
      <c r="B2205">
        <v>-33.3337</v>
      </c>
      <c r="C2205">
        <v>-16.667300000000001</v>
      </c>
      <c r="D2205" t="s">
        <v>117</v>
      </c>
      <c r="E2205" t="s">
        <v>1869</v>
      </c>
      <c r="F2205">
        <v>-50</v>
      </c>
      <c r="G2205">
        <v>-1E-3</v>
      </c>
      <c r="H2205">
        <v>0.1</v>
      </c>
      <c r="I2205" t="s">
        <v>66</v>
      </c>
      <c r="J2205" t="s">
        <v>66</v>
      </c>
      <c r="N2205">
        <v>0.13149422599999999</v>
      </c>
      <c r="O2205">
        <v>0</v>
      </c>
      <c r="P2205">
        <v>0.111692189</v>
      </c>
      <c r="Q2205">
        <v>0</v>
      </c>
      <c r="U2205">
        <v>0</v>
      </c>
      <c r="V2205">
        <v>0</v>
      </c>
      <c r="W2205" t="str" cm="1">
        <f t="array" ref="W2205">RoundToTwoSigFigs(B2205*$O2205+$N2205)&amp;" "&amp;$J2205</f>
        <v>0.13 °C</v>
      </c>
      <c r="X2205" t="str" cm="1">
        <f t="array" ref="X2205">RoundToTwoSigFigs(C2205*$O2205+$N2205)&amp;" "&amp;$J2205</f>
        <v>0.13 °C</v>
      </c>
      <c r="Y2205" t="b">
        <f t="shared" si="102"/>
        <v>0</v>
      </c>
      <c r="Z2205" t="b">
        <f t="shared" si="103"/>
        <v>1</v>
      </c>
      <c r="AA2205" t="b">
        <f t="shared" si="104"/>
        <v>1</v>
      </c>
    </row>
    <row r="2206" spans="1:27" x14ac:dyDescent="0.25">
      <c r="A2206">
        <v>2205</v>
      </c>
      <c r="B2206">
        <v>197.7</v>
      </c>
      <c r="C2206">
        <v>395.3</v>
      </c>
      <c r="D2206" t="s">
        <v>117</v>
      </c>
      <c r="E2206" t="s">
        <v>1869</v>
      </c>
      <c r="F2206">
        <v>0</v>
      </c>
      <c r="G2206">
        <v>593</v>
      </c>
      <c r="H2206">
        <v>0.1</v>
      </c>
      <c r="I2206" t="s">
        <v>66</v>
      </c>
      <c r="J2206" t="s">
        <v>66</v>
      </c>
      <c r="N2206">
        <v>0.109757297</v>
      </c>
      <c r="O2206">
        <v>0</v>
      </c>
      <c r="P2206">
        <v>8.5662658000000003E-2</v>
      </c>
      <c r="Q2206">
        <v>0</v>
      </c>
      <c r="U2206">
        <v>0</v>
      </c>
      <c r="V2206">
        <v>0</v>
      </c>
      <c r="W2206" t="str" cm="1">
        <f t="array" ref="W2206">RoundToTwoSigFigs(B2206*$O2206+$N2206)&amp;" "&amp;$J2206</f>
        <v>0.11 °C</v>
      </c>
      <c r="X2206" t="str" cm="1">
        <f t="array" ref="X2206">RoundToTwoSigFigs(C2206*$O2206+$N2206)&amp;" "&amp;$J2206</f>
        <v>0.11 °C</v>
      </c>
      <c r="Y2206" t="b">
        <f t="shared" si="102"/>
        <v>0</v>
      </c>
      <c r="Z2206" t="b">
        <f t="shared" si="103"/>
        <v>1</v>
      </c>
      <c r="AA2206" t="b">
        <f t="shared" si="104"/>
        <v>1</v>
      </c>
    </row>
    <row r="2207" spans="1:27" x14ac:dyDescent="0.25">
      <c r="A2207">
        <v>2206</v>
      </c>
      <c r="B2207">
        <v>800</v>
      </c>
      <c r="C2207">
        <v>1000</v>
      </c>
      <c r="D2207" t="s">
        <v>117</v>
      </c>
      <c r="E2207" t="s">
        <v>1869</v>
      </c>
      <c r="F2207">
        <v>593.00099999999998</v>
      </c>
      <c r="G2207">
        <v>1204</v>
      </c>
      <c r="H2207">
        <v>0.1</v>
      </c>
      <c r="I2207" t="s">
        <v>66</v>
      </c>
      <c r="J2207" t="s">
        <v>66</v>
      </c>
      <c r="N2207">
        <v>0.100632445</v>
      </c>
      <c r="O2207">
        <v>0</v>
      </c>
      <c r="P2207">
        <v>7.9868484000000003E-2</v>
      </c>
      <c r="Q2207">
        <v>0</v>
      </c>
      <c r="U2207">
        <v>0</v>
      </c>
      <c r="V2207">
        <v>0</v>
      </c>
      <c r="W2207" t="str" cm="1">
        <f t="array" ref="W2207">RoundToTwoSigFigs(B2207*$O2207+$N2207)&amp;" "&amp;$J2207</f>
        <v>0.1 °C</v>
      </c>
      <c r="X2207" t="str" cm="1">
        <f t="array" ref="X2207">RoundToTwoSigFigs(C2207*$O2207+$N2207)&amp;" "&amp;$J2207</f>
        <v>0.1 °C</v>
      </c>
      <c r="Y2207" t="b">
        <f t="shared" si="102"/>
        <v>0</v>
      </c>
      <c r="Z2207" t="b">
        <f t="shared" si="103"/>
        <v>1</v>
      </c>
      <c r="AA2207" t="b">
        <f t="shared" si="104"/>
        <v>1</v>
      </c>
    </row>
    <row r="2208" spans="1:27" x14ac:dyDescent="0.25">
      <c r="A2208">
        <v>2207</v>
      </c>
      <c r="B2208">
        <v>1390</v>
      </c>
      <c r="C2208">
        <v>1580</v>
      </c>
      <c r="D2208" t="s">
        <v>117</v>
      </c>
      <c r="E2208" t="s">
        <v>1869</v>
      </c>
      <c r="F2208">
        <v>1204.001</v>
      </c>
      <c r="G2208">
        <v>1768</v>
      </c>
      <c r="H2208">
        <v>0.1</v>
      </c>
      <c r="I2208" t="s">
        <v>66</v>
      </c>
      <c r="J2208" t="s">
        <v>66</v>
      </c>
      <c r="N2208">
        <v>0.11141328</v>
      </c>
      <c r="O2208">
        <v>0</v>
      </c>
      <c r="P2208">
        <v>9.1358763999999995E-2</v>
      </c>
      <c r="Q2208">
        <v>0</v>
      </c>
      <c r="U2208">
        <v>0</v>
      </c>
      <c r="V2208">
        <v>0</v>
      </c>
      <c r="W2208" t="str" cm="1">
        <f t="array" ref="W2208">RoundToTwoSigFigs(B2208*$O2208+$N2208)&amp;" "&amp;$J2208</f>
        <v>0.11 °C</v>
      </c>
      <c r="X2208" t="str" cm="1">
        <f t="array" ref="X2208">RoundToTwoSigFigs(C2208*$O2208+$N2208)&amp;" "&amp;$J2208</f>
        <v>0.11 °C</v>
      </c>
      <c r="Y2208" t="b">
        <f t="shared" si="102"/>
        <v>0</v>
      </c>
      <c r="Z2208" t="b">
        <f t="shared" si="103"/>
        <v>1</v>
      </c>
      <c r="AA2208" t="b">
        <f t="shared" si="104"/>
        <v>1</v>
      </c>
    </row>
    <row r="2209" spans="1:27" x14ac:dyDescent="0.25">
      <c r="A2209">
        <v>2208</v>
      </c>
      <c r="B2209">
        <v>-33.3337</v>
      </c>
      <c r="C2209">
        <v>-16.667300000000001</v>
      </c>
      <c r="D2209" t="s">
        <v>117</v>
      </c>
      <c r="E2209" t="s">
        <v>1869</v>
      </c>
      <c r="F2209">
        <v>-50</v>
      </c>
      <c r="G2209">
        <v>-1E-3</v>
      </c>
      <c r="H2209">
        <v>1</v>
      </c>
      <c r="I2209" t="s">
        <v>66</v>
      </c>
      <c r="J2209" t="s">
        <v>66</v>
      </c>
      <c r="N2209">
        <v>0.601446166</v>
      </c>
      <c r="O2209">
        <v>0</v>
      </c>
      <c r="P2209">
        <v>0.58521376000000003</v>
      </c>
      <c r="Q2209">
        <v>0</v>
      </c>
      <c r="U2209">
        <v>0</v>
      </c>
      <c r="V2209">
        <v>0</v>
      </c>
      <c r="W2209" t="str" cm="1">
        <f t="array" ref="W2209">RoundToTwoSigFigs(B2209*$O2209+$N2209)&amp;" "&amp;$J2209</f>
        <v>0.6 °C</v>
      </c>
      <c r="X2209" t="str" cm="1">
        <f t="array" ref="X2209">RoundToTwoSigFigs(C2209*$O2209+$N2209)&amp;" "&amp;$J2209</f>
        <v>0.6 °C</v>
      </c>
      <c r="Y2209" t="b">
        <f t="shared" si="102"/>
        <v>0</v>
      </c>
      <c r="Z2209" t="b">
        <f t="shared" si="103"/>
        <v>1</v>
      </c>
      <c r="AA2209" t="b">
        <f t="shared" si="104"/>
        <v>1</v>
      </c>
    </row>
    <row r="2210" spans="1:27" x14ac:dyDescent="0.25">
      <c r="A2210">
        <v>2209</v>
      </c>
      <c r="B2210">
        <v>197.7</v>
      </c>
      <c r="C2210">
        <v>395.3</v>
      </c>
      <c r="D2210" t="s">
        <v>117</v>
      </c>
      <c r="E2210" t="s">
        <v>1869</v>
      </c>
      <c r="F2210">
        <v>0</v>
      </c>
      <c r="G2210">
        <v>593</v>
      </c>
      <c r="H2210">
        <v>1</v>
      </c>
      <c r="I2210" t="s">
        <v>66</v>
      </c>
      <c r="J2210" t="s">
        <v>66</v>
      </c>
      <c r="N2210">
        <v>0.59680179700000002</v>
      </c>
      <c r="O2210">
        <v>0</v>
      </c>
      <c r="P2210">
        <v>0.58080813600000003</v>
      </c>
      <c r="Q2210">
        <v>0</v>
      </c>
      <c r="U2210">
        <v>0</v>
      </c>
      <c r="V2210">
        <v>0</v>
      </c>
      <c r="W2210" t="str" cm="1">
        <f t="array" ref="W2210">RoundToTwoSigFigs(B2210*$O2210+$N2210)&amp;" "&amp;$J2210</f>
        <v>0.6 °C</v>
      </c>
      <c r="X2210" t="str" cm="1">
        <f t="array" ref="X2210">RoundToTwoSigFigs(C2210*$O2210+$N2210)&amp;" "&amp;$J2210</f>
        <v>0.6 °C</v>
      </c>
      <c r="Y2210" t="b">
        <f t="shared" si="102"/>
        <v>0</v>
      </c>
      <c r="Z2210" t="b">
        <f t="shared" si="103"/>
        <v>1</v>
      </c>
      <c r="AA2210" t="b">
        <f t="shared" si="104"/>
        <v>1</v>
      </c>
    </row>
    <row r="2211" spans="1:27" x14ac:dyDescent="0.25">
      <c r="A2211">
        <v>2210</v>
      </c>
      <c r="B2211">
        <v>800</v>
      </c>
      <c r="C2211">
        <v>1000</v>
      </c>
      <c r="D2211" t="s">
        <v>117</v>
      </c>
      <c r="E2211" t="s">
        <v>1869</v>
      </c>
      <c r="F2211">
        <v>593.00099999999998</v>
      </c>
      <c r="G2211">
        <v>1204</v>
      </c>
      <c r="H2211">
        <v>1</v>
      </c>
      <c r="I2211" t="s">
        <v>66</v>
      </c>
      <c r="J2211" t="s">
        <v>66</v>
      </c>
      <c r="N2211">
        <v>0.59383916599999997</v>
      </c>
      <c r="O2211">
        <v>0</v>
      </c>
      <c r="P2211">
        <v>0.57998187400000001</v>
      </c>
      <c r="Q2211">
        <v>0</v>
      </c>
      <c r="U2211">
        <v>0</v>
      </c>
      <c r="V2211">
        <v>0</v>
      </c>
      <c r="W2211" t="str" cm="1">
        <f t="array" ref="W2211">RoundToTwoSigFigs(B2211*$O2211+$N2211)&amp;" "&amp;$J2211</f>
        <v>0.59 °C</v>
      </c>
      <c r="X2211" t="str" cm="1">
        <f t="array" ref="X2211">RoundToTwoSigFigs(C2211*$O2211+$N2211)&amp;" "&amp;$J2211</f>
        <v>0.59 °C</v>
      </c>
      <c r="Y2211" t="b">
        <f t="shared" si="102"/>
        <v>0</v>
      </c>
      <c r="Z2211" t="b">
        <f t="shared" si="103"/>
        <v>1</v>
      </c>
      <c r="AA2211" t="b">
        <f t="shared" si="104"/>
        <v>1</v>
      </c>
    </row>
    <row r="2212" spans="1:27" x14ac:dyDescent="0.25">
      <c r="A2212">
        <v>2211</v>
      </c>
      <c r="B2212">
        <v>1390</v>
      </c>
      <c r="C2212">
        <v>1580</v>
      </c>
      <c r="D2212" t="s">
        <v>117</v>
      </c>
      <c r="E2212" t="s">
        <v>1869</v>
      </c>
      <c r="F2212">
        <v>1204.001</v>
      </c>
      <c r="G2212">
        <v>1768</v>
      </c>
      <c r="H2212">
        <v>1</v>
      </c>
      <c r="I2212" t="s">
        <v>66</v>
      </c>
      <c r="J2212" t="s">
        <v>66</v>
      </c>
      <c r="N2212">
        <v>0.59549341300000003</v>
      </c>
      <c r="O2212">
        <v>0</v>
      </c>
      <c r="P2212">
        <v>0.58167553100000002</v>
      </c>
      <c r="Q2212">
        <v>0</v>
      </c>
      <c r="U2212">
        <v>0</v>
      </c>
      <c r="V2212">
        <v>0</v>
      </c>
      <c r="W2212" t="str" cm="1">
        <f t="array" ref="W2212">RoundToTwoSigFigs(B2212*$O2212+$N2212)&amp;" "&amp;$J2212</f>
        <v>0.6 °C</v>
      </c>
      <c r="X2212" t="str" cm="1">
        <f t="array" ref="X2212">RoundToTwoSigFigs(C2212*$O2212+$N2212)&amp;" "&amp;$J2212</f>
        <v>0.6 °C</v>
      </c>
      <c r="Y2212" t="b">
        <f t="shared" si="102"/>
        <v>0</v>
      </c>
      <c r="Z2212" t="b">
        <f t="shared" si="103"/>
        <v>1</v>
      </c>
      <c r="AA2212" t="b">
        <f t="shared" si="104"/>
        <v>1</v>
      </c>
    </row>
    <row r="2213" spans="1:27" x14ac:dyDescent="0.25">
      <c r="A2213">
        <v>2212</v>
      </c>
      <c r="B2213">
        <v>-260</v>
      </c>
      <c r="C2213">
        <v>-250</v>
      </c>
      <c r="D2213" t="s">
        <v>117</v>
      </c>
      <c r="E2213" t="s">
        <v>1878</v>
      </c>
      <c r="F2213">
        <v>-270</v>
      </c>
      <c r="G2213">
        <v>-240.001</v>
      </c>
      <c r="H2213">
        <v>0.1</v>
      </c>
      <c r="I2213" t="s">
        <v>66</v>
      </c>
      <c r="J2213" t="s">
        <v>66</v>
      </c>
      <c r="N2213">
        <v>0.24590050099999999</v>
      </c>
      <c r="O2213">
        <v>0</v>
      </c>
      <c r="P2213">
        <v>0.234882761</v>
      </c>
      <c r="Q2213">
        <v>0</v>
      </c>
      <c r="U2213">
        <v>0</v>
      </c>
      <c r="V2213">
        <v>0</v>
      </c>
      <c r="W2213" t="str" cm="1">
        <f t="array" ref="W2213">RoundToTwoSigFigs(B2213*$O2213+$N2213)&amp;" "&amp;$J2213</f>
        <v>0.25 °C</v>
      </c>
      <c r="X2213" t="str" cm="1">
        <f t="array" ref="X2213">RoundToTwoSigFigs(C2213*$O2213+$N2213)&amp;" "&amp;$J2213</f>
        <v>0.25 °C</v>
      </c>
      <c r="Y2213" t="b">
        <f t="shared" si="102"/>
        <v>0</v>
      </c>
      <c r="Z2213" t="b">
        <f t="shared" si="103"/>
        <v>1</v>
      </c>
      <c r="AA2213" t="b">
        <f t="shared" si="104"/>
        <v>1</v>
      </c>
    </row>
    <row r="2214" spans="1:27" x14ac:dyDescent="0.25">
      <c r="A2214">
        <v>2213</v>
      </c>
      <c r="B2214">
        <v>-129</v>
      </c>
      <c r="C2214">
        <v>-18</v>
      </c>
      <c r="D2214" t="s">
        <v>117</v>
      </c>
      <c r="E2214" t="s">
        <v>1878</v>
      </c>
      <c r="F2214">
        <v>-240</v>
      </c>
      <c r="G2214">
        <v>92.998999999999995</v>
      </c>
      <c r="H2214">
        <v>0.1</v>
      </c>
      <c r="I2214" t="s">
        <v>66</v>
      </c>
      <c r="J2214" t="s">
        <v>66</v>
      </c>
      <c r="N2214">
        <v>0.108409273</v>
      </c>
      <c r="O2214">
        <v>0</v>
      </c>
      <c r="P2214">
        <v>8.5819788999999994E-2</v>
      </c>
      <c r="Q2214">
        <v>0</v>
      </c>
      <c r="U2214">
        <v>0</v>
      </c>
      <c r="V2214">
        <v>0</v>
      </c>
      <c r="W2214" t="str" cm="1">
        <f t="array" ref="W2214">RoundToTwoSigFigs(B2214*$O2214+$N2214)&amp;" "&amp;$J2214</f>
        <v>0.11 °C</v>
      </c>
      <c r="X2214" t="str" cm="1">
        <f t="array" ref="X2214">RoundToTwoSigFigs(C2214*$O2214+$N2214)&amp;" "&amp;$J2214</f>
        <v>0.11 °C</v>
      </c>
      <c r="Y2214" t="b">
        <f t="shared" si="102"/>
        <v>0</v>
      </c>
      <c r="Z2214" t="b">
        <f t="shared" si="103"/>
        <v>1</v>
      </c>
      <c r="AA2214" t="b">
        <f t="shared" si="104"/>
        <v>1</v>
      </c>
    </row>
    <row r="2215" spans="1:27" x14ac:dyDescent="0.25">
      <c r="A2215">
        <v>2214</v>
      </c>
      <c r="B2215">
        <v>195</v>
      </c>
      <c r="C2215">
        <v>298</v>
      </c>
      <c r="D2215" t="s">
        <v>117</v>
      </c>
      <c r="E2215" t="s">
        <v>1878</v>
      </c>
      <c r="F2215">
        <v>93</v>
      </c>
      <c r="G2215">
        <v>400</v>
      </c>
      <c r="H2215">
        <v>0.1</v>
      </c>
      <c r="I2215" t="s">
        <v>66</v>
      </c>
      <c r="J2215" t="s">
        <v>66</v>
      </c>
      <c r="N2215">
        <v>7.6721655999999999E-2</v>
      </c>
      <c r="O2215">
        <v>0</v>
      </c>
      <c r="P2215">
        <v>6.6644854000000003E-2</v>
      </c>
      <c r="Q2215">
        <v>0</v>
      </c>
      <c r="U2215">
        <v>0</v>
      </c>
      <c r="V2215">
        <v>0</v>
      </c>
      <c r="W2215" t="str" cm="1">
        <f t="array" ref="W2215">RoundToTwoSigFigs(B2215*$O2215+$N2215)&amp;" "&amp;$J2215</f>
        <v>0.077 °C</v>
      </c>
      <c r="X2215" t="str" cm="1">
        <f t="array" ref="X2215">RoundToTwoSigFigs(C2215*$O2215+$N2215)&amp;" "&amp;$J2215</f>
        <v>0.077 °C</v>
      </c>
      <c r="Y2215" t="b">
        <f t="shared" si="102"/>
        <v>0</v>
      </c>
      <c r="Z2215" t="b">
        <f t="shared" si="103"/>
        <v>1</v>
      </c>
      <c r="AA2215" t="b">
        <f t="shared" si="104"/>
        <v>1</v>
      </c>
    </row>
    <row r="2216" spans="1:27" x14ac:dyDescent="0.25">
      <c r="A2216">
        <v>2215</v>
      </c>
      <c r="B2216">
        <v>-260</v>
      </c>
      <c r="C2216">
        <v>-250</v>
      </c>
      <c r="D2216" t="s">
        <v>117</v>
      </c>
      <c r="E2216" t="s">
        <v>1878</v>
      </c>
      <c r="F2216">
        <v>-270</v>
      </c>
      <c r="G2216">
        <v>-240.001</v>
      </c>
      <c r="H2216">
        <v>1</v>
      </c>
      <c r="I2216" t="s">
        <v>66</v>
      </c>
      <c r="J2216" t="s">
        <v>66</v>
      </c>
      <c r="N2216">
        <v>0.63746254099999999</v>
      </c>
      <c r="O2216">
        <v>0</v>
      </c>
      <c r="P2216">
        <v>0.62062058600000003</v>
      </c>
      <c r="Q2216">
        <v>0</v>
      </c>
      <c r="U2216">
        <v>0</v>
      </c>
      <c r="V2216">
        <v>0</v>
      </c>
      <c r="W2216" t="str" cm="1">
        <f t="array" ref="W2216">RoundToTwoSigFigs(B2216*$O2216+$N2216)&amp;" "&amp;$J2216</f>
        <v>0.64 °C</v>
      </c>
      <c r="X2216" t="str" cm="1">
        <f t="array" ref="X2216">RoundToTwoSigFigs(C2216*$O2216+$N2216)&amp;" "&amp;$J2216</f>
        <v>0.64 °C</v>
      </c>
      <c r="Y2216" t="b">
        <f t="shared" si="102"/>
        <v>0</v>
      </c>
      <c r="Z2216" t="b">
        <f t="shared" si="103"/>
        <v>1</v>
      </c>
      <c r="AA2216" t="b">
        <f t="shared" si="104"/>
        <v>1</v>
      </c>
    </row>
    <row r="2217" spans="1:27" x14ac:dyDescent="0.25">
      <c r="A2217">
        <v>2216</v>
      </c>
      <c r="B2217">
        <v>-129</v>
      </c>
      <c r="C2217">
        <v>-18</v>
      </c>
      <c r="D2217" t="s">
        <v>117</v>
      </c>
      <c r="E2217" t="s">
        <v>1878</v>
      </c>
      <c r="F2217">
        <v>-240</v>
      </c>
      <c r="G2217">
        <v>92.998999999999995</v>
      </c>
      <c r="H2217">
        <v>1</v>
      </c>
      <c r="I2217" t="s">
        <v>66</v>
      </c>
      <c r="J2217" t="s">
        <v>66</v>
      </c>
      <c r="N2217">
        <v>0.59574757499999997</v>
      </c>
      <c r="O2217">
        <v>0</v>
      </c>
      <c r="P2217">
        <v>0.58083133200000003</v>
      </c>
      <c r="Q2217">
        <v>0</v>
      </c>
      <c r="U2217">
        <v>0</v>
      </c>
      <c r="V2217">
        <v>0</v>
      </c>
      <c r="W2217" t="str" cm="1">
        <f t="array" ref="W2217">RoundToTwoSigFigs(B2217*$O2217+$N2217)&amp;" "&amp;$J2217</f>
        <v>0.6 °C</v>
      </c>
      <c r="X2217" t="str" cm="1">
        <f t="array" ref="X2217">RoundToTwoSigFigs(C2217*$O2217+$N2217)&amp;" "&amp;$J2217</f>
        <v>0.6 °C</v>
      </c>
      <c r="Y2217" t="b">
        <f t="shared" si="102"/>
        <v>0</v>
      </c>
      <c r="Z2217" t="b">
        <f t="shared" si="103"/>
        <v>1</v>
      </c>
      <c r="AA2217" t="b">
        <f t="shared" si="104"/>
        <v>1</v>
      </c>
    </row>
    <row r="2218" spans="1:27" x14ac:dyDescent="0.25">
      <c r="A2218">
        <v>2217</v>
      </c>
      <c r="B2218">
        <v>195</v>
      </c>
      <c r="C2218">
        <v>298</v>
      </c>
      <c r="D2218" t="s">
        <v>117</v>
      </c>
      <c r="E2218" t="s">
        <v>1878</v>
      </c>
      <c r="F2218">
        <v>93</v>
      </c>
      <c r="G2218">
        <v>400</v>
      </c>
      <c r="H2218">
        <v>1</v>
      </c>
      <c r="I2218" t="s">
        <v>66</v>
      </c>
      <c r="J2218" t="s">
        <v>66</v>
      </c>
      <c r="N2218">
        <v>0.58328401299999999</v>
      </c>
      <c r="O2218">
        <v>0</v>
      </c>
      <c r="P2218">
        <v>0.57830920500000005</v>
      </c>
      <c r="Q2218">
        <v>0</v>
      </c>
      <c r="U2218">
        <v>0</v>
      </c>
      <c r="V2218">
        <v>0</v>
      </c>
      <c r="W2218" t="str" cm="1">
        <f t="array" ref="W2218">RoundToTwoSigFigs(B2218*$O2218+$N2218)&amp;" "&amp;$J2218</f>
        <v>0.58 °C</v>
      </c>
      <c r="X2218" t="str" cm="1">
        <f t="array" ref="X2218">RoundToTwoSigFigs(C2218*$O2218+$N2218)&amp;" "&amp;$J2218</f>
        <v>0.58 °C</v>
      </c>
      <c r="Y2218" t="b">
        <f t="shared" si="102"/>
        <v>0</v>
      </c>
      <c r="Z2218" t="b">
        <f t="shared" si="103"/>
        <v>1</v>
      </c>
      <c r="AA2218" t="b">
        <f t="shared" si="104"/>
        <v>1</v>
      </c>
    </row>
    <row r="2219" spans="1:27" x14ac:dyDescent="0.25">
      <c r="A2219">
        <v>2218</v>
      </c>
      <c r="B2219">
        <v>-130.4</v>
      </c>
      <c r="C2219">
        <v>-65.2</v>
      </c>
      <c r="D2219" t="s">
        <v>117</v>
      </c>
      <c r="E2219" t="s">
        <v>1887</v>
      </c>
      <c r="F2219">
        <v>-195.6</v>
      </c>
      <c r="G2219">
        <v>0</v>
      </c>
      <c r="H2219">
        <v>0.01</v>
      </c>
      <c r="I2219" t="s">
        <v>66</v>
      </c>
      <c r="J2219" t="s">
        <v>66</v>
      </c>
      <c r="N2219">
        <v>8.4850399999999992E-3</v>
      </c>
      <c r="O2219">
        <v>0</v>
      </c>
      <c r="P2219">
        <v>7.6317240000000003E-3</v>
      </c>
      <c r="Q2219">
        <v>0</v>
      </c>
      <c r="U2219">
        <v>0</v>
      </c>
      <c r="V2219">
        <v>0</v>
      </c>
      <c r="W2219" t="str" cm="1">
        <f t="array" ref="W2219">RoundToTwoSigFigs(B2219*$O2219+$N2219)&amp;" "&amp;$J2219</f>
        <v>0.0085 °C</v>
      </c>
      <c r="X2219" t="str" cm="1">
        <f t="array" ref="X2219">RoundToTwoSigFigs(C2219*$O2219+$N2219)&amp;" "&amp;$J2219</f>
        <v>0.0085 °C</v>
      </c>
      <c r="Y2219" t="b">
        <f t="shared" si="102"/>
        <v>0</v>
      </c>
      <c r="Z2219" t="b">
        <f t="shared" si="103"/>
        <v>1</v>
      </c>
      <c r="AA2219" t="b">
        <f t="shared" si="104"/>
        <v>1</v>
      </c>
    </row>
    <row r="2220" spans="1:27" x14ac:dyDescent="0.25">
      <c r="A2220">
        <v>2219</v>
      </c>
      <c r="B2220">
        <v>68.148700000000005</v>
      </c>
      <c r="C2220">
        <v>136.2963</v>
      </c>
      <c r="D2220" t="s">
        <v>117</v>
      </c>
      <c r="E2220" t="s">
        <v>1887</v>
      </c>
      <c r="F2220">
        <v>1E-3</v>
      </c>
      <c r="G2220">
        <v>204.44399999999999</v>
      </c>
      <c r="H2220">
        <v>0.01</v>
      </c>
      <c r="I2220" t="s">
        <v>66</v>
      </c>
      <c r="J2220" t="s">
        <v>66</v>
      </c>
      <c r="N2220">
        <v>1.0087018999999999E-2</v>
      </c>
      <c r="O2220">
        <v>0</v>
      </c>
      <c r="P2220">
        <v>9.380579E-3</v>
      </c>
      <c r="Q2220">
        <v>0</v>
      </c>
      <c r="U2220">
        <v>0</v>
      </c>
      <c r="V2220">
        <v>0</v>
      </c>
      <c r="W2220" t="str" cm="1">
        <f t="array" ref="W2220">RoundToTwoSigFigs(B2220*$O2220+$N2220)&amp;" "&amp;$J2220</f>
        <v>0.01 °C</v>
      </c>
      <c r="X2220" t="str" cm="1">
        <f t="array" ref="X2220">RoundToTwoSigFigs(C2220*$O2220+$N2220)&amp;" "&amp;$J2220</f>
        <v>0.01 °C</v>
      </c>
      <c r="Y2220" t="b">
        <f t="shared" si="102"/>
        <v>0</v>
      </c>
      <c r="Z2220" t="b">
        <f t="shared" si="103"/>
        <v>1</v>
      </c>
      <c r="AA2220" t="b">
        <f t="shared" si="104"/>
        <v>1</v>
      </c>
    </row>
    <row r="2221" spans="1:27" x14ac:dyDescent="0.25">
      <c r="A2221">
        <v>2220</v>
      </c>
      <c r="B2221">
        <v>280</v>
      </c>
      <c r="C2221">
        <v>350</v>
      </c>
      <c r="D2221" t="s">
        <v>117</v>
      </c>
      <c r="E2221" t="s">
        <v>1887</v>
      </c>
      <c r="F2221">
        <v>204.44499999999999</v>
      </c>
      <c r="G2221">
        <v>426.66699999999997</v>
      </c>
      <c r="H2221">
        <v>0.01</v>
      </c>
      <c r="I2221" t="s">
        <v>66</v>
      </c>
      <c r="J2221" t="s">
        <v>66</v>
      </c>
      <c r="N2221">
        <v>1.2329109E-2</v>
      </c>
      <c r="O2221">
        <v>0</v>
      </c>
      <c r="P2221">
        <v>1.1525970999999999E-2</v>
      </c>
      <c r="Q2221">
        <v>0</v>
      </c>
      <c r="U2221">
        <v>0</v>
      </c>
      <c r="V2221">
        <v>0</v>
      </c>
      <c r="W2221" t="str" cm="1">
        <f t="array" ref="W2221">RoundToTwoSigFigs(B2221*$O2221+$N2221)&amp;" "&amp;$J2221</f>
        <v>0.012 °C</v>
      </c>
      <c r="X2221" t="str" cm="1">
        <f t="array" ref="X2221">RoundToTwoSigFigs(C2221*$O2221+$N2221)&amp;" "&amp;$J2221</f>
        <v>0.012 °C</v>
      </c>
      <c r="Y2221" t="b">
        <f t="shared" si="102"/>
        <v>0</v>
      </c>
      <c r="Z2221" t="b">
        <f t="shared" si="103"/>
        <v>1</v>
      </c>
      <c r="AA2221" t="b">
        <f t="shared" si="104"/>
        <v>1</v>
      </c>
    </row>
    <row r="2222" spans="1:27" x14ac:dyDescent="0.25">
      <c r="A2222">
        <v>2221</v>
      </c>
      <c r="B2222">
        <v>500</v>
      </c>
      <c r="C2222">
        <v>570</v>
      </c>
      <c r="D2222" t="s">
        <v>117</v>
      </c>
      <c r="E2222" t="s">
        <v>1887</v>
      </c>
      <c r="F2222">
        <v>426.66800000000001</v>
      </c>
      <c r="G2222">
        <v>648.88900000000001</v>
      </c>
      <c r="H2222">
        <v>0.01</v>
      </c>
      <c r="I2222" t="s">
        <v>66</v>
      </c>
      <c r="J2222" t="s">
        <v>66</v>
      </c>
      <c r="N2222">
        <v>1.5887353999999999E-2</v>
      </c>
      <c r="O2222">
        <v>0</v>
      </c>
      <c r="P2222">
        <v>1.5272493999999999E-2</v>
      </c>
      <c r="Q2222">
        <v>0</v>
      </c>
      <c r="U2222">
        <v>0</v>
      </c>
      <c r="V2222">
        <v>0</v>
      </c>
      <c r="W2222" t="str" cm="1">
        <f t="array" ref="W2222">RoundToTwoSigFigs(B2222*$O2222+$N2222)&amp;" "&amp;$J2222</f>
        <v>0.016 °C</v>
      </c>
      <c r="X2222" t="str" cm="1">
        <f t="array" ref="X2222">RoundToTwoSigFigs(C2222*$O2222+$N2222)&amp;" "&amp;$J2222</f>
        <v>0.016 °C</v>
      </c>
      <c r="Y2222" t="b">
        <f t="shared" si="102"/>
        <v>0</v>
      </c>
      <c r="Z2222" t="b">
        <f t="shared" si="103"/>
        <v>1</v>
      </c>
      <c r="AA2222" t="b">
        <f t="shared" si="104"/>
        <v>1</v>
      </c>
    </row>
    <row r="2223" spans="1:27" x14ac:dyDescent="0.25">
      <c r="A2223">
        <v>2222</v>
      </c>
      <c r="B2223">
        <v>720</v>
      </c>
      <c r="C2223">
        <v>780</v>
      </c>
      <c r="D2223" t="s">
        <v>117</v>
      </c>
      <c r="E2223" t="s">
        <v>1887</v>
      </c>
      <c r="F2223">
        <v>648.89</v>
      </c>
      <c r="G2223">
        <v>850</v>
      </c>
      <c r="H2223">
        <v>0.01</v>
      </c>
      <c r="I2223" t="s">
        <v>66</v>
      </c>
      <c r="J2223" t="s">
        <v>66</v>
      </c>
      <c r="N2223">
        <v>1.9744199E-2</v>
      </c>
      <c r="O2223">
        <v>0</v>
      </c>
      <c r="P2223">
        <v>1.8879818999999999E-2</v>
      </c>
      <c r="Q2223">
        <v>0</v>
      </c>
      <c r="U2223">
        <v>0</v>
      </c>
      <c r="V2223">
        <v>0</v>
      </c>
      <c r="W2223" t="str" cm="1">
        <f t="array" ref="W2223">RoundToTwoSigFigs(B2223*$O2223+$N2223)&amp;" "&amp;$J2223</f>
        <v>0.02 °C</v>
      </c>
      <c r="X2223" t="str" cm="1">
        <f t="array" ref="X2223">RoundToTwoSigFigs(C2223*$O2223+$N2223)&amp;" "&amp;$J2223</f>
        <v>0.02 °C</v>
      </c>
      <c r="Y2223" t="b">
        <f t="shared" si="102"/>
        <v>0</v>
      </c>
      <c r="Z2223" t="b">
        <f t="shared" si="103"/>
        <v>1</v>
      </c>
      <c r="AA2223" t="b">
        <f t="shared" si="104"/>
        <v>1</v>
      </c>
    </row>
    <row r="2224" spans="1:27" x14ac:dyDescent="0.25">
      <c r="A2224">
        <v>2223</v>
      </c>
      <c r="B2224">
        <v>-130.4</v>
      </c>
      <c r="C2224">
        <v>-65.2</v>
      </c>
      <c r="D2224" t="s">
        <v>117</v>
      </c>
      <c r="E2224" t="s">
        <v>1887</v>
      </c>
      <c r="F2224">
        <v>-195.6</v>
      </c>
      <c r="G2224">
        <v>0</v>
      </c>
      <c r="H2224">
        <v>0.1</v>
      </c>
      <c r="I2224" t="s">
        <v>66</v>
      </c>
      <c r="J2224" t="s">
        <v>66</v>
      </c>
      <c r="N2224">
        <v>5.8423059999999999E-2</v>
      </c>
      <c r="O2224">
        <v>0</v>
      </c>
      <c r="P2224">
        <v>5.7950350999999997E-2</v>
      </c>
      <c r="Q2224">
        <v>0</v>
      </c>
      <c r="U2224">
        <v>0</v>
      </c>
      <c r="V2224">
        <v>0</v>
      </c>
      <c r="W2224" t="str" cm="1">
        <f t="array" ref="W2224">RoundToTwoSigFigs(B2224*$O2224+$N2224)&amp;" "&amp;$J2224</f>
        <v>0.058 °C</v>
      </c>
      <c r="X2224" t="str" cm="1">
        <f t="array" ref="X2224">RoundToTwoSigFigs(C2224*$O2224+$N2224)&amp;" "&amp;$J2224</f>
        <v>0.058 °C</v>
      </c>
      <c r="Y2224" t="b">
        <f t="shared" si="102"/>
        <v>0</v>
      </c>
      <c r="Z2224" t="b">
        <f t="shared" si="103"/>
        <v>1</v>
      </c>
      <c r="AA2224" t="b">
        <f t="shared" si="104"/>
        <v>1</v>
      </c>
    </row>
    <row r="2225" spans="1:27" x14ac:dyDescent="0.25">
      <c r="A2225">
        <v>2224</v>
      </c>
      <c r="B2225">
        <v>68.148700000000005</v>
      </c>
      <c r="C2225">
        <v>136.2963</v>
      </c>
      <c r="D2225" t="s">
        <v>117</v>
      </c>
      <c r="E2225" t="s">
        <v>1887</v>
      </c>
      <c r="F2225">
        <v>1E-3</v>
      </c>
      <c r="G2225">
        <v>204.44399999999999</v>
      </c>
      <c r="H2225">
        <v>0.1</v>
      </c>
      <c r="I2225" t="s">
        <v>66</v>
      </c>
      <c r="J2225" t="s">
        <v>66</v>
      </c>
      <c r="N2225">
        <v>5.8677133999999999E-2</v>
      </c>
      <c r="O2225">
        <v>0</v>
      </c>
      <c r="P2225">
        <v>5.8206488000000001E-2</v>
      </c>
      <c r="Q2225">
        <v>0</v>
      </c>
      <c r="U2225">
        <v>0</v>
      </c>
      <c r="V2225">
        <v>0</v>
      </c>
      <c r="W2225" t="str" cm="1">
        <f t="array" ref="W2225">RoundToTwoSigFigs(B2225*$O2225+$N2225)&amp;" "&amp;$J2225</f>
        <v>0.059 °C</v>
      </c>
      <c r="X2225" t="str" cm="1">
        <f t="array" ref="X2225">RoundToTwoSigFigs(C2225*$O2225+$N2225)&amp;" "&amp;$J2225</f>
        <v>0.059 °C</v>
      </c>
      <c r="Y2225" t="b">
        <f t="shared" si="102"/>
        <v>0</v>
      </c>
      <c r="Z2225" t="b">
        <f t="shared" si="103"/>
        <v>1</v>
      </c>
      <c r="AA2225" t="b">
        <f t="shared" si="104"/>
        <v>1</v>
      </c>
    </row>
    <row r="2226" spans="1:27" x14ac:dyDescent="0.25">
      <c r="A2226">
        <v>2225</v>
      </c>
      <c r="B2226">
        <v>280</v>
      </c>
      <c r="C2226">
        <v>350</v>
      </c>
      <c r="D2226" t="s">
        <v>117</v>
      </c>
      <c r="E2226" t="s">
        <v>1887</v>
      </c>
      <c r="F2226">
        <v>204.44499999999999</v>
      </c>
      <c r="G2226">
        <v>426.66699999999997</v>
      </c>
      <c r="H2226">
        <v>0.1</v>
      </c>
      <c r="I2226" t="s">
        <v>66</v>
      </c>
      <c r="J2226" t="s">
        <v>66</v>
      </c>
      <c r="N2226">
        <v>5.9240896000000001E-2</v>
      </c>
      <c r="O2226">
        <v>0</v>
      </c>
      <c r="P2226">
        <v>5.8590510999999998E-2</v>
      </c>
      <c r="Q2226">
        <v>0</v>
      </c>
      <c r="U2226">
        <v>0</v>
      </c>
      <c r="V2226">
        <v>0</v>
      </c>
      <c r="W2226" t="str" cm="1">
        <f t="array" ref="W2226">RoundToTwoSigFigs(B2226*$O2226+$N2226)&amp;" "&amp;$J2226</f>
        <v>0.059 °C</v>
      </c>
      <c r="X2226" t="str" cm="1">
        <f t="array" ref="X2226">RoundToTwoSigFigs(C2226*$O2226+$N2226)&amp;" "&amp;$J2226</f>
        <v>0.059 °C</v>
      </c>
      <c r="Y2226" t="b">
        <f t="shared" si="102"/>
        <v>0</v>
      </c>
      <c r="Z2226" t="b">
        <f t="shared" si="103"/>
        <v>1</v>
      </c>
      <c r="AA2226" t="b">
        <f t="shared" si="104"/>
        <v>1</v>
      </c>
    </row>
    <row r="2227" spans="1:27" x14ac:dyDescent="0.25">
      <c r="A2227">
        <v>2226</v>
      </c>
      <c r="B2227">
        <v>500</v>
      </c>
      <c r="C2227">
        <v>570</v>
      </c>
      <c r="D2227" t="s">
        <v>117</v>
      </c>
      <c r="E2227" t="s">
        <v>1887</v>
      </c>
      <c r="F2227">
        <v>426.66800000000001</v>
      </c>
      <c r="G2227">
        <v>648.88900000000001</v>
      </c>
      <c r="H2227">
        <v>0.1</v>
      </c>
      <c r="I2227" t="s">
        <v>66</v>
      </c>
      <c r="J2227" t="s">
        <v>66</v>
      </c>
      <c r="N2227">
        <v>6.0082317000000003E-2</v>
      </c>
      <c r="O2227">
        <v>0</v>
      </c>
      <c r="P2227">
        <v>5.9441140000000003E-2</v>
      </c>
      <c r="Q2227">
        <v>0</v>
      </c>
      <c r="U2227">
        <v>0</v>
      </c>
      <c r="V2227">
        <v>0</v>
      </c>
      <c r="W2227" t="str" cm="1">
        <f t="array" ref="W2227">RoundToTwoSigFigs(B2227*$O2227+$N2227)&amp;" "&amp;$J2227</f>
        <v>0.06 °C</v>
      </c>
      <c r="X2227" t="str" cm="1">
        <f t="array" ref="X2227">RoundToTwoSigFigs(C2227*$O2227+$N2227)&amp;" "&amp;$J2227</f>
        <v>0.06 °C</v>
      </c>
      <c r="Y2227" t="b">
        <f t="shared" si="102"/>
        <v>0</v>
      </c>
      <c r="Z2227" t="b">
        <f t="shared" si="103"/>
        <v>1</v>
      </c>
      <c r="AA2227" t="b">
        <f t="shared" si="104"/>
        <v>1</v>
      </c>
    </row>
    <row r="2228" spans="1:27" x14ac:dyDescent="0.25">
      <c r="A2228">
        <v>2227</v>
      </c>
      <c r="B2228">
        <v>720</v>
      </c>
      <c r="C2228">
        <v>780</v>
      </c>
      <c r="D2228" t="s">
        <v>117</v>
      </c>
      <c r="E2228" t="s">
        <v>1887</v>
      </c>
      <c r="F2228">
        <v>648.89</v>
      </c>
      <c r="G2228">
        <v>850</v>
      </c>
      <c r="H2228">
        <v>0.1</v>
      </c>
      <c r="I2228" t="s">
        <v>66</v>
      </c>
      <c r="J2228" t="s">
        <v>66</v>
      </c>
      <c r="N2228">
        <v>6.1562903000000002E-2</v>
      </c>
      <c r="O2228">
        <v>0</v>
      </c>
      <c r="P2228">
        <v>6.0468567000000001E-2</v>
      </c>
      <c r="Q2228">
        <v>0</v>
      </c>
      <c r="U2228">
        <v>0</v>
      </c>
      <c r="V2228">
        <v>0</v>
      </c>
      <c r="W2228" t="str" cm="1">
        <f t="array" ref="W2228">RoundToTwoSigFigs(B2228*$O2228+$N2228)&amp;" "&amp;$J2228</f>
        <v>0.062 °C</v>
      </c>
      <c r="X2228" t="str" cm="1">
        <f t="array" ref="X2228">RoundToTwoSigFigs(C2228*$O2228+$N2228)&amp;" "&amp;$J2228</f>
        <v>0.062 °C</v>
      </c>
      <c r="Y2228" t="b">
        <f t="shared" si="102"/>
        <v>0</v>
      </c>
      <c r="Z2228" t="b">
        <f t="shared" si="103"/>
        <v>1</v>
      </c>
      <c r="AA2228" t="b">
        <f t="shared" si="104"/>
        <v>1</v>
      </c>
    </row>
    <row r="2229" spans="1:27" x14ac:dyDescent="0.25">
      <c r="A2229">
        <v>2228</v>
      </c>
      <c r="B2229">
        <v>-130.4</v>
      </c>
      <c r="C2229">
        <v>-65.2</v>
      </c>
      <c r="D2229" t="s">
        <v>117</v>
      </c>
      <c r="E2229" t="s">
        <v>1887</v>
      </c>
      <c r="F2229">
        <v>-195.6</v>
      </c>
      <c r="G2229">
        <v>0</v>
      </c>
      <c r="H2229">
        <v>1</v>
      </c>
      <c r="I2229" t="s">
        <v>66</v>
      </c>
      <c r="J2229" t="s">
        <v>66</v>
      </c>
      <c r="N2229">
        <v>0.57756236599999999</v>
      </c>
      <c r="O2229">
        <v>0</v>
      </c>
      <c r="P2229">
        <v>0.57737184100000005</v>
      </c>
      <c r="Q2229">
        <v>0</v>
      </c>
      <c r="U2229">
        <v>0</v>
      </c>
      <c r="V2229">
        <v>0</v>
      </c>
      <c r="W2229" t="str" cm="1">
        <f t="array" ref="W2229">RoundToTwoSigFigs(B2229*$O2229+$N2229)&amp;" "&amp;$J2229</f>
        <v>0.58 °C</v>
      </c>
      <c r="X2229" t="str" cm="1">
        <f t="array" ref="X2229">RoundToTwoSigFigs(C2229*$O2229+$N2229)&amp;" "&amp;$J2229</f>
        <v>0.58 °C</v>
      </c>
      <c r="Y2229" t="b">
        <f t="shared" si="102"/>
        <v>0</v>
      </c>
      <c r="Z2229" t="b">
        <f t="shared" si="103"/>
        <v>1</v>
      </c>
      <c r="AA2229" t="b">
        <f t="shared" si="104"/>
        <v>1</v>
      </c>
    </row>
    <row r="2230" spans="1:27" x14ac:dyDescent="0.25">
      <c r="A2230">
        <v>2229</v>
      </c>
      <c r="B2230">
        <v>68.148700000000005</v>
      </c>
      <c r="C2230">
        <v>136.2963</v>
      </c>
      <c r="D2230" t="s">
        <v>117</v>
      </c>
      <c r="E2230" t="s">
        <v>1887</v>
      </c>
      <c r="F2230">
        <v>1E-3</v>
      </c>
      <c r="G2230">
        <v>204.44399999999999</v>
      </c>
      <c r="H2230">
        <v>1</v>
      </c>
      <c r="I2230" t="s">
        <v>66</v>
      </c>
      <c r="J2230" t="s">
        <v>66</v>
      </c>
      <c r="N2230">
        <v>0.57758812199999998</v>
      </c>
      <c r="O2230">
        <v>0</v>
      </c>
      <c r="P2230">
        <v>0.57739760600000001</v>
      </c>
      <c r="Q2230">
        <v>0</v>
      </c>
      <c r="U2230">
        <v>0</v>
      </c>
      <c r="V2230">
        <v>0</v>
      </c>
      <c r="W2230" t="str" cm="1">
        <f t="array" ref="W2230">RoundToTwoSigFigs(B2230*$O2230+$N2230)&amp;" "&amp;$J2230</f>
        <v>0.58 °C</v>
      </c>
      <c r="X2230" t="str" cm="1">
        <f t="array" ref="X2230">RoundToTwoSigFigs(C2230*$O2230+$N2230)&amp;" "&amp;$J2230</f>
        <v>0.58 °C</v>
      </c>
      <c r="Y2230" t="b">
        <f t="shared" si="102"/>
        <v>0</v>
      </c>
      <c r="Z2230" t="b">
        <f t="shared" si="103"/>
        <v>1</v>
      </c>
      <c r="AA2230" t="b">
        <f t="shared" si="104"/>
        <v>1</v>
      </c>
    </row>
    <row r="2231" spans="1:27" x14ac:dyDescent="0.25">
      <c r="A2231">
        <v>2230</v>
      </c>
      <c r="B2231">
        <v>280</v>
      </c>
      <c r="C2231">
        <v>350</v>
      </c>
      <c r="D2231" t="s">
        <v>117</v>
      </c>
      <c r="E2231" t="s">
        <v>1887</v>
      </c>
      <c r="F2231">
        <v>204.44499999999999</v>
      </c>
      <c r="G2231">
        <v>426.66699999999997</v>
      </c>
      <c r="H2231">
        <v>1</v>
      </c>
      <c r="I2231" t="s">
        <v>66</v>
      </c>
      <c r="J2231" t="s">
        <v>66</v>
      </c>
      <c r="N2231">
        <v>0.57770181799999998</v>
      </c>
      <c r="O2231">
        <v>0</v>
      </c>
      <c r="P2231">
        <v>0.57743644500000002</v>
      </c>
      <c r="Q2231">
        <v>0</v>
      </c>
      <c r="U2231">
        <v>0</v>
      </c>
      <c r="V2231">
        <v>0</v>
      </c>
      <c r="W2231" t="str" cm="1">
        <f t="array" ref="W2231">RoundToTwoSigFigs(B2231*$O2231+$N2231)&amp;" "&amp;$J2231</f>
        <v>0.58 °C</v>
      </c>
      <c r="X2231" t="str" cm="1">
        <f t="array" ref="X2231">RoundToTwoSigFigs(C2231*$O2231+$N2231)&amp;" "&amp;$J2231</f>
        <v>0.58 °C</v>
      </c>
      <c r="Y2231" t="b">
        <f t="shared" si="102"/>
        <v>0</v>
      </c>
      <c r="Z2231" t="b">
        <f t="shared" si="103"/>
        <v>1</v>
      </c>
      <c r="AA2231" t="b">
        <f t="shared" si="104"/>
        <v>1</v>
      </c>
    </row>
    <row r="2232" spans="1:27" x14ac:dyDescent="0.25">
      <c r="A2232">
        <v>2231</v>
      </c>
      <c r="B2232">
        <v>500</v>
      </c>
      <c r="C2232">
        <v>570</v>
      </c>
      <c r="D2232" t="s">
        <v>117</v>
      </c>
      <c r="E2232" t="s">
        <v>1887</v>
      </c>
      <c r="F2232">
        <v>426.66800000000001</v>
      </c>
      <c r="G2232">
        <v>648.88900000000001</v>
      </c>
      <c r="H2232">
        <v>1</v>
      </c>
      <c r="I2232" t="s">
        <v>66</v>
      </c>
      <c r="J2232" t="s">
        <v>66</v>
      </c>
      <c r="N2232">
        <v>0.57778870900000001</v>
      </c>
      <c r="O2232">
        <v>0</v>
      </c>
      <c r="P2232">
        <v>0.57752337499999995</v>
      </c>
      <c r="Q2232">
        <v>0</v>
      </c>
      <c r="U2232">
        <v>0</v>
      </c>
      <c r="V2232">
        <v>0</v>
      </c>
      <c r="W2232" t="str" cm="1">
        <f t="array" ref="W2232">RoundToTwoSigFigs(B2232*$O2232+$N2232)&amp;" "&amp;$J2232</f>
        <v>0.58 °C</v>
      </c>
      <c r="X2232" t="str" cm="1">
        <f t="array" ref="X2232">RoundToTwoSigFigs(C2232*$O2232+$N2232)&amp;" "&amp;$J2232</f>
        <v>0.58 °C</v>
      </c>
      <c r="Y2232" t="b">
        <f t="shared" si="102"/>
        <v>0</v>
      </c>
      <c r="Z2232" t="b">
        <f t="shared" si="103"/>
        <v>1</v>
      </c>
      <c r="AA2232" t="b">
        <f t="shared" si="104"/>
        <v>1</v>
      </c>
    </row>
    <row r="2233" spans="1:27" x14ac:dyDescent="0.25">
      <c r="A2233">
        <v>2232</v>
      </c>
      <c r="B2233">
        <v>720</v>
      </c>
      <c r="C2233">
        <v>780</v>
      </c>
      <c r="D2233" t="s">
        <v>117</v>
      </c>
      <c r="E2233" t="s">
        <v>1887</v>
      </c>
      <c r="F2233">
        <v>648.89</v>
      </c>
      <c r="G2233">
        <v>850</v>
      </c>
      <c r="H2233">
        <v>1</v>
      </c>
      <c r="I2233" t="s">
        <v>66</v>
      </c>
      <c r="J2233" t="s">
        <v>66</v>
      </c>
      <c r="N2233">
        <v>0.57809222500000002</v>
      </c>
      <c r="O2233">
        <v>0</v>
      </c>
      <c r="P2233">
        <v>0.57763002699999999</v>
      </c>
      <c r="Q2233">
        <v>0</v>
      </c>
      <c r="U2233">
        <v>0</v>
      </c>
      <c r="V2233">
        <v>0</v>
      </c>
      <c r="W2233" t="str" cm="1">
        <f t="array" ref="W2233">RoundToTwoSigFigs(B2233*$O2233+$N2233)&amp;" "&amp;$J2233</f>
        <v>0.58 °C</v>
      </c>
      <c r="X2233" t="str" cm="1">
        <f t="array" ref="X2233">RoundToTwoSigFigs(C2233*$O2233+$N2233)&amp;" "&amp;$J2233</f>
        <v>0.58 °C</v>
      </c>
      <c r="Y2233" t="b">
        <f t="shared" si="102"/>
        <v>0</v>
      </c>
      <c r="Z2233" t="b">
        <f t="shared" si="103"/>
        <v>1</v>
      </c>
      <c r="AA2233" t="b">
        <f t="shared" si="104"/>
        <v>1</v>
      </c>
    </row>
    <row r="2234" spans="1:27" x14ac:dyDescent="0.25">
      <c r="A2234">
        <v>2233</v>
      </c>
      <c r="B2234">
        <v>-130.4</v>
      </c>
      <c r="C2234">
        <v>-65.2</v>
      </c>
      <c r="D2234" t="s">
        <v>117</v>
      </c>
      <c r="E2234" t="s">
        <v>1900</v>
      </c>
      <c r="F2234">
        <v>-195.6</v>
      </c>
      <c r="G2234">
        <v>0</v>
      </c>
      <c r="H2234">
        <v>0.01</v>
      </c>
      <c r="I2234" t="s">
        <v>66</v>
      </c>
      <c r="J2234" t="s">
        <v>66</v>
      </c>
      <c r="N2234">
        <v>6.9514520000000003E-3</v>
      </c>
      <c r="O2234">
        <v>0</v>
      </c>
      <c r="P2234">
        <v>6.5655269999999998E-3</v>
      </c>
      <c r="Q2234">
        <v>0</v>
      </c>
      <c r="U2234">
        <v>0</v>
      </c>
      <c r="V2234">
        <v>0</v>
      </c>
      <c r="W2234" t="str" cm="1">
        <f t="array" ref="W2234">RoundToTwoSigFigs(B2234*$O2234+$N2234)&amp;" "&amp;$J2234</f>
        <v>0.007 °C</v>
      </c>
      <c r="X2234" t="str" cm="1">
        <f t="array" ref="X2234">RoundToTwoSigFigs(C2234*$O2234+$N2234)&amp;" "&amp;$J2234</f>
        <v>0.007 °C</v>
      </c>
      <c r="Y2234" t="b">
        <f t="shared" si="102"/>
        <v>0</v>
      </c>
      <c r="Z2234" t="b">
        <f t="shared" si="103"/>
        <v>1</v>
      </c>
      <c r="AA2234" t="b">
        <f t="shared" si="104"/>
        <v>1</v>
      </c>
    </row>
    <row r="2235" spans="1:27" x14ac:dyDescent="0.25">
      <c r="A2235">
        <v>2234</v>
      </c>
      <c r="B2235">
        <v>68.148700000000005</v>
      </c>
      <c r="C2235">
        <v>136.2963</v>
      </c>
      <c r="D2235" t="s">
        <v>117</v>
      </c>
      <c r="E2235" t="s">
        <v>1900</v>
      </c>
      <c r="F2235">
        <v>1E-3</v>
      </c>
      <c r="G2235">
        <v>204.44399999999999</v>
      </c>
      <c r="H2235">
        <v>0.01</v>
      </c>
      <c r="I2235" t="s">
        <v>66</v>
      </c>
      <c r="J2235" t="s">
        <v>66</v>
      </c>
      <c r="N2235">
        <v>9.7193209999999995E-3</v>
      </c>
      <c r="O2235">
        <v>0</v>
      </c>
      <c r="P2235">
        <v>9.3614249999999996E-3</v>
      </c>
      <c r="Q2235">
        <v>0</v>
      </c>
      <c r="U2235">
        <v>0</v>
      </c>
      <c r="V2235">
        <v>0</v>
      </c>
      <c r="W2235" t="str" cm="1">
        <f t="array" ref="W2235">RoundToTwoSigFigs(B2235*$O2235+$N2235)&amp;" "&amp;$J2235</f>
        <v>0.0097 °C</v>
      </c>
      <c r="X2235" t="str" cm="1">
        <f t="array" ref="X2235">RoundToTwoSigFigs(C2235*$O2235+$N2235)&amp;" "&amp;$J2235</f>
        <v>0.0097 °C</v>
      </c>
      <c r="Y2235" t="b">
        <f t="shared" si="102"/>
        <v>0</v>
      </c>
      <c r="Z2235" t="b">
        <f t="shared" si="103"/>
        <v>1</v>
      </c>
      <c r="AA2235" t="b">
        <f t="shared" si="104"/>
        <v>1</v>
      </c>
    </row>
    <row r="2236" spans="1:27" x14ac:dyDescent="0.25">
      <c r="A2236">
        <v>2235</v>
      </c>
      <c r="B2236">
        <v>280</v>
      </c>
      <c r="C2236">
        <v>350</v>
      </c>
      <c r="D2236" t="s">
        <v>117</v>
      </c>
      <c r="E2236" t="s">
        <v>1900</v>
      </c>
      <c r="F2236">
        <v>204.44499999999999</v>
      </c>
      <c r="G2236">
        <v>426.66699999999997</v>
      </c>
      <c r="H2236">
        <v>0.01</v>
      </c>
      <c r="I2236" t="s">
        <v>66</v>
      </c>
      <c r="J2236" t="s">
        <v>66</v>
      </c>
      <c r="N2236">
        <v>1.176788E-2</v>
      </c>
      <c r="O2236">
        <v>0</v>
      </c>
      <c r="P2236">
        <v>1.1474061000000001E-2</v>
      </c>
      <c r="Q2236">
        <v>0</v>
      </c>
      <c r="U2236">
        <v>0</v>
      </c>
      <c r="V2236">
        <v>0</v>
      </c>
      <c r="W2236" t="str" cm="1">
        <f t="array" ref="W2236">RoundToTwoSigFigs(B2236*$O2236+$N2236)&amp;" "&amp;$J2236</f>
        <v>0.012 °C</v>
      </c>
      <c r="X2236" t="str" cm="1">
        <f t="array" ref="X2236">RoundToTwoSigFigs(C2236*$O2236+$N2236)&amp;" "&amp;$J2236</f>
        <v>0.012 °C</v>
      </c>
      <c r="Y2236" t="b">
        <f t="shared" si="102"/>
        <v>0</v>
      </c>
      <c r="Z2236" t="b">
        <f t="shared" si="103"/>
        <v>1</v>
      </c>
      <c r="AA2236" t="b">
        <f t="shared" si="104"/>
        <v>1</v>
      </c>
    </row>
    <row r="2237" spans="1:27" x14ac:dyDescent="0.25">
      <c r="A2237">
        <v>2236</v>
      </c>
      <c r="B2237">
        <v>500</v>
      </c>
      <c r="C2237">
        <v>570</v>
      </c>
      <c r="D2237" t="s">
        <v>117</v>
      </c>
      <c r="E2237" t="s">
        <v>1900</v>
      </c>
      <c r="F2237">
        <v>426.66800000000001</v>
      </c>
      <c r="G2237">
        <v>648.88900000000001</v>
      </c>
      <c r="H2237">
        <v>0.01</v>
      </c>
      <c r="I2237" t="s">
        <v>66</v>
      </c>
      <c r="J2237" t="s">
        <v>66</v>
      </c>
      <c r="N2237">
        <v>1.5791868000000001E-2</v>
      </c>
      <c r="O2237">
        <v>0</v>
      </c>
      <c r="P2237">
        <v>1.517314E-2</v>
      </c>
      <c r="Q2237">
        <v>0</v>
      </c>
      <c r="U2237">
        <v>0</v>
      </c>
      <c r="V2237">
        <v>0</v>
      </c>
      <c r="W2237" t="str" cm="1">
        <f t="array" ref="W2237">RoundToTwoSigFigs(B2237*$O2237+$N2237)&amp;" "&amp;$J2237</f>
        <v>0.016 °C</v>
      </c>
      <c r="X2237" t="str" cm="1">
        <f t="array" ref="X2237">RoundToTwoSigFigs(C2237*$O2237+$N2237)&amp;" "&amp;$J2237</f>
        <v>0.016 °C</v>
      </c>
      <c r="Y2237" t="b">
        <f t="shared" si="102"/>
        <v>0</v>
      </c>
      <c r="Z2237" t="b">
        <f t="shared" si="103"/>
        <v>1</v>
      </c>
      <c r="AA2237" t="b">
        <f t="shared" si="104"/>
        <v>1</v>
      </c>
    </row>
    <row r="2238" spans="1:27" x14ac:dyDescent="0.25">
      <c r="A2238">
        <v>2237</v>
      </c>
      <c r="B2238">
        <v>720</v>
      </c>
      <c r="C2238">
        <v>780</v>
      </c>
      <c r="D2238" t="s">
        <v>117</v>
      </c>
      <c r="E2238" t="s">
        <v>1900</v>
      </c>
      <c r="F2238">
        <v>648.89</v>
      </c>
      <c r="G2238">
        <v>850</v>
      </c>
      <c r="H2238">
        <v>0.01</v>
      </c>
      <c r="I2238" t="s">
        <v>66</v>
      </c>
      <c r="J2238" t="s">
        <v>66</v>
      </c>
      <c r="N2238">
        <v>1.9042103000000001E-2</v>
      </c>
      <c r="O2238">
        <v>0</v>
      </c>
      <c r="P2238">
        <v>1.8733275000000001E-2</v>
      </c>
      <c r="Q2238">
        <v>0</v>
      </c>
      <c r="U2238">
        <v>0</v>
      </c>
      <c r="V2238">
        <v>0</v>
      </c>
      <c r="W2238" t="str" cm="1">
        <f t="array" ref="W2238">RoundToTwoSigFigs(B2238*$O2238+$N2238)&amp;" "&amp;$J2238</f>
        <v>0.019 °C</v>
      </c>
      <c r="X2238" t="str" cm="1">
        <f t="array" ref="X2238">RoundToTwoSigFigs(C2238*$O2238+$N2238)&amp;" "&amp;$J2238</f>
        <v>0.019 °C</v>
      </c>
      <c r="Y2238" t="b">
        <f t="shared" si="102"/>
        <v>0</v>
      </c>
      <c r="Z2238" t="b">
        <f t="shared" si="103"/>
        <v>1</v>
      </c>
      <c r="AA2238" t="b">
        <f t="shared" si="104"/>
        <v>1</v>
      </c>
    </row>
    <row r="2239" spans="1:27" x14ac:dyDescent="0.25">
      <c r="A2239">
        <v>2238</v>
      </c>
      <c r="B2239">
        <v>-130.4</v>
      </c>
      <c r="C2239">
        <v>-65.2</v>
      </c>
      <c r="D2239" t="s">
        <v>117</v>
      </c>
      <c r="E2239" t="s">
        <v>1900</v>
      </c>
      <c r="F2239">
        <v>-195.6</v>
      </c>
      <c r="G2239">
        <v>0</v>
      </c>
      <c r="H2239">
        <v>0.1</v>
      </c>
      <c r="I2239" t="s">
        <v>66</v>
      </c>
      <c r="J2239" t="s">
        <v>66</v>
      </c>
      <c r="N2239">
        <v>5.7999760999999997E-2</v>
      </c>
      <c r="O2239">
        <v>0</v>
      </c>
      <c r="P2239">
        <v>5.7819599999999999E-2</v>
      </c>
      <c r="Q2239">
        <v>0</v>
      </c>
      <c r="U2239">
        <v>0</v>
      </c>
      <c r="V2239">
        <v>0</v>
      </c>
      <c r="W2239" t="str" cm="1">
        <f t="array" ref="W2239">RoundToTwoSigFigs(B2239*$O2239+$N2239)&amp;" "&amp;$J2239</f>
        <v>0.058 °C</v>
      </c>
      <c r="X2239" t="str" cm="1">
        <f t="array" ref="X2239">RoundToTwoSigFigs(C2239*$O2239+$N2239)&amp;" "&amp;$J2239</f>
        <v>0.058 °C</v>
      </c>
      <c r="Y2239" t="b">
        <f t="shared" si="102"/>
        <v>0</v>
      </c>
      <c r="Z2239" t="b">
        <f t="shared" si="103"/>
        <v>1</v>
      </c>
      <c r="AA2239" t="b">
        <f t="shared" si="104"/>
        <v>1</v>
      </c>
    </row>
    <row r="2240" spans="1:27" x14ac:dyDescent="0.25">
      <c r="A2240">
        <v>2239</v>
      </c>
      <c r="B2240">
        <v>68.148700000000005</v>
      </c>
      <c r="C2240">
        <v>136.2963</v>
      </c>
      <c r="D2240" t="s">
        <v>117</v>
      </c>
      <c r="E2240" t="s">
        <v>1900</v>
      </c>
      <c r="F2240">
        <v>1E-3</v>
      </c>
      <c r="G2240">
        <v>204.44399999999999</v>
      </c>
      <c r="H2240">
        <v>0.1</v>
      </c>
      <c r="I2240" t="s">
        <v>66</v>
      </c>
      <c r="J2240" t="s">
        <v>66</v>
      </c>
      <c r="N2240">
        <v>5.8437589999999998E-2</v>
      </c>
      <c r="O2240">
        <v>0</v>
      </c>
      <c r="P2240">
        <v>5.8203404E-2</v>
      </c>
      <c r="Q2240">
        <v>0</v>
      </c>
      <c r="U2240">
        <v>0</v>
      </c>
      <c r="V2240">
        <v>0</v>
      </c>
      <c r="W2240" t="str" cm="1">
        <f t="array" ref="W2240">RoundToTwoSigFigs(B2240*$O2240+$N2240)&amp;" "&amp;$J2240</f>
        <v>0.058 °C</v>
      </c>
      <c r="X2240" t="str" cm="1">
        <f t="array" ref="X2240">RoundToTwoSigFigs(C2240*$O2240+$N2240)&amp;" "&amp;$J2240</f>
        <v>0.058 °C</v>
      </c>
      <c r="Y2240" t="b">
        <f t="shared" si="102"/>
        <v>0</v>
      </c>
      <c r="Z2240" t="b">
        <f t="shared" si="103"/>
        <v>1</v>
      </c>
      <c r="AA2240" t="b">
        <f t="shared" si="104"/>
        <v>1</v>
      </c>
    </row>
    <row r="2241" spans="1:27" x14ac:dyDescent="0.25">
      <c r="A2241">
        <v>2240</v>
      </c>
      <c r="B2241">
        <v>280</v>
      </c>
      <c r="C2241">
        <v>350</v>
      </c>
      <c r="D2241" t="s">
        <v>117</v>
      </c>
      <c r="E2241" t="s">
        <v>1900</v>
      </c>
      <c r="F2241">
        <v>204.44499999999999</v>
      </c>
      <c r="G2241">
        <v>426.66699999999997</v>
      </c>
      <c r="H2241">
        <v>0.1</v>
      </c>
      <c r="I2241" t="s">
        <v>66</v>
      </c>
      <c r="J2241" t="s">
        <v>66</v>
      </c>
      <c r="N2241">
        <v>5.8813007E-2</v>
      </c>
      <c r="O2241">
        <v>0</v>
      </c>
      <c r="P2241">
        <v>5.8580321999999997E-2</v>
      </c>
      <c r="Q2241">
        <v>0</v>
      </c>
      <c r="U2241">
        <v>0</v>
      </c>
      <c r="V2241">
        <v>0</v>
      </c>
      <c r="W2241" t="str" cm="1">
        <f t="array" ref="W2241">RoundToTwoSigFigs(B2241*$O2241+$N2241)&amp;" "&amp;$J2241</f>
        <v>0.059 °C</v>
      </c>
      <c r="X2241" t="str" cm="1">
        <f t="array" ref="X2241">RoundToTwoSigFigs(C2241*$O2241+$N2241)&amp;" "&amp;$J2241</f>
        <v>0.059 °C</v>
      </c>
      <c r="Y2241" t="b">
        <f t="shared" si="102"/>
        <v>0</v>
      </c>
      <c r="Z2241" t="b">
        <f t="shared" si="103"/>
        <v>1</v>
      </c>
      <c r="AA2241" t="b">
        <f t="shared" si="104"/>
        <v>1</v>
      </c>
    </row>
    <row r="2242" spans="1:27" x14ac:dyDescent="0.25">
      <c r="A2242">
        <v>2241</v>
      </c>
      <c r="B2242">
        <v>500</v>
      </c>
      <c r="C2242">
        <v>570</v>
      </c>
      <c r="D2242" t="s">
        <v>117</v>
      </c>
      <c r="E2242" t="s">
        <v>1900</v>
      </c>
      <c r="F2242">
        <v>426.66800000000001</v>
      </c>
      <c r="G2242">
        <v>648.88900000000001</v>
      </c>
      <c r="H2242">
        <v>0.1</v>
      </c>
      <c r="I2242" t="s">
        <v>66</v>
      </c>
      <c r="J2242" t="s">
        <v>66</v>
      </c>
      <c r="N2242">
        <v>6.0057138000000003E-2</v>
      </c>
      <c r="O2242">
        <v>0</v>
      </c>
      <c r="P2242">
        <v>5.941569E-2</v>
      </c>
      <c r="Q2242">
        <v>0</v>
      </c>
      <c r="U2242">
        <v>0</v>
      </c>
      <c r="V2242">
        <v>0</v>
      </c>
      <c r="W2242" t="str" cm="1">
        <f t="array" ref="W2242">RoundToTwoSigFigs(B2242*$O2242+$N2242)&amp;" "&amp;$J2242</f>
        <v>0.06 °C</v>
      </c>
      <c r="X2242" t="str" cm="1">
        <f t="array" ref="X2242">RoundToTwoSigFigs(C2242*$O2242+$N2242)&amp;" "&amp;$J2242</f>
        <v>0.06 °C</v>
      </c>
      <c r="Y2242" t="b">
        <f t="shared" si="102"/>
        <v>0</v>
      </c>
      <c r="Z2242" t="b">
        <f t="shared" si="103"/>
        <v>1</v>
      </c>
      <c r="AA2242" t="b">
        <f t="shared" si="104"/>
        <v>1</v>
      </c>
    </row>
    <row r="2243" spans="1:27" x14ac:dyDescent="0.25">
      <c r="A2243">
        <v>2242</v>
      </c>
      <c r="B2243">
        <v>720</v>
      </c>
      <c r="C2243">
        <v>780</v>
      </c>
      <c r="D2243" t="s">
        <v>117</v>
      </c>
      <c r="E2243" t="s">
        <v>1900</v>
      </c>
      <c r="F2243">
        <v>648.89</v>
      </c>
      <c r="G2243">
        <v>850</v>
      </c>
      <c r="H2243">
        <v>0.1</v>
      </c>
      <c r="I2243" t="s">
        <v>66</v>
      </c>
      <c r="J2243" t="s">
        <v>66</v>
      </c>
      <c r="N2243">
        <v>6.0807893000000002E-2</v>
      </c>
      <c r="O2243">
        <v>0</v>
      </c>
      <c r="P2243">
        <v>6.0422971999999998E-2</v>
      </c>
      <c r="Q2243">
        <v>0</v>
      </c>
      <c r="U2243">
        <v>0</v>
      </c>
      <c r="V2243">
        <v>0</v>
      </c>
      <c r="W2243" t="str" cm="1">
        <f t="array" ref="W2243">RoundToTwoSigFigs(B2243*$O2243+$N2243)&amp;" "&amp;$J2243</f>
        <v>0.061 °C</v>
      </c>
      <c r="X2243" t="str" cm="1">
        <f t="array" ref="X2243">RoundToTwoSigFigs(C2243*$O2243+$N2243)&amp;" "&amp;$J2243</f>
        <v>0.061 °C</v>
      </c>
      <c r="Y2243" t="b">
        <f t="shared" ref="Y2243:Y2306" si="105">AND((W2243=U2243),(V2243=X2243))</f>
        <v>0</v>
      </c>
      <c r="Z2243" t="b">
        <f t="shared" ref="Z2243:Z2306" si="106">AND(B2243&gt;=F2243,B2243&lt;=G2243)</f>
        <v>1</v>
      </c>
      <c r="AA2243" t="b">
        <f t="shared" ref="AA2243:AA2306" si="107">F2243&lt;G2243</f>
        <v>1</v>
      </c>
    </row>
    <row r="2244" spans="1:27" x14ac:dyDescent="0.25">
      <c r="A2244">
        <v>2243</v>
      </c>
      <c r="B2244">
        <v>-130.4</v>
      </c>
      <c r="C2244">
        <v>-65.2</v>
      </c>
      <c r="D2244" t="s">
        <v>117</v>
      </c>
      <c r="E2244" t="s">
        <v>1900</v>
      </c>
      <c r="F2244">
        <v>-195.6</v>
      </c>
      <c r="G2244">
        <v>0</v>
      </c>
      <c r="H2244">
        <v>1</v>
      </c>
      <c r="I2244" t="s">
        <v>66</v>
      </c>
      <c r="J2244" t="s">
        <v>66</v>
      </c>
      <c r="N2244">
        <v>0.57743100999999997</v>
      </c>
      <c r="O2244">
        <v>0</v>
      </c>
      <c r="P2244">
        <v>0.57735873299999996</v>
      </c>
      <c r="Q2244">
        <v>0</v>
      </c>
      <c r="U2244">
        <v>0</v>
      </c>
      <c r="V2244">
        <v>0</v>
      </c>
      <c r="W2244" t="str" cm="1">
        <f t="array" ref="W2244">RoundToTwoSigFigs(B2244*$O2244+$N2244)&amp;" "&amp;$J2244</f>
        <v>0.58 °C</v>
      </c>
      <c r="X2244" t="str" cm="1">
        <f t="array" ref="X2244">RoundToTwoSigFigs(C2244*$O2244+$N2244)&amp;" "&amp;$J2244</f>
        <v>0.58 °C</v>
      </c>
      <c r="Y2244" t="b">
        <f t="shared" si="105"/>
        <v>0</v>
      </c>
      <c r="Z2244" t="b">
        <f t="shared" si="106"/>
        <v>1</v>
      </c>
      <c r="AA2244" t="b">
        <f t="shared" si="107"/>
        <v>1</v>
      </c>
    </row>
    <row r="2245" spans="1:27" x14ac:dyDescent="0.25">
      <c r="A2245">
        <v>2244</v>
      </c>
      <c r="B2245">
        <v>68.148700000000005</v>
      </c>
      <c r="C2245">
        <v>136.2963</v>
      </c>
      <c r="D2245" t="s">
        <v>117</v>
      </c>
      <c r="E2245" t="s">
        <v>1900</v>
      </c>
      <c r="F2245">
        <v>1E-3</v>
      </c>
      <c r="G2245">
        <v>204.44399999999999</v>
      </c>
      <c r="H2245">
        <v>1</v>
      </c>
      <c r="I2245" t="s">
        <v>66</v>
      </c>
      <c r="J2245" t="s">
        <v>66</v>
      </c>
      <c r="N2245">
        <v>0.57749190399999994</v>
      </c>
      <c r="O2245">
        <v>0</v>
      </c>
      <c r="P2245">
        <v>0.57739729500000003</v>
      </c>
      <c r="Q2245">
        <v>0</v>
      </c>
      <c r="U2245">
        <v>0</v>
      </c>
      <c r="V2245">
        <v>0</v>
      </c>
      <c r="W2245" t="str" cm="1">
        <f t="array" ref="W2245">RoundToTwoSigFigs(B2245*$O2245+$N2245)&amp;" "&amp;$J2245</f>
        <v>0.58 °C</v>
      </c>
      <c r="X2245" t="str" cm="1">
        <f t="array" ref="X2245">RoundToTwoSigFigs(C2245*$O2245+$N2245)&amp;" "&amp;$J2245</f>
        <v>0.58 °C</v>
      </c>
      <c r="Y2245" t="b">
        <f t="shared" si="105"/>
        <v>0</v>
      </c>
      <c r="Z2245" t="b">
        <f t="shared" si="106"/>
        <v>1</v>
      </c>
      <c r="AA2245" t="b">
        <f t="shared" si="107"/>
        <v>1</v>
      </c>
    </row>
    <row r="2246" spans="1:27" x14ac:dyDescent="0.25">
      <c r="A2246">
        <v>2245</v>
      </c>
      <c r="B2246">
        <v>280</v>
      </c>
      <c r="C2246">
        <v>350</v>
      </c>
      <c r="D2246" t="s">
        <v>117</v>
      </c>
      <c r="E2246" t="s">
        <v>1900</v>
      </c>
      <c r="F2246">
        <v>204.44499999999999</v>
      </c>
      <c r="G2246">
        <v>426.66699999999997</v>
      </c>
      <c r="H2246">
        <v>1</v>
      </c>
      <c r="I2246" t="s">
        <v>66</v>
      </c>
      <c r="J2246" t="s">
        <v>66</v>
      </c>
      <c r="N2246">
        <v>0.57753001400000004</v>
      </c>
      <c r="O2246">
        <v>0</v>
      </c>
      <c r="P2246">
        <v>0.57743541099999995</v>
      </c>
      <c r="Q2246">
        <v>0</v>
      </c>
      <c r="U2246">
        <v>0</v>
      </c>
      <c r="V2246">
        <v>0</v>
      </c>
      <c r="W2246" t="str" cm="1">
        <f t="array" ref="W2246">RoundToTwoSigFigs(B2246*$O2246+$N2246)&amp;" "&amp;$J2246</f>
        <v>0.58 °C</v>
      </c>
      <c r="X2246" t="str" cm="1">
        <f t="array" ref="X2246">RoundToTwoSigFigs(C2246*$O2246+$N2246)&amp;" "&amp;$J2246</f>
        <v>0.58 °C</v>
      </c>
      <c r="Y2246" t="b">
        <f t="shared" si="105"/>
        <v>0</v>
      </c>
      <c r="Z2246" t="b">
        <f t="shared" si="106"/>
        <v>1</v>
      </c>
      <c r="AA2246" t="b">
        <f t="shared" si="107"/>
        <v>1</v>
      </c>
    </row>
    <row r="2247" spans="1:27" x14ac:dyDescent="0.25">
      <c r="A2247">
        <v>2246</v>
      </c>
      <c r="B2247">
        <v>500</v>
      </c>
      <c r="C2247">
        <v>570</v>
      </c>
      <c r="D2247" t="s">
        <v>117</v>
      </c>
      <c r="E2247" t="s">
        <v>1900</v>
      </c>
      <c r="F2247">
        <v>426.66800000000001</v>
      </c>
      <c r="G2247">
        <v>648.88900000000001</v>
      </c>
      <c r="H2247">
        <v>1</v>
      </c>
      <c r="I2247" t="s">
        <v>66</v>
      </c>
      <c r="J2247" t="s">
        <v>66</v>
      </c>
      <c r="N2247">
        <v>0.577786091</v>
      </c>
      <c r="O2247">
        <v>0</v>
      </c>
      <c r="P2247">
        <v>0.57752075599999997</v>
      </c>
      <c r="Q2247">
        <v>0</v>
      </c>
      <c r="U2247">
        <v>0</v>
      </c>
      <c r="V2247">
        <v>0</v>
      </c>
      <c r="W2247" t="str" cm="1">
        <f t="array" ref="W2247">RoundToTwoSigFigs(B2247*$O2247+$N2247)&amp;" "&amp;$J2247</f>
        <v>0.58 °C</v>
      </c>
      <c r="X2247" t="str" cm="1">
        <f t="array" ref="X2247">RoundToTwoSigFigs(C2247*$O2247+$N2247)&amp;" "&amp;$J2247</f>
        <v>0.58 °C</v>
      </c>
      <c r="Y2247" t="b">
        <f t="shared" si="105"/>
        <v>0</v>
      </c>
      <c r="Z2247" t="b">
        <f t="shared" si="106"/>
        <v>1</v>
      </c>
      <c r="AA2247" t="b">
        <f t="shared" si="107"/>
        <v>1</v>
      </c>
    </row>
    <row r="2248" spans="1:27" x14ac:dyDescent="0.25">
      <c r="A2248">
        <v>2247</v>
      </c>
      <c r="B2248">
        <v>720</v>
      </c>
      <c r="C2248">
        <v>780</v>
      </c>
      <c r="D2248" t="s">
        <v>117</v>
      </c>
      <c r="E2248" t="s">
        <v>1900</v>
      </c>
      <c r="F2248">
        <v>648.89</v>
      </c>
      <c r="G2248">
        <v>850</v>
      </c>
      <c r="H2248">
        <v>1</v>
      </c>
      <c r="I2248" t="s">
        <v>66</v>
      </c>
      <c r="J2248" t="s">
        <v>66</v>
      </c>
      <c r="N2248">
        <v>0.57778680599999999</v>
      </c>
      <c r="O2248">
        <v>0</v>
      </c>
      <c r="P2248">
        <v>0.57762525499999995</v>
      </c>
      <c r="Q2248">
        <v>0</v>
      </c>
      <c r="U2248">
        <v>0</v>
      </c>
      <c r="V2248">
        <v>0</v>
      </c>
      <c r="W2248" t="str" cm="1">
        <f t="array" ref="W2248">RoundToTwoSigFigs(B2248*$O2248+$N2248)&amp;" "&amp;$J2248</f>
        <v>0.58 °C</v>
      </c>
      <c r="X2248" t="str" cm="1">
        <f t="array" ref="X2248">RoundToTwoSigFigs(C2248*$O2248+$N2248)&amp;" "&amp;$J2248</f>
        <v>0.58 °C</v>
      </c>
      <c r="Y2248" t="b">
        <f t="shared" si="105"/>
        <v>0</v>
      </c>
      <c r="Z2248" t="b">
        <f t="shared" si="106"/>
        <v>1</v>
      </c>
      <c r="AA2248" t="b">
        <f t="shared" si="107"/>
        <v>1</v>
      </c>
    </row>
    <row r="2249" spans="1:27" x14ac:dyDescent="0.25">
      <c r="A2249">
        <v>2248</v>
      </c>
      <c r="B2249">
        <v>-200</v>
      </c>
      <c r="C2249">
        <v>50</v>
      </c>
      <c r="D2249" t="s">
        <v>117</v>
      </c>
      <c r="E2249" t="s">
        <v>1718</v>
      </c>
      <c r="F2249">
        <v>-454</v>
      </c>
      <c r="G2249">
        <v>300</v>
      </c>
      <c r="H2249">
        <v>0.1</v>
      </c>
      <c r="I2249" t="s">
        <v>69</v>
      </c>
      <c r="J2249" t="s">
        <v>69</v>
      </c>
      <c r="N2249">
        <v>0.12</v>
      </c>
      <c r="O2249">
        <v>0</v>
      </c>
      <c r="P2249">
        <v>8.4620388000000005E-2</v>
      </c>
      <c r="Q2249">
        <v>0</v>
      </c>
      <c r="U2249">
        <v>0</v>
      </c>
      <c r="V2249">
        <v>0</v>
      </c>
      <c r="W2249" t="str" cm="1">
        <f t="array" ref="W2249">RoundToTwoSigFigs(B2249*$O2249+$N2249)&amp;" "&amp;$J2249</f>
        <v>0.12 °F</v>
      </c>
      <c r="X2249" t="str" cm="1">
        <f t="array" ref="X2249">RoundToTwoSigFigs(C2249*$O2249+$N2249)&amp;" "&amp;$J2249</f>
        <v>0.12 °F</v>
      </c>
      <c r="Y2249" t="b">
        <f t="shared" si="105"/>
        <v>0</v>
      </c>
      <c r="Z2249" t="b">
        <f t="shared" si="106"/>
        <v>1</v>
      </c>
      <c r="AA2249" t="b">
        <f t="shared" si="107"/>
        <v>1</v>
      </c>
    </row>
    <row r="2250" spans="1:27" x14ac:dyDescent="0.25">
      <c r="A2250">
        <v>2249</v>
      </c>
      <c r="B2250">
        <v>570</v>
      </c>
      <c r="C2250">
        <v>830</v>
      </c>
      <c r="D2250" t="s">
        <v>117</v>
      </c>
      <c r="E2250" t="s">
        <v>1718</v>
      </c>
      <c r="F2250">
        <v>300.00099999999998</v>
      </c>
      <c r="G2250">
        <v>1100</v>
      </c>
      <c r="H2250">
        <v>0.1</v>
      </c>
      <c r="I2250" t="s">
        <v>69</v>
      </c>
      <c r="J2250" t="s">
        <v>69</v>
      </c>
      <c r="N2250">
        <v>0.09</v>
      </c>
      <c r="O2250">
        <v>0</v>
      </c>
      <c r="P2250">
        <v>8.4258116999999993E-2</v>
      </c>
      <c r="Q2250">
        <v>0</v>
      </c>
      <c r="U2250">
        <v>0</v>
      </c>
      <c r="V2250">
        <v>0</v>
      </c>
      <c r="W2250" t="str" cm="1">
        <f t="array" ref="W2250">RoundToTwoSigFigs(B2250*$O2250+$N2250)&amp;" "&amp;$J2250</f>
        <v>0.09 °F</v>
      </c>
      <c r="X2250" t="str" cm="1">
        <f t="array" ref="X2250">RoundToTwoSigFigs(C2250*$O2250+$N2250)&amp;" "&amp;$J2250</f>
        <v>0.09 °F</v>
      </c>
      <c r="Y2250" t="b">
        <f t="shared" si="105"/>
        <v>0</v>
      </c>
      <c r="Z2250" t="b">
        <f t="shared" si="106"/>
        <v>1</v>
      </c>
      <c r="AA2250" t="b">
        <f t="shared" si="107"/>
        <v>1</v>
      </c>
    </row>
    <row r="2251" spans="1:27" x14ac:dyDescent="0.25">
      <c r="A2251">
        <v>2250</v>
      </c>
      <c r="B2251">
        <v>1340</v>
      </c>
      <c r="C2251">
        <v>1590</v>
      </c>
      <c r="D2251" t="s">
        <v>117</v>
      </c>
      <c r="E2251" t="s">
        <v>1718</v>
      </c>
      <c r="F2251">
        <v>1100.001</v>
      </c>
      <c r="G2251">
        <v>1832</v>
      </c>
      <c r="H2251">
        <v>0.1</v>
      </c>
      <c r="I2251" t="s">
        <v>69</v>
      </c>
      <c r="J2251" t="s">
        <v>69</v>
      </c>
      <c r="N2251">
        <v>9.1750578999999999E-2</v>
      </c>
      <c r="O2251">
        <v>0</v>
      </c>
      <c r="P2251">
        <v>8.7890410000000002E-2</v>
      </c>
      <c r="Q2251">
        <v>0</v>
      </c>
      <c r="U2251">
        <v>0</v>
      </c>
      <c r="V2251">
        <v>0</v>
      </c>
      <c r="W2251" t="str" cm="1">
        <f t="array" ref="W2251">RoundToTwoSigFigs(B2251*$O2251+$N2251)&amp;" "&amp;$J2251</f>
        <v>0.092 °F</v>
      </c>
      <c r="X2251" t="str" cm="1">
        <f t="array" ref="X2251">RoundToTwoSigFigs(C2251*$O2251+$N2251)&amp;" "&amp;$J2251</f>
        <v>0.092 °F</v>
      </c>
      <c r="Y2251" t="b">
        <f t="shared" si="105"/>
        <v>0</v>
      </c>
      <c r="Z2251" t="b">
        <f t="shared" si="106"/>
        <v>1</v>
      </c>
      <c r="AA2251" t="b">
        <f t="shared" si="107"/>
        <v>1</v>
      </c>
    </row>
    <row r="2252" spans="1:27" x14ac:dyDescent="0.25">
      <c r="A2252">
        <v>2251</v>
      </c>
      <c r="B2252">
        <v>-200</v>
      </c>
      <c r="C2252">
        <v>50</v>
      </c>
      <c r="D2252" t="s">
        <v>117</v>
      </c>
      <c r="E2252" t="s">
        <v>1718</v>
      </c>
      <c r="F2252">
        <v>-454</v>
      </c>
      <c r="G2252">
        <v>300</v>
      </c>
      <c r="H2252">
        <v>1</v>
      </c>
      <c r="I2252" t="s">
        <v>69</v>
      </c>
      <c r="J2252" t="s">
        <v>69</v>
      </c>
      <c r="N2252">
        <v>0.60176790400000002</v>
      </c>
      <c r="O2252">
        <v>0</v>
      </c>
      <c r="P2252">
        <v>0.58065532799999997</v>
      </c>
      <c r="Q2252">
        <v>0</v>
      </c>
      <c r="U2252">
        <v>0</v>
      </c>
      <c r="V2252">
        <v>0</v>
      </c>
      <c r="W2252" t="str" cm="1">
        <f t="array" ref="W2252">RoundToTwoSigFigs(B2252*$O2252+$N2252)&amp;" "&amp;$J2252</f>
        <v>0.6 °F</v>
      </c>
      <c r="X2252" t="str" cm="1">
        <f t="array" ref="X2252">RoundToTwoSigFigs(C2252*$O2252+$N2252)&amp;" "&amp;$J2252</f>
        <v>0.6 °F</v>
      </c>
      <c r="Y2252" t="b">
        <f t="shared" si="105"/>
        <v>0</v>
      </c>
      <c r="Z2252" t="b">
        <f t="shared" si="106"/>
        <v>1</v>
      </c>
      <c r="AA2252" t="b">
        <f t="shared" si="107"/>
        <v>1</v>
      </c>
    </row>
    <row r="2253" spans="1:27" x14ac:dyDescent="0.25">
      <c r="A2253">
        <v>2252</v>
      </c>
      <c r="B2253">
        <v>570</v>
      </c>
      <c r="C2253">
        <v>830</v>
      </c>
      <c r="D2253" t="s">
        <v>117</v>
      </c>
      <c r="E2253" t="s">
        <v>1718</v>
      </c>
      <c r="F2253">
        <v>300.00099999999998</v>
      </c>
      <c r="G2253">
        <v>1100</v>
      </c>
      <c r="H2253">
        <v>1</v>
      </c>
      <c r="I2253" t="s">
        <v>69</v>
      </c>
      <c r="J2253" t="s">
        <v>69</v>
      </c>
      <c r="N2253">
        <v>0.58298645599999999</v>
      </c>
      <c r="O2253">
        <v>0</v>
      </c>
      <c r="P2253">
        <v>0.58060264399999995</v>
      </c>
      <c r="Q2253">
        <v>0</v>
      </c>
      <c r="U2253">
        <v>0</v>
      </c>
      <c r="V2253">
        <v>0</v>
      </c>
      <c r="W2253" t="str" cm="1">
        <f t="array" ref="W2253">RoundToTwoSigFigs(B2253*$O2253+$N2253)&amp;" "&amp;$J2253</f>
        <v>0.58 °F</v>
      </c>
      <c r="X2253" t="str" cm="1">
        <f t="array" ref="X2253">RoundToTwoSigFigs(C2253*$O2253+$N2253)&amp;" "&amp;$J2253</f>
        <v>0.58 °F</v>
      </c>
      <c r="Y2253" t="b">
        <f t="shared" si="105"/>
        <v>0</v>
      </c>
      <c r="Z2253" t="b">
        <f t="shared" si="106"/>
        <v>1</v>
      </c>
      <c r="AA2253" t="b">
        <f t="shared" si="107"/>
        <v>1</v>
      </c>
    </row>
    <row r="2254" spans="1:27" x14ac:dyDescent="0.25">
      <c r="A2254">
        <v>2253</v>
      </c>
      <c r="B2254">
        <v>1340</v>
      </c>
      <c r="C2254">
        <v>1590</v>
      </c>
      <c r="D2254" t="s">
        <v>117</v>
      </c>
      <c r="E2254" t="s">
        <v>1718</v>
      </c>
      <c r="F2254">
        <v>1100.001</v>
      </c>
      <c r="G2254">
        <v>1832</v>
      </c>
      <c r="H2254">
        <v>1</v>
      </c>
      <c r="I2254" t="s">
        <v>69</v>
      </c>
      <c r="J2254" t="s">
        <v>69</v>
      </c>
      <c r="N2254">
        <v>0.58352249499999997</v>
      </c>
      <c r="O2254">
        <v>0</v>
      </c>
      <c r="P2254">
        <v>0.58114088200000003</v>
      </c>
      <c r="Q2254">
        <v>0</v>
      </c>
      <c r="U2254">
        <v>0</v>
      </c>
      <c r="V2254">
        <v>0</v>
      </c>
      <c r="W2254" t="str" cm="1">
        <f t="array" ref="W2254">RoundToTwoSigFigs(B2254*$O2254+$N2254)&amp;" "&amp;$J2254</f>
        <v>0.58 °F</v>
      </c>
      <c r="X2254" t="str" cm="1">
        <f t="array" ref="X2254">RoundToTwoSigFigs(C2254*$O2254+$N2254)&amp;" "&amp;$J2254</f>
        <v>0.58 °F</v>
      </c>
      <c r="Y2254" t="b">
        <f t="shared" si="105"/>
        <v>0</v>
      </c>
      <c r="Z2254" t="b">
        <f t="shared" si="106"/>
        <v>1</v>
      </c>
      <c r="AA2254" t="b">
        <f t="shared" si="107"/>
        <v>1</v>
      </c>
    </row>
    <row r="2255" spans="1:27" x14ac:dyDescent="0.25">
      <c r="A2255">
        <v>2254</v>
      </c>
      <c r="B2255">
        <v>-60</v>
      </c>
      <c r="C2255">
        <v>220</v>
      </c>
      <c r="D2255" t="s">
        <v>117</v>
      </c>
      <c r="E2255" t="s">
        <v>1729</v>
      </c>
      <c r="F2255">
        <v>-346</v>
      </c>
      <c r="G2255">
        <v>499.99900000000002</v>
      </c>
      <c r="H2255">
        <v>0.1</v>
      </c>
      <c r="I2255" t="s">
        <v>69</v>
      </c>
      <c r="J2255" t="s">
        <v>69</v>
      </c>
      <c r="N2255">
        <v>0.14000000000000001</v>
      </c>
      <c r="O2255">
        <v>0</v>
      </c>
      <c r="P2255">
        <v>9.1813959000000001E-2</v>
      </c>
      <c r="Q2255">
        <v>0</v>
      </c>
      <c r="U2255">
        <v>0</v>
      </c>
      <c r="V2255">
        <v>0</v>
      </c>
      <c r="W2255" t="str" cm="1">
        <f t="array" ref="W2255">RoundToTwoSigFigs(B2255*$O2255+$N2255)&amp;" "&amp;$J2255</f>
        <v>0.14 °F</v>
      </c>
      <c r="X2255" t="str" cm="1">
        <f t="array" ref="X2255">RoundToTwoSigFigs(C2255*$O2255+$N2255)&amp;" "&amp;$J2255</f>
        <v>0.14 °F</v>
      </c>
      <c r="Y2255" t="b">
        <f t="shared" si="105"/>
        <v>0</v>
      </c>
      <c r="Z2255" t="b">
        <f t="shared" si="106"/>
        <v>1</v>
      </c>
      <c r="AA2255" t="b">
        <f t="shared" si="107"/>
        <v>1</v>
      </c>
    </row>
    <row r="2256" spans="1:27" x14ac:dyDescent="0.25">
      <c r="A2256">
        <v>2255</v>
      </c>
      <c r="B2256">
        <v>780</v>
      </c>
      <c r="C2256">
        <v>1070</v>
      </c>
      <c r="D2256" t="s">
        <v>117</v>
      </c>
      <c r="E2256" t="s">
        <v>1729</v>
      </c>
      <c r="F2256">
        <v>500</v>
      </c>
      <c r="G2256">
        <v>1350</v>
      </c>
      <c r="H2256">
        <v>0.1</v>
      </c>
      <c r="I2256" t="s">
        <v>69</v>
      </c>
      <c r="J2256" t="s">
        <v>69</v>
      </c>
      <c r="N2256">
        <v>0.11</v>
      </c>
      <c r="O2256">
        <v>0</v>
      </c>
      <c r="P2256">
        <v>8.5418892999999996E-2</v>
      </c>
      <c r="Q2256">
        <v>0</v>
      </c>
      <c r="U2256">
        <v>0</v>
      </c>
      <c r="V2256">
        <v>0</v>
      </c>
      <c r="W2256" t="str" cm="1">
        <f t="array" ref="W2256">RoundToTwoSigFigs(B2256*$O2256+$N2256)&amp;" "&amp;$J2256</f>
        <v>0.11 °F</v>
      </c>
      <c r="X2256" t="str" cm="1">
        <f t="array" ref="X2256">RoundToTwoSigFigs(C2256*$O2256+$N2256)&amp;" "&amp;$J2256</f>
        <v>0.11 °F</v>
      </c>
      <c r="Y2256" t="b">
        <f t="shared" si="105"/>
        <v>0</v>
      </c>
      <c r="Z2256" t="b">
        <f t="shared" si="106"/>
        <v>1</v>
      </c>
      <c r="AA2256" t="b">
        <f t="shared" si="107"/>
        <v>1</v>
      </c>
    </row>
    <row r="2257" spans="1:27" x14ac:dyDescent="0.25">
      <c r="A2257">
        <v>2256</v>
      </c>
      <c r="B2257">
        <v>1630</v>
      </c>
      <c r="C2257">
        <v>1910</v>
      </c>
      <c r="D2257" t="s">
        <v>117</v>
      </c>
      <c r="E2257" t="s">
        <v>1729</v>
      </c>
      <c r="F2257">
        <v>1350.001</v>
      </c>
      <c r="G2257">
        <v>2192</v>
      </c>
      <c r="H2257">
        <v>0.1</v>
      </c>
      <c r="I2257" t="s">
        <v>69</v>
      </c>
      <c r="J2257" t="s">
        <v>69</v>
      </c>
      <c r="N2257">
        <v>0.11</v>
      </c>
      <c r="O2257">
        <v>0</v>
      </c>
      <c r="P2257">
        <v>9.0691639000000004E-2</v>
      </c>
      <c r="Q2257">
        <v>0</v>
      </c>
      <c r="U2257">
        <v>0</v>
      </c>
      <c r="V2257">
        <v>0</v>
      </c>
      <c r="W2257" t="str" cm="1">
        <f t="array" ref="W2257">RoundToTwoSigFigs(B2257*$O2257+$N2257)&amp;" "&amp;$J2257</f>
        <v>0.11 °F</v>
      </c>
      <c r="X2257" t="str" cm="1">
        <f t="array" ref="X2257">RoundToTwoSigFigs(C2257*$O2257+$N2257)&amp;" "&amp;$J2257</f>
        <v>0.11 °F</v>
      </c>
      <c r="Y2257" t="b">
        <f t="shared" si="105"/>
        <v>0</v>
      </c>
      <c r="Z2257" t="b">
        <f t="shared" si="106"/>
        <v>1</v>
      </c>
      <c r="AA2257" t="b">
        <f t="shared" si="107"/>
        <v>1</v>
      </c>
    </row>
    <row r="2258" spans="1:27" x14ac:dyDescent="0.25">
      <c r="A2258">
        <v>2257</v>
      </c>
      <c r="B2258">
        <v>-60</v>
      </c>
      <c r="C2258">
        <v>220</v>
      </c>
      <c r="D2258" t="s">
        <v>117</v>
      </c>
      <c r="E2258" t="s">
        <v>1729</v>
      </c>
      <c r="F2258">
        <v>-346</v>
      </c>
      <c r="G2258">
        <v>499.99900000000002</v>
      </c>
      <c r="H2258">
        <v>1</v>
      </c>
      <c r="I2258" t="s">
        <v>69</v>
      </c>
      <c r="J2258" t="s">
        <v>69</v>
      </c>
      <c r="N2258">
        <v>0.61871661300000003</v>
      </c>
      <c r="O2258">
        <v>0</v>
      </c>
      <c r="P2258">
        <v>0.58174719900000005</v>
      </c>
      <c r="Q2258">
        <v>0</v>
      </c>
      <c r="U2258">
        <v>0</v>
      </c>
      <c r="V2258">
        <v>0</v>
      </c>
      <c r="W2258" t="str" cm="1">
        <f t="array" ref="W2258">RoundToTwoSigFigs(B2258*$O2258+$N2258)&amp;" "&amp;$J2258</f>
        <v>0.62 °F</v>
      </c>
      <c r="X2258" t="str" cm="1">
        <f t="array" ref="X2258">RoundToTwoSigFigs(C2258*$O2258+$N2258)&amp;" "&amp;$J2258</f>
        <v>0.62 °F</v>
      </c>
      <c r="Y2258" t="b">
        <f t="shared" si="105"/>
        <v>0</v>
      </c>
      <c r="Z2258" t="b">
        <f t="shared" si="106"/>
        <v>1</v>
      </c>
      <c r="AA2258" t="b">
        <f t="shared" si="107"/>
        <v>1</v>
      </c>
    </row>
    <row r="2259" spans="1:27" x14ac:dyDescent="0.25">
      <c r="A2259">
        <v>2258</v>
      </c>
      <c r="B2259">
        <v>780</v>
      </c>
      <c r="C2259">
        <v>1070</v>
      </c>
      <c r="D2259" t="s">
        <v>117</v>
      </c>
      <c r="E2259" t="s">
        <v>1729</v>
      </c>
      <c r="F2259">
        <v>500</v>
      </c>
      <c r="G2259">
        <v>1350</v>
      </c>
      <c r="H2259">
        <v>1</v>
      </c>
      <c r="I2259" t="s">
        <v>69</v>
      </c>
      <c r="J2259" t="s">
        <v>69</v>
      </c>
      <c r="N2259">
        <v>0.59112989000000005</v>
      </c>
      <c r="O2259">
        <v>0</v>
      </c>
      <c r="P2259">
        <v>0.580772234</v>
      </c>
      <c r="Q2259">
        <v>0</v>
      </c>
      <c r="U2259">
        <v>0</v>
      </c>
      <c r="V2259">
        <v>0</v>
      </c>
      <c r="W2259" t="str" cm="1">
        <f t="array" ref="W2259">RoundToTwoSigFigs(B2259*$O2259+$N2259)&amp;" "&amp;$J2259</f>
        <v>0.59 °F</v>
      </c>
      <c r="X2259" t="str" cm="1">
        <f t="array" ref="X2259">RoundToTwoSigFigs(C2259*$O2259+$N2259)&amp;" "&amp;$J2259</f>
        <v>0.59 °F</v>
      </c>
      <c r="Y2259" t="b">
        <f t="shared" si="105"/>
        <v>0</v>
      </c>
      <c r="Z2259" t="b">
        <f t="shared" si="106"/>
        <v>1</v>
      </c>
      <c r="AA2259" t="b">
        <f t="shared" si="107"/>
        <v>1</v>
      </c>
    </row>
    <row r="2260" spans="1:27" x14ac:dyDescent="0.25">
      <c r="A2260">
        <v>2259</v>
      </c>
      <c r="B2260">
        <v>1630</v>
      </c>
      <c r="C2260">
        <v>1910</v>
      </c>
      <c r="D2260" t="s">
        <v>117</v>
      </c>
      <c r="E2260" t="s">
        <v>1729</v>
      </c>
      <c r="F2260">
        <v>1350.001</v>
      </c>
      <c r="G2260">
        <v>2192</v>
      </c>
      <c r="H2260">
        <v>1</v>
      </c>
      <c r="I2260" t="s">
        <v>69</v>
      </c>
      <c r="J2260" t="s">
        <v>69</v>
      </c>
      <c r="N2260">
        <v>0.58927052499999999</v>
      </c>
      <c r="O2260">
        <v>0</v>
      </c>
      <c r="P2260">
        <v>0.58157112499999997</v>
      </c>
      <c r="Q2260">
        <v>0</v>
      </c>
      <c r="U2260">
        <v>0</v>
      </c>
      <c r="V2260">
        <v>0</v>
      </c>
      <c r="W2260" t="str" cm="1">
        <f t="array" ref="W2260">RoundToTwoSigFigs(B2260*$O2260+$N2260)&amp;" "&amp;$J2260</f>
        <v>0.59 °F</v>
      </c>
      <c r="X2260" t="str" cm="1">
        <f t="array" ref="X2260">RoundToTwoSigFigs(C2260*$O2260+$N2260)&amp;" "&amp;$J2260</f>
        <v>0.59 °F</v>
      </c>
      <c r="Y2260" t="b">
        <f t="shared" si="105"/>
        <v>0</v>
      </c>
      <c r="Z2260" t="b">
        <f t="shared" si="106"/>
        <v>1</v>
      </c>
      <c r="AA2260" t="b">
        <f t="shared" si="107"/>
        <v>1</v>
      </c>
    </row>
    <row r="2261" spans="1:27" x14ac:dyDescent="0.25">
      <c r="A2261">
        <v>2260</v>
      </c>
      <c r="B2261">
        <v>-436</v>
      </c>
      <c r="C2261">
        <v>-418</v>
      </c>
      <c r="D2261" t="s">
        <v>117</v>
      </c>
      <c r="E2261" t="s">
        <v>1740</v>
      </c>
      <c r="F2261">
        <v>-454</v>
      </c>
      <c r="G2261">
        <v>-400.00099999999998</v>
      </c>
      <c r="H2261">
        <v>0.1</v>
      </c>
      <c r="I2261" t="s">
        <v>69</v>
      </c>
      <c r="J2261" t="s">
        <v>69</v>
      </c>
      <c r="N2261">
        <v>0.77443041000000001</v>
      </c>
      <c r="O2261">
        <v>0</v>
      </c>
      <c r="P2261">
        <v>0.76326909399999998</v>
      </c>
      <c r="Q2261">
        <v>0</v>
      </c>
      <c r="U2261">
        <v>0</v>
      </c>
      <c r="V2261">
        <v>0</v>
      </c>
      <c r="W2261" t="str" cm="1">
        <f t="array" ref="W2261">RoundToTwoSigFigs(B2261*$O2261+$N2261)&amp;" "&amp;$J2261</f>
        <v>0.77 °F</v>
      </c>
      <c r="X2261" t="str" cm="1">
        <f t="array" ref="X2261">RoundToTwoSigFigs(C2261*$O2261+$N2261)&amp;" "&amp;$J2261</f>
        <v>0.77 °F</v>
      </c>
      <c r="Y2261" t="b">
        <f t="shared" si="105"/>
        <v>0</v>
      </c>
      <c r="Z2261" t="b">
        <f t="shared" si="106"/>
        <v>1</v>
      </c>
      <c r="AA2261" t="b">
        <f t="shared" si="107"/>
        <v>1</v>
      </c>
    </row>
    <row r="2262" spans="1:27" x14ac:dyDescent="0.25">
      <c r="A2262">
        <v>2261</v>
      </c>
      <c r="B2262">
        <v>-100</v>
      </c>
      <c r="C2262">
        <v>200</v>
      </c>
      <c r="D2262" t="s">
        <v>117</v>
      </c>
      <c r="E2262" t="s">
        <v>1740</v>
      </c>
      <c r="F2262">
        <v>-400</v>
      </c>
      <c r="G2262">
        <v>499.99900000000002</v>
      </c>
      <c r="H2262">
        <v>0.1</v>
      </c>
      <c r="I2262" t="s">
        <v>69</v>
      </c>
      <c r="J2262" t="s">
        <v>69</v>
      </c>
      <c r="N2262">
        <v>0.19</v>
      </c>
      <c r="O2262">
        <v>0</v>
      </c>
      <c r="P2262">
        <v>0.135879482</v>
      </c>
      <c r="Q2262">
        <v>0</v>
      </c>
      <c r="U2262">
        <v>0</v>
      </c>
      <c r="V2262">
        <v>0</v>
      </c>
      <c r="W2262" t="str" cm="1">
        <f t="array" ref="W2262">RoundToTwoSigFigs(B2262*$O2262+$N2262)&amp;" "&amp;$J2262</f>
        <v>0.19 °F</v>
      </c>
      <c r="X2262" t="str" cm="1">
        <f t="array" ref="X2262">RoundToTwoSigFigs(C2262*$O2262+$N2262)&amp;" "&amp;$J2262</f>
        <v>0.19 °F</v>
      </c>
      <c r="Y2262" t="b">
        <f t="shared" si="105"/>
        <v>0</v>
      </c>
      <c r="Z2262" t="b">
        <f t="shared" si="106"/>
        <v>1</v>
      </c>
      <c r="AA2262" t="b">
        <f t="shared" si="107"/>
        <v>1</v>
      </c>
    </row>
    <row r="2263" spans="1:27" x14ac:dyDescent="0.25">
      <c r="A2263">
        <v>2262</v>
      </c>
      <c r="B2263">
        <v>830</v>
      </c>
      <c r="C2263">
        <v>1170</v>
      </c>
      <c r="D2263" t="s">
        <v>117</v>
      </c>
      <c r="E2263" t="s">
        <v>1740</v>
      </c>
      <c r="F2263">
        <v>500</v>
      </c>
      <c r="G2263">
        <v>1500</v>
      </c>
      <c r="H2263">
        <v>0.1</v>
      </c>
      <c r="I2263" t="s">
        <v>69</v>
      </c>
      <c r="J2263" t="s">
        <v>69</v>
      </c>
      <c r="N2263">
        <v>0.12</v>
      </c>
      <c r="O2263">
        <v>0</v>
      </c>
      <c r="P2263">
        <v>8.8716091999999996E-2</v>
      </c>
      <c r="Q2263">
        <v>0</v>
      </c>
      <c r="U2263">
        <v>0</v>
      </c>
      <c r="V2263">
        <v>0</v>
      </c>
      <c r="W2263" t="str" cm="1">
        <f t="array" ref="W2263">RoundToTwoSigFigs(B2263*$O2263+$N2263)&amp;" "&amp;$J2263</f>
        <v>0.12 °F</v>
      </c>
      <c r="X2263" t="str" cm="1">
        <f t="array" ref="X2263">RoundToTwoSigFigs(C2263*$O2263+$N2263)&amp;" "&amp;$J2263</f>
        <v>0.12 °F</v>
      </c>
      <c r="Y2263" t="b">
        <f t="shared" si="105"/>
        <v>0</v>
      </c>
      <c r="Z2263" t="b">
        <f t="shared" si="106"/>
        <v>1</v>
      </c>
      <c r="AA2263" t="b">
        <f t="shared" si="107"/>
        <v>1</v>
      </c>
    </row>
    <row r="2264" spans="1:27" x14ac:dyDescent="0.25">
      <c r="A2264">
        <v>2263</v>
      </c>
      <c r="B2264">
        <v>1830</v>
      </c>
      <c r="C2264">
        <v>2170</v>
      </c>
      <c r="D2264" t="s">
        <v>117</v>
      </c>
      <c r="E2264" t="s">
        <v>1740</v>
      </c>
      <c r="F2264">
        <v>1500.001</v>
      </c>
      <c r="G2264">
        <v>2500</v>
      </c>
      <c r="H2264">
        <v>0.1</v>
      </c>
      <c r="I2264" t="s">
        <v>69</v>
      </c>
      <c r="J2264" t="s">
        <v>69</v>
      </c>
      <c r="N2264">
        <v>0.131346933</v>
      </c>
      <c r="O2264">
        <v>0</v>
      </c>
      <c r="P2264">
        <v>9.8982265999999999E-2</v>
      </c>
      <c r="Q2264">
        <v>0</v>
      </c>
      <c r="U2264">
        <v>0</v>
      </c>
      <c r="V2264">
        <v>0</v>
      </c>
      <c r="W2264" t="str" cm="1">
        <f t="array" ref="W2264">RoundToTwoSigFigs(B2264*$O2264+$N2264)&amp;" "&amp;$J2264</f>
        <v>0.13 °F</v>
      </c>
      <c r="X2264" t="str" cm="1">
        <f t="array" ref="X2264">RoundToTwoSigFigs(C2264*$O2264+$N2264)&amp;" "&amp;$J2264</f>
        <v>0.13 °F</v>
      </c>
      <c r="Y2264" t="b">
        <f t="shared" si="105"/>
        <v>0</v>
      </c>
      <c r="Z2264" t="b">
        <f t="shared" si="106"/>
        <v>1</v>
      </c>
      <c r="AA2264" t="b">
        <f t="shared" si="107"/>
        <v>1</v>
      </c>
    </row>
    <row r="2265" spans="1:27" x14ac:dyDescent="0.25">
      <c r="A2265">
        <v>2264</v>
      </c>
      <c r="B2265">
        <v>-436</v>
      </c>
      <c r="C2265">
        <v>-418</v>
      </c>
      <c r="D2265" t="s">
        <v>117</v>
      </c>
      <c r="E2265" t="s">
        <v>1740</v>
      </c>
      <c r="F2265">
        <v>-454</v>
      </c>
      <c r="G2265">
        <v>-400.00099999999998</v>
      </c>
      <c r="H2265">
        <v>1</v>
      </c>
      <c r="I2265" t="s">
        <v>69</v>
      </c>
      <c r="J2265" t="s">
        <v>69</v>
      </c>
      <c r="N2265">
        <v>0.990570901</v>
      </c>
      <c r="O2265">
        <v>0</v>
      </c>
      <c r="P2265">
        <v>0.95529037999999999</v>
      </c>
      <c r="Q2265">
        <v>0</v>
      </c>
      <c r="U2265">
        <v>0</v>
      </c>
      <c r="V2265">
        <v>0</v>
      </c>
      <c r="W2265" t="str" cm="1">
        <f t="array" ref="W2265">RoundToTwoSigFigs(B2265*$O2265+$N2265)&amp;" "&amp;$J2265</f>
        <v>0.99 °F</v>
      </c>
      <c r="X2265" t="str" cm="1">
        <f t="array" ref="X2265">RoundToTwoSigFigs(C2265*$O2265+$N2265)&amp;" "&amp;$J2265</f>
        <v>0.99 °F</v>
      </c>
      <c r="Y2265" t="b">
        <f t="shared" si="105"/>
        <v>0</v>
      </c>
      <c r="Z2265" t="b">
        <f t="shared" si="106"/>
        <v>1</v>
      </c>
      <c r="AA2265" t="b">
        <f t="shared" si="107"/>
        <v>1</v>
      </c>
    </row>
    <row r="2266" spans="1:27" x14ac:dyDescent="0.25">
      <c r="A2266">
        <v>2265</v>
      </c>
      <c r="B2266">
        <v>-100</v>
      </c>
      <c r="C2266">
        <v>200</v>
      </c>
      <c r="D2266" t="s">
        <v>117</v>
      </c>
      <c r="E2266" t="s">
        <v>1740</v>
      </c>
      <c r="F2266">
        <v>-400</v>
      </c>
      <c r="G2266">
        <v>499.99900000000002</v>
      </c>
      <c r="H2266">
        <v>1</v>
      </c>
      <c r="I2266" t="s">
        <v>69</v>
      </c>
      <c r="J2266" t="s">
        <v>69</v>
      </c>
      <c r="N2266">
        <v>0.63828364500000001</v>
      </c>
      <c r="O2266">
        <v>0</v>
      </c>
      <c r="P2266">
        <v>0.59030774500000005</v>
      </c>
      <c r="Q2266">
        <v>0</v>
      </c>
      <c r="U2266">
        <v>0</v>
      </c>
      <c r="V2266">
        <v>0</v>
      </c>
      <c r="W2266" t="str" cm="1">
        <f t="array" ref="W2266">RoundToTwoSigFigs(B2266*$O2266+$N2266)&amp;" "&amp;$J2266</f>
        <v>0.64 °F</v>
      </c>
      <c r="X2266" t="str" cm="1">
        <f t="array" ref="X2266">RoundToTwoSigFigs(C2266*$O2266+$N2266)&amp;" "&amp;$J2266</f>
        <v>0.64 °F</v>
      </c>
      <c r="Y2266" t="b">
        <f t="shared" si="105"/>
        <v>0</v>
      </c>
      <c r="Z2266" t="b">
        <f t="shared" si="106"/>
        <v>1</v>
      </c>
      <c r="AA2266" t="b">
        <f t="shared" si="107"/>
        <v>1</v>
      </c>
    </row>
    <row r="2267" spans="1:27" x14ac:dyDescent="0.25">
      <c r="A2267">
        <v>2266</v>
      </c>
      <c r="B2267">
        <v>830</v>
      </c>
      <c r="C2267">
        <v>1170</v>
      </c>
      <c r="D2267" t="s">
        <v>117</v>
      </c>
      <c r="E2267" t="s">
        <v>1740</v>
      </c>
      <c r="F2267">
        <v>500</v>
      </c>
      <c r="G2267">
        <v>1500</v>
      </c>
      <c r="H2267">
        <v>1</v>
      </c>
      <c r="I2267" t="s">
        <v>69</v>
      </c>
      <c r="J2267" t="s">
        <v>69</v>
      </c>
      <c r="N2267">
        <v>0.59947253700000003</v>
      </c>
      <c r="O2267">
        <v>0</v>
      </c>
      <c r="P2267">
        <v>0.58126632899999997</v>
      </c>
      <c r="Q2267">
        <v>0</v>
      </c>
      <c r="U2267">
        <v>0</v>
      </c>
      <c r="V2267">
        <v>0</v>
      </c>
      <c r="W2267" t="str" cm="1">
        <f t="array" ref="W2267">RoundToTwoSigFigs(B2267*$O2267+$N2267)&amp;" "&amp;$J2267</f>
        <v>0.6 °F</v>
      </c>
      <c r="X2267" t="str" cm="1">
        <f t="array" ref="X2267">RoundToTwoSigFigs(C2267*$O2267+$N2267)&amp;" "&amp;$J2267</f>
        <v>0.6 °F</v>
      </c>
      <c r="Y2267" t="b">
        <f t="shared" si="105"/>
        <v>0</v>
      </c>
      <c r="Z2267" t="b">
        <f t="shared" si="106"/>
        <v>1</v>
      </c>
      <c r="AA2267" t="b">
        <f t="shared" si="107"/>
        <v>1</v>
      </c>
    </row>
    <row r="2268" spans="1:27" x14ac:dyDescent="0.25">
      <c r="A2268">
        <v>2267</v>
      </c>
      <c r="B2268">
        <v>1830</v>
      </c>
      <c r="C2268">
        <v>2170</v>
      </c>
      <c r="D2268" t="s">
        <v>117</v>
      </c>
      <c r="E2268" t="s">
        <v>1740</v>
      </c>
      <c r="F2268">
        <v>1500.001</v>
      </c>
      <c r="G2268">
        <v>2500</v>
      </c>
      <c r="H2268">
        <v>1</v>
      </c>
      <c r="I2268" t="s">
        <v>69</v>
      </c>
      <c r="J2268" t="s">
        <v>69</v>
      </c>
      <c r="N2268">
        <v>0.60796019599999995</v>
      </c>
      <c r="O2268">
        <v>0</v>
      </c>
      <c r="P2268">
        <v>0.58292151199999998</v>
      </c>
      <c r="Q2268">
        <v>0</v>
      </c>
      <c r="U2268">
        <v>0</v>
      </c>
      <c r="V2268">
        <v>0</v>
      </c>
      <c r="W2268" t="str" cm="1">
        <f t="array" ref="W2268">RoundToTwoSigFigs(B2268*$O2268+$N2268)&amp;" "&amp;$J2268</f>
        <v>0.61 °F</v>
      </c>
      <c r="X2268" t="str" cm="1">
        <f t="array" ref="X2268">RoundToTwoSigFigs(C2268*$O2268+$N2268)&amp;" "&amp;$J2268</f>
        <v>0.61 °F</v>
      </c>
      <c r="Y2268" t="b">
        <f t="shared" si="105"/>
        <v>0</v>
      </c>
      <c r="Z2268" t="b">
        <f t="shared" si="106"/>
        <v>1</v>
      </c>
      <c r="AA2268" t="b">
        <f t="shared" si="107"/>
        <v>1</v>
      </c>
    </row>
    <row r="2269" spans="1:27" x14ac:dyDescent="0.25">
      <c r="A2269">
        <v>2268</v>
      </c>
      <c r="B2269">
        <v>-436</v>
      </c>
      <c r="C2269">
        <v>-418</v>
      </c>
      <c r="D2269" t="s">
        <v>117</v>
      </c>
      <c r="E2269" t="s">
        <v>1751</v>
      </c>
      <c r="F2269">
        <v>-454</v>
      </c>
      <c r="G2269">
        <v>-400.00099999999998</v>
      </c>
      <c r="H2269">
        <v>0.1</v>
      </c>
      <c r="I2269" t="s">
        <v>69</v>
      </c>
      <c r="J2269" t="s">
        <v>69</v>
      </c>
      <c r="N2269">
        <v>1.5</v>
      </c>
      <c r="O2269">
        <v>0</v>
      </c>
      <c r="P2269">
        <v>1.4288134379999999</v>
      </c>
      <c r="Q2269">
        <v>0</v>
      </c>
      <c r="U2269">
        <v>0</v>
      </c>
      <c r="V2269">
        <v>0</v>
      </c>
      <c r="W2269" t="str" cm="1">
        <f t="array" ref="W2269">RoundToTwoSigFigs(B2269*$O2269+$N2269)&amp;" "&amp;$J2269</f>
        <v>1.5 °F</v>
      </c>
      <c r="X2269" t="str" cm="1">
        <f t="array" ref="X2269">RoundToTwoSigFigs(C2269*$O2269+$N2269)&amp;" "&amp;$J2269</f>
        <v>1.5 °F</v>
      </c>
      <c r="Y2269" t="b">
        <f t="shared" si="105"/>
        <v>0</v>
      </c>
      <c r="Z2269" t="b">
        <f t="shared" si="106"/>
        <v>1</v>
      </c>
      <c r="AA2269" t="b">
        <f t="shared" si="107"/>
        <v>1</v>
      </c>
    </row>
    <row r="2270" spans="1:27" x14ac:dyDescent="0.25">
      <c r="A2270">
        <v>2269</v>
      </c>
      <c r="B2270">
        <v>-320</v>
      </c>
      <c r="C2270">
        <v>-230</v>
      </c>
      <c r="D2270" t="s">
        <v>117</v>
      </c>
      <c r="E2270" t="s">
        <v>1751</v>
      </c>
      <c r="F2270">
        <v>-400</v>
      </c>
      <c r="G2270">
        <v>-150.001</v>
      </c>
      <c r="H2270">
        <v>0.1</v>
      </c>
      <c r="I2270" t="s">
        <v>69</v>
      </c>
      <c r="J2270" t="s">
        <v>69</v>
      </c>
      <c r="N2270">
        <v>0.24</v>
      </c>
      <c r="O2270">
        <v>0</v>
      </c>
      <c r="P2270">
        <v>0.19872960000000001</v>
      </c>
      <c r="Q2270">
        <v>0</v>
      </c>
      <c r="U2270">
        <v>0</v>
      </c>
      <c r="V2270">
        <v>0</v>
      </c>
      <c r="W2270" t="str" cm="1">
        <f t="array" ref="W2270">RoundToTwoSigFigs(B2270*$O2270+$N2270)&amp;" "&amp;$J2270</f>
        <v>0.24 °F</v>
      </c>
      <c r="X2270" t="str" cm="1">
        <f t="array" ref="X2270">RoundToTwoSigFigs(C2270*$O2270+$N2270)&amp;" "&amp;$J2270</f>
        <v>0.24 °F</v>
      </c>
      <c r="Y2270" t="b">
        <f t="shared" si="105"/>
        <v>0</v>
      </c>
      <c r="Z2270" t="b">
        <f t="shared" si="106"/>
        <v>1</v>
      </c>
      <c r="AA2270" t="b">
        <f t="shared" si="107"/>
        <v>1</v>
      </c>
    </row>
    <row r="2271" spans="1:27" x14ac:dyDescent="0.25">
      <c r="A2271">
        <v>2270</v>
      </c>
      <c r="B2271">
        <v>130</v>
      </c>
      <c r="C2271">
        <v>420</v>
      </c>
      <c r="D2271" t="s">
        <v>117</v>
      </c>
      <c r="E2271" t="s">
        <v>1751</v>
      </c>
      <c r="F2271">
        <v>-150</v>
      </c>
      <c r="G2271">
        <v>700</v>
      </c>
      <c r="H2271">
        <v>0.1</v>
      </c>
      <c r="I2271" t="s">
        <v>69</v>
      </c>
      <c r="J2271" t="s">
        <v>69</v>
      </c>
      <c r="N2271">
        <v>0.14000000000000001</v>
      </c>
      <c r="O2271">
        <v>0</v>
      </c>
      <c r="P2271">
        <v>8.8082791999999993E-2</v>
      </c>
      <c r="Q2271">
        <v>0</v>
      </c>
      <c r="U2271">
        <v>0</v>
      </c>
      <c r="V2271">
        <v>0</v>
      </c>
      <c r="W2271" t="str" cm="1">
        <f t="array" ref="W2271">RoundToTwoSigFigs(B2271*$O2271+$N2271)&amp;" "&amp;$J2271</f>
        <v>0.14 °F</v>
      </c>
      <c r="X2271" t="str" cm="1">
        <f t="array" ref="X2271">RoundToTwoSigFigs(C2271*$O2271+$N2271)&amp;" "&amp;$J2271</f>
        <v>0.14 °F</v>
      </c>
      <c r="Y2271" t="b">
        <f t="shared" si="105"/>
        <v>0</v>
      </c>
      <c r="Z2271" t="b">
        <f t="shared" si="106"/>
        <v>1</v>
      </c>
      <c r="AA2271" t="b">
        <f t="shared" si="107"/>
        <v>1</v>
      </c>
    </row>
    <row r="2272" spans="1:27" x14ac:dyDescent="0.25">
      <c r="A2272">
        <v>2271</v>
      </c>
      <c r="B2272">
        <v>970</v>
      </c>
      <c r="C2272">
        <v>1230</v>
      </c>
      <c r="D2272" t="s">
        <v>117</v>
      </c>
      <c r="E2272" t="s">
        <v>1751</v>
      </c>
      <c r="F2272">
        <v>700.00099999999998</v>
      </c>
      <c r="G2272">
        <v>1500</v>
      </c>
      <c r="H2272">
        <v>0.1</v>
      </c>
      <c r="I2272" t="s">
        <v>69</v>
      </c>
      <c r="J2272" t="s">
        <v>69</v>
      </c>
      <c r="N2272">
        <v>0.12</v>
      </c>
      <c r="O2272">
        <v>0</v>
      </c>
      <c r="P2272">
        <v>8.7954482E-2</v>
      </c>
      <c r="Q2272">
        <v>0</v>
      </c>
      <c r="U2272">
        <v>0</v>
      </c>
      <c r="V2272">
        <v>0</v>
      </c>
      <c r="W2272" t="str" cm="1">
        <f t="array" ref="W2272">RoundToTwoSigFigs(B2272*$O2272+$N2272)&amp;" "&amp;$J2272</f>
        <v>0.12 °F</v>
      </c>
      <c r="X2272" t="str" cm="1">
        <f t="array" ref="X2272">RoundToTwoSigFigs(C2272*$O2272+$N2272)&amp;" "&amp;$J2272</f>
        <v>0.12 °F</v>
      </c>
      <c r="Y2272" t="b">
        <f t="shared" si="105"/>
        <v>0</v>
      </c>
      <c r="Z2272" t="b">
        <f t="shared" si="106"/>
        <v>1</v>
      </c>
      <c r="AA2272" t="b">
        <f t="shared" si="107"/>
        <v>1</v>
      </c>
    </row>
    <row r="2273" spans="1:27" x14ac:dyDescent="0.25">
      <c r="A2273">
        <v>2272</v>
      </c>
      <c r="B2273">
        <v>1790</v>
      </c>
      <c r="C2273">
        <v>2080</v>
      </c>
      <c r="D2273" t="s">
        <v>117</v>
      </c>
      <c r="E2273" t="s">
        <v>1751</v>
      </c>
      <c r="F2273">
        <v>1500.001</v>
      </c>
      <c r="G2273">
        <v>2372</v>
      </c>
      <c r="H2273">
        <v>0.1</v>
      </c>
      <c r="I2273" t="s">
        <v>69</v>
      </c>
      <c r="J2273" t="s">
        <v>69</v>
      </c>
      <c r="N2273">
        <v>0.13</v>
      </c>
      <c r="O2273">
        <v>0</v>
      </c>
      <c r="P2273">
        <v>9.4805566999999993E-2</v>
      </c>
      <c r="Q2273">
        <v>0</v>
      </c>
      <c r="U2273">
        <v>0</v>
      </c>
      <c r="V2273">
        <v>0</v>
      </c>
      <c r="W2273" t="str" cm="1">
        <f t="array" ref="W2273">RoundToTwoSigFigs(B2273*$O2273+$N2273)&amp;" "&amp;$J2273</f>
        <v>0.13 °F</v>
      </c>
      <c r="X2273" t="str" cm="1">
        <f t="array" ref="X2273">RoundToTwoSigFigs(C2273*$O2273+$N2273)&amp;" "&amp;$J2273</f>
        <v>0.13 °F</v>
      </c>
      <c r="Y2273" t="b">
        <f t="shared" si="105"/>
        <v>0</v>
      </c>
      <c r="Z2273" t="b">
        <f t="shared" si="106"/>
        <v>1</v>
      </c>
      <c r="AA2273" t="b">
        <f t="shared" si="107"/>
        <v>1</v>
      </c>
    </row>
    <row r="2274" spans="1:27" x14ac:dyDescent="0.25">
      <c r="A2274">
        <v>2273</v>
      </c>
      <c r="B2274">
        <v>-436</v>
      </c>
      <c r="C2274">
        <v>-418</v>
      </c>
      <c r="D2274" t="s">
        <v>117</v>
      </c>
      <c r="E2274" t="s">
        <v>1751</v>
      </c>
      <c r="F2274">
        <v>-454</v>
      </c>
      <c r="G2274">
        <v>-400.00099999999998</v>
      </c>
      <c r="H2274">
        <v>1</v>
      </c>
      <c r="I2274" t="s">
        <v>69</v>
      </c>
      <c r="J2274" t="s">
        <v>69</v>
      </c>
      <c r="N2274">
        <v>1.560324096</v>
      </c>
      <c r="O2274">
        <v>0</v>
      </c>
      <c r="P2274">
        <v>1.5399700780000001</v>
      </c>
      <c r="Q2274">
        <v>0</v>
      </c>
      <c r="U2274">
        <v>0</v>
      </c>
      <c r="V2274">
        <v>0</v>
      </c>
      <c r="W2274" t="str" cm="1">
        <f t="array" ref="W2274">RoundToTwoSigFigs(B2274*$O2274+$N2274)&amp;" "&amp;$J2274</f>
        <v>1.6 °F</v>
      </c>
      <c r="X2274" t="str" cm="1">
        <f t="array" ref="X2274">RoundToTwoSigFigs(C2274*$O2274+$N2274)&amp;" "&amp;$J2274</f>
        <v>1.6 °F</v>
      </c>
      <c r="Y2274" t="b">
        <f t="shared" si="105"/>
        <v>0</v>
      </c>
      <c r="Z2274" t="b">
        <f t="shared" si="106"/>
        <v>1</v>
      </c>
      <c r="AA2274" t="b">
        <f t="shared" si="107"/>
        <v>1</v>
      </c>
    </row>
    <row r="2275" spans="1:27" x14ac:dyDescent="0.25">
      <c r="A2275">
        <v>2274</v>
      </c>
      <c r="B2275">
        <v>-320</v>
      </c>
      <c r="C2275">
        <v>-230</v>
      </c>
      <c r="D2275" t="s">
        <v>117</v>
      </c>
      <c r="E2275" t="s">
        <v>1751</v>
      </c>
      <c r="F2275">
        <v>-400</v>
      </c>
      <c r="G2275">
        <v>-150.001</v>
      </c>
      <c r="H2275">
        <v>1</v>
      </c>
      <c r="I2275" t="s">
        <v>69</v>
      </c>
      <c r="J2275" t="s">
        <v>69</v>
      </c>
      <c r="N2275">
        <v>0.65772098800000001</v>
      </c>
      <c r="O2275">
        <v>0</v>
      </c>
      <c r="P2275">
        <v>0.60785973199999999</v>
      </c>
      <c r="Q2275">
        <v>0</v>
      </c>
      <c r="U2275">
        <v>0</v>
      </c>
      <c r="V2275">
        <v>0</v>
      </c>
      <c r="W2275" t="str" cm="1">
        <f t="array" ref="W2275">RoundToTwoSigFigs(B2275*$O2275+$N2275)&amp;" "&amp;$J2275</f>
        <v>0.66 °F</v>
      </c>
      <c r="X2275" t="str" cm="1">
        <f t="array" ref="X2275">RoundToTwoSigFigs(C2275*$O2275+$N2275)&amp;" "&amp;$J2275</f>
        <v>0.66 °F</v>
      </c>
      <c r="Y2275" t="b">
        <f t="shared" si="105"/>
        <v>0</v>
      </c>
      <c r="Z2275" t="b">
        <f t="shared" si="106"/>
        <v>1</v>
      </c>
      <c r="AA2275" t="b">
        <f t="shared" si="107"/>
        <v>1</v>
      </c>
    </row>
    <row r="2276" spans="1:27" x14ac:dyDescent="0.25">
      <c r="A2276">
        <v>2275</v>
      </c>
      <c r="B2276">
        <v>130</v>
      </c>
      <c r="C2276">
        <v>420</v>
      </c>
      <c r="D2276" t="s">
        <v>117</v>
      </c>
      <c r="E2276" t="s">
        <v>1751</v>
      </c>
      <c r="F2276">
        <v>-150</v>
      </c>
      <c r="G2276">
        <v>700</v>
      </c>
      <c r="H2276">
        <v>1</v>
      </c>
      <c r="I2276" t="s">
        <v>69</v>
      </c>
      <c r="J2276" t="s">
        <v>69</v>
      </c>
      <c r="N2276">
        <v>0.61817394199999998</v>
      </c>
      <c r="O2276">
        <v>0</v>
      </c>
      <c r="P2276">
        <v>0.58117000799999996</v>
      </c>
      <c r="Q2276">
        <v>0</v>
      </c>
      <c r="U2276">
        <v>0</v>
      </c>
      <c r="V2276">
        <v>0</v>
      </c>
      <c r="W2276" t="str" cm="1">
        <f t="array" ref="W2276">RoundToTwoSigFigs(B2276*$O2276+$N2276)&amp;" "&amp;$J2276</f>
        <v>0.62 °F</v>
      </c>
      <c r="X2276" t="str" cm="1">
        <f t="array" ref="X2276">RoundToTwoSigFigs(C2276*$O2276+$N2276)&amp;" "&amp;$J2276</f>
        <v>0.62 °F</v>
      </c>
      <c r="Y2276" t="b">
        <f t="shared" si="105"/>
        <v>0</v>
      </c>
      <c r="Z2276" t="b">
        <f t="shared" si="106"/>
        <v>1</v>
      </c>
      <c r="AA2276" t="b">
        <f t="shared" si="107"/>
        <v>1</v>
      </c>
    </row>
    <row r="2277" spans="1:27" x14ac:dyDescent="0.25">
      <c r="A2277">
        <v>2276</v>
      </c>
      <c r="B2277">
        <v>970</v>
      </c>
      <c r="C2277">
        <v>1230</v>
      </c>
      <c r="D2277" t="s">
        <v>117</v>
      </c>
      <c r="E2277" t="s">
        <v>1751</v>
      </c>
      <c r="F2277">
        <v>700.00099999999998</v>
      </c>
      <c r="G2277">
        <v>1500</v>
      </c>
      <c r="H2277">
        <v>1</v>
      </c>
      <c r="I2277" t="s">
        <v>69</v>
      </c>
      <c r="J2277" t="s">
        <v>69</v>
      </c>
      <c r="N2277">
        <v>0.60109325599999996</v>
      </c>
      <c r="O2277">
        <v>0</v>
      </c>
      <c r="P2277">
        <v>0.581150575</v>
      </c>
      <c r="Q2277">
        <v>0</v>
      </c>
      <c r="U2277">
        <v>0</v>
      </c>
      <c r="V2277">
        <v>0</v>
      </c>
      <c r="W2277" t="str" cm="1">
        <f t="array" ref="W2277">RoundToTwoSigFigs(B2277*$O2277+$N2277)&amp;" "&amp;$J2277</f>
        <v>0.6 °F</v>
      </c>
      <c r="X2277" t="str" cm="1">
        <f t="array" ref="X2277">RoundToTwoSigFigs(C2277*$O2277+$N2277)&amp;" "&amp;$J2277</f>
        <v>0.6 °F</v>
      </c>
      <c r="Y2277" t="b">
        <f t="shared" si="105"/>
        <v>0</v>
      </c>
      <c r="Z2277" t="b">
        <f t="shared" si="106"/>
        <v>1</v>
      </c>
      <c r="AA2277" t="b">
        <f t="shared" si="107"/>
        <v>1</v>
      </c>
    </row>
    <row r="2278" spans="1:27" x14ac:dyDescent="0.25">
      <c r="A2278">
        <v>2277</v>
      </c>
      <c r="B2278">
        <v>1790</v>
      </c>
      <c r="C2278">
        <v>2080</v>
      </c>
      <c r="D2278" t="s">
        <v>117</v>
      </c>
      <c r="E2278" t="s">
        <v>1751</v>
      </c>
      <c r="F2278">
        <v>1500.001</v>
      </c>
      <c r="G2278">
        <v>2372</v>
      </c>
      <c r="H2278">
        <v>1</v>
      </c>
      <c r="I2278" t="s">
        <v>69</v>
      </c>
      <c r="J2278" t="s">
        <v>69</v>
      </c>
      <c r="N2278">
        <v>0.60385887400000005</v>
      </c>
      <c r="O2278">
        <v>0</v>
      </c>
      <c r="P2278">
        <v>0.58222684199999997</v>
      </c>
      <c r="Q2278">
        <v>0</v>
      </c>
      <c r="U2278">
        <v>0</v>
      </c>
      <c r="V2278">
        <v>0</v>
      </c>
      <c r="W2278" t="str" cm="1">
        <f t="array" ref="W2278">RoundToTwoSigFigs(B2278*$O2278+$N2278)&amp;" "&amp;$J2278</f>
        <v>0.6 °F</v>
      </c>
      <c r="X2278" t="str" cm="1">
        <f t="array" ref="X2278">RoundToTwoSigFigs(C2278*$O2278+$N2278)&amp;" "&amp;$J2278</f>
        <v>0.6 °F</v>
      </c>
      <c r="Y2278" t="b">
        <f t="shared" si="105"/>
        <v>0</v>
      </c>
      <c r="Z2278" t="b">
        <f t="shared" si="106"/>
        <v>1</v>
      </c>
      <c r="AA2278" t="b">
        <f t="shared" si="107"/>
        <v>1</v>
      </c>
    </row>
    <row r="2279" spans="1:27" x14ac:dyDescent="0.25">
      <c r="A2279">
        <v>2278</v>
      </c>
      <c r="B2279">
        <v>-28</v>
      </c>
      <c r="C2279">
        <v>2</v>
      </c>
      <c r="D2279" t="s">
        <v>117</v>
      </c>
      <c r="E2279" t="s">
        <v>1762</v>
      </c>
      <c r="F2279">
        <v>-58</v>
      </c>
      <c r="G2279">
        <v>31.998999999999999</v>
      </c>
      <c r="H2279">
        <v>0.1</v>
      </c>
      <c r="I2279" t="s">
        <v>69</v>
      </c>
      <c r="J2279" t="s">
        <v>69</v>
      </c>
      <c r="N2279">
        <v>0.26</v>
      </c>
      <c r="O2279">
        <v>0</v>
      </c>
      <c r="P2279">
        <v>0.22214629799999999</v>
      </c>
      <c r="Q2279">
        <v>0</v>
      </c>
      <c r="U2279">
        <v>0</v>
      </c>
      <c r="V2279">
        <v>0</v>
      </c>
      <c r="W2279" t="str" cm="1">
        <f t="array" ref="W2279">RoundToTwoSigFigs(B2279*$O2279+$N2279)&amp;" "&amp;$J2279</f>
        <v>0.26 °F</v>
      </c>
      <c r="X2279" t="str" cm="1">
        <f t="array" ref="X2279">RoundToTwoSigFigs(C2279*$O2279+$N2279)&amp;" "&amp;$J2279</f>
        <v>0.26 °F</v>
      </c>
      <c r="Y2279" t="b">
        <f t="shared" si="105"/>
        <v>0</v>
      </c>
      <c r="Z2279" t="b">
        <f t="shared" si="106"/>
        <v>1</v>
      </c>
      <c r="AA2279" t="b">
        <f t="shared" si="107"/>
        <v>1</v>
      </c>
    </row>
    <row r="2280" spans="1:27" x14ac:dyDescent="0.25">
      <c r="A2280">
        <v>2279</v>
      </c>
      <c r="B2280">
        <v>388</v>
      </c>
      <c r="C2280">
        <v>744</v>
      </c>
      <c r="D2280" t="s">
        <v>117</v>
      </c>
      <c r="E2280" t="s">
        <v>1762</v>
      </c>
      <c r="F2280">
        <v>32</v>
      </c>
      <c r="G2280">
        <v>1100</v>
      </c>
      <c r="H2280">
        <v>0.1</v>
      </c>
      <c r="I2280" t="s">
        <v>69</v>
      </c>
      <c r="J2280" t="s">
        <v>69</v>
      </c>
      <c r="N2280">
        <v>0.19</v>
      </c>
      <c r="O2280">
        <v>0</v>
      </c>
      <c r="P2280">
        <v>0.13897985700000001</v>
      </c>
      <c r="Q2280">
        <v>0</v>
      </c>
      <c r="U2280">
        <v>0</v>
      </c>
      <c r="V2280">
        <v>0</v>
      </c>
      <c r="W2280" t="str" cm="1">
        <f t="array" ref="W2280">RoundToTwoSigFigs(B2280*$O2280+$N2280)&amp;" "&amp;$J2280</f>
        <v>0.19 °F</v>
      </c>
      <c r="X2280" t="str" cm="1">
        <f t="array" ref="X2280">RoundToTwoSigFigs(C2280*$O2280+$N2280)&amp;" "&amp;$J2280</f>
        <v>0.19 °F</v>
      </c>
      <c r="Y2280" t="b">
        <f t="shared" si="105"/>
        <v>0</v>
      </c>
      <c r="Z2280" t="b">
        <f t="shared" si="106"/>
        <v>1</v>
      </c>
      <c r="AA2280" t="b">
        <f t="shared" si="107"/>
        <v>1</v>
      </c>
    </row>
    <row r="2281" spans="1:27" x14ac:dyDescent="0.25">
      <c r="A2281">
        <v>2280</v>
      </c>
      <c r="B2281">
        <v>1500</v>
      </c>
      <c r="C2281">
        <v>1800</v>
      </c>
      <c r="D2281" t="s">
        <v>117</v>
      </c>
      <c r="E2281" t="s">
        <v>1762</v>
      </c>
      <c r="F2281">
        <v>1100.001</v>
      </c>
      <c r="G2281">
        <v>2200</v>
      </c>
      <c r="H2281">
        <v>0.1</v>
      </c>
      <c r="I2281" t="s">
        <v>69</v>
      </c>
      <c r="J2281" t="s">
        <v>69</v>
      </c>
      <c r="N2281">
        <v>0.16</v>
      </c>
      <c r="O2281">
        <v>0</v>
      </c>
      <c r="P2281">
        <v>0.105713381</v>
      </c>
      <c r="Q2281">
        <v>0</v>
      </c>
      <c r="U2281">
        <v>0</v>
      </c>
      <c r="V2281">
        <v>0</v>
      </c>
      <c r="W2281" t="str" cm="1">
        <f t="array" ref="W2281">RoundToTwoSigFigs(B2281*$O2281+$N2281)&amp;" "&amp;$J2281</f>
        <v>0.16 °F</v>
      </c>
      <c r="X2281" t="str" cm="1">
        <f t="array" ref="X2281">RoundToTwoSigFigs(C2281*$O2281+$N2281)&amp;" "&amp;$J2281</f>
        <v>0.16 °F</v>
      </c>
      <c r="Y2281" t="b">
        <f t="shared" si="105"/>
        <v>0</v>
      </c>
      <c r="Z2281" t="b">
        <f t="shared" si="106"/>
        <v>1</v>
      </c>
      <c r="AA2281" t="b">
        <f t="shared" si="107"/>
        <v>1</v>
      </c>
    </row>
    <row r="2282" spans="1:27" x14ac:dyDescent="0.25">
      <c r="A2282">
        <v>2281</v>
      </c>
      <c r="B2282">
        <v>2500</v>
      </c>
      <c r="C2282">
        <v>2900</v>
      </c>
      <c r="D2282" t="s">
        <v>117</v>
      </c>
      <c r="E2282" t="s">
        <v>1762</v>
      </c>
      <c r="F2282">
        <v>2200.0010000000002</v>
      </c>
      <c r="G2282">
        <v>3214</v>
      </c>
      <c r="H2282">
        <v>0.1</v>
      </c>
      <c r="I2282" t="s">
        <v>69</v>
      </c>
      <c r="J2282" t="s">
        <v>69</v>
      </c>
      <c r="N2282">
        <v>0.17</v>
      </c>
      <c r="O2282">
        <v>0</v>
      </c>
      <c r="P2282">
        <v>0.122419896</v>
      </c>
      <c r="Q2282">
        <v>0</v>
      </c>
      <c r="U2282">
        <v>0</v>
      </c>
      <c r="V2282">
        <v>0</v>
      </c>
      <c r="W2282" t="str" cm="1">
        <f t="array" ref="W2282">RoundToTwoSigFigs(B2282*$O2282+$N2282)&amp;" "&amp;$J2282</f>
        <v>0.17 °F</v>
      </c>
      <c r="X2282" t="str" cm="1">
        <f t="array" ref="X2282">RoundToTwoSigFigs(C2282*$O2282+$N2282)&amp;" "&amp;$J2282</f>
        <v>0.17 °F</v>
      </c>
      <c r="Y2282" t="b">
        <f t="shared" si="105"/>
        <v>0</v>
      </c>
      <c r="Z2282" t="b">
        <f t="shared" si="106"/>
        <v>1</v>
      </c>
      <c r="AA2282" t="b">
        <f t="shared" si="107"/>
        <v>1</v>
      </c>
    </row>
    <row r="2283" spans="1:27" x14ac:dyDescent="0.25">
      <c r="A2283">
        <v>2282</v>
      </c>
      <c r="B2283">
        <v>-28</v>
      </c>
      <c r="C2283">
        <v>2</v>
      </c>
      <c r="D2283" t="s">
        <v>117</v>
      </c>
      <c r="E2283" t="s">
        <v>1762</v>
      </c>
      <c r="F2283">
        <v>-58</v>
      </c>
      <c r="G2283">
        <v>31.998999999999999</v>
      </c>
      <c r="H2283">
        <v>1</v>
      </c>
      <c r="I2283" t="s">
        <v>69</v>
      </c>
      <c r="J2283" t="s">
        <v>69</v>
      </c>
      <c r="N2283">
        <v>0.66464951500000002</v>
      </c>
      <c r="O2283">
        <v>0</v>
      </c>
      <c r="P2283">
        <v>0.61591312499999995</v>
      </c>
      <c r="Q2283">
        <v>0</v>
      </c>
      <c r="U2283">
        <v>0</v>
      </c>
      <c r="V2283">
        <v>0</v>
      </c>
      <c r="W2283" t="str" cm="1">
        <f t="array" ref="W2283">RoundToTwoSigFigs(B2283*$O2283+$N2283)&amp;" "&amp;$J2283</f>
        <v>0.66 °F</v>
      </c>
      <c r="X2283" t="str" cm="1">
        <f t="array" ref="X2283">RoundToTwoSigFigs(C2283*$O2283+$N2283)&amp;" "&amp;$J2283</f>
        <v>0.66 °F</v>
      </c>
      <c r="Y2283" t="b">
        <f t="shared" si="105"/>
        <v>0</v>
      </c>
      <c r="Z2283" t="b">
        <f t="shared" si="106"/>
        <v>1</v>
      </c>
      <c r="AA2283" t="b">
        <f t="shared" si="107"/>
        <v>1</v>
      </c>
    </row>
    <row r="2284" spans="1:27" x14ac:dyDescent="0.25">
      <c r="A2284">
        <v>2283</v>
      </c>
      <c r="B2284">
        <v>388</v>
      </c>
      <c r="C2284">
        <v>744</v>
      </c>
      <c r="D2284" t="s">
        <v>117</v>
      </c>
      <c r="E2284" t="s">
        <v>1762</v>
      </c>
      <c r="F2284">
        <v>32</v>
      </c>
      <c r="G2284">
        <v>1100</v>
      </c>
      <c r="H2284">
        <v>1</v>
      </c>
      <c r="I2284" t="s">
        <v>69</v>
      </c>
      <c r="J2284" t="s">
        <v>69</v>
      </c>
      <c r="N2284">
        <v>0.64165832099999998</v>
      </c>
      <c r="O2284">
        <v>0</v>
      </c>
      <c r="P2284">
        <v>0.591029103</v>
      </c>
      <c r="Q2284">
        <v>0</v>
      </c>
      <c r="U2284">
        <v>0</v>
      </c>
      <c r="V2284">
        <v>0</v>
      </c>
      <c r="W2284" t="str" cm="1">
        <f t="array" ref="W2284">RoundToTwoSigFigs(B2284*$O2284+$N2284)&amp;" "&amp;$J2284</f>
        <v>0.64 °F</v>
      </c>
      <c r="X2284" t="str" cm="1">
        <f t="array" ref="X2284">RoundToTwoSigFigs(C2284*$O2284+$N2284)&amp;" "&amp;$J2284</f>
        <v>0.64 °F</v>
      </c>
      <c r="Y2284" t="b">
        <f t="shared" si="105"/>
        <v>0</v>
      </c>
      <c r="Z2284" t="b">
        <f t="shared" si="106"/>
        <v>1</v>
      </c>
      <c r="AA2284" t="b">
        <f t="shared" si="107"/>
        <v>1</v>
      </c>
    </row>
    <row r="2285" spans="1:27" x14ac:dyDescent="0.25">
      <c r="A2285">
        <v>2284</v>
      </c>
      <c r="B2285">
        <v>1500</v>
      </c>
      <c r="C2285">
        <v>1800</v>
      </c>
      <c r="D2285" t="s">
        <v>117</v>
      </c>
      <c r="E2285" t="s">
        <v>1762</v>
      </c>
      <c r="F2285">
        <v>1100.001</v>
      </c>
      <c r="G2285">
        <v>2200</v>
      </c>
      <c r="H2285">
        <v>1</v>
      </c>
      <c r="I2285" t="s">
        <v>69</v>
      </c>
      <c r="J2285" t="s">
        <v>69</v>
      </c>
      <c r="N2285">
        <v>0.62759628499999998</v>
      </c>
      <c r="O2285">
        <v>0</v>
      </c>
      <c r="P2285">
        <v>0.58410214800000004</v>
      </c>
      <c r="Q2285">
        <v>0</v>
      </c>
      <c r="U2285">
        <v>0</v>
      </c>
      <c r="V2285">
        <v>0</v>
      </c>
      <c r="W2285" t="str" cm="1">
        <f t="array" ref="W2285">RoundToTwoSigFigs(B2285*$O2285+$N2285)&amp;" "&amp;$J2285</f>
        <v>0.63 °F</v>
      </c>
      <c r="X2285" t="str" cm="1">
        <f t="array" ref="X2285">RoundToTwoSigFigs(C2285*$O2285+$N2285)&amp;" "&amp;$J2285</f>
        <v>0.63 °F</v>
      </c>
      <c r="Y2285" t="b">
        <f t="shared" si="105"/>
        <v>0</v>
      </c>
      <c r="Z2285" t="b">
        <f t="shared" si="106"/>
        <v>1</v>
      </c>
      <c r="AA2285" t="b">
        <f t="shared" si="107"/>
        <v>1</v>
      </c>
    </row>
    <row r="2286" spans="1:27" x14ac:dyDescent="0.25">
      <c r="A2286">
        <v>2285</v>
      </c>
      <c r="B2286">
        <v>2500</v>
      </c>
      <c r="C2286">
        <v>2900</v>
      </c>
      <c r="D2286" t="s">
        <v>117</v>
      </c>
      <c r="E2286" t="s">
        <v>1762</v>
      </c>
      <c r="F2286">
        <v>2200.0010000000002</v>
      </c>
      <c r="G2286">
        <v>3214</v>
      </c>
      <c r="H2286">
        <v>1</v>
      </c>
      <c r="I2286" t="s">
        <v>69</v>
      </c>
      <c r="J2286" t="s">
        <v>69</v>
      </c>
      <c r="N2286">
        <v>0.63062541100000002</v>
      </c>
      <c r="O2286">
        <v>0</v>
      </c>
      <c r="P2286">
        <v>0.58735562600000002</v>
      </c>
      <c r="Q2286">
        <v>0</v>
      </c>
      <c r="U2286">
        <v>0</v>
      </c>
      <c r="V2286">
        <v>0</v>
      </c>
      <c r="W2286" t="str" cm="1">
        <f t="array" ref="W2286">RoundToTwoSigFigs(B2286*$O2286+$N2286)&amp;" "&amp;$J2286</f>
        <v>0.63 °F</v>
      </c>
      <c r="X2286" t="str" cm="1">
        <f t="array" ref="X2286">RoundToTwoSigFigs(C2286*$O2286+$N2286)&amp;" "&amp;$J2286</f>
        <v>0.63 °F</v>
      </c>
      <c r="Y2286" t="b">
        <f t="shared" si="105"/>
        <v>0</v>
      </c>
      <c r="Z2286" t="b">
        <f t="shared" si="106"/>
        <v>1</v>
      </c>
      <c r="AA2286" t="b">
        <f t="shared" si="107"/>
        <v>1</v>
      </c>
    </row>
    <row r="2287" spans="1:27" x14ac:dyDescent="0.25">
      <c r="A2287">
        <v>2286</v>
      </c>
      <c r="B2287">
        <v>-28</v>
      </c>
      <c r="C2287">
        <v>2</v>
      </c>
      <c r="D2287" t="s">
        <v>117</v>
      </c>
      <c r="E2287" t="s">
        <v>1771</v>
      </c>
      <c r="F2287">
        <v>-58</v>
      </c>
      <c r="G2287">
        <v>31.998999999999999</v>
      </c>
      <c r="H2287">
        <v>0.1</v>
      </c>
      <c r="I2287" t="s">
        <v>69</v>
      </c>
      <c r="J2287" t="s">
        <v>69</v>
      </c>
      <c r="N2287">
        <v>0.22</v>
      </c>
      <c r="O2287">
        <v>0</v>
      </c>
      <c r="P2287">
        <v>0.17935751599999999</v>
      </c>
      <c r="Q2287">
        <v>0</v>
      </c>
      <c r="U2287">
        <v>0</v>
      </c>
      <c r="V2287">
        <v>0</v>
      </c>
      <c r="W2287" t="str" cm="1">
        <f t="array" ref="W2287">RoundToTwoSigFigs(B2287*$O2287+$N2287)&amp;" "&amp;$J2287</f>
        <v>0.22 °F</v>
      </c>
      <c r="X2287" t="str" cm="1">
        <f t="array" ref="X2287">RoundToTwoSigFigs(C2287*$O2287+$N2287)&amp;" "&amp;$J2287</f>
        <v>0.22 °F</v>
      </c>
      <c r="Y2287" t="b">
        <f t="shared" si="105"/>
        <v>0</v>
      </c>
      <c r="Z2287" t="b">
        <f t="shared" si="106"/>
        <v>1</v>
      </c>
      <c r="AA2287" t="b">
        <f t="shared" si="107"/>
        <v>1</v>
      </c>
    </row>
    <row r="2288" spans="1:27" x14ac:dyDescent="0.25">
      <c r="A2288">
        <v>2287</v>
      </c>
      <c r="B2288">
        <v>388</v>
      </c>
      <c r="C2288">
        <v>744</v>
      </c>
      <c r="D2288" t="s">
        <v>117</v>
      </c>
      <c r="E2288" t="s">
        <v>1771</v>
      </c>
      <c r="F2288">
        <v>32</v>
      </c>
      <c r="G2288">
        <v>1100</v>
      </c>
      <c r="H2288">
        <v>0.1</v>
      </c>
      <c r="I2288" t="s">
        <v>69</v>
      </c>
      <c r="J2288" t="s">
        <v>69</v>
      </c>
      <c r="N2288">
        <v>0.18</v>
      </c>
      <c r="O2288">
        <v>0</v>
      </c>
      <c r="P2288">
        <v>0.12667225100000001</v>
      </c>
      <c r="Q2288">
        <v>0</v>
      </c>
      <c r="U2288">
        <v>0</v>
      </c>
      <c r="V2288">
        <v>0</v>
      </c>
      <c r="W2288" t="str" cm="1">
        <f t="array" ref="W2288">RoundToTwoSigFigs(B2288*$O2288+$N2288)&amp;" "&amp;$J2288</f>
        <v>0.18 °F</v>
      </c>
      <c r="X2288" t="str" cm="1">
        <f t="array" ref="X2288">RoundToTwoSigFigs(C2288*$O2288+$N2288)&amp;" "&amp;$J2288</f>
        <v>0.18 °F</v>
      </c>
      <c r="Y2288" t="b">
        <f t="shared" si="105"/>
        <v>0</v>
      </c>
      <c r="Z2288" t="b">
        <f t="shared" si="106"/>
        <v>1</v>
      </c>
      <c r="AA2288" t="b">
        <f t="shared" si="107"/>
        <v>1</v>
      </c>
    </row>
    <row r="2289" spans="1:27" x14ac:dyDescent="0.25">
      <c r="A2289">
        <v>2288</v>
      </c>
      <c r="B2289">
        <v>1500</v>
      </c>
      <c r="C2289">
        <v>1800</v>
      </c>
      <c r="D2289" t="s">
        <v>117</v>
      </c>
      <c r="E2289" t="s">
        <v>1771</v>
      </c>
      <c r="F2289">
        <v>1100.001</v>
      </c>
      <c r="G2289">
        <v>2200</v>
      </c>
      <c r="H2289">
        <v>0.1</v>
      </c>
      <c r="I2289" t="s">
        <v>69</v>
      </c>
      <c r="J2289" t="s">
        <v>69</v>
      </c>
      <c r="N2289">
        <v>0.17</v>
      </c>
      <c r="O2289">
        <v>0</v>
      </c>
      <c r="P2289">
        <v>0.105713381</v>
      </c>
      <c r="Q2289">
        <v>0</v>
      </c>
      <c r="U2289">
        <v>0</v>
      </c>
      <c r="V2289">
        <v>0</v>
      </c>
      <c r="W2289" t="str" cm="1">
        <f t="array" ref="W2289">RoundToTwoSigFigs(B2289*$O2289+$N2289)&amp;" "&amp;$J2289</f>
        <v>0.17 °F</v>
      </c>
      <c r="X2289" t="str" cm="1">
        <f t="array" ref="X2289">RoundToTwoSigFigs(C2289*$O2289+$N2289)&amp;" "&amp;$J2289</f>
        <v>0.17 °F</v>
      </c>
      <c r="Y2289" t="b">
        <f t="shared" si="105"/>
        <v>0</v>
      </c>
      <c r="Z2289" t="b">
        <f t="shared" si="106"/>
        <v>1</v>
      </c>
      <c r="AA2289" t="b">
        <f t="shared" si="107"/>
        <v>1</v>
      </c>
    </row>
    <row r="2290" spans="1:27" x14ac:dyDescent="0.25">
      <c r="A2290">
        <v>2289</v>
      </c>
      <c r="B2290">
        <v>2500</v>
      </c>
      <c r="C2290">
        <v>2900</v>
      </c>
      <c r="D2290" t="s">
        <v>117</v>
      </c>
      <c r="E2290" t="s">
        <v>1771</v>
      </c>
      <c r="F2290">
        <v>2200.0010000000002</v>
      </c>
      <c r="G2290">
        <v>3214</v>
      </c>
      <c r="H2290">
        <v>0.1</v>
      </c>
      <c r="I2290" t="s">
        <v>69</v>
      </c>
      <c r="J2290" t="s">
        <v>69</v>
      </c>
      <c r="N2290">
        <v>0.17</v>
      </c>
      <c r="O2290">
        <v>0</v>
      </c>
      <c r="P2290">
        <v>0.122419896</v>
      </c>
      <c r="Q2290">
        <v>0</v>
      </c>
      <c r="U2290">
        <v>0</v>
      </c>
      <c r="V2290">
        <v>0</v>
      </c>
      <c r="W2290" t="str" cm="1">
        <f t="array" ref="W2290">RoundToTwoSigFigs(B2290*$O2290+$N2290)&amp;" "&amp;$J2290</f>
        <v>0.17 °F</v>
      </c>
      <c r="X2290" t="str" cm="1">
        <f t="array" ref="X2290">RoundToTwoSigFigs(C2290*$O2290+$N2290)&amp;" "&amp;$J2290</f>
        <v>0.17 °F</v>
      </c>
      <c r="Y2290" t="b">
        <f t="shared" si="105"/>
        <v>0</v>
      </c>
      <c r="Z2290" t="b">
        <f t="shared" si="106"/>
        <v>1</v>
      </c>
      <c r="AA2290" t="b">
        <f t="shared" si="107"/>
        <v>1</v>
      </c>
    </row>
    <row r="2291" spans="1:27" x14ac:dyDescent="0.25">
      <c r="A2291">
        <v>2290</v>
      </c>
      <c r="B2291">
        <v>-28</v>
      </c>
      <c r="C2291">
        <v>2</v>
      </c>
      <c r="D2291" t="s">
        <v>117</v>
      </c>
      <c r="E2291" t="s">
        <v>1771</v>
      </c>
      <c r="F2291">
        <v>-58</v>
      </c>
      <c r="G2291">
        <v>31.998999999999999</v>
      </c>
      <c r="H2291">
        <v>1</v>
      </c>
      <c r="I2291" t="s">
        <v>69</v>
      </c>
      <c r="J2291" t="s">
        <v>69</v>
      </c>
      <c r="N2291">
        <v>0.65159735900000004</v>
      </c>
      <c r="O2291">
        <v>0</v>
      </c>
      <c r="P2291">
        <v>0.60180488399999998</v>
      </c>
      <c r="Q2291">
        <v>0</v>
      </c>
      <c r="U2291">
        <v>0</v>
      </c>
      <c r="V2291">
        <v>0</v>
      </c>
      <c r="W2291" t="str" cm="1">
        <f t="array" ref="W2291">RoundToTwoSigFigs(B2291*$O2291+$N2291)&amp;" "&amp;$J2291</f>
        <v>0.65 °F</v>
      </c>
      <c r="X2291" t="str" cm="1">
        <f t="array" ref="X2291">RoundToTwoSigFigs(C2291*$O2291+$N2291)&amp;" "&amp;$J2291</f>
        <v>0.65 °F</v>
      </c>
      <c r="Y2291" t="b">
        <f t="shared" si="105"/>
        <v>0</v>
      </c>
      <c r="Z2291" t="b">
        <f t="shared" si="106"/>
        <v>1</v>
      </c>
      <c r="AA2291" t="b">
        <f t="shared" si="107"/>
        <v>1</v>
      </c>
    </row>
    <row r="2292" spans="1:27" x14ac:dyDescent="0.25">
      <c r="A2292">
        <v>2291</v>
      </c>
      <c r="B2292">
        <v>388</v>
      </c>
      <c r="C2292">
        <v>744</v>
      </c>
      <c r="D2292" t="s">
        <v>117</v>
      </c>
      <c r="E2292" t="s">
        <v>1771</v>
      </c>
      <c r="F2292">
        <v>32</v>
      </c>
      <c r="G2292">
        <v>1100</v>
      </c>
      <c r="H2292">
        <v>1</v>
      </c>
      <c r="I2292" t="s">
        <v>69</v>
      </c>
      <c r="J2292" t="s">
        <v>69</v>
      </c>
      <c r="N2292">
        <v>0.63801956900000001</v>
      </c>
      <c r="O2292">
        <v>0</v>
      </c>
      <c r="P2292">
        <v>0.58825662700000003</v>
      </c>
      <c r="Q2292">
        <v>0</v>
      </c>
      <c r="U2292">
        <v>0</v>
      </c>
      <c r="V2292">
        <v>0</v>
      </c>
      <c r="W2292" t="str" cm="1">
        <f t="array" ref="W2292">RoundToTwoSigFigs(B2292*$O2292+$N2292)&amp;" "&amp;$J2292</f>
        <v>0.64 °F</v>
      </c>
      <c r="X2292" t="str" cm="1">
        <f t="array" ref="X2292">RoundToTwoSigFigs(C2292*$O2292+$N2292)&amp;" "&amp;$J2292</f>
        <v>0.64 °F</v>
      </c>
      <c r="Y2292" t="b">
        <f t="shared" si="105"/>
        <v>0</v>
      </c>
      <c r="Z2292" t="b">
        <f t="shared" si="106"/>
        <v>1</v>
      </c>
      <c r="AA2292" t="b">
        <f t="shared" si="107"/>
        <v>1</v>
      </c>
    </row>
    <row r="2293" spans="1:27" x14ac:dyDescent="0.25">
      <c r="A2293">
        <v>2292</v>
      </c>
      <c r="B2293">
        <v>1500</v>
      </c>
      <c r="C2293">
        <v>1800</v>
      </c>
      <c r="D2293" t="s">
        <v>117</v>
      </c>
      <c r="E2293" t="s">
        <v>1771</v>
      </c>
      <c r="F2293">
        <v>1100.001</v>
      </c>
      <c r="G2293">
        <v>2200</v>
      </c>
      <c r="H2293">
        <v>1</v>
      </c>
      <c r="I2293" t="s">
        <v>69</v>
      </c>
      <c r="J2293" t="s">
        <v>69</v>
      </c>
      <c r="N2293">
        <v>0.62833487399999999</v>
      </c>
      <c r="O2293">
        <v>0</v>
      </c>
      <c r="P2293">
        <v>0.58489566299999995</v>
      </c>
      <c r="Q2293">
        <v>0</v>
      </c>
      <c r="U2293">
        <v>0</v>
      </c>
      <c r="V2293">
        <v>0</v>
      </c>
      <c r="W2293" t="str" cm="1">
        <f t="array" ref="W2293">RoundToTwoSigFigs(B2293*$O2293+$N2293)&amp;" "&amp;$J2293</f>
        <v>0.63 °F</v>
      </c>
      <c r="X2293" t="str" cm="1">
        <f t="array" ref="X2293">RoundToTwoSigFigs(C2293*$O2293+$N2293)&amp;" "&amp;$J2293</f>
        <v>0.63 °F</v>
      </c>
      <c r="Y2293" t="b">
        <f t="shared" si="105"/>
        <v>0</v>
      </c>
      <c r="Z2293" t="b">
        <f t="shared" si="106"/>
        <v>1</v>
      </c>
      <c r="AA2293" t="b">
        <f t="shared" si="107"/>
        <v>1</v>
      </c>
    </row>
    <row r="2294" spans="1:27" x14ac:dyDescent="0.25">
      <c r="A2294">
        <v>2293</v>
      </c>
      <c r="B2294">
        <v>2500</v>
      </c>
      <c r="C2294">
        <v>2900</v>
      </c>
      <c r="D2294" t="s">
        <v>117</v>
      </c>
      <c r="E2294" t="s">
        <v>1771</v>
      </c>
      <c r="F2294">
        <v>2200.0010000000002</v>
      </c>
      <c r="G2294">
        <v>3214</v>
      </c>
      <c r="H2294">
        <v>1</v>
      </c>
      <c r="I2294" t="s">
        <v>69</v>
      </c>
      <c r="J2294" t="s">
        <v>69</v>
      </c>
      <c r="N2294">
        <v>0.63062541100000002</v>
      </c>
      <c r="O2294">
        <v>0</v>
      </c>
      <c r="P2294">
        <v>0.58877774100000002</v>
      </c>
      <c r="Q2294">
        <v>0</v>
      </c>
      <c r="U2294">
        <v>0</v>
      </c>
      <c r="V2294">
        <v>0</v>
      </c>
      <c r="W2294" t="str" cm="1">
        <f t="array" ref="W2294">RoundToTwoSigFigs(B2294*$O2294+$N2294)&amp;" "&amp;$J2294</f>
        <v>0.63 °F</v>
      </c>
      <c r="X2294" t="str" cm="1">
        <f t="array" ref="X2294">RoundToTwoSigFigs(C2294*$O2294+$N2294)&amp;" "&amp;$J2294</f>
        <v>0.63 °F</v>
      </c>
      <c r="Y2294" t="b">
        <f t="shared" si="105"/>
        <v>0</v>
      </c>
      <c r="Z2294" t="b">
        <f t="shared" si="106"/>
        <v>1</v>
      </c>
      <c r="AA2294" t="b">
        <f t="shared" si="107"/>
        <v>1</v>
      </c>
    </row>
    <row r="2295" spans="1:27" x14ac:dyDescent="0.25">
      <c r="A2295">
        <v>2294</v>
      </c>
      <c r="B2295">
        <v>-436</v>
      </c>
      <c r="C2295">
        <v>-418</v>
      </c>
      <c r="D2295" t="s">
        <v>117</v>
      </c>
      <c r="E2295" t="s">
        <v>1780</v>
      </c>
      <c r="F2295">
        <v>-454</v>
      </c>
      <c r="G2295">
        <v>-400.00099999999998</v>
      </c>
      <c r="H2295">
        <v>0.1</v>
      </c>
      <c r="I2295" t="s">
        <v>69</v>
      </c>
      <c r="J2295" t="s">
        <v>69</v>
      </c>
      <c r="N2295">
        <v>0.41398294899999999</v>
      </c>
      <c r="O2295">
        <v>0</v>
      </c>
      <c r="P2295">
        <v>0.39270743800000002</v>
      </c>
      <c r="Q2295">
        <v>0</v>
      </c>
      <c r="U2295">
        <v>0</v>
      </c>
      <c r="V2295">
        <v>0</v>
      </c>
      <c r="W2295" t="str" cm="1">
        <f t="array" ref="W2295">RoundToTwoSigFigs(B2295*$O2295+$N2295)&amp;" "&amp;$J2295</f>
        <v>0.41 °F</v>
      </c>
      <c r="X2295" t="str" cm="1">
        <f t="array" ref="X2295">RoundToTwoSigFigs(C2295*$O2295+$N2295)&amp;" "&amp;$J2295</f>
        <v>0.41 °F</v>
      </c>
      <c r="Y2295" t="b">
        <f t="shared" si="105"/>
        <v>0</v>
      </c>
      <c r="Z2295" t="b">
        <f t="shared" si="106"/>
        <v>1</v>
      </c>
      <c r="AA2295" t="b">
        <f t="shared" si="107"/>
        <v>1</v>
      </c>
    </row>
    <row r="2296" spans="1:27" x14ac:dyDescent="0.25">
      <c r="A2296">
        <v>2295</v>
      </c>
      <c r="B2296">
        <v>-200</v>
      </c>
      <c r="C2296">
        <v>0</v>
      </c>
      <c r="D2296" t="s">
        <v>117</v>
      </c>
      <c r="E2296" t="s">
        <v>1780</v>
      </c>
      <c r="F2296">
        <v>-400</v>
      </c>
      <c r="G2296">
        <v>199.999</v>
      </c>
      <c r="H2296">
        <v>0.1</v>
      </c>
      <c r="I2296" t="s">
        <v>69</v>
      </c>
      <c r="J2296" t="s">
        <v>69</v>
      </c>
      <c r="N2296">
        <v>0.18</v>
      </c>
      <c r="O2296">
        <v>0</v>
      </c>
      <c r="P2296">
        <v>0.124119993</v>
      </c>
      <c r="Q2296">
        <v>0</v>
      </c>
      <c r="U2296">
        <v>0</v>
      </c>
      <c r="V2296">
        <v>0</v>
      </c>
      <c r="W2296" t="str" cm="1">
        <f t="array" ref="W2296">RoundToTwoSigFigs(B2296*$O2296+$N2296)&amp;" "&amp;$J2296</f>
        <v>0.18 °F</v>
      </c>
      <c r="X2296" t="str" cm="1">
        <f t="array" ref="X2296">RoundToTwoSigFigs(C2296*$O2296+$N2296)&amp;" "&amp;$J2296</f>
        <v>0.18 °F</v>
      </c>
      <c r="Y2296" t="b">
        <f t="shared" si="105"/>
        <v>0</v>
      </c>
      <c r="Z2296" t="b">
        <f t="shared" si="106"/>
        <v>1</v>
      </c>
      <c r="AA2296" t="b">
        <f t="shared" si="107"/>
        <v>1</v>
      </c>
    </row>
    <row r="2297" spans="1:27" x14ac:dyDescent="0.25">
      <c r="A2297">
        <v>2296</v>
      </c>
      <c r="B2297">
        <v>380</v>
      </c>
      <c r="C2297">
        <v>570</v>
      </c>
      <c r="D2297" t="s">
        <v>117</v>
      </c>
      <c r="E2297" t="s">
        <v>1780</v>
      </c>
      <c r="F2297">
        <v>200</v>
      </c>
      <c r="G2297">
        <v>752</v>
      </c>
      <c r="H2297">
        <v>0.1</v>
      </c>
      <c r="I2297" t="s">
        <v>69</v>
      </c>
      <c r="J2297" t="s">
        <v>69</v>
      </c>
      <c r="N2297">
        <v>0.11</v>
      </c>
      <c r="O2297">
        <v>0</v>
      </c>
      <c r="P2297">
        <v>8.3094007999999997E-2</v>
      </c>
      <c r="Q2297">
        <v>0</v>
      </c>
      <c r="U2297">
        <v>0</v>
      </c>
      <c r="V2297">
        <v>0</v>
      </c>
      <c r="W2297" t="str" cm="1">
        <f t="array" ref="W2297">RoundToTwoSigFigs(B2297*$O2297+$N2297)&amp;" "&amp;$J2297</f>
        <v>0.11 °F</v>
      </c>
      <c r="X2297" t="str" cm="1">
        <f t="array" ref="X2297">RoundToTwoSigFigs(C2297*$O2297+$N2297)&amp;" "&amp;$J2297</f>
        <v>0.11 °F</v>
      </c>
      <c r="Y2297" t="b">
        <f t="shared" si="105"/>
        <v>0</v>
      </c>
      <c r="Z2297" t="b">
        <f t="shared" si="106"/>
        <v>1</v>
      </c>
      <c r="AA2297" t="b">
        <f t="shared" si="107"/>
        <v>1</v>
      </c>
    </row>
    <row r="2298" spans="1:27" x14ac:dyDescent="0.25">
      <c r="A2298">
        <v>2297</v>
      </c>
      <c r="B2298">
        <v>-436</v>
      </c>
      <c r="C2298">
        <v>-418</v>
      </c>
      <c r="D2298" t="s">
        <v>117</v>
      </c>
      <c r="E2298" t="s">
        <v>1780</v>
      </c>
      <c r="F2298">
        <v>-454</v>
      </c>
      <c r="G2298">
        <v>-400.00099999999998</v>
      </c>
      <c r="H2298">
        <v>1</v>
      </c>
      <c r="I2298" t="s">
        <v>69</v>
      </c>
      <c r="J2298" t="s">
        <v>69</v>
      </c>
      <c r="N2298">
        <v>0.74355237399999996</v>
      </c>
      <c r="O2298">
        <v>0</v>
      </c>
      <c r="P2298">
        <v>0.69585855799999996</v>
      </c>
      <c r="Q2298">
        <v>0</v>
      </c>
      <c r="U2298">
        <v>0</v>
      </c>
      <c r="V2298">
        <v>0</v>
      </c>
      <c r="W2298" t="str" cm="1">
        <f t="array" ref="W2298">RoundToTwoSigFigs(B2298*$O2298+$N2298)&amp;" "&amp;$J2298</f>
        <v>0.74 °F</v>
      </c>
      <c r="X2298" t="str" cm="1">
        <f t="array" ref="X2298">RoundToTwoSigFigs(C2298*$O2298+$N2298)&amp;" "&amp;$J2298</f>
        <v>0.74 °F</v>
      </c>
      <c r="Y2298" t="b">
        <f t="shared" si="105"/>
        <v>0</v>
      </c>
      <c r="Z2298" t="b">
        <f t="shared" si="106"/>
        <v>1</v>
      </c>
      <c r="AA2298" t="b">
        <f t="shared" si="107"/>
        <v>1</v>
      </c>
    </row>
    <row r="2299" spans="1:27" x14ac:dyDescent="0.25">
      <c r="A2299">
        <v>2298</v>
      </c>
      <c r="B2299">
        <v>-200</v>
      </c>
      <c r="C2299">
        <v>0</v>
      </c>
      <c r="D2299" t="s">
        <v>117</v>
      </c>
      <c r="E2299" t="s">
        <v>1780</v>
      </c>
      <c r="F2299">
        <v>-400</v>
      </c>
      <c r="G2299">
        <v>199.999</v>
      </c>
      <c r="H2299">
        <v>1</v>
      </c>
      <c r="I2299" t="s">
        <v>69</v>
      </c>
      <c r="J2299" t="s">
        <v>69</v>
      </c>
      <c r="N2299">
        <v>0.63424617999999999</v>
      </c>
      <c r="O2299">
        <v>0</v>
      </c>
      <c r="P2299">
        <v>0.58771232100000004</v>
      </c>
      <c r="Q2299">
        <v>0</v>
      </c>
      <c r="U2299">
        <v>0</v>
      </c>
      <c r="V2299">
        <v>0</v>
      </c>
      <c r="W2299" t="str" cm="1">
        <f t="array" ref="W2299">RoundToTwoSigFigs(B2299*$O2299+$N2299)&amp;" "&amp;$J2299</f>
        <v>0.63 °F</v>
      </c>
      <c r="X2299" t="str" cm="1">
        <f t="array" ref="X2299">RoundToTwoSigFigs(C2299*$O2299+$N2299)&amp;" "&amp;$J2299</f>
        <v>0.63 °F</v>
      </c>
      <c r="Y2299" t="b">
        <f t="shared" si="105"/>
        <v>0</v>
      </c>
      <c r="Z2299" t="b">
        <f t="shared" si="106"/>
        <v>1</v>
      </c>
      <c r="AA2299" t="b">
        <f t="shared" si="107"/>
        <v>1</v>
      </c>
    </row>
    <row r="2300" spans="1:27" x14ac:dyDescent="0.25">
      <c r="A2300">
        <v>2299</v>
      </c>
      <c r="B2300">
        <v>380</v>
      </c>
      <c r="C2300">
        <v>570</v>
      </c>
      <c r="D2300" t="s">
        <v>117</v>
      </c>
      <c r="E2300" t="s">
        <v>1780</v>
      </c>
      <c r="F2300">
        <v>200</v>
      </c>
      <c r="G2300">
        <v>752</v>
      </c>
      <c r="H2300">
        <v>1</v>
      </c>
      <c r="I2300" t="s">
        <v>69</v>
      </c>
      <c r="J2300" t="s">
        <v>69</v>
      </c>
      <c r="N2300">
        <v>0.59634521399999996</v>
      </c>
      <c r="O2300">
        <v>0</v>
      </c>
      <c r="P2300">
        <v>0.58043484899999997</v>
      </c>
      <c r="Q2300">
        <v>0</v>
      </c>
      <c r="U2300">
        <v>0</v>
      </c>
      <c r="V2300">
        <v>0</v>
      </c>
      <c r="W2300" t="str" cm="1">
        <f t="array" ref="W2300">RoundToTwoSigFigs(B2300*$O2300+$N2300)&amp;" "&amp;$J2300</f>
        <v>0.6 °F</v>
      </c>
      <c r="X2300" t="str" cm="1">
        <f t="array" ref="X2300">RoundToTwoSigFigs(C2300*$O2300+$N2300)&amp;" "&amp;$J2300</f>
        <v>0.6 °F</v>
      </c>
      <c r="Y2300" t="b">
        <f t="shared" si="105"/>
        <v>0</v>
      </c>
      <c r="Z2300" t="b">
        <f t="shared" si="106"/>
        <v>1</v>
      </c>
      <c r="AA2300" t="b">
        <f t="shared" si="107"/>
        <v>1</v>
      </c>
    </row>
    <row r="2301" spans="1:27" x14ac:dyDescent="0.25">
      <c r="A2301">
        <v>2300</v>
      </c>
      <c r="B2301">
        <v>-203</v>
      </c>
      <c r="C2301">
        <v>-85</v>
      </c>
      <c r="D2301" t="s">
        <v>117</v>
      </c>
      <c r="E2301" t="s">
        <v>1789</v>
      </c>
      <c r="F2301">
        <v>-320</v>
      </c>
      <c r="G2301">
        <v>32</v>
      </c>
      <c r="H2301">
        <v>0.01</v>
      </c>
      <c r="I2301" t="s">
        <v>69</v>
      </c>
      <c r="J2301" t="s">
        <v>69</v>
      </c>
      <c r="N2301">
        <v>1.2999999999999999E-2</v>
      </c>
      <c r="O2301">
        <v>0</v>
      </c>
      <c r="P2301">
        <v>1.0679012999999999E-2</v>
      </c>
      <c r="Q2301">
        <v>0</v>
      </c>
      <c r="U2301">
        <v>0</v>
      </c>
      <c r="V2301">
        <v>0</v>
      </c>
      <c r="W2301" t="str" cm="1">
        <f t="array" ref="W2301">RoundToTwoSigFigs(B2301*$O2301+$N2301)&amp;" "&amp;$J2301</f>
        <v>0.013 °F</v>
      </c>
      <c r="X2301" t="str" cm="1">
        <f t="array" ref="X2301">RoundToTwoSigFigs(C2301*$O2301+$N2301)&amp;" "&amp;$J2301</f>
        <v>0.013 °F</v>
      </c>
      <c r="Y2301" t="b">
        <f t="shared" si="105"/>
        <v>0</v>
      </c>
      <c r="Z2301" t="b">
        <f t="shared" si="106"/>
        <v>1</v>
      </c>
      <c r="AA2301" t="b">
        <f t="shared" si="107"/>
        <v>1</v>
      </c>
    </row>
    <row r="2302" spans="1:27" x14ac:dyDescent="0.25">
      <c r="A2302">
        <v>2301</v>
      </c>
      <c r="B2302">
        <v>200</v>
      </c>
      <c r="C2302">
        <v>300</v>
      </c>
      <c r="D2302" t="s">
        <v>117</v>
      </c>
      <c r="E2302" t="s">
        <v>1789</v>
      </c>
      <c r="F2302">
        <v>32.000999999999998</v>
      </c>
      <c r="G2302">
        <v>400</v>
      </c>
      <c r="H2302">
        <v>0.01</v>
      </c>
      <c r="I2302" t="s">
        <v>69</v>
      </c>
      <c r="J2302" t="s">
        <v>69</v>
      </c>
      <c r="N2302">
        <v>1.6E-2</v>
      </c>
      <c r="O2302">
        <v>0</v>
      </c>
      <c r="P2302">
        <v>1.450648E-2</v>
      </c>
      <c r="Q2302">
        <v>0</v>
      </c>
      <c r="U2302">
        <v>0</v>
      </c>
      <c r="V2302">
        <v>0</v>
      </c>
      <c r="W2302" t="str" cm="1">
        <f t="array" ref="W2302">RoundToTwoSigFigs(B2302*$O2302+$N2302)&amp;" "&amp;$J2302</f>
        <v>0.016 °F</v>
      </c>
      <c r="X2302" t="str" cm="1">
        <f t="array" ref="X2302">RoundToTwoSigFigs(C2302*$O2302+$N2302)&amp;" "&amp;$J2302</f>
        <v>0.016 °F</v>
      </c>
      <c r="Y2302" t="b">
        <f t="shared" si="105"/>
        <v>0</v>
      </c>
      <c r="Z2302" t="b">
        <f t="shared" si="106"/>
        <v>1</v>
      </c>
      <c r="AA2302" t="b">
        <f t="shared" si="107"/>
        <v>1</v>
      </c>
    </row>
    <row r="2303" spans="1:27" x14ac:dyDescent="0.25">
      <c r="A2303">
        <v>2302</v>
      </c>
      <c r="B2303">
        <v>500</v>
      </c>
      <c r="C2303">
        <v>700</v>
      </c>
      <c r="D2303" t="s">
        <v>117</v>
      </c>
      <c r="E2303" t="s">
        <v>1789</v>
      </c>
      <c r="F2303">
        <v>400.00099999999998</v>
      </c>
      <c r="G2303">
        <v>800</v>
      </c>
      <c r="H2303">
        <v>0.01</v>
      </c>
      <c r="I2303" t="s">
        <v>69</v>
      </c>
      <c r="J2303" t="s">
        <v>69</v>
      </c>
      <c r="N2303">
        <v>2.1000000000000001E-2</v>
      </c>
      <c r="O2303">
        <v>0</v>
      </c>
      <c r="P2303">
        <v>1.8861624E-2</v>
      </c>
      <c r="Q2303">
        <v>0</v>
      </c>
      <c r="U2303">
        <v>0</v>
      </c>
      <c r="V2303">
        <v>0</v>
      </c>
      <c r="W2303" t="str" cm="1">
        <f t="array" ref="W2303">RoundToTwoSigFigs(B2303*$O2303+$N2303)&amp;" "&amp;$J2303</f>
        <v>0.021 °F</v>
      </c>
      <c r="X2303" t="str" cm="1">
        <f t="array" ref="X2303">RoundToTwoSigFigs(C2303*$O2303+$N2303)&amp;" "&amp;$J2303</f>
        <v>0.021 °F</v>
      </c>
      <c r="Y2303" t="b">
        <f t="shared" si="105"/>
        <v>0</v>
      </c>
      <c r="Z2303" t="b">
        <f t="shared" si="106"/>
        <v>1</v>
      </c>
      <c r="AA2303" t="b">
        <f t="shared" si="107"/>
        <v>1</v>
      </c>
    </row>
    <row r="2304" spans="1:27" x14ac:dyDescent="0.25">
      <c r="A2304">
        <v>2303</v>
      </c>
      <c r="B2304">
        <v>900</v>
      </c>
      <c r="C2304">
        <v>1100</v>
      </c>
      <c r="D2304" t="s">
        <v>117</v>
      </c>
      <c r="E2304" t="s">
        <v>1789</v>
      </c>
      <c r="F2304">
        <v>800.00099999999998</v>
      </c>
      <c r="G2304">
        <v>1200</v>
      </c>
      <c r="H2304">
        <v>0.01</v>
      </c>
      <c r="I2304" t="s">
        <v>69</v>
      </c>
      <c r="J2304" t="s">
        <v>69</v>
      </c>
      <c r="N2304">
        <v>2.7260507E-2</v>
      </c>
      <c r="O2304">
        <v>0</v>
      </c>
      <c r="P2304">
        <v>2.6097133000000002E-2</v>
      </c>
      <c r="Q2304">
        <v>0</v>
      </c>
      <c r="U2304">
        <v>0</v>
      </c>
      <c r="V2304">
        <v>0</v>
      </c>
      <c r="W2304" t="str" cm="1">
        <f t="array" ref="W2304">RoundToTwoSigFigs(B2304*$O2304+$N2304)&amp;" "&amp;$J2304</f>
        <v>0.027 °F</v>
      </c>
      <c r="X2304" t="str" cm="1">
        <f t="array" ref="X2304">RoundToTwoSigFigs(C2304*$O2304+$N2304)&amp;" "&amp;$J2304</f>
        <v>0.027 °F</v>
      </c>
      <c r="Y2304" t="b">
        <f t="shared" si="105"/>
        <v>0</v>
      </c>
      <c r="Z2304" t="b">
        <f t="shared" si="106"/>
        <v>1</v>
      </c>
      <c r="AA2304" t="b">
        <f t="shared" si="107"/>
        <v>1</v>
      </c>
    </row>
    <row r="2305" spans="1:27" x14ac:dyDescent="0.25">
      <c r="A2305">
        <v>2304</v>
      </c>
      <c r="B2305">
        <v>1300</v>
      </c>
      <c r="C2305">
        <v>1400</v>
      </c>
      <c r="D2305" t="s">
        <v>117</v>
      </c>
      <c r="E2305" t="s">
        <v>1789</v>
      </c>
      <c r="F2305">
        <v>1200.001</v>
      </c>
      <c r="G2305">
        <v>1562</v>
      </c>
      <c r="H2305">
        <v>0.01</v>
      </c>
      <c r="I2305" t="s">
        <v>69</v>
      </c>
      <c r="J2305" t="s">
        <v>69</v>
      </c>
      <c r="N2305">
        <v>3.4473085000000001E-2</v>
      </c>
      <c r="O2305">
        <v>0</v>
      </c>
      <c r="P2305">
        <v>3.2866752999999999E-2</v>
      </c>
      <c r="Q2305">
        <v>0</v>
      </c>
      <c r="U2305">
        <v>0</v>
      </c>
      <c r="V2305">
        <v>0</v>
      </c>
      <c r="W2305" t="str" cm="1">
        <f t="array" ref="W2305">RoundToTwoSigFigs(B2305*$O2305+$N2305)&amp;" "&amp;$J2305</f>
        <v>0.034 °F</v>
      </c>
      <c r="X2305" t="str" cm="1">
        <f t="array" ref="X2305">RoundToTwoSigFigs(C2305*$O2305+$N2305)&amp;" "&amp;$J2305</f>
        <v>0.034 °F</v>
      </c>
      <c r="Y2305" t="b">
        <f t="shared" si="105"/>
        <v>0</v>
      </c>
      <c r="Z2305" t="b">
        <f t="shared" si="106"/>
        <v>1</v>
      </c>
      <c r="AA2305" t="b">
        <f t="shared" si="107"/>
        <v>1</v>
      </c>
    </row>
    <row r="2306" spans="1:27" x14ac:dyDescent="0.25">
      <c r="A2306">
        <v>2305</v>
      </c>
      <c r="B2306">
        <v>-200</v>
      </c>
      <c r="C2306">
        <v>-100</v>
      </c>
      <c r="D2306" t="s">
        <v>117</v>
      </c>
      <c r="E2306" t="s">
        <v>1789</v>
      </c>
      <c r="F2306">
        <v>-320</v>
      </c>
      <c r="G2306">
        <v>32</v>
      </c>
      <c r="H2306">
        <v>0.1</v>
      </c>
      <c r="I2306" t="s">
        <v>69</v>
      </c>
      <c r="J2306" t="s">
        <v>69</v>
      </c>
      <c r="N2306">
        <v>5.9935600999999998E-2</v>
      </c>
      <c r="O2306">
        <v>0</v>
      </c>
      <c r="P2306">
        <v>5.8429797999999998E-2</v>
      </c>
      <c r="Q2306">
        <v>0</v>
      </c>
      <c r="U2306">
        <v>0</v>
      </c>
      <c r="V2306">
        <v>0</v>
      </c>
      <c r="W2306" t="str" cm="1">
        <f t="array" ref="W2306">RoundToTwoSigFigs(B2306*$O2306+$N2306)&amp;" "&amp;$J2306</f>
        <v>0.06 °F</v>
      </c>
      <c r="X2306" t="str" cm="1">
        <f t="array" ref="X2306">RoundToTwoSigFigs(C2306*$O2306+$N2306)&amp;" "&amp;$J2306</f>
        <v>0.06 °F</v>
      </c>
      <c r="Y2306" t="b">
        <f t="shared" si="105"/>
        <v>0</v>
      </c>
      <c r="Z2306" t="b">
        <f t="shared" si="106"/>
        <v>1</v>
      </c>
      <c r="AA2306" t="b">
        <f t="shared" si="107"/>
        <v>1</v>
      </c>
    </row>
    <row r="2307" spans="1:27" x14ac:dyDescent="0.25">
      <c r="A2307">
        <v>2306</v>
      </c>
      <c r="B2307">
        <v>200</v>
      </c>
      <c r="C2307">
        <v>300</v>
      </c>
      <c r="D2307" t="s">
        <v>117</v>
      </c>
      <c r="E2307" t="s">
        <v>1789</v>
      </c>
      <c r="F2307">
        <v>32.000999999999998</v>
      </c>
      <c r="G2307">
        <v>400</v>
      </c>
      <c r="H2307">
        <v>0.1</v>
      </c>
      <c r="I2307" t="s">
        <v>69</v>
      </c>
      <c r="J2307" t="s">
        <v>69</v>
      </c>
      <c r="N2307">
        <v>6.0734445999999997E-2</v>
      </c>
      <c r="O2307">
        <v>0</v>
      </c>
      <c r="P2307">
        <v>5.9248949000000002E-2</v>
      </c>
      <c r="Q2307">
        <v>0</v>
      </c>
      <c r="U2307">
        <v>0</v>
      </c>
      <c r="V2307">
        <v>0</v>
      </c>
      <c r="W2307" t="str" cm="1">
        <f t="array" ref="W2307">RoundToTwoSigFigs(B2307*$O2307+$N2307)&amp;" "&amp;$J2307</f>
        <v>0.061 °F</v>
      </c>
      <c r="X2307" t="str" cm="1">
        <f t="array" ref="X2307">RoundToTwoSigFigs(C2307*$O2307+$N2307)&amp;" "&amp;$J2307</f>
        <v>0.061 °F</v>
      </c>
      <c r="Y2307" t="b">
        <f t="shared" ref="Y2307:Y2370" si="108">AND((W2307=U2307),(V2307=X2307))</f>
        <v>0</v>
      </c>
      <c r="Z2307" t="b">
        <f t="shared" ref="Z2307:Z2370" si="109">AND(B2307&gt;=F2307,B2307&lt;=G2307)</f>
        <v>1</v>
      </c>
      <c r="AA2307" t="b">
        <f t="shared" ref="AA2307:AA2370" si="110">F2307&lt;G2307</f>
        <v>1</v>
      </c>
    </row>
    <row r="2308" spans="1:27" x14ac:dyDescent="0.25">
      <c r="A2308">
        <v>2307</v>
      </c>
      <c r="B2308">
        <v>500</v>
      </c>
      <c r="C2308">
        <v>700</v>
      </c>
      <c r="D2308" t="s">
        <v>117</v>
      </c>
      <c r="E2308" t="s">
        <v>1789</v>
      </c>
      <c r="F2308">
        <v>400.00099999999998</v>
      </c>
      <c r="G2308">
        <v>800</v>
      </c>
      <c r="H2308">
        <v>0.1</v>
      </c>
      <c r="I2308" t="s">
        <v>69</v>
      </c>
      <c r="J2308" t="s">
        <v>69</v>
      </c>
      <c r="N2308">
        <v>6.2482481999999999E-2</v>
      </c>
      <c r="O2308">
        <v>0</v>
      </c>
      <c r="P2308">
        <v>6.0462887999999999E-2</v>
      </c>
      <c r="Q2308">
        <v>0</v>
      </c>
      <c r="U2308">
        <v>0</v>
      </c>
      <c r="V2308">
        <v>0</v>
      </c>
      <c r="W2308" t="str" cm="1">
        <f t="array" ref="W2308">RoundToTwoSigFigs(B2308*$O2308+$N2308)&amp;" "&amp;$J2308</f>
        <v>0.062 °F</v>
      </c>
      <c r="X2308" t="str" cm="1">
        <f t="array" ref="X2308">RoundToTwoSigFigs(C2308*$O2308+$N2308)&amp;" "&amp;$J2308</f>
        <v>0.062 °F</v>
      </c>
      <c r="Y2308" t="b">
        <f t="shared" si="108"/>
        <v>0</v>
      </c>
      <c r="Z2308" t="b">
        <f t="shared" si="109"/>
        <v>1</v>
      </c>
      <c r="AA2308" t="b">
        <f t="shared" si="110"/>
        <v>1</v>
      </c>
    </row>
    <row r="2309" spans="1:27" x14ac:dyDescent="0.25">
      <c r="A2309">
        <v>2308</v>
      </c>
      <c r="B2309">
        <v>900</v>
      </c>
      <c r="C2309">
        <v>1100</v>
      </c>
      <c r="D2309" t="s">
        <v>117</v>
      </c>
      <c r="E2309" t="s">
        <v>1789</v>
      </c>
      <c r="F2309">
        <v>800.00099999999998</v>
      </c>
      <c r="G2309">
        <v>1200</v>
      </c>
      <c r="H2309">
        <v>0.1</v>
      </c>
      <c r="I2309" t="s">
        <v>69</v>
      </c>
      <c r="J2309" t="s">
        <v>69</v>
      </c>
      <c r="N2309">
        <v>6.5033530000000006E-2</v>
      </c>
      <c r="O2309">
        <v>0</v>
      </c>
      <c r="P2309">
        <v>6.3095644000000006E-2</v>
      </c>
      <c r="Q2309">
        <v>0</v>
      </c>
      <c r="U2309">
        <v>0</v>
      </c>
      <c r="V2309">
        <v>0</v>
      </c>
      <c r="W2309" t="str" cm="1">
        <f t="array" ref="W2309">RoundToTwoSigFigs(B2309*$O2309+$N2309)&amp;" "&amp;$J2309</f>
        <v>0.065 °F</v>
      </c>
      <c r="X2309" t="str" cm="1">
        <f t="array" ref="X2309">RoundToTwoSigFigs(C2309*$O2309+$N2309)&amp;" "&amp;$J2309</f>
        <v>0.065 °F</v>
      </c>
      <c r="Y2309" t="b">
        <f t="shared" si="108"/>
        <v>0</v>
      </c>
      <c r="Z2309" t="b">
        <f t="shared" si="109"/>
        <v>1</v>
      </c>
      <c r="AA2309" t="b">
        <f t="shared" si="110"/>
        <v>1</v>
      </c>
    </row>
    <row r="2310" spans="1:27" x14ac:dyDescent="0.25">
      <c r="A2310">
        <v>2309</v>
      </c>
      <c r="B2310">
        <v>1300</v>
      </c>
      <c r="C2310">
        <v>1400</v>
      </c>
      <c r="D2310" t="s">
        <v>117</v>
      </c>
      <c r="E2310" t="s">
        <v>1789</v>
      </c>
      <c r="F2310">
        <v>1200.001</v>
      </c>
      <c r="G2310">
        <v>1562</v>
      </c>
      <c r="H2310">
        <v>0.1</v>
      </c>
      <c r="I2310" t="s">
        <v>69</v>
      </c>
      <c r="J2310" t="s">
        <v>69</v>
      </c>
      <c r="N2310">
        <v>6.9375096999999997E-2</v>
      </c>
      <c r="O2310">
        <v>0</v>
      </c>
      <c r="P2310">
        <v>6.6183255999999996E-2</v>
      </c>
      <c r="Q2310">
        <v>0</v>
      </c>
      <c r="U2310">
        <v>0</v>
      </c>
      <c r="V2310">
        <v>0</v>
      </c>
      <c r="W2310" t="str" cm="1">
        <f t="array" ref="W2310">RoundToTwoSigFigs(B2310*$O2310+$N2310)&amp;" "&amp;$J2310</f>
        <v>0.069 °F</v>
      </c>
      <c r="X2310" t="str" cm="1">
        <f t="array" ref="X2310">RoundToTwoSigFigs(C2310*$O2310+$N2310)&amp;" "&amp;$J2310</f>
        <v>0.069 °F</v>
      </c>
      <c r="Y2310" t="b">
        <f t="shared" si="108"/>
        <v>0</v>
      </c>
      <c r="Z2310" t="b">
        <f t="shared" si="109"/>
        <v>1</v>
      </c>
      <c r="AA2310" t="b">
        <f t="shared" si="110"/>
        <v>1</v>
      </c>
    </row>
    <row r="2311" spans="1:27" x14ac:dyDescent="0.25">
      <c r="A2311">
        <v>2310</v>
      </c>
      <c r="B2311">
        <v>-200</v>
      </c>
      <c r="C2311">
        <v>-100</v>
      </c>
      <c r="D2311" t="s">
        <v>117</v>
      </c>
      <c r="E2311" t="s">
        <v>1789</v>
      </c>
      <c r="F2311">
        <v>-320</v>
      </c>
      <c r="G2311">
        <v>32</v>
      </c>
      <c r="H2311">
        <v>1</v>
      </c>
      <c r="I2311" t="s">
        <v>69</v>
      </c>
      <c r="J2311" t="s">
        <v>69</v>
      </c>
      <c r="N2311">
        <v>0.57803718000000004</v>
      </c>
      <c r="O2311">
        <v>0</v>
      </c>
      <c r="P2311">
        <v>0.57742015999999996</v>
      </c>
      <c r="Q2311">
        <v>0</v>
      </c>
      <c r="U2311">
        <v>0</v>
      </c>
      <c r="V2311">
        <v>0</v>
      </c>
      <c r="W2311" t="str" cm="1">
        <f t="array" ref="W2311">RoundToTwoSigFigs(B2311*$O2311+$N2311)&amp;" "&amp;$J2311</f>
        <v>0.58 °F</v>
      </c>
      <c r="X2311" t="str" cm="1">
        <f t="array" ref="X2311">RoundToTwoSigFigs(C2311*$O2311+$N2311)&amp;" "&amp;$J2311</f>
        <v>0.58 °F</v>
      </c>
      <c r="Y2311" t="b">
        <f t="shared" si="108"/>
        <v>0</v>
      </c>
      <c r="Z2311" t="b">
        <f t="shared" si="109"/>
        <v>1</v>
      </c>
      <c r="AA2311" t="b">
        <f t="shared" si="110"/>
        <v>1</v>
      </c>
    </row>
    <row r="2312" spans="1:27" x14ac:dyDescent="0.25">
      <c r="A2312">
        <v>2311</v>
      </c>
      <c r="B2312">
        <v>200</v>
      </c>
      <c r="C2312">
        <v>300</v>
      </c>
      <c r="D2312" t="s">
        <v>117</v>
      </c>
      <c r="E2312" t="s">
        <v>1789</v>
      </c>
      <c r="F2312">
        <v>32.000999999999998</v>
      </c>
      <c r="G2312">
        <v>400</v>
      </c>
      <c r="H2312">
        <v>1</v>
      </c>
      <c r="I2312" t="s">
        <v>69</v>
      </c>
      <c r="J2312" t="s">
        <v>69</v>
      </c>
      <c r="N2312">
        <v>0.57812055600000001</v>
      </c>
      <c r="O2312">
        <v>0</v>
      </c>
      <c r="P2312">
        <v>0.57750362600000005</v>
      </c>
      <c r="Q2312">
        <v>0</v>
      </c>
      <c r="U2312">
        <v>0</v>
      </c>
      <c r="V2312">
        <v>0</v>
      </c>
      <c r="W2312" t="str" cm="1">
        <f t="array" ref="W2312">RoundToTwoSigFigs(B2312*$O2312+$N2312)&amp;" "&amp;$J2312</f>
        <v>0.58 °F</v>
      </c>
      <c r="X2312" t="str" cm="1">
        <f t="array" ref="X2312">RoundToTwoSigFigs(C2312*$O2312+$N2312)&amp;" "&amp;$J2312</f>
        <v>0.58 °F</v>
      </c>
      <c r="Y2312" t="b">
        <f t="shared" si="108"/>
        <v>0</v>
      </c>
      <c r="Z2312" t="b">
        <f t="shared" si="109"/>
        <v>1</v>
      </c>
      <c r="AA2312" t="b">
        <f t="shared" si="110"/>
        <v>1</v>
      </c>
    </row>
    <row r="2313" spans="1:27" x14ac:dyDescent="0.25">
      <c r="A2313">
        <v>2312</v>
      </c>
      <c r="B2313">
        <v>500</v>
      </c>
      <c r="C2313">
        <v>700</v>
      </c>
      <c r="D2313" t="s">
        <v>117</v>
      </c>
      <c r="E2313" t="s">
        <v>1789</v>
      </c>
      <c r="F2313">
        <v>400.00099999999998</v>
      </c>
      <c r="G2313">
        <v>800</v>
      </c>
      <c r="H2313">
        <v>1</v>
      </c>
      <c r="I2313" t="s">
        <v>69</v>
      </c>
      <c r="J2313" t="s">
        <v>69</v>
      </c>
      <c r="N2313">
        <v>0.57848851300000004</v>
      </c>
      <c r="O2313">
        <v>0</v>
      </c>
      <c r="P2313">
        <v>0.57762943200000005</v>
      </c>
      <c r="Q2313">
        <v>0</v>
      </c>
      <c r="U2313">
        <v>0</v>
      </c>
      <c r="V2313">
        <v>0</v>
      </c>
      <c r="W2313" t="str" cm="1">
        <f t="array" ref="W2313">RoundToTwoSigFigs(B2313*$O2313+$N2313)&amp;" "&amp;$J2313</f>
        <v>0.58 °F</v>
      </c>
      <c r="X2313" t="str" cm="1">
        <f t="array" ref="X2313">RoundToTwoSigFigs(C2313*$O2313+$N2313)&amp;" "&amp;$J2313</f>
        <v>0.58 °F</v>
      </c>
      <c r="Y2313" t="b">
        <f t="shared" si="108"/>
        <v>0</v>
      </c>
      <c r="Z2313" t="b">
        <f t="shared" si="109"/>
        <v>1</v>
      </c>
      <c r="AA2313" t="b">
        <f t="shared" si="110"/>
        <v>1</v>
      </c>
    </row>
    <row r="2314" spans="1:27" x14ac:dyDescent="0.25">
      <c r="A2314">
        <v>2313</v>
      </c>
      <c r="B2314">
        <v>900</v>
      </c>
      <c r="C2314">
        <v>1100</v>
      </c>
      <c r="D2314" t="s">
        <v>117</v>
      </c>
      <c r="E2314" t="s">
        <v>1789</v>
      </c>
      <c r="F2314">
        <v>800.00099999999998</v>
      </c>
      <c r="G2314">
        <v>1200</v>
      </c>
      <c r="H2314">
        <v>1</v>
      </c>
      <c r="I2314" t="s">
        <v>69</v>
      </c>
      <c r="J2314" t="s">
        <v>69</v>
      </c>
      <c r="N2314">
        <v>0.57876960799999999</v>
      </c>
      <c r="O2314">
        <v>0</v>
      </c>
      <c r="P2314">
        <v>0.57791094499999995</v>
      </c>
      <c r="Q2314">
        <v>0</v>
      </c>
      <c r="U2314">
        <v>0</v>
      </c>
      <c r="V2314">
        <v>0</v>
      </c>
      <c r="W2314" t="str" cm="1">
        <f t="array" ref="W2314">RoundToTwoSigFigs(B2314*$O2314+$N2314)&amp;" "&amp;$J2314</f>
        <v>0.58 °F</v>
      </c>
      <c r="X2314" t="str" cm="1">
        <f t="array" ref="X2314">RoundToTwoSigFigs(C2314*$O2314+$N2314)&amp;" "&amp;$J2314</f>
        <v>0.58 °F</v>
      </c>
      <c r="Y2314" t="b">
        <f t="shared" si="108"/>
        <v>0</v>
      </c>
      <c r="Z2314" t="b">
        <f t="shared" si="109"/>
        <v>1</v>
      </c>
      <c r="AA2314" t="b">
        <f t="shared" si="110"/>
        <v>1</v>
      </c>
    </row>
    <row r="2315" spans="1:27" x14ac:dyDescent="0.25">
      <c r="A2315">
        <v>2314</v>
      </c>
      <c r="B2315">
        <v>1300</v>
      </c>
      <c r="C2315">
        <v>1400</v>
      </c>
      <c r="D2315" t="s">
        <v>117</v>
      </c>
      <c r="E2315" t="s">
        <v>1789</v>
      </c>
      <c r="F2315">
        <v>1200.001</v>
      </c>
      <c r="G2315">
        <v>1562</v>
      </c>
      <c r="H2315">
        <v>1</v>
      </c>
      <c r="I2315" t="s">
        <v>69</v>
      </c>
      <c r="J2315" t="s">
        <v>69</v>
      </c>
      <c r="N2315">
        <v>0.57975076199999998</v>
      </c>
      <c r="O2315">
        <v>0</v>
      </c>
      <c r="P2315">
        <v>0.578256192</v>
      </c>
      <c r="Q2315">
        <v>0</v>
      </c>
      <c r="U2315">
        <v>0</v>
      </c>
      <c r="V2315">
        <v>0</v>
      </c>
      <c r="W2315" t="str" cm="1">
        <f t="array" ref="W2315">RoundToTwoSigFigs(B2315*$O2315+$N2315)&amp;" "&amp;$J2315</f>
        <v>0.58 °F</v>
      </c>
      <c r="X2315" t="str" cm="1">
        <f t="array" ref="X2315">RoundToTwoSigFigs(C2315*$O2315+$N2315)&amp;" "&amp;$J2315</f>
        <v>0.58 °F</v>
      </c>
      <c r="Y2315" t="b">
        <f t="shared" si="108"/>
        <v>0</v>
      </c>
      <c r="Z2315" t="b">
        <f t="shared" si="109"/>
        <v>1</v>
      </c>
      <c r="AA2315" t="b">
        <f t="shared" si="110"/>
        <v>1</v>
      </c>
    </row>
    <row r="2316" spans="1:27" x14ac:dyDescent="0.25">
      <c r="A2316">
        <v>2315</v>
      </c>
      <c r="B2316">
        <v>-200</v>
      </c>
      <c r="C2316">
        <v>-100</v>
      </c>
      <c r="D2316" t="s">
        <v>117</v>
      </c>
      <c r="E2316" t="s">
        <v>1802</v>
      </c>
      <c r="F2316">
        <v>-320</v>
      </c>
      <c r="G2316">
        <v>32</v>
      </c>
      <c r="H2316">
        <v>0.01</v>
      </c>
      <c r="I2316" t="s">
        <v>69</v>
      </c>
      <c r="J2316" t="s">
        <v>69</v>
      </c>
      <c r="N2316">
        <v>9.049797E-3</v>
      </c>
      <c r="O2316">
        <v>0</v>
      </c>
      <c r="P2316">
        <v>8.0620870000000008E-3</v>
      </c>
      <c r="Q2316">
        <v>0</v>
      </c>
      <c r="U2316">
        <v>0</v>
      </c>
      <c r="V2316">
        <v>0</v>
      </c>
      <c r="W2316" t="str" cm="1">
        <f t="array" ref="W2316">RoundToTwoSigFigs(B2316*$O2316+$N2316)&amp;" "&amp;$J2316</f>
        <v>0.009 °F</v>
      </c>
      <c r="X2316" t="str" cm="1">
        <f t="array" ref="X2316">RoundToTwoSigFigs(C2316*$O2316+$N2316)&amp;" "&amp;$J2316</f>
        <v>0.009 °F</v>
      </c>
      <c r="Y2316" t="b">
        <f t="shared" si="108"/>
        <v>0</v>
      </c>
      <c r="Z2316" t="b">
        <f t="shared" si="109"/>
        <v>1</v>
      </c>
      <c r="AA2316" t="b">
        <f t="shared" si="110"/>
        <v>1</v>
      </c>
    </row>
    <row r="2317" spans="1:27" x14ac:dyDescent="0.25">
      <c r="A2317">
        <v>2316</v>
      </c>
      <c r="B2317">
        <v>200</v>
      </c>
      <c r="C2317">
        <v>300</v>
      </c>
      <c r="D2317" t="s">
        <v>117</v>
      </c>
      <c r="E2317" t="s">
        <v>1802</v>
      </c>
      <c r="F2317">
        <v>32.000999999999998</v>
      </c>
      <c r="G2317">
        <v>400</v>
      </c>
      <c r="H2317">
        <v>0.01</v>
      </c>
      <c r="I2317" t="s">
        <v>69</v>
      </c>
      <c r="J2317" t="s">
        <v>69</v>
      </c>
      <c r="N2317">
        <v>1.6E-2</v>
      </c>
      <c r="O2317">
        <v>0</v>
      </c>
      <c r="P2317">
        <v>1.4466336999999999E-2</v>
      </c>
      <c r="Q2317">
        <v>0</v>
      </c>
      <c r="U2317">
        <v>0</v>
      </c>
      <c r="V2317">
        <v>0</v>
      </c>
      <c r="W2317" t="str" cm="1">
        <f t="array" ref="W2317">RoundToTwoSigFigs(B2317*$O2317+$N2317)&amp;" "&amp;$J2317</f>
        <v>0.016 °F</v>
      </c>
      <c r="X2317" t="str" cm="1">
        <f t="array" ref="X2317">RoundToTwoSigFigs(C2317*$O2317+$N2317)&amp;" "&amp;$J2317</f>
        <v>0.016 °F</v>
      </c>
      <c r="Y2317" t="b">
        <f t="shared" si="108"/>
        <v>0</v>
      </c>
      <c r="Z2317" t="b">
        <f t="shared" si="109"/>
        <v>1</v>
      </c>
      <c r="AA2317" t="b">
        <f t="shared" si="110"/>
        <v>1</v>
      </c>
    </row>
    <row r="2318" spans="1:27" x14ac:dyDescent="0.25">
      <c r="A2318">
        <v>2317</v>
      </c>
      <c r="B2318">
        <v>500</v>
      </c>
      <c r="C2318">
        <v>700</v>
      </c>
      <c r="D2318" t="s">
        <v>117</v>
      </c>
      <c r="E2318" t="s">
        <v>1802</v>
      </c>
      <c r="F2318">
        <v>400.00099999999998</v>
      </c>
      <c r="G2318">
        <v>800</v>
      </c>
      <c r="H2318">
        <v>0.01</v>
      </c>
      <c r="I2318" t="s">
        <v>69</v>
      </c>
      <c r="J2318" t="s">
        <v>69</v>
      </c>
      <c r="N2318">
        <v>0.02</v>
      </c>
      <c r="O2318">
        <v>0</v>
      </c>
      <c r="P2318">
        <v>1.8758799E-2</v>
      </c>
      <c r="Q2318">
        <v>0</v>
      </c>
      <c r="U2318">
        <v>0</v>
      </c>
      <c r="V2318">
        <v>0</v>
      </c>
      <c r="W2318" t="str" cm="1">
        <f t="array" ref="W2318">RoundToTwoSigFigs(B2318*$O2318+$N2318)&amp;" "&amp;$J2318</f>
        <v>0.02 °F</v>
      </c>
      <c r="X2318" t="str" cm="1">
        <f t="array" ref="X2318">RoundToTwoSigFigs(C2318*$O2318+$N2318)&amp;" "&amp;$J2318</f>
        <v>0.02 °F</v>
      </c>
      <c r="Y2318" t="b">
        <f t="shared" si="108"/>
        <v>0</v>
      </c>
      <c r="Z2318" t="b">
        <f t="shared" si="109"/>
        <v>1</v>
      </c>
      <c r="AA2318" t="b">
        <f t="shared" si="110"/>
        <v>1</v>
      </c>
    </row>
    <row r="2319" spans="1:27" x14ac:dyDescent="0.25">
      <c r="A2319">
        <v>2318</v>
      </c>
      <c r="B2319">
        <v>900</v>
      </c>
      <c r="C2319">
        <v>1100</v>
      </c>
      <c r="D2319" t="s">
        <v>117</v>
      </c>
      <c r="E2319" t="s">
        <v>1802</v>
      </c>
      <c r="F2319">
        <v>800.00099999999998</v>
      </c>
      <c r="G2319">
        <v>1200</v>
      </c>
      <c r="H2319">
        <v>0.01</v>
      </c>
      <c r="I2319" t="s">
        <v>69</v>
      </c>
      <c r="J2319" t="s">
        <v>69</v>
      </c>
      <c r="N2319">
        <v>2.7080151E-2</v>
      </c>
      <c r="O2319">
        <v>0</v>
      </c>
      <c r="P2319">
        <v>2.5908679E-2</v>
      </c>
      <c r="Q2319">
        <v>0</v>
      </c>
      <c r="U2319">
        <v>0</v>
      </c>
      <c r="V2319">
        <v>0</v>
      </c>
      <c r="W2319" t="str" cm="1">
        <f t="array" ref="W2319">RoundToTwoSigFigs(B2319*$O2319+$N2319)&amp;" "&amp;$J2319</f>
        <v>0.027 °F</v>
      </c>
      <c r="X2319" t="str" cm="1">
        <f t="array" ref="X2319">RoundToTwoSigFigs(C2319*$O2319+$N2319)&amp;" "&amp;$J2319</f>
        <v>0.027 °F</v>
      </c>
      <c r="Y2319" t="b">
        <f t="shared" si="108"/>
        <v>0</v>
      </c>
      <c r="Z2319" t="b">
        <f t="shared" si="109"/>
        <v>1</v>
      </c>
      <c r="AA2319" t="b">
        <f t="shared" si="110"/>
        <v>1</v>
      </c>
    </row>
    <row r="2320" spans="1:27" x14ac:dyDescent="0.25">
      <c r="A2320">
        <v>2319</v>
      </c>
      <c r="B2320">
        <v>1300</v>
      </c>
      <c r="C2320">
        <v>1400</v>
      </c>
      <c r="D2320" t="s">
        <v>117</v>
      </c>
      <c r="E2320" t="s">
        <v>1802</v>
      </c>
      <c r="F2320">
        <v>1200.001</v>
      </c>
      <c r="G2320">
        <v>1562</v>
      </c>
      <c r="H2320">
        <v>0.01</v>
      </c>
      <c r="I2320" t="s">
        <v>69</v>
      </c>
      <c r="J2320" t="s">
        <v>69</v>
      </c>
      <c r="N2320">
        <v>3.3168701000000002E-2</v>
      </c>
      <c r="O2320">
        <v>0</v>
      </c>
      <c r="P2320">
        <v>3.2593935999999997E-2</v>
      </c>
      <c r="Q2320">
        <v>0</v>
      </c>
      <c r="U2320">
        <v>0</v>
      </c>
      <c r="V2320">
        <v>0</v>
      </c>
      <c r="W2320" t="str" cm="1">
        <f t="array" ref="W2320">RoundToTwoSigFigs(B2320*$O2320+$N2320)&amp;" "&amp;$J2320</f>
        <v>0.033 °F</v>
      </c>
      <c r="X2320" t="str" cm="1">
        <f t="array" ref="X2320">RoundToTwoSigFigs(C2320*$O2320+$N2320)&amp;" "&amp;$J2320</f>
        <v>0.033 °F</v>
      </c>
      <c r="Y2320" t="b">
        <f t="shared" si="108"/>
        <v>0</v>
      </c>
      <c r="Z2320" t="b">
        <f t="shared" si="109"/>
        <v>1</v>
      </c>
      <c r="AA2320" t="b">
        <f t="shared" si="110"/>
        <v>1</v>
      </c>
    </row>
    <row r="2321" spans="1:27" x14ac:dyDescent="0.25">
      <c r="A2321">
        <v>2320</v>
      </c>
      <c r="B2321">
        <v>-200</v>
      </c>
      <c r="C2321">
        <v>-100</v>
      </c>
      <c r="D2321" t="s">
        <v>117</v>
      </c>
      <c r="E2321" t="s">
        <v>1802</v>
      </c>
      <c r="F2321">
        <v>-320</v>
      </c>
      <c r="G2321">
        <v>32</v>
      </c>
      <c r="H2321">
        <v>0.1</v>
      </c>
      <c r="I2321" t="s">
        <v>69</v>
      </c>
      <c r="J2321" t="s">
        <v>69</v>
      </c>
      <c r="N2321">
        <v>5.8588425E-2</v>
      </c>
      <c r="O2321">
        <v>0</v>
      </c>
      <c r="P2321">
        <v>5.8008596000000003E-2</v>
      </c>
      <c r="Q2321">
        <v>0</v>
      </c>
      <c r="U2321">
        <v>0</v>
      </c>
      <c r="V2321">
        <v>0</v>
      </c>
      <c r="W2321" t="str" cm="1">
        <f t="array" ref="W2321">RoundToTwoSigFigs(B2321*$O2321+$N2321)&amp;" "&amp;$J2321</f>
        <v>0.059 °F</v>
      </c>
      <c r="X2321" t="str" cm="1">
        <f t="array" ref="X2321">RoundToTwoSigFigs(C2321*$O2321+$N2321)&amp;" "&amp;$J2321</f>
        <v>0.059 °F</v>
      </c>
      <c r="Y2321" t="b">
        <f t="shared" si="108"/>
        <v>0</v>
      </c>
      <c r="Z2321" t="b">
        <f t="shared" si="109"/>
        <v>1</v>
      </c>
      <c r="AA2321" t="b">
        <f t="shared" si="110"/>
        <v>1</v>
      </c>
    </row>
    <row r="2322" spans="1:27" x14ac:dyDescent="0.25">
      <c r="A2322">
        <v>2321</v>
      </c>
      <c r="B2322">
        <v>200</v>
      </c>
      <c r="C2322">
        <v>300</v>
      </c>
      <c r="D2322" t="s">
        <v>117</v>
      </c>
      <c r="E2322" t="s">
        <v>1802</v>
      </c>
      <c r="F2322">
        <v>32.000999999999998</v>
      </c>
      <c r="G2322">
        <v>400</v>
      </c>
      <c r="H2322">
        <v>0.1</v>
      </c>
      <c r="I2322" t="s">
        <v>69</v>
      </c>
      <c r="J2322" t="s">
        <v>69</v>
      </c>
      <c r="N2322">
        <v>5.9981477999999998E-2</v>
      </c>
      <c r="O2322">
        <v>0</v>
      </c>
      <c r="P2322">
        <v>5.9239132999999999E-2</v>
      </c>
      <c r="Q2322">
        <v>0</v>
      </c>
      <c r="U2322">
        <v>0</v>
      </c>
      <c r="V2322">
        <v>0</v>
      </c>
      <c r="W2322" t="str" cm="1">
        <f t="array" ref="W2322">RoundToTwoSigFigs(B2322*$O2322+$N2322)&amp;" "&amp;$J2322</f>
        <v>0.06 °F</v>
      </c>
      <c r="X2322" t="str" cm="1">
        <f t="array" ref="X2322">RoundToTwoSigFigs(C2322*$O2322+$N2322)&amp;" "&amp;$J2322</f>
        <v>0.06 °F</v>
      </c>
      <c r="Y2322" t="b">
        <f t="shared" si="108"/>
        <v>0</v>
      </c>
      <c r="Z2322" t="b">
        <f t="shared" si="109"/>
        <v>1</v>
      </c>
      <c r="AA2322" t="b">
        <f t="shared" si="110"/>
        <v>1</v>
      </c>
    </row>
    <row r="2323" spans="1:27" x14ac:dyDescent="0.25">
      <c r="A2323">
        <v>2322</v>
      </c>
      <c r="B2323">
        <v>500</v>
      </c>
      <c r="C2323">
        <v>700</v>
      </c>
      <c r="D2323" t="s">
        <v>117</v>
      </c>
      <c r="E2323" t="s">
        <v>1802</v>
      </c>
      <c r="F2323">
        <v>400.00099999999998</v>
      </c>
      <c r="G2323">
        <v>800</v>
      </c>
      <c r="H2323">
        <v>0.1</v>
      </c>
      <c r="I2323" t="s">
        <v>69</v>
      </c>
      <c r="J2323" t="s">
        <v>69</v>
      </c>
      <c r="N2323">
        <v>6.1158772E-2</v>
      </c>
      <c r="O2323">
        <v>0</v>
      </c>
      <c r="P2323">
        <v>6.0430891E-2</v>
      </c>
      <c r="Q2323">
        <v>0</v>
      </c>
      <c r="U2323">
        <v>0</v>
      </c>
      <c r="V2323">
        <v>0</v>
      </c>
      <c r="W2323" t="str" cm="1">
        <f t="array" ref="W2323">RoundToTwoSigFigs(B2323*$O2323+$N2323)&amp;" "&amp;$J2323</f>
        <v>0.061 °F</v>
      </c>
      <c r="X2323" t="str" cm="1">
        <f t="array" ref="X2323">RoundToTwoSigFigs(C2323*$O2323+$N2323)&amp;" "&amp;$J2323</f>
        <v>0.061 °F</v>
      </c>
      <c r="Y2323" t="b">
        <f t="shared" si="108"/>
        <v>0</v>
      </c>
      <c r="Z2323" t="b">
        <f t="shared" si="109"/>
        <v>1</v>
      </c>
      <c r="AA2323" t="b">
        <f t="shared" si="110"/>
        <v>1</v>
      </c>
    </row>
    <row r="2324" spans="1:27" x14ac:dyDescent="0.25">
      <c r="A2324">
        <v>2323</v>
      </c>
      <c r="B2324">
        <v>900</v>
      </c>
      <c r="C2324">
        <v>1100</v>
      </c>
      <c r="D2324" t="s">
        <v>117</v>
      </c>
      <c r="E2324" t="s">
        <v>1802</v>
      </c>
      <c r="F2324">
        <v>800.00099999999998</v>
      </c>
      <c r="G2324">
        <v>1200</v>
      </c>
      <c r="H2324">
        <v>0.1</v>
      </c>
      <c r="I2324" t="s">
        <v>69</v>
      </c>
      <c r="J2324" t="s">
        <v>69</v>
      </c>
      <c r="N2324">
        <v>6.4958135E-2</v>
      </c>
      <c r="O2324">
        <v>0</v>
      </c>
      <c r="P2324">
        <v>6.3017930999999999E-2</v>
      </c>
      <c r="Q2324">
        <v>0</v>
      </c>
      <c r="U2324">
        <v>0</v>
      </c>
      <c r="V2324">
        <v>0</v>
      </c>
      <c r="W2324" t="str" cm="1">
        <f t="array" ref="W2324">RoundToTwoSigFigs(B2324*$O2324+$N2324)&amp;" "&amp;$J2324</f>
        <v>0.065 °F</v>
      </c>
      <c r="X2324" t="str" cm="1">
        <f t="array" ref="X2324">RoundToTwoSigFigs(C2324*$O2324+$N2324)&amp;" "&amp;$J2324</f>
        <v>0.065 °F</v>
      </c>
      <c r="Y2324" t="b">
        <f t="shared" si="108"/>
        <v>0</v>
      </c>
      <c r="Z2324" t="b">
        <f t="shared" si="109"/>
        <v>1</v>
      </c>
      <c r="AA2324" t="b">
        <f t="shared" si="110"/>
        <v>1</v>
      </c>
    </row>
    <row r="2325" spans="1:27" x14ac:dyDescent="0.25">
      <c r="A2325">
        <v>2324</v>
      </c>
      <c r="B2325">
        <v>1300</v>
      </c>
      <c r="C2325">
        <v>1400</v>
      </c>
      <c r="D2325" t="s">
        <v>117</v>
      </c>
      <c r="E2325" t="s">
        <v>1802</v>
      </c>
      <c r="F2325">
        <v>1200.001</v>
      </c>
      <c r="G2325">
        <v>1562</v>
      </c>
      <c r="H2325">
        <v>0.1</v>
      </c>
      <c r="I2325" t="s">
        <v>69</v>
      </c>
      <c r="J2325" t="s">
        <v>69</v>
      </c>
      <c r="N2325">
        <v>6.7183012E-2</v>
      </c>
      <c r="O2325">
        <v>0</v>
      </c>
      <c r="P2325">
        <v>6.6048199000000002E-2</v>
      </c>
      <c r="Q2325">
        <v>0</v>
      </c>
      <c r="U2325">
        <v>0</v>
      </c>
      <c r="V2325">
        <v>0</v>
      </c>
      <c r="W2325" t="str" cm="1">
        <f t="array" ref="W2325">RoundToTwoSigFigs(B2325*$O2325+$N2325)&amp;" "&amp;$J2325</f>
        <v>0.067 °F</v>
      </c>
      <c r="X2325" t="str" cm="1">
        <f t="array" ref="X2325">RoundToTwoSigFigs(C2325*$O2325+$N2325)&amp;" "&amp;$J2325</f>
        <v>0.067 °F</v>
      </c>
      <c r="Y2325" t="b">
        <f t="shared" si="108"/>
        <v>0</v>
      </c>
      <c r="Z2325" t="b">
        <f t="shared" si="109"/>
        <v>1</v>
      </c>
      <c r="AA2325" t="b">
        <f t="shared" si="110"/>
        <v>1</v>
      </c>
    </row>
    <row r="2326" spans="1:27" x14ac:dyDescent="0.25">
      <c r="A2326">
        <v>2325</v>
      </c>
      <c r="B2326">
        <v>-200</v>
      </c>
      <c r="C2326">
        <v>-100</v>
      </c>
      <c r="D2326" t="s">
        <v>117</v>
      </c>
      <c r="E2326" t="s">
        <v>1802</v>
      </c>
      <c r="F2326">
        <v>-320</v>
      </c>
      <c r="G2326">
        <v>32</v>
      </c>
      <c r="H2326">
        <v>1</v>
      </c>
      <c r="I2326" t="s">
        <v>69</v>
      </c>
      <c r="J2326" t="s">
        <v>69</v>
      </c>
      <c r="N2326">
        <v>0.57761182700000002</v>
      </c>
      <c r="O2326">
        <v>0</v>
      </c>
      <c r="P2326">
        <v>0.57737769000000005</v>
      </c>
      <c r="Q2326">
        <v>0</v>
      </c>
      <c r="U2326">
        <v>0</v>
      </c>
      <c r="V2326">
        <v>0</v>
      </c>
      <c r="W2326" t="str" cm="1">
        <f t="array" ref="W2326">RoundToTwoSigFigs(B2326*$O2326+$N2326)&amp;" "&amp;$J2326</f>
        <v>0.58 °F</v>
      </c>
      <c r="X2326" t="str" cm="1">
        <f t="array" ref="X2326">RoundToTwoSigFigs(C2326*$O2326+$N2326)&amp;" "&amp;$J2326</f>
        <v>0.58 °F</v>
      </c>
      <c r="Y2326" t="b">
        <f t="shared" si="108"/>
        <v>0</v>
      </c>
      <c r="Z2326" t="b">
        <f t="shared" si="109"/>
        <v>1</v>
      </c>
      <c r="AA2326" t="b">
        <f t="shared" si="110"/>
        <v>1</v>
      </c>
    </row>
    <row r="2327" spans="1:27" x14ac:dyDescent="0.25">
      <c r="A2327">
        <v>2326</v>
      </c>
      <c r="B2327">
        <v>200</v>
      </c>
      <c r="C2327">
        <v>300</v>
      </c>
      <c r="D2327" t="s">
        <v>117</v>
      </c>
      <c r="E2327" t="s">
        <v>1802</v>
      </c>
      <c r="F2327">
        <v>32.000999999999998</v>
      </c>
      <c r="G2327">
        <v>400</v>
      </c>
      <c r="H2327">
        <v>1</v>
      </c>
      <c r="I2327" t="s">
        <v>69</v>
      </c>
      <c r="J2327" t="s">
        <v>69</v>
      </c>
      <c r="N2327">
        <v>0.57780904</v>
      </c>
      <c r="O2327">
        <v>0</v>
      </c>
      <c r="P2327">
        <v>0.57750261899999999</v>
      </c>
      <c r="Q2327">
        <v>0</v>
      </c>
      <c r="U2327">
        <v>0</v>
      </c>
      <c r="V2327">
        <v>0</v>
      </c>
      <c r="W2327" t="str" cm="1">
        <f t="array" ref="W2327">RoundToTwoSigFigs(B2327*$O2327+$N2327)&amp;" "&amp;$J2327</f>
        <v>0.58 °F</v>
      </c>
      <c r="X2327" t="str" cm="1">
        <f t="array" ref="X2327">RoundToTwoSigFigs(C2327*$O2327+$N2327)&amp;" "&amp;$J2327</f>
        <v>0.58 °F</v>
      </c>
      <c r="Y2327" t="b">
        <f t="shared" si="108"/>
        <v>0</v>
      </c>
      <c r="Z2327" t="b">
        <f t="shared" si="109"/>
        <v>1</v>
      </c>
      <c r="AA2327" t="b">
        <f t="shared" si="110"/>
        <v>1</v>
      </c>
    </row>
    <row r="2328" spans="1:27" x14ac:dyDescent="0.25">
      <c r="A2328">
        <v>2327</v>
      </c>
      <c r="B2328">
        <v>500</v>
      </c>
      <c r="C2328">
        <v>700</v>
      </c>
      <c r="D2328" t="s">
        <v>117</v>
      </c>
      <c r="E2328" t="s">
        <v>1802</v>
      </c>
      <c r="F2328">
        <v>400.00099999999998</v>
      </c>
      <c r="G2328">
        <v>800</v>
      </c>
      <c r="H2328">
        <v>1</v>
      </c>
      <c r="I2328" t="s">
        <v>69</v>
      </c>
      <c r="J2328" t="s">
        <v>69</v>
      </c>
      <c r="N2328">
        <v>0.57793243900000002</v>
      </c>
      <c r="O2328">
        <v>0</v>
      </c>
      <c r="P2328">
        <v>0.57762608400000004</v>
      </c>
      <c r="Q2328">
        <v>0</v>
      </c>
      <c r="U2328">
        <v>0</v>
      </c>
      <c r="V2328">
        <v>0</v>
      </c>
      <c r="W2328" t="str" cm="1">
        <f t="array" ref="W2328">RoundToTwoSigFigs(B2328*$O2328+$N2328)&amp;" "&amp;$J2328</f>
        <v>0.58 °F</v>
      </c>
      <c r="X2328" t="str" cm="1">
        <f t="array" ref="X2328">RoundToTwoSigFigs(C2328*$O2328+$N2328)&amp;" "&amp;$J2328</f>
        <v>0.58 °F</v>
      </c>
      <c r="Y2328" t="b">
        <f t="shared" si="108"/>
        <v>0</v>
      </c>
      <c r="Z2328" t="b">
        <f t="shared" si="109"/>
        <v>1</v>
      </c>
      <c r="AA2328" t="b">
        <f t="shared" si="110"/>
        <v>1</v>
      </c>
    </row>
    <row r="2329" spans="1:27" x14ac:dyDescent="0.25">
      <c r="A2329">
        <v>2328</v>
      </c>
      <c r="B2329">
        <v>900</v>
      </c>
      <c r="C2329">
        <v>1100</v>
      </c>
      <c r="D2329" t="s">
        <v>117</v>
      </c>
      <c r="E2329" t="s">
        <v>1802</v>
      </c>
      <c r="F2329">
        <v>800.00099999999998</v>
      </c>
      <c r="G2329">
        <v>1200</v>
      </c>
      <c r="H2329">
        <v>1</v>
      </c>
      <c r="I2329" t="s">
        <v>69</v>
      </c>
      <c r="J2329" t="s">
        <v>69</v>
      </c>
      <c r="N2329">
        <v>0.57876114099999998</v>
      </c>
      <c r="O2329">
        <v>0</v>
      </c>
      <c r="P2329">
        <v>0.57790246599999995</v>
      </c>
      <c r="Q2329">
        <v>0</v>
      </c>
      <c r="U2329">
        <v>0</v>
      </c>
      <c r="V2329">
        <v>0</v>
      </c>
      <c r="W2329" t="str" cm="1">
        <f t="array" ref="W2329">RoundToTwoSigFigs(B2329*$O2329+$N2329)&amp;" "&amp;$J2329</f>
        <v>0.58 °F</v>
      </c>
      <c r="X2329" t="str" cm="1">
        <f t="array" ref="X2329">RoundToTwoSigFigs(C2329*$O2329+$N2329)&amp;" "&amp;$J2329</f>
        <v>0.58 °F</v>
      </c>
      <c r="Y2329" t="b">
        <f t="shared" si="108"/>
        <v>0</v>
      </c>
      <c r="Z2329" t="b">
        <f t="shared" si="109"/>
        <v>1</v>
      </c>
      <c r="AA2329" t="b">
        <f t="shared" si="110"/>
        <v>1</v>
      </c>
    </row>
    <row r="2330" spans="1:27" x14ac:dyDescent="0.25">
      <c r="A2330">
        <v>2329</v>
      </c>
      <c r="B2330">
        <v>1300</v>
      </c>
      <c r="C2330">
        <v>1400</v>
      </c>
      <c r="D2330" t="s">
        <v>117</v>
      </c>
      <c r="E2330" t="s">
        <v>1802</v>
      </c>
      <c r="F2330">
        <v>1200.001</v>
      </c>
      <c r="G2330">
        <v>1562</v>
      </c>
      <c r="H2330">
        <v>1</v>
      </c>
      <c r="I2330" t="s">
        <v>69</v>
      </c>
      <c r="J2330" t="s">
        <v>69</v>
      </c>
      <c r="N2330">
        <v>0.57876345299999998</v>
      </c>
      <c r="O2330">
        <v>0</v>
      </c>
      <c r="P2330">
        <v>0.57824074999999997</v>
      </c>
      <c r="Q2330">
        <v>0</v>
      </c>
      <c r="U2330">
        <v>0</v>
      </c>
      <c r="V2330">
        <v>0</v>
      </c>
      <c r="W2330" t="str" cm="1">
        <f t="array" ref="W2330">RoundToTwoSigFigs(B2330*$O2330+$N2330)&amp;" "&amp;$J2330</f>
        <v>0.58 °F</v>
      </c>
      <c r="X2330" t="str" cm="1">
        <f t="array" ref="X2330">RoundToTwoSigFigs(C2330*$O2330+$N2330)&amp;" "&amp;$J2330</f>
        <v>0.58 °F</v>
      </c>
      <c r="Y2330" t="b">
        <f t="shared" si="108"/>
        <v>0</v>
      </c>
      <c r="Z2330" t="b">
        <f t="shared" si="109"/>
        <v>1</v>
      </c>
      <c r="AA2330" t="b">
        <f t="shared" si="110"/>
        <v>1</v>
      </c>
    </row>
    <row r="2331" spans="1:27" x14ac:dyDescent="0.25">
      <c r="A2331">
        <v>2330</v>
      </c>
      <c r="B2331">
        <v>0</v>
      </c>
      <c r="C2331">
        <v>1E-3</v>
      </c>
      <c r="D2331" t="s">
        <v>118</v>
      </c>
      <c r="E2331" t="s">
        <v>699</v>
      </c>
      <c r="F2331">
        <v>0</v>
      </c>
      <c r="G2331">
        <v>1E-3</v>
      </c>
      <c r="H2331">
        <v>1E-8</v>
      </c>
      <c r="I2331" t="s">
        <v>16</v>
      </c>
      <c r="J2331" t="s">
        <v>15</v>
      </c>
      <c r="N2331">
        <v>0.62</v>
      </c>
      <c r="O2331">
        <v>4.5</v>
      </c>
      <c r="P2331">
        <v>2.7845000000000002E-2</v>
      </c>
      <c r="Q2331">
        <v>71.95</v>
      </c>
      <c r="U2331">
        <v>0</v>
      </c>
      <c r="V2331">
        <v>0</v>
      </c>
      <c r="W2331" t="str" cm="1">
        <f t="array" ref="W2331">RoundToTwoSigFigs(B2331*$O2331+$N2331)&amp;" "&amp;$J2331</f>
        <v>0.62 µV</v>
      </c>
      <c r="X2331" t="str" cm="1">
        <f t="array" ref="X2331">RoundToTwoSigFigs(C2331*$O2331+$N2331)&amp;" "&amp;$J2331</f>
        <v>0.62 µV</v>
      </c>
      <c r="Y2331" t="b">
        <f t="shared" si="108"/>
        <v>0</v>
      </c>
      <c r="Z2331" t="b">
        <f t="shared" si="109"/>
        <v>1</v>
      </c>
      <c r="AA2331" t="b">
        <f t="shared" si="110"/>
        <v>1</v>
      </c>
    </row>
    <row r="2332" spans="1:27" x14ac:dyDescent="0.25">
      <c r="A2332">
        <v>2331</v>
      </c>
      <c r="B2332">
        <v>0</v>
      </c>
      <c r="C2332">
        <v>1E-3</v>
      </c>
      <c r="D2332" t="s">
        <v>118</v>
      </c>
      <c r="E2332" t="s">
        <v>699</v>
      </c>
      <c r="F2332">
        <v>0</v>
      </c>
      <c r="G2332">
        <v>1E-3</v>
      </c>
      <c r="H2332">
        <v>9.9999999999999995E-8</v>
      </c>
      <c r="I2332" t="s">
        <v>16</v>
      </c>
      <c r="J2332" t="s">
        <v>15</v>
      </c>
      <c r="N2332">
        <v>0.62</v>
      </c>
      <c r="O2332">
        <v>4.5</v>
      </c>
      <c r="P2332">
        <v>6.2206999999999998E-2</v>
      </c>
      <c r="Q2332">
        <v>53.073</v>
      </c>
      <c r="U2332">
        <v>0</v>
      </c>
      <c r="V2332">
        <v>0</v>
      </c>
      <c r="W2332" t="str" cm="1">
        <f t="array" ref="W2332">RoundToTwoSigFigs(B2332*$O2332+$N2332)&amp;" "&amp;$J2332</f>
        <v>0.62 µV</v>
      </c>
      <c r="X2332" t="str" cm="1">
        <f t="array" ref="X2332">RoundToTwoSigFigs(C2332*$O2332+$N2332)&amp;" "&amp;$J2332</f>
        <v>0.62 µV</v>
      </c>
      <c r="Y2332" t="b">
        <f t="shared" si="108"/>
        <v>0</v>
      </c>
      <c r="Z2332" t="b">
        <f t="shared" si="109"/>
        <v>1</v>
      </c>
      <c r="AA2332" t="b">
        <f t="shared" si="110"/>
        <v>1</v>
      </c>
    </row>
    <row r="2333" spans="1:27" x14ac:dyDescent="0.25">
      <c r="A2333">
        <v>2332</v>
      </c>
      <c r="B2333">
        <v>0</v>
      </c>
      <c r="C2333">
        <v>1E-3</v>
      </c>
      <c r="D2333" t="s">
        <v>118</v>
      </c>
      <c r="E2333" t="s">
        <v>699</v>
      </c>
      <c r="F2333">
        <v>0</v>
      </c>
      <c r="G2333">
        <v>1E-3</v>
      </c>
      <c r="H2333">
        <v>9.9999999999999995E-7</v>
      </c>
      <c r="I2333" t="s">
        <v>16</v>
      </c>
      <c r="J2333" t="s">
        <v>15</v>
      </c>
      <c r="N2333">
        <v>0.62</v>
      </c>
      <c r="O2333">
        <v>4.5</v>
      </c>
      <c r="P2333">
        <v>0.58020000000000005</v>
      </c>
      <c r="Q2333">
        <v>8.2951999999999995</v>
      </c>
      <c r="U2333">
        <v>0</v>
      </c>
      <c r="V2333">
        <v>0</v>
      </c>
      <c r="W2333" t="str" cm="1">
        <f t="array" ref="W2333">RoundToTwoSigFigs(B2333*$O2333+$N2333)&amp;" "&amp;$J2333</f>
        <v>0.62 µV</v>
      </c>
      <c r="X2333" t="str" cm="1">
        <f t="array" ref="X2333">RoundToTwoSigFigs(C2333*$O2333+$N2333)&amp;" "&amp;$J2333</f>
        <v>0.62 µV</v>
      </c>
      <c r="Y2333" t="b">
        <f t="shared" si="108"/>
        <v>0</v>
      </c>
      <c r="Z2333" t="b">
        <f t="shared" si="109"/>
        <v>1</v>
      </c>
      <c r="AA2333" t="b">
        <f t="shared" si="110"/>
        <v>1</v>
      </c>
    </row>
    <row r="2334" spans="1:27" x14ac:dyDescent="0.25">
      <c r="A2334">
        <v>2333</v>
      </c>
      <c r="B2334">
        <v>0</v>
      </c>
      <c r="C2334">
        <v>1E-3</v>
      </c>
      <c r="D2334" t="s">
        <v>118</v>
      </c>
      <c r="E2334" t="s">
        <v>699</v>
      </c>
      <c r="F2334">
        <v>0</v>
      </c>
      <c r="G2334">
        <v>1E-3</v>
      </c>
      <c r="H2334">
        <v>1.0000000000000001E-5</v>
      </c>
      <c r="I2334" t="s">
        <v>16</v>
      </c>
      <c r="J2334" t="s">
        <v>15</v>
      </c>
      <c r="N2334">
        <v>5.8</v>
      </c>
      <c r="O2334">
        <v>0.89276</v>
      </c>
      <c r="P2334">
        <v>5.8</v>
      </c>
      <c r="Q2334">
        <v>0.83626</v>
      </c>
      <c r="U2334">
        <v>0</v>
      </c>
      <c r="V2334">
        <v>0</v>
      </c>
      <c r="W2334" t="str" cm="1">
        <f t="array" ref="W2334">RoundToTwoSigFigs(B2334*$O2334+$N2334)&amp;" "&amp;$J2334</f>
        <v>5.8 µV</v>
      </c>
      <c r="X2334" t="str" cm="1">
        <f t="array" ref="X2334">RoundToTwoSigFigs(C2334*$O2334+$N2334)&amp;" "&amp;$J2334</f>
        <v>5.8 µV</v>
      </c>
      <c r="Y2334" t="b">
        <f t="shared" si="108"/>
        <v>0</v>
      </c>
      <c r="Z2334" t="b">
        <f t="shared" si="109"/>
        <v>1</v>
      </c>
      <c r="AA2334" t="b">
        <f t="shared" si="110"/>
        <v>1</v>
      </c>
    </row>
    <row r="2335" spans="1:27" x14ac:dyDescent="0.25">
      <c r="A2335">
        <v>2334</v>
      </c>
      <c r="B2335">
        <v>0</v>
      </c>
      <c r="C2335">
        <v>1E-3</v>
      </c>
      <c r="D2335" t="s">
        <v>118</v>
      </c>
      <c r="E2335" t="s">
        <v>699</v>
      </c>
      <c r="F2335">
        <v>0</v>
      </c>
      <c r="G2335">
        <v>1E-3</v>
      </c>
      <c r="H2335">
        <v>1E-4</v>
      </c>
      <c r="I2335" t="s">
        <v>16</v>
      </c>
      <c r="J2335" t="s">
        <v>15</v>
      </c>
      <c r="N2335">
        <v>58</v>
      </c>
      <c r="O2335">
        <v>0.10624</v>
      </c>
      <c r="P2335">
        <v>58</v>
      </c>
      <c r="Q2335">
        <v>8.3632999999999999E-2</v>
      </c>
      <c r="U2335">
        <v>0</v>
      </c>
      <c r="V2335">
        <v>0</v>
      </c>
      <c r="W2335" t="str" cm="1">
        <f t="array" ref="W2335">RoundToTwoSigFigs(B2335*$O2335+$N2335)&amp;" "&amp;$J2335</f>
        <v>58 µV</v>
      </c>
      <c r="X2335" t="str" cm="1">
        <f t="array" ref="X2335">RoundToTwoSigFigs(C2335*$O2335+$N2335)&amp;" "&amp;$J2335</f>
        <v>58 µV</v>
      </c>
      <c r="Y2335" t="b">
        <f t="shared" si="108"/>
        <v>0</v>
      </c>
      <c r="Z2335" t="b">
        <f t="shared" si="109"/>
        <v>1</v>
      </c>
      <c r="AA2335" t="b">
        <f t="shared" si="110"/>
        <v>1</v>
      </c>
    </row>
    <row r="2336" spans="1:27" x14ac:dyDescent="0.25">
      <c r="A2336">
        <v>2335</v>
      </c>
      <c r="B2336">
        <v>0</v>
      </c>
      <c r="C2336">
        <v>1E-3</v>
      </c>
      <c r="D2336" t="s">
        <v>118</v>
      </c>
      <c r="E2336" t="s">
        <v>699</v>
      </c>
      <c r="F2336">
        <v>0</v>
      </c>
      <c r="G2336">
        <v>1E-3</v>
      </c>
      <c r="H2336">
        <v>1E-3</v>
      </c>
      <c r="I2336" t="s">
        <v>16</v>
      </c>
      <c r="J2336" t="s">
        <v>15</v>
      </c>
      <c r="N2336">
        <v>580</v>
      </c>
      <c r="O2336">
        <v>1.7406000000000001E-2</v>
      </c>
      <c r="P2336">
        <v>580</v>
      </c>
      <c r="Q2336">
        <v>8.3633000000000006E-3</v>
      </c>
      <c r="U2336">
        <v>0</v>
      </c>
      <c r="V2336">
        <v>0</v>
      </c>
      <c r="W2336" t="str" cm="1">
        <f t="array" ref="W2336">RoundToTwoSigFigs(B2336*$O2336+$N2336)&amp;" "&amp;$J2336</f>
        <v>580 µV</v>
      </c>
      <c r="X2336" t="str" cm="1">
        <f t="array" ref="X2336">RoundToTwoSigFigs(C2336*$O2336+$N2336)&amp;" "&amp;$J2336</f>
        <v>580 µV</v>
      </c>
      <c r="Y2336" t="b">
        <f t="shared" si="108"/>
        <v>0</v>
      </c>
      <c r="Z2336" t="b">
        <f t="shared" si="109"/>
        <v>1</v>
      </c>
      <c r="AA2336" t="b">
        <f t="shared" si="110"/>
        <v>1</v>
      </c>
    </row>
    <row r="2337" spans="1:27" x14ac:dyDescent="0.25">
      <c r="A2337">
        <v>2336</v>
      </c>
      <c r="B2337">
        <v>4.0000000000000001E-3</v>
      </c>
      <c r="C2337">
        <v>7.0000000000000001E-3</v>
      </c>
      <c r="D2337" t="s">
        <v>118</v>
      </c>
      <c r="E2337" t="s">
        <v>699</v>
      </c>
      <c r="F2337">
        <v>1E-3</v>
      </c>
      <c r="G2337">
        <v>0.01</v>
      </c>
      <c r="H2337">
        <v>1E-8</v>
      </c>
      <c r="I2337" t="s">
        <v>16</v>
      </c>
      <c r="J2337" t="s">
        <v>15</v>
      </c>
      <c r="N2337">
        <v>0.62</v>
      </c>
      <c r="O2337">
        <v>4.5</v>
      </c>
      <c r="P2337">
        <v>6.0671999999999997E-2</v>
      </c>
      <c r="Q2337">
        <v>48.506</v>
      </c>
      <c r="U2337">
        <v>0</v>
      </c>
      <c r="V2337">
        <v>0</v>
      </c>
      <c r="W2337" t="str" cm="1">
        <f t="array" ref="W2337">RoundToTwoSigFigs(B2337*$O2337+$N2337)&amp;" "&amp;$J2337</f>
        <v>0.64 µV</v>
      </c>
      <c r="X2337" t="str" cm="1">
        <f t="array" ref="X2337">RoundToTwoSigFigs(C2337*$O2337+$N2337)&amp;" "&amp;$J2337</f>
        <v>0.65 µV</v>
      </c>
      <c r="Y2337" t="b">
        <f t="shared" si="108"/>
        <v>0</v>
      </c>
      <c r="Z2337" t="b">
        <f t="shared" si="109"/>
        <v>1</v>
      </c>
      <c r="AA2337" t="b">
        <f t="shared" si="110"/>
        <v>1</v>
      </c>
    </row>
    <row r="2338" spans="1:27" x14ac:dyDescent="0.25">
      <c r="A2338">
        <v>2337</v>
      </c>
      <c r="B2338">
        <v>4.0000000000000001E-3</v>
      </c>
      <c r="C2338">
        <v>7.0000000000000001E-3</v>
      </c>
      <c r="D2338" t="s">
        <v>118</v>
      </c>
      <c r="E2338" t="s">
        <v>699</v>
      </c>
      <c r="F2338">
        <v>1E-3</v>
      </c>
      <c r="G2338">
        <v>0.01</v>
      </c>
      <c r="H2338">
        <v>9.9999999999999995E-8</v>
      </c>
      <c r="I2338" t="s">
        <v>16</v>
      </c>
      <c r="J2338" t="s">
        <v>15</v>
      </c>
      <c r="N2338">
        <v>0.62</v>
      </c>
      <c r="O2338">
        <v>4.5</v>
      </c>
      <c r="P2338">
        <v>7.6235999999999998E-2</v>
      </c>
      <c r="Q2338">
        <v>47.253999999999998</v>
      </c>
      <c r="U2338">
        <v>0</v>
      </c>
      <c r="V2338">
        <v>0</v>
      </c>
      <c r="W2338" t="str" cm="1">
        <f t="array" ref="W2338">RoundToTwoSigFigs(B2338*$O2338+$N2338)&amp;" "&amp;$J2338</f>
        <v>0.64 µV</v>
      </c>
      <c r="X2338" t="str" cm="1">
        <f t="array" ref="X2338">RoundToTwoSigFigs(C2338*$O2338+$N2338)&amp;" "&amp;$J2338</f>
        <v>0.65 µV</v>
      </c>
      <c r="Y2338" t="b">
        <f t="shared" si="108"/>
        <v>0</v>
      </c>
      <c r="Z2338" t="b">
        <f t="shared" si="109"/>
        <v>1</v>
      </c>
      <c r="AA2338" t="b">
        <f t="shared" si="110"/>
        <v>1</v>
      </c>
    </row>
    <row r="2339" spans="1:27" x14ac:dyDescent="0.25">
      <c r="A2339">
        <v>2338</v>
      </c>
      <c r="B2339">
        <v>4.0000000000000001E-3</v>
      </c>
      <c r="C2339">
        <v>7.0000000000000001E-3</v>
      </c>
      <c r="D2339" t="s">
        <v>118</v>
      </c>
      <c r="E2339" t="s">
        <v>699</v>
      </c>
      <c r="F2339">
        <v>1E-3</v>
      </c>
      <c r="G2339">
        <v>0.01</v>
      </c>
      <c r="H2339">
        <v>9.9999999999999995E-7</v>
      </c>
      <c r="I2339" t="s">
        <v>16</v>
      </c>
      <c r="J2339" t="s">
        <v>15</v>
      </c>
      <c r="N2339">
        <v>0.62</v>
      </c>
      <c r="O2339">
        <v>19.155000000000001</v>
      </c>
      <c r="P2339">
        <v>0.56725000000000003</v>
      </c>
      <c r="Q2339">
        <v>22.911999999999999</v>
      </c>
      <c r="U2339">
        <v>0</v>
      </c>
      <c r="V2339">
        <v>0</v>
      </c>
      <c r="W2339" t="str" cm="1">
        <f t="array" ref="W2339">RoundToTwoSigFigs(B2339*$O2339+$N2339)&amp;" "&amp;$J2339</f>
        <v>0.7 µV</v>
      </c>
      <c r="X2339" t="str" cm="1">
        <f t="array" ref="X2339">RoundToTwoSigFigs(C2339*$O2339+$N2339)&amp;" "&amp;$J2339</f>
        <v>0.75 µV</v>
      </c>
      <c r="Y2339" t="b">
        <f t="shared" si="108"/>
        <v>0</v>
      </c>
      <c r="Z2339" t="b">
        <f t="shared" si="109"/>
        <v>1</v>
      </c>
      <c r="AA2339" t="b">
        <f t="shared" si="110"/>
        <v>1</v>
      </c>
    </row>
    <row r="2340" spans="1:27" x14ac:dyDescent="0.25">
      <c r="A2340">
        <v>2339</v>
      </c>
      <c r="B2340">
        <v>4.0000000000000001E-3</v>
      </c>
      <c r="C2340">
        <v>7.0000000000000001E-3</v>
      </c>
      <c r="D2340" t="s">
        <v>118</v>
      </c>
      <c r="E2340" t="s">
        <v>699</v>
      </c>
      <c r="F2340">
        <v>1E-3</v>
      </c>
      <c r="G2340">
        <v>0.01</v>
      </c>
      <c r="H2340">
        <v>1.0000000000000001E-5</v>
      </c>
      <c r="I2340" t="s">
        <v>16</v>
      </c>
      <c r="J2340" t="s">
        <v>15</v>
      </c>
      <c r="N2340">
        <v>5.7983000000000002</v>
      </c>
      <c r="O2340">
        <v>2.7570000000000001</v>
      </c>
      <c r="P2340">
        <v>5.7983000000000002</v>
      </c>
      <c r="Q2340">
        <v>2.7323</v>
      </c>
      <c r="U2340">
        <v>0</v>
      </c>
      <c r="V2340">
        <v>0</v>
      </c>
      <c r="W2340" t="str" cm="1">
        <f t="array" ref="W2340">RoundToTwoSigFigs(B2340*$O2340+$N2340)&amp;" "&amp;$J2340</f>
        <v>5.8 µV</v>
      </c>
      <c r="X2340" t="str" cm="1">
        <f t="array" ref="X2340">RoundToTwoSigFigs(C2340*$O2340+$N2340)&amp;" "&amp;$J2340</f>
        <v>5.8 µV</v>
      </c>
      <c r="Y2340" t="b">
        <f t="shared" si="108"/>
        <v>0</v>
      </c>
      <c r="Z2340" t="b">
        <f t="shared" si="109"/>
        <v>1</v>
      </c>
      <c r="AA2340" t="b">
        <f t="shared" si="110"/>
        <v>1</v>
      </c>
    </row>
    <row r="2341" spans="1:27" x14ac:dyDescent="0.25">
      <c r="A2341">
        <v>2340</v>
      </c>
      <c r="B2341">
        <v>4.0000000000000001E-3</v>
      </c>
      <c r="C2341">
        <v>7.0000000000000001E-3</v>
      </c>
      <c r="D2341" t="s">
        <v>118</v>
      </c>
      <c r="E2341" t="s">
        <v>699</v>
      </c>
      <c r="F2341">
        <v>1E-3</v>
      </c>
      <c r="G2341">
        <v>0.01</v>
      </c>
      <c r="H2341">
        <v>1E-4</v>
      </c>
      <c r="I2341" t="s">
        <v>16</v>
      </c>
      <c r="J2341" t="s">
        <v>15</v>
      </c>
      <c r="N2341">
        <v>58</v>
      </c>
      <c r="O2341">
        <v>0.2838</v>
      </c>
      <c r="P2341">
        <v>58</v>
      </c>
      <c r="Q2341">
        <v>0.27384999999999998</v>
      </c>
      <c r="U2341">
        <v>0</v>
      </c>
      <c r="V2341">
        <v>0</v>
      </c>
      <c r="W2341" t="str" cm="1">
        <f t="array" ref="W2341">RoundToTwoSigFigs(B2341*$O2341+$N2341)&amp;" "&amp;$J2341</f>
        <v>58 µV</v>
      </c>
      <c r="X2341" t="str" cm="1">
        <f t="array" ref="X2341">RoundToTwoSigFigs(C2341*$O2341+$N2341)&amp;" "&amp;$J2341</f>
        <v>58 µV</v>
      </c>
      <c r="Y2341" t="b">
        <f t="shared" si="108"/>
        <v>0</v>
      </c>
      <c r="Z2341" t="b">
        <f t="shared" si="109"/>
        <v>1</v>
      </c>
      <c r="AA2341" t="b">
        <f t="shared" si="110"/>
        <v>1</v>
      </c>
    </row>
    <row r="2342" spans="1:27" x14ac:dyDescent="0.25">
      <c r="A2342">
        <v>2341</v>
      </c>
      <c r="B2342">
        <v>4.0000000000000001E-3</v>
      </c>
      <c r="C2342">
        <v>7.0000000000000001E-3</v>
      </c>
      <c r="D2342" t="s">
        <v>118</v>
      </c>
      <c r="E2342" t="s">
        <v>699</v>
      </c>
      <c r="F2342">
        <v>1E-3</v>
      </c>
      <c r="G2342">
        <v>0.01</v>
      </c>
      <c r="H2342">
        <v>1E-3</v>
      </c>
      <c r="I2342" t="s">
        <v>16</v>
      </c>
      <c r="J2342" t="s">
        <v>15</v>
      </c>
      <c r="N2342">
        <v>580</v>
      </c>
      <c r="O2342">
        <v>3.1364000000000003E-2</v>
      </c>
      <c r="P2342">
        <v>580</v>
      </c>
      <c r="Q2342">
        <v>2.7386000000000001E-2</v>
      </c>
      <c r="U2342">
        <v>0</v>
      </c>
      <c r="V2342">
        <v>0</v>
      </c>
      <c r="W2342" t="str" cm="1">
        <f t="array" ref="W2342">RoundToTwoSigFigs(B2342*$O2342+$N2342)&amp;" "&amp;$J2342</f>
        <v>580 µV</v>
      </c>
      <c r="X2342" t="str" cm="1">
        <f t="array" ref="X2342">RoundToTwoSigFigs(C2342*$O2342+$N2342)&amp;" "&amp;$J2342</f>
        <v>580 µV</v>
      </c>
      <c r="Y2342" t="b">
        <f t="shared" si="108"/>
        <v>0</v>
      </c>
      <c r="Z2342" t="b">
        <f t="shared" si="109"/>
        <v>1</v>
      </c>
      <c r="AA2342" t="b">
        <f t="shared" si="110"/>
        <v>1</v>
      </c>
    </row>
    <row r="2343" spans="1:27" x14ac:dyDescent="0.25">
      <c r="A2343">
        <v>2342</v>
      </c>
      <c r="B2343">
        <v>0.04</v>
      </c>
      <c r="C2343">
        <v>7.0000000000000007E-2</v>
      </c>
      <c r="D2343" t="s">
        <v>118</v>
      </c>
      <c r="E2343" t="s">
        <v>699</v>
      </c>
      <c r="F2343">
        <v>0.01</v>
      </c>
      <c r="G2343">
        <v>0.1</v>
      </c>
      <c r="H2343">
        <v>9.9999999999999995E-8</v>
      </c>
      <c r="I2343" t="s">
        <v>16</v>
      </c>
      <c r="J2343" t="s">
        <v>15</v>
      </c>
      <c r="N2343">
        <v>0.48</v>
      </c>
      <c r="O2343">
        <v>37</v>
      </c>
      <c r="P2343">
        <v>0.47363</v>
      </c>
      <c r="Q2343">
        <v>36.624000000000002</v>
      </c>
      <c r="U2343">
        <v>0</v>
      </c>
      <c r="V2343">
        <v>0</v>
      </c>
      <c r="W2343" t="str" cm="1">
        <f t="array" ref="W2343">RoundToTwoSigFigs(B2343*$O2343+$N2343)&amp;" "&amp;$J2343</f>
        <v>2 µV</v>
      </c>
      <c r="X2343" t="str" cm="1">
        <f t="array" ref="X2343">RoundToTwoSigFigs(C2343*$O2343+$N2343)&amp;" "&amp;$J2343</f>
        <v>3.1 µV</v>
      </c>
      <c r="Y2343" t="b">
        <f t="shared" si="108"/>
        <v>0</v>
      </c>
      <c r="Z2343" t="b">
        <f t="shared" si="109"/>
        <v>1</v>
      </c>
      <c r="AA2343" t="b">
        <f t="shared" si="110"/>
        <v>1</v>
      </c>
    </row>
    <row r="2344" spans="1:27" x14ac:dyDescent="0.25">
      <c r="A2344">
        <v>2343</v>
      </c>
      <c r="B2344">
        <v>0.04</v>
      </c>
      <c r="C2344">
        <v>7.0000000000000007E-2</v>
      </c>
      <c r="D2344" t="s">
        <v>118</v>
      </c>
      <c r="E2344" t="s">
        <v>699</v>
      </c>
      <c r="F2344">
        <v>0.01</v>
      </c>
      <c r="G2344">
        <v>0.1</v>
      </c>
      <c r="H2344">
        <v>9.9999999999999995E-7</v>
      </c>
      <c r="I2344" t="s">
        <v>16</v>
      </c>
      <c r="J2344" t="s">
        <v>15</v>
      </c>
      <c r="N2344">
        <v>0.66959999999999997</v>
      </c>
      <c r="O2344">
        <v>35.075000000000003</v>
      </c>
      <c r="P2344">
        <v>0.66822999999999999</v>
      </c>
      <c r="Q2344">
        <v>35.079000000000001</v>
      </c>
      <c r="U2344">
        <v>0</v>
      </c>
      <c r="V2344">
        <v>0</v>
      </c>
      <c r="W2344" t="str" cm="1">
        <f t="array" ref="W2344">RoundToTwoSigFigs(B2344*$O2344+$N2344)&amp;" "&amp;$J2344</f>
        <v>2.1 µV</v>
      </c>
      <c r="X2344" t="str" cm="1">
        <f t="array" ref="X2344">RoundToTwoSigFigs(C2344*$O2344+$N2344)&amp;" "&amp;$J2344</f>
        <v>3.1 µV</v>
      </c>
      <c r="Y2344" t="b">
        <f t="shared" si="108"/>
        <v>0</v>
      </c>
      <c r="Z2344" t="b">
        <f t="shared" si="109"/>
        <v>1</v>
      </c>
      <c r="AA2344" t="b">
        <f t="shared" si="110"/>
        <v>1</v>
      </c>
    </row>
    <row r="2345" spans="1:27" x14ac:dyDescent="0.25">
      <c r="A2345">
        <v>2344</v>
      </c>
      <c r="B2345">
        <v>0.04</v>
      </c>
      <c r="C2345">
        <v>7.0000000000000007E-2</v>
      </c>
      <c r="D2345" t="s">
        <v>118</v>
      </c>
      <c r="E2345" t="s">
        <v>699</v>
      </c>
      <c r="F2345">
        <v>0.01</v>
      </c>
      <c r="G2345">
        <v>0.1</v>
      </c>
      <c r="H2345">
        <v>1.0000000000000001E-5</v>
      </c>
      <c r="I2345" t="s">
        <v>16</v>
      </c>
      <c r="J2345" t="s">
        <v>15</v>
      </c>
      <c r="N2345">
        <v>5.7206999999999999</v>
      </c>
      <c r="O2345">
        <v>14.051</v>
      </c>
      <c r="P2345">
        <v>5.7199</v>
      </c>
      <c r="Q2345">
        <v>14.036</v>
      </c>
      <c r="U2345">
        <v>0</v>
      </c>
      <c r="V2345">
        <v>0</v>
      </c>
      <c r="W2345" t="str" cm="1">
        <f t="array" ref="W2345">RoundToTwoSigFigs(B2345*$O2345+$N2345)&amp;" "&amp;$J2345</f>
        <v>6.3 µV</v>
      </c>
      <c r="X2345" t="str" cm="1">
        <f t="array" ref="X2345">RoundToTwoSigFigs(C2345*$O2345+$N2345)&amp;" "&amp;$J2345</f>
        <v>6.7 µV</v>
      </c>
      <c r="Y2345" t="b">
        <f t="shared" si="108"/>
        <v>0</v>
      </c>
      <c r="Z2345" t="b">
        <f t="shared" si="109"/>
        <v>1</v>
      </c>
      <c r="AA2345" t="b">
        <f t="shared" si="110"/>
        <v>1</v>
      </c>
    </row>
    <row r="2346" spans="1:27" x14ac:dyDescent="0.25">
      <c r="A2346">
        <v>2345</v>
      </c>
      <c r="B2346">
        <v>0.04</v>
      </c>
      <c r="C2346">
        <v>7.0000000000000007E-2</v>
      </c>
      <c r="D2346" t="s">
        <v>118</v>
      </c>
      <c r="E2346" t="s">
        <v>699</v>
      </c>
      <c r="F2346">
        <v>0.01</v>
      </c>
      <c r="G2346">
        <v>0.1</v>
      </c>
      <c r="H2346">
        <v>1E-4</v>
      </c>
      <c r="I2346" t="s">
        <v>16</v>
      </c>
      <c r="J2346" t="s">
        <v>15</v>
      </c>
      <c r="N2346">
        <v>57.991</v>
      </c>
      <c r="O2346">
        <v>1.5773999999999999</v>
      </c>
      <c r="P2346">
        <v>57.99</v>
      </c>
      <c r="Q2346">
        <v>1.5689</v>
      </c>
      <c r="U2346">
        <v>0</v>
      </c>
      <c r="V2346">
        <v>0</v>
      </c>
      <c r="W2346" t="str" cm="1">
        <f t="array" ref="W2346">RoundToTwoSigFigs(B2346*$O2346+$N2346)&amp;" "&amp;$J2346</f>
        <v>58 µV</v>
      </c>
      <c r="X2346" t="str" cm="1">
        <f t="array" ref="X2346">RoundToTwoSigFigs(C2346*$O2346+$N2346)&amp;" "&amp;$J2346</f>
        <v>58 µV</v>
      </c>
      <c r="Y2346" t="b">
        <f t="shared" si="108"/>
        <v>0</v>
      </c>
      <c r="Z2346" t="b">
        <f t="shared" si="109"/>
        <v>1</v>
      </c>
      <c r="AA2346" t="b">
        <f t="shared" si="110"/>
        <v>1</v>
      </c>
    </row>
    <row r="2347" spans="1:27" x14ac:dyDescent="0.25">
      <c r="A2347">
        <v>2346</v>
      </c>
      <c r="B2347">
        <v>0.04</v>
      </c>
      <c r="C2347">
        <v>7.0000000000000007E-2</v>
      </c>
      <c r="D2347" t="s">
        <v>118</v>
      </c>
      <c r="E2347" t="s">
        <v>699</v>
      </c>
      <c r="F2347">
        <v>0.01</v>
      </c>
      <c r="G2347">
        <v>0.1</v>
      </c>
      <c r="H2347">
        <v>1E-3</v>
      </c>
      <c r="I2347" t="s">
        <v>16</v>
      </c>
      <c r="J2347" t="s">
        <v>15</v>
      </c>
      <c r="N2347">
        <v>580</v>
      </c>
      <c r="O2347">
        <v>0.16048999999999999</v>
      </c>
      <c r="P2347">
        <v>580</v>
      </c>
      <c r="Q2347">
        <v>0.15709999999999999</v>
      </c>
      <c r="U2347">
        <v>0</v>
      </c>
      <c r="V2347">
        <v>0</v>
      </c>
      <c r="W2347" t="str" cm="1">
        <f t="array" ref="W2347">RoundToTwoSigFigs(B2347*$O2347+$N2347)&amp;" "&amp;$J2347</f>
        <v>580 µV</v>
      </c>
      <c r="X2347" t="str" cm="1">
        <f t="array" ref="X2347">RoundToTwoSigFigs(C2347*$O2347+$N2347)&amp;" "&amp;$J2347</f>
        <v>580 µV</v>
      </c>
      <c r="Y2347" t="b">
        <f t="shared" si="108"/>
        <v>0</v>
      </c>
      <c r="Z2347" t="b">
        <f t="shared" si="109"/>
        <v>1</v>
      </c>
      <c r="AA2347" t="b">
        <f t="shared" si="110"/>
        <v>1</v>
      </c>
    </row>
    <row r="2348" spans="1:27" x14ac:dyDescent="0.25">
      <c r="A2348">
        <v>2347</v>
      </c>
      <c r="B2348">
        <v>0.04</v>
      </c>
      <c r="C2348">
        <v>7.0000000000000007E-2</v>
      </c>
      <c r="D2348" t="s">
        <v>118</v>
      </c>
      <c r="E2348" t="s">
        <v>699</v>
      </c>
      <c r="F2348">
        <v>0.01</v>
      </c>
      <c r="G2348">
        <v>0.1</v>
      </c>
      <c r="H2348">
        <v>0.01</v>
      </c>
      <c r="I2348" t="s">
        <v>16</v>
      </c>
      <c r="J2348" t="s">
        <v>15</v>
      </c>
      <c r="N2348">
        <v>5800</v>
      </c>
      <c r="O2348">
        <v>1.7066999999999999E-2</v>
      </c>
      <c r="P2348">
        <v>5800</v>
      </c>
      <c r="Q2348">
        <v>1.5709999999999998E-2</v>
      </c>
      <c r="U2348">
        <v>0</v>
      </c>
      <c r="V2348">
        <v>0</v>
      </c>
      <c r="W2348" t="str" cm="1">
        <f t="array" ref="W2348">RoundToTwoSigFigs(B2348*$O2348+$N2348)&amp;" "&amp;$J2348</f>
        <v>5800 µV</v>
      </c>
      <c r="X2348" t="str" cm="1">
        <f t="array" ref="X2348">RoundToTwoSigFigs(C2348*$O2348+$N2348)&amp;" "&amp;$J2348</f>
        <v>5800 µV</v>
      </c>
      <c r="Y2348" t="b">
        <f t="shared" si="108"/>
        <v>0</v>
      </c>
      <c r="Z2348" t="b">
        <f t="shared" si="109"/>
        <v>1</v>
      </c>
      <c r="AA2348" t="b">
        <f t="shared" si="110"/>
        <v>1</v>
      </c>
    </row>
    <row r="2349" spans="1:27" x14ac:dyDescent="0.25">
      <c r="A2349">
        <v>2348</v>
      </c>
      <c r="B2349">
        <v>0.4</v>
      </c>
      <c r="C2349">
        <v>0.7</v>
      </c>
      <c r="D2349" t="s">
        <v>118</v>
      </c>
      <c r="E2349" t="s">
        <v>699</v>
      </c>
      <c r="F2349">
        <v>0.1</v>
      </c>
      <c r="G2349">
        <v>1</v>
      </c>
      <c r="H2349">
        <v>9.9999999999999995E-7</v>
      </c>
      <c r="I2349" t="s">
        <v>16</v>
      </c>
      <c r="J2349" t="s">
        <v>15</v>
      </c>
      <c r="N2349">
        <v>4.7</v>
      </c>
      <c r="O2349">
        <v>41</v>
      </c>
      <c r="P2349">
        <v>4.6517999999999997</v>
      </c>
      <c r="Q2349">
        <v>40.781999999999996</v>
      </c>
      <c r="U2349">
        <v>0</v>
      </c>
      <c r="V2349">
        <v>0</v>
      </c>
      <c r="W2349" t="str" cm="1">
        <f t="array" ref="W2349">RoundToTwoSigFigs(B2349*$O2349+$N2349)&amp;" "&amp;$J2349</f>
        <v>21 µV</v>
      </c>
      <c r="X2349" t="str" cm="1">
        <f t="array" ref="X2349">RoundToTwoSigFigs(C2349*$O2349+$N2349)&amp;" "&amp;$J2349</f>
        <v>33 µV</v>
      </c>
      <c r="Y2349" t="b">
        <f t="shared" si="108"/>
        <v>0</v>
      </c>
      <c r="Z2349" t="b">
        <f t="shared" si="109"/>
        <v>1</v>
      </c>
      <c r="AA2349" t="b">
        <f t="shared" si="110"/>
        <v>1</v>
      </c>
    </row>
    <row r="2350" spans="1:27" x14ac:dyDescent="0.25">
      <c r="A2350">
        <v>2349</v>
      </c>
      <c r="B2350">
        <v>0.4</v>
      </c>
      <c r="C2350">
        <v>0.7</v>
      </c>
      <c r="D2350" t="s">
        <v>118</v>
      </c>
      <c r="E2350" t="s">
        <v>699</v>
      </c>
      <c r="F2350">
        <v>0.1</v>
      </c>
      <c r="G2350">
        <v>1</v>
      </c>
      <c r="H2350">
        <v>1.0000000000000001E-5</v>
      </c>
      <c r="I2350" t="s">
        <v>16</v>
      </c>
      <c r="J2350" t="s">
        <v>15</v>
      </c>
      <c r="N2350">
        <v>6.5522999999999998</v>
      </c>
      <c r="O2350">
        <v>39.255000000000003</v>
      </c>
      <c r="P2350">
        <v>6.5388999999999999</v>
      </c>
      <c r="Q2350">
        <v>39.26</v>
      </c>
      <c r="U2350">
        <v>0</v>
      </c>
      <c r="V2350">
        <v>0</v>
      </c>
      <c r="W2350" t="str" cm="1">
        <f t="array" ref="W2350">RoundToTwoSigFigs(B2350*$O2350+$N2350)&amp;" "&amp;$J2350</f>
        <v>22 µV</v>
      </c>
      <c r="X2350" t="str" cm="1">
        <f t="array" ref="X2350">RoundToTwoSigFigs(C2350*$O2350+$N2350)&amp;" "&amp;$J2350</f>
        <v>34 µV</v>
      </c>
      <c r="Y2350" t="b">
        <f t="shared" si="108"/>
        <v>0</v>
      </c>
      <c r="Z2350" t="b">
        <f t="shared" si="109"/>
        <v>1</v>
      </c>
      <c r="AA2350" t="b">
        <f t="shared" si="110"/>
        <v>1</v>
      </c>
    </row>
    <row r="2351" spans="1:27" x14ac:dyDescent="0.25">
      <c r="A2351">
        <v>2350</v>
      </c>
      <c r="B2351">
        <v>0.4</v>
      </c>
      <c r="C2351">
        <v>0.7</v>
      </c>
      <c r="D2351" t="s">
        <v>118</v>
      </c>
      <c r="E2351" t="s">
        <v>699</v>
      </c>
      <c r="F2351">
        <v>0.1</v>
      </c>
      <c r="G2351">
        <v>1</v>
      </c>
      <c r="H2351">
        <v>1E-4</v>
      </c>
      <c r="I2351" t="s">
        <v>16</v>
      </c>
      <c r="J2351" t="s">
        <v>15</v>
      </c>
      <c r="N2351">
        <v>56.988999999999997</v>
      </c>
      <c r="O2351">
        <v>16.704999999999998</v>
      </c>
      <c r="P2351">
        <v>56.981000000000002</v>
      </c>
      <c r="Q2351">
        <v>16.693000000000001</v>
      </c>
      <c r="U2351">
        <v>0</v>
      </c>
      <c r="V2351">
        <v>0</v>
      </c>
      <c r="W2351" t="str" cm="1">
        <f t="array" ref="W2351">RoundToTwoSigFigs(B2351*$O2351+$N2351)&amp;" "&amp;$J2351</f>
        <v>64 µV</v>
      </c>
      <c r="X2351" t="str" cm="1">
        <f t="array" ref="X2351">RoundToTwoSigFigs(C2351*$O2351+$N2351)&amp;" "&amp;$J2351</f>
        <v>69 µV</v>
      </c>
      <c r="Y2351" t="b">
        <f t="shared" si="108"/>
        <v>0</v>
      </c>
      <c r="Z2351" t="b">
        <f t="shared" si="109"/>
        <v>1</v>
      </c>
      <c r="AA2351" t="b">
        <f t="shared" si="110"/>
        <v>1</v>
      </c>
    </row>
    <row r="2352" spans="1:27" x14ac:dyDescent="0.25">
      <c r="A2352">
        <v>2351</v>
      </c>
      <c r="B2352">
        <v>0.4</v>
      </c>
      <c r="C2352">
        <v>0.7</v>
      </c>
      <c r="D2352" t="s">
        <v>118</v>
      </c>
      <c r="E2352" t="s">
        <v>699</v>
      </c>
      <c r="F2352">
        <v>0.1</v>
      </c>
      <c r="G2352">
        <v>1</v>
      </c>
      <c r="H2352">
        <v>1E-3</v>
      </c>
      <c r="I2352" t="s">
        <v>16</v>
      </c>
      <c r="J2352" t="s">
        <v>15</v>
      </c>
      <c r="N2352">
        <v>579.88</v>
      </c>
      <c r="O2352">
        <v>1.9084000000000001</v>
      </c>
      <c r="P2352">
        <v>579.88</v>
      </c>
      <c r="Q2352">
        <v>1.9012</v>
      </c>
      <c r="U2352">
        <v>0</v>
      </c>
      <c r="V2352">
        <v>0</v>
      </c>
      <c r="W2352" t="str" cm="1">
        <f t="array" ref="W2352">RoundToTwoSigFigs(B2352*$O2352+$N2352)&amp;" "&amp;$J2352</f>
        <v>580 µV</v>
      </c>
      <c r="X2352" t="str" cm="1">
        <f t="array" ref="X2352">RoundToTwoSigFigs(C2352*$O2352+$N2352)&amp;" "&amp;$J2352</f>
        <v>580 µV</v>
      </c>
      <c r="Y2352" t="b">
        <f t="shared" si="108"/>
        <v>0</v>
      </c>
      <c r="Z2352" t="b">
        <f t="shared" si="109"/>
        <v>1</v>
      </c>
      <c r="AA2352" t="b">
        <f t="shared" si="110"/>
        <v>1</v>
      </c>
    </row>
    <row r="2353" spans="1:27" x14ac:dyDescent="0.25">
      <c r="A2353">
        <v>2352</v>
      </c>
      <c r="B2353">
        <v>0.4</v>
      </c>
      <c r="C2353">
        <v>0.7</v>
      </c>
      <c r="D2353" t="s">
        <v>118</v>
      </c>
      <c r="E2353" t="s">
        <v>699</v>
      </c>
      <c r="F2353">
        <v>0.1</v>
      </c>
      <c r="G2353">
        <v>1</v>
      </c>
      <c r="H2353">
        <v>0.01</v>
      </c>
      <c r="I2353" t="s">
        <v>16</v>
      </c>
      <c r="J2353" t="s">
        <v>15</v>
      </c>
      <c r="N2353">
        <v>5800</v>
      </c>
      <c r="O2353">
        <v>0.19328999999999999</v>
      </c>
      <c r="P2353">
        <v>5800</v>
      </c>
      <c r="Q2353">
        <v>0.19042000000000001</v>
      </c>
      <c r="U2353">
        <v>0</v>
      </c>
      <c r="V2353">
        <v>0</v>
      </c>
      <c r="W2353" t="str" cm="1">
        <f t="array" ref="W2353">RoundToTwoSigFigs(B2353*$O2353+$N2353)&amp;" "&amp;$J2353</f>
        <v>5800 µV</v>
      </c>
      <c r="X2353" t="str" cm="1">
        <f t="array" ref="X2353">RoundToTwoSigFigs(C2353*$O2353+$N2353)&amp;" "&amp;$J2353</f>
        <v>5800 µV</v>
      </c>
      <c r="Y2353" t="b">
        <f t="shared" si="108"/>
        <v>0</v>
      </c>
      <c r="Z2353" t="b">
        <f t="shared" si="109"/>
        <v>1</v>
      </c>
      <c r="AA2353" t="b">
        <f t="shared" si="110"/>
        <v>1</v>
      </c>
    </row>
    <row r="2354" spans="1:27" x14ac:dyDescent="0.25">
      <c r="A2354">
        <v>2353</v>
      </c>
      <c r="B2354">
        <v>0.4</v>
      </c>
      <c r="C2354">
        <v>0.7</v>
      </c>
      <c r="D2354" t="s">
        <v>118</v>
      </c>
      <c r="E2354" t="s">
        <v>699</v>
      </c>
      <c r="F2354">
        <v>0.1</v>
      </c>
      <c r="G2354">
        <v>1</v>
      </c>
      <c r="H2354">
        <v>0.1</v>
      </c>
      <c r="I2354" t="s">
        <v>16</v>
      </c>
      <c r="J2354" t="s">
        <v>15</v>
      </c>
      <c r="N2354">
        <v>58000</v>
      </c>
      <c r="O2354">
        <v>2.0188000000000001E-2</v>
      </c>
      <c r="P2354">
        <v>58000</v>
      </c>
      <c r="Q2354">
        <v>1.9042E-2</v>
      </c>
      <c r="U2354">
        <v>0</v>
      </c>
      <c r="V2354">
        <v>0</v>
      </c>
      <c r="W2354" t="str" cm="1">
        <f t="array" ref="W2354">RoundToTwoSigFigs(B2354*$O2354+$N2354)&amp;" "&amp;$J2354</f>
        <v>58000 µV</v>
      </c>
      <c r="X2354" t="str" cm="1">
        <f t="array" ref="X2354">RoundToTwoSigFigs(C2354*$O2354+$N2354)&amp;" "&amp;$J2354</f>
        <v>58000 µV</v>
      </c>
      <c r="Y2354" t="b">
        <f t="shared" si="108"/>
        <v>0</v>
      </c>
      <c r="Z2354" t="b">
        <f t="shared" si="109"/>
        <v>1</v>
      </c>
      <c r="AA2354" t="b">
        <f t="shared" si="110"/>
        <v>1</v>
      </c>
    </row>
    <row r="2355" spans="1:27" x14ac:dyDescent="0.25">
      <c r="A2355">
        <v>2354</v>
      </c>
      <c r="B2355">
        <v>4</v>
      </c>
      <c r="C2355">
        <v>7</v>
      </c>
      <c r="D2355" t="s">
        <v>118</v>
      </c>
      <c r="E2355" t="s">
        <v>699</v>
      </c>
      <c r="F2355">
        <v>1</v>
      </c>
      <c r="G2355">
        <v>10</v>
      </c>
      <c r="H2355">
        <v>1.0000000000000001E-5</v>
      </c>
      <c r="I2355" t="s">
        <v>16</v>
      </c>
      <c r="J2355" t="s">
        <v>15</v>
      </c>
      <c r="N2355">
        <v>47</v>
      </c>
      <c r="O2355">
        <v>35</v>
      </c>
      <c r="P2355">
        <v>46.375999999999998</v>
      </c>
      <c r="Q2355">
        <v>34.813000000000002</v>
      </c>
      <c r="U2355">
        <v>0</v>
      </c>
      <c r="V2355">
        <v>0</v>
      </c>
      <c r="W2355" t="str" cm="1">
        <f t="array" ref="W2355">RoundToTwoSigFigs(B2355*$O2355+$N2355)&amp;" "&amp;$J2355</f>
        <v>190 µV</v>
      </c>
      <c r="X2355" t="str" cm="1">
        <f t="array" ref="X2355">RoundToTwoSigFigs(C2355*$O2355+$N2355)&amp;" "&amp;$J2355</f>
        <v>290 µV</v>
      </c>
      <c r="Y2355" t="b">
        <f t="shared" si="108"/>
        <v>0</v>
      </c>
      <c r="Z2355" t="b">
        <f t="shared" si="109"/>
        <v>1</v>
      </c>
      <c r="AA2355" t="b">
        <f t="shared" si="110"/>
        <v>1</v>
      </c>
    </row>
    <row r="2356" spans="1:27" x14ac:dyDescent="0.25">
      <c r="A2356">
        <v>2355</v>
      </c>
      <c r="B2356">
        <v>4</v>
      </c>
      <c r="C2356">
        <v>7</v>
      </c>
      <c r="D2356" t="s">
        <v>118</v>
      </c>
      <c r="E2356" t="s">
        <v>699</v>
      </c>
      <c r="F2356">
        <v>1</v>
      </c>
      <c r="G2356">
        <v>10</v>
      </c>
      <c r="H2356">
        <v>1E-4</v>
      </c>
      <c r="I2356" t="s">
        <v>16</v>
      </c>
      <c r="J2356" t="s">
        <v>15</v>
      </c>
      <c r="N2356">
        <v>66.457999999999998</v>
      </c>
      <c r="O2356">
        <v>33.231999999999999</v>
      </c>
      <c r="P2356">
        <v>66.382000000000005</v>
      </c>
      <c r="Q2356">
        <v>33.231999999999999</v>
      </c>
      <c r="U2356">
        <v>0</v>
      </c>
      <c r="V2356">
        <v>0</v>
      </c>
      <c r="W2356" t="str" cm="1">
        <f t="array" ref="W2356">RoundToTwoSigFigs(B2356*$O2356+$N2356)&amp;" "&amp;$J2356</f>
        <v>200 µV</v>
      </c>
      <c r="X2356" t="str" cm="1">
        <f t="array" ref="X2356">RoundToTwoSigFigs(C2356*$O2356+$N2356)&amp;" "&amp;$J2356</f>
        <v>300 µV</v>
      </c>
      <c r="Y2356" t="b">
        <f t="shared" si="108"/>
        <v>0</v>
      </c>
      <c r="Z2356" t="b">
        <f t="shared" si="109"/>
        <v>1</v>
      </c>
      <c r="AA2356" t="b">
        <f t="shared" si="110"/>
        <v>1</v>
      </c>
    </row>
    <row r="2357" spans="1:27" x14ac:dyDescent="0.25">
      <c r="A2357">
        <v>2356</v>
      </c>
      <c r="B2357">
        <v>4</v>
      </c>
      <c r="C2357">
        <v>7</v>
      </c>
      <c r="D2357" t="s">
        <v>118</v>
      </c>
      <c r="E2357" t="s">
        <v>699</v>
      </c>
      <c r="F2357">
        <v>1</v>
      </c>
      <c r="G2357">
        <v>10</v>
      </c>
      <c r="H2357">
        <v>1E-3</v>
      </c>
      <c r="I2357" t="s">
        <v>16</v>
      </c>
      <c r="J2357" t="s">
        <v>15</v>
      </c>
      <c r="N2357">
        <v>572.80999999999995</v>
      </c>
      <c r="O2357">
        <v>12.879</v>
      </c>
      <c r="P2357">
        <v>572.76</v>
      </c>
      <c r="Q2357">
        <v>12.867000000000001</v>
      </c>
      <c r="U2357">
        <v>0</v>
      </c>
      <c r="V2357">
        <v>0</v>
      </c>
      <c r="W2357" t="str" cm="1">
        <f t="array" ref="W2357">RoundToTwoSigFigs(B2357*$O2357+$N2357)&amp;" "&amp;$J2357</f>
        <v>620 µV</v>
      </c>
      <c r="X2357" t="str" cm="1">
        <f t="array" ref="X2357">RoundToTwoSigFigs(C2357*$O2357+$N2357)&amp;" "&amp;$J2357</f>
        <v>660 µV</v>
      </c>
      <c r="Y2357" t="b">
        <f t="shared" si="108"/>
        <v>0</v>
      </c>
      <c r="Z2357" t="b">
        <f t="shared" si="109"/>
        <v>1</v>
      </c>
      <c r="AA2357" t="b">
        <f t="shared" si="110"/>
        <v>1</v>
      </c>
    </row>
    <row r="2358" spans="1:27" x14ac:dyDescent="0.25">
      <c r="A2358">
        <v>2357</v>
      </c>
      <c r="B2358">
        <v>4</v>
      </c>
      <c r="C2358">
        <v>7</v>
      </c>
      <c r="D2358" t="s">
        <v>118</v>
      </c>
      <c r="E2358" t="s">
        <v>699</v>
      </c>
      <c r="F2358">
        <v>1</v>
      </c>
      <c r="G2358">
        <v>10</v>
      </c>
      <c r="H2358">
        <v>0.01</v>
      </c>
      <c r="I2358" t="s">
        <v>16</v>
      </c>
      <c r="J2358" t="s">
        <v>15</v>
      </c>
      <c r="N2358">
        <v>5799.2</v>
      </c>
      <c r="O2358">
        <v>1.4325000000000001</v>
      </c>
      <c r="P2358">
        <v>5799.1</v>
      </c>
      <c r="Q2358">
        <v>1.4258999999999999</v>
      </c>
      <c r="U2358">
        <v>0</v>
      </c>
      <c r="V2358">
        <v>0</v>
      </c>
      <c r="W2358" t="str" cm="1">
        <f t="array" ref="W2358">RoundToTwoSigFigs(B2358*$O2358+$N2358)&amp;" "&amp;$J2358</f>
        <v>5800 µV</v>
      </c>
      <c r="X2358" t="str" cm="1">
        <f t="array" ref="X2358">RoundToTwoSigFigs(C2358*$O2358+$N2358)&amp;" "&amp;$J2358</f>
        <v>5800 µV</v>
      </c>
      <c r="Y2358" t="b">
        <f t="shared" si="108"/>
        <v>0</v>
      </c>
      <c r="Z2358" t="b">
        <f t="shared" si="109"/>
        <v>1</v>
      </c>
      <c r="AA2358" t="b">
        <f t="shared" si="110"/>
        <v>1</v>
      </c>
    </row>
    <row r="2359" spans="1:27" x14ac:dyDescent="0.25">
      <c r="A2359">
        <v>2358</v>
      </c>
      <c r="B2359">
        <v>4</v>
      </c>
      <c r="C2359">
        <v>7</v>
      </c>
      <c r="D2359" t="s">
        <v>118</v>
      </c>
      <c r="E2359" t="s">
        <v>699</v>
      </c>
      <c r="F2359">
        <v>1</v>
      </c>
      <c r="G2359">
        <v>10</v>
      </c>
      <c r="H2359">
        <v>0.1</v>
      </c>
      <c r="I2359" t="s">
        <v>16</v>
      </c>
      <c r="J2359" t="s">
        <v>15</v>
      </c>
      <c r="N2359">
        <v>58000</v>
      </c>
      <c r="O2359">
        <v>0.1454</v>
      </c>
      <c r="P2359">
        <v>58000</v>
      </c>
      <c r="Q2359">
        <v>0.14276</v>
      </c>
      <c r="U2359">
        <v>0</v>
      </c>
      <c r="V2359">
        <v>0</v>
      </c>
      <c r="W2359" t="str" cm="1">
        <f t="array" ref="W2359">RoundToTwoSigFigs(B2359*$O2359+$N2359)&amp;" "&amp;$J2359</f>
        <v>58000 µV</v>
      </c>
      <c r="X2359" t="str" cm="1">
        <f t="array" ref="X2359">RoundToTwoSigFigs(C2359*$O2359+$N2359)&amp;" "&amp;$J2359</f>
        <v>58000 µV</v>
      </c>
      <c r="Y2359" t="b">
        <f t="shared" si="108"/>
        <v>0</v>
      </c>
      <c r="Z2359" t="b">
        <f t="shared" si="109"/>
        <v>1</v>
      </c>
      <c r="AA2359" t="b">
        <f t="shared" si="110"/>
        <v>1</v>
      </c>
    </row>
    <row r="2360" spans="1:27" x14ac:dyDescent="0.25">
      <c r="A2360">
        <v>2359</v>
      </c>
      <c r="B2360">
        <v>4</v>
      </c>
      <c r="C2360">
        <v>7</v>
      </c>
      <c r="D2360" t="s">
        <v>118</v>
      </c>
      <c r="E2360" t="s">
        <v>699</v>
      </c>
      <c r="F2360">
        <v>1</v>
      </c>
      <c r="G2360">
        <v>10</v>
      </c>
      <c r="H2360">
        <v>1</v>
      </c>
      <c r="I2360" t="s">
        <v>16</v>
      </c>
      <c r="J2360" t="s">
        <v>15</v>
      </c>
      <c r="N2360">
        <v>580000</v>
      </c>
      <c r="O2360">
        <v>1.5330999999999999E-2</v>
      </c>
      <c r="P2360">
        <v>580000</v>
      </c>
      <c r="Q2360">
        <v>1.4276E-2</v>
      </c>
      <c r="U2360">
        <v>0</v>
      </c>
      <c r="V2360">
        <v>0</v>
      </c>
      <c r="W2360" t="str" cm="1">
        <f t="array" ref="W2360">RoundToTwoSigFigs(B2360*$O2360+$N2360)&amp;" "&amp;$J2360</f>
        <v>580000 µV</v>
      </c>
      <c r="X2360" t="str" cm="1">
        <f t="array" ref="X2360">RoundToTwoSigFigs(C2360*$O2360+$N2360)&amp;" "&amp;$J2360</f>
        <v>580000 µV</v>
      </c>
      <c r="Y2360" t="b">
        <f t="shared" si="108"/>
        <v>0</v>
      </c>
      <c r="Z2360" t="b">
        <f t="shared" si="109"/>
        <v>1</v>
      </c>
      <c r="AA2360" t="b">
        <f t="shared" si="110"/>
        <v>1</v>
      </c>
    </row>
    <row r="2361" spans="1:27" x14ac:dyDescent="0.25">
      <c r="A2361">
        <v>2360</v>
      </c>
      <c r="B2361">
        <v>40</v>
      </c>
      <c r="C2361">
        <v>70</v>
      </c>
      <c r="D2361" t="s">
        <v>118</v>
      </c>
      <c r="E2361" t="s">
        <v>699</v>
      </c>
      <c r="F2361">
        <v>10</v>
      </c>
      <c r="G2361">
        <v>100</v>
      </c>
      <c r="H2361">
        <v>1E-4</v>
      </c>
      <c r="I2361" t="s">
        <v>16</v>
      </c>
      <c r="J2361" t="s">
        <v>14</v>
      </c>
      <c r="N2361">
        <v>0.57999999999999996</v>
      </c>
      <c r="O2361">
        <v>4.1000000000000002E-2</v>
      </c>
      <c r="P2361">
        <v>0.57894999999999996</v>
      </c>
      <c r="Q2361">
        <v>4.0740999999999999E-2</v>
      </c>
      <c r="U2361">
        <v>0</v>
      </c>
      <c r="V2361">
        <v>0</v>
      </c>
      <c r="W2361" t="str" cm="1">
        <f t="array" ref="W2361">RoundToTwoSigFigs(B2361*$O2361+$N2361)&amp;" "&amp;$J2361</f>
        <v>2.2 mV</v>
      </c>
      <c r="X2361" t="str" cm="1">
        <f t="array" ref="X2361">RoundToTwoSigFigs(C2361*$O2361+$N2361)&amp;" "&amp;$J2361</f>
        <v>3.4 mV</v>
      </c>
      <c r="Y2361" t="b">
        <f t="shared" si="108"/>
        <v>0</v>
      </c>
      <c r="Z2361" t="b">
        <f t="shared" si="109"/>
        <v>1</v>
      </c>
      <c r="AA2361" t="b">
        <f t="shared" si="110"/>
        <v>1</v>
      </c>
    </row>
    <row r="2362" spans="1:27" x14ac:dyDescent="0.25">
      <c r="A2362">
        <v>2361</v>
      </c>
      <c r="B2362">
        <v>40</v>
      </c>
      <c r="C2362">
        <v>70</v>
      </c>
      <c r="D2362" t="s">
        <v>118</v>
      </c>
      <c r="E2362" t="s">
        <v>699</v>
      </c>
      <c r="F2362">
        <v>10</v>
      </c>
      <c r="G2362">
        <v>100</v>
      </c>
      <c r="H2362">
        <v>1E-3</v>
      </c>
      <c r="I2362" t="s">
        <v>16</v>
      </c>
      <c r="J2362" t="s">
        <v>14</v>
      </c>
      <c r="N2362">
        <v>0.74950000000000006</v>
      </c>
      <c r="O2362">
        <v>3.9399000000000003E-2</v>
      </c>
      <c r="P2362">
        <v>0.74878999999999996</v>
      </c>
      <c r="Q2362">
        <v>3.9399000000000003E-2</v>
      </c>
      <c r="U2362">
        <v>0</v>
      </c>
      <c r="V2362">
        <v>0</v>
      </c>
      <c r="W2362" t="str" cm="1">
        <f t="array" ref="W2362">RoundToTwoSigFigs(B2362*$O2362+$N2362)&amp;" "&amp;$J2362</f>
        <v>2.3 mV</v>
      </c>
      <c r="X2362" t="str" cm="1">
        <f t="array" ref="X2362">RoundToTwoSigFigs(C2362*$O2362+$N2362)&amp;" "&amp;$J2362</f>
        <v>3.5 mV</v>
      </c>
      <c r="Y2362" t="b">
        <f t="shared" si="108"/>
        <v>0</v>
      </c>
      <c r="Z2362" t="b">
        <f t="shared" si="109"/>
        <v>1</v>
      </c>
      <c r="AA2362" t="b">
        <f t="shared" si="110"/>
        <v>1</v>
      </c>
    </row>
    <row r="2363" spans="1:27" x14ac:dyDescent="0.25">
      <c r="A2363">
        <v>2362</v>
      </c>
      <c r="B2363">
        <v>40</v>
      </c>
      <c r="C2363">
        <v>70</v>
      </c>
      <c r="D2363" t="s">
        <v>118</v>
      </c>
      <c r="E2363" t="s">
        <v>699</v>
      </c>
      <c r="F2363">
        <v>10</v>
      </c>
      <c r="G2363">
        <v>100</v>
      </c>
      <c r="H2363">
        <v>0.01</v>
      </c>
      <c r="I2363" t="s">
        <v>16</v>
      </c>
      <c r="J2363" t="s">
        <v>14</v>
      </c>
      <c r="N2363">
        <v>5.7108999999999996</v>
      </c>
      <c r="O2363">
        <v>1.7264000000000002E-2</v>
      </c>
      <c r="P2363">
        <v>5.7104999999999997</v>
      </c>
      <c r="Q2363">
        <v>1.7250999999999999E-2</v>
      </c>
      <c r="U2363">
        <v>0</v>
      </c>
      <c r="V2363">
        <v>0</v>
      </c>
      <c r="W2363" t="str" cm="1">
        <f t="array" ref="W2363">RoundToTwoSigFigs(B2363*$O2363+$N2363)&amp;" "&amp;$J2363</f>
        <v>6.4 mV</v>
      </c>
      <c r="X2363" t="str" cm="1">
        <f t="array" ref="X2363">RoundToTwoSigFigs(C2363*$O2363+$N2363)&amp;" "&amp;$J2363</f>
        <v>6.9 mV</v>
      </c>
      <c r="Y2363" t="b">
        <f t="shared" si="108"/>
        <v>0</v>
      </c>
      <c r="Z2363" t="b">
        <f t="shared" si="109"/>
        <v>1</v>
      </c>
      <c r="AA2363" t="b">
        <f t="shared" si="110"/>
        <v>1</v>
      </c>
    </row>
    <row r="2364" spans="1:27" x14ac:dyDescent="0.25">
      <c r="A2364">
        <v>2363</v>
      </c>
      <c r="B2364">
        <v>40</v>
      </c>
      <c r="C2364">
        <v>70</v>
      </c>
      <c r="D2364" t="s">
        <v>118</v>
      </c>
      <c r="E2364" t="s">
        <v>699</v>
      </c>
      <c r="F2364">
        <v>10</v>
      </c>
      <c r="G2364">
        <v>100</v>
      </c>
      <c r="H2364">
        <v>0.1</v>
      </c>
      <c r="I2364" t="s">
        <v>16</v>
      </c>
      <c r="J2364" t="s">
        <v>14</v>
      </c>
      <c r="N2364">
        <v>57.988999999999997</v>
      </c>
      <c r="O2364">
        <v>1.9846E-3</v>
      </c>
      <c r="P2364">
        <v>57.988999999999997</v>
      </c>
      <c r="Q2364">
        <v>1.9773E-3</v>
      </c>
      <c r="U2364">
        <v>0</v>
      </c>
      <c r="V2364">
        <v>0</v>
      </c>
      <c r="W2364" t="str" cm="1">
        <f t="array" ref="W2364">RoundToTwoSigFigs(B2364*$O2364+$N2364)&amp;" "&amp;$J2364</f>
        <v>58 mV</v>
      </c>
      <c r="X2364" t="str" cm="1">
        <f t="array" ref="X2364">RoundToTwoSigFigs(C2364*$O2364+$N2364)&amp;" "&amp;$J2364</f>
        <v>58 mV</v>
      </c>
      <c r="Y2364" t="b">
        <f t="shared" si="108"/>
        <v>0</v>
      </c>
      <c r="Z2364" t="b">
        <f t="shared" si="109"/>
        <v>1</v>
      </c>
      <c r="AA2364" t="b">
        <f t="shared" si="110"/>
        <v>1</v>
      </c>
    </row>
    <row r="2365" spans="1:27" x14ac:dyDescent="0.25">
      <c r="A2365">
        <v>2364</v>
      </c>
      <c r="B2365">
        <v>40</v>
      </c>
      <c r="C2365">
        <v>70</v>
      </c>
      <c r="D2365" t="s">
        <v>118</v>
      </c>
      <c r="E2365" t="s">
        <v>699</v>
      </c>
      <c r="F2365">
        <v>10</v>
      </c>
      <c r="G2365">
        <v>100</v>
      </c>
      <c r="H2365">
        <v>1</v>
      </c>
      <c r="I2365" t="s">
        <v>16</v>
      </c>
      <c r="J2365" t="s">
        <v>14</v>
      </c>
      <c r="N2365">
        <v>580</v>
      </c>
      <c r="O2365">
        <v>2.0100000000000001E-4</v>
      </c>
      <c r="P2365">
        <v>580</v>
      </c>
      <c r="Q2365">
        <v>1.9806000000000001E-4</v>
      </c>
      <c r="U2365">
        <v>0</v>
      </c>
      <c r="V2365">
        <v>0</v>
      </c>
      <c r="W2365" t="str" cm="1">
        <f t="array" ref="W2365">RoundToTwoSigFigs(B2365*$O2365+$N2365)&amp;" "&amp;$J2365</f>
        <v>580 mV</v>
      </c>
      <c r="X2365" t="str" cm="1">
        <f t="array" ref="X2365">RoundToTwoSigFigs(C2365*$O2365+$N2365)&amp;" "&amp;$J2365</f>
        <v>580 mV</v>
      </c>
      <c r="Y2365" t="b">
        <f t="shared" si="108"/>
        <v>0</v>
      </c>
      <c r="Z2365" t="b">
        <f t="shared" si="109"/>
        <v>1</v>
      </c>
      <c r="AA2365" t="b">
        <f t="shared" si="110"/>
        <v>1</v>
      </c>
    </row>
    <row r="2366" spans="1:27" x14ac:dyDescent="0.25">
      <c r="A2366">
        <v>2365</v>
      </c>
      <c r="B2366">
        <v>300</v>
      </c>
      <c r="C2366">
        <v>700</v>
      </c>
      <c r="D2366" t="s">
        <v>118</v>
      </c>
      <c r="E2366" t="s">
        <v>17</v>
      </c>
      <c r="F2366">
        <v>0</v>
      </c>
      <c r="G2366">
        <v>1000</v>
      </c>
      <c r="H2366">
        <v>1.0000000000000002E-6</v>
      </c>
      <c r="I2366" t="s">
        <v>2437</v>
      </c>
      <c r="J2366" t="s">
        <v>760</v>
      </c>
      <c r="N2366">
        <v>3</v>
      </c>
      <c r="O2366">
        <v>0.12</v>
      </c>
      <c r="P2366">
        <v>2.3273220000000001</v>
      </c>
      <c r="Q2366">
        <v>8.0813122000000001E-2</v>
      </c>
      <c r="U2366" t="s">
        <v>2756</v>
      </c>
      <c r="V2366" t="s">
        <v>2757</v>
      </c>
      <c r="W2366" t="str" cm="1">
        <f t="array" ref="W2366">RoundToTwoSigFigs(B2366*$O2366+$N2366)&amp;" "&amp;$J2366</f>
        <v>39 µΩ</v>
      </c>
      <c r="X2366" t="str" cm="1">
        <f t="array" ref="X2366">RoundToTwoSigFigs(C2366*$O2366+$N2366)&amp;" "&amp;$J2366</f>
        <v>87 µΩ</v>
      </c>
      <c r="Y2366" t="b">
        <f t="shared" si="108"/>
        <v>1</v>
      </c>
      <c r="Z2366" t="b">
        <f t="shared" si="109"/>
        <v>1</v>
      </c>
      <c r="AA2366" t="b">
        <f t="shared" si="110"/>
        <v>1</v>
      </c>
    </row>
    <row r="2367" spans="1:27" x14ac:dyDescent="0.25">
      <c r="A2367">
        <v>2366</v>
      </c>
      <c r="B2367">
        <v>300</v>
      </c>
      <c r="C2367">
        <v>700</v>
      </c>
      <c r="D2367" t="s">
        <v>118</v>
      </c>
      <c r="E2367" t="s">
        <v>17</v>
      </c>
      <c r="F2367">
        <v>0</v>
      </c>
      <c r="G2367">
        <v>1000</v>
      </c>
      <c r="H2367">
        <v>1.0000000000000001E-5</v>
      </c>
      <c r="I2367" t="s">
        <v>2437</v>
      </c>
      <c r="J2367" t="s">
        <v>760</v>
      </c>
      <c r="N2367">
        <v>3</v>
      </c>
      <c r="O2367">
        <v>0.12</v>
      </c>
      <c r="P2367">
        <v>3.963721</v>
      </c>
      <c r="Q2367">
        <v>7.9376769999999999E-2</v>
      </c>
      <c r="U2367" t="s">
        <v>2756</v>
      </c>
      <c r="V2367" t="s">
        <v>2757</v>
      </c>
      <c r="W2367" t="str" cm="1">
        <f t="array" ref="W2367">RoundToTwoSigFigs(B2367*$O2367+$N2367)&amp;" "&amp;$J2367</f>
        <v>39 µΩ</v>
      </c>
      <c r="X2367" t="str" cm="1">
        <f t="array" ref="X2367">RoundToTwoSigFigs(C2367*$O2367+$N2367)&amp;" "&amp;$J2367</f>
        <v>87 µΩ</v>
      </c>
      <c r="Y2367" t="b">
        <f t="shared" si="108"/>
        <v>1</v>
      </c>
      <c r="Z2367" t="b">
        <f t="shared" si="109"/>
        <v>1</v>
      </c>
      <c r="AA2367" t="b">
        <f t="shared" si="110"/>
        <v>1</v>
      </c>
    </row>
    <row r="2368" spans="1:27" x14ac:dyDescent="0.25">
      <c r="A2368">
        <v>2367</v>
      </c>
      <c r="B2368">
        <v>300</v>
      </c>
      <c r="C2368">
        <v>700</v>
      </c>
      <c r="D2368" t="s">
        <v>118</v>
      </c>
      <c r="E2368" t="s">
        <v>17</v>
      </c>
      <c r="F2368">
        <v>0</v>
      </c>
      <c r="G2368">
        <v>1000</v>
      </c>
      <c r="H2368">
        <v>9.9999999999999991E-5</v>
      </c>
      <c r="I2368" t="s">
        <v>2437</v>
      </c>
      <c r="J2368" t="s">
        <v>760</v>
      </c>
      <c r="N2368">
        <v>63.692799999999998</v>
      </c>
      <c r="O2368">
        <v>6.2659430000000002E-2</v>
      </c>
      <c r="P2368">
        <v>54.207389999999997</v>
      </c>
      <c r="Q2368">
        <v>4.7163209999999997E-2</v>
      </c>
      <c r="U2368" t="s">
        <v>2758</v>
      </c>
      <c r="V2368" t="s">
        <v>2696</v>
      </c>
      <c r="W2368" t="str" cm="1">
        <f t="array" ref="W2368">RoundToTwoSigFigs(B2368*$O2368+$N2368)&amp;" "&amp;$J2368</f>
        <v>82 µΩ</v>
      </c>
      <c r="X2368" t="str" cm="1">
        <f t="array" ref="X2368">RoundToTwoSigFigs(C2368*$O2368+$N2368)&amp;" "&amp;$J2368</f>
        <v>110 µΩ</v>
      </c>
      <c r="Y2368" t="b">
        <f t="shared" si="108"/>
        <v>1</v>
      </c>
      <c r="Z2368" t="b">
        <f t="shared" si="109"/>
        <v>1</v>
      </c>
      <c r="AA2368" t="b">
        <f t="shared" si="110"/>
        <v>1</v>
      </c>
    </row>
    <row r="2369" spans="1:27" x14ac:dyDescent="0.25">
      <c r="A2369">
        <v>2368</v>
      </c>
      <c r="B2369">
        <v>300</v>
      </c>
      <c r="C2369">
        <v>700</v>
      </c>
      <c r="D2369" t="s">
        <v>118</v>
      </c>
      <c r="E2369" t="s">
        <v>17</v>
      </c>
      <c r="F2369">
        <v>0</v>
      </c>
      <c r="G2369">
        <v>1000</v>
      </c>
      <c r="H2369">
        <v>1E-3</v>
      </c>
      <c r="I2369" t="s">
        <v>2437</v>
      </c>
      <c r="J2369" t="s">
        <v>760</v>
      </c>
      <c r="N2369">
        <v>600.322</v>
      </c>
      <c r="O2369">
        <v>9.648081E-2</v>
      </c>
      <c r="P2369">
        <v>579.44470000000001</v>
      </c>
      <c r="Q2369">
        <v>6.4835800000000001E-3</v>
      </c>
      <c r="U2369" t="s">
        <v>2697</v>
      </c>
      <c r="V2369" t="s">
        <v>2759</v>
      </c>
      <c r="W2369" t="str" cm="1">
        <f t="array" ref="W2369">RoundToTwoSigFigs(B2369*$O2369+$N2369)&amp;" "&amp;$J2369</f>
        <v>630 µΩ</v>
      </c>
      <c r="X2369" t="str" cm="1">
        <f t="array" ref="X2369">RoundToTwoSigFigs(C2369*$O2369+$N2369)&amp;" "&amp;$J2369</f>
        <v>670 µΩ</v>
      </c>
      <c r="Y2369" t="b">
        <f t="shared" si="108"/>
        <v>1</v>
      </c>
      <c r="Z2369" t="b">
        <f t="shared" si="109"/>
        <v>1</v>
      </c>
      <c r="AA2369" t="b">
        <f t="shared" si="110"/>
        <v>1</v>
      </c>
    </row>
    <row r="2370" spans="1:27" x14ac:dyDescent="0.25">
      <c r="A2370">
        <v>2369</v>
      </c>
      <c r="B2370">
        <v>300</v>
      </c>
      <c r="C2370">
        <v>700</v>
      </c>
      <c r="D2370" t="s">
        <v>118</v>
      </c>
      <c r="E2370" t="s">
        <v>17</v>
      </c>
      <c r="F2370">
        <v>0</v>
      </c>
      <c r="G2370">
        <v>1000</v>
      </c>
      <c r="H2370">
        <v>0.01</v>
      </c>
      <c r="I2370" t="s">
        <v>2437</v>
      </c>
      <c r="J2370" t="s">
        <v>103</v>
      </c>
      <c r="N2370">
        <v>5.8513330000000003</v>
      </c>
      <c r="O2370">
        <v>2.4804960000000001E-4</v>
      </c>
      <c r="P2370">
        <v>5.799944</v>
      </c>
      <c r="Q2370">
        <v>6.5168999999999998E-7</v>
      </c>
      <c r="U2370" t="s">
        <v>2643</v>
      </c>
      <c r="V2370" t="s">
        <v>2698</v>
      </c>
      <c r="W2370" t="str" cm="1">
        <f t="array" ref="W2370">RoundToTwoSigFigs(B2370*$O2370+$N2370)&amp;" "&amp;$J2370</f>
        <v>5.9 mΩ</v>
      </c>
      <c r="X2370" t="str" cm="1">
        <f t="array" ref="X2370">RoundToTwoSigFigs(C2370*$O2370+$N2370)&amp;" "&amp;$J2370</f>
        <v>6 mΩ</v>
      </c>
      <c r="Y2370" t="b">
        <f t="shared" si="108"/>
        <v>1</v>
      </c>
      <c r="Z2370" t="b">
        <f t="shared" si="109"/>
        <v>1</v>
      </c>
      <c r="AA2370" t="b">
        <f t="shared" si="110"/>
        <v>1</v>
      </c>
    </row>
    <row r="2371" spans="1:27" x14ac:dyDescent="0.25">
      <c r="A2371">
        <v>2370</v>
      </c>
      <c r="B2371">
        <v>4000</v>
      </c>
      <c r="C2371">
        <v>7000</v>
      </c>
      <c r="D2371" t="s">
        <v>118</v>
      </c>
      <c r="E2371" t="s">
        <v>17</v>
      </c>
      <c r="F2371">
        <v>1000</v>
      </c>
      <c r="G2371">
        <v>10000</v>
      </c>
      <c r="H2371">
        <v>1.0000000000000001E-5</v>
      </c>
      <c r="I2371" t="s">
        <v>2437</v>
      </c>
      <c r="J2371" t="s">
        <v>760</v>
      </c>
      <c r="N2371">
        <v>24.035060000000001</v>
      </c>
      <c r="O2371">
        <v>6.921353999999999E-2</v>
      </c>
      <c r="P2371">
        <v>23.295500000000001</v>
      </c>
      <c r="Q2371">
        <v>6.9264220000000001E-2</v>
      </c>
      <c r="U2371" t="s">
        <v>2699</v>
      </c>
      <c r="V2371" t="s">
        <v>2700</v>
      </c>
      <c r="W2371" t="str" cm="1">
        <f t="array" ref="W2371">RoundToTwoSigFigs(B2371*$O2371+$N2371)&amp;" "&amp;$J2371</f>
        <v>300 µΩ</v>
      </c>
      <c r="X2371" t="str" cm="1">
        <f t="array" ref="X2371">RoundToTwoSigFigs(C2371*$O2371+$N2371)&amp;" "&amp;$J2371</f>
        <v>510 µΩ</v>
      </c>
      <c r="Y2371" t="b">
        <f t="shared" ref="Y2371:Y2434" si="111">AND((W2371=U2371),(V2371=X2371))</f>
        <v>1</v>
      </c>
      <c r="Z2371" t="b">
        <f t="shared" ref="Z2371:Z2434" si="112">AND(B2371&gt;=F2371,B2371&lt;=G2371)</f>
        <v>1</v>
      </c>
      <c r="AA2371" t="b">
        <f t="shared" ref="AA2371:AA2434" si="113">F2371&lt;G2371</f>
        <v>1</v>
      </c>
    </row>
    <row r="2372" spans="1:27" x14ac:dyDescent="0.25">
      <c r="A2372">
        <v>2371</v>
      </c>
      <c r="B2372">
        <v>4000</v>
      </c>
      <c r="C2372">
        <v>7000</v>
      </c>
      <c r="D2372" t="s">
        <v>118</v>
      </c>
      <c r="E2372" t="s">
        <v>17</v>
      </c>
      <c r="F2372">
        <v>1000</v>
      </c>
      <c r="G2372">
        <v>10000</v>
      </c>
      <c r="H2372">
        <v>9.9999999999999991E-5</v>
      </c>
      <c r="I2372" t="s">
        <v>2437</v>
      </c>
      <c r="J2372" t="s">
        <v>760</v>
      </c>
      <c r="N2372">
        <v>66.558580000000006</v>
      </c>
      <c r="O2372">
        <v>6.6055710000000004E-2</v>
      </c>
      <c r="P2372">
        <v>41.389360000000003</v>
      </c>
      <c r="Q2372">
        <v>6.7687049999999999E-2</v>
      </c>
      <c r="U2372" t="s">
        <v>2701</v>
      </c>
      <c r="V2372" t="s">
        <v>2702</v>
      </c>
      <c r="W2372" t="str" cm="1">
        <f t="array" ref="W2372">RoundToTwoSigFigs(B2372*$O2372+$N2372)&amp;" "&amp;$J2372</f>
        <v>330 µΩ</v>
      </c>
      <c r="X2372" t="str" cm="1">
        <f t="array" ref="X2372">RoundToTwoSigFigs(C2372*$O2372+$N2372)&amp;" "&amp;$J2372</f>
        <v>530 µΩ</v>
      </c>
      <c r="Y2372" t="b">
        <f t="shared" si="111"/>
        <v>1</v>
      </c>
      <c r="Z2372" t="b">
        <f t="shared" si="112"/>
        <v>1</v>
      </c>
      <c r="AA2372" t="b">
        <f t="shared" si="113"/>
        <v>1</v>
      </c>
    </row>
    <row r="2373" spans="1:27" x14ac:dyDescent="0.25">
      <c r="A2373">
        <v>2372</v>
      </c>
      <c r="B2373">
        <v>4000</v>
      </c>
      <c r="C2373">
        <v>7000</v>
      </c>
      <c r="D2373" t="s">
        <v>118</v>
      </c>
      <c r="E2373" t="s">
        <v>17</v>
      </c>
      <c r="F2373">
        <v>1000</v>
      </c>
      <c r="G2373">
        <v>10000</v>
      </c>
      <c r="H2373">
        <v>1E-3</v>
      </c>
      <c r="I2373" t="s">
        <v>2437</v>
      </c>
      <c r="J2373" t="s">
        <v>760</v>
      </c>
      <c r="N2373">
        <v>643.21469999999999</v>
      </c>
      <c r="O2373">
        <v>5.475087E-2</v>
      </c>
      <c r="P2373">
        <v>550.19219999999996</v>
      </c>
      <c r="Q2373">
        <v>3.7118350000000001E-2</v>
      </c>
      <c r="U2373" t="s">
        <v>2703</v>
      </c>
      <c r="V2373" t="s">
        <v>2704</v>
      </c>
      <c r="W2373" t="str" cm="1">
        <f t="array" ref="W2373">RoundToTwoSigFigs(B2373*$O2373+$N2373)&amp;" "&amp;$J2373</f>
        <v>860 µΩ</v>
      </c>
      <c r="X2373" t="str" cm="1">
        <f t="array" ref="X2373">RoundToTwoSigFigs(C2373*$O2373+$N2373)&amp;" "&amp;$J2373</f>
        <v>1000 µΩ</v>
      </c>
      <c r="Y2373" t="b">
        <f t="shared" si="111"/>
        <v>1</v>
      </c>
      <c r="Z2373" t="b">
        <f t="shared" si="112"/>
        <v>1</v>
      </c>
      <c r="AA2373" t="b">
        <f t="shared" si="113"/>
        <v>1</v>
      </c>
    </row>
    <row r="2374" spans="1:27" x14ac:dyDescent="0.25">
      <c r="A2374">
        <v>2373</v>
      </c>
      <c r="B2374">
        <v>4000</v>
      </c>
      <c r="C2374">
        <v>7000</v>
      </c>
      <c r="D2374" t="s">
        <v>118</v>
      </c>
      <c r="E2374" t="s">
        <v>17</v>
      </c>
      <c r="F2374">
        <v>1000</v>
      </c>
      <c r="G2374">
        <v>10000</v>
      </c>
      <c r="H2374">
        <v>0.01</v>
      </c>
      <c r="I2374" t="s">
        <v>2437</v>
      </c>
      <c r="J2374" t="s">
        <v>103</v>
      </c>
      <c r="N2374">
        <v>6.0044399999999998</v>
      </c>
      <c r="O2374">
        <v>9.5075639999999998E-5</v>
      </c>
      <c r="P2374">
        <v>5.7959269999999998</v>
      </c>
      <c r="Q2374">
        <v>4.8090290000000002E-6</v>
      </c>
      <c r="U2374" t="s">
        <v>2705</v>
      </c>
      <c r="V2374" t="s">
        <v>2706</v>
      </c>
      <c r="W2374" t="str" cm="1">
        <f t="array" ref="W2374">RoundToTwoSigFigs(B2374*$O2374+$N2374)&amp;" "&amp;$J2374</f>
        <v>6.4 mΩ</v>
      </c>
      <c r="X2374" t="str" cm="1">
        <f t="array" ref="X2374">RoundToTwoSigFigs(C2374*$O2374+$N2374)&amp;" "&amp;$J2374</f>
        <v>6.7 mΩ</v>
      </c>
      <c r="Y2374" t="b">
        <f t="shared" si="111"/>
        <v>1</v>
      </c>
      <c r="Z2374" t="b">
        <f t="shared" si="112"/>
        <v>1</v>
      </c>
      <c r="AA2374" t="b">
        <f t="shared" si="113"/>
        <v>1</v>
      </c>
    </row>
    <row r="2375" spans="1:27" x14ac:dyDescent="0.25">
      <c r="A2375">
        <v>2374</v>
      </c>
      <c r="B2375">
        <v>4000</v>
      </c>
      <c r="C2375">
        <v>7000</v>
      </c>
      <c r="D2375" t="s">
        <v>118</v>
      </c>
      <c r="E2375" t="s">
        <v>17</v>
      </c>
      <c r="F2375">
        <v>1000</v>
      </c>
      <c r="G2375">
        <v>10000</v>
      </c>
      <c r="H2375">
        <v>0.1</v>
      </c>
      <c r="I2375" t="s">
        <v>2437</v>
      </c>
      <c r="J2375" t="s">
        <v>103</v>
      </c>
      <c r="N2375">
        <v>58.513469999999998</v>
      </c>
      <c r="O2375">
        <v>2.4788890000000002E-4</v>
      </c>
      <c r="P2375">
        <v>57.999589999999998</v>
      </c>
      <c r="Q2375">
        <v>4.8273899999999997E-7</v>
      </c>
      <c r="U2375" t="s">
        <v>2707</v>
      </c>
      <c r="V2375" t="s">
        <v>2707</v>
      </c>
      <c r="W2375" t="str" cm="1">
        <f t="array" ref="W2375">RoundToTwoSigFigs(B2375*$O2375+$N2375)&amp;" "&amp;$J2375</f>
        <v>60 mΩ</v>
      </c>
      <c r="X2375" t="str" cm="1">
        <f t="array" ref="X2375">RoundToTwoSigFigs(C2375*$O2375+$N2375)&amp;" "&amp;$J2375</f>
        <v>60 mΩ</v>
      </c>
      <c r="Y2375" t="b">
        <f t="shared" si="111"/>
        <v>1</v>
      </c>
      <c r="Z2375" t="b">
        <f t="shared" si="112"/>
        <v>1</v>
      </c>
      <c r="AA2375" t="b">
        <f t="shared" si="113"/>
        <v>1</v>
      </c>
    </row>
    <row r="2376" spans="1:27" x14ac:dyDescent="0.25">
      <c r="A2376">
        <v>2375</v>
      </c>
      <c r="B2376">
        <v>40000</v>
      </c>
      <c r="C2376">
        <v>70000</v>
      </c>
      <c r="D2376" t="s">
        <v>118</v>
      </c>
      <c r="E2376" t="s">
        <v>17</v>
      </c>
      <c r="F2376">
        <v>10000</v>
      </c>
      <c r="G2376">
        <v>100000</v>
      </c>
      <c r="H2376">
        <v>9.9999999999999991E-5</v>
      </c>
      <c r="I2376" t="s">
        <v>2437</v>
      </c>
      <c r="J2376" t="s">
        <v>103</v>
      </c>
      <c r="N2376">
        <v>0.24035100000000001</v>
      </c>
      <c r="O2376">
        <v>6.9213999999999992E-5</v>
      </c>
      <c r="P2376">
        <v>0.232955</v>
      </c>
      <c r="Q2376">
        <v>6.9264000000000006E-5</v>
      </c>
      <c r="U2376" t="s">
        <v>2708</v>
      </c>
      <c r="V2376" t="s">
        <v>2709</v>
      </c>
      <c r="W2376" t="str" cm="1">
        <f t="array" ref="W2376">RoundToTwoSigFigs(B2376*$O2376+$N2376)&amp;" "&amp;$J2376</f>
        <v>3 mΩ</v>
      </c>
      <c r="X2376" t="str" cm="1">
        <f t="array" ref="X2376">RoundToTwoSigFigs(C2376*$O2376+$N2376)&amp;" "&amp;$J2376</f>
        <v>5.1 mΩ</v>
      </c>
      <c r="Y2376" t="b">
        <f t="shared" si="111"/>
        <v>1</v>
      </c>
      <c r="Z2376" t="b">
        <f t="shared" si="112"/>
        <v>1</v>
      </c>
      <c r="AA2376" t="b">
        <f t="shared" si="113"/>
        <v>1</v>
      </c>
    </row>
    <row r="2377" spans="1:27" x14ac:dyDescent="0.25">
      <c r="A2377">
        <v>2376</v>
      </c>
      <c r="B2377">
        <v>40000</v>
      </c>
      <c r="C2377">
        <v>70000</v>
      </c>
      <c r="D2377" t="s">
        <v>118</v>
      </c>
      <c r="E2377" t="s">
        <v>17</v>
      </c>
      <c r="F2377">
        <v>10000</v>
      </c>
      <c r="G2377">
        <v>100000</v>
      </c>
      <c r="H2377">
        <v>1E-3</v>
      </c>
      <c r="I2377" t="s">
        <v>2437</v>
      </c>
      <c r="J2377" t="s">
        <v>103</v>
      </c>
      <c r="N2377">
        <v>0.66558600000000001</v>
      </c>
      <c r="O2377">
        <v>6.6056000000000006E-5</v>
      </c>
      <c r="P2377">
        <v>0.41389399999999998</v>
      </c>
      <c r="Q2377">
        <v>6.7686999999999991E-5</v>
      </c>
      <c r="U2377" t="s">
        <v>2710</v>
      </c>
      <c r="V2377" t="s">
        <v>2711</v>
      </c>
      <c r="W2377" t="str" cm="1">
        <f t="array" ref="W2377">RoundToTwoSigFigs(B2377*$O2377+$N2377)&amp;" "&amp;$J2377</f>
        <v>3.3 mΩ</v>
      </c>
      <c r="X2377" t="str" cm="1">
        <f t="array" ref="X2377">RoundToTwoSigFigs(C2377*$O2377+$N2377)&amp;" "&amp;$J2377</f>
        <v>5.3 mΩ</v>
      </c>
      <c r="Y2377" t="b">
        <f t="shared" si="111"/>
        <v>1</v>
      </c>
      <c r="Z2377" t="b">
        <f t="shared" si="112"/>
        <v>1</v>
      </c>
      <c r="AA2377" t="b">
        <f t="shared" si="113"/>
        <v>1</v>
      </c>
    </row>
    <row r="2378" spans="1:27" x14ac:dyDescent="0.25">
      <c r="A2378">
        <v>2377</v>
      </c>
      <c r="B2378">
        <v>40000</v>
      </c>
      <c r="C2378">
        <v>70000</v>
      </c>
      <c r="D2378" t="s">
        <v>118</v>
      </c>
      <c r="E2378" t="s">
        <v>17</v>
      </c>
      <c r="F2378">
        <v>10000</v>
      </c>
      <c r="G2378">
        <v>100000</v>
      </c>
      <c r="H2378">
        <v>0.01</v>
      </c>
      <c r="I2378" t="s">
        <v>2437</v>
      </c>
      <c r="J2378" t="s">
        <v>103</v>
      </c>
      <c r="N2378">
        <v>6.4321469999999996</v>
      </c>
      <c r="O2378">
        <v>5.4750999999999998E-5</v>
      </c>
      <c r="P2378">
        <v>5.5019220000000004</v>
      </c>
      <c r="Q2378">
        <v>3.7117999999999999E-5</v>
      </c>
      <c r="U2378" t="s">
        <v>2712</v>
      </c>
      <c r="V2378" t="s">
        <v>2713</v>
      </c>
      <c r="W2378" t="str" cm="1">
        <f t="array" ref="W2378">RoundToTwoSigFigs(B2378*$O2378+$N2378)&amp;" "&amp;$J2378</f>
        <v>8.6 mΩ</v>
      </c>
      <c r="X2378" t="str" cm="1">
        <f t="array" ref="X2378">RoundToTwoSigFigs(C2378*$O2378+$N2378)&amp;" "&amp;$J2378</f>
        <v>10 mΩ</v>
      </c>
      <c r="Y2378" t="b">
        <f t="shared" si="111"/>
        <v>1</v>
      </c>
      <c r="Z2378" t="b">
        <f t="shared" si="112"/>
        <v>1</v>
      </c>
      <c r="AA2378" t="b">
        <f t="shared" si="113"/>
        <v>1</v>
      </c>
    </row>
    <row r="2379" spans="1:27" x14ac:dyDescent="0.25">
      <c r="A2379">
        <v>2378</v>
      </c>
      <c r="B2379">
        <v>40000</v>
      </c>
      <c r="C2379">
        <v>70000</v>
      </c>
      <c r="D2379" t="s">
        <v>118</v>
      </c>
      <c r="E2379" t="s">
        <v>17</v>
      </c>
      <c r="F2379">
        <v>10000</v>
      </c>
      <c r="G2379">
        <v>100000</v>
      </c>
      <c r="H2379">
        <v>0.1</v>
      </c>
      <c r="I2379" t="s">
        <v>2437</v>
      </c>
      <c r="J2379" t="s">
        <v>103</v>
      </c>
      <c r="N2379">
        <v>60.044400000000003</v>
      </c>
      <c r="O2379">
        <v>9.5075999999999996E-5</v>
      </c>
      <c r="P2379">
        <v>57.959269999999997</v>
      </c>
      <c r="Q2379">
        <v>4.809E-6</v>
      </c>
      <c r="U2379" t="s">
        <v>2654</v>
      </c>
      <c r="V2379" t="s">
        <v>2714</v>
      </c>
      <c r="W2379" t="str" cm="1">
        <f t="array" ref="W2379">RoundToTwoSigFigs(B2379*$O2379+$N2379)&amp;" "&amp;$J2379</f>
        <v>64 mΩ</v>
      </c>
      <c r="X2379" t="str" cm="1">
        <f t="array" ref="X2379">RoundToTwoSigFigs(C2379*$O2379+$N2379)&amp;" "&amp;$J2379</f>
        <v>67 mΩ</v>
      </c>
      <c r="Y2379" t="b">
        <f t="shared" si="111"/>
        <v>1</v>
      </c>
      <c r="Z2379" t="b">
        <f t="shared" si="112"/>
        <v>1</v>
      </c>
      <c r="AA2379" t="b">
        <f t="shared" si="113"/>
        <v>1</v>
      </c>
    </row>
    <row r="2380" spans="1:27" x14ac:dyDescent="0.25">
      <c r="A2380">
        <v>2379</v>
      </c>
      <c r="B2380">
        <v>40000</v>
      </c>
      <c r="C2380">
        <v>70000</v>
      </c>
      <c r="D2380" t="s">
        <v>118</v>
      </c>
      <c r="E2380" t="s">
        <v>17</v>
      </c>
      <c r="F2380">
        <v>10000</v>
      </c>
      <c r="G2380">
        <v>100000</v>
      </c>
      <c r="H2380">
        <v>1</v>
      </c>
      <c r="I2380" t="s">
        <v>2437</v>
      </c>
      <c r="J2380" t="s">
        <v>103</v>
      </c>
      <c r="N2380">
        <v>585.13469999999995</v>
      </c>
      <c r="O2380">
        <v>2.47889E-4</v>
      </c>
      <c r="P2380">
        <v>579.99590000000001</v>
      </c>
      <c r="Q2380">
        <v>4.8299999999999997E-7</v>
      </c>
      <c r="U2380" t="s">
        <v>2715</v>
      </c>
      <c r="V2380" t="s">
        <v>2715</v>
      </c>
      <c r="W2380" t="str" cm="1">
        <f t="array" ref="W2380">RoundToTwoSigFigs(B2380*$O2380+$N2380)&amp;" "&amp;$J2380</f>
        <v>600 mΩ</v>
      </c>
      <c r="X2380" t="str" cm="1">
        <f t="array" ref="X2380">RoundToTwoSigFigs(C2380*$O2380+$N2380)&amp;" "&amp;$J2380</f>
        <v>600 mΩ</v>
      </c>
      <c r="Y2380" t="b">
        <f t="shared" si="111"/>
        <v>1</v>
      </c>
      <c r="Z2380" t="b">
        <f t="shared" si="112"/>
        <v>1</v>
      </c>
      <c r="AA2380" t="b">
        <f t="shared" si="113"/>
        <v>1</v>
      </c>
    </row>
    <row r="2381" spans="1:27" x14ac:dyDescent="0.25">
      <c r="A2381">
        <v>2380</v>
      </c>
      <c r="B2381">
        <v>70000</v>
      </c>
      <c r="C2381">
        <v>30000</v>
      </c>
      <c r="D2381" t="s">
        <v>118</v>
      </c>
      <c r="E2381" t="s">
        <v>17</v>
      </c>
      <c r="F2381">
        <v>100000</v>
      </c>
      <c r="G2381">
        <v>1000</v>
      </c>
      <c r="H2381">
        <v>1</v>
      </c>
      <c r="I2381" t="s">
        <v>2437</v>
      </c>
      <c r="J2381" t="s">
        <v>103</v>
      </c>
      <c r="N2381">
        <v>2.4035060000000001</v>
      </c>
      <c r="O2381">
        <v>6.9213999999999992E-5</v>
      </c>
      <c r="P2381">
        <v>2.3295499999999998</v>
      </c>
      <c r="Q2381">
        <v>6.9264000000000006E-5</v>
      </c>
      <c r="U2381" t="s">
        <v>2715</v>
      </c>
      <c r="V2381" t="s">
        <v>2655</v>
      </c>
      <c r="W2381" t="str" cm="1">
        <f t="array" ref="W2381">RoundToTwoSigFigs(B2381*$O2381+$N2381)&amp;" "&amp;$J2381</f>
        <v>7.2 mΩ</v>
      </c>
      <c r="X2381" t="str" cm="1">
        <f t="array" ref="X2381">RoundToTwoSigFigs(C2381*$O2381+$N2381)&amp;" "&amp;$J2381</f>
        <v>4.5 mΩ</v>
      </c>
      <c r="Y2381" t="b">
        <f t="shared" si="111"/>
        <v>0</v>
      </c>
      <c r="Z2381" t="b">
        <f t="shared" si="112"/>
        <v>0</v>
      </c>
      <c r="AA2381" t="b">
        <f t="shared" si="113"/>
        <v>0</v>
      </c>
    </row>
    <row r="2382" spans="1:27" x14ac:dyDescent="0.25">
      <c r="A2382">
        <v>2381</v>
      </c>
      <c r="B2382">
        <v>70000</v>
      </c>
      <c r="C2382">
        <v>30000</v>
      </c>
      <c r="D2382" t="s">
        <v>118</v>
      </c>
      <c r="E2382" t="s">
        <v>17</v>
      </c>
      <c r="F2382">
        <v>100000</v>
      </c>
      <c r="G2382">
        <v>1000</v>
      </c>
      <c r="H2382">
        <v>10</v>
      </c>
      <c r="I2382" t="s">
        <v>2437</v>
      </c>
      <c r="J2382" t="s">
        <v>103</v>
      </c>
      <c r="N2382">
        <v>6.6558580000000003</v>
      </c>
      <c r="O2382">
        <v>6.6056000000000006E-5</v>
      </c>
      <c r="P2382">
        <v>4.1389360000000002</v>
      </c>
      <c r="Q2382">
        <v>6.7686999999999991E-5</v>
      </c>
      <c r="U2382">
        <v>0</v>
      </c>
      <c r="V2382">
        <v>0</v>
      </c>
      <c r="W2382" t="str" cm="1">
        <f t="array" ref="W2382">RoundToTwoSigFigs(B2382*$O2382+$N2382)&amp;" "&amp;$J2382</f>
        <v>11 mΩ</v>
      </c>
      <c r="X2382" t="str" cm="1">
        <f t="array" ref="X2382">RoundToTwoSigFigs(C2382*$O2382+$N2382)&amp;" "&amp;$J2382</f>
        <v>8.6 mΩ</v>
      </c>
      <c r="Y2382" t="b">
        <f t="shared" si="111"/>
        <v>0</v>
      </c>
      <c r="Z2382" t="b">
        <f t="shared" si="112"/>
        <v>0</v>
      </c>
      <c r="AA2382" t="b">
        <f t="shared" si="113"/>
        <v>0</v>
      </c>
    </row>
    <row r="2383" spans="1:27" x14ac:dyDescent="0.25">
      <c r="A2383">
        <v>2382</v>
      </c>
      <c r="B2383">
        <v>70000</v>
      </c>
      <c r="C2383">
        <v>30000</v>
      </c>
      <c r="D2383" t="s">
        <v>118</v>
      </c>
      <c r="E2383" t="s">
        <v>17</v>
      </c>
      <c r="F2383">
        <v>100000</v>
      </c>
      <c r="G2383">
        <v>1000</v>
      </c>
      <c r="H2383">
        <v>100</v>
      </c>
      <c r="I2383" t="s">
        <v>2437</v>
      </c>
      <c r="J2383" t="s">
        <v>103</v>
      </c>
      <c r="N2383">
        <v>64.321470000000005</v>
      </c>
      <c r="O2383">
        <v>5.4750999999999998E-5</v>
      </c>
      <c r="P2383">
        <v>55.019219999999997</v>
      </c>
      <c r="Q2383">
        <v>3.7117999999999999E-5</v>
      </c>
      <c r="U2383" t="s">
        <v>2716</v>
      </c>
      <c r="V2383" t="s">
        <v>2716</v>
      </c>
      <c r="W2383" t="str" cm="1">
        <f t="array" ref="W2383">RoundToTwoSigFigs(B2383*$O2383+$N2383)&amp;" "&amp;$J2383</f>
        <v>68 mΩ</v>
      </c>
      <c r="X2383" t="str" cm="1">
        <f t="array" ref="X2383">RoundToTwoSigFigs(C2383*$O2383+$N2383)&amp;" "&amp;$J2383</f>
        <v>66 mΩ</v>
      </c>
      <c r="Y2383" t="b">
        <f t="shared" si="111"/>
        <v>0</v>
      </c>
      <c r="Z2383" t="b">
        <f t="shared" si="112"/>
        <v>0</v>
      </c>
      <c r="AA2383" t="b">
        <f t="shared" si="113"/>
        <v>0</v>
      </c>
    </row>
    <row r="2384" spans="1:27" x14ac:dyDescent="0.25">
      <c r="A2384">
        <v>2383</v>
      </c>
      <c r="B2384">
        <v>70000</v>
      </c>
      <c r="C2384">
        <v>30000</v>
      </c>
      <c r="D2384" t="s">
        <v>118</v>
      </c>
      <c r="E2384" t="s">
        <v>17</v>
      </c>
      <c r="F2384">
        <v>100000</v>
      </c>
      <c r="G2384">
        <v>1000</v>
      </c>
      <c r="H2384">
        <v>1000</v>
      </c>
      <c r="I2384" t="s">
        <v>2437</v>
      </c>
      <c r="J2384" t="s">
        <v>103</v>
      </c>
      <c r="N2384">
        <v>600.44399999999996</v>
      </c>
      <c r="O2384">
        <v>9.5075999999999996E-5</v>
      </c>
      <c r="P2384">
        <v>579.59270000000004</v>
      </c>
      <c r="Q2384">
        <v>4.809E-6</v>
      </c>
      <c r="U2384" t="s">
        <v>2717</v>
      </c>
      <c r="V2384" t="s">
        <v>2717</v>
      </c>
      <c r="W2384" t="str" cm="1">
        <f t="array" ref="W2384">RoundToTwoSigFigs(B2384*$O2384+$N2384)&amp;" "&amp;$J2384</f>
        <v>610 mΩ</v>
      </c>
      <c r="X2384" t="str" cm="1">
        <f t="array" ref="X2384">RoundToTwoSigFigs(C2384*$O2384+$N2384)&amp;" "&amp;$J2384</f>
        <v>600 mΩ</v>
      </c>
      <c r="Y2384" t="b">
        <f t="shared" si="111"/>
        <v>0</v>
      </c>
      <c r="Z2384" t="b">
        <f t="shared" si="112"/>
        <v>0</v>
      </c>
      <c r="AA2384" t="b">
        <f t="shared" si="113"/>
        <v>0</v>
      </c>
    </row>
    <row r="2385" spans="1:27" x14ac:dyDescent="0.25">
      <c r="A2385">
        <v>2384</v>
      </c>
      <c r="B2385">
        <v>70000</v>
      </c>
      <c r="C2385">
        <v>30000</v>
      </c>
      <c r="D2385" t="s">
        <v>118</v>
      </c>
      <c r="E2385" t="s">
        <v>17</v>
      </c>
      <c r="F2385">
        <v>100000</v>
      </c>
      <c r="G2385">
        <v>1000</v>
      </c>
      <c r="H2385">
        <v>10000</v>
      </c>
      <c r="I2385" t="s">
        <v>2437</v>
      </c>
      <c r="J2385" t="s">
        <v>104</v>
      </c>
      <c r="N2385">
        <v>5.8513470999999999</v>
      </c>
      <c r="O2385">
        <v>2.47889E-7</v>
      </c>
      <c r="P2385">
        <v>5.7999590999999997</v>
      </c>
      <c r="Q2385">
        <v>4.8299999999999999E-10</v>
      </c>
      <c r="U2385" t="s">
        <v>2718</v>
      </c>
      <c r="V2385" t="s">
        <v>2718</v>
      </c>
      <c r="W2385" t="str" cm="1">
        <f t="array" ref="W2385">RoundToTwoSigFigs(B2385*$O2385+$N2385)&amp;" "&amp;$J2385</f>
        <v>5.9 Ω</v>
      </c>
      <c r="X2385" t="str" cm="1">
        <f t="array" ref="X2385">RoundToTwoSigFigs(C2385*$O2385+$N2385)&amp;" "&amp;$J2385</f>
        <v>5.9 Ω</v>
      </c>
      <c r="Y2385" t="b">
        <f t="shared" si="111"/>
        <v>0</v>
      </c>
      <c r="Z2385" t="b">
        <f t="shared" si="112"/>
        <v>0</v>
      </c>
      <c r="AA2385" t="b">
        <f t="shared" si="113"/>
        <v>0</v>
      </c>
    </row>
    <row r="2386" spans="1:27" x14ac:dyDescent="0.25">
      <c r="A2386">
        <v>2385</v>
      </c>
      <c r="B2386">
        <v>4000</v>
      </c>
      <c r="C2386">
        <v>7000</v>
      </c>
      <c r="D2386" t="s">
        <v>118</v>
      </c>
      <c r="E2386" t="s">
        <v>17</v>
      </c>
      <c r="F2386">
        <v>1000</v>
      </c>
      <c r="G2386">
        <v>10000</v>
      </c>
      <c r="H2386">
        <v>10</v>
      </c>
      <c r="I2386" t="s">
        <v>2437</v>
      </c>
      <c r="J2386" t="s">
        <v>103</v>
      </c>
      <c r="N2386">
        <v>24.035060000000001</v>
      </c>
      <c r="O2386">
        <v>6.9213999999999992E-5</v>
      </c>
      <c r="P2386">
        <v>23.295500000000001</v>
      </c>
      <c r="Q2386">
        <v>6.9264000000000006E-5</v>
      </c>
      <c r="U2386" t="s">
        <v>2653</v>
      </c>
      <c r="V2386" t="s">
        <v>2719</v>
      </c>
      <c r="W2386" t="str" cm="1">
        <f t="array" ref="W2386">RoundToTwoSigFigs(B2386*$O2386+$N2386)&amp;" "&amp;$J2386</f>
        <v>24 mΩ</v>
      </c>
      <c r="X2386" t="str" cm="1">
        <f t="array" ref="X2386">RoundToTwoSigFigs(C2386*$O2386+$N2386)&amp;" "&amp;$J2386</f>
        <v>25 mΩ</v>
      </c>
      <c r="Y2386" t="b">
        <f t="shared" si="111"/>
        <v>1</v>
      </c>
      <c r="Z2386" t="b">
        <f t="shared" si="112"/>
        <v>1</v>
      </c>
      <c r="AA2386" t="b">
        <f t="shared" si="113"/>
        <v>1</v>
      </c>
    </row>
    <row r="2387" spans="1:27" x14ac:dyDescent="0.25">
      <c r="A2387">
        <v>2386</v>
      </c>
      <c r="B2387">
        <v>4000</v>
      </c>
      <c r="C2387">
        <v>7000</v>
      </c>
      <c r="D2387" t="s">
        <v>118</v>
      </c>
      <c r="E2387" t="s">
        <v>17</v>
      </c>
      <c r="F2387">
        <v>1000</v>
      </c>
      <c r="G2387">
        <v>10000</v>
      </c>
      <c r="H2387">
        <v>100</v>
      </c>
      <c r="I2387" t="s">
        <v>2437</v>
      </c>
      <c r="J2387" t="s">
        <v>103</v>
      </c>
      <c r="N2387">
        <v>66.558580000000006</v>
      </c>
      <c r="O2387">
        <v>6.6056000000000006E-5</v>
      </c>
      <c r="P2387">
        <v>41.389360000000003</v>
      </c>
      <c r="Q2387">
        <v>6.7687999999999993E-5</v>
      </c>
      <c r="U2387" t="s">
        <v>2714</v>
      </c>
      <c r="V2387" t="s">
        <v>2714</v>
      </c>
      <c r="W2387" t="str" cm="1">
        <f t="array" ref="W2387">RoundToTwoSigFigs(B2387*$O2387+$N2387)&amp;" "&amp;$J2387</f>
        <v>67 mΩ</v>
      </c>
      <c r="X2387" t="str" cm="1">
        <f t="array" ref="X2387">RoundToTwoSigFigs(C2387*$O2387+$N2387)&amp;" "&amp;$J2387</f>
        <v>67 mΩ</v>
      </c>
      <c r="Y2387" t="b">
        <f t="shared" si="111"/>
        <v>1</v>
      </c>
      <c r="Z2387" t="b">
        <f t="shared" si="112"/>
        <v>1</v>
      </c>
      <c r="AA2387" t="b">
        <f t="shared" si="113"/>
        <v>1</v>
      </c>
    </row>
    <row r="2388" spans="1:27" x14ac:dyDescent="0.25">
      <c r="A2388">
        <v>2387</v>
      </c>
      <c r="B2388">
        <v>4000</v>
      </c>
      <c r="C2388">
        <v>7000</v>
      </c>
      <c r="D2388" t="s">
        <v>118</v>
      </c>
      <c r="E2388" t="s">
        <v>17</v>
      </c>
      <c r="F2388">
        <v>1000</v>
      </c>
      <c r="G2388">
        <v>10000</v>
      </c>
      <c r="H2388">
        <v>1000</v>
      </c>
      <c r="I2388" t="s">
        <v>2437</v>
      </c>
      <c r="J2388" t="s">
        <v>103</v>
      </c>
      <c r="N2388">
        <v>643.21469999999999</v>
      </c>
      <c r="O2388">
        <v>5.4750999999999998E-5</v>
      </c>
      <c r="P2388">
        <v>550.19200000000001</v>
      </c>
      <c r="Q2388">
        <v>3.7117999999999999E-5</v>
      </c>
      <c r="U2388" t="s">
        <v>2720</v>
      </c>
      <c r="V2388" t="s">
        <v>2720</v>
      </c>
      <c r="W2388" t="str" cm="1">
        <f t="array" ref="W2388">RoundToTwoSigFigs(B2388*$O2388+$N2388)&amp;" "&amp;$J2388</f>
        <v>640 mΩ</v>
      </c>
      <c r="X2388" t="str" cm="1">
        <f t="array" ref="X2388">RoundToTwoSigFigs(C2388*$O2388+$N2388)&amp;" "&amp;$J2388</f>
        <v>640 mΩ</v>
      </c>
      <c r="Y2388" t="b">
        <f t="shared" si="111"/>
        <v>1</v>
      </c>
      <c r="Z2388" t="b">
        <f t="shared" si="112"/>
        <v>1</v>
      </c>
      <c r="AA2388" t="b">
        <f t="shared" si="113"/>
        <v>1</v>
      </c>
    </row>
    <row r="2389" spans="1:27" x14ac:dyDescent="0.25">
      <c r="A2389">
        <v>2388</v>
      </c>
      <c r="B2389">
        <v>4000</v>
      </c>
      <c r="C2389">
        <v>7000</v>
      </c>
      <c r="D2389" t="s">
        <v>118</v>
      </c>
      <c r="E2389" t="s">
        <v>17</v>
      </c>
      <c r="F2389">
        <v>1000</v>
      </c>
      <c r="G2389">
        <v>10000</v>
      </c>
      <c r="H2389">
        <v>10000</v>
      </c>
      <c r="I2389" t="s">
        <v>2437</v>
      </c>
      <c r="J2389" t="s">
        <v>104</v>
      </c>
      <c r="N2389">
        <v>6.0044399999999998</v>
      </c>
      <c r="O2389">
        <v>9.5075999999999997E-8</v>
      </c>
      <c r="P2389">
        <v>5.7959269999999998</v>
      </c>
      <c r="Q2389">
        <v>4.8090000000000002E-9</v>
      </c>
      <c r="U2389" t="s">
        <v>2721</v>
      </c>
      <c r="V2389" t="s">
        <v>2721</v>
      </c>
      <c r="W2389" t="str" cm="1">
        <f t="array" ref="W2389">RoundToTwoSigFigs(B2389*$O2389+$N2389)&amp;" "&amp;$J2389</f>
        <v>6 Ω</v>
      </c>
      <c r="X2389" t="str" cm="1">
        <f t="array" ref="X2389">RoundToTwoSigFigs(C2389*$O2389+$N2389)&amp;" "&amp;$J2389</f>
        <v>6 Ω</v>
      </c>
      <c r="Y2389" t="b">
        <f t="shared" si="111"/>
        <v>1</v>
      </c>
      <c r="Z2389" t="b">
        <f t="shared" si="112"/>
        <v>1</v>
      </c>
      <c r="AA2389" t="b">
        <f t="shared" si="113"/>
        <v>1</v>
      </c>
    </row>
    <row r="2390" spans="1:27" x14ac:dyDescent="0.25">
      <c r="A2390">
        <v>2389</v>
      </c>
      <c r="B2390">
        <v>4000</v>
      </c>
      <c r="C2390">
        <v>7000</v>
      </c>
      <c r="D2390" t="s">
        <v>118</v>
      </c>
      <c r="E2390" t="s">
        <v>17</v>
      </c>
      <c r="F2390">
        <v>1000</v>
      </c>
      <c r="G2390">
        <v>10000</v>
      </c>
      <c r="H2390">
        <v>100000</v>
      </c>
      <c r="I2390" t="s">
        <v>2437</v>
      </c>
      <c r="J2390" t="s">
        <v>104</v>
      </c>
      <c r="N2390">
        <v>58.513469999999998</v>
      </c>
      <c r="O2390">
        <v>2.47889E-7</v>
      </c>
      <c r="P2390">
        <v>57.999589999999998</v>
      </c>
      <c r="Q2390">
        <v>4.8299999999999999E-10</v>
      </c>
      <c r="U2390" t="s">
        <v>2656</v>
      </c>
      <c r="V2390" t="s">
        <v>2656</v>
      </c>
      <c r="W2390" t="str" cm="1">
        <f t="array" ref="W2390">RoundToTwoSigFigs(B2390*$O2390+$N2390)&amp;" "&amp;$J2390</f>
        <v>59 Ω</v>
      </c>
      <c r="X2390" t="str" cm="1">
        <f t="array" ref="X2390">RoundToTwoSigFigs(C2390*$O2390+$N2390)&amp;" "&amp;$J2390</f>
        <v>59 Ω</v>
      </c>
      <c r="Y2390" t="b">
        <f t="shared" si="111"/>
        <v>1</v>
      </c>
      <c r="Z2390" t="b">
        <f t="shared" si="112"/>
        <v>1</v>
      </c>
      <c r="AA2390" t="b">
        <f t="shared" si="113"/>
        <v>1</v>
      </c>
    </row>
    <row r="2391" spans="1:27" x14ac:dyDescent="0.25">
      <c r="A2391">
        <v>2390</v>
      </c>
      <c r="B2391">
        <v>40000</v>
      </c>
      <c r="C2391">
        <v>70000</v>
      </c>
      <c r="D2391" t="s">
        <v>118</v>
      </c>
      <c r="E2391" t="s">
        <v>17</v>
      </c>
      <c r="F2391">
        <v>10000</v>
      </c>
      <c r="G2391">
        <v>100000</v>
      </c>
      <c r="H2391">
        <v>100</v>
      </c>
      <c r="I2391" t="s">
        <v>2437</v>
      </c>
      <c r="J2391" t="s">
        <v>104</v>
      </c>
      <c r="N2391">
        <v>0.46937299999999998</v>
      </c>
      <c r="O2391">
        <v>6.9199999999999998E-8</v>
      </c>
      <c r="P2391">
        <v>0.46348800000000001</v>
      </c>
      <c r="Q2391">
        <v>6.9300000000000005E-8</v>
      </c>
      <c r="U2391" t="s">
        <v>2716</v>
      </c>
      <c r="V2391" t="s">
        <v>2716</v>
      </c>
      <c r="W2391" t="str" cm="1">
        <f t="array" ref="W2391">RoundToTwoSigFigs(B2391*$O2391+$N2391)&amp;" "&amp;$J2391</f>
        <v>0.47 Ω</v>
      </c>
      <c r="X2391" t="str" cm="1">
        <f t="array" ref="X2391">RoundToTwoSigFigs(C2391*$O2391+$N2391)&amp;" "&amp;$J2391</f>
        <v>0.47 Ω</v>
      </c>
      <c r="Y2391" t="b">
        <f t="shared" si="111"/>
        <v>1</v>
      </c>
      <c r="Z2391" t="b">
        <f t="shared" si="112"/>
        <v>1</v>
      </c>
      <c r="AA2391" t="b">
        <f t="shared" si="113"/>
        <v>1</v>
      </c>
    </row>
    <row r="2392" spans="1:27" x14ac:dyDescent="0.25">
      <c r="A2392">
        <v>2391</v>
      </c>
      <c r="B2392">
        <v>40000</v>
      </c>
      <c r="C2392">
        <v>70000</v>
      </c>
      <c r="D2392" t="s">
        <v>118</v>
      </c>
      <c r="E2392" t="s">
        <v>17</v>
      </c>
      <c r="F2392">
        <v>10000</v>
      </c>
      <c r="G2392">
        <v>100000</v>
      </c>
      <c r="H2392">
        <v>1000</v>
      </c>
      <c r="I2392" t="s">
        <v>2437</v>
      </c>
      <c r="J2392" t="s">
        <v>104</v>
      </c>
      <c r="N2392">
        <v>0.82927600000000001</v>
      </c>
      <c r="O2392">
        <v>6.6699999999999995E-8</v>
      </c>
      <c r="P2392">
        <v>0.61212599999999995</v>
      </c>
      <c r="Q2392">
        <v>6.8100000000000008E-8</v>
      </c>
      <c r="U2392" t="s">
        <v>2717</v>
      </c>
      <c r="V2392" t="s">
        <v>2717</v>
      </c>
      <c r="W2392" t="str" cm="1">
        <f t="array" ref="W2392">RoundToTwoSigFigs(B2392*$O2392+$N2392)&amp;" "&amp;$J2392</f>
        <v>0.83 Ω</v>
      </c>
      <c r="X2392" t="str" cm="1">
        <f t="array" ref="X2392">RoundToTwoSigFigs(C2392*$O2392+$N2392)&amp;" "&amp;$J2392</f>
        <v>0.83 Ω</v>
      </c>
      <c r="Y2392" t="b">
        <f t="shared" si="111"/>
        <v>1</v>
      </c>
      <c r="Z2392" t="b">
        <f t="shared" si="112"/>
        <v>1</v>
      </c>
      <c r="AA2392" t="b">
        <f t="shared" si="113"/>
        <v>1</v>
      </c>
    </row>
    <row r="2393" spans="1:27" x14ac:dyDescent="0.25">
      <c r="A2393">
        <v>2392</v>
      </c>
      <c r="B2393">
        <v>40000</v>
      </c>
      <c r="C2393">
        <v>70000</v>
      </c>
      <c r="D2393" t="s">
        <v>118</v>
      </c>
      <c r="E2393" t="s">
        <v>17</v>
      </c>
      <c r="F2393">
        <v>10000</v>
      </c>
      <c r="G2393">
        <v>100000</v>
      </c>
      <c r="H2393">
        <v>10000</v>
      </c>
      <c r="I2393" t="s">
        <v>2437</v>
      </c>
      <c r="J2393" t="s">
        <v>104</v>
      </c>
      <c r="N2393">
        <v>6.4546739999999998</v>
      </c>
      <c r="O2393">
        <v>5.5899999999999998E-8</v>
      </c>
      <c r="P2393">
        <v>5.527107</v>
      </c>
      <c r="Q2393">
        <v>3.8699999999999996E-8</v>
      </c>
      <c r="U2393" t="s">
        <v>2718</v>
      </c>
      <c r="V2393" t="s">
        <v>2718</v>
      </c>
      <c r="W2393" t="str" cm="1">
        <f t="array" ref="W2393">RoundToTwoSigFigs(B2393*$O2393+$N2393)&amp;" "&amp;$J2393</f>
        <v>6.5 Ω</v>
      </c>
      <c r="X2393" t="str" cm="1">
        <f t="array" ref="X2393">RoundToTwoSigFigs(C2393*$O2393+$N2393)&amp;" "&amp;$J2393</f>
        <v>6.5 Ω</v>
      </c>
      <c r="Y2393" t="b">
        <f t="shared" si="111"/>
        <v>1</v>
      </c>
      <c r="Z2393" t="b">
        <f t="shared" si="112"/>
        <v>1</v>
      </c>
      <c r="AA2393" t="b">
        <f t="shared" si="113"/>
        <v>1</v>
      </c>
    </row>
    <row r="2394" spans="1:27" x14ac:dyDescent="0.25">
      <c r="A2394">
        <v>2393</v>
      </c>
      <c r="B2394">
        <v>40000</v>
      </c>
      <c r="C2394">
        <v>70000</v>
      </c>
      <c r="D2394" t="s">
        <v>118</v>
      </c>
      <c r="E2394" t="s">
        <v>17</v>
      </c>
      <c r="F2394">
        <v>10000</v>
      </c>
      <c r="G2394">
        <v>100000</v>
      </c>
      <c r="H2394">
        <v>100000</v>
      </c>
      <c r="I2394" t="s">
        <v>2437</v>
      </c>
      <c r="J2394" t="s">
        <v>104</v>
      </c>
      <c r="N2394">
        <v>60.046087</v>
      </c>
      <c r="O2394">
        <v>9.53E-8</v>
      </c>
      <c r="P2394">
        <v>57.96067</v>
      </c>
      <c r="Q2394">
        <v>5.0900000000000004E-9</v>
      </c>
      <c r="U2394" t="s">
        <v>2677</v>
      </c>
      <c r="V2394" t="s">
        <v>2677</v>
      </c>
      <c r="W2394" t="str" cm="1">
        <f t="array" ref="W2394">RoundToTwoSigFigs(B2394*$O2394+$N2394)&amp;" "&amp;$J2394</f>
        <v>60 Ω</v>
      </c>
      <c r="X2394" t="str" cm="1">
        <f t="array" ref="X2394">RoundToTwoSigFigs(C2394*$O2394+$N2394)&amp;" "&amp;$J2394</f>
        <v>60 Ω</v>
      </c>
      <c r="Y2394" t="b">
        <f t="shared" si="111"/>
        <v>1</v>
      </c>
      <c r="Z2394" t="b">
        <f t="shared" si="112"/>
        <v>1</v>
      </c>
      <c r="AA2394" t="b">
        <f t="shared" si="113"/>
        <v>1</v>
      </c>
    </row>
    <row r="2395" spans="1:27" x14ac:dyDescent="0.25">
      <c r="A2395">
        <v>2394</v>
      </c>
      <c r="B2395">
        <v>40000</v>
      </c>
      <c r="C2395">
        <v>70000</v>
      </c>
      <c r="D2395" t="s">
        <v>118</v>
      </c>
      <c r="E2395" t="s">
        <v>17</v>
      </c>
      <c r="F2395">
        <v>10000</v>
      </c>
      <c r="G2395">
        <v>100000</v>
      </c>
      <c r="H2395">
        <v>1000000</v>
      </c>
      <c r="I2395" t="s">
        <v>2437</v>
      </c>
      <c r="J2395" t="s">
        <v>104</v>
      </c>
      <c r="N2395">
        <v>585.13490000000002</v>
      </c>
      <c r="O2395">
        <v>2.48E-7</v>
      </c>
      <c r="P2395">
        <v>579.99599999999998</v>
      </c>
      <c r="Q2395">
        <v>5.1E-10</v>
      </c>
      <c r="U2395" t="s">
        <v>2657</v>
      </c>
      <c r="V2395" t="s">
        <v>2657</v>
      </c>
      <c r="W2395" t="str" cm="1">
        <f t="array" ref="W2395">RoundToTwoSigFigs(B2395*$O2395+$N2395)&amp;" "&amp;$J2395</f>
        <v>590 Ω</v>
      </c>
      <c r="X2395" t="str" cm="1">
        <f t="array" ref="X2395">RoundToTwoSigFigs(C2395*$O2395+$N2395)&amp;" "&amp;$J2395</f>
        <v>590 Ω</v>
      </c>
      <c r="Y2395" t="b">
        <f t="shared" si="111"/>
        <v>1</v>
      </c>
      <c r="Z2395" t="b">
        <f t="shared" si="112"/>
        <v>1</v>
      </c>
      <c r="AA2395" t="b">
        <f t="shared" si="113"/>
        <v>1</v>
      </c>
    </row>
    <row r="2396" spans="1:27" x14ac:dyDescent="0.25">
      <c r="A2396">
        <v>2395</v>
      </c>
      <c r="B2396">
        <v>70000</v>
      </c>
      <c r="C2396">
        <v>30000</v>
      </c>
      <c r="D2396" t="s">
        <v>118</v>
      </c>
      <c r="E2396" t="s">
        <v>17</v>
      </c>
      <c r="F2396">
        <v>100000</v>
      </c>
      <c r="G2396">
        <v>1000</v>
      </c>
      <c r="H2396">
        <v>1000000</v>
      </c>
      <c r="I2396" t="s">
        <v>2437</v>
      </c>
      <c r="J2396" t="s">
        <v>104</v>
      </c>
      <c r="N2396">
        <v>5</v>
      </c>
      <c r="O2396">
        <v>8.05E-8</v>
      </c>
      <c r="P2396">
        <v>4.633432</v>
      </c>
      <c r="Q2396">
        <v>8.0799999999999996E-8</v>
      </c>
      <c r="U2396" t="s">
        <v>2657</v>
      </c>
      <c r="V2396" t="s">
        <v>2657</v>
      </c>
      <c r="W2396" t="str" cm="1">
        <f t="array" ref="W2396">RoundToTwoSigFigs(B2396*$O2396+$N2396)&amp;" "&amp;$J2396</f>
        <v>5 Ω</v>
      </c>
      <c r="X2396" t="str" cm="1">
        <f t="array" ref="X2396">RoundToTwoSigFigs(C2396*$O2396+$N2396)&amp;" "&amp;$J2396</f>
        <v>5 Ω</v>
      </c>
      <c r="Y2396" t="b">
        <f t="shared" si="111"/>
        <v>0</v>
      </c>
      <c r="Z2396" t="b">
        <f t="shared" si="112"/>
        <v>0</v>
      </c>
      <c r="AA2396" t="b">
        <f t="shared" si="113"/>
        <v>0</v>
      </c>
    </row>
    <row r="2397" spans="1:27" x14ac:dyDescent="0.25">
      <c r="A2397">
        <v>2396</v>
      </c>
      <c r="B2397">
        <v>70000</v>
      </c>
      <c r="C2397">
        <v>30000</v>
      </c>
      <c r="D2397" t="s">
        <v>118</v>
      </c>
      <c r="E2397" t="s">
        <v>17</v>
      </c>
      <c r="F2397">
        <v>100000</v>
      </c>
      <c r="G2397">
        <v>1000</v>
      </c>
      <c r="H2397">
        <v>10000000</v>
      </c>
      <c r="I2397" t="s">
        <v>2437</v>
      </c>
      <c r="J2397" t="s">
        <v>104</v>
      </c>
      <c r="N2397">
        <v>8.0349120000000003</v>
      </c>
      <c r="O2397">
        <v>7.8400000000000001E-8</v>
      </c>
      <c r="P2397">
        <v>5.9988400000000004</v>
      </c>
      <c r="Q2397">
        <v>7.9599999999999998E-8</v>
      </c>
      <c r="U2397">
        <v>0</v>
      </c>
      <c r="V2397">
        <v>0</v>
      </c>
      <c r="W2397" t="str" cm="1">
        <f t="array" ref="W2397">RoundToTwoSigFigs(B2397*$O2397+$N2397)&amp;" "&amp;$J2397</f>
        <v>8 Ω</v>
      </c>
      <c r="X2397" t="str" cm="1">
        <f t="array" ref="X2397">RoundToTwoSigFigs(C2397*$O2397+$N2397)&amp;" "&amp;$J2397</f>
        <v>8 Ω</v>
      </c>
      <c r="Y2397" t="b">
        <f t="shared" si="111"/>
        <v>0</v>
      </c>
      <c r="Z2397" t="b">
        <f t="shared" si="112"/>
        <v>0</v>
      </c>
      <c r="AA2397" t="b">
        <f t="shared" si="113"/>
        <v>0</v>
      </c>
    </row>
    <row r="2398" spans="1:27" x14ac:dyDescent="0.25">
      <c r="A2398">
        <v>2397</v>
      </c>
      <c r="B2398">
        <v>70000</v>
      </c>
      <c r="C2398">
        <v>30000</v>
      </c>
      <c r="D2398" t="s">
        <v>118</v>
      </c>
      <c r="E2398" t="s">
        <v>17</v>
      </c>
      <c r="F2398">
        <v>100000</v>
      </c>
      <c r="G2398">
        <v>1000</v>
      </c>
      <c r="H2398">
        <v>100000000</v>
      </c>
      <c r="I2398" t="s">
        <v>2437</v>
      </c>
      <c r="J2398" t="s">
        <v>104</v>
      </c>
      <c r="N2398">
        <v>63.945030000000003</v>
      </c>
      <c r="O2398">
        <v>6.3899999999999996E-8</v>
      </c>
      <c r="P2398">
        <v>54.496929999999999</v>
      </c>
      <c r="Q2398">
        <v>4.88E-8</v>
      </c>
      <c r="U2398">
        <v>0</v>
      </c>
      <c r="V2398">
        <v>0</v>
      </c>
      <c r="W2398" t="str" cm="1">
        <f t="array" ref="W2398">RoundToTwoSigFigs(B2398*$O2398+$N2398)&amp;" "&amp;$J2398</f>
        <v>64 Ω</v>
      </c>
      <c r="X2398" t="str" cm="1">
        <f t="array" ref="X2398">RoundToTwoSigFigs(C2398*$O2398+$N2398)&amp;" "&amp;$J2398</f>
        <v>64 Ω</v>
      </c>
      <c r="Y2398" t="b">
        <f t="shared" si="111"/>
        <v>0</v>
      </c>
      <c r="Z2398" t="b">
        <f t="shared" si="112"/>
        <v>0</v>
      </c>
      <c r="AA2398" t="b">
        <f t="shared" si="113"/>
        <v>0</v>
      </c>
    </row>
    <row r="2399" spans="1:27" x14ac:dyDescent="0.25">
      <c r="A2399">
        <v>2398</v>
      </c>
      <c r="B2399">
        <v>70000</v>
      </c>
      <c r="C2399">
        <v>30000</v>
      </c>
      <c r="D2399" t="s">
        <v>118</v>
      </c>
      <c r="E2399" t="s">
        <v>17</v>
      </c>
      <c r="F2399">
        <v>100000</v>
      </c>
      <c r="G2399">
        <v>1000</v>
      </c>
      <c r="H2399">
        <v>1000000000</v>
      </c>
      <c r="I2399" t="s">
        <v>2437</v>
      </c>
      <c r="J2399" t="s">
        <v>104</v>
      </c>
      <c r="N2399">
        <v>600.33960000000002</v>
      </c>
      <c r="O2399">
        <v>9.6700000000000012E-8</v>
      </c>
      <c r="P2399">
        <v>579.45889999999997</v>
      </c>
      <c r="Q2399">
        <v>6.8000000000000005E-9</v>
      </c>
      <c r="U2399">
        <v>0</v>
      </c>
      <c r="V2399">
        <v>0</v>
      </c>
      <c r="W2399" t="str" cm="1">
        <f t="array" ref="W2399">RoundToTwoSigFigs(B2399*$O2399+$N2399)&amp;" "&amp;$J2399</f>
        <v>600 Ω</v>
      </c>
      <c r="X2399" t="str" cm="1">
        <f t="array" ref="X2399">RoundToTwoSigFigs(C2399*$O2399+$N2399)&amp;" "&amp;$J2399</f>
        <v>600 Ω</v>
      </c>
      <c r="Y2399" t="b">
        <f t="shared" si="111"/>
        <v>0</v>
      </c>
      <c r="Z2399" t="b">
        <f t="shared" si="112"/>
        <v>0</v>
      </c>
      <c r="AA2399" t="b">
        <f t="shared" si="113"/>
        <v>0</v>
      </c>
    </row>
    <row r="2400" spans="1:27" x14ac:dyDescent="0.25">
      <c r="A2400">
        <v>2399</v>
      </c>
      <c r="B2400">
        <v>70000</v>
      </c>
      <c r="C2400">
        <v>30000</v>
      </c>
      <c r="D2400" t="s">
        <v>118</v>
      </c>
      <c r="E2400" t="s">
        <v>17</v>
      </c>
      <c r="F2400">
        <v>100000</v>
      </c>
      <c r="G2400">
        <v>1000</v>
      </c>
      <c r="H2400">
        <v>10000000000</v>
      </c>
      <c r="I2400" t="s">
        <v>2437</v>
      </c>
      <c r="J2400" t="s">
        <v>105</v>
      </c>
      <c r="N2400">
        <v>5.8513339999999996</v>
      </c>
      <c r="O2400">
        <v>2.481E-10</v>
      </c>
      <c r="P2400">
        <v>5.7999460000000003</v>
      </c>
      <c r="Q2400">
        <v>6.8999999999999999E-13</v>
      </c>
      <c r="U2400">
        <v>0</v>
      </c>
      <c r="V2400">
        <v>0</v>
      </c>
      <c r="W2400" t="str" cm="1">
        <f t="array" ref="W2400">RoundToTwoSigFigs(B2400*$O2400+$N2400)&amp;" "&amp;$J2400</f>
        <v>5.9 kΩ</v>
      </c>
      <c r="X2400" t="str" cm="1">
        <f t="array" ref="X2400">RoundToTwoSigFigs(C2400*$O2400+$N2400)&amp;" "&amp;$J2400</f>
        <v>5.9 kΩ</v>
      </c>
      <c r="Y2400" t="b">
        <f t="shared" si="111"/>
        <v>0</v>
      </c>
      <c r="Z2400" t="b">
        <f t="shared" si="112"/>
        <v>0</v>
      </c>
      <c r="AA2400" t="b">
        <f t="shared" si="113"/>
        <v>0</v>
      </c>
    </row>
    <row r="2401" spans="1:27" x14ac:dyDescent="0.25">
      <c r="A2401">
        <v>2400</v>
      </c>
      <c r="B2401">
        <v>0</v>
      </c>
      <c r="C2401">
        <v>0.1</v>
      </c>
      <c r="D2401" t="s">
        <v>697</v>
      </c>
      <c r="E2401" t="s">
        <v>13</v>
      </c>
      <c r="F2401">
        <v>0</v>
      </c>
      <c r="G2401">
        <v>0.1</v>
      </c>
      <c r="H2401">
        <v>9.9999999999999995E-7</v>
      </c>
      <c r="I2401" t="s">
        <v>16</v>
      </c>
      <c r="J2401" t="s">
        <v>15</v>
      </c>
      <c r="N2401">
        <v>12</v>
      </c>
      <c r="O2401">
        <v>92</v>
      </c>
      <c r="P2401">
        <v>11.624000000000001</v>
      </c>
      <c r="Q2401">
        <v>92.067999999999998</v>
      </c>
      <c r="U2401" t="s">
        <v>2644</v>
      </c>
      <c r="V2401">
        <v>0</v>
      </c>
      <c r="W2401" t="str" cm="1">
        <f t="array" ref="W2401">RoundToTwoSigFigs(B2401*$O2401+$N2401)&amp;" "&amp;$J2401</f>
        <v>12 µV</v>
      </c>
      <c r="X2401" t="str" cm="1">
        <f t="array" ref="X2401">RoundToTwoSigFigs(C2401*$O2401+$N2401)&amp;" "&amp;$J2401</f>
        <v>21 µV</v>
      </c>
      <c r="Y2401" t="b">
        <f t="shared" si="111"/>
        <v>0</v>
      </c>
      <c r="Z2401" t="b">
        <f t="shared" si="112"/>
        <v>1</v>
      </c>
      <c r="AA2401" t="b">
        <f t="shared" si="113"/>
        <v>1</v>
      </c>
    </row>
    <row r="2402" spans="1:27" x14ac:dyDescent="0.25">
      <c r="A2402">
        <v>2401</v>
      </c>
      <c r="B2402">
        <v>0</v>
      </c>
      <c r="C2402">
        <v>0.1</v>
      </c>
      <c r="D2402" t="s">
        <v>697</v>
      </c>
      <c r="E2402" t="s">
        <v>13</v>
      </c>
      <c r="F2402">
        <v>0</v>
      </c>
      <c r="G2402">
        <v>0.1</v>
      </c>
      <c r="H2402">
        <v>1.0000000000000001E-5</v>
      </c>
      <c r="I2402" t="s">
        <v>16</v>
      </c>
      <c r="J2402" t="s">
        <v>15</v>
      </c>
      <c r="N2402">
        <v>12.962999999999999</v>
      </c>
      <c r="O2402">
        <v>86.429000000000002</v>
      </c>
      <c r="P2402">
        <v>12.956</v>
      </c>
      <c r="Q2402">
        <v>86.457999999999998</v>
      </c>
      <c r="U2402" t="s">
        <v>2645</v>
      </c>
      <c r="V2402" t="s">
        <v>2760</v>
      </c>
      <c r="W2402" t="str" cm="1">
        <f t="array" ref="W2402">RoundToTwoSigFigs(B2402*$O2402+$N2402)&amp;" "&amp;$J2402</f>
        <v>13 µV</v>
      </c>
      <c r="X2402" t="str" cm="1">
        <f t="array" ref="X2402">RoundToTwoSigFigs(C2402*$O2402+$N2402)&amp;" "&amp;$J2402</f>
        <v>22 µV</v>
      </c>
      <c r="Y2402" t="b">
        <f t="shared" si="111"/>
        <v>0</v>
      </c>
      <c r="Z2402" t="b">
        <f t="shared" si="112"/>
        <v>1</v>
      </c>
      <c r="AA2402" t="b">
        <f t="shared" si="113"/>
        <v>1</v>
      </c>
    </row>
    <row r="2403" spans="1:27" x14ac:dyDescent="0.25">
      <c r="A2403">
        <v>2402</v>
      </c>
      <c r="B2403">
        <v>0</v>
      </c>
      <c r="C2403">
        <v>0.1</v>
      </c>
      <c r="D2403" t="s">
        <v>697</v>
      </c>
      <c r="E2403" t="s">
        <v>13</v>
      </c>
      <c r="F2403">
        <v>0</v>
      </c>
      <c r="G2403">
        <v>0.1</v>
      </c>
      <c r="H2403">
        <v>1E-4</v>
      </c>
      <c r="I2403" t="s">
        <v>16</v>
      </c>
      <c r="J2403" t="s">
        <v>15</v>
      </c>
      <c r="N2403">
        <v>58.889000000000003</v>
      </c>
      <c r="O2403">
        <v>24.899000000000001</v>
      </c>
      <c r="P2403">
        <v>58.883000000000003</v>
      </c>
      <c r="Q2403">
        <v>24.902000000000001</v>
      </c>
      <c r="U2403" t="s">
        <v>2528</v>
      </c>
      <c r="V2403" t="s">
        <v>2722</v>
      </c>
      <c r="W2403" t="str" cm="1">
        <f t="array" ref="W2403">RoundToTwoSigFigs(B2403*$O2403+$N2403)&amp;" "&amp;$J2403</f>
        <v>59 µV</v>
      </c>
      <c r="X2403" t="str" cm="1">
        <f t="array" ref="X2403">RoundToTwoSigFigs(C2403*$O2403+$N2403)&amp;" "&amp;$J2403</f>
        <v>61 µV</v>
      </c>
      <c r="Y2403" t="b">
        <f t="shared" si="111"/>
        <v>0</v>
      </c>
      <c r="Z2403" t="b">
        <f t="shared" si="112"/>
        <v>1</v>
      </c>
      <c r="AA2403" t="b">
        <f t="shared" si="113"/>
        <v>1</v>
      </c>
    </row>
    <row r="2404" spans="1:27" x14ac:dyDescent="0.25">
      <c r="A2404">
        <v>2403</v>
      </c>
      <c r="B2404">
        <v>0</v>
      </c>
      <c r="C2404">
        <v>0.1</v>
      </c>
      <c r="D2404" t="s">
        <v>697</v>
      </c>
      <c r="E2404" t="s">
        <v>13</v>
      </c>
      <c r="F2404">
        <v>0</v>
      </c>
      <c r="G2404">
        <v>0.1</v>
      </c>
      <c r="H2404">
        <v>1E-3</v>
      </c>
      <c r="I2404" t="s">
        <v>16</v>
      </c>
      <c r="J2404" t="s">
        <v>15</v>
      </c>
      <c r="N2404">
        <v>577.47</v>
      </c>
      <c r="O2404">
        <v>2.5928</v>
      </c>
      <c r="P2404">
        <v>577.47</v>
      </c>
      <c r="Q2404">
        <v>2.5928</v>
      </c>
      <c r="U2404" t="s">
        <v>2557</v>
      </c>
      <c r="V2404" t="s">
        <v>2557</v>
      </c>
      <c r="W2404" t="str" cm="1">
        <f t="array" ref="W2404">RoundToTwoSigFigs(B2404*$O2404+$N2404)&amp;" "&amp;$J2404</f>
        <v>580 µV</v>
      </c>
      <c r="X2404" t="str" cm="1">
        <f t="array" ref="X2404">RoundToTwoSigFigs(C2404*$O2404+$N2404)&amp;" "&amp;$J2404</f>
        <v>580 µV</v>
      </c>
      <c r="Y2404" t="b">
        <f t="shared" si="111"/>
        <v>1</v>
      </c>
      <c r="Z2404" t="b">
        <f t="shared" si="112"/>
        <v>1</v>
      </c>
      <c r="AA2404" t="b">
        <f t="shared" si="113"/>
        <v>1</v>
      </c>
    </row>
    <row r="2405" spans="1:27" x14ac:dyDescent="0.25">
      <c r="A2405">
        <v>2404</v>
      </c>
      <c r="B2405">
        <v>0</v>
      </c>
      <c r="C2405">
        <v>0.1</v>
      </c>
      <c r="D2405" t="s">
        <v>697</v>
      </c>
      <c r="E2405" t="s">
        <v>13</v>
      </c>
      <c r="F2405">
        <v>0</v>
      </c>
      <c r="G2405">
        <v>0.1</v>
      </c>
      <c r="H2405">
        <v>0.01</v>
      </c>
      <c r="I2405" t="s">
        <v>16</v>
      </c>
      <c r="J2405" t="s">
        <v>15</v>
      </c>
      <c r="N2405">
        <v>5773.6</v>
      </c>
      <c r="O2405">
        <v>0.25939000000000001</v>
      </c>
      <c r="P2405">
        <v>5773.6</v>
      </c>
      <c r="Q2405">
        <v>0.25939000000000001</v>
      </c>
      <c r="U2405" t="s">
        <v>2553</v>
      </c>
      <c r="V2405" t="s">
        <v>2553</v>
      </c>
      <c r="W2405" t="str" cm="1">
        <f t="array" ref="W2405">RoundToTwoSigFigs(B2405*$O2405+$N2405)&amp;" "&amp;$J2405</f>
        <v>5800 µV</v>
      </c>
      <c r="X2405" t="str" cm="1">
        <f t="array" ref="X2405">RoundToTwoSigFigs(C2405*$O2405+$N2405)&amp;" "&amp;$J2405</f>
        <v>5800 µV</v>
      </c>
      <c r="Y2405" t="b">
        <f t="shared" si="111"/>
        <v>1</v>
      </c>
      <c r="Z2405" t="b">
        <f t="shared" si="112"/>
        <v>1</v>
      </c>
      <c r="AA2405" t="b">
        <f t="shared" si="113"/>
        <v>1</v>
      </c>
    </row>
    <row r="2406" spans="1:27" x14ac:dyDescent="0.25">
      <c r="A2406">
        <v>2405</v>
      </c>
      <c r="B2406">
        <v>0.4</v>
      </c>
      <c r="C2406">
        <v>0.7</v>
      </c>
      <c r="D2406" t="s">
        <v>697</v>
      </c>
      <c r="E2406" t="s">
        <v>13</v>
      </c>
      <c r="F2406">
        <v>0.1</v>
      </c>
      <c r="G2406">
        <v>1</v>
      </c>
      <c r="H2406">
        <v>1.0000000000000001E-5</v>
      </c>
      <c r="I2406" t="s">
        <v>16</v>
      </c>
      <c r="J2406" t="s">
        <v>15</v>
      </c>
      <c r="N2406">
        <v>36</v>
      </c>
      <c r="O2406">
        <v>92</v>
      </c>
      <c r="P2406">
        <v>35.884999999999998</v>
      </c>
      <c r="Q2406">
        <v>91.647999999999996</v>
      </c>
      <c r="U2406" t="s">
        <v>2722</v>
      </c>
      <c r="V2406" t="s">
        <v>2658</v>
      </c>
      <c r="W2406" t="str" cm="1">
        <f t="array" ref="W2406">RoundToTwoSigFigs(B2406*$O2406+$N2406)&amp;" "&amp;$J2406</f>
        <v>73 µV</v>
      </c>
      <c r="X2406" t="str" cm="1">
        <f t="array" ref="X2406">RoundToTwoSigFigs(C2406*$O2406+$N2406)&amp;" "&amp;$J2406</f>
        <v>100 µV</v>
      </c>
      <c r="Y2406" t="b">
        <f t="shared" si="111"/>
        <v>1</v>
      </c>
      <c r="Z2406" t="b">
        <f t="shared" si="112"/>
        <v>1</v>
      </c>
      <c r="AA2406" t="b">
        <f t="shared" si="113"/>
        <v>1</v>
      </c>
    </row>
    <row r="2407" spans="1:27" x14ac:dyDescent="0.25">
      <c r="A2407">
        <v>2406</v>
      </c>
      <c r="B2407">
        <v>0.4</v>
      </c>
      <c r="C2407">
        <v>0.7</v>
      </c>
      <c r="D2407" t="s">
        <v>697</v>
      </c>
      <c r="E2407" t="s">
        <v>13</v>
      </c>
      <c r="F2407">
        <v>0.1</v>
      </c>
      <c r="G2407">
        <v>1</v>
      </c>
      <c r="H2407">
        <v>1E-4</v>
      </c>
      <c r="I2407" t="s">
        <v>16</v>
      </c>
      <c r="J2407" t="s">
        <v>15</v>
      </c>
      <c r="N2407">
        <v>65.685000000000002</v>
      </c>
      <c r="O2407">
        <v>74.286000000000001</v>
      </c>
      <c r="P2407">
        <v>65.573999999999998</v>
      </c>
      <c r="Q2407">
        <v>74.301000000000002</v>
      </c>
      <c r="U2407" t="s">
        <v>2682</v>
      </c>
      <c r="V2407" t="s">
        <v>2659</v>
      </c>
      <c r="W2407" t="str" cm="1">
        <f t="array" ref="W2407">RoundToTwoSigFigs(B2407*$O2407+$N2407)&amp;" "&amp;$J2407</f>
        <v>95 µV</v>
      </c>
      <c r="X2407" t="str" cm="1">
        <f t="array" ref="X2407">RoundToTwoSigFigs(C2407*$O2407+$N2407)&amp;" "&amp;$J2407</f>
        <v>120 µV</v>
      </c>
      <c r="Y2407" t="b">
        <f t="shared" si="111"/>
        <v>1</v>
      </c>
      <c r="Z2407" t="b">
        <f t="shared" si="112"/>
        <v>1</v>
      </c>
      <c r="AA2407" t="b">
        <f t="shared" si="113"/>
        <v>1</v>
      </c>
    </row>
    <row r="2408" spans="1:27" x14ac:dyDescent="0.25">
      <c r="A2408">
        <v>2407</v>
      </c>
      <c r="B2408">
        <v>0.4</v>
      </c>
      <c r="C2408">
        <v>0.7</v>
      </c>
      <c r="D2408" t="s">
        <v>697</v>
      </c>
      <c r="E2408" t="s">
        <v>13</v>
      </c>
      <c r="F2408">
        <v>0.1</v>
      </c>
      <c r="G2408">
        <v>1</v>
      </c>
      <c r="H2408">
        <v>1E-3</v>
      </c>
      <c r="I2408" t="s">
        <v>16</v>
      </c>
      <c r="J2408" t="s">
        <v>15</v>
      </c>
      <c r="N2408">
        <v>577.78</v>
      </c>
      <c r="O2408">
        <v>13.555</v>
      </c>
      <c r="P2408">
        <v>577.73</v>
      </c>
      <c r="Q2408">
        <v>13.515000000000001</v>
      </c>
      <c r="U2408" t="s">
        <v>2557</v>
      </c>
      <c r="V2408" t="s">
        <v>2570</v>
      </c>
      <c r="W2408" t="str" cm="1">
        <f t="array" ref="W2408">RoundToTwoSigFigs(B2408*$O2408+$N2408)&amp;" "&amp;$J2408</f>
        <v>580 µV</v>
      </c>
      <c r="X2408" t="str" cm="1">
        <f t="array" ref="X2408">RoundToTwoSigFigs(C2408*$O2408+$N2408)&amp;" "&amp;$J2408</f>
        <v>590 µV</v>
      </c>
      <c r="Y2408" t="b">
        <f t="shared" si="111"/>
        <v>1</v>
      </c>
      <c r="Z2408" t="b">
        <f t="shared" si="112"/>
        <v>1</v>
      </c>
      <c r="AA2408" t="b">
        <f t="shared" si="113"/>
        <v>1</v>
      </c>
    </row>
    <row r="2409" spans="1:27" x14ac:dyDescent="0.25">
      <c r="A2409">
        <v>2408</v>
      </c>
      <c r="B2409">
        <v>0.4</v>
      </c>
      <c r="C2409">
        <v>0.7</v>
      </c>
      <c r="D2409" t="s">
        <v>697</v>
      </c>
      <c r="E2409" t="s">
        <v>13</v>
      </c>
      <c r="F2409">
        <v>0.1</v>
      </c>
      <c r="G2409">
        <v>1</v>
      </c>
      <c r="H2409">
        <v>0.01</v>
      </c>
      <c r="I2409" t="s">
        <v>16</v>
      </c>
      <c r="J2409" t="s">
        <v>15</v>
      </c>
      <c r="N2409">
        <v>5773.6</v>
      </c>
      <c r="O2409">
        <v>1.3866000000000001</v>
      </c>
      <c r="P2409">
        <v>5773.6</v>
      </c>
      <c r="Q2409">
        <v>1.3695999999999999</v>
      </c>
      <c r="U2409" t="s">
        <v>2553</v>
      </c>
      <c r="V2409" t="s">
        <v>2553</v>
      </c>
      <c r="W2409" t="str" cm="1">
        <f t="array" ref="W2409">RoundToTwoSigFigs(B2409*$O2409+$N2409)&amp;" "&amp;$J2409</f>
        <v>5800 µV</v>
      </c>
      <c r="X2409" t="str" cm="1">
        <f t="array" ref="X2409">RoundToTwoSigFigs(C2409*$O2409+$N2409)&amp;" "&amp;$J2409</f>
        <v>5800 µV</v>
      </c>
      <c r="Y2409" t="b">
        <f t="shared" si="111"/>
        <v>1</v>
      </c>
      <c r="Z2409" t="b">
        <f t="shared" si="112"/>
        <v>1</v>
      </c>
      <c r="AA2409" t="b">
        <f t="shared" si="113"/>
        <v>1</v>
      </c>
    </row>
    <row r="2410" spans="1:27" x14ac:dyDescent="0.25">
      <c r="A2410">
        <v>2409</v>
      </c>
      <c r="B2410">
        <v>0.4</v>
      </c>
      <c r="C2410">
        <v>0.7</v>
      </c>
      <c r="D2410" t="s">
        <v>697</v>
      </c>
      <c r="E2410" t="s">
        <v>13</v>
      </c>
      <c r="F2410">
        <v>0.1</v>
      </c>
      <c r="G2410">
        <v>1</v>
      </c>
      <c r="H2410">
        <v>0.1</v>
      </c>
      <c r="I2410" t="s">
        <v>16</v>
      </c>
      <c r="J2410" t="s">
        <v>15</v>
      </c>
      <c r="N2410">
        <v>57736</v>
      </c>
      <c r="O2410">
        <v>0.14379</v>
      </c>
      <c r="P2410">
        <v>57736</v>
      </c>
      <c r="Q2410">
        <v>0.13697999999999999</v>
      </c>
      <c r="U2410" t="s">
        <v>2559</v>
      </c>
      <c r="V2410" t="s">
        <v>2559</v>
      </c>
      <c r="W2410" t="str" cm="1">
        <f t="array" ref="W2410">RoundToTwoSigFigs(B2410*$O2410+$N2410)&amp;" "&amp;$J2410</f>
        <v>58000 µV</v>
      </c>
      <c r="X2410" t="str" cm="1">
        <f t="array" ref="X2410">RoundToTwoSigFigs(C2410*$O2410+$N2410)&amp;" "&amp;$J2410</f>
        <v>58000 µV</v>
      </c>
      <c r="Y2410" t="b">
        <f t="shared" si="111"/>
        <v>1</v>
      </c>
      <c r="Z2410" t="b">
        <f t="shared" si="112"/>
        <v>1</v>
      </c>
      <c r="AA2410" t="b">
        <f t="shared" si="113"/>
        <v>1</v>
      </c>
    </row>
    <row r="2411" spans="1:27" x14ac:dyDescent="0.25">
      <c r="A2411">
        <v>2410</v>
      </c>
      <c r="B2411">
        <v>4</v>
      </c>
      <c r="C2411">
        <v>7</v>
      </c>
      <c r="D2411" t="s">
        <v>697</v>
      </c>
      <c r="E2411" t="s">
        <v>13</v>
      </c>
      <c r="F2411">
        <v>1</v>
      </c>
      <c r="G2411">
        <v>10</v>
      </c>
      <c r="H2411">
        <v>1E-4</v>
      </c>
      <c r="I2411" t="s">
        <v>16</v>
      </c>
      <c r="J2411" t="s">
        <v>15</v>
      </c>
      <c r="N2411">
        <v>360</v>
      </c>
      <c r="O2411">
        <v>92</v>
      </c>
      <c r="P2411">
        <v>354.54</v>
      </c>
      <c r="Q2411">
        <v>91.828999999999994</v>
      </c>
      <c r="U2411" t="s">
        <v>2676</v>
      </c>
      <c r="V2411" t="s">
        <v>2660</v>
      </c>
      <c r="W2411" t="str" cm="1">
        <f t="array" ref="W2411">RoundToTwoSigFigs(B2411*$O2411+$N2411)&amp;" "&amp;$J2411</f>
        <v>730 µV</v>
      </c>
      <c r="X2411" t="str" cm="1">
        <f t="array" ref="X2411">RoundToTwoSigFigs(C2411*$O2411+$N2411)&amp;" "&amp;$J2411</f>
        <v>1000 µV</v>
      </c>
      <c r="Y2411" t="b">
        <f t="shared" si="111"/>
        <v>1</v>
      </c>
      <c r="Z2411" t="b">
        <f t="shared" si="112"/>
        <v>1</v>
      </c>
      <c r="AA2411" t="b">
        <f t="shared" si="113"/>
        <v>1</v>
      </c>
    </row>
    <row r="2412" spans="1:27" x14ac:dyDescent="0.25">
      <c r="A2412">
        <v>2411</v>
      </c>
      <c r="B2412">
        <v>4</v>
      </c>
      <c r="C2412">
        <v>7</v>
      </c>
      <c r="D2412" t="s">
        <v>697</v>
      </c>
      <c r="E2412" t="s">
        <v>13</v>
      </c>
      <c r="F2412">
        <v>1</v>
      </c>
      <c r="G2412">
        <v>10</v>
      </c>
      <c r="H2412">
        <v>1E-3</v>
      </c>
      <c r="I2412" t="s">
        <v>16</v>
      </c>
      <c r="J2412" t="s">
        <v>15</v>
      </c>
      <c r="N2412">
        <v>653.72</v>
      </c>
      <c r="O2412">
        <v>74.370999999999995</v>
      </c>
      <c r="P2412">
        <v>653.16999999999996</v>
      </c>
      <c r="Q2412">
        <v>74.328999999999994</v>
      </c>
      <c r="U2412" t="s">
        <v>2723</v>
      </c>
      <c r="V2412" t="s">
        <v>2678</v>
      </c>
      <c r="W2412" t="str" cm="1">
        <f t="array" ref="W2412">RoundToTwoSigFigs(B2412*$O2412+$N2412)&amp;" "&amp;$J2412</f>
        <v>950 µV</v>
      </c>
      <c r="X2412" t="str" cm="1">
        <f t="array" ref="X2412">RoundToTwoSigFigs(C2412*$O2412+$N2412)&amp;" "&amp;$J2412</f>
        <v>1200 µV</v>
      </c>
      <c r="Y2412" t="b">
        <f t="shared" si="111"/>
        <v>1</v>
      </c>
      <c r="Z2412" t="b">
        <f t="shared" si="112"/>
        <v>1</v>
      </c>
      <c r="AA2412" t="b">
        <f t="shared" si="113"/>
        <v>1</v>
      </c>
    </row>
    <row r="2413" spans="1:27" x14ac:dyDescent="0.25">
      <c r="A2413">
        <v>2412</v>
      </c>
      <c r="B2413">
        <v>4</v>
      </c>
      <c r="C2413">
        <v>7</v>
      </c>
      <c r="D2413" t="s">
        <v>697</v>
      </c>
      <c r="E2413" t="s">
        <v>13</v>
      </c>
      <c r="F2413">
        <v>1</v>
      </c>
      <c r="G2413">
        <v>10</v>
      </c>
      <c r="H2413">
        <v>0.01</v>
      </c>
      <c r="I2413" t="s">
        <v>16</v>
      </c>
      <c r="J2413" t="s">
        <v>15</v>
      </c>
      <c r="N2413">
        <v>5777.2</v>
      </c>
      <c r="O2413">
        <v>13.558999999999999</v>
      </c>
      <c r="P2413">
        <v>5777</v>
      </c>
      <c r="Q2413">
        <v>13.491</v>
      </c>
      <c r="U2413" t="s">
        <v>2553</v>
      </c>
      <c r="V2413" t="s">
        <v>2571</v>
      </c>
      <c r="W2413" t="str" cm="1">
        <f t="array" ref="W2413">RoundToTwoSigFigs(B2413*$O2413+$N2413)&amp;" "&amp;$J2413</f>
        <v>5800 µV</v>
      </c>
      <c r="X2413" t="str" cm="1">
        <f t="array" ref="X2413">RoundToTwoSigFigs(C2413*$O2413+$N2413)&amp;" "&amp;$J2413</f>
        <v>5900 µV</v>
      </c>
      <c r="Y2413" t="b">
        <f t="shared" si="111"/>
        <v>1</v>
      </c>
      <c r="Z2413" t="b">
        <f t="shared" si="112"/>
        <v>1</v>
      </c>
      <c r="AA2413" t="b">
        <f t="shared" si="113"/>
        <v>1</v>
      </c>
    </row>
    <row r="2414" spans="1:27" x14ac:dyDescent="0.25">
      <c r="A2414">
        <v>2413</v>
      </c>
      <c r="B2414">
        <v>4</v>
      </c>
      <c r="C2414">
        <v>7</v>
      </c>
      <c r="D2414" t="s">
        <v>697</v>
      </c>
      <c r="E2414" t="s">
        <v>13</v>
      </c>
      <c r="F2414">
        <v>1</v>
      </c>
      <c r="G2414">
        <v>10</v>
      </c>
      <c r="H2414">
        <v>0.1</v>
      </c>
      <c r="I2414" t="s">
        <v>16</v>
      </c>
      <c r="J2414" t="s">
        <v>15</v>
      </c>
      <c r="N2414">
        <v>57736</v>
      </c>
      <c r="O2414">
        <v>1.3954</v>
      </c>
      <c r="P2414">
        <v>57736</v>
      </c>
      <c r="Q2414">
        <v>13.496</v>
      </c>
      <c r="U2414" t="s">
        <v>2559</v>
      </c>
      <c r="V2414" t="s">
        <v>2559</v>
      </c>
      <c r="W2414" t="str" cm="1">
        <f t="array" ref="W2414">RoundToTwoSigFigs(B2414*$O2414+$N2414)&amp;" "&amp;$J2414</f>
        <v>58000 µV</v>
      </c>
      <c r="X2414" t="str" cm="1">
        <f t="array" ref="X2414">RoundToTwoSigFigs(C2414*$O2414+$N2414)&amp;" "&amp;$J2414</f>
        <v>58000 µV</v>
      </c>
      <c r="Y2414" t="b">
        <f t="shared" si="111"/>
        <v>1</v>
      </c>
      <c r="Z2414" t="b">
        <f t="shared" si="112"/>
        <v>1</v>
      </c>
      <c r="AA2414" t="b">
        <f t="shared" si="113"/>
        <v>1</v>
      </c>
    </row>
    <row r="2415" spans="1:27" x14ac:dyDescent="0.25">
      <c r="A2415">
        <v>2414</v>
      </c>
      <c r="B2415">
        <v>4</v>
      </c>
      <c r="C2415">
        <v>7</v>
      </c>
      <c r="D2415" t="s">
        <v>697</v>
      </c>
      <c r="E2415" t="s">
        <v>13</v>
      </c>
      <c r="F2415">
        <v>1</v>
      </c>
      <c r="G2415">
        <v>10</v>
      </c>
      <c r="H2415">
        <v>1</v>
      </c>
      <c r="I2415" t="s">
        <v>16</v>
      </c>
      <c r="J2415" t="s">
        <v>15</v>
      </c>
      <c r="N2415">
        <v>577360</v>
      </c>
      <c r="O2415">
        <v>0.14807999999999999</v>
      </c>
      <c r="P2415">
        <v>577360</v>
      </c>
      <c r="Q2415">
        <v>13.497</v>
      </c>
      <c r="U2415" t="s">
        <v>2569</v>
      </c>
      <c r="V2415" t="s">
        <v>2569</v>
      </c>
      <c r="W2415" t="str" cm="1">
        <f t="array" ref="W2415">RoundToTwoSigFigs(B2415*$O2415+$N2415)&amp;" "&amp;$J2415</f>
        <v>580000 µV</v>
      </c>
      <c r="X2415" t="str" cm="1">
        <f t="array" ref="X2415">RoundToTwoSigFigs(C2415*$O2415+$N2415)&amp;" "&amp;$J2415</f>
        <v>580000 µV</v>
      </c>
      <c r="Y2415" t="b">
        <f t="shared" si="111"/>
        <v>1</v>
      </c>
      <c r="Z2415" t="b">
        <f t="shared" si="112"/>
        <v>1</v>
      </c>
      <c r="AA2415" t="b">
        <f t="shared" si="113"/>
        <v>1</v>
      </c>
    </row>
    <row r="2416" spans="1:27" x14ac:dyDescent="0.25">
      <c r="A2416">
        <v>2415</v>
      </c>
      <c r="B2416">
        <v>40</v>
      </c>
      <c r="C2416">
        <v>70</v>
      </c>
      <c r="D2416" t="s">
        <v>697</v>
      </c>
      <c r="E2416" t="s">
        <v>13</v>
      </c>
      <c r="F2416">
        <v>10</v>
      </c>
      <c r="G2416">
        <v>100</v>
      </c>
      <c r="H2416">
        <v>1E-3</v>
      </c>
      <c r="I2416" t="s">
        <v>16</v>
      </c>
      <c r="J2416" t="s">
        <v>14</v>
      </c>
      <c r="N2416">
        <v>6.8</v>
      </c>
      <c r="O2416">
        <v>8.2000000000000003E-2</v>
      </c>
      <c r="P2416">
        <v>6.7337999999999996</v>
      </c>
      <c r="Q2416">
        <v>8.2464999999999997E-2</v>
      </c>
      <c r="U2416" t="s">
        <v>2685</v>
      </c>
      <c r="V2416" t="s">
        <v>2617</v>
      </c>
      <c r="W2416" t="str" cm="1">
        <f t="array" ref="W2416">RoundToTwoSigFigs(B2416*$O2416+$N2416)&amp;" "&amp;$J2416</f>
        <v>10 mV</v>
      </c>
      <c r="X2416" t="str" cm="1">
        <f t="array" ref="X2416">RoundToTwoSigFigs(C2416*$O2416+$N2416)&amp;" "&amp;$J2416</f>
        <v>13 mV</v>
      </c>
      <c r="Y2416" t="b">
        <f t="shared" si="111"/>
        <v>1</v>
      </c>
      <c r="Z2416" t="b">
        <f t="shared" si="112"/>
        <v>1</v>
      </c>
      <c r="AA2416" t="b">
        <f t="shared" si="113"/>
        <v>1</v>
      </c>
    </row>
    <row r="2417" spans="1:27" x14ac:dyDescent="0.25">
      <c r="A2417">
        <v>2416</v>
      </c>
      <c r="B2417">
        <v>40</v>
      </c>
      <c r="C2417">
        <v>70</v>
      </c>
      <c r="D2417" t="s">
        <v>697</v>
      </c>
      <c r="E2417" t="s">
        <v>13</v>
      </c>
      <c r="F2417">
        <v>10</v>
      </c>
      <c r="G2417">
        <v>100</v>
      </c>
      <c r="H2417">
        <v>0.01</v>
      </c>
      <c r="I2417" t="s">
        <v>16</v>
      </c>
      <c r="J2417" t="s">
        <v>14</v>
      </c>
      <c r="N2417">
        <v>8.7739999999999991</v>
      </c>
      <c r="O2417">
        <v>7.2816000000000006E-2</v>
      </c>
      <c r="P2417">
        <v>8.766</v>
      </c>
      <c r="Q2417">
        <v>7.2780999999999998E-2</v>
      </c>
      <c r="U2417" t="s">
        <v>2560</v>
      </c>
      <c r="V2417" t="s">
        <v>2561</v>
      </c>
      <c r="W2417" t="str" cm="1">
        <f t="array" ref="W2417">RoundToTwoSigFigs(B2417*$O2417+$N2417)&amp;" "&amp;$J2417</f>
        <v>12 mV</v>
      </c>
      <c r="X2417" t="str" cm="1">
        <f t="array" ref="X2417">RoundToTwoSigFigs(C2417*$O2417+$N2417)&amp;" "&amp;$J2417</f>
        <v>14 mV</v>
      </c>
      <c r="Y2417" t="b">
        <f t="shared" si="111"/>
        <v>1</v>
      </c>
      <c r="Z2417" t="b">
        <f t="shared" si="112"/>
        <v>1</v>
      </c>
      <c r="AA2417" t="b">
        <f t="shared" si="113"/>
        <v>1</v>
      </c>
    </row>
    <row r="2418" spans="1:27" x14ac:dyDescent="0.25">
      <c r="A2418">
        <v>2417</v>
      </c>
      <c r="B2418">
        <v>40</v>
      </c>
      <c r="C2418">
        <v>70</v>
      </c>
      <c r="D2418" t="s">
        <v>697</v>
      </c>
      <c r="E2418" t="s">
        <v>13</v>
      </c>
      <c r="F2418">
        <v>10</v>
      </c>
      <c r="G2418">
        <v>100</v>
      </c>
      <c r="H2418">
        <v>0.1</v>
      </c>
      <c r="I2418" t="s">
        <v>16</v>
      </c>
      <c r="J2418" t="s">
        <v>14</v>
      </c>
      <c r="N2418">
        <v>58.072000000000003</v>
      </c>
      <c r="O2418">
        <v>1.5845000000000001E-2</v>
      </c>
      <c r="P2418">
        <v>58.067999999999998</v>
      </c>
      <c r="Q2418">
        <v>1.5768999999999998E-2</v>
      </c>
      <c r="U2418" t="s">
        <v>2574</v>
      </c>
      <c r="V2418" t="s">
        <v>2574</v>
      </c>
      <c r="W2418" t="str" cm="1">
        <f t="array" ref="W2418">RoundToTwoSigFigs(B2418*$O2418+$N2418)&amp;" "&amp;$J2418</f>
        <v>59 mV</v>
      </c>
      <c r="X2418" t="str" cm="1">
        <f t="array" ref="X2418">RoundToTwoSigFigs(C2418*$O2418+$N2418)&amp;" "&amp;$J2418</f>
        <v>59 mV</v>
      </c>
      <c r="Y2418" t="b">
        <f t="shared" si="111"/>
        <v>1</v>
      </c>
      <c r="Z2418" t="b">
        <f t="shared" si="112"/>
        <v>1</v>
      </c>
      <c r="AA2418" t="b">
        <f t="shared" si="113"/>
        <v>1</v>
      </c>
    </row>
    <row r="2419" spans="1:27" x14ac:dyDescent="0.25">
      <c r="A2419">
        <v>2418</v>
      </c>
      <c r="B2419">
        <v>40</v>
      </c>
      <c r="C2419">
        <v>70</v>
      </c>
      <c r="D2419" t="s">
        <v>697</v>
      </c>
      <c r="E2419" t="s">
        <v>13</v>
      </c>
      <c r="F2419">
        <v>10</v>
      </c>
      <c r="G2419">
        <v>100</v>
      </c>
      <c r="H2419">
        <v>1</v>
      </c>
      <c r="I2419" t="s">
        <v>16</v>
      </c>
      <c r="J2419" t="s">
        <v>14</v>
      </c>
      <c r="N2419">
        <v>577.39</v>
      </c>
      <c r="O2419">
        <v>1.6414999999999999E-3</v>
      </c>
      <c r="P2419">
        <v>577.39</v>
      </c>
      <c r="Q2419">
        <v>1.6092999999999999E-3</v>
      </c>
      <c r="U2419" t="s">
        <v>2527</v>
      </c>
      <c r="V2419" t="s">
        <v>2527</v>
      </c>
      <c r="W2419" t="str" cm="1">
        <f t="array" ref="W2419">RoundToTwoSigFigs(B2419*$O2419+$N2419)&amp;" "&amp;$J2419</f>
        <v>580 mV</v>
      </c>
      <c r="X2419" t="str" cm="1">
        <f t="array" ref="X2419">RoundToTwoSigFigs(C2419*$O2419+$N2419)&amp;" "&amp;$J2419</f>
        <v>580 mV</v>
      </c>
      <c r="Y2419" t="b">
        <f t="shared" si="111"/>
        <v>1</v>
      </c>
      <c r="Z2419" t="b">
        <f t="shared" si="112"/>
        <v>1</v>
      </c>
      <c r="AA2419" t="b">
        <f t="shared" si="113"/>
        <v>1</v>
      </c>
    </row>
    <row r="2420" spans="1:27" x14ac:dyDescent="0.25">
      <c r="A2420">
        <v>2419</v>
      </c>
      <c r="B2420">
        <v>40</v>
      </c>
      <c r="C2420">
        <v>70</v>
      </c>
      <c r="D2420" t="s">
        <v>697</v>
      </c>
      <c r="E2420" t="s">
        <v>13</v>
      </c>
      <c r="F2420">
        <v>10</v>
      </c>
      <c r="G2420">
        <v>100</v>
      </c>
      <c r="H2420">
        <v>10</v>
      </c>
      <c r="I2420" t="s">
        <v>16</v>
      </c>
      <c r="J2420" t="s">
        <v>14</v>
      </c>
      <c r="N2420">
        <v>5773.6</v>
      </c>
      <c r="O2420">
        <v>1.7383000000000001E-4</v>
      </c>
      <c r="P2420">
        <v>5773.6</v>
      </c>
      <c r="Q2420">
        <v>1.6097E-4</v>
      </c>
      <c r="U2420" t="s">
        <v>2524</v>
      </c>
      <c r="V2420" t="s">
        <v>2524</v>
      </c>
      <c r="W2420" t="str" cm="1">
        <f t="array" ref="W2420">RoundToTwoSigFigs(B2420*$O2420+$N2420)&amp;" "&amp;$J2420</f>
        <v>5800 mV</v>
      </c>
      <c r="X2420" t="str" cm="1">
        <f t="array" ref="X2420">RoundToTwoSigFigs(C2420*$O2420+$N2420)&amp;" "&amp;$J2420</f>
        <v>5800 mV</v>
      </c>
      <c r="Y2420" t="b">
        <f t="shared" si="111"/>
        <v>1</v>
      </c>
      <c r="Z2420" t="b">
        <f t="shared" si="112"/>
        <v>1</v>
      </c>
      <c r="AA2420" t="b">
        <f t="shared" si="113"/>
        <v>1</v>
      </c>
    </row>
    <row r="2421" spans="1:27" x14ac:dyDescent="0.25">
      <c r="A2421">
        <v>2420</v>
      </c>
      <c r="B2421">
        <v>400</v>
      </c>
      <c r="C2421">
        <v>700</v>
      </c>
      <c r="D2421" t="s">
        <v>697</v>
      </c>
      <c r="E2421" t="s">
        <v>13</v>
      </c>
      <c r="F2421">
        <v>100</v>
      </c>
      <c r="G2421">
        <v>1020</v>
      </c>
      <c r="H2421">
        <v>0.01</v>
      </c>
      <c r="I2421" t="s">
        <v>16</v>
      </c>
      <c r="J2421" t="s">
        <v>14</v>
      </c>
      <c r="N2421">
        <v>36</v>
      </c>
      <c r="O2421">
        <v>9.1999999999999998E-2</v>
      </c>
      <c r="P2421">
        <v>35.843000000000004</v>
      </c>
      <c r="Q2421">
        <v>9.1772000000000006E-2</v>
      </c>
      <c r="U2421" t="s">
        <v>2663</v>
      </c>
      <c r="V2421" t="s">
        <v>2619</v>
      </c>
      <c r="W2421" t="str" cm="1">
        <f t="array" ref="W2421">RoundToTwoSigFigs(B2421*$O2421+$N2421)&amp;" "&amp;$J2421</f>
        <v>73 mV</v>
      </c>
      <c r="X2421" t="str" cm="1">
        <f t="array" ref="X2421">RoundToTwoSigFigs(C2421*$O2421+$N2421)&amp;" "&amp;$J2421</f>
        <v>100 mV</v>
      </c>
      <c r="Y2421" t="b">
        <f t="shared" si="111"/>
        <v>1</v>
      </c>
      <c r="Z2421" t="b">
        <f t="shared" si="112"/>
        <v>1</v>
      </c>
      <c r="AA2421" t="b">
        <f t="shared" si="113"/>
        <v>1</v>
      </c>
    </row>
    <row r="2422" spans="1:27" x14ac:dyDescent="0.25">
      <c r="A2422">
        <v>2421</v>
      </c>
      <c r="B2422">
        <v>400</v>
      </c>
      <c r="C2422">
        <v>700</v>
      </c>
      <c r="D2422" t="s">
        <v>697</v>
      </c>
      <c r="E2422" t="s">
        <v>13</v>
      </c>
      <c r="F2422">
        <v>100</v>
      </c>
      <c r="G2422">
        <v>1020</v>
      </c>
      <c r="H2422">
        <v>0.1</v>
      </c>
      <c r="I2422" t="s">
        <v>16</v>
      </c>
      <c r="J2422" t="s">
        <v>14</v>
      </c>
      <c r="N2422">
        <v>65.632000000000005</v>
      </c>
      <c r="O2422">
        <v>7.4630000000000002E-2</v>
      </c>
      <c r="P2422">
        <v>65.525000000000006</v>
      </c>
      <c r="Q2422">
        <v>7.4607999999999994E-2</v>
      </c>
      <c r="U2422" t="s">
        <v>2761</v>
      </c>
      <c r="V2422" t="s">
        <v>2621</v>
      </c>
      <c r="W2422" t="str" cm="1">
        <f t="array" ref="W2422">RoundToTwoSigFigs(B2422*$O2422+$N2422)&amp;" "&amp;$J2422</f>
        <v>95 mV</v>
      </c>
      <c r="X2422" t="str" cm="1">
        <f t="array" ref="X2422">RoundToTwoSigFigs(C2422*$O2422+$N2422)&amp;" "&amp;$J2422</f>
        <v>120 mV</v>
      </c>
      <c r="Y2422" t="b">
        <f t="shared" si="111"/>
        <v>1</v>
      </c>
      <c r="Z2422" t="b">
        <f t="shared" si="112"/>
        <v>1</v>
      </c>
      <c r="AA2422" t="b">
        <f t="shared" si="113"/>
        <v>1</v>
      </c>
    </row>
    <row r="2423" spans="1:27" x14ac:dyDescent="0.25">
      <c r="A2423">
        <v>2422</v>
      </c>
      <c r="B2423">
        <v>400</v>
      </c>
      <c r="C2423">
        <v>700</v>
      </c>
      <c r="D2423" t="s">
        <v>697</v>
      </c>
      <c r="E2423" t="s">
        <v>13</v>
      </c>
      <c r="F2423">
        <v>100</v>
      </c>
      <c r="G2423">
        <v>1020</v>
      </c>
      <c r="H2423">
        <v>1</v>
      </c>
      <c r="I2423" t="s">
        <v>16</v>
      </c>
      <c r="J2423" t="s">
        <v>14</v>
      </c>
      <c r="N2423">
        <v>577.76</v>
      </c>
      <c r="O2423">
        <v>1.3752E-2</v>
      </c>
      <c r="P2423">
        <v>577.71</v>
      </c>
      <c r="Q2423">
        <v>1.3677E-2</v>
      </c>
      <c r="U2423" t="s">
        <v>2527</v>
      </c>
      <c r="V2423" t="s">
        <v>2620</v>
      </c>
      <c r="W2423" t="str" cm="1">
        <f t="array" ref="W2423">RoundToTwoSigFigs(B2423*$O2423+$N2423)&amp;" "&amp;$J2423</f>
        <v>580 mV</v>
      </c>
      <c r="X2423" t="str" cm="1">
        <f t="array" ref="X2423">RoundToTwoSigFigs(C2423*$O2423+$N2423)&amp;" "&amp;$J2423</f>
        <v>590 mV</v>
      </c>
      <c r="Y2423" t="b">
        <f t="shared" si="111"/>
        <v>1</v>
      </c>
      <c r="Z2423" t="b">
        <f t="shared" si="112"/>
        <v>1</v>
      </c>
      <c r="AA2423" t="b">
        <f t="shared" si="113"/>
        <v>1</v>
      </c>
    </row>
    <row r="2424" spans="1:27" x14ac:dyDescent="0.25">
      <c r="A2424">
        <v>2423</v>
      </c>
      <c r="B2424">
        <v>400</v>
      </c>
      <c r="C2424">
        <v>700</v>
      </c>
      <c r="D2424" t="s">
        <v>697</v>
      </c>
      <c r="E2424" t="s">
        <v>13</v>
      </c>
      <c r="F2424">
        <v>100</v>
      </c>
      <c r="G2424">
        <v>1020</v>
      </c>
      <c r="H2424">
        <v>10</v>
      </c>
      <c r="I2424" t="s">
        <v>16</v>
      </c>
      <c r="J2424" t="s">
        <v>14</v>
      </c>
      <c r="N2424">
        <v>5773.6</v>
      </c>
      <c r="O2424">
        <v>1.4178999999999999E-3</v>
      </c>
      <c r="P2424">
        <v>5773.6</v>
      </c>
      <c r="Q2424">
        <v>1.3864000000000001E-3</v>
      </c>
      <c r="U2424" t="s">
        <v>2524</v>
      </c>
      <c r="V2424" t="s">
        <v>2524</v>
      </c>
      <c r="W2424" t="str" cm="1">
        <f t="array" ref="W2424">RoundToTwoSigFigs(B2424*$O2424+$N2424)&amp;" "&amp;$J2424</f>
        <v>5800 mV</v>
      </c>
      <c r="X2424" t="str" cm="1">
        <f t="array" ref="X2424">RoundToTwoSigFigs(C2424*$O2424+$N2424)&amp;" "&amp;$J2424</f>
        <v>5800 mV</v>
      </c>
      <c r="Y2424" t="b">
        <f t="shared" si="111"/>
        <v>1</v>
      </c>
      <c r="Z2424" t="b">
        <f t="shared" si="112"/>
        <v>1</v>
      </c>
      <c r="AA2424" t="b">
        <f t="shared" si="113"/>
        <v>1</v>
      </c>
    </row>
    <row r="2425" spans="1:27" x14ac:dyDescent="0.25">
      <c r="A2425">
        <v>2424</v>
      </c>
      <c r="B2425">
        <v>400</v>
      </c>
      <c r="C2425">
        <v>700</v>
      </c>
      <c r="D2425" t="s">
        <v>697</v>
      </c>
      <c r="E2425" t="s">
        <v>13</v>
      </c>
      <c r="F2425">
        <v>100</v>
      </c>
      <c r="G2425">
        <v>1020</v>
      </c>
      <c r="H2425">
        <v>100</v>
      </c>
      <c r="I2425" t="s">
        <v>16</v>
      </c>
      <c r="J2425" t="s">
        <v>14</v>
      </c>
      <c r="N2425">
        <v>57736</v>
      </c>
      <c r="O2425">
        <v>1.5124999999999999E-4</v>
      </c>
      <c r="P2425">
        <v>57736</v>
      </c>
      <c r="Q2425">
        <v>1.3866E-4</v>
      </c>
      <c r="U2425" t="s">
        <v>2554</v>
      </c>
      <c r="V2425" t="s">
        <v>2554</v>
      </c>
      <c r="W2425" t="str" cm="1">
        <f t="array" ref="W2425">RoundToTwoSigFigs(B2425*$O2425+$N2425)&amp;" "&amp;$J2425</f>
        <v>58000 mV</v>
      </c>
      <c r="X2425" t="str" cm="1">
        <f t="array" ref="X2425">RoundToTwoSigFigs(C2425*$O2425+$N2425)&amp;" "&amp;$J2425</f>
        <v>58000 mV</v>
      </c>
      <c r="Y2425" t="b">
        <f t="shared" si="111"/>
        <v>1</v>
      </c>
      <c r="Z2425" t="b">
        <f t="shared" si="112"/>
        <v>1</v>
      </c>
      <c r="AA2425" t="b">
        <f t="shared" si="113"/>
        <v>1</v>
      </c>
    </row>
    <row r="2426" spans="1:27" x14ac:dyDescent="0.25">
      <c r="A2426">
        <v>2425</v>
      </c>
      <c r="B2426">
        <v>0</v>
      </c>
      <c r="C2426">
        <v>1E-4</v>
      </c>
      <c r="D2426" t="s">
        <v>697</v>
      </c>
      <c r="E2426" t="s">
        <v>101</v>
      </c>
      <c r="F2426">
        <v>0</v>
      </c>
      <c r="G2426">
        <v>1E-4</v>
      </c>
      <c r="H2426">
        <v>1.0000000000000001E-9</v>
      </c>
      <c r="I2426" t="s">
        <v>24</v>
      </c>
      <c r="J2426" t="s">
        <v>717</v>
      </c>
      <c r="N2426">
        <v>35</v>
      </c>
      <c r="O2426">
        <v>350000</v>
      </c>
      <c r="P2426">
        <v>34.933</v>
      </c>
      <c r="Q2426">
        <v>349170</v>
      </c>
      <c r="U2426" t="s">
        <v>2646</v>
      </c>
      <c r="V2426">
        <v>0</v>
      </c>
      <c r="W2426" t="str" cm="1">
        <f t="array" ref="W2426">RoundToTwoSigFigs(B2426*$O2426+$N2426)&amp;" "&amp;$J2426</f>
        <v>35 nA</v>
      </c>
      <c r="X2426" t="str" cm="1">
        <f t="array" ref="X2426">RoundToTwoSigFigs(C2426*$O2426+$N2426)&amp;" "&amp;$J2426</f>
        <v>70 nA</v>
      </c>
      <c r="Y2426" t="b">
        <f t="shared" si="111"/>
        <v>0</v>
      </c>
      <c r="Z2426" t="b">
        <f t="shared" si="112"/>
        <v>1</v>
      </c>
      <c r="AA2426" t="b">
        <f t="shared" si="113"/>
        <v>1</v>
      </c>
    </row>
    <row r="2427" spans="1:27" x14ac:dyDescent="0.25">
      <c r="A2427">
        <v>2426</v>
      </c>
      <c r="B2427">
        <v>0</v>
      </c>
      <c r="C2427">
        <v>1E-4</v>
      </c>
      <c r="D2427" t="s">
        <v>697</v>
      </c>
      <c r="E2427" t="s">
        <v>101</v>
      </c>
      <c r="F2427">
        <v>0</v>
      </c>
      <c r="G2427">
        <v>1E-4</v>
      </c>
      <c r="H2427">
        <v>1E-8</v>
      </c>
      <c r="I2427" t="s">
        <v>24</v>
      </c>
      <c r="J2427" t="s">
        <v>717</v>
      </c>
      <c r="N2427">
        <v>35.368000000000002</v>
      </c>
      <c r="O2427">
        <v>346810</v>
      </c>
      <c r="P2427">
        <v>35.366</v>
      </c>
      <c r="Q2427">
        <v>346810</v>
      </c>
      <c r="U2427" t="s">
        <v>2646</v>
      </c>
      <c r="V2427" t="s">
        <v>2762</v>
      </c>
      <c r="W2427" t="str" cm="1">
        <f t="array" ref="W2427">RoundToTwoSigFigs(B2427*$O2427+$N2427)&amp;" "&amp;$J2427</f>
        <v>35 nA</v>
      </c>
      <c r="X2427" t="str" cm="1">
        <f t="array" ref="X2427">RoundToTwoSigFigs(C2427*$O2427+$N2427)&amp;" "&amp;$J2427</f>
        <v>70 nA</v>
      </c>
      <c r="Y2427" t="b">
        <f t="shared" si="111"/>
        <v>0</v>
      </c>
      <c r="Z2427" t="b">
        <f t="shared" si="112"/>
        <v>1</v>
      </c>
      <c r="AA2427" t="b">
        <f t="shared" si="113"/>
        <v>1</v>
      </c>
    </row>
    <row r="2428" spans="1:27" x14ac:dyDescent="0.25">
      <c r="A2428">
        <v>2427</v>
      </c>
      <c r="B2428">
        <v>0</v>
      </c>
      <c r="C2428">
        <v>1E-4</v>
      </c>
      <c r="D2428" t="s">
        <v>697</v>
      </c>
      <c r="E2428" t="s">
        <v>101</v>
      </c>
      <c r="F2428">
        <v>0</v>
      </c>
      <c r="G2428">
        <v>1E-4</v>
      </c>
      <c r="H2428">
        <v>9.9999999999999995E-8</v>
      </c>
      <c r="I2428" t="s">
        <v>24</v>
      </c>
      <c r="J2428" t="s">
        <v>717</v>
      </c>
      <c r="N2428">
        <v>67.34</v>
      </c>
      <c r="O2428">
        <v>230750</v>
      </c>
      <c r="P2428">
        <v>67.335999999999999</v>
      </c>
      <c r="Q2428">
        <v>230720</v>
      </c>
      <c r="U2428" t="s">
        <v>2647</v>
      </c>
      <c r="V2428" t="s">
        <v>2762</v>
      </c>
      <c r="W2428" t="str" cm="1">
        <f t="array" ref="W2428">RoundToTwoSigFigs(B2428*$O2428+$N2428)&amp;" "&amp;$J2428</f>
        <v>67 nA</v>
      </c>
      <c r="X2428" t="str" cm="1">
        <f t="array" ref="X2428">RoundToTwoSigFigs(C2428*$O2428+$N2428)&amp;" "&amp;$J2428</f>
        <v>90 nA</v>
      </c>
      <c r="Y2428" t="b">
        <f t="shared" si="111"/>
        <v>0</v>
      </c>
      <c r="Z2428" t="b">
        <f t="shared" si="112"/>
        <v>1</v>
      </c>
      <c r="AA2428" t="b">
        <f t="shared" si="113"/>
        <v>1</v>
      </c>
    </row>
    <row r="2429" spans="1:27" x14ac:dyDescent="0.25">
      <c r="A2429">
        <v>2428</v>
      </c>
      <c r="B2429">
        <v>0</v>
      </c>
      <c r="C2429">
        <v>1E-4</v>
      </c>
      <c r="D2429" t="s">
        <v>697</v>
      </c>
      <c r="E2429" t="s">
        <v>101</v>
      </c>
      <c r="F2429">
        <v>0</v>
      </c>
      <c r="G2429">
        <v>1E-4</v>
      </c>
      <c r="H2429">
        <v>9.9999999999999995E-7</v>
      </c>
      <c r="I2429" t="s">
        <v>24</v>
      </c>
      <c r="J2429" t="s">
        <v>717</v>
      </c>
      <c r="N2429">
        <v>578.4</v>
      </c>
      <c r="O2429">
        <v>31405</v>
      </c>
      <c r="P2429">
        <v>578.39</v>
      </c>
      <c r="Q2429">
        <v>31376</v>
      </c>
      <c r="U2429" t="s">
        <v>2640</v>
      </c>
      <c r="V2429" t="s">
        <v>2763</v>
      </c>
      <c r="W2429" t="str" cm="1">
        <f t="array" ref="W2429">RoundToTwoSigFigs(B2429*$O2429+$N2429)&amp;" "&amp;$J2429</f>
        <v>580 nA</v>
      </c>
      <c r="X2429" t="str" cm="1">
        <f t="array" ref="X2429">RoundToTwoSigFigs(C2429*$O2429+$N2429)&amp;" "&amp;$J2429</f>
        <v>580 nA</v>
      </c>
      <c r="Y2429" t="b">
        <f t="shared" si="111"/>
        <v>0</v>
      </c>
      <c r="Z2429" t="b">
        <f t="shared" si="112"/>
        <v>1</v>
      </c>
      <c r="AA2429" t="b">
        <f t="shared" si="113"/>
        <v>1</v>
      </c>
    </row>
    <row r="2430" spans="1:27" x14ac:dyDescent="0.25">
      <c r="A2430">
        <v>2429</v>
      </c>
      <c r="B2430">
        <v>0</v>
      </c>
      <c r="C2430">
        <v>1E-4</v>
      </c>
      <c r="D2430" t="s">
        <v>697</v>
      </c>
      <c r="E2430" t="s">
        <v>101</v>
      </c>
      <c r="F2430">
        <v>0</v>
      </c>
      <c r="G2430">
        <v>1E-4</v>
      </c>
      <c r="H2430">
        <v>1.0000000000000001E-5</v>
      </c>
      <c r="I2430" t="s">
        <v>24</v>
      </c>
      <c r="J2430" t="s">
        <v>717</v>
      </c>
      <c r="N2430">
        <v>5773.7</v>
      </c>
      <c r="O2430">
        <v>3163.2</v>
      </c>
      <c r="P2430">
        <v>5773.7</v>
      </c>
      <c r="Q2430">
        <v>3151.6</v>
      </c>
      <c r="U2430" t="s">
        <v>2641</v>
      </c>
      <c r="V2430" t="s">
        <v>2641</v>
      </c>
      <c r="W2430" t="str" cm="1">
        <f t="array" ref="W2430">RoundToTwoSigFigs(B2430*$O2430+$N2430)&amp;" "&amp;$J2430</f>
        <v>5800 nA</v>
      </c>
      <c r="X2430" t="str" cm="1">
        <f t="array" ref="X2430">RoundToTwoSigFigs(C2430*$O2430+$N2430)&amp;" "&amp;$J2430</f>
        <v>5800 nA</v>
      </c>
      <c r="Y2430" t="b">
        <f t="shared" si="111"/>
        <v>1</v>
      </c>
      <c r="Z2430" t="b">
        <f t="shared" si="112"/>
        <v>1</v>
      </c>
      <c r="AA2430" t="b">
        <f t="shared" si="113"/>
        <v>1</v>
      </c>
    </row>
    <row r="2431" spans="1:27" x14ac:dyDescent="0.25">
      <c r="A2431">
        <v>2430</v>
      </c>
      <c r="B2431">
        <v>4.0000000000000002E-4</v>
      </c>
      <c r="C2431">
        <v>6.9999999999999999E-4</v>
      </c>
      <c r="D2431" t="s">
        <v>697</v>
      </c>
      <c r="E2431" t="s">
        <v>101</v>
      </c>
      <c r="F2431">
        <v>1E-4</v>
      </c>
      <c r="G2431">
        <v>1E-3</v>
      </c>
      <c r="H2431">
        <v>1E-8</v>
      </c>
      <c r="I2431" t="s">
        <v>24</v>
      </c>
      <c r="J2431" t="s">
        <v>717</v>
      </c>
      <c r="N2431">
        <v>120</v>
      </c>
      <c r="O2431">
        <v>350000</v>
      </c>
      <c r="P2431">
        <v>115.86</v>
      </c>
      <c r="Q2431">
        <v>347000</v>
      </c>
      <c r="U2431" t="s">
        <v>2724</v>
      </c>
      <c r="V2431" t="s">
        <v>2725</v>
      </c>
      <c r="W2431" t="str" cm="1">
        <f t="array" ref="W2431">RoundToTwoSigFigs(B2431*$O2431+$N2431)&amp;" "&amp;$J2431</f>
        <v>260 nA</v>
      </c>
      <c r="X2431" t="str" cm="1">
        <f t="array" ref="X2431">RoundToTwoSigFigs(C2431*$O2431+$N2431)&amp;" "&amp;$J2431</f>
        <v>360 nA</v>
      </c>
      <c r="Y2431" t="b">
        <f t="shared" si="111"/>
        <v>1</v>
      </c>
      <c r="Z2431" t="b">
        <f t="shared" si="112"/>
        <v>1</v>
      </c>
      <c r="AA2431" t="b">
        <f t="shared" si="113"/>
        <v>1</v>
      </c>
    </row>
    <row r="2432" spans="1:27" x14ac:dyDescent="0.25">
      <c r="A2432">
        <v>2431</v>
      </c>
      <c r="B2432">
        <v>4.0000000000000002E-4</v>
      </c>
      <c r="C2432">
        <v>6.9999999999999999E-4</v>
      </c>
      <c r="D2432" t="s">
        <v>697</v>
      </c>
      <c r="E2432" t="s">
        <v>101</v>
      </c>
      <c r="F2432">
        <v>1E-4</v>
      </c>
      <c r="G2432">
        <v>1E-3</v>
      </c>
      <c r="H2432">
        <v>9.9999999999999995E-8</v>
      </c>
      <c r="I2432" t="s">
        <v>24</v>
      </c>
      <c r="J2432" t="s">
        <v>717</v>
      </c>
      <c r="N2432">
        <v>127.29</v>
      </c>
      <c r="O2432">
        <v>339170</v>
      </c>
      <c r="P2432">
        <v>127.24</v>
      </c>
      <c r="Q2432">
        <v>339180</v>
      </c>
      <c r="U2432" t="s">
        <v>2724</v>
      </c>
      <c r="V2432" t="s">
        <v>2725</v>
      </c>
      <c r="W2432" t="str" cm="1">
        <f t="array" ref="W2432">RoundToTwoSigFigs(B2432*$O2432+$N2432)&amp;" "&amp;$J2432</f>
        <v>260 nA</v>
      </c>
      <c r="X2432" t="str" cm="1">
        <f t="array" ref="X2432">RoundToTwoSigFigs(C2432*$O2432+$N2432)&amp;" "&amp;$J2432</f>
        <v>360 nA</v>
      </c>
      <c r="Y2432" t="b">
        <f t="shared" si="111"/>
        <v>1</v>
      </c>
      <c r="Z2432" t="b">
        <f t="shared" si="112"/>
        <v>1</v>
      </c>
      <c r="AA2432" t="b">
        <f t="shared" si="113"/>
        <v>1</v>
      </c>
    </row>
    <row r="2433" spans="1:27" x14ac:dyDescent="0.25">
      <c r="A2433">
        <v>2432</v>
      </c>
      <c r="B2433">
        <v>4.0000000000000002E-4</v>
      </c>
      <c r="C2433">
        <v>6.9999999999999999E-4</v>
      </c>
      <c r="D2433" t="s">
        <v>697</v>
      </c>
      <c r="E2433" t="s">
        <v>101</v>
      </c>
      <c r="F2433">
        <v>1E-4</v>
      </c>
      <c r="G2433">
        <v>1E-3</v>
      </c>
      <c r="H2433">
        <v>9.9999999999999995E-7</v>
      </c>
      <c r="I2433" t="s">
        <v>24</v>
      </c>
      <c r="J2433" t="s">
        <v>717</v>
      </c>
      <c r="N2433">
        <v>580.76</v>
      </c>
      <c r="O2433">
        <v>159300</v>
      </c>
      <c r="P2433">
        <v>580.72</v>
      </c>
      <c r="Q2433">
        <v>159250</v>
      </c>
      <c r="U2433" t="s">
        <v>2726</v>
      </c>
      <c r="V2433" t="s">
        <v>2727</v>
      </c>
      <c r="W2433" t="str" cm="1">
        <f t="array" ref="W2433">RoundToTwoSigFigs(B2433*$O2433+$N2433)&amp;" "&amp;$J2433</f>
        <v>640 nA</v>
      </c>
      <c r="X2433" t="str" cm="1">
        <f t="array" ref="X2433">RoundToTwoSigFigs(C2433*$O2433+$N2433)&amp;" "&amp;$J2433</f>
        <v>690 nA</v>
      </c>
      <c r="Y2433" t="b">
        <f t="shared" si="111"/>
        <v>1</v>
      </c>
      <c r="Z2433" t="b">
        <f t="shared" si="112"/>
        <v>1</v>
      </c>
      <c r="AA2433" t="b">
        <f t="shared" si="113"/>
        <v>1</v>
      </c>
    </row>
    <row r="2434" spans="1:27" x14ac:dyDescent="0.25">
      <c r="A2434">
        <v>2433</v>
      </c>
      <c r="B2434">
        <v>4.0000000000000002E-4</v>
      </c>
      <c r="C2434">
        <v>6.9999999999999999E-4</v>
      </c>
      <c r="D2434" t="s">
        <v>697</v>
      </c>
      <c r="E2434" t="s">
        <v>101</v>
      </c>
      <c r="F2434">
        <v>1E-4</v>
      </c>
      <c r="G2434">
        <v>1E-3</v>
      </c>
      <c r="H2434">
        <v>1.0000000000000001E-5</v>
      </c>
      <c r="I2434" t="s">
        <v>24</v>
      </c>
      <c r="J2434" t="s">
        <v>717</v>
      </c>
      <c r="N2434">
        <v>5773.7</v>
      </c>
      <c r="O2434">
        <v>18430</v>
      </c>
      <c r="P2434">
        <v>5773.7</v>
      </c>
      <c r="Q2434">
        <v>18401</v>
      </c>
      <c r="U2434" t="s">
        <v>2641</v>
      </c>
      <c r="V2434" t="s">
        <v>2641</v>
      </c>
      <c r="W2434" t="str" cm="1">
        <f t="array" ref="W2434">RoundToTwoSigFigs(B2434*$O2434+$N2434)&amp;" "&amp;$J2434</f>
        <v>5800 nA</v>
      </c>
      <c r="X2434" t="str" cm="1">
        <f t="array" ref="X2434">RoundToTwoSigFigs(C2434*$O2434+$N2434)&amp;" "&amp;$J2434</f>
        <v>5800 nA</v>
      </c>
      <c r="Y2434" t="b">
        <f t="shared" si="111"/>
        <v>1</v>
      </c>
      <c r="Z2434" t="b">
        <f t="shared" si="112"/>
        <v>1</v>
      </c>
      <c r="AA2434" t="b">
        <f t="shared" si="113"/>
        <v>1</v>
      </c>
    </row>
    <row r="2435" spans="1:27" x14ac:dyDescent="0.25">
      <c r="A2435">
        <v>2434</v>
      </c>
      <c r="B2435">
        <v>4.0000000000000002E-4</v>
      </c>
      <c r="C2435">
        <v>6.9999999999999999E-4</v>
      </c>
      <c r="D2435" t="s">
        <v>697</v>
      </c>
      <c r="E2435" t="s">
        <v>101</v>
      </c>
      <c r="F2435">
        <v>1E-4</v>
      </c>
      <c r="G2435">
        <v>1E-3</v>
      </c>
      <c r="H2435">
        <v>1E-4</v>
      </c>
      <c r="I2435" t="s">
        <v>24</v>
      </c>
      <c r="J2435" t="s">
        <v>717</v>
      </c>
      <c r="N2435">
        <v>57736</v>
      </c>
      <c r="O2435">
        <v>1854.7</v>
      </c>
      <c r="P2435">
        <v>57736</v>
      </c>
      <c r="Q2435">
        <v>1843.4</v>
      </c>
      <c r="U2435" t="s">
        <v>2642</v>
      </c>
      <c r="V2435" t="s">
        <v>2642</v>
      </c>
      <c r="W2435" t="str" cm="1">
        <f t="array" ref="W2435">RoundToTwoSigFigs(B2435*$O2435+$N2435)&amp;" "&amp;$J2435</f>
        <v>58000 nA</v>
      </c>
      <c r="X2435" t="str" cm="1">
        <f t="array" ref="X2435">RoundToTwoSigFigs(C2435*$O2435+$N2435)&amp;" "&amp;$J2435</f>
        <v>58000 nA</v>
      </c>
      <c r="Y2435" t="b">
        <f t="shared" ref="Y2435:Y2498" si="114">AND((W2435=U2435),(V2435=X2435))</f>
        <v>1</v>
      </c>
      <c r="Z2435" t="b">
        <f t="shared" ref="Z2435:Z2498" si="115">AND(B2435&gt;=F2435,B2435&lt;=G2435)</f>
        <v>1</v>
      </c>
      <c r="AA2435" t="b">
        <f t="shared" ref="AA2435:AA2498" si="116">F2435&lt;G2435</f>
        <v>1</v>
      </c>
    </row>
    <row r="2436" spans="1:27" x14ac:dyDescent="0.25">
      <c r="A2436">
        <v>2435</v>
      </c>
      <c r="B2436">
        <v>4.0000000000000001E-3</v>
      </c>
      <c r="C2436">
        <v>7.0000000000000001E-3</v>
      </c>
      <c r="D2436" t="s">
        <v>697</v>
      </c>
      <c r="E2436" t="s">
        <v>101</v>
      </c>
      <c r="F2436">
        <v>1E-3</v>
      </c>
      <c r="G2436">
        <v>0.01</v>
      </c>
      <c r="H2436">
        <v>9.9999999999999995E-8</v>
      </c>
      <c r="I2436" t="s">
        <v>24</v>
      </c>
      <c r="J2436" t="s">
        <v>22</v>
      </c>
      <c r="N2436">
        <v>1.2</v>
      </c>
      <c r="O2436">
        <v>350</v>
      </c>
      <c r="P2436">
        <v>1.1597</v>
      </c>
      <c r="Q2436">
        <v>346.89</v>
      </c>
      <c r="U2436" t="s">
        <v>2666</v>
      </c>
      <c r="V2436" t="s">
        <v>2584</v>
      </c>
      <c r="W2436" t="str" cm="1">
        <f t="array" ref="W2436">RoundToTwoSigFigs(B2436*$O2436+$N2436)&amp;" "&amp;$J2436</f>
        <v>2.6 µA</v>
      </c>
      <c r="X2436" t="str" cm="1">
        <f t="array" ref="X2436">RoundToTwoSigFigs(C2436*$O2436+$N2436)&amp;" "&amp;$J2436</f>
        <v>3.6 µA</v>
      </c>
      <c r="Y2436" t="b">
        <f t="shared" si="114"/>
        <v>1</v>
      </c>
      <c r="Z2436" t="b">
        <f t="shared" si="115"/>
        <v>1</v>
      </c>
      <c r="AA2436" t="b">
        <f t="shared" si="116"/>
        <v>1</v>
      </c>
    </row>
    <row r="2437" spans="1:27" x14ac:dyDescent="0.25">
      <c r="A2437">
        <v>2436</v>
      </c>
      <c r="B2437">
        <v>4.0000000000000001E-3</v>
      </c>
      <c r="C2437">
        <v>7.0000000000000001E-3</v>
      </c>
      <c r="D2437" t="s">
        <v>697</v>
      </c>
      <c r="E2437" t="s">
        <v>101</v>
      </c>
      <c r="F2437">
        <v>1E-3</v>
      </c>
      <c r="G2437">
        <v>0.01</v>
      </c>
      <c r="H2437">
        <v>9.9999999999999995E-7</v>
      </c>
      <c r="I2437" t="s">
        <v>24</v>
      </c>
      <c r="J2437" t="s">
        <v>22</v>
      </c>
      <c r="N2437">
        <v>1.2739</v>
      </c>
      <c r="O2437">
        <v>339.07</v>
      </c>
      <c r="P2437">
        <v>1.2734000000000001</v>
      </c>
      <c r="Q2437">
        <v>339.08</v>
      </c>
      <c r="U2437" t="s">
        <v>2666</v>
      </c>
      <c r="V2437" t="s">
        <v>2584</v>
      </c>
      <c r="W2437" t="str" cm="1">
        <f t="array" ref="W2437">RoundToTwoSigFigs(B2437*$O2437+$N2437)&amp;" "&amp;$J2437</f>
        <v>2.6 µA</v>
      </c>
      <c r="X2437" t="str" cm="1">
        <f t="array" ref="X2437">RoundToTwoSigFigs(C2437*$O2437+$N2437)&amp;" "&amp;$J2437</f>
        <v>3.6 µA</v>
      </c>
      <c r="Y2437" t="b">
        <f t="shared" si="114"/>
        <v>1</v>
      </c>
      <c r="Z2437" t="b">
        <f t="shared" si="115"/>
        <v>1</v>
      </c>
      <c r="AA2437" t="b">
        <f t="shared" si="116"/>
        <v>1</v>
      </c>
    </row>
    <row r="2438" spans="1:27" x14ac:dyDescent="0.25">
      <c r="A2438">
        <v>2437</v>
      </c>
      <c r="B2438">
        <v>4.0000000000000001E-3</v>
      </c>
      <c r="C2438">
        <v>7.0000000000000001E-3</v>
      </c>
      <c r="D2438" t="s">
        <v>697</v>
      </c>
      <c r="E2438" t="s">
        <v>101</v>
      </c>
      <c r="F2438">
        <v>1E-3</v>
      </c>
      <c r="G2438">
        <v>0.01</v>
      </c>
      <c r="H2438">
        <v>1.0000000000000001E-5</v>
      </c>
      <c r="I2438" t="s">
        <v>24</v>
      </c>
      <c r="J2438" t="s">
        <v>22</v>
      </c>
      <c r="N2438">
        <v>5.8079000000000001</v>
      </c>
      <c r="O2438">
        <v>159.28</v>
      </c>
      <c r="P2438">
        <v>5.8074000000000003</v>
      </c>
      <c r="Q2438">
        <v>159.22999999999999</v>
      </c>
      <c r="U2438" t="s">
        <v>2585</v>
      </c>
      <c r="V2438" t="s">
        <v>2633</v>
      </c>
      <c r="W2438" t="str" cm="1">
        <f t="array" ref="W2438">RoundToTwoSigFigs(B2438*$O2438+$N2438)&amp;" "&amp;$J2438</f>
        <v>6.4 µA</v>
      </c>
      <c r="X2438" t="str" cm="1">
        <f t="array" ref="X2438">RoundToTwoSigFigs(C2438*$O2438+$N2438)&amp;" "&amp;$J2438</f>
        <v>6.9 µA</v>
      </c>
      <c r="Y2438" t="b">
        <f t="shared" si="114"/>
        <v>1</v>
      </c>
      <c r="Z2438" t="b">
        <f t="shared" si="115"/>
        <v>1</v>
      </c>
      <c r="AA2438" t="b">
        <f t="shared" si="116"/>
        <v>1</v>
      </c>
    </row>
    <row r="2439" spans="1:27" x14ac:dyDescent="0.25">
      <c r="A2439">
        <v>2438</v>
      </c>
      <c r="B2439">
        <v>4.0000000000000001E-3</v>
      </c>
      <c r="C2439">
        <v>7.0000000000000001E-3</v>
      </c>
      <c r="D2439" t="s">
        <v>697</v>
      </c>
      <c r="E2439" t="s">
        <v>101</v>
      </c>
      <c r="F2439">
        <v>1E-3</v>
      </c>
      <c r="G2439">
        <v>0.01</v>
      </c>
      <c r="H2439">
        <v>1E-4</v>
      </c>
      <c r="I2439" t="s">
        <v>24</v>
      </c>
      <c r="J2439" t="s">
        <v>22</v>
      </c>
      <c r="N2439">
        <v>57.737000000000002</v>
      </c>
      <c r="O2439">
        <v>18.431000000000001</v>
      </c>
      <c r="P2439">
        <v>57.737000000000002</v>
      </c>
      <c r="Q2439">
        <v>18.399000000000001</v>
      </c>
      <c r="U2439" t="s">
        <v>2563</v>
      </c>
      <c r="V2439" t="s">
        <v>2563</v>
      </c>
      <c r="W2439" t="str" cm="1">
        <f t="array" ref="W2439">RoundToTwoSigFigs(B2439*$O2439+$N2439)&amp;" "&amp;$J2439</f>
        <v>58 µA</v>
      </c>
      <c r="X2439" t="str" cm="1">
        <f t="array" ref="X2439">RoundToTwoSigFigs(C2439*$O2439+$N2439)&amp;" "&amp;$J2439</f>
        <v>58 µA</v>
      </c>
      <c r="Y2439" t="b">
        <f t="shared" si="114"/>
        <v>1</v>
      </c>
      <c r="Z2439" t="b">
        <f t="shared" si="115"/>
        <v>1</v>
      </c>
      <c r="AA2439" t="b">
        <f t="shared" si="116"/>
        <v>1</v>
      </c>
    </row>
    <row r="2440" spans="1:27" x14ac:dyDescent="0.25">
      <c r="A2440">
        <v>2439</v>
      </c>
      <c r="B2440">
        <v>4.0000000000000001E-3</v>
      </c>
      <c r="C2440">
        <v>7.0000000000000001E-3</v>
      </c>
      <c r="D2440" t="s">
        <v>697</v>
      </c>
      <c r="E2440" t="s">
        <v>101</v>
      </c>
      <c r="F2440">
        <v>1E-3</v>
      </c>
      <c r="G2440">
        <v>0.01</v>
      </c>
      <c r="H2440">
        <v>1E-3</v>
      </c>
      <c r="I2440" t="s">
        <v>24</v>
      </c>
      <c r="J2440" t="s">
        <v>22</v>
      </c>
      <c r="N2440">
        <v>577.36</v>
      </c>
      <c r="O2440">
        <v>1.8560000000000001</v>
      </c>
      <c r="P2440">
        <v>577.36</v>
      </c>
      <c r="Q2440">
        <v>1.8431</v>
      </c>
      <c r="U2440" t="s">
        <v>2564</v>
      </c>
      <c r="V2440" t="s">
        <v>2564</v>
      </c>
      <c r="W2440" t="str" cm="1">
        <f t="array" ref="W2440">RoundToTwoSigFigs(B2440*$O2440+$N2440)&amp;" "&amp;$J2440</f>
        <v>580 µA</v>
      </c>
      <c r="X2440" t="str" cm="1">
        <f t="array" ref="X2440">RoundToTwoSigFigs(C2440*$O2440+$N2440)&amp;" "&amp;$J2440</f>
        <v>580 µA</v>
      </c>
      <c r="Y2440" t="b">
        <f t="shared" si="114"/>
        <v>1</v>
      </c>
      <c r="Z2440" t="b">
        <f t="shared" si="115"/>
        <v>1</v>
      </c>
      <c r="AA2440" t="b">
        <f t="shared" si="116"/>
        <v>1</v>
      </c>
    </row>
    <row r="2441" spans="1:27" x14ac:dyDescent="0.25">
      <c r="A2441">
        <v>2440</v>
      </c>
      <c r="B2441">
        <v>0.04</v>
      </c>
      <c r="C2441">
        <v>7.0000000000000007E-2</v>
      </c>
      <c r="D2441" t="s">
        <v>697</v>
      </c>
      <c r="E2441" t="s">
        <v>101</v>
      </c>
      <c r="F2441">
        <v>0.01</v>
      </c>
      <c r="G2441">
        <v>0.1</v>
      </c>
      <c r="H2441">
        <v>9.9999999999999995E-7</v>
      </c>
      <c r="I2441" t="s">
        <v>24</v>
      </c>
      <c r="J2441" t="s">
        <v>22</v>
      </c>
      <c r="N2441">
        <v>12</v>
      </c>
      <c r="O2441">
        <v>350</v>
      </c>
      <c r="P2441">
        <v>11.589</v>
      </c>
      <c r="Q2441">
        <v>348.45</v>
      </c>
      <c r="U2441" t="s">
        <v>2728</v>
      </c>
      <c r="V2441" t="s">
        <v>2689</v>
      </c>
      <c r="W2441" t="str" cm="1">
        <f t="array" ref="W2441">RoundToTwoSigFigs(B2441*$O2441+$N2441)&amp;" "&amp;$J2441</f>
        <v>26 µA</v>
      </c>
      <c r="X2441" t="str" cm="1">
        <f t="array" ref="X2441">RoundToTwoSigFigs(C2441*$O2441+$N2441)&amp;" "&amp;$J2441</f>
        <v>36 µA</v>
      </c>
      <c r="Y2441" t="b">
        <f t="shared" si="114"/>
        <v>1</v>
      </c>
      <c r="Z2441" t="b">
        <f t="shared" si="115"/>
        <v>1</v>
      </c>
      <c r="AA2441" t="b">
        <f t="shared" si="116"/>
        <v>1</v>
      </c>
    </row>
    <row r="2442" spans="1:27" x14ac:dyDescent="0.25">
      <c r="A2442">
        <v>2441</v>
      </c>
      <c r="B2442">
        <v>0.04</v>
      </c>
      <c r="C2442">
        <v>7.0000000000000007E-2</v>
      </c>
      <c r="D2442" t="s">
        <v>697</v>
      </c>
      <c r="E2442" t="s">
        <v>101</v>
      </c>
      <c r="F2442">
        <v>0.01</v>
      </c>
      <c r="G2442">
        <v>0.1</v>
      </c>
      <c r="H2442">
        <v>1.0000000000000001E-5</v>
      </c>
      <c r="I2442" t="s">
        <v>24</v>
      </c>
      <c r="J2442" t="s">
        <v>22</v>
      </c>
      <c r="N2442">
        <v>12.73</v>
      </c>
      <c r="O2442">
        <v>340.62</v>
      </c>
      <c r="P2442">
        <v>12.725</v>
      </c>
      <c r="Q2442">
        <v>340.63</v>
      </c>
      <c r="U2442" t="s">
        <v>2728</v>
      </c>
      <c r="V2442" t="s">
        <v>2729</v>
      </c>
      <c r="W2442" t="str" cm="1">
        <f t="array" ref="W2442">RoundToTwoSigFigs(B2442*$O2442+$N2442)&amp;" "&amp;$J2442</f>
        <v>26 µA</v>
      </c>
      <c r="X2442" t="str" cm="1">
        <f t="array" ref="X2442">RoundToTwoSigFigs(C2442*$O2442+$N2442)&amp;" "&amp;$J2442</f>
        <v>37 µA</v>
      </c>
      <c r="Y2442" t="b">
        <f t="shared" si="114"/>
        <v>1</v>
      </c>
      <c r="Z2442" t="b">
        <f t="shared" si="115"/>
        <v>1</v>
      </c>
      <c r="AA2442" t="b">
        <f t="shared" si="116"/>
        <v>1</v>
      </c>
    </row>
    <row r="2443" spans="1:27" x14ac:dyDescent="0.25">
      <c r="A2443">
        <v>2442</v>
      </c>
      <c r="B2443">
        <v>0.04</v>
      </c>
      <c r="C2443">
        <v>7.0000000000000007E-2</v>
      </c>
      <c r="D2443" t="s">
        <v>697</v>
      </c>
      <c r="E2443" t="s">
        <v>101</v>
      </c>
      <c r="F2443">
        <v>0.01</v>
      </c>
      <c r="G2443">
        <v>0.1</v>
      </c>
      <c r="H2443">
        <v>1E-4</v>
      </c>
      <c r="I2443" t="s">
        <v>24</v>
      </c>
      <c r="J2443" t="s">
        <v>22</v>
      </c>
      <c r="N2443">
        <v>58.070999999999998</v>
      </c>
      <c r="O2443">
        <v>160.28</v>
      </c>
      <c r="P2443">
        <v>58.066000000000003</v>
      </c>
      <c r="Q2443">
        <v>160.22999999999999</v>
      </c>
      <c r="U2443" t="s">
        <v>2587</v>
      </c>
      <c r="V2443" t="s">
        <v>2626</v>
      </c>
      <c r="W2443" t="str" cm="1">
        <f t="array" ref="W2443">RoundToTwoSigFigs(B2443*$O2443+$N2443)&amp;" "&amp;$J2443</f>
        <v>64 µA</v>
      </c>
      <c r="X2443" t="str" cm="1">
        <f t="array" ref="X2443">RoundToTwoSigFigs(C2443*$O2443+$N2443)&amp;" "&amp;$J2443</f>
        <v>69 µA</v>
      </c>
      <c r="Y2443" t="b">
        <f t="shared" si="114"/>
        <v>1</v>
      </c>
      <c r="Z2443" t="b">
        <f t="shared" si="115"/>
        <v>1</v>
      </c>
      <c r="AA2443" t="b">
        <f t="shared" si="116"/>
        <v>1</v>
      </c>
    </row>
    <row r="2444" spans="1:27" x14ac:dyDescent="0.25">
      <c r="A2444">
        <v>2443</v>
      </c>
      <c r="B2444">
        <v>0.04</v>
      </c>
      <c r="C2444">
        <v>7.0000000000000007E-2</v>
      </c>
      <c r="D2444" t="s">
        <v>697</v>
      </c>
      <c r="E2444" t="s">
        <v>101</v>
      </c>
      <c r="F2444">
        <v>0.01</v>
      </c>
      <c r="G2444">
        <v>0.1</v>
      </c>
      <c r="H2444">
        <v>1E-3</v>
      </c>
      <c r="I2444" t="s">
        <v>24</v>
      </c>
      <c r="J2444" t="s">
        <v>22</v>
      </c>
      <c r="N2444">
        <v>577.37</v>
      </c>
      <c r="O2444">
        <v>18.559999999999999</v>
      </c>
      <c r="P2444">
        <v>577.37</v>
      </c>
      <c r="Q2444">
        <v>18.527999999999999</v>
      </c>
      <c r="U2444" t="s">
        <v>2564</v>
      </c>
      <c r="V2444" t="s">
        <v>2564</v>
      </c>
      <c r="W2444" t="str" cm="1">
        <f t="array" ref="W2444">RoundToTwoSigFigs(B2444*$O2444+$N2444)&amp;" "&amp;$J2444</f>
        <v>580 µA</v>
      </c>
      <c r="X2444" t="str" cm="1">
        <f t="array" ref="X2444">RoundToTwoSigFigs(C2444*$O2444+$N2444)&amp;" "&amp;$J2444</f>
        <v>580 µA</v>
      </c>
      <c r="Y2444" t="b">
        <f t="shared" si="114"/>
        <v>1</v>
      </c>
      <c r="Z2444" t="b">
        <f t="shared" si="115"/>
        <v>1</v>
      </c>
      <c r="AA2444" t="b">
        <f t="shared" si="116"/>
        <v>1</v>
      </c>
    </row>
    <row r="2445" spans="1:27" x14ac:dyDescent="0.25">
      <c r="A2445">
        <v>2444</v>
      </c>
      <c r="B2445">
        <v>0.04</v>
      </c>
      <c r="C2445">
        <v>7.0000000000000007E-2</v>
      </c>
      <c r="D2445" t="s">
        <v>697</v>
      </c>
      <c r="E2445" t="s">
        <v>101</v>
      </c>
      <c r="F2445">
        <v>0.01</v>
      </c>
      <c r="G2445">
        <v>0.1</v>
      </c>
      <c r="H2445">
        <v>0.01</v>
      </c>
      <c r="I2445" t="s">
        <v>24</v>
      </c>
      <c r="J2445" t="s">
        <v>22</v>
      </c>
      <c r="N2445">
        <v>5773.6</v>
      </c>
      <c r="O2445">
        <v>1.8689</v>
      </c>
      <c r="P2445">
        <v>5773.6</v>
      </c>
      <c r="Q2445">
        <v>1.8560000000000001</v>
      </c>
      <c r="U2445" t="s">
        <v>2567</v>
      </c>
      <c r="V2445" t="s">
        <v>2567</v>
      </c>
      <c r="W2445" t="str" cm="1">
        <f t="array" ref="W2445">RoundToTwoSigFigs(B2445*$O2445+$N2445)&amp;" "&amp;$J2445</f>
        <v>5800 µA</v>
      </c>
      <c r="X2445" t="str" cm="1">
        <f t="array" ref="X2445">RoundToTwoSigFigs(C2445*$O2445+$N2445)&amp;" "&amp;$J2445</f>
        <v>5800 µA</v>
      </c>
      <c r="Y2445" t="b">
        <f t="shared" si="114"/>
        <v>1</v>
      </c>
      <c r="Z2445" t="b">
        <f t="shared" si="115"/>
        <v>1</v>
      </c>
      <c r="AA2445" t="b">
        <f t="shared" si="116"/>
        <v>1</v>
      </c>
    </row>
    <row r="2446" spans="1:27" x14ac:dyDescent="0.25">
      <c r="A2446">
        <v>2445</v>
      </c>
      <c r="B2446">
        <v>0.4</v>
      </c>
      <c r="C2446">
        <v>0.7</v>
      </c>
      <c r="D2446" t="s">
        <v>697</v>
      </c>
      <c r="E2446" t="s">
        <v>101</v>
      </c>
      <c r="F2446">
        <v>0.1</v>
      </c>
      <c r="G2446">
        <v>1</v>
      </c>
      <c r="H2446">
        <v>1.0000000000000001E-5</v>
      </c>
      <c r="I2446" t="s">
        <v>24</v>
      </c>
      <c r="J2446" t="s">
        <v>22</v>
      </c>
      <c r="N2446">
        <v>180</v>
      </c>
      <c r="O2446">
        <v>370</v>
      </c>
      <c r="P2446">
        <v>172.98</v>
      </c>
      <c r="Q2446">
        <v>365.23</v>
      </c>
      <c r="U2446" t="s">
        <v>2730</v>
      </c>
      <c r="V2446" t="s">
        <v>2731</v>
      </c>
      <c r="W2446" t="str" cm="1">
        <f t="array" ref="W2446">RoundToTwoSigFigs(B2446*$O2446+$N2446)&amp;" "&amp;$J2446</f>
        <v>330 µA</v>
      </c>
      <c r="X2446" t="str" cm="1">
        <f t="array" ref="X2446">RoundToTwoSigFigs(C2446*$O2446+$N2446)&amp;" "&amp;$J2446</f>
        <v>440 µA</v>
      </c>
      <c r="Y2446" t="b">
        <f t="shared" si="114"/>
        <v>1</v>
      </c>
      <c r="Z2446" t="b">
        <f t="shared" si="115"/>
        <v>1</v>
      </c>
      <c r="AA2446" t="b">
        <f t="shared" si="116"/>
        <v>1</v>
      </c>
    </row>
    <row r="2447" spans="1:27" x14ac:dyDescent="0.25">
      <c r="A2447">
        <v>2446</v>
      </c>
      <c r="B2447">
        <v>0.4</v>
      </c>
      <c r="C2447">
        <v>0.7</v>
      </c>
      <c r="D2447" t="s">
        <v>697</v>
      </c>
      <c r="E2447" t="s">
        <v>101</v>
      </c>
      <c r="F2447">
        <v>0.1</v>
      </c>
      <c r="G2447">
        <v>1</v>
      </c>
      <c r="H2447">
        <v>1E-4</v>
      </c>
      <c r="I2447" t="s">
        <v>24</v>
      </c>
      <c r="J2447" t="s">
        <v>22</v>
      </c>
      <c r="N2447">
        <v>181.28</v>
      </c>
      <c r="O2447">
        <v>360.03</v>
      </c>
      <c r="P2447">
        <v>181.24</v>
      </c>
      <c r="Q2447">
        <v>360.03</v>
      </c>
      <c r="U2447" t="s">
        <v>2730</v>
      </c>
      <c r="V2447" t="s">
        <v>2732</v>
      </c>
      <c r="W2447" t="str" cm="1">
        <f t="array" ref="W2447">RoundToTwoSigFigs(B2447*$O2447+$N2447)&amp;" "&amp;$J2447</f>
        <v>330 µA</v>
      </c>
      <c r="X2447" t="str" cm="1">
        <f t="array" ref="X2447">RoundToTwoSigFigs(C2447*$O2447+$N2447)&amp;" "&amp;$J2447</f>
        <v>430 µA</v>
      </c>
      <c r="Y2447" t="b">
        <f t="shared" si="114"/>
        <v>1</v>
      </c>
      <c r="Z2447" t="b">
        <f t="shared" si="115"/>
        <v>1</v>
      </c>
      <c r="AA2447" t="b">
        <f t="shared" si="116"/>
        <v>1</v>
      </c>
    </row>
    <row r="2448" spans="1:27" x14ac:dyDescent="0.25">
      <c r="A2448">
        <v>2447</v>
      </c>
      <c r="B2448">
        <v>0.4</v>
      </c>
      <c r="C2448">
        <v>0.7</v>
      </c>
      <c r="D2448" t="s">
        <v>697</v>
      </c>
      <c r="E2448" t="s">
        <v>101</v>
      </c>
      <c r="F2448">
        <v>0.1</v>
      </c>
      <c r="G2448">
        <v>1</v>
      </c>
      <c r="H2448">
        <v>1E-3</v>
      </c>
      <c r="I2448" t="s">
        <v>24</v>
      </c>
      <c r="J2448" t="s">
        <v>22</v>
      </c>
      <c r="N2448">
        <v>594.75</v>
      </c>
      <c r="O2448">
        <v>194.63</v>
      </c>
      <c r="P2448">
        <v>594.71</v>
      </c>
      <c r="Q2448">
        <v>194.58</v>
      </c>
      <c r="U2448" t="s">
        <v>2733</v>
      </c>
      <c r="V2448" t="s">
        <v>2734</v>
      </c>
      <c r="W2448" t="str" cm="1">
        <f t="array" ref="W2448">RoundToTwoSigFigs(B2448*$O2448+$N2448)&amp;" "&amp;$J2448</f>
        <v>670 µA</v>
      </c>
      <c r="X2448" t="str" cm="1">
        <f t="array" ref="X2448">RoundToTwoSigFigs(C2448*$O2448+$N2448)&amp;" "&amp;$J2448</f>
        <v>730 µA</v>
      </c>
      <c r="Y2448" t="b">
        <f t="shared" si="114"/>
        <v>1</v>
      </c>
      <c r="Z2448" t="b">
        <f t="shared" si="115"/>
        <v>1</v>
      </c>
      <c r="AA2448" t="b">
        <f t="shared" si="116"/>
        <v>1</v>
      </c>
    </row>
    <row r="2449" spans="1:27" x14ac:dyDescent="0.25">
      <c r="A2449">
        <v>2448</v>
      </c>
      <c r="B2449">
        <v>0.4</v>
      </c>
      <c r="C2449">
        <v>0.7</v>
      </c>
      <c r="D2449" t="s">
        <v>697</v>
      </c>
      <c r="E2449" t="s">
        <v>101</v>
      </c>
      <c r="F2449">
        <v>0.1</v>
      </c>
      <c r="G2449">
        <v>1</v>
      </c>
      <c r="H2449">
        <v>0.01</v>
      </c>
      <c r="I2449" t="s">
        <v>24</v>
      </c>
      <c r="J2449" t="s">
        <v>22</v>
      </c>
      <c r="N2449">
        <v>5775</v>
      </c>
      <c r="O2449">
        <v>23.623000000000001</v>
      </c>
      <c r="P2449">
        <v>5775</v>
      </c>
      <c r="Q2449">
        <v>23.591000000000001</v>
      </c>
      <c r="U2449" t="s">
        <v>2567</v>
      </c>
      <c r="V2449" t="s">
        <v>2567</v>
      </c>
      <c r="W2449" t="str" cm="1">
        <f t="array" ref="W2449">RoundToTwoSigFigs(B2449*$O2449+$N2449)&amp;" "&amp;$J2449</f>
        <v>5800 µA</v>
      </c>
      <c r="X2449" t="str" cm="1">
        <f t="array" ref="X2449">RoundToTwoSigFigs(C2449*$O2449+$N2449)&amp;" "&amp;$J2449</f>
        <v>5800 µA</v>
      </c>
      <c r="Y2449" t="b">
        <f t="shared" si="114"/>
        <v>1</v>
      </c>
      <c r="Z2449" t="b">
        <f t="shared" si="115"/>
        <v>1</v>
      </c>
      <c r="AA2449" t="b">
        <f t="shared" si="116"/>
        <v>1</v>
      </c>
    </row>
    <row r="2450" spans="1:27" x14ac:dyDescent="0.25">
      <c r="A2450">
        <v>2449</v>
      </c>
      <c r="B2450">
        <v>0.4</v>
      </c>
      <c r="C2450">
        <v>0.7</v>
      </c>
      <c r="D2450" t="s">
        <v>697</v>
      </c>
      <c r="E2450" t="s">
        <v>101</v>
      </c>
      <c r="F2450">
        <v>0.1</v>
      </c>
      <c r="G2450">
        <v>1</v>
      </c>
      <c r="H2450">
        <v>0.1</v>
      </c>
      <c r="I2450" t="s">
        <v>24</v>
      </c>
      <c r="J2450" t="s">
        <v>22</v>
      </c>
      <c r="N2450">
        <v>57736</v>
      </c>
      <c r="O2450">
        <v>2.3778000000000001</v>
      </c>
      <c r="P2450">
        <v>57736</v>
      </c>
      <c r="Q2450">
        <v>2.3649</v>
      </c>
      <c r="U2450" t="s">
        <v>2581</v>
      </c>
      <c r="V2450" t="s">
        <v>2581</v>
      </c>
      <c r="W2450" t="str" cm="1">
        <f t="array" ref="W2450">RoundToTwoSigFigs(B2450*$O2450+$N2450)&amp;" "&amp;$J2450</f>
        <v>58000 µA</v>
      </c>
      <c r="X2450" t="str" cm="1">
        <f t="array" ref="X2450">RoundToTwoSigFigs(C2450*$O2450+$N2450)&amp;" "&amp;$J2450</f>
        <v>58000 µA</v>
      </c>
      <c r="Y2450" t="b">
        <f t="shared" si="114"/>
        <v>1</v>
      </c>
      <c r="Z2450" t="b">
        <f t="shared" si="115"/>
        <v>1</v>
      </c>
      <c r="AA2450" t="b">
        <f t="shared" si="116"/>
        <v>1</v>
      </c>
    </row>
    <row r="2451" spans="1:27" x14ac:dyDescent="0.25">
      <c r="A2451">
        <v>2450</v>
      </c>
      <c r="B2451">
        <v>4</v>
      </c>
      <c r="C2451">
        <v>7</v>
      </c>
      <c r="D2451" t="s">
        <v>697</v>
      </c>
      <c r="E2451" t="s">
        <v>101</v>
      </c>
      <c r="F2451">
        <v>1</v>
      </c>
      <c r="G2451">
        <v>10.199999999999999</v>
      </c>
      <c r="H2451">
        <v>1E-4</v>
      </c>
      <c r="I2451" t="s">
        <v>24</v>
      </c>
      <c r="J2451" t="s">
        <v>22</v>
      </c>
      <c r="N2451">
        <v>2.4</v>
      </c>
      <c r="O2451">
        <v>0.59</v>
      </c>
      <c r="P2451">
        <v>2.3094999999999999</v>
      </c>
      <c r="Q2451">
        <v>0.57974999999999999</v>
      </c>
      <c r="U2451" t="s">
        <v>2735</v>
      </c>
      <c r="V2451" t="s">
        <v>2688</v>
      </c>
      <c r="W2451" t="str" cm="1">
        <f t="array" ref="W2451">RoundToTwoSigFigs(B2451*$O2451+$N2451)&amp;" "&amp;$J2451</f>
        <v>4.8 µA</v>
      </c>
      <c r="X2451" t="str" cm="1">
        <f t="array" ref="X2451">RoundToTwoSigFigs(C2451*$O2451+$N2451)&amp;" "&amp;$J2451</f>
        <v>6.5 µA</v>
      </c>
      <c r="Y2451" t="b">
        <f t="shared" si="114"/>
        <v>1</v>
      </c>
      <c r="Z2451" t="b">
        <f t="shared" si="115"/>
        <v>1</v>
      </c>
      <c r="AA2451" t="b">
        <f t="shared" si="116"/>
        <v>1</v>
      </c>
    </row>
    <row r="2452" spans="1:27" x14ac:dyDescent="0.25">
      <c r="A2452">
        <v>2451</v>
      </c>
      <c r="B2452">
        <v>4</v>
      </c>
      <c r="C2452">
        <v>7</v>
      </c>
      <c r="D2452" t="s">
        <v>697</v>
      </c>
      <c r="E2452" t="s">
        <v>101</v>
      </c>
      <c r="F2452">
        <v>1</v>
      </c>
      <c r="G2452">
        <v>10.199999999999999</v>
      </c>
      <c r="H2452">
        <v>1E-3</v>
      </c>
      <c r="I2452" t="s">
        <v>24</v>
      </c>
      <c r="J2452" t="s">
        <v>22</v>
      </c>
      <c r="N2452">
        <v>2.4</v>
      </c>
      <c r="O2452">
        <v>0.63080999999999998</v>
      </c>
      <c r="P2452">
        <v>2.3700999999999999</v>
      </c>
      <c r="Q2452">
        <v>0.57577999999999996</v>
      </c>
      <c r="U2452" t="s">
        <v>2754</v>
      </c>
      <c r="V2452" t="s">
        <v>2566</v>
      </c>
      <c r="W2452" t="str" cm="1">
        <f t="array" ref="W2452">RoundToTwoSigFigs(B2452*$O2452+$N2452)&amp;" "&amp;$J2452</f>
        <v>4.9 µA</v>
      </c>
      <c r="X2452" t="str" cm="1">
        <f t="array" ref="X2452">RoundToTwoSigFigs(C2452*$O2452+$N2452)&amp;" "&amp;$J2452</f>
        <v>6.8 µA</v>
      </c>
      <c r="Y2452" t="b">
        <f t="shared" si="114"/>
        <v>1</v>
      </c>
      <c r="Z2452" t="b">
        <f t="shared" si="115"/>
        <v>1</v>
      </c>
      <c r="AA2452" t="b">
        <f t="shared" si="116"/>
        <v>1</v>
      </c>
    </row>
    <row r="2453" spans="1:27" x14ac:dyDescent="0.25">
      <c r="A2453">
        <v>2452</v>
      </c>
      <c r="B2453">
        <v>4</v>
      </c>
      <c r="C2453">
        <v>7</v>
      </c>
      <c r="D2453" t="s">
        <v>697</v>
      </c>
      <c r="E2453" t="s">
        <v>101</v>
      </c>
      <c r="F2453">
        <v>1</v>
      </c>
      <c r="G2453">
        <v>10.199999999999999</v>
      </c>
      <c r="H2453">
        <v>0.01</v>
      </c>
      <c r="I2453" t="s">
        <v>24</v>
      </c>
      <c r="J2453" t="s">
        <v>22</v>
      </c>
      <c r="N2453">
        <v>5.8935000000000004</v>
      </c>
      <c r="O2453">
        <v>0.56293000000000004</v>
      </c>
      <c r="P2453">
        <v>6.0655000000000001</v>
      </c>
      <c r="Q2453">
        <v>0.39036999999999999</v>
      </c>
      <c r="U2453" t="s">
        <v>2690</v>
      </c>
      <c r="V2453" t="s">
        <v>2625</v>
      </c>
      <c r="W2453" t="str" cm="1">
        <f t="array" ref="W2453">RoundToTwoSigFigs(B2453*$O2453+$N2453)&amp;" "&amp;$J2453</f>
        <v>8.1 µA</v>
      </c>
      <c r="X2453" t="str" cm="1">
        <f t="array" ref="X2453">RoundToTwoSigFigs(C2453*$O2453+$N2453)&amp;" "&amp;$J2453</f>
        <v>9.8 µA</v>
      </c>
      <c r="Y2453" t="b">
        <f t="shared" si="114"/>
        <v>1</v>
      </c>
      <c r="Z2453" t="b">
        <f t="shared" si="115"/>
        <v>1</v>
      </c>
      <c r="AA2453" t="b">
        <f t="shared" si="116"/>
        <v>1</v>
      </c>
    </row>
    <row r="2454" spans="1:27" x14ac:dyDescent="0.25">
      <c r="A2454">
        <v>2453</v>
      </c>
      <c r="B2454">
        <v>4</v>
      </c>
      <c r="C2454">
        <v>7</v>
      </c>
      <c r="D2454" t="s">
        <v>697</v>
      </c>
      <c r="E2454" t="s">
        <v>101</v>
      </c>
      <c r="F2454">
        <v>1</v>
      </c>
      <c r="G2454">
        <v>10.199999999999999</v>
      </c>
      <c r="H2454">
        <v>0.1</v>
      </c>
      <c r="I2454" t="s">
        <v>24</v>
      </c>
      <c r="J2454" t="s">
        <v>22</v>
      </c>
      <c r="N2454">
        <v>57.625</v>
      </c>
      <c r="O2454">
        <v>0.18253</v>
      </c>
      <c r="P2454">
        <v>57.752000000000002</v>
      </c>
      <c r="Q2454">
        <v>5.5476999999999999E-2</v>
      </c>
      <c r="U2454" t="s">
        <v>2563</v>
      </c>
      <c r="V2454" t="s">
        <v>2586</v>
      </c>
      <c r="W2454" t="str" cm="1">
        <f t="array" ref="W2454">RoundToTwoSigFigs(B2454*$O2454+$N2454)&amp;" "&amp;$J2454</f>
        <v>58 µA</v>
      </c>
      <c r="X2454" t="str" cm="1">
        <f t="array" ref="X2454">RoundToTwoSigFigs(C2454*$O2454+$N2454)&amp;" "&amp;$J2454</f>
        <v>59 µA</v>
      </c>
      <c r="Y2454" t="b">
        <f t="shared" si="114"/>
        <v>1</v>
      </c>
      <c r="Z2454" t="b">
        <f t="shared" si="115"/>
        <v>1</v>
      </c>
      <c r="AA2454" t="b">
        <f t="shared" si="116"/>
        <v>1</v>
      </c>
    </row>
    <row r="2455" spans="1:27" x14ac:dyDescent="0.25">
      <c r="A2455">
        <v>2454</v>
      </c>
      <c r="B2455">
        <v>4</v>
      </c>
      <c r="C2455">
        <v>7</v>
      </c>
      <c r="D2455" t="s">
        <v>697</v>
      </c>
      <c r="E2455" t="s">
        <v>101</v>
      </c>
      <c r="F2455">
        <v>1</v>
      </c>
      <c r="G2455">
        <v>10.199999999999999</v>
      </c>
      <c r="H2455">
        <v>1</v>
      </c>
      <c r="I2455" t="s">
        <v>24</v>
      </c>
      <c r="J2455" t="s">
        <v>22</v>
      </c>
      <c r="N2455">
        <v>577.30999999999995</v>
      </c>
      <c r="O2455">
        <v>5.7402000000000002E-2</v>
      </c>
      <c r="P2455">
        <v>577.36</v>
      </c>
      <c r="Q2455">
        <v>5.5789000000000004E-3</v>
      </c>
      <c r="U2455" t="s">
        <v>2564</v>
      </c>
      <c r="V2455" t="s">
        <v>2564</v>
      </c>
      <c r="W2455" t="str" cm="1">
        <f t="array" ref="W2455">RoundToTwoSigFigs(B2455*$O2455+$N2455)&amp;" "&amp;$J2455</f>
        <v>580 µA</v>
      </c>
      <c r="X2455" t="str" cm="1">
        <f t="array" ref="X2455">RoundToTwoSigFigs(C2455*$O2455+$N2455)&amp;" "&amp;$J2455</f>
        <v>580 µA</v>
      </c>
      <c r="Y2455" t="b">
        <f t="shared" si="114"/>
        <v>1</v>
      </c>
      <c r="Z2455" t="b">
        <f t="shared" si="115"/>
        <v>1</v>
      </c>
      <c r="AA2455" t="b">
        <f t="shared" si="116"/>
        <v>1</v>
      </c>
    </row>
    <row r="2456" spans="1:27" x14ac:dyDescent="0.25">
      <c r="A2456">
        <v>2455</v>
      </c>
      <c r="B2456">
        <v>40</v>
      </c>
      <c r="C2456">
        <v>70</v>
      </c>
      <c r="D2456" t="s">
        <v>697</v>
      </c>
      <c r="E2456" t="s">
        <v>136</v>
      </c>
      <c r="F2456">
        <v>10</v>
      </c>
      <c r="G2456">
        <v>102</v>
      </c>
      <c r="H2456">
        <v>1E-4</v>
      </c>
      <c r="I2456" t="s">
        <v>24</v>
      </c>
      <c r="J2456" t="s">
        <v>23</v>
      </c>
      <c r="N2456">
        <v>16</v>
      </c>
      <c r="O2456">
        <v>2</v>
      </c>
      <c r="P2456">
        <v>15.052</v>
      </c>
      <c r="Q2456">
        <v>2.0087999999999999</v>
      </c>
      <c r="U2456">
        <v>0</v>
      </c>
      <c r="V2456">
        <v>0</v>
      </c>
      <c r="W2456" t="str" cm="1">
        <f t="array" ref="W2456">RoundToTwoSigFigs(B2456*$O2456+$N2456)&amp;" "&amp;$J2456</f>
        <v>96 mA</v>
      </c>
      <c r="X2456" t="str" cm="1">
        <f t="array" ref="X2456">RoundToTwoSigFigs(C2456*$O2456+$N2456)&amp;" "&amp;$J2456</f>
        <v>160 mA</v>
      </c>
      <c r="Y2456" t="b">
        <f t="shared" si="114"/>
        <v>0</v>
      </c>
      <c r="Z2456" t="b">
        <f t="shared" si="115"/>
        <v>1</v>
      </c>
      <c r="AA2456" t="b">
        <f t="shared" si="116"/>
        <v>1</v>
      </c>
    </row>
    <row r="2457" spans="1:27" x14ac:dyDescent="0.25">
      <c r="A2457">
        <v>2456</v>
      </c>
      <c r="B2457">
        <v>40</v>
      </c>
      <c r="C2457">
        <v>70</v>
      </c>
      <c r="D2457" t="s">
        <v>697</v>
      </c>
      <c r="E2457" t="s">
        <v>136</v>
      </c>
      <c r="F2457">
        <v>10</v>
      </c>
      <c r="G2457">
        <v>102</v>
      </c>
      <c r="H2457">
        <v>1E-3</v>
      </c>
      <c r="I2457" t="s">
        <v>24</v>
      </c>
      <c r="J2457" t="s">
        <v>23</v>
      </c>
      <c r="N2457">
        <v>16</v>
      </c>
      <c r="O2457">
        <v>2.0045000000000002</v>
      </c>
      <c r="P2457">
        <v>15.566000000000001</v>
      </c>
      <c r="Q2457">
        <v>2.0045000000000002</v>
      </c>
      <c r="U2457">
        <v>0</v>
      </c>
      <c r="V2457">
        <v>0</v>
      </c>
      <c r="W2457" t="str" cm="1">
        <f t="array" ref="W2457">RoundToTwoSigFigs(B2457*$O2457+$N2457)&amp;" "&amp;$J2457</f>
        <v>96 mA</v>
      </c>
      <c r="X2457" t="str" cm="1">
        <f t="array" ref="X2457">RoundToTwoSigFigs(C2457*$O2457+$N2457)&amp;" "&amp;$J2457</f>
        <v>160 mA</v>
      </c>
      <c r="Y2457" t="b">
        <f t="shared" si="114"/>
        <v>0</v>
      </c>
      <c r="Z2457" t="b">
        <f t="shared" si="115"/>
        <v>1</v>
      </c>
      <c r="AA2457" t="b">
        <f t="shared" si="116"/>
        <v>1</v>
      </c>
    </row>
    <row r="2458" spans="1:27" x14ac:dyDescent="0.25">
      <c r="A2458">
        <v>2457</v>
      </c>
      <c r="B2458">
        <v>40</v>
      </c>
      <c r="C2458">
        <v>70</v>
      </c>
      <c r="D2458" t="s">
        <v>697</v>
      </c>
      <c r="E2458" t="s">
        <v>136</v>
      </c>
      <c r="F2458">
        <v>10</v>
      </c>
      <c r="G2458">
        <v>102</v>
      </c>
      <c r="H2458">
        <v>0.01</v>
      </c>
      <c r="I2458" t="s">
        <v>24</v>
      </c>
      <c r="J2458" t="s">
        <v>23</v>
      </c>
      <c r="N2458">
        <v>50.243000000000002</v>
      </c>
      <c r="O2458">
        <v>1.7371000000000001</v>
      </c>
      <c r="P2458">
        <v>50.216000000000001</v>
      </c>
      <c r="Q2458">
        <v>1.7371000000000001</v>
      </c>
      <c r="U2458">
        <v>0</v>
      </c>
      <c r="V2458">
        <v>0</v>
      </c>
      <c r="W2458" t="str" cm="1">
        <f t="array" ref="W2458">RoundToTwoSigFigs(B2458*$O2458+$N2458)&amp;" "&amp;$J2458</f>
        <v>120 mA</v>
      </c>
      <c r="X2458" t="str" cm="1">
        <f t="array" ref="X2458">RoundToTwoSigFigs(C2458*$O2458+$N2458)&amp;" "&amp;$J2458</f>
        <v>170 mA</v>
      </c>
      <c r="Y2458" t="b">
        <f t="shared" si="114"/>
        <v>0</v>
      </c>
      <c r="Z2458" t="b">
        <f t="shared" si="115"/>
        <v>1</v>
      </c>
      <c r="AA2458" t="b">
        <f t="shared" si="116"/>
        <v>1</v>
      </c>
    </row>
    <row r="2459" spans="1:27" x14ac:dyDescent="0.25">
      <c r="A2459">
        <v>2458</v>
      </c>
      <c r="B2459">
        <v>40</v>
      </c>
      <c r="C2459">
        <v>70</v>
      </c>
      <c r="D2459" t="s">
        <v>697</v>
      </c>
      <c r="E2459" t="s">
        <v>136</v>
      </c>
      <c r="F2459">
        <v>10</v>
      </c>
      <c r="G2459">
        <v>102</v>
      </c>
      <c r="H2459">
        <v>0.1</v>
      </c>
      <c r="I2459" t="s">
        <v>24</v>
      </c>
      <c r="J2459" t="s">
        <v>23</v>
      </c>
      <c r="N2459">
        <v>574.15</v>
      </c>
      <c r="O2459">
        <v>0.42863000000000001</v>
      </c>
      <c r="P2459">
        <v>574.14</v>
      </c>
      <c r="Q2459">
        <v>0.42836000000000002</v>
      </c>
      <c r="U2459">
        <v>0</v>
      </c>
      <c r="V2459">
        <v>0</v>
      </c>
      <c r="W2459" t="str" cm="1">
        <f t="array" ref="W2459">RoundToTwoSigFigs(B2459*$O2459+$N2459)&amp;" "&amp;$J2459</f>
        <v>590 mA</v>
      </c>
      <c r="X2459" t="str" cm="1">
        <f t="array" ref="X2459">RoundToTwoSigFigs(C2459*$O2459+$N2459)&amp;" "&amp;$J2459</f>
        <v>600 mA</v>
      </c>
      <c r="Y2459" t="b">
        <f t="shared" si="114"/>
        <v>0</v>
      </c>
      <c r="Z2459" t="b">
        <f t="shared" si="115"/>
        <v>1</v>
      </c>
      <c r="AA2459" t="b">
        <f t="shared" si="116"/>
        <v>1</v>
      </c>
    </row>
    <row r="2460" spans="1:27" x14ac:dyDescent="0.25">
      <c r="A2460">
        <v>2459</v>
      </c>
      <c r="B2460">
        <v>40</v>
      </c>
      <c r="C2460">
        <v>70</v>
      </c>
      <c r="D2460" t="s">
        <v>697</v>
      </c>
      <c r="E2460" t="s">
        <v>136</v>
      </c>
      <c r="F2460">
        <v>10</v>
      </c>
      <c r="G2460">
        <v>102</v>
      </c>
      <c r="H2460">
        <v>1</v>
      </c>
      <c r="I2460" t="s">
        <v>24</v>
      </c>
      <c r="J2460" t="s">
        <v>23</v>
      </c>
      <c r="N2460">
        <v>5773.2</v>
      </c>
      <c r="O2460">
        <v>4.4478999999999998E-2</v>
      </c>
      <c r="P2460">
        <v>5773.2</v>
      </c>
      <c r="Q2460">
        <v>4.4360999999999998E-2</v>
      </c>
      <c r="U2460">
        <v>0</v>
      </c>
      <c r="V2460">
        <v>0</v>
      </c>
      <c r="W2460" t="str" cm="1">
        <f t="array" ref="W2460">RoundToTwoSigFigs(B2460*$O2460+$N2460)&amp;" "&amp;$J2460</f>
        <v>5800 mA</v>
      </c>
      <c r="X2460" t="str" cm="1">
        <f t="array" ref="X2460">RoundToTwoSigFigs(C2460*$O2460+$N2460)&amp;" "&amp;$J2460</f>
        <v>5800 mA</v>
      </c>
      <c r="Y2460" t="b">
        <f t="shared" si="114"/>
        <v>0</v>
      </c>
      <c r="Z2460" t="b">
        <f t="shared" si="115"/>
        <v>1</v>
      </c>
      <c r="AA2460" t="b">
        <f t="shared" si="116"/>
        <v>1</v>
      </c>
    </row>
    <row r="2461" spans="1:27" x14ac:dyDescent="0.25">
      <c r="A2461">
        <v>2460</v>
      </c>
      <c r="B2461">
        <v>40</v>
      </c>
      <c r="C2461">
        <v>70</v>
      </c>
      <c r="D2461" t="s">
        <v>697</v>
      </c>
      <c r="E2461" t="s">
        <v>136</v>
      </c>
      <c r="F2461">
        <v>10</v>
      </c>
      <c r="G2461">
        <v>102</v>
      </c>
      <c r="H2461">
        <v>10</v>
      </c>
      <c r="I2461" t="s">
        <v>24</v>
      </c>
      <c r="J2461" t="s">
        <v>23</v>
      </c>
      <c r="N2461">
        <v>57735</v>
      </c>
      <c r="O2461">
        <v>4.4850999999999997E-3</v>
      </c>
      <c r="P2461">
        <v>57735</v>
      </c>
      <c r="Q2461">
        <v>4.4377000000000002E-3</v>
      </c>
      <c r="U2461">
        <v>0</v>
      </c>
      <c r="V2461">
        <v>0</v>
      </c>
      <c r="W2461" t="str" cm="1">
        <f t="array" ref="W2461">RoundToTwoSigFigs(B2461*$O2461+$N2461)&amp;" "&amp;$J2461</f>
        <v>58000 mA</v>
      </c>
      <c r="X2461" t="str" cm="1">
        <f t="array" ref="X2461">RoundToTwoSigFigs(C2461*$O2461+$N2461)&amp;" "&amp;$J2461</f>
        <v>58000 mA</v>
      </c>
      <c r="Y2461" t="b">
        <f t="shared" si="114"/>
        <v>0</v>
      </c>
      <c r="Z2461" t="b">
        <f t="shared" si="115"/>
        <v>1</v>
      </c>
      <c r="AA2461" t="b">
        <f t="shared" si="116"/>
        <v>1</v>
      </c>
    </row>
    <row r="2462" spans="1:27" x14ac:dyDescent="0.25">
      <c r="A2462">
        <v>2461</v>
      </c>
      <c r="B2462">
        <v>100</v>
      </c>
      <c r="C2462">
        <v>100</v>
      </c>
      <c r="D2462" t="s">
        <v>697</v>
      </c>
      <c r="E2462" t="s">
        <v>137</v>
      </c>
      <c r="F2462">
        <v>20</v>
      </c>
      <c r="G2462">
        <v>204</v>
      </c>
      <c r="H2462">
        <v>1E-3</v>
      </c>
      <c r="I2462" t="s">
        <v>24</v>
      </c>
      <c r="J2462" t="s">
        <v>23</v>
      </c>
      <c r="N2462">
        <v>32</v>
      </c>
      <c r="O2462">
        <v>2</v>
      </c>
      <c r="P2462">
        <v>30.087</v>
      </c>
      <c r="Q2462">
        <v>2.0089000000000001</v>
      </c>
      <c r="U2462">
        <v>0</v>
      </c>
      <c r="V2462">
        <v>0</v>
      </c>
      <c r="W2462" t="str" cm="1">
        <f t="array" ref="W2462">RoundToTwoSigFigs(B2462*$O2462+$N2462)&amp;" "&amp;$J2462</f>
        <v>230 mA</v>
      </c>
      <c r="X2462" t="str" cm="1">
        <f t="array" ref="X2462">RoundToTwoSigFigs(C2462*$O2462+$N2462)&amp;" "&amp;$J2462</f>
        <v>230 mA</v>
      </c>
      <c r="Y2462" t="b">
        <f t="shared" si="114"/>
        <v>0</v>
      </c>
      <c r="Z2462" t="b">
        <f t="shared" si="115"/>
        <v>1</v>
      </c>
      <c r="AA2462" t="b">
        <f t="shared" si="116"/>
        <v>1</v>
      </c>
    </row>
    <row r="2463" spans="1:27" x14ac:dyDescent="0.25">
      <c r="A2463">
        <v>2462</v>
      </c>
      <c r="B2463">
        <v>100</v>
      </c>
      <c r="C2463">
        <v>100</v>
      </c>
      <c r="D2463" t="s">
        <v>697</v>
      </c>
      <c r="E2463" t="s">
        <v>137</v>
      </c>
      <c r="F2463">
        <v>20</v>
      </c>
      <c r="G2463">
        <v>204</v>
      </c>
      <c r="H2463">
        <v>0.01</v>
      </c>
      <c r="I2463" t="s">
        <v>24</v>
      </c>
      <c r="J2463" t="s">
        <v>23</v>
      </c>
      <c r="N2463">
        <v>32</v>
      </c>
      <c r="O2463">
        <v>2.0076999999999998</v>
      </c>
      <c r="P2463">
        <v>30.344000000000001</v>
      </c>
      <c r="Q2463">
        <v>2.0078</v>
      </c>
      <c r="U2463">
        <v>0</v>
      </c>
      <c r="V2463">
        <v>0</v>
      </c>
      <c r="W2463" t="str" cm="1">
        <f t="array" ref="W2463">RoundToTwoSigFigs(B2463*$O2463+$N2463)&amp;" "&amp;$J2463</f>
        <v>230 mA</v>
      </c>
      <c r="X2463" t="str" cm="1">
        <f t="array" ref="X2463">RoundToTwoSigFigs(C2463*$O2463+$N2463)&amp;" "&amp;$J2463</f>
        <v>230 mA</v>
      </c>
      <c r="Y2463" t="b">
        <f t="shared" si="114"/>
        <v>0</v>
      </c>
      <c r="Z2463" t="b">
        <f t="shared" si="115"/>
        <v>1</v>
      </c>
      <c r="AA2463" t="b">
        <f t="shared" si="116"/>
        <v>1</v>
      </c>
    </row>
    <row r="2464" spans="1:27" x14ac:dyDescent="0.25">
      <c r="A2464">
        <v>2463</v>
      </c>
      <c r="B2464">
        <v>100</v>
      </c>
      <c r="C2464">
        <v>100</v>
      </c>
      <c r="D2464" t="s">
        <v>697</v>
      </c>
      <c r="E2464" t="s">
        <v>137</v>
      </c>
      <c r="F2464">
        <v>20</v>
      </c>
      <c r="G2464">
        <v>204</v>
      </c>
      <c r="H2464">
        <v>0.1</v>
      </c>
      <c r="I2464" t="s">
        <v>24</v>
      </c>
      <c r="J2464" t="s">
        <v>23</v>
      </c>
      <c r="N2464">
        <v>52.695</v>
      </c>
      <c r="O2464">
        <v>1.9168000000000001</v>
      </c>
      <c r="P2464">
        <v>52.600999999999999</v>
      </c>
      <c r="Q2464">
        <v>1.917</v>
      </c>
      <c r="U2464">
        <v>0</v>
      </c>
      <c r="V2464">
        <v>0</v>
      </c>
      <c r="W2464" t="str" cm="1">
        <f t="array" ref="W2464">RoundToTwoSigFigs(B2464*$O2464+$N2464)&amp;" "&amp;$J2464</f>
        <v>240 mA</v>
      </c>
      <c r="X2464" t="str" cm="1">
        <f t="array" ref="X2464">RoundToTwoSigFigs(C2464*$O2464+$N2464)&amp;" "&amp;$J2464</f>
        <v>240 mA</v>
      </c>
      <c r="Y2464" t="b">
        <f t="shared" si="114"/>
        <v>0</v>
      </c>
      <c r="Z2464" t="b">
        <f t="shared" si="115"/>
        <v>1</v>
      </c>
      <c r="AA2464" t="b">
        <f t="shared" si="116"/>
        <v>1</v>
      </c>
    </row>
    <row r="2465" spans="1:27" x14ac:dyDescent="0.25">
      <c r="A2465">
        <v>2464</v>
      </c>
      <c r="B2465">
        <v>100</v>
      </c>
      <c r="C2465">
        <v>100</v>
      </c>
      <c r="D2465" t="s">
        <v>697</v>
      </c>
      <c r="E2465" t="s">
        <v>137</v>
      </c>
      <c r="F2465">
        <v>20</v>
      </c>
      <c r="G2465">
        <v>204</v>
      </c>
      <c r="H2465">
        <v>1</v>
      </c>
      <c r="I2465" t="s">
        <v>24</v>
      </c>
      <c r="J2465" t="s">
        <v>23</v>
      </c>
      <c r="N2465">
        <v>565.98</v>
      </c>
      <c r="O2465">
        <v>0.78427000000000002</v>
      </c>
      <c r="P2465">
        <v>565.94000000000005</v>
      </c>
      <c r="Q2465">
        <v>0.78385000000000005</v>
      </c>
      <c r="U2465">
        <v>0</v>
      </c>
      <c r="V2465">
        <v>0</v>
      </c>
      <c r="W2465" t="str" cm="1">
        <f t="array" ref="W2465">RoundToTwoSigFigs(B2465*$O2465+$N2465)&amp;" "&amp;$J2465</f>
        <v>640 mA</v>
      </c>
      <c r="X2465" t="str" cm="1">
        <f t="array" ref="X2465">RoundToTwoSigFigs(C2465*$O2465+$N2465)&amp;" "&amp;$J2465</f>
        <v>640 mA</v>
      </c>
      <c r="Y2465" t="b">
        <f t="shared" si="114"/>
        <v>0</v>
      </c>
      <c r="Z2465" t="b">
        <f t="shared" si="115"/>
        <v>1</v>
      </c>
      <c r="AA2465" t="b">
        <f t="shared" si="116"/>
        <v>1</v>
      </c>
    </row>
    <row r="2466" spans="1:27" x14ac:dyDescent="0.25">
      <c r="A2466">
        <v>2465</v>
      </c>
      <c r="B2466">
        <v>100</v>
      </c>
      <c r="C2466">
        <v>100</v>
      </c>
      <c r="D2466" t="s">
        <v>697</v>
      </c>
      <c r="E2466" t="s">
        <v>137</v>
      </c>
      <c r="F2466">
        <v>20</v>
      </c>
      <c r="G2466">
        <v>204</v>
      </c>
      <c r="H2466">
        <v>10</v>
      </c>
      <c r="I2466" t="s">
        <v>24</v>
      </c>
      <c r="J2466" t="s">
        <v>23</v>
      </c>
      <c r="N2466">
        <v>5772.2</v>
      </c>
      <c r="O2466">
        <v>8.8858000000000006E-2</v>
      </c>
      <c r="P2466">
        <v>5772.2</v>
      </c>
      <c r="Q2466">
        <v>8.8622999999999993E-2</v>
      </c>
      <c r="U2466">
        <v>0</v>
      </c>
      <c r="V2466">
        <v>0</v>
      </c>
      <c r="W2466" t="str" cm="1">
        <f t="array" ref="W2466">RoundToTwoSigFigs(B2466*$O2466+$N2466)&amp;" "&amp;$J2466</f>
        <v>5800 mA</v>
      </c>
      <c r="X2466" t="str" cm="1">
        <f t="array" ref="X2466">RoundToTwoSigFigs(C2466*$O2466+$N2466)&amp;" "&amp;$J2466</f>
        <v>5800 mA</v>
      </c>
      <c r="Y2466" t="b">
        <f t="shared" si="114"/>
        <v>0</v>
      </c>
      <c r="Z2466" t="b">
        <f t="shared" si="115"/>
        <v>1</v>
      </c>
      <c r="AA2466" t="b">
        <f t="shared" si="116"/>
        <v>1</v>
      </c>
    </row>
    <row r="2467" spans="1:27" x14ac:dyDescent="0.25">
      <c r="A2467">
        <v>2466</v>
      </c>
      <c r="B2467">
        <v>20</v>
      </c>
      <c r="C2467">
        <v>40</v>
      </c>
      <c r="D2467" t="s">
        <v>697</v>
      </c>
      <c r="E2467" t="s">
        <v>138</v>
      </c>
      <c r="F2467">
        <v>5</v>
      </c>
      <c r="G2467">
        <v>51</v>
      </c>
      <c r="H2467">
        <v>1E-3</v>
      </c>
      <c r="I2467" t="s">
        <v>24</v>
      </c>
      <c r="J2467" t="s">
        <v>23</v>
      </c>
      <c r="N2467">
        <v>4.7</v>
      </c>
      <c r="O2467">
        <v>2</v>
      </c>
      <c r="P2467">
        <v>4.5993000000000004</v>
      </c>
      <c r="Q2467">
        <v>1.98</v>
      </c>
      <c r="U2467">
        <v>0</v>
      </c>
      <c r="V2467">
        <v>0</v>
      </c>
      <c r="W2467" t="str" cm="1">
        <f t="array" ref="W2467">RoundToTwoSigFigs(B2467*$O2467+$N2467)&amp;" "&amp;$J2467</f>
        <v>45 mA</v>
      </c>
      <c r="X2467" t="str" cm="1">
        <f t="array" ref="X2467">RoundToTwoSigFigs(C2467*$O2467+$N2467)&amp;" "&amp;$J2467</f>
        <v>85 mA</v>
      </c>
      <c r="Y2467" t="b">
        <f t="shared" si="114"/>
        <v>0</v>
      </c>
      <c r="Z2467" t="b">
        <f t="shared" si="115"/>
        <v>1</v>
      </c>
      <c r="AA2467" t="b">
        <f t="shared" si="116"/>
        <v>1</v>
      </c>
    </row>
    <row r="2468" spans="1:27" x14ac:dyDescent="0.25">
      <c r="A2468">
        <v>2467</v>
      </c>
      <c r="B2468">
        <v>20</v>
      </c>
      <c r="C2468">
        <v>40</v>
      </c>
      <c r="D2468" t="s">
        <v>697</v>
      </c>
      <c r="E2468" t="s">
        <v>138</v>
      </c>
      <c r="F2468">
        <v>5</v>
      </c>
      <c r="G2468">
        <v>51</v>
      </c>
      <c r="H2468">
        <v>0.01</v>
      </c>
      <c r="I2468" t="s">
        <v>24</v>
      </c>
      <c r="J2468" t="s">
        <v>23</v>
      </c>
      <c r="N2468">
        <v>5.9279000000000002</v>
      </c>
      <c r="O2468">
        <v>1.9581</v>
      </c>
      <c r="P2468">
        <v>5.8000999999999996</v>
      </c>
      <c r="Q2468">
        <v>1.9595</v>
      </c>
      <c r="U2468">
        <v>0</v>
      </c>
      <c r="V2468">
        <v>0</v>
      </c>
      <c r="W2468" t="str" cm="1">
        <f t="array" ref="W2468">RoundToTwoSigFigs(B2468*$O2468+$N2468)&amp;" "&amp;$J2468</f>
        <v>45 mA</v>
      </c>
      <c r="X2468" t="str" cm="1">
        <f t="array" ref="X2468">RoundToTwoSigFigs(C2468*$O2468+$N2468)&amp;" "&amp;$J2468</f>
        <v>84 mA</v>
      </c>
      <c r="Y2468" t="b">
        <f t="shared" si="114"/>
        <v>0</v>
      </c>
      <c r="Z2468" t="b">
        <f t="shared" si="115"/>
        <v>1</v>
      </c>
      <c r="AA2468" t="b">
        <f t="shared" si="116"/>
        <v>1</v>
      </c>
    </row>
    <row r="2469" spans="1:27" x14ac:dyDescent="0.25">
      <c r="A2469">
        <v>2468</v>
      </c>
      <c r="B2469">
        <v>20</v>
      </c>
      <c r="C2469">
        <v>40</v>
      </c>
      <c r="D2469" t="s">
        <v>697</v>
      </c>
      <c r="E2469" t="s">
        <v>138</v>
      </c>
      <c r="F2469">
        <v>5</v>
      </c>
      <c r="G2469">
        <v>51</v>
      </c>
      <c r="H2469">
        <v>0.1</v>
      </c>
      <c r="I2469" t="s">
        <v>24</v>
      </c>
      <c r="J2469" t="s">
        <v>23</v>
      </c>
      <c r="N2469">
        <v>53.039000000000001</v>
      </c>
      <c r="O2469">
        <v>1.3232999999999999</v>
      </c>
      <c r="P2469">
        <v>52.915999999999997</v>
      </c>
      <c r="Q2469">
        <v>1.3219000000000001</v>
      </c>
      <c r="U2469">
        <v>0</v>
      </c>
      <c r="V2469">
        <v>0</v>
      </c>
      <c r="W2469" t="str" cm="1">
        <f t="array" ref="W2469">RoundToTwoSigFigs(B2469*$O2469+$N2469)&amp;" "&amp;$J2469</f>
        <v>80 mA</v>
      </c>
      <c r="X2469" t="str" cm="1">
        <f t="array" ref="X2469">RoundToTwoSigFigs(C2469*$O2469+$N2469)&amp;" "&amp;$J2469</f>
        <v>110 mA</v>
      </c>
      <c r="Y2469" t="b">
        <f t="shared" si="114"/>
        <v>0</v>
      </c>
      <c r="Z2469" t="b">
        <f t="shared" si="115"/>
        <v>1</v>
      </c>
      <c r="AA2469" t="b">
        <f t="shared" si="116"/>
        <v>1</v>
      </c>
    </row>
    <row r="2470" spans="1:27" x14ac:dyDescent="0.25">
      <c r="A2470">
        <v>2469</v>
      </c>
      <c r="B2470">
        <v>20</v>
      </c>
      <c r="C2470">
        <v>40</v>
      </c>
      <c r="D2470" t="s">
        <v>697</v>
      </c>
      <c r="E2470" t="s">
        <v>138</v>
      </c>
      <c r="F2470">
        <v>5</v>
      </c>
      <c r="G2470">
        <v>51</v>
      </c>
      <c r="H2470">
        <v>1</v>
      </c>
      <c r="I2470" t="s">
        <v>24</v>
      </c>
      <c r="J2470" t="s">
        <v>23</v>
      </c>
      <c r="N2470">
        <v>576.55999999999995</v>
      </c>
      <c r="O2470">
        <v>0.20649000000000001</v>
      </c>
      <c r="P2470">
        <v>576.52</v>
      </c>
      <c r="Q2470">
        <v>0.20416999999999999</v>
      </c>
      <c r="U2470">
        <v>0</v>
      </c>
      <c r="V2470">
        <v>0</v>
      </c>
      <c r="W2470" t="str" cm="1">
        <f t="array" ref="W2470">RoundToTwoSigFigs(B2470*$O2470+$N2470)&amp;" "&amp;$J2470</f>
        <v>580 mA</v>
      </c>
      <c r="X2470" t="str" cm="1">
        <f t="array" ref="X2470">RoundToTwoSigFigs(C2470*$O2470+$N2470)&amp;" "&amp;$J2470</f>
        <v>580 mA</v>
      </c>
      <c r="Y2470" t="b">
        <f t="shared" si="114"/>
        <v>0</v>
      </c>
      <c r="Z2470" t="b">
        <f t="shared" si="115"/>
        <v>1</v>
      </c>
      <c r="AA2470" t="b">
        <f t="shared" si="116"/>
        <v>1</v>
      </c>
    </row>
    <row r="2471" spans="1:27" x14ac:dyDescent="0.25">
      <c r="A2471">
        <v>2470</v>
      </c>
      <c r="B2471">
        <v>20</v>
      </c>
      <c r="C2471">
        <v>40</v>
      </c>
      <c r="D2471" t="s">
        <v>697</v>
      </c>
      <c r="E2471" t="s">
        <v>138</v>
      </c>
      <c r="F2471">
        <v>5</v>
      </c>
      <c r="G2471">
        <v>51</v>
      </c>
      <c r="H2471">
        <v>10</v>
      </c>
      <c r="I2471" t="s">
        <v>24</v>
      </c>
      <c r="J2471" t="s">
        <v>23</v>
      </c>
      <c r="N2471">
        <v>5773.5</v>
      </c>
      <c r="O2471">
        <v>2.1536E-2</v>
      </c>
      <c r="P2471">
        <v>5773.5</v>
      </c>
      <c r="Q2471">
        <v>2.0587999999999999E-2</v>
      </c>
      <c r="U2471">
        <v>0</v>
      </c>
      <c r="V2471">
        <v>0</v>
      </c>
      <c r="W2471" t="str" cm="1">
        <f t="array" ref="W2471">RoundToTwoSigFigs(B2471*$O2471+$N2471)&amp;" "&amp;$J2471</f>
        <v>5800 mA</v>
      </c>
      <c r="X2471" t="str" cm="1">
        <f t="array" ref="X2471">RoundToTwoSigFigs(C2471*$O2471+$N2471)&amp;" "&amp;$J2471</f>
        <v>5800 mA</v>
      </c>
      <c r="Y2471" t="b">
        <f t="shared" si="114"/>
        <v>0</v>
      </c>
      <c r="Z2471" t="b">
        <f t="shared" si="115"/>
        <v>1</v>
      </c>
      <c r="AA2471" t="b">
        <f t="shared" si="116"/>
        <v>1</v>
      </c>
    </row>
    <row r="2472" spans="1:27" x14ac:dyDescent="0.25">
      <c r="A2472">
        <v>2471</v>
      </c>
      <c r="B2472">
        <v>200</v>
      </c>
      <c r="C2472">
        <v>400</v>
      </c>
      <c r="D2472" t="s">
        <v>697</v>
      </c>
      <c r="E2472" t="s">
        <v>138</v>
      </c>
      <c r="F2472">
        <v>50</v>
      </c>
      <c r="G2472">
        <v>510</v>
      </c>
      <c r="H2472">
        <v>1E-3</v>
      </c>
      <c r="I2472" t="s">
        <v>24</v>
      </c>
      <c r="J2472" t="s">
        <v>23</v>
      </c>
      <c r="N2472">
        <v>80</v>
      </c>
      <c r="O2472">
        <v>2</v>
      </c>
      <c r="P2472">
        <v>75.207999999999998</v>
      </c>
      <c r="Q2472">
        <v>2.0089000000000001</v>
      </c>
      <c r="U2472">
        <v>0</v>
      </c>
      <c r="V2472">
        <v>0</v>
      </c>
      <c r="W2472" t="str" cm="1">
        <f t="array" ref="W2472">RoundToTwoSigFigs(B2472*$O2472+$N2472)&amp;" "&amp;$J2472</f>
        <v>480 mA</v>
      </c>
      <c r="X2472" t="str" cm="1">
        <f t="array" ref="X2472">RoundToTwoSigFigs(C2472*$O2472+$N2472)&amp;" "&amp;$J2472</f>
        <v>880 mA</v>
      </c>
      <c r="Y2472" t="b">
        <f t="shared" si="114"/>
        <v>0</v>
      </c>
      <c r="Z2472" t="b">
        <f t="shared" si="115"/>
        <v>1</v>
      </c>
      <c r="AA2472" t="b">
        <f t="shared" si="116"/>
        <v>1</v>
      </c>
    </row>
    <row r="2473" spans="1:27" x14ac:dyDescent="0.25">
      <c r="A2473">
        <v>2472</v>
      </c>
      <c r="B2473">
        <v>200</v>
      </c>
      <c r="C2473">
        <v>400</v>
      </c>
      <c r="D2473" t="s">
        <v>697</v>
      </c>
      <c r="E2473" t="s">
        <v>138</v>
      </c>
      <c r="F2473">
        <v>50</v>
      </c>
      <c r="G2473">
        <v>510</v>
      </c>
      <c r="H2473">
        <v>0.01</v>
      </c>
      <c r="I2473" t="s">
        <v>24</v>
      </c>
      <c r="J2473" t="s">
        <v>23</v>
      </c>
      <c r="N2473">
        <v>80</v>
      </c>
      <c r="O2473">
        <v>2.0085999999999999</v>
      </c>
      <c r="P2473">
        <v>75.317999999999998</v>
      </c>
      <c r="Q2473">
        <v>2.0087000000000002</v>
      </c>
      <c r="U2473">
        <v>0</v>
      </c>
      <c r="V2473">
        <v>0</v>
      </c>
      <c r="W2473" t="str" cm="1">
        <f t="array" ref="W2473">RoundToTwoSigFigs(B2473*$O2473+$N2473)&amp;" "&amp;$J2473</f>
        <v>480 mA</v>
      </c>
      <c r="X2473" t="str" cm="1">
        <f t="array" ref="X2473">RoundToTwoSigFigs(C2473*$O2473+$N2473)&amp;" "&amp;$J2473</f>
        <v>880 mA</v>
      </c>
      <c r="Y2473" t="b">
        <f t="shared" si="114"/>
        <v>0</v>
      </c>
      <c r="Z2473" t="b">
        <f t="shared" si="115"/>
        <v>1</v>
      </c>
      <c r="AA2473" t="b">
        <f t="shared" si="116"/>
        <v>1</v>
      </c>
    </row>
    <row r="2474" spans="1:27" x14ac:dyDescent="0.25">
      <c r="A2474">
        <v>2473</v>
      </c>
      <c r="B2474">
        <v>200</v>
      </c>
      <c r="C2474">
        <v>400</v>
      </c>
      <c r="D2474" t="s">
        <v>697</v>
      </c>
      <c r="E2474" t="s">
        <v>138</v>
      </c>
      <c r="F2474">
        <v>50</v>
      </c>
      <c r="G2474">
        <v>510</v>
      </c>
      <c r="H2474">
        <v>0.1</v>
      </c>
      <c r="I2474" t="s">
        <v>24</v>
      </c>
      <c r="J2474" t="s">
        <v>23</v>
      </c>
      <c r="N2474">
        <v>85.569000000000003</v>
      </c>
      <c r="O2474">
        <v>1.9918</v>
      </c>
      <c r="P2474">
        <v>85.292000000000002</v>
      </c>
      <c r="Q2474">
        <v>1.9921</v>
      </c>
      <c r="U2474">
        <v>0</v>
      </c>
      <c r="V2474">
        <v>0</v>
      </c>
      <c r="W2474" t="str" cm="1">
        <f t="array" ref="W2474">RoundToTwoSigFigs(B2474*$O2474+$N2474)&amp;" "&amp;$J2474</f>
        <v>480 mA</v>
      </c>
      <c r="X2474" t="str" cm="1">
        <f t="array" ref="X2474">RoundToTwoSigFigs(C2474*$O2474+$N2474)&amp;" "&amp;$J2474</f>
        <v>880 mA</v>
      </c>
      <c r="Y2474" t="b">
        <f t="shared" si="114"/>
        <v>0</v>
      </c>
      <c r="Z2474" t="b">
        <f t="shared" si="115"/>
        <v>1</v>
      </c>
      <c r="AA2474" t="b">
        <f t="shared" si="116"/>
        <v>1</v>
      </c>
    </row>
    <row r="2475" spans="1:27" x14ac:dyDescent="0.25">
      <c r="A2475">
        <v>2474</v>
      </c>
      <c r="B2475">
        <v>200</v>
      </c>
      <c r="C2475">
        <v>400</v>
      </c>
      <c r="D2475" t="s">
        <v>697</v>
      </c>
      <c r="E2475" t="s">
        <v>138</v>
      </c>
      <c r="F2475">
        <v>50</v>
      </c>
      <c r="G2475">
        <v>510</v>
      </c>
      <c r="H2475">
        <v>1</v>
      </c>
      <c r="I2475" t="s">
        <v>24</v>
      </c>
      <c r="J2475" t="s">
        <v>23</v>
      </c>
      <c r="N2475">
        <v>534.37</v>
      </c>
      <c r="O2475">
        <v>1.3886000000000001</v>
      </c>
      <c r="P2475">
        <v>534.07000000000005</v>
      </c>
      <c r="Q2475">
        <v>1.3883000000000001</v>
      </c>
      <c r="U2475">
        <v>0</v>
      </c>
      <c r="V2475">
        <v>0</v>
      </c>
      <c r="W2475" t="str" cm="1">
        <f t="array" ref="W2475">RoundToTwoSigFigs(B2475*$O2475+$N2475)&amp;" "&amp;$J2475</f>
        <v>810 mA</v>
      </c>
      <c r="X2475" t="str" cm="1">
        <f t="array" ref="X2475">RoundToTwoSigFigs(C2475*$O2475+$N2475)&amp;" "&amp;$J2475</f>
        <v>1100 mA</v>
      </c>
      <c r="Y2475" t="b">
        <f t="shared" si="114"/>
        <v>0</v>
      </c>
      <c r="Z2475" t="b">
        <f t="shared" si="115"/>
        <v>1</v>
      </c>
      <c r="AA2475" t="b">
        <f t="shared" si="116"/>
        <v>1</v>
      </c>
    </row>
    <row r="2476" spans="1:27" x14ac:dyDescent="0.25">
      <c r="A2476">
        <v>2475</v>
      </c>
      <c r="B2476">
        <v>200</v>
      </c>
      <c r="C2476">
        <v>400</v>
      </c>
      <c r="D2476" t="s">
        <v>697</v>
      </c>
      <c r="E2476" t="s">
        <v>138</v>
      </c>
      <c r="F2476">
        <v>50</v>
      </c>
      <c r="G2476">
        <v>510</v>
      </c>
      <c r="H2476">
        <v>10</v>
      </c>
      <c r="I2476" t="s">
        <v>24</v>
      </c>
      <c r="J2476" t="s">
        <v>23</v>
      </c>
      <c r="N2476">
        <v>5765.3</v>
      </c>
      <c r="O2476">
        <v>0.22044</v>
      </c>
      <c r="P2476">
        <v>5765.2</v>
      </c>
      <c r="Q2476">
        <v>0.21986</v>
      </c>
      <c r="U2476">
        <v>0</v>
      </c>
      <c r="V2476">
        <v>0</v>
      </c>
      <c r="W2476" t="str" cm="1">
        <f t="array" ref="W2476">RoundToTwoSigFigs(B2476*$O2476+$N2476)&amp;" "&amp;$J2476</f>
        <v>5800 mA</v>
      </c>
      <c r="X2476" t="str" cm="1">
        <f t="array" ref="X2476">RoundToTwoSigFigs(C2476*$O2476+$N2476)&amp;" "&amp;$J2476</f>
        <v>5900 mA</v>
      </c>
      <c r="Y2476" t="b">
        <f t="shared" si="114"/>
        <v>0</v>
      </c>
      <c r="Z2476" t="b">
        <f t="shared" si="115"/>
        <v>1</v>
      </c>
      <c r="AA2476" t="b">
        <f t="shared" si="116"/>
        <v>1</v>
      </c>
    </row>
    <row r="2477" spans="1:27" x14ac:dyDescent="0.25">
      <c r="A2477">
        <v>2476</v>
      </c>
      <c r="B2477">
        <v>0</v>
      </c>
      <c r="C2477">
        <v>0.1</v>
      </c>
      <c r="D2477" t="s">
        <v>697</v>
      </c>
      <c r="E2477" t="s">
        <v>19</v>
      </c>
      <c r="F2477">
        <v>0</v>
      </c>
      <c r="G2477">
        <v>0.1</v>
      </c>
      <c r="H2477">
        <v>9.9999999999999995E-7</v>
      </c>
      <c r="I2477" t="s">
        <v>16</v>
      </c>
      <c r="J2477" t="s">
        <v>15</v>
      </c>
      <c r="K2477">
        <v>0.01</v>
      </c>
      <c r="L2477">
        <v>2</v>
      </c>
      <c r="M2477" t="s">
        <v>21</v>
      </c>
      <c r="N2477">
        <v>35</v>
      </c>
      <c r="O2477">
        <v>940</v>
      </c>
      <c r="P2477">
        <v>34.74</v>
      </c>
      <c r="Q2477">
        <v>937.4</v>
      </c>
      <c r="U2477" t="s">
        <v>2648</v>
      </c>
      <c r="V2477">
        <v>0</v>
      </c>
      <c r="W2477" t="str" cm="1">
        <f t="array" ref="W2477">RoundToTwoSigFigs(B2477*$O2477+$N2477)&amp;" "&amp;$J2477</f>
        <v>35 µV</v>
      </c>
      <c r="X2477" t="str" cm="1">
        <f t="array" ref="X2477">RoundToTwoSigFigs(C2477*$O2477+$N2477)&amp;" "&amp;$J2477</f>
        <v>130 µV</v>
      </c>
      <c r="Y2477" t="b">
        <f t="shared" si="114"/>
        <v>0</v>
      </c>
      <c r="Z2477" t="b">
        <f t="shared" si="115"/>
        <v>1</v>
      </c>
      <c r="AA2477" t="b">
        <f t="shared" si="116"/>
        <v>1</v>
      </c>
    </row>
    <row r="2478" spans="1:27" x14ac:dyDescent="0.25">
      <c r="A2478">
        <v>2477</v>
      </c>
      <c r="B2478">
        <v>0</v>
      </c>
      <c r="C2478">
        <v>0.1</v>
      </c>
      <c r="D2478" t="s">
        <v>697</v>
      </c>
      <c r="E2478" t="s">
        <v>19</v>
      </c>
      <c r="F2478">
        <v>0</v>
      </c>
      <c r="G2478">
        <v>0.1</v>
      </c>
      <c r="H2478">
        <v>1.0000000000000001E-5</v>
      </c>
      <c r="I2478" t="s">
        <v>16</v>
      </c>
      <c r="J2478" t="s">
        <v>15</v>
      </c>
      <c r="K2478">
        <v>0.01</v>
      </c>
      <c r="L2478">
        <v>2</v>
      </c>
      <c r="M2478" t="s">
        <v>21</v>
      </c>
      <c r="N2478">
        <v>35.161999999999999</v>
      </c>
      <c r="O2478">
        <v>934.08</v>
      </c>
      <c r="P2478">
        <v>35.156999999999996</v>
      </c>
      <c r="Q2478">
        <v>934.05</v>
      </c>
      <c r="U2478" t="s">
        <v>2648</v>
      </c>
      <c r="V2478" t="s">
        <v>2764</v>
      </c>
      <c r="W2478" t="str" cm="1">
        <f t="array" ref="W2478">RoundToTwoSigFigs(B2478*$O2478+$N2478)&amp;" "&amp;$J2478</f>
        <v>35 µV</v>
      </c>
      <c r="X2478" t="str" cm="1">
        <f t="array" ref="X2478">RoundToTwoSigFigs(C2478*$O2478+$N2478)&amp;" "&amp;$J2478</f>
        <v>130 µV</v>
      </c>
      <c r="Y2478" t="b">
        <f t="shared" si="114"/>
        <v>0</v>
      </c>
      <c r="Z2478" t="b">
        <f t="shared" si="115"/>
        <v>1</v>
      </c>
      <c r="AA2478" t="b">
        <f t="shared" si="116"/>
        <v>1</v>
      </c>
    </row>
    <row r="2479" spans="1:27" x14ac:dyDescent="0.25">
      <c r="A2479">
        <v>2478</v>
      </c>
      <c r="B2479">
        <v>0</v>
      </c>
      <c r="C2479">
        <v>0.1</v>
      </c>
      <c r="D2479" t="s">
        <v>697</v>
      </c>
      <c r="E2479" t="s">
        <v>19</v>
      </c>
      <c r="F2479">
        <v>0</v>
      </c>
      <c r="G2479">
        <v>0.1</v>
      </c>
      <c r="H2479">
        <v>1E-4</v>
      </c>
      <c r="I2479" t="s">
        <v>16</v>
      </c>
      <c r="J2479" t="s">
        <v>15</v>
      </c>
      <c r="K2479">
        <v>0.01</v>
      </c>
      <c r="L2479">
        <v>2</v>
      </c>
      <c r="M2479" t="s">
        <v>21</v>
      </c>
      <c r="N2479">
        <v>67.116</v>
      </c>
      <c r="O2479">
        <v>737.26</v>
      </c>
      <c r="P2479">
        <v>67.105000000000004</v>
      </c>
      <c r="Q2479">
        <v>737.07</v>
      </c>
      <c r="U2479" t="s">
        <v>2649</v>
      </c>
      <c r="V2479" t="s">
        <v>2764</v>
      </c>
      <c r="W2479" t="str" cm="1">
        <f t="array" ref="W2479">RoundToTwoSigFigs(B2479*$O2479+$N2479)&amp;" "&amp;$J2479</f>
        <v>67 µV</v>
      </c>
      <c r="X2479" t="str" cm="1">
        <f t="array" ref="X2479">RoundToTwoSigFigs(C2479*$O2479+$N2479)&amp;" "&amp;$J2479</f>
        <v>140 µV</v>
      </c>
      <c r="Y2479" t="b">
        <f t="shared" si="114"/>
        <v>0</v>
      </c>
      <c r="Z2479" t="b">
        <f t="shared" si="115"/>
        <v>1</v>
      </c>
      <c r="AA2479" t="b">
        <f t="shared" si="116"/>
        <v>1</v>
      </c>
    </row>
    <row r="2480" spans="1:27" x14ac:dyDescent="0.25">
      <c r="A2480">
        <v>2479</v>
      </c>
      <c r="B2480">
        <v>0</v>
      </c>
      <c r="C2480">
        <v>0.1</v>
      </c>
      <c r="D2480" t="s">
        <v>697</v>
      </c>
      <c r="E2480" t="s">
        <v>19</v>
      </c>
      <c r="F2480">
        <v>0</v>
      </c>
      <c r="G2480">
        <v>0.1</v>
      </c>
      <c r="H2480">
        <v>1E-3</v>
      </c>
      <c r="I2480" t="s">
        <v>16</v>
      </c>
      <c r="J2480" t="s">
        <v>15</v>
      </c>
      <c r="K2480">
        <v>0.01</v>
      </c>
      <c r="L2480">
        <v>2</v>
      </c>
      <c r="M2480" t="s">
        <v>21</v>
      </c>
      <c r="N2480">
        <v>578.33000000000004</v>
      </c>
      <c r="O2480">
        <v>131.69</v>
      </c>
      <c r="P2480">
        <v>578.32000000000005</v>
      </c>
      <c r="Q2480">
        <v>131.46</v>
      </c>
      <c r="U2480" t="s">
        <v>2557</v>
      </c>
      <c r="V2480" t="s">
        <v>2676</v>
      </c>
      <c r="W2480" t="str" cm="1">
        <f t="array" ref="W2480">RoundToTwoSigFigs(B2480*$O2480+$N2480)&amp;" "&amp;$J2480</f>
        <v>580 µV</v>
      </c>
      <c r="X2480" t="str" cm="1">
        <f t="array" ref="X2480">RoundToTwoSigFigs(C2480*$O2480+$N2480)&amp;" "&amp;$J2480</f>
        <v>590 µV</v>
      </c>
      <c r="Y2480" t="b">
        <f t="shared" si="114"/>
        <v>0</v>
      </c>
      <c r="Z2480" t="b">
        <f t="shared" si="115"/>
        <v>1</v>
      </c>
      <c r="AA2480" t="b">
        <f t="shared" si="116"/>
        <v>1</v>
      </c>
    </row>
    <row r="2481" spans="1:27" x14ac:dyDescent="0.25">
      <c r="A2481">
        <v>2480</v>
      </c>
      <c r="B2481">
        <v>0</v>
      </c>
      <c r="C2481">
        <v>0.1</v>
      </c>
      <c r="D2481" t="s">
        <v>697</v>
      </c>
      <c r="E2481" t="s">
        <v>19</v>
      </c>
      <c r="F2481">
        <v>0</v>
      </c>
      <c r="G2481">
        <v>0.1</v>
      </c>
      <c r="H2481">
        <v>0.01</v>
      </c>
      <c r="I2481" t="s">
        <v>16</v>
      </c>
      <c r="J2481" t="s">
        <v>15</v>
      </c>
      <c r="K2481">
        <v>0.01</v>
      </c>
      <c r="L2481">
        <v>2</v>
      </c>
      <c r="M2481" t="s">
        <v>21</v>
      </c>
      <c r="N2481">
        <v>5773.7</v>
      </c>
      <c r="O2481">
        <v>13.414999999999999</v>
      </c>
      <c r="P2481">
        <v>5773.6</v>
      </c>
      <c r="Q2481">
        <v>13.317</v>
      </c>
      <c r="U2481" t="s">
        <v>2553</v>
      </c>
      <c r="V2481" t="s">
        <v>2553</v>
      </c>
      <c r="W2481" t="str" cm="1">
        <f t="array" ref="W2481">RoundToTwoSigFigs(B2481*$O2481+$N2481)&amp;" "&amp;$J2481</f>
        <v>5800 µV</v>
      </c>
      <c r="X2481" t="str" cm="1">
        <f t="array" ref="X2481">RoundToTwoSigFigs(C2481*$O2481+$N2481)&amp;" "&amp;$J2481</f>
        <v>5800 µV</v>
      </c>
      <c r="Y2481" t="b">
        <f t="shared" si="114"/>
        <v>1</v>
      </c>
      <c r="Z2481" t="b">
        <f t="shared" si="115"/>
        <v>1</v>
      </c>
      <c r="AA2481" t="b">
        <f t="shared" si="116"/>
        <v>1</v>
      </c>
    </row>
    <row r="2482" spans="1:27" x14ac:dyDescent="0.25">
      <c r="A2482">
        <v>2481</v>
      </c>
      <c r="B2482">
        <v>0</v>
      </c>
      <c r="C2482">
        <v>0.1</v>
      </c>
      <c r="D2482" t="s">
        <v>697</v>
      </c>
      <c r="E2482" t="s">
        <v>19</v>
      </c>
      <c r="F2482">
        <v>0</v>
      </c>
      <c r="G2482">
        <v>0.1</v>
      </c>
      <c r="H2482">
        <v>9.9999999999999995E-7</v>
      </c>
      <c r="I2482" t="s">
        <v>16</v>
      </c>
      <c r="J2482" t="s">
        <v>15</v>
      </c>
      <c r="K2482">
        <v>2</v>
      </c>
      <c r="L2482">
        <v>20</v>
      </c>
      <c r="M2482" t="s">
        <v>21</v>
      </c>
      <c r="N2482">
        <v>36</v>
      </c>
      <c r="O2482">
        <v>930</v>
      </c>
      <c r="P2482">
        <v>35.470999999999997</v>
      </c>
      <c r="Q2482">
        <v>926.49</v>
      </c>
      <c r="U2482" t="s">
        <v>2615</v>
      </c>
      <c r="V2482">
        <v>0</v>
      </c>
      <c r="W2482" t="str" cm="1">
        <f t="array" ref="W2482">RoundToTwoSigFigs(B2482*$O2482+$N2482)&amp;" "&amp;$J2482</f>
        <v>36 µV</v>
      </c>
      <c r="X2482" t="str" cm="1">
        <f t="array" ref="X2482">RoundToTwoSigFigs(C2482*$O2482+$N2482)&amp;" "&amp;$J2482</f>
        <v>130 µV</v>
      </c>
      <c r="Y2482" t="b">
        <f t="shared" si="114"/>
        <v>0</v>
      </c>
      <c r="Z2482" t="b">
        <f t="shared" si="115"/>
        <v>1</v>
      </c>
      <c r="AA2482" t="b">
        <f t="shared" si="116"/>
        <v>1</v>
      </c>
    </row>
    <row r="2483" spans="1:27" x14ac:dyDescent="0.25">
      <c r="A2483">
        <v>2482</v>
      </c>
      <c r="B2483">
        <v>0</v>
      </c>
      <c r="C2483">
        <v>0.1</v>
      </c>
      <c r="D2483" t="s">
        <v>697</v>
      </c>
      <c r="E2483" t="s">
        <v>19</v>
      </c>
      <c r="F2483">
        <v>0</v>
      </c>
      <c r="G2483">
        <v>0.1</v>
      </c>
      <c r="H2483">
        <v>1.0000000000000001E-5</v>
      </c>
      <c r="I2483" t="s">
        <v>16</v>
      </c>
      <c r="J2483" t="s">
        <v>15</v>
      </c>
      <c r="K2483">
        <v>2</v>
      </c>
      <c r="L2483">
        <v>20</v>
      </c>
      <c r="M2483" t="s">
        <v>21</v>
      </c>
      <c r="N2483">
        <v>36</v>
      </c>
      <c r="O2483">
        <v>923.18</v>
      </c>
      <c r="P2483">
        <v>35.865000000000002</v>
      </c>
      <c r="Q2483">
        <v>923.15</v>
      </c>
      <c r="U2483" t="s">
        <v>2615</v>
      </c>
      <c r="V2483" t="s">
        <v>2660</v>
      </c>
      <c r="W2483" t="str" cm="1">
        <f t="array" ref="W2483">RoundToTwoSigFigs(B2483*$O2483+$N2483)&amp;" "&amp;$J2483</f>
        <v>36 µV</v>
      </c>
      <c r="X2483" t="str" cm="1">
        <f t="array" ref="X2483">RoundToTwoSigFigs(C2483*$O2483+$N2483)&amp;" "&amp;$J2483</f>
        <v>130 µV</v>
      </c>
      <c r="Y2483" t="b">
        <f t="shared" si="114"/>
        <v>0</v>
      </c>
      <c r="Z2483" t="b">
        <f t="shared" si="115"/>
        <v>1</v>
      </c>
      <c r="AA2483" t="b">
        <f t="shared" si="116"/>
        <v>1</v>
      </c>
    </row>
    <row r="2484" spans="1:27" x14ac:dyDescent="0.25">
      <c r="A2484">
        <v>2483</v>
      </c>
      <c r="B2484">
        <v>0</v>
      </c>
      <c r="C2484">
        <v>0.1</v>
      </c>
      <c r="D2484" t="s">
        <v>697</v>
      </c>
      <c r="E2484" t="s">
        <v>19</v>
      </c>
      <c r="F2484">
        <v>0</v>
      </c>
      <c r="G2484">
        <v>0.1</v>
      </c>
      <c r="H2484">
        <v>1E-4</v>
      </c>
      <c r="I2484" t="s">
        <v>16</v>
      </c>
      <c r="J2484" t="s">
        <v>15</v>
      </c>
      <c r="K2484">
        <v>2</v>
      </c>
      <c r="L2484">
        <v>20</v>
      </c>
      <c r="M2484" t="s">
        <v>21</v>
      </c>
      <c r="N2484">
        <v>67.126000000000005</v>
      </c>
      <c r="O2484">
        <v>727.32</v>
      </c>
      <c r="P2484">
        <v>67.116</v>
      </c>
      <c r="Q2484">
        <v>727.12</v>
      </c>
      <c r="U2484" t="s">
        <v>2649</v>
      </c>
      <c r="V2484" t="s">
        <v>2660</v>
      </c>
      <c r="W2484" t="str" cm="1">
        <f t="array" ref="W2484">RoundToTwoSigFigs(B2484*$O2484+$N2484)&amp;" "&amp;$J2484</f>
        <v>67 µV</v>
      </c>
      <c r="X2484" t="str" cm="1">
        <f t="array" ref="X2484">RoundToTwoSigFigs(C2484*$O2484+$N2484)&amp;" "&amp;$J2484</f>
        <v>140 µV</v>
      </c>
      <c r="Y2484" t="b">
        <f t="shared" si="114"/>
        <v>0</v>
      </c>
      <c r="Z2484" t="b">
        <f t="shared" si="115"/>
        <v>1</v>
      </c>
      <c r="AA2484" t="b">
        <f t="shared" si="116"/>
        <v>1</v>
      </c>
    </row>
    <row r="2485" spans="1:27" x14ac:dyDescent="0.25">
      <c r="A2485">
        <v>2484</v>
      </c>
      <c r="B2485">
        <v>0</v>
      </c>
      <c r="C2485">
        <v>0.1</v>
      </c>
      <c r="D2485" t="s">
        <v>697</v>
      </c>
      <c r="E2485" t="s">
        <v>19</v>
      </c>
      <c r="F2485">
        <v>0</v>
      </c>
      <c r="G2485">
        <v>0.1</v>
      </c>
      <c r="H2485">
        <v>1E-3</v>
      </c>
      <c r="I2485" t="s">
        <v>16</v>
      </c>
      <c r="J2485" t="s">
        <v>15</v>
      </c>
      <c r="K2485">
        <v>2</v>
      </c>
      <c r="L2485">
        <v>20</v>
      </c>
      <c r="M2485" t="s">
        <v>21</v>
      </c>
      <c r="N2485">
        <v>578.33000000000004</v>
      </c>
      <c r="O2485">
        <v>129.33000000000001</v>
      </c>
      <c r="P2485">
        <v>578.32000000000005</v>
      </c>
      <c r="Q2485">
        <v>129.1</v>
      </c>
      <c r="U2485" t="s">
        <v>2557</v>
      </c>
      <c r="V2485" t="s">
        <v>2661</v>
      </c>
      <c r="W2485" t="str" cm="1">
        <f t="array" ref="W2485">RoundToTwoSigFigs(B2485*$O2485+$N2485)&amp;" "&amp;$J2485</f>
        <v>580 µV</v>
      </c>
      <c r="X2485" t="str" cm="1">
        <f t="array" ref="X2485">RoundToTwoSigFigs(C2485*$O2485+$N2485)&amp;" "&amp;$J2485</f>
        <v>590 µV</v>
      </c>
      <c r="Y2485" t="b">
        <f t="shared" si="114"/>
        <v>0</v>
      </c>
      <c r="Z2485" t="b">
        <f t="shared" si="115"/>
        <v>1</v>
      </c>
      <c r="AA2485" t="b">
        <f t="shared" si="116"/>
        <v>1</v>
      </c>
    </row>
    <row r="2486" spans="1:27" x14ac:dyDescent="0.25">
      <c r="A2486">
        <v>2485</v>
      </c>
      <c r="B2486">
        <v>0</v>
      </c>
      <c r="C2486">
        <v>0.1</v>
      </c>
      <c r="D2486" t="s">
        <v>697</v>
      </c>
      <c r="E2486" t="s">
        <v>19</v>
      </c>
      <c r="F2486">
        <v>0</v>
      </c>
      <c r="G2486">
        <v>0.1</v>
      </c>
      <c r="H2486">
        <v>0.01</v>
      </c>
      <c r="I2486" t="s">
        <v>16</v>
      </c>
      <c r="J2486" t="s">
        <v>15</v>
      </c>
      <c r="K2486">
        <v>2</v>
      </c>
      <c r="L2486">
        <v>20</v>
      </c>
      <c r="M2486" t="s">
        <v>21</v>
      </c>
      <c r="N2486">
        <v>5773.7</v>
      </c>
      <c r="O2486">
        <v>13.173</v>
      </c>
      <c r="P2486">
        <v>5773.6</v>
      </c>
      <c r="Q2486">
        <v>13.074999999999999</v>
      </c>
      <c r="U2486" t="s">
        <v>2553</v>
      </c>
      <c r="V2486" t="s">
        <v>2571</v>
      </c>
      <c r="W2486" t="str" cm="1">
        <f t="array" ref="W2486">RoundToTwoSigFigs(B2486*$O2486+$N2486)&amp;" "&amp;$J2486</f>
        <v>5800 µV</v>
      </c>
      <c r="X2486" t="str" cm="1">
        <f t="array" ref="X2486">RoundToTwoSigFigs(C2486*$O2486+$N2486)&amp;" "&amp;$J2486</f>
        <v>5800 µV</v>
      </c>
      <c r="Y2486" t="b">
        <f t="shared" si="114"/>
        <v>0</v>
      </c>
      <c r="Z2486" t="b">
        <f t="shared" si="115"/>
        <v>1</v>
      </c>
      <c r="AA2486" t="b">
        <f t="shared" si="116"/>
        <v>1</v>
      </c>
    </row>
    <row r="2487" spans="1:27" x14ac:dyDescent="0.25">
      <c r="A2487">
        <v>2486</v>
      </c>
      <c r="B2487">
        <v>0.4</v>
      </c>
      <c r="C2487">
        <v>0.7</v>
      </c>
      <c r="D2487" t="s">
        <v>697</v>
      </c>
      <c r="E2487" t="s">
        <v>19</v>
      </c>
      <c r="F2487">
        <v>0.1</v>
      </c>
      <c r="G2487">
        <v>1</v>
      </c>
      <c r="H2487">
        <v>1.0000000000000001E-5</v>
      </c>
      <c r="I2487" t="s">
        <v>16</v>
      </c>
      <c r="J2487" t="s">
        <v>15</v>
      </c>
      <c r="K2487">
        <v>0.01</v>
      </c>
      <c r="L2487">
        <v>2</v>
      </c>
      <c r="M2487" t="s">
        <v>21</v>
      </c>
      <c r="N2487">
        <v>350</v>
      </c>
      <c r="O2487">
        <v>940</v>
      </c>
      <c r="P2487">
        <v>347.15</v>
      </c>
      <c r="Q2487">
        <v>937.18</v>
      </c>
      <c r="U2487" t="s">
        <v>2676</v>
      </c>
      <c r="V2487" t="s">
        <v>2660</v>
      </c>
      <c r="W2487" t="str" cm="1">
        <f t="array" ref="W2487">RoundToTwoSigFigs(B2487*$O2487+$N2487)&amp;" "&amp;$J2487</f>
        <v>730 µV</v>
      </c>
      <c r="X2487" t="str" cm="1">
        <f t="array" ref="X2487">RoundToTwoSigFigs(C2487*$O2487+$N2487)&amp;" "&amp;$J2487</f>
        <v>1000 µV</v>
      </c>
      <c r="Y2487" t="b">
        <f t="shared" si="114"/>
        <v>1</v>
      </c>
      <c r="Z2487" t="b">
        <f t="shared" si="115"/>
        <v>1</v>
      </c>
      <c r="AA2487" t="b">
        <f t="shared" si="116"/>
        <v>1</v>
      </c>
    </row>
    <row r="2488" spans="1:27" x14ac:dyDescent="0.25">
      <c r="A2488">
        <v>2487</v>
      </c>
      <c r="B2488">
        <v>0.4</v>
      </c>
      <c r="C2488">
        <v>0.7</v>
      </c>
      <c r="D2488" t="s">
        <v>697</v>
      </c>
      <c r="E2488" t="s">
        <v>19</v>
      </c>
      <c r="F2488">
        <v>0.1</v>
      </c>
      <c r="G2488">
        <v>1</v>
      </c>
      <c r="H2488">
        <v>1E-4</v>
      </c>
      <c r="I2488" t="s">
        <v>16</v>
      </c>
      <c r="J2488" t="s">
        <v>15</v>
      </c>
      <c r="K2488">
        <v>0.01</v>
      </c>
      <c r="L2488">
        <v>2</v>
      </c>
      <c r="M2488" t="s">
        <v>21</v>
      </c>
      <c r="N2488">
        <v>351.19</v>
      </c>
      <c r="O2488">
        <v>934.51</v>
      </c>
      <c r="P2488">
        <v>351.16</v>
      </c>
      <c r="Q2488">
        <v>934.46</v>
      </c>
      <c r="U2488" t="s">
        <v>2736</v>
      </c>
      <c r="V2488" t="s">
        <v>2660</v>
      </c>
      <c r="W2488" t="str" cm="1">
        <f t="array" ref="W2488">RoundToTwoSigFigs(B2488*$O2488+$N2488)&amp;" "&amp;$J2488</f>
        <v>720 µV</v>
      </c>
      <c r="X2488" t="str" cm="1">
        <f t="array" ref="X2488">RoundToTwoSigFigs(C2488*$O2488+$N2488)&amp;" "&amp;$J2488</f>
        <v>1000 µV</v>
      </c>
      <c r="Y2488" t="b">
        <f t="shared" si="114"/>
        <v>1</v>
      </c>
      <c r="Z2488" t="b">
        <f t="shared" si="115"/>
        <v>1</v>
      </c>
      <c r="AA2488" t="b">
        <f t="shared" si="116"/>
        <v>1</v>
      </c>
    </row>
    <row r="2489" spans="1:27" x14ac:dyDescent="0.25">
      <c r="A2489">
        <v>2488</v>
      </c>
      <c r="B2489">
        <v>0.4</v>
      </c>
      <c r="C2489">
        <v>0.7</v>
      </c>
      <c r="D2489" t="s">
        <v>697</v>
      </c>
      <c r="E2489" t="s">
        <v>19</v>
      </c>
      <c r="F2489">
        <v>0.1</v>
      </c>
      <c r="G2489">
        <v>1</v>
      </c>
      <c r="H2489">
        <v>1E-3</v>
      </c>
      <c r="I2489" t="s">
        <v>16</v>
      </c>
      <c r="J2489" t="s">
        <v>15</v>
      </c>
      <c r="K2489">
        <v>0.01</v>
      </c>
      <c r="L2489">
        <v>2</v>
      </c>
      <c r="M2489" t="s">
        <v>21</v>
      </c>
      <c r="N2489">
        <v>650.74</v>
      </c>
      <c r="O2489">
        <v>757.68</v>
      </c>
      <c r="P2489">
        <v>650.66</v>
      </c>
      <c r="Q2489">
        <v>757.46</v>
      </c>
      <c r="U2489" t="s">
        <v>2723</v>
      </c>
      <c r="V2489" t="s">
        <v>2678</v>
      </c>
      <c r="W2489" t="str" cm="1">
        <f t="array" ref="W2489">RoundToTwoSigFigs(B2489*$O2489+$N2489)&amp;" "&amp;$J2489</f>
        <v>950 µV</v>
      </c>
      <c r="X2489" t="str" cm="1">
        <f t="array" ref="X2489">RoundToTwoSigFigs(C2489*$O2489+$N2489)&amp;" "&amp;$J2489</f>
        <v>1200 µV</v>
      </c>
      <c r="Y2489" t="b">
        <f t="shared" si="114"/>
        <v>1</v>
      </c>
      <c r="Z2489" t="b">
        <f t="shared" si="115"/>
        <v>1</v>
      </c>
      <c r="AA2489" t="b">
        <f t="shared" si="116"/>
        <v>1</v>
      </c>
    </row>
    <row r="2490" spans="1:27" x14ac:dyDescent="0.25">
      <c r="A2490">
        <v>2489</v>
      </c>
      <c r="B2490">
        <v>0.4</v>
      </c>
      <c r="C2490">
        <v>0.7</v>
      </c>
      <c r="D2490" t="s">
        <v>697</v>
      </c>
      <c r="E2490" t="s">
        <v>19</v>
      </c>
      <c r="F2490">
        <v>0.1</v>
      </c>
      <c r="G2490">
        <v>1</v>
      </c>
      <c r="H2490">
        <v>0.01</v>
      </c>
      <c r="I2490" t="s">
        <v>16</v>
      </c>
      <c r="J2490" t="s">
        <v>15</v>
      </c>
      <c r="K2490">
        <v>0.01</v>
      </c>
      <c r="L2490">
        <v>2</v>
      </c>
      <c r="M2490" t="s">
        <v>21</v>
      </c>
      <c r="N2490">
        <v>5776.6</v>
      </c>
      <c r="O2490">
        <v>138.38999999999999</v>
      </c>
      <c r="P2490">
        <v>5776.5</v>
      </c>
      <c r="Q2490">
        <v>138.13</v>
      </c>
      <c r="U2490" t="s">
        <v>2553</v>
      </c>
      <c r="V2490" t="s">
        <v>2571</v>
      </c>
      <c r="W2490" t="str" cm="1">
        <f t="array" ref="W2490">RoundToTwoSigFigs(B2490*$O2490+$N2490)&amp;" "&amp;$J2490</f>
        <v>5800 µV</v>
      </c>
      <c r="X2490" t="str" cm="1">
        <f t="array" ref="X2490">RoundToTwoSigFigs(C2490*$O2490+$N2490)&amp;" "&amp;$J2490</f>
        <v>5900 µV</v>
      </c>
      <c r="Y2490" t="b">
        <f t="shared" si="114"/>
        <v>1</v>
      </c>
      <c r="Z2490" t="b">
        <f t="shared" si="115"/>
        <v>1</v>
      </c>
      <c r="AA2490" t="b">
        <f t="shared" si="116"/>
        <v>1</v>
      </c>
    </row>
    <row r="2491" spans="1:27" x14ac:dyDescent="0.25">
      <c r="A2491">
        <v>2490</v>
      </c>
      <c r="B2491">
        <v>0.4</v>
      </c>
      <c r="C2491">
        <v>0.7</v>
      </c>
      <c r="D2491" t="s">
        <v>697</v>
      </c>
      <c r="E2491" t="s">
        <v>19</v>
      </c>
      <c r="F2491">
        <v>0.1</v>
      </c>
      <c r="G2491">
        <v>1</v>
      </c>
      <c r="H2491">
        <v>0.1</v>
      </c>
      <c r="I2491" t="s">
        <v>16</v>
      </c>
      <c r="J2491" t="s">
        <v>15</v>
      </c>
      <c r="K2491">
        <v>0.01</v>
      </c>
      <c r="L2491">
        <v>2</v>
      </c>
      <c r="M2491" t="s">
        <v>21</v>
      </c>
      <c r="N2491">
        <v>57736</v>
      </c>
      <c r="O2491">
        <v>14.108000000000001</v>
      </c>
      <c r="P2491">
        <v>57736</v>
      </c>
      <c r="Q2491">
        <v>14</v>
      </c>
      <c r="U2491" t="s">
        <v>2559</v>
      </c>
      <c r="V2491" t="s">
        <v>2559</v>
      </c>
      <c r="W2491" t="str" cm="1">
        <f t="array" ref="W2491">RoundToTwoSigFigs(B2491*$O2491+$N2491)&amp;" "&amp;$J2491</f>
        <v>58000 µV</v>
      </c>
      <c r="X2491" t="str" cm="1">
        <f t="array" ref="X2491">RoundToTwoSigFigs(C2491*$O2491+$N2491)&amp;" "&amp;$J2491</f>
        <v>58000 µV</v>
      </c>
      <c r="Y2491" t="b">
        <f t="shared" si="114"/>
        <v>1</v>
      </c>
      <c r="Z2491" t="b">
        <f t="shared" si="115"/>
        <v>1</v>
      </c>
      <c r="AA2491" t="b">
        <f t="shared" si="116"/>
        <v>1</v>
      </c>
    </row>
    <row r="2492" spans="1:27" x14ac:dyDescent="0.25">
      <c r="A2492">
        <v>2491</v>
      </c>
      <c r="B2492">
        <v>0.4</v>
      </c>
      <c r="C2492">
        <v>0.7</v>
      </c>
      <c r="D2492" t="s">
        <v>697</v>
      </c>
      <c r="E2492" t="s">
        <v>19</v>
      </c>
      <c r="F2492">
        <v>0.1</v>
      </c>
      <c r="G2492">
        <v>1</v>
      </c>
      <c r="H2492">
        <v>1.0000000000000001E-5</v>
      </c>
      <c r="I2492" t="s">
        <v>16</v>
      </c>
      <c r="J2492" t="s">
        <v>15</v>
      </c>
      <c r="K2492">
        <v>2</v>
      </c>
      <c r="L2492">
        <v>20</v>
      </c>
      <c r="M2492" t="s">
        <v>21</v>
      </c>
      <c r="N2492">
        <v>850</v>
      </c>
      <c r="O2492">
        <v>1700</v>
      </c>
      <c r="P2492">
        <v>808.55</v>
      </c>
      <c r="Q2492">
        <v>1738.9</v>
      </c>
      <c r="U2492" t="s">
        <v>2683</v>
      </c>
      <c r="V2492" t="s">
        <v>2679</v>
      </c>
      <c r="W2492" t="str" cm="1">
        <f t="array" ref="W2492">RoundToTwoSigFigs(B2492*$O2492+$N2492)&amp;" "&amp;$J2492</f>
        <v>1500 µV</v>
      </c>
      <c r="X2492" t="str" cm="1">
        <f t="array" ref="X2492">RoundToTwoSigFigs(C2492*$O2492+$N2492)&amp;" "&amp;$J2492</f>
        <v>2000 µV</v>
      </c>
      <c r="Y2492" t="b">
        <f t="shared" si="114"/>
        <v>1</v>
      </c>
      <c r="Z2492" t="b">
        <f t="shared" si="115"/>
        <v>1</v>
      </c>
      <c r="AA2492" t="b">
        <f t="shared" si="116"/>
        <v>1</v>
      </c>
    </row>
    <row r="2493" spans="1:27" x14ac:dyDescent="0.25">
      <c r="A2493">
        <v>2492</v>
      </c>
      <c r="B2493">
        <v>0.4</v>
      </c>
      <c r="C2493">
        <v>0.7</v>
      </c>
      <c r="D2493" t="s">
        <v>697</v>
      </c>
      <c r="E2493" t="s">
        <v>19</v>
      </c>
      <c r="F2493">
        <v>0.1</v>
      </c>
      <c r="G2493">
        <v>1</v>
      </c>
      <c r="H2493">
        <v>1E-4</v>
      </c>
      <c r="I2493" t="s">
        <v>16</v>
      </c>
      <c r="J2493" t="s">
        <v>15</v>
      </c>
      <c r="K2493">
        <v>2</v>
      </c>
      <c r="L2493">
        <v>20</v>
      </c>
      <c r="M2493" t="s">
        <v>21</v>
      </c>
      <c r="N2493">
        <v>850</v>
      </c>
      <c r="O2493">
        <v>1737.8</v>
      </c>
      <c r="P2493">
        <v>810.33</v>
      </c>
      <c r="Q2493">
        <v>1737.8</v>
      </c>
      <c r="U2493" t="s">
        <v>2683</v>
      </c>
      <c r="V2493" t="s">
        <v>2680</v>
      </c>
      <c r="W2493" t="str" cm="1">
        <f t="array" ref="W2493">RoundToTwoSigFigs(B2493*$O2493+$N2493)&amp;" "&amp;$J2493</f>
        <v>1500 µV</v>
      </c>
      <c r="X2493" t="str" cm="1">
        <f t="array" ref="X2493">RoundToTwoSigFigs(C2493*$O2493+$N2493)&amp;" "&amp;$J2493</f>
        <v>2100 µV</v>
      </c>
      <c r="Y2493" t="b">
        <f t="shared" si="114"/>
        <v>1</v>
      </c>
      <c r="Z2493" t="b">
        <f t="shared" si="115"/>
        <v>1</v>
      </c>
      <c r="AA2493" t="b">
        <f t="shared" si="116"/>
        <v>1</v>
      </c>
    </row>
    <row r="2494" spans="1:27" x14ac:dyDescent="0.25">
      <c r="A2494">
        <v>2493</v>
      </c>
      <c r="B2494">
        <v>0.4</v>
      </c>
      <c r="C2494">
        <v>0.7</v>
      </c>
      <c r="D2494" t="s">
        <v>697</v>
      </c>
      <c r="E2494" t="s">
        <v>19</v>
      </c>
      <c r="F2494">
        <v>0.1</v>
      </c>
      <c r="G2494">
        <v>1</v>
      </c>
      <c r="H2494">
        <v>1E-3</v>
      </c>
      <c r="I2494" t="s">
        <v>16</v>
      </c>
      <c r="J2494" t="s">
        <v>15</v>
      </c>
      <c r="K2494">
        <v>2</v>
      </c>
      <c r="L2494">
        <v>20</v>
      </c>
      <c r="M2494" t="s">
        <v>21</v>
      </c>
      <c r="N2494">
        <v>976.25</v>
      </c>
      <c r="O2494">
        <v>1636.3</v>
      </c>
      <c r="P2494">
        <v>975.89</v>
      </c>
      <c r="Q2494">
        <v>1636.2</v>
      </c>
      <c r="U2494" t="s">
        <v>2572</v>
      </c>
      <c r="V2494" t="s">
        <v>2680</v>
      </c>
      <c r="W2494" t="str" cm="1">
        <f t="array" ref="W2494">RoundToTwoSigFigs(B2494*$O2494+$N2494)&amp;" "&amp;$J2494</f>
        <v>1600 µV</v>
      </c>
      <c r="X2494" t="str" cm="1">
        <f t="array" ref="X2494">RoundToTwoSigFigs(C2494*$O2494+$N2494)&amp;" "&amp;$J2494</f>
        <v>2100 µV</v>
      </c>
      <c r="Y2494" t="b">
        <f t="shared" si="114"/>
        <v>1</v>
      </c>
      <c r="Z2494" t="b">
        <f t="shared" si="115"/>
        <v>1</v>
      </c>
      <c r="AA2494" t="b">
        <f t="shared" si="116"/>
        <v>1</v>
      </c>
    </row>
    <row r="2495" spans="1:27" x14ac:dyDescent="0.25">
      <c r="A2495">
        <v>2494</v>
      </c>
      <c r="B2495">
        <v>0.4</v>
      </c>
      <c r="C2495">
        <v>0.7</v>
      </c>
      <c r="D2495" t="s">
        <v>697</v>
      </c>
      <c r="E2495" t="s">
        <v>19</v>
      </c>
      <c r="F2495">
        <v>0.1</v>
      </c>
      <c r="G2495">
        <v>1</v>
      </c>
      <c r="H2495">
        <v>0.01</v>
      </c>
      <c r="I2495" t="s">
        <v>16</v>
      </c>
      <c r="J2495" t="s">
        <v>15</v>
      </c>
      <c r="K2495">
        <v>2</v>
      </c>
      <c r="L2495">
        <v>20</v>
      </c>
      <c r="M2495" t="s">
        <v>21</v>
      </c>
      <c r="N2495">
        <v>5806.3</v>
      </c>
      <c r="O2495">
        <v>505.05</v>
      </c>
      <c r="P2495">
        <v>5806.1</v>
      </c>
      <c r="Q2495">
        <v>504.49</v>
      </c>
      <c r="U2495" t="s">
        <v>2573</v>
      </c>
      <c r="V2495" t="s">
        <v>2737</v>
      </c>
      <c r="W2495" t="str" cm="1">
        <f t="array" ref="W2495">RoundToTwoSigFigs(B2495*$O2495+$N2495)&amp;" "&amp;$J2495</f>
        <v>6000 µV</v>
      </c>
      <c r="X2495" t="str" cm="1">
        <f t="array" ref="X2495">RoundToTwoSigFigs(C2495*$O2495+$N2495)&amp;" "&amp;$J2495</f>
        <v>6200 µV</v>
      </c>
      <c r="Y2495" t="b">
        <f t="shared" si="114"/>
        <v>1</v>
      </c>
      <c r="Z2495" t="b">
        <f t="shared" si="115"/>
        <v>1</v>
      </c>
      <c r="AA2495" t="b">
        <f t="shared" si="116"/>
        <v>1</v>
      </c>
    </row>
    <row r="2496" spans="1:27" x14ac:dyDescent="0.25">
      <c r="A2496">
        <v>2495</v>
      </c>
      <c r="B2496">
        <v>0.4</v>
      </c>
      <c r="C2496">
        <v>0.7</v>
      </c>
      <c r="D2496" t="s">
        <v>697</v>
      </c>
      <c r="E2496" t="s">
        <v>19</v>
      </c>
      <c r="F2496">
        <v>0.1</v>
      </c>
      <c r="G2496">
        <v>1</v>
      </c>
      <c r="H2496">
        <v>0.1</v>
      </c>
      <c r="I2496" t="s">
        <v>16</v>
      </c>
      <c r="J2496" t="s">
        <v>15</v>
      </c>
      <c r="K2496">
        <v>2</v>
      </c>
      <c r="L2496">
        <v>20</v>
      </c>
      <c r="M2496" t="s">
        <v>21</v>
      </c>
      <c r="N2496">
        <v>57739</v>
      </c>
      <c r="O2496">
        <v>53.381</v>
      </c>
      <c r="P2496">
        <v>57739</v>
      </c>
      <c r="Q2496">
        <v>53.128</v>
      </c>
      <c r="U2496" t="s">
        <v>2559</v>
      </c>
      <c r="V2496" t="s">
        <v>2559</v>
      </c>
      <c r="W2496" t="str" cm="1">
        <f t="array" ref="W2496">RoundToTwoSigFigs(B2496*$O2496+$N2496)&amp;" "&amp;$J2496</f>
        <v>58000 µV</v>
      </c>
      <c r="X2496" t="str" cm="1">
        <f t="array" ref="X2496">RoundToTwoSigFigs(C2496*$O2496+$N2496)&amp;" "&amp;$J2496</f>
        <v>58000 µV</v>
      </c>
      <c r="Y2496" t="b">
        <f t="shared" si="114"/>
        <v>1</v>
      </c>
      <c r="Z2496" t="b">
        <f t="shared" si="115"/>
        <v>1</v>
      </c>
      <c r="AA2496" t="b">
        <f t="shared" si="116"/>
        <v>1</v>
      </c>
    </row>
    <row r="2497" spans="1:27" x14ac:dyDescent="0.25">
      <c r="A2497">
        <v>2496</v>
      </c>
      <c r="B2497">
        <v>4</v>
      </c>
      <c r="C2497">
        <v>7</v>
      </c>
      <c r="D2497" t="s">
        <v>697</v>
      </c>
      <c r="E2497" t="s">
        <v>19</v>
      </c>
      <c r="F2497">
        <v>1</v>
      </c>
      <c r="G2497">
        <v>10</v>
      </c>
      <c r="H2497">
        <v>1E-4</v>
      </c>
      <c r="I2497" t="s">
        <v>16</v>
      </c>
      <c r="J2497" t="s">
        <v>14</v>
      </c>
      <c r="K2497">
        <v>0.01</v>
      </c>
      <c r="L2497">
        <v>2</v>
      </c>
      <c r="M2497" t="s">
        <v>21</v>
      </c>
      <c r="N2497">
        <v>3.5</v>
      </c>
      <c r="O2497">
        <v>0.94</v>
      </c>
      <c r="P2497">
        <v>3.4754999999999998</v>
      </c>
      <c r="Q2497">
        <v>0.93718000000000001</v>
      </c>
      <c r="U2497" t="s">
        <v>2616</v>
      </c>
      <c r="V2497" t="s">
        <v>2685</v>
      </c>
      <c r="W2497" t="str" cm="1">
        <f t="array" ref="W2497">RoundToTwoSigFigs(B2497*$O2497+$N2497)&amp;" "&amp;$J2497</f>
        <v>7.3 mV</v>
      </c>
      <c r="X2497" t="str" cm="1">
        <f t="array" ref="X2497">RoundToTwoSigFigs(C2497*$O2497+$N2497)&amp;" "&amp;$J2497</f>
        <v>10 mV</v>
      </c>
      <c r="Y2497" t="b">
        <f t="shared" si="114"/>
        <v>1</v>
      </c>
      <c r="Z2497" t="b">
        <f t="shared" si="115"/>
        <v>1</v>
      </c>
      <c r="AA2497" t="b">
        <f t="shared" si="116"/>
        <v>1</v>
      </c>
    </row>
    <row r="2498" spans="1:27" x14ac:dyDescent="0.25">
      <c r="A2498">
        <v>2497</v>
      </c>
      <c r="B2498">
        <v>4</v>
      </c>
      <c r="C2498">
        <v>7</v>
      </c>
      <c r="D2498" t="s">
        <v>697</v>
      </c>
      <c r="E2498" t="s">
        <v>19</v>
      </c>
      <c r="F2498">
        <v>1</v>
      </c>
      <c r="G2498">
        <v>10</v>
      </c>
      <c r="H2498">
        <v>1E-3</v>
      </c>
      <c r="I2498" t="s">
        <v>16</v>
      </c>
      <c r="J2498" t="s">
        <v>14</v>
      </c>
      <c r="K2498">
        <v>0.01</v>
      </c>
      <c r="L2498">
        <v>2</v>
      </c>
      <c r="M2498" t="s">
        <v>21</v>
      </c>
      <c r="N2498">
        <v>3.5127000000000002</v>
      </c>
      <c r="O2498">
        <v>0.93464999999999998</v>
      </c>
      <c r="P2498">
        <v>3.5116000000000001</v>
      </c>
      <c r="Q2498">
        <v>0.93445999999999996</v>
      </c>
      <c r="U2498" t="s">
        <v>2616</v>
      </c>
      <c r="V2498" t="s">
        <v>2685</v>
      </c>
      <c r="W2498" t="str" cm="1">
        <f t="array" ref="W2498">RoundToTwoSigFigs(B2498*$O2498+$N2498)&amp;" "&amp;$J2498</f>
        <v>7.3 mV</v>
      </c>
      <c r="X2498" t="str" cm="1">
        <f t="array" ref="X2498">RoundToTwoSigFigs(C2498*$O2498+$N2498)&amp;" "&amp;$J2498</f>
        <v>10 mV</v>
      </c>
      <c r="Y2498" t="b">
        <f t="shared" si="114"/>
        <v>1</v>
      </c>
      <c r="Z2498" t="b">
        <f t="shared" si="115"/>
        <v>1</v>
      </c>
      <c r="AA2498" t="b">
        <f t="shared" si="116"/>
        <v>1</v>
      </c>
    </row>
    <row r="2499" spans="1:27" x14ac:dyDescent="0.25">
      <c r="A2499">
        <v>2498</v>
      </c>
      <c r="B2499">
        <v>4</v>
      </c>
      <c r="C2499">
        <v>7</v>
      </c>
      <c r="D2499" t="s">
        <v>697</v>
      </c>
      <c r="E2499" t="s">
        <v>19</v>
      </c>
      <c r="F2499">
        <v>1</v>
      </c>
      <c r="G2499">
        <v>10</v>
      </c>
      <c r="H2499">
        <v>0.01</v>
      </c>
      <c r="I2499" t="s">
        <v>16</v>
      </c>
      <c r="J2499" t="s">
        <v>14</v>
      </c>
      <c r="K2499">
        <v>0.01</v>
      </c>
      <c r="L2499">
        <v>2</v>
      </c>
      <c r="M2499" t="s">
        <v>21</v>
      </c>
      <c r="N2499">
        <v>6.5091000000000001</v>
      </c>
      <c r="O2499">
        <v>0.75829999999999997</v>
      </c>
      <c r="P2499">
        <v>6.5065999999999997</v>
      </c>
      <c r="Q2499">
        <v>0.75746000000000002</v>
      </c>
      <c r="U2499" t="s">
        <v>2684</v>
      </c>
      <c r="V2499" t="s">
        <v>2560</v>
      </c>
      <c r="W2499" t="str" cm="1">
        <f t="array" ref="W2499">RoundToTwoSigFigs(B2499*$O2499+$N2499)&amp;" "&amp;$J2499</f>
        <v>9.5 mV</v>
      </c>
      <c r="X2499" t="str" cm="1">
        <f t="array" ref="X2499">RoundToTwoSigFigs(C2499*$O2499+$N2499)&amp;" "&amp;$J2499</f>
        <v>12 mV</v>
      </c>
      <c r="Y2499" t="b">
        <f t="shared" ref="Y2499:Y2562" si="117">AND((W2499=U2499),(V2499=X2499))</f>
        <v>1</v>
      </c>
      <c r="Z2499" t="b">
        <f t="shared" ref="Z2499:Z2562" si="118">AND(B2499&gt;=F2499,B2499&lt;=G2499)</f>
        <v>1</v>
      </c>
      <c r="AA2499" t="b">
        <f t="shared" ref="AA2499:AA2562" si="119">F2499&lt;G2499</f>
        <v>1</v>
      </c>
    </row>
    <row r="2500" spans="1:27" x14ac:dyDescent="0.25">
      <c r="A2500">
        <v>2499</v>
      </c>
      <c r="B2500">
        <v>4</v>
      </c>
      <c r="C2500">
        <v>7</v>
      </c>
      <c r="D2500" t="s">
        <v>697</v>
      </c>
      <c r="E2500" t="s">
        <v>19</v>
      </c>
      <c r="F2500">
        <v>1</v>
      </c>
      <c r="G2500">
        <v>10</v>
      </c>
      <c r="H2500">
        <v>0.1</v>
      </c>
      <c r="I2500" t="s">
        <v>16</v>
      </c>
      <c r="J2500" t="s">
        <v>14</v>
      </c>
      <c r="K2500">
        <v>0.01</v>
      </c>
      <c r="L2500">
        <v>2</v>
      </c>
      <c r="M2500" t="s">
        <v>21</v>
      </c>
      <c r="N2500">
        <v>57.765999999999998</v>
      </c>
      <c r="O2500">
        <v>0.1391</v>
      </c>
      <c r="P2500">
        <v>57.765000000000001</v>
      </c>
      <c r="Q2500">
        <v>0.13813</v>
      </c>
      <c r="U2500" t="s">
        <v>2538</v>
      </c>
      <c r="V2500" t="s">
        <v>2574</v>
      </c>
      <c r="W2500" t="str" cm="1">
        <f t="array" ref="W2500">RoundToTwoSigFigs(B2500*$O2500+$N2500)&amp;" "&amp;$J2500</f>
        <v>58 mV</v>
      </c>
      <c r="X2500" t="str" cm="1">
        <f t="array" ref="X2500">RoundToTwoSigFigs(C2500*$O2500+$N2500)&amp;" "&amp;$J2500</f>
        <v>59 mV</v>
      </c>
      <c r="Y2500" t="b">
        <f t="shared" si="117"/>
        <v>1</v>
      </c>
      <c r="Z2500" t="b">
        <f t="shared" si="118"/>
        <v>1</v>
      </c>
      <c r="AA2500" t="b">
        <f t="shared" si="119"/>
        <v>1</v>
      </c>
    </row>
    <row r="2501" spans="1:27" x14ac:dyDescent="0.25">
      <c r="A2501">
        <v>2500</v>
      </c>
      <c r="B2501">
        <v>4</v>
      </c>
      <c r="C2501">
        <v>7</v>
      </c>
      <c r="D2501" t="s">
        <v>697</v>
      </c>
      <c r="E2501" t="s">
        <v>19</v>
      </c>
      <c r="F2501">
        <v>1</v>
      </c>
      <c r="G2501">
        <v>10</v>
      </c>
      <c r="H2501">
        <v>1</v>
      </c>
      <c r="I2501" t="s">
        <v>16</v>
      </c>
      <c r="J2501" t="s">
        <v>14</v>
      </c>
      <c r="K2501">
        <v>0.01</v>
      </c>
      <c r="L2501">
        <v>2</v>
      </c>
      <c r="M2501" t="s">
        <v>21</v>
      </c>
      <c r="N2501">
        <v>577.36</v>
      </c>
      <c r="O2501">
        <v>1.4397E-2</v>
      </c>
      <c r="P2501">
        <v>577.36</v>
      </c>
      <c r="Q2501">
        <v>1.4E-2</v>
      </c>
      <c r="U2501" t="s">
        <v>2527</v>
      </c>
      <c r="V2501" t="s">
        <v>2527</v>
      </c>
      <c r="W2501" t="str" cm="1">
        <f t="array" ref="W2501">RoundToTwoSigFigs(B2501*$O2501+$N2501)&amp;" "&amp;$J2501</f>
        <v>580 mV</v>
      </c>
      <c r="X2501" t="str" cm="1">
        <f t="array" ref="X2501">RoundToTwoSigFigs(C2501*$O2501+$N2501)&amp;" "&amp;$J2501</f>
        <v>580 mV</v>
      </c>
      <c r="Y2501" t="b">
        <f t="shared" si="117"/>
        <v>1</v>
      </c>
      <c r="Z2501" t="b">
        <f t="shared" si="118"/>
        <v>1</v>
      </c>
      <c r="AA2501" t="b">
        <f t="shared" si="119"/>
        <v>1</v>
      </c>
    </row>
    <row r="2502" spans="1:27" x14ac:dyDescent="0.25">
      <c r="A2502">
        <v>2501</v>
      </c>
      <c r="B2502">
        <v>4</v>
      </c>
      <c r="C2502">
        <v>7</v>
      </c>
      <c r="D2502" t="s">
        <v>697</v>
      </c>
      <c r="E2502" t="s">
        <v>19</v>
      </c>
      <c r="F2502">
        <v>1</v>
      </c>
      <c r="G2502">
        <v>10</v>
      </c>
      <c r="H2502">
        <v>1E-4</v>
      </c>
      <c r="I2502" t="s">
        <v>16</v>
      </c>
      <c r="J2502" t="s">
        <v>14</v>
      </c>
      <c r="K2502">
        <v>2</v>
      </c>
      <c r="L2502">
        <v>20</v>
      </c>
      <c r="M2502" t="s">
        <v>21</v>
      </c>
      <c r="N2502">
        <v>8.1999999999999993</v>
      </c>
      <c r="O2502">
        <v>1.8</v>
      </c>
      <c r="P2502">
        <v>8.1347000000000005</v>
      </c>
      <c r="Q2502">
        <v>1.7537</v>
      </c>
      <c r="U2502" t="s">
        <v>2575</v>
      </c>
      <c r="V2502" t="s">
        <v>2627</v>
      </c>
      <c r="W2502" t="str" cm="1">
        <f t="array" ref="W2502">RoundToTwoSigFigs(B2502*$O2502+$N2502)&amp;" "&amp;$J2502</f>
        <v>15 mV</v>
      </c>
      <c r="X2502" t="str" cm="1">
        <f t="array" ref="X2502">RoundToTwoSigFigs(C2502*$O2502+$N2502)&amp;" "&amp;$J2502</f>
        <v>21 mV</v>
      </c>
      <c r="Y2502" t="b">
        <f t="shared" si="117"/>
        <v>1</v>
      </c>
      <c r="Z2502" t="b">
        <f t="shared" si="118"/>
        <v>1</v>
      </c>
      <c r="AA2502" t="b">
        <f t="shared" si="119"/>
        <v>1</v>
      </c>
    </row>
    <row r="2503" spans="1:27" x14ac:dyDescent="0.25">
      <c r="A2503">
        <v>2502</v>
      </c>
      <c r="B2503">
        <v>4</v>
      </c>
      <c r="C2503">
        <v>7</v>
      </c>
      <c r="D2503" t="s">
        <v>697</v>
      </c>
      <c r="E2503" t="s">
        <v>19</v>
      </c>
      <c r="F2503">
        <v>1</v>
      </c>
      <c r="G2503">
        <v>10</v>
      </c>
      <c r="H2503">
        <v>1E-3</v>
      </c>
      <c r="I2503" t="s">
        <v>16</v>
      </c>
      <c r="J2503" t="s">
        <v>14</v>
      </c>
      <c r="K2503">
        <v>2</v>
      </c>
      <c r="L2503">
        <v>20</v>
      </c>
      <c r="M2503" t="s">
        <v>21</v>
      </c>
      <c r="N2503">
        <v>8.1999999999999993</v>
      </c>
      <c r="O2503">
        <v>1.7524999999999999</v>
      </c>
      <c r="P2503">
        <v>8.1524999999999999</v>
      </c>
      <c r="Q2503">
        <v>1.7525999999999999</v>
      </c>
      <c r="U2503" t="s">
        <v>2575</v>
      </c>
      <c r="V2503" t="s">
        <v>2618</v>
      </c>
      <c r="W2503" t="str" cm="1">
        <f t="array" ref="W2503">RoundToTwoSigFigs(B2503*$O2503+$N2503)&amp;" "&amp;$J2503</f>
        <v>15 mV</v>
      </c>
      <c r="X2503" t="str" cm="1">
        <f t="array" ref="X2503">RoundToTwoSigFigs(C2503*$O2503+$N2503)&amp;" "&amp;$J2503</f>
        <v>20 mV</v>
      </c>
      <c r="Y2503" t="b">
        <f t="shared" si="117"/>
        <v>1</v>
      </c>
      <c r="Z2503" t="b">
        <f t="shared" si="118"/>
        <v>1</v>
      </c>
      <c r="AA2503" t="b">
        <f t="shared" si="119"/>
        <v>1</v>
      </c>
    </row>
    <row r="2504" spans="1:27" x14ac:dyDescent="0.25">
      <c r="A2504">
        <v>2503</v>
      </c>
      <c r="B2504">
        <v>4</v>
      </c>
      <c r="C2504">
        <v>7</v>
      </c>
      <c r="D2504" t="s">
        <v>697</v>
      </c>
      <c r="E2504" t="s">
        <v>19</v>
      </c>
      <c r="F2504">
        <v>1</v>
      </c>
      <c r="G2504">
        <v>10</v>
      </c>
      <c r="H2504">
        <v>0.01</v>
      </c>
      <c r="I2504" t="s">
        <v>16</v>
      </c>
      <c r="J2504" t="s">
        <v>14</v>
      </c>
      <c r="K2504">
        <v>2</v>
      </c>
      <c r="L2504">
        <v>20</v>
      </c>
      <c r="M2504" t="s">
        <v>21</v>
      </c>
      <c r="N2504">
        <v>9.8125999999999998</v>
      </c>
      <c r="O2504">
        <v>1.6513</v>
      </c>
      <c r="P2504">
        <v>9.7989999999999995</v>
      </c>
      <c r="Q2504">
        <v>1.6514</v>
      </c>
      <c r="U2504" t="s">
        <v>2662</v>
      </c>
      <c r="V2504" t="s">
        <v>2627</v>
      </c>
      <c r="W2504" t="str" cm="1">
        <f t="array" ref="W2504">RoundToTwoSigFigs(B2504*$O2504+$N2504)&amp;" "&amp;$J2504</f>
        <v>16 mV</v>
      </c>
      <c r="X2504" t="str" cm="1">
        <f t="array" ref="X2504">RoundToTwoSigFigs(C2504*$O2504+$N2504)&amp;" "&amp;$J2504</f>
        <v>21 mV</v>
      </c>
      <c r="Y2504" t="b">
        <f t="shared" si="117"/>
        <v>1</v>
      </c>
      <c r="Z2504" t="b">
        <f t="shared" si="118"/>
        <v>1</v>
      </c>
      <c r="AA2504" t="b">
        <f t="shared" si="119"/>
        <v>1</v>
      </c>
    </row>
    <row r="2505" spans="1:27" x14ac:dyDescent="0.25">
      <c r="A2505">
        <v>2504</v>
      </c>
      <c r="B2505">
        <v>4</v>
      </c>
      <c r="C2505">
        <v>7</v>
      </c>
      <c r="D2505" t="s">
        <v>697</v>
      </c>
      <c r="E2505" t="s">
        <v>19</v>
      </c>
      <c r="F2505">
        <v>1</v>
      </c>
      <c r="G2505">
        <v>10</v>
      </c>
      <c r="H2505">
        <v>0.1</v>
      </c>
      <c r="I2505" t="s">
        <v>16</v>
      </c>
      <c r="J2505" t="s">
        <v>14</v>
      </c>
      <c r="K2505">
        <v>2</v>
      </c>
      <c r="L2505">
        <v>20</v>
      </c>
      <c r="M2505" t="s">
        <v>21</v>
      </c>
      <c r="N2505">
        <v>58.073</v>
      </c>
      <c r="O2505">
        <v>0.51336999999999999</v>
      </c>
      <c r="P2505">
        <v>58.064</v>
      </c>
      <c r="Q2505">
        <v>0.51215999999999995</v>
      </c>
      <c r="U2505" t="s">
        <v>2562</v>
      </c>
      <c r="V2505" t="s">
        <v>2526</v>
      </c>
      <c r="W2505" t="str" cm="1">
        <f t="array" ref="W2505">RoundToTwoSigFigs(B2505*$O2505+$N2505)&amp;" "&amp;$J2505</f>
        <v>60 mV</v>
      </c>
      <c r="X2505" t="str" cm="1">
        <f t="array" ref="X2505">RoundToTwoSigFigs(C2505*$O2505+$N2505)&amp;" "&amp;$J2505</f>
        <v>62 mV</v>
      </c>
      <c r="Y2505" t="b">
        <f t="shared" si="117"/>
        <v>1</v>
      </c>
      <c r="Z2505" t="b">
        <f t="shared" si="118"/>
        <v>1</v>
      </c>
      <c r="AA2505" t="b">
        <f t="shared" si="119"/>
        <v>1</v>
      </c>
    </row>
    <row r="2506" spans="1:27" x14ac:dyDescent="0.25">
      <c r="A2506">
        <v>2505</v>
      </c>
      <c r="B2506">
        <v>4</v>
      </c>
      <c r="C2506">
        <v>7</v>
      </c>
      <c r="D2506" t="s">
        <v>697</v>
      </c>
      <c r="E2506" t="s">
        <v>19</v>
      </c>
      <c r="F2506">
        <v>1</v>
      </c>
      <c r="G2506">
        <v>10</v>
      </c>
      <c r="H2506">
        <v>1</v>
      </c>
      <c r="I2506" t="s">
        <v>16</v>
      </c>
      <c r="J2506" t="s">
        <v>14</v>
      </c>
      <c r="K2506">
        <v>2</v>
      </c>
      <c r="L2506">
        <v>20</v>
      </c>
      <c r="M2506" t="s">
        <v>21</v>
      </c>
      <c r="N2506">
        <v>577.39</v>
      </c>
      <c r="O2506">
        <v>5.4542E-2</v>
      </c>
      <c r="P2506">
        <v>577.39</v>
      </c>
      <c r="Q2506">
        <v>5.3976000000000003E-2</v>
      </c>
      <c r="U2506" t="s">
        <v>2527</v>
      </c>
      <c r="V2506" t="s">
        <v>2527</v>
      </c>
      <c r="W2506" t="str" cm="1">
        <f t="array" ref="W2506">RoundToTwoSigFigs(B2506*$O2506+$N2506)&amp;" "&amp;$J2506</f>
        <v>580 mV</v>
      </c>
      <c r="X2506" t="str" cm="1">
        <f t="array" ref="X2506">RoundToTwoSigFigs(C2506*$O2506+$N2506)&amp;" "&amp;$J2506</f>
        <v>580 mV</v>
      </c>
      <c r="Y2506" t="b">
        <f t="shared" si="117"/>
        <v>1</v>
      </c>
      <c r="Z2506" t="b">
        <f t="shared" si="118"/>
        <v>1</v>
      </c>
      <c r="AA2506" t="b">
        <f t="shared" si="119"/>
        <v>1</v>
      </c>
    </row>
    <row r="2507" spans="1:27" x14ac:dyDescent="0.25">
      <c r="A2507">
        <v>2506</v>
      </c>
      <c r="B2507">
        <v>40</v>
      </c>
      <c r="C2507">
        <v>70</v>
      </c>
      <c r="D2507" t="s">
        <v>697</v>
      </c>
      <c r="E2507" t="s">
        <v>19</v>
      </c>
      <c r="F2507">
        <v>10</v>
      </c>
      <c r="G2507">
        <v>100</v>
      </c>
      <c r="H2507">
        <v>1E-3</v>
      </c>
      <c r="I2507" t="s">
        <v>16</v>
      </c>
      <c r="J2507" t="s">
        <v>14</v>
      </c>
      <c r="K2507">
        <v>0.04</v>
      </c>
      <c r="L2507">
        <v>1</v>
      </c>
      <c r="M2507" t="s">
        <v>21</v>
      </c>
      <c r="N2507">
        <v>35</v>
      </c>
      <c r="O2507">
        <v>0.95</v>
      </c>
      <c r="P2507">
        <v>34.942999999999998</v>
      </c>
      <c r="Q2507">
        <v>0.94799</v>
      </c>
      <c r="U2507" t="s">
        <v>2663</v>
      </c>
      <c r="V2507" t="s">
        <v>2619</v>
      </c>
      <c r="W2507" t="str" cm="1">
        <f t="array" ref="W2507">RoundToTwoSigFigs(B2507*$O2507+$N2507)&amp;" "&amp;$J2507</f>
        <v>73 mV</v>
      </c>
      <c r="X2507" t="str" cm="1">
        <f t="array" ref="X2507">RoundToTwoSigFigs(C2507*$O2507+$N2507)&amp;" "&amp;$J2507</f>
        <v>100 mV</v>
      </c>
      <c r="Y2507" t="b">
        <f t="shared" si="117"/>
        <v>1</v>
      </c>
      <c r="Z2507" t="b">
        <f t="shared" si="118"/>
        <v>1</v>
      </c>
      <c r="AA2507" t="b">
        <f t="shared" si="119"/>
        <v>1</v>
      </c>
    </row>
    <row r="2508" spans="1:27" x14ac:dyDescent="0.25">
      <c r="A2508">
        <v>2507</v>
      </c>
      <c r="B2508">
        <v>40</v>
      </c>
      <c r="C2508">
        <v>70</v>
      </c>
      <c r="D2508" t="s">
        <v>697</v>
      </c>
      <c r="E2508" t="s">
        <v>19</v>
      </c>
      <c r="F2508">
        <v>10</v>
      </c>
      <c r="G2508">
        <v>100</v>
      </c>
      <c r="H2508">
        <v>0.01</v>
      </c>
      <c r="I2508" t="s">
        <v>16</v>
      </c>
      <c r="J2508" t="s">
        <v>14</v>
      </c>
      <c r="K2508">
        <v>0.04</v>
      </c>
      <c r="L2508">
        <v>1</v>
      </c>
      <c r="M2508" t="s">
        <v>21</v>
      </c>
      <c r="N2508">
        <v>35.348999999999997</v>
      </c>
      <c r="O2508">
        <v>0.94557000000000002</v>
      </c>
      <c r="P2508">
        <v>35.281999999999996</v>
      </c>
      <c r="Q2508">
        <v>0.94527000000000005</v>
      </c>
      <c r="U2508" t="s">
        <v>2663</v>
      </c>
      <c r="V2508" t="s">
        <v>2619</v>
      </c>
      <c r="W2508" t="str" cm="1">
        <f t="array" ref="W2508">RoundToTwoSigFigs(B2508*$O2508+$N2508)&amp;" "&amp;$J2508</f>
        <v>73 mV</v>
      </c>
      <c r="X2508" t="str" cm="1">
        <f t="array" ref="X2508">RoundToTwoSigFigs(C2508*$O2508+$N2508)&amp;" "&amp;$J2508</f>
        <v>100 mV</v>
      </c>
      <c r="Y2508" t="b">
        <f t="shared" si="117"/>
        <v>1</v>
      </c>
      <c r="Z2508" t="b">
        <f t="shared" si="118"/>
        <v>1</v>
      </c>
      <c r="AA2508" t="b">
        <f t="shared" si="119"/>
        <v>1</v>
      </c>
    </row>
    <row r="2509" spans="1:27" x14ac:dyDescent="0.25">
      <c r="A2509">
        <v>2508</v>
      </c>
      <c r="B2509">
        <v>40</v>
      </c>
      <c r="C2509">
        <v>70</v>
      </c>
      <c r="D2509" t="s">
        <v>697</v>
      </c>
      <c r="E2509" t="s">
        <v>19</v>
      </c>
      <c r="F2509">
        <v>10</v>
      </c>
      <c r="G2509">
        <v>100</v>
      </c>
      <c r="H2509">
        <v>0.1</v>
      </c>
      <c r="I2509" t="s">
        <v>16</v>
      </c>
      <c r="J2509" t="s">
        <v>14</v>
      </c>
      <c r="K2509">
        <v>0.04</v>
      </c>
      <c r="L2509">
        <v>1</v>
      </c>
      <c r="M2509" t="s">
        <v>21</v>
      </c>
      <c r="N2509">
        <v>65.075999999999993</v>
      </c>
      <c r="O2509">
        <v>0.76909000000000005</v>
      </c>
      <c r="P2509">
        <v>64.997</v>
      </c>
      <c r="Q2509">
        <v>0.76749999999999996</v>
      </c>
      <c r="U2509" t="s">
        <v>2576</v>
      </c>
      <c r="V2509" t="s">
        <v>2621</v>
      </c>
      <c r="W2509" t="str" cm="1">
        <f t="array" ref="W2509">RoundToTwoSigFigs(B2509*$O2509+$N2509)&amp;" "&amp;$J2509</f>
        <v>96 mV</v>
      </c>
      <c r="X2509" t="str" cm="1">
        <f t="array" ref="X2509">RoundToTwoSigFigs(C2509*$O2509+$N2509)&amp;" "&amp;$J2509</f>
        <v>120 mV</v>
      </c>
      <c r="Y2509" t="b">
        <f t="shared" si="117"/>
        <v>1</v>
      </c>
      <c r="Z2509" t="b">
        <f t="shared" si="118"/>
        <v>1</v>
      </c>
      <c r="AA2509" t="b">
        <f t="shared" si="119"/>
        <v>1</v>
      </c>
    </row>
    <row r="2510" spans="1:27" x14ac:dyDescent="0.25">
      <c r="A2510">
        <v>2509</v>
      </c>
      <c r="B2510">
        <v>40</v>
      </c>
      <c r="C2510">
        <v>70</v>
      </c>
      <c r="D2510" t="s">
        <v>697</v>
      </c>
      <c r="E2510" t="s">
        <v>19</v>
      </c>
      <c r="F2510">
        <v>10</v>
      </c>
      <c r="G2510">
        <v>100</v>
      </c>
      <c r="H2510">
        <v>1</v>
      </c>
      <c r="I2510" t="s">
        <v>16</v>
      </c>
      <c r="J2510" t="s">
        <v>14</v>
      </c>
      <c r="K2510">
        <v>0.04</v>
      </c>
      <c r="L2510">
        <v>1</v>
      </c>
      <c r="M2510" t="s">
        <v>21</v>
      </c>
      <c r="N2510">
        <v>577.66</v>
      </c>
      <c r="O2510">
        <v>0.14257</v>
      </c>
      <c r="P2510">
        <v>577.63</v>
      </c>
      <c r="Q2510">
        <v>0.14057</v>
      </c>
      <c r="U2510" t="s">
        <v>2527</v>
      </c>
      <c r="V2510" t="s">
        <v>2620</v>
      </c>
      <c r="W2510" t="str" cm="1">
        <f t="array" ref="W2510">RoundToTwoSigFigs(B2510*$O2510+$N2510)&amp;" "&amp;$J2510</f>
        <v>580 mV</v>
      </c>
      <c r="X2510" t="str" cm="1">
        <f t="array" ref="X2510">RoundToTwoSigFigs(C2510*$O2510+$N2510)&amp;" "&amp;$J2510</f>
        <v>590 mV</v>
      </c>
      <c r="Y2510" t="b">
        <f t="shared" si="117"/>
        <v>1</v>
      </c>
      <c r="Z2510" t="b">
        <f t="shared" si="118"/>
        <v>1</v>
      </c>
      <c r="AA2510" t="b">
        <f t="shared" si="119"/>
        <v>1</v>
      </c>
    </row>
    <row r="2511" spans="1:27" x14ac:dyDescent="0.25">
      <c r="A2511">
        <v>2510</v>
      </c>
      <c r="B2511">
        <v>40</v>
      </c>
      <c r="C2511">
        <v>70</v>
      </c>
      <c r="D2511" t="s">
        <v>697</v>
      </c>
      <c r="E2511" t="s">
        <v>19</v>
      </c>
      <c r="F2511">
        <v>10</v>
      </c>
      <c r="G2511">
        <v>100</v>
      </c>
      <c r="H2511">
        <v>10</v>
      </c>
      <c r="I2511" t="s">
        <v>16</v>
      </c>
      <c r="J2511" t="s">
        <v>14</v>
      </c>
      <c r="K2511">
        <v>0.04</v>
      </c>
      <c r="L2511">
        <v>1</v>
      </c>
      <c r="M2511" t="s">
        <v>21</v>
      </c>
      <c r="N2511">
        <v>5773.6</v>
      </c>
      <c r="O2511">
        <v>1.5076000000000001E-2</v>
      </c>
      <c r="P2511">
        <v>5773.6</v>
      </c>
      <c r="Q2511">
        <v>1.4250000000000001E-2</v>
      </c>
      <c r="U2511" t="s">
        <v>2524</v>
      </c>
      <c r="V2511" t="s">
        <v>2524</v>
      </c>
      <c r="W2511" t="str" cm="1">
        <f t="array" ref="W2511">RoundToTwoSigFigs(B2511*$O2511+$N2511)&amp;" "&amp;$J2511</f>
        <v>5800 mV</v>
      </c>
      <c r="X2511" t="str" cm="1">
        <f t="array" ref="X2511">RoundToTwoSigFigs(C2511*$O2511+$N2511)&amp;" "&amp;$J2511</f>
        <v>5800 mV</v>
      </c>
      <c r="Y2511" t="b">
        <f t="shared" si="117"/>
        <v>1</v>
      </c>
      <c r="Z2511" t="b">
        <f t="shared" si="118"/>
        <v>1</v>
      </c>
      <c r="AA2511" t="b">
        <f t="shared" si="119"/>
        <v>1</v>
      </c>
    </row>
    <row r="2512" spans="1:27" x14ac:dyDescent="0.25">
      <c r="A2512">
        <v>2511</v>
      </c>
      <c r="B2512">
        <v>400</v>
      </c>
      <c r="C2512">
        <v>700</v>
      </c>
      <c r="D2512" t="s">
        <v>697</v>
      </c>
      <c r="E2512" t="s">
        <v>19</v>
      </c>
      <c r="F2512">
        <v>100</v>
      </c>
      <c r="G2512">
        <v>1020</v>
      </c>
      <c r="H2512">
        <v>0.01</v>
      </c>
      <c r="I2512" t="s">
        <v>16</v>
      </c>
      <c r="J2512" t="s">
        <v>14</v>
      </c>
      <c r="K2512">
        <v>0.04</v>
      </c>
      <c r="L2512">
        <v>1</v>
      </c>
      <c r="M2512" t="s">
        <v>21</v>
      </c>
      <c r="N2512">
        <v>360</v>
      </c>
      <c r="O2512">
        <v>1.1000000000000001</v>
      </c>
      <c r="P2512">
        <v>337.15</v>
      </c>
      <c r="Q2512">
        <v>1.1167</v>
      </c>
      <c r="U2512" t="s">
        <v>2765</v>
      </c>
      <c r="V2512" t="s">
        <v>2628</v>
      </c>
      <c r="W2512" t="str" cm="1">
        <f t="array" ref="W2512">RoundToTwoSigFigs(B2512*$O2512+$N2512)&amp;" "&amp;$J2512</f>
        <v>800 mV</v>
      </c>
      <c r="X2512" t="str" cm="1">
        <f t="array" ref="X2512">RoundToTwoSigFigs(C2512*$O2512+$N2512)&amp;" "&amp;$J2512</f>
        <v>1100 mV</v>
      </c>
      <c r="Y2512" t="b">
        <f t="shared" si="117"/>
        <v>1</v>
      </c>
      <c r="Z2512" t="b">
        <f t="shared" si="118"/>
        <v>1</v>
      </c>
      <c r="AA2512" t="b">
        <f t="shared" si="119"/>
        <v>1</v>
      </c>
    </row>
    <row r="2513" spans="1:27" x14ac:dyDescent="0.25">
      <c r="A2513">
        <v>2512</v>
      </c>
      <c r="B2513">
        <v>400</v>
      </c>
      <c r="C2513">
        <v>700</v>
      </c>
      <c r="D2513" t="s">
        <v>697</v>
      </c>
      <c r="E2513" t="s">
        <v>19</v>
      </c>
      <c r="F2513">
        <v>100</v>
      </c>
      <c r="G2513">
        <v>1020</v>
      </c>
      <c r="H2513">
        <v>0.1</v>
      </c>
      <c r="I2513" t="s">
        <v>16</v>
      </c>
      <c r="J2513" t="s">
        <v>14</v>
      </c>
      <c r="K2513">
        <v>0.04</v>
      </c>
      <c r="L2513">
        <v>1</v>
      </c>
      <c r="M2513" t="s">
        <v>21</v>
      </c>
      <c r="N2513">
        <v>360</v>
      </c>
      <c r="O2513">
        <v>1.1141000000000001</v>
      </c>
      <c r="P2513">
        <v>341.11</v>
      </c>
      <c r="Q2513">
        <v>1.1138999999999999</v>
      </c>
      <c r="U2513" t="s">
        <v>2681</v>
      </c>
      <c r="V2513" t="s">
        <v>2628</v>
      </c>
      <c r="W2513" t="str" cm="1">
        <f t="array" ref="W2513">RoundToTwoSigFigs(B2513*$O2513+$N2513)&amp;" "&amp;$J2513</f>
        <v>810 mV</v>
      </c>
      <c r="X2513" t="str" cm="1">
        <f t="array" ref="X2513">RoundToTwoSigFigs(C2513*$O2513+$N2513)&amp;" "&amp;$J2513</f>
        <v>1100 mV</v>
      </c>
      <c r="Y2513" t="b">
        <f t="shared" si="117"/>
        <v>1</v>
      </c>
      <c r="Z2513" t="b">
        <f t="shared" si="118"/>
        <v>1</v>
      </c>
      <c r="AA2513" t="b">
        <f t="shared" si="119"/>
        <v>1</v>
      </c>
    </row>
    <row r="2514" spans="1:27" x14ac:dyDescent="0.25">
      <c r="A2514">
        <v>2513</v>
      </c>
      <c r="B2514">
        <v>400</v>
      </c>
      <c r="C2514">
        <v>700</v>
      </c>
      <c r="D2514" t="s">
        <v>697</v>
      </c>
      <c r="E2514" t="s">
        <v>19</v>
      </c>
      <c r="F2514">
        <v>100</v>
      </c>
      <c r="G2514">
        <v>1020</v>
      </c>
      <c r="H2514">
        <v>1</v>
      </c>
      <c r="I2514" t="s">
        <v>16</v>
      </c>
      <c r="J2514" t="s">
        <v>14</v>
      </c>
      <c r="K2514">
        <v>0.04</v>
      </c>
      <c r="L2514">
        <v>1</v>
      </c>
      <c r="M2514" t="s">
        <v>21</v>
      </c>
      <c r="N2514">
        <v>639.27</v>
      </c>
      <c r="O2514">
        <v>0.92932000000000003</v>
      </c>
      <c r="P2514">
        <v>638.46</v>
      </c>
      <c r="Q2514">
        <v>0.92803000000000002</v>
      </c>
      <c r="U2514" t="s">
        <v>2664</v>
      </c>
      <c r="V2514" t="s">
        <v>2738</v>
      </c>
      <c r="W2514" t="str" cm="1">
        <f t="array" ref="W2514">RoundToTwoSigFigs(B2514*$O2514+$N2514)&amp;" "&amp;$J2514</f>
        <v>1000 mV</v>
      </c>
      <c r="X2514" t="str" cm="1">
        <f t="array" ref="X2514">RoundToTwoSigFigs(C2514*$O2514+$N2514)&amp;" "&amp;$J2514</f>
        <v>1300 mV</v>
      </c>
      <c r="Y2514" t="b">
        <f t="shared" si="117"/>
        <v>1</v>
      </c>
      <c r="Z2514" t="b">
        <f t="shared" si="118"/>
        <v>1</v>
      </c>
      <c r="AA2514" t="b">
        <f t="shared" si="119"/>
        <v>1</v>
      </c>
    </row>
    <row r="2515" spans="1:27" x14ac:dyDescent="0.25">
      <c r="A2515">
        <v>2514</v>
      </c>
      <c r="B2515">
        <v>400</v>
      </c>
      <c r="C2515">
        <v>700</v>
      </c>
      <c r="D2515" t="s">
        <v>697</v>
      </c>
      <c r="E2515" t="s">
        <v>19</v>
      </c>
      <c r="F2515">
        <v>100</v>
      </c>
      <c r="G2515">
        <v>1020</v>
      </c>
      <c r="H2515">
        <v>10</v>
      </c>
      <c r="I2515" t="s">
        <v>16</v>
      </c>
      <c r="J2515" t="s">
        <v>14</v>
      </c>
      <c r="K2515">
        <v>0.04</v>
      </c>
      <c r="L2515">
        <v>1</v>
      </c>
      <c r="M2515" t="s">
        <v>21</v>
      </c>
      <c r="N2515">
        <v>5773</v>
      </c>
      <c r="O2515">
        <v>0.18489</v>
      </c>
      <c r="P2515">
        <v>5772.7</v>
      </c>
      <c r="Q2515">
        <v>0.18293999999999999</v>
      </c>
      <c r="U2515" t="s">
        <v>2524</v>
      </c>
      <c r="V2515" t="s">
        <v>2577</v>
      </c>
      <c r="W2515" t="str" cm="1">
        <f t="array" ref="W2515">RoundToTwoSigFigs(B2515*$O2515+$N2515)&amp;" "&amp;$J2515</f>
        <v>5800 mV</v>
      </c>
      <c r="X2515" t="str" cm="1">
        <f t="array" ref="X2515">RoundToTwoSigFigs(C2515*$O2515+$N2515)&amp;" "&amp;$J2515</f>
        <v>5900 mV</v>
      </c>
      <c r="Y2515" t="b">
        <f t="shared" si="117"/>
        <v>1</v>
      </c>
      <c r="Z2515" t="b">
        <f t="shared" si="118"/>
        <v>1</v>
      </c>
      <c r="AA2515" t="b">
        <f t="shared" si="119"/>
        <v>1</v>
      </c>
    </row>
    <row r="2516" spans="1:27" x14ac:dyDescent="0.25">
      <c r="A2516">
        <v>2515</v>
      </c>
      <c r="B2516">
        <v>400</v>
      </c>
      <c r="C2516">
        <v>700</v>
      </c>
      <c r="D2516" t="s">
        <v>697</v>
      </c>
      <c r="E2516" t="s">
        <v>19</v>
      </c>
      <c r="F2516">
        <v>100</v>
      </c>
      <c r="G2516">
        <v>1020</v>
      </c>
      <c r="H2516">
        <v>100</v>
      </c>
      <c r="I2516" t="s">
        <v>16</v>
      </c>
      <c r="J2516" t="s">
        <v>14</v>
      </c>
      <c r="K2516">
        <v>0.04</v>
      </c>
      <c r="L2516">
        <v>1</v>
      </c>
      <c r="M2516" t="s">
        <v>21</v>
      </c>
      <c r="N2516">
        <v>57736</v>
      </c>
      <c r="O2516">
        <v>1.9421000000000001E-2</v>
      </c>
      <c r="P2516">
        <v>57735</v>
      </c>
      <c r="Q2516">
        <v>1.8613000000000001E-2</v>
      </c>
      <c r="U2516" t="s">
        <v>2554</v>
      </c>
      <c r="V2516" t="s">
        <v>2554</v>
      </c>
      <c r="W2516" t="str" cm="1">
        <f t="array" ref="W2516">RoundToTwoSigFigs(B2516*$O2516+$N2516)&amp;" "&amp;$J2516</f>
        <v>58000 mV</v>
      </c>
      <c r="X2516" t="str" cm="1">
        <f t="array" ref="X2516">RoundToTwoSigFigs(C2516*$O2516+$N2516)&amp;" "&amp;$J2516</f>
        <v>58000 mV</v>
      </c>
      <c r="Y2516" t="b">
        <f t="shared" si="117"/>
        <v>1</v>
      </c>
      <c r="Z2516" t="b">
        <f t="shared" si="118"/>
        <v>1</v>
      </c>
      <c r="AA2516" t="b">
        <f t="shared" si="119"/>
        <v>1</v>
      </c>
    </row>
    <row r="2517" spans="1:27" x14ac:dyDescent="0.25">
      <c r="A2517">
        <v>2516</v>
      </c>
      <c r="B2517">
        <v>4.0000000000000003E-5</v>
      </c>
      <c r="C2517">
        <v>6.9999999999999994E-5</v>
      </c>
      <c r="D2517" t="s">
        <v>697</v>
      </c>
      <c r="E2517" t="s">
        <v>102</v>
      </c>
      <c r="F2517">
        <v>1.0000000000000001E-5</v>
      </c>
      <c r="G2517">
        <v>1.0399999999999999E-4</v>
      </c>
      <c r="H2517">
        <v>1.0000000000000001E-9</v>
      </c>
      <c r="I2517" t="s">
        <v>24</v>
      </c>
      <c r="J2517" t="s">
        <v>22</v>
      </c>
      <c r="K2517">
        <v>0.01</v>
      </c>
      <c r="L2517">
        <v>2</v>
      </c>
      <c r="M2517" t="s">
        <v>21</v>
      </c>
      <c r="N2517">
        <v>0.47</v>
      </c>
      <c r="O2517">
        <v>1200</v>
      </c>
      <c r="P2517">
        <v>0.46304000000000001</v>
      </c>
      <c r="Q2517">
        <v>1233.9000000000001</v>
      </c>
      <c r="U2517" t="s">
        <v>2639</v>
      </c>
      <c r="V2517" t="s">
        <v>2755</v>
      </c>
      <c r="W2517" t="str" cm="1">
        <f t="array" ref="W2517">RoundToTwoSigFigs(B2517*$O2517+$N2517)&amp;" "&amp;$J2517</f>
        <v>0.52 µA</v>
      </c>
      <c r="X2517" t="str" cm="1">
        <f t="array" ref="X2517">RoundToTwoSigFigs(C2517*$O2517+$N2517)&amp;" "&amp;$J2517</f>
        <v>0.55 µA</v>
      </c>
      <c r="Y2517" t="b">
        <f t="shared" si="117"/>
        <v>1</v>
      </c>
      <c r="Z2517" t="b">
        <f t="shared" si="118"/>
        <v>1</v>
      </c>
      <c r="AA2517" t="b">
        <f t="shared" si="119"/>
        <v>1</v>
      </c>
    </row>
    <row r="2518" spans="1:27" x14ac:dyDescent="0.25">
      <c r="A2518">
        <v>2517</v>
      </c>
      <c r="B2518">
        <v>4.0000000000000003E-5</v>
      </c>
      <c r="C2518">
        <v>6.9999999999999994E-5</v>
      </c>
      <c r="D2518" t="s">
        <v>697</v>
      </c>
      <c r="E2518" t="s">
        <v>102</v>
      </c>
      <c r="F2518">
        <v>1.0000000000000001E-5</v>
      </c>
      <c r="G2518">
        <v>1.0399999999999999E-4</v>
      </c>
      <c r="H2518">
        <v>1E-8</v>
      </c>
      <c r="I2518" t="s">
        <v>24</v>
      </c>
      <c r="J2518" t="s">
        <v>22</v>
      </c>
      <c r="K2518">
        <v>0.01</v>
      </c>
      <c r="L2518">
        <v>2</v>
      </c>
      <c r="M2518" t="s">
        <v>21</v>
      </c>
      <c r="N2518">
        <v>0.47</v>
      </c>
      <c r="O2518">
        <v>1234</v>
      </c>
      <c r="P2518">
        <v>0.46307999999999999</v>
      </c>
      <c r="Q2518">
        <v>1233.9000000000001</v>
      </c>
      <c r="U2518" t="s">
        <v>2639</v>
      </c>
      <c r="V2518" t="s">
        <v>2638</v>
      </c>
      <c r="W2518" t="str" cm="1">
        <f t="array" ref="W2518">RoundToTwoSigFigs(B2518*$O2518+$N2518)&amp;" "&amp;$J2518</f>
        <v>0.52 µA</v>
      </c>
      <c r="X2518" t="str" cm="1">
        <f t="array" ref="X2518">RoundToTwoSigFigs(C2518*$O2518+$N2518)&amp;" "&amp;$J2518</f>
        <v>0.56 µA</v>
      </c>
      <c r="Y2518" t="b">
        <f t="shared" si="117"/>
        <v>1</v>
      </c>
      <c r="Z2518" t="b">
        <f t="shared" si="118"/>
        <v>1</v>
      </c>
      <c r="AA2518" t="b">
        <f t="shared" si="119"/>
        <v>1</v>
      </c>
    </row>
    <row r="2519" spans="1:27" x14ac:dyDescent="0.25">
      <c r="A2519">
        <v>2518</v>
      </c>
      <c r="B2519">
        <v>4.0000000000000003E-5</v>
      </c>
      <c r="C2519">
        <v>6.9999999999999994E-5</v>
      </c>
      <c r="D2519" t="s">
        <v>697</v>
      </c>
      <c r="E2519" t="s">
        <v>102</v>
      </c>
      <c r="F2519">
        <v>1.0000000000000001E-5</v>
      </c>
      <c r="G2519">
        <v>1.0399999999999999E-4</v>
      </c>
      <c r="H2519">
        <v>9.9999999999999995E-8</v>
      </c>
      <c r="I2519" t="s">
        <v>24</v>
      </c>
      <c r="J2519" t="s">
        <v>22</v>
      </c>
      <c r="K2519">
        <v>0.01</v>
      </c>
      <c r="L2519">
        <v>2</v>
      </c>
      <c r="M2519" t="s">
        <v>21</v>
      </c>
      <c r="N2519">
        <v>0.47</v>
      </c>
      <c r="O2519">
        <v>1227.5</v>
      </c>
      <c r="P2519">
        <v>0.46660000000000001</v>
      </c>
      <c r="Q2519">
        <v>1227</v>
      </c>
      <c r="U2519" t="s">
        <v>2639</v>
      </c>
      <c r="V2519" t="s">
        <v>2638</v>
      </c>
      <c r="W2519" t="str" cm="1">
        <f t="array" ref="W2519">RoundToTwoSigFigs(B2519*$O2519+$N2519)&amp;" "&amp;$J2519</f>
        <v>0.52 µA</v>
      </c>
      <c r="X2519" t="str" cm="1">
        <f t="array" ref="X2519">RoundToTwoSigFigs(C2519*$O2519+$N2519)&amp;" "&amp;$J2519</f>
        <v>0.56 µA</v>
      </c>
      <c r="Y2519" t="b">
        <f t="shared" si="117"/>
        <v>1</v>
      </c>
      <c r="Z2519" t="b">
        <f t="shared" si="118"/>
        <v>1</v>
      </c>
      <c r="AA2519" t="b">
        <f t="shared" si="119"/>
        <v>1</v>
      </c>
    </row>
    <row r="2520" spans="1:27" x14ac:dyDescent="0.25">
      <c r="A2520">
        <v>2519</v>
      </c>
      <c r="B2520">
        <v>4.0000000000000003E-5</v>
      </c>
      <c r="C2520">
        <v>6.9999999999999994E-5</v>
      </c>
      <c r="D2520" t="s">
        <v>697</v>
      </c>
      <c r="E2520" t="s">
        <v>102</v>
      </c>
      <c r="F2520">
        <v>1.0000000000000001E-5</v>
      </c>
      <c r="G2520">
        <v>1.0399999999999999E-4</v>
      </c>
      <c r="H2520">
        <v>9.9999999999999995E-7</v>
      </c>
      <c r="I2520" t="s">
        <v>24</v>
      </c>
      <c r="J2520" t="s">
        <v>22</v>
      </c>
      <c r="K2520">
        <v>0.01</v>
      </c>
      <c r="L2520">
        <v>2</v>
      </c>
      <c r="M2520" t="s">
        <v>21</v>
      </c>
      <c r="N2520">
        <v>0.73980999999999997</v>
      </c>
      <c r="O2520">
        <v>857.29</v>
      </c>
      <c r="P2520">
        <v>0.73978999999999995</v>
      </c>
      <c r="Q2520">
        <v>855.77</v>
      </c>
      <c r="U2520" t="s">
        <v>2687</v>
      </c>
      <c r="V2520" t="s">
        <v>2686</v>
      </c>
      <c r="W2520" t="str" cm="1">
        <f t="array" ref="W2520">RoundToTwoSigFigs(B2520*$O2520+$N2520)&amp;" "&amp;$J2520</f>
        <v>0.77 µA</v>
      </c>
      <c r="X2520" t="str" cm="1">
        <f t="array" ref="X2520">RoundToTwoSigFigs(C2520*$O2520+$N2520)&amp;" "&amp;$J2520</f>
        <v>0.8 µA</v>
      </c>
      <c r="Y2520" t="b">
        <f t="shared" si="117"/>
        <v>1</v>
      </c>
      <c r="Z2520" t="b">
        <f t="shared" si="118"/>
        <v>1</v>
      </c>
      <c r="AA2520" t="b">
        <f t="shared" si="119"/>
        <v>1</v>
      </c>
    </row>
    <row r="2521" spans="1:27" x14ac:dyDescent="0.25">
      <c r="A2521">
        <v>2520</v>
      </c>
      <c r="B2521">
        <v>4.0000000000000003E-5</v>
      </c>
      <c r="C2521">
        <v>6.9999999999999994E-5</v>
      </c>
      <c r="D2521" t="s">
        <v>697</v>
      </c>
      <c r="E2521" t="s">
        <v>102</v>
      </c>
      <c r="F2521">
        <v>1.0000000000000001E-5</v>
      </c>
      <c r="G2521">
        <v>1.0399999999999999E-4</v>
      </c>
      <c r="H2521">
        <v>1.0000000000000001E-5</v>
      </c>
      <c r="I2521" t="s">
        <v>24</v>
      </c>
      <c r="J2521" t="s">
        <v>22</v>
      </c>
      <c r="K2521">
        <v>0.01</v>
      </c>
      <c r="L2521">
        <v>2</v>
      </c>
      <c r="M2521" t="s">
        <v>21</v>
      </c>
      <c r="N2521">
        <v>5.8087999999999997</v>
      </c>
      <c r="O2521">
        <v>394.38</v>
      </c>
      <c r="P2521">
        <v>5.8087999999999997</v>
      </c>
      <c r="Q2521">
        <v>393.5</v>
      </c>
      <c r="U2521" t="s">
        <v>2531</v>
      </c>
      <c r="V2521" t="s">
        <v>2531</v>
      </c>
      <c r="W2521" t="str" cm="1">
        <f t="array" ref="W2521">RoundToTwoSigFigs(B2521*$O2521+$N2521)&amp;" "&amp;$J2521</f>
        <v>5.8 µA</v>
      </c>
      <c r="X2521" t="str" cm="1">
        <f t="array" ref="X2521">RoundToTwoSigFigs(C2521*$O2521+$N2521)&amp;" "&amp;$J2521</f>
        <v>5.8 µA</v>
      </c>
      <c r="Y2521" t="b">
        <f t="shared" si="117"/>
        <v>1</v>
      </c>
      <c r="Z2521" t="b">
        <f t="shared" si="118"/>
        <v>1</v>
      </c>
      <c r="AA2521" t="b">
        <f t="shared" si="119"/>
        <v>1</v>
      </c>
    </row>
    <row r="2522" spans="1:27" x14ac:dyDescent="0.25">
      <c r="A2522">
        <v>2521</v>
      </c>
      <c r="B2522">
        <v>4.0000000000000002E-4</v>
      </c>
      <c r="C2522">
        <v>6.9999999999999999E-4</v>
      </c>
      <c r="D2522" t="s">
        <v>697</v>
      </c>
      <c r="E2522" t="s">
        <v>102</v>
      </c>
      <c r="F2522">
        <v>1E-4</v>
      </c>
      <c r="G2522">
        <v>1.0399999999999999E-3</v>
      </c>
      <c r="H2522">
        <v>1E-8</v>
      </c>
      <c r="I2522" t="s">
        <v>24</v>
      </c>
      <c r="J2522" t="s">
        <v>22</v>
      </c>
      <c r="K2522">
        <v>0.01</v>
      </c>
      <c r="L2522">
        <v>2</v>
      </c>
      <c r="M2522" t="s">
        <v>21</v>
      </c>
      <c r="N2522">
        <v>0.97</v>
      </c>
      <c r="O2522">
        <v>1200</v>
      </c>
      <c r="P2522">
        <v>0.96530000000000005</v>
      </c>
      <c r="Q2522">
        <v>1192.0999999999999</v>
      </c>
      <c r="U2522" t="s">
        <v>2766</v>
      </c>
      <c r="V2522" t="s">
        <v>2582</v>
      </c>
      <c r="W2522" t="str" cm="1">
        <f t="array" ref="W2522">RoundToTwoSigFigs(B2522*$O2522+$N2522)&amp;" "&amp;$J2522</f>
        <v>1.4 µA</v>
      </c>
      <c r="X2522" t="str" cm="1">
        <f t="array" ref="X2522">RoundToTwoSigFigs(C2522*$O2522+$N2522)&amp;" "&amp;$J2522</f>
        <v>1.8 µA</v>
      </c>
      <c r="Y2522" t="b">
        <f t="shared" si="117"/>
        <v>1</v>
      </c>
      <c r="Z2522" t="b">
        <f t="shared" si="118"/>
        <v>1</v>
      </c>
      <c r="AA2522" t="b">
        <f t="shared" si="119"/>
        <v>1</v>
      </c>
    </row>
    <row r="2523" spans="1:27" x14ac:dyDescent="0.25">
      <c r="A2523">
        <v>2522</v>
      </c>
      <c r="B2523">
        <v>4.0000000000000002E-4</v>
      </c>
      <c r="C2523">
        <v>6.9999999999999999E-4</v>
      </c>
      <c r="D2523" t="s">
        <v>697</v>
      </c>
      <c r="E2523" t="s">
        <v>102</v>
      </c>
      <c r="F2523">
        <v>1E-4</v>
      </c>
      <c r="G2523">
        <v>1.0399999999999999E-3</v>
      </c>
      <c r="H2523">
        <v>9.9999999999999995E-8</v>
      </c>
      <c r="I2523" t="s">
        <v>24</v>
      </c>
      <c r="J2523" t="s">
        <v>22</v>
      </c>
      <c r="K2523">
        <v>0.01</v>
      </c>
      <c r="L2523">
        <v>2</v>
      </c>
      <c r="M2523" t="s">
        <v>21</v>
      </c>
      <c r="N2523">
        <v>0.97</v>
      </c>
      <c r="O2523">
        <v>1191.5</v>
      </c>
      <c r="P2523">
        <v>0.96691000000000005</v>
      </c>
      <c r="Q2523">
        <v>1191.3</v>
      </c>
      <c r="U2523" t="s">
        <v>2766</v>
      </c>
      <c r="V2523" t="s">
        <v>2582</v>
      </c>
      <c r="W2523" t="str" cm="1">
        <f t="array" ref="W2523">RoundToTwoSigFigs(B2523*$O2523+$N2523)&amp;" "&amp;$J2523</f>
        <v>1.4 µA</v>
      </c>
      <c r="X2523" t="str" cm="1">
        <f t="array" ref="X2523">RoundToTwoSigFigs(C2523*$O2523+$N2523)&amp;" "&amp;$J2523</f>
        <v>1.8 µA</v>
      </c>
      <c r="Y2523" t="b">
        <f t="shared" si="117"/>
        <v>1</v>
      </c>
      <c r="Z2523" t="b">
        <f t="shared" si="118"/>
        <v>1</v>
      </c>
      <c r="AA2523" t="b">
        <f t="shared" si="119"/>
        <v>1</v>
      </c>
    </row>
    <row r="2524" spans="1:27" x14ac:dyDescent="0.25">
      <c r="A2524">
        <v>2523</v>
      </c>
      <c r="B2524">
        <v>4.0000000000000002E-4</v>
      </c>
      <c r="C2524">
        <v>6.9999999999999999E-4</v>
      </c>
      <c r="D2524" t="s">
        <v>697</v>
      </c>
      <c r="E2524" t="s">
        <v>102</v>
      </c>
      <c r="F2524">
        <v>1E-4</v>
      </c>
      <c r="G2524">
        <v>1.0399999999999999E-3</v>
      </c>
      <c r="H2524">
        <v>9.9999999999999995E-7</v>
      </c>
      <c r="I2524" t="s">
        <v>24</v>
      </c>
      <c r="J2524" t="s">
        <v>22</v>
      </c>
      <c r="K2524">
        <v>0.01</v>
      </c>
      <c r="L2524">
        <v>2</v>
      </c>
      <c r="M2524" t="s">
        <v>21</v>
      </c>
      <c r="N2524">
        <v>1.1172</v>
      </c>
      <c r="O2524">
        <v>1119.7</v>
      </c>
      <c r="P2524">
        <v>1.1168</v>
      </c>
      <c r="Q2524">
        <v>1118.5999999999999</v>
      </c>
      <c r="U2524" t="s">
        <v>2622</v>
      </c>
      <c r="V2524" t="s">
        <v>2583</v>
      </c>
      <c r="W2524" t="str" cm="1">
        <f t="array" ref="W2524">RoundToTwoSigFigs(B2524*$O2524+$N2524)&amp;" "&amp;$J2524</f>
        <v>1.6 µA</v>
      </c>
      <c r="X2524" t="str" cm="1">
        <f t="array" ref="X2524">RoundToTwoSigFigs(C2524*$O2524+$N2524)&amp;" "&amp;$J2524</f>
        <v>1.9 µA</v>
      </c>
      <c r="Y2524" t="b">
        <f t="shared" si="117"/>
        <v>1</v>
      </c>
      <c r="Z2524" t="b">
        <f t="shared" si="118"/>
        <v>1</v>
      </c>
      <c r="AA2524" t="b">
        <f t="shared" si="119"/>
        <v>1</v>
      </c>
    </row>
    <row r="2525" spans="1:27" x14ac:dyDescent="0.25">
      <c r="A2525">
        <v>2524</v>
      </c>
      <c r="B2525">
        <v>4.0000000000000002E-4</v>
      </c>
      <c r="C2525">
        <v>6.9999999999999999E-4</v>
      </c>
      <c r="D2525" t="s">
        <v>697</v>
      </c>
      <c r="E2525" t="s">
        <v>102</v>
      </c>
      <c r="F2525">
        <v>1E-4</v>
      </c>
      <c r="G2525">
        <v>1.0399999999999999E-3</v>
      </c>
      <c r="H2525">
        <v>1.0000000000000001E-5</v>
      </c>
      <c r="I2525" t="s">
        <v>24</v>
      </c>
      <c r="J2525" t="s">
        <v>22</v>
      </c>
      <c r="K2525">
        <v>0.01</v>
      </c>
      <c r="L2525">
        <v>2</v>
      </c>
      <c r="M2525" t="s">
        <v>21</v>
      </c>
      <c r="N2525">
        <v>5.8400999999999996</v>
      </c>
      <c r="O2525">
        <v>353.65</v>
      </c>
      <c r="P2525">
        <v>5.8398000000000003</v>
      </c>
      <c r="Q2525">
        <v>351.6</v>
      </c>
      <c r="U2525" t="s">
        <v>2614</v>
      </c>
      <c r="V2525" t="s">
        <v>2739</v>
      </c>
      <c r="W2525" t="str" cm="1">
        <f t="array" ref="W2525">RoundToTwoSigFigs(B2525*$O2525+$N2525)&amp;" "&amp;$J2525</f>
        <v>6 µA</v>
      </c>
      <c r="X2525" t="str" cm="1">
        <f t="array" ref="X2525">RoundToTwoSigFigs(C2525*$O2525+$N2525)&amp;" "&amp;$J2525</f>
        <v>6.1 µA</v>
      </c>
      <c r="Y2525" t="b">
        <f t="shared" si="117"/>
        <v>1</v>
      </c>
      <c r="Z2525" t="b">
        <f t="shared" si="118"/>
        <v>1</v>
      </c>
      <c r="AA2525" t="b">
        <f t="shared" si="119"/>
        <v>1</v>
      </c>
    </row>
    <row r="2526" spans="1:27" x14ac:dyDescent="0.25">
      <c r="A2526">
        <v>2525</v>
      </c>
      <c r="B2526">
        <v>4.0000000000000002E-4</v>
      </c>
      <c r="C2526">
        <v>6.9999999999999999E-4</v>
      </c>
      <c r="D2526" t="s">
        <v>697</v>
      </c>
      <c r="E2526" t="s">
        <v>102</v>
      </c>
      <c r="F2526">
        <v>1E-4</v>
      </c>
      <c r="G2526">
        <v>1.0399999999999999E-3</v>
      </c>
      <c r="H2526">
        <v>1E-4</v>
      </c>
      <c r="I2526" t="s">
        <v>24</v>
      </c>
      <c r="J2526" t="s">
        <v>22</v>
      </c>
      <c r="K2526">
        <v>0.01</v>
      </c>
      <c r="L2526">
        <v>2</v>
      </c>
      <c r="M2526" t="s">
        <v>21</v>
      </c>
      <c r="N2526">
        <v>57.911999999999999</v>
      </c>
      <c r="O2526">
        <v>316.08</v>
      </c>
      <c r="P2526">
        <v>57.911999999999999</v>
      </c>
      <c r="Q2526">
        <v>315.2</v>
      </c>
      <c r="U2526" t="s">
        <v>2563</v>
      </c>
      <c r="V2526" t="s">
        <v>2563</v>
      </c>
      <c r="W2526" t="str" cm="1">
        <f t="array" ref="W2526">RoundToTwoSigFigs(B2526*$O2526+$N2526)&amp;" "&amp;$J2526</f>
        <v>58 µA</v>
      </c>
      <c r="X2526" t="str" cm="1">
        <f t="array" ref="X2526">RoundToTwoSigFigs(C2526*$O2526+$N2526)&amp;" "&amp;$J2526</f>
        <v>58 µA</v>
      </c>
      <c r="Y2526" t="b">
        <f t="shared" si="117"/>
        <v>1</v>
      </c>
      <c r="Z2526" t="b">
        <f t="shared" si="118"/>
        <v>1</v>
      </c>
      <c r="AA2526" t="b">
        <f t="shared" si="119"/>
        <v>1</v>
      </c>
    </row>
    <row r="2527" spans="1:27" x14ac:dyDescent="0.25">
      <c r="A2527">
        <v>2526</v>
      </c>
      <c r="B2527">
        <v>4.0000000000000001E-3</v>
      </c>
      <c r="C2527">
        <v>7.0000000000000001E-3</v>
      </c>
      <c r="D2527" t="s">
        <v>697</v>
      </c>
      <c r="E2527" t="s">
        <v>102</v>
      </c>
      <c r="F2527">
        <v>1E-3</v>
      </c>
      <c r="G2527">
        <v>1.04E-2</v>
      </c>
      <c r="H2527">
        <v>9.9999999999999995E-8</v>
      </c>
      <c r="I2527" t="s">
        <v>24</v>
      </c>
      <c r="J2527" t="s">
        <v>22</v>
      </c>
      <c r="K2527">
        <v>0.01</v>
      </c>
      <c r="L2527">
        <v>2</v>
      </c>
      <c r="M2527" t="s">
        <v>21</v>
      </c>
      <c r="N2527">
        <v>9.6999999999999993</v>
      </c>
      <c r="O2527">
        <v>1200</v>
      </c>
      <c r="P2527">
        <v>9.6530000000000005</v>
      </c>
      <c r="Q2527">
        <v>1192.0999999999999</v>
      </c>
      <c r="U2527" t="s">
        <v>2623</v>
      </c>
      <c r="V2527" t="s">
        <v>2669</v>
      </c>
      <c r="W2527" t="str" cm="1">
        <f t="array" ref="W2527">RoundToTwoSigFigs(B2527*$O2527+$N2527)&amp;" "&amp;$J2527</f>
        <v>14 µA</v>
      </c>
      <c r="X2527" t="str" cm="1">
        <f t="array" ref="X2527">RoundToTwoSigFigs(C2527*$O2527+$N2527)&amp;" "&amp;$J2527</f>
        <v>18 µA</v>
      </c>
      <c r="Y2527" t="b">
        <f t="shared" si="117"/>
        <v>1</v>
      </c>
      <c r="Z2527" t="b">
        <f t="shared" si="118"/>
        <v>1</v>
      </c>
      <c r="AA2527" t="b">
        <f t="shared" si="119"/>
        <v>1</v>
      </c>
    </row>
    <row r="2528" spans="1:27" x14ac:dyDescent="0.25">
      <c r="A2528">
        <v>2527</v>
      </c>
      <c r="B2528">
        <v>4.0000000000000001E-3</v>
      </c>
      <c r="C2528">
        <v>7.0000000000000001E-3</v>
      </c>
      <c r="D2528" t="s">
        <v>697</v>
      </c>
      <c r="E2528" t="s">
        <v>102</v>
      </c>
      <c r="F2528">
        <v>1E-3</v>
      </c>
      <c r="G2528">
        <v>1.04E-2</v>
      </c>
      <c r="H2528">
        <v>9.9999999999999995E-7</v>
      </c>
      <c r="I2528" t="s">
        <v>24</v>
      </c>
      <c r="J2528" t="s">
        <v>22</v>
      </c>
      <c r="K2528">
        <v>0.01</v>
      </c>
      <c r="L2528">
        <v>2</v>
      </c>
      <c r="M2528" t="s">
        <v>21</v>
      </c>
      <c r="N2528">
        <v>9.6999999999999993</v>
      </c>
      <c r="O2528">
        <v>1191.5</v>
      </c>
      <c r="P2528">
        <v>9.6691000000000003</v>
      </c>
      <c r="Q2528">
        <v>1191.3</v>
      </c>
      <c r="U2528" t="s">
        <v>2623</v>
      </c>
      <c r="V2528" t="s">
        <v>2669</v>
      </c>
      <c r="W2528" t="str" cm="1">
        <f t="array" ref="W2528">RoundToTwoSigFigs(B2528*$O2528+$N2528)&amp;" "&amp;$J2528</f>
        <v>14 µA</v>
      </c>
      <c r="X2528" t="str" cm="1">
        <f t="array" ref="X2528">RoundToTwoSigFigs(C2528*$O2528+$N2528)&amp;" "&amp;$J2528</f>
        <v>18 µA</v>
      </c>
      <c r="Y2528" t="b">
        <f t="shared" si="117"/>
        <v>1</v>
      </c>
      <c r="Z2528" t="b">
        <f t="shared" si="118"/>
        <v>1</v>
      </c>
      <c r="AA2528" t="b">
        <f t="shared" si="119"/>
        <v>1</v>
      </c>
    </row>
    <row r="2529" spans="1:27" x14ac:dyDescent="0.25">
      <c r="A2529">
        <v>2528</v>
      </c>
      <c r="B2529">
        <v>4.0000000000000001E-3</v>
      </c>
      <c r="C2529">
        <v>7.0000000000000001E-3</v>
      </c>
      <c r="D2529" t="s">
        <v>697</v>
      </c>
      <c r="E2529" t="s">
        <v>102</v>
      </c>
      <c r="F2529">
        <v>1E-3</v>
      </c>
      <c r="G2529">
        <v>1.04E-2</v>
      </c>
      <c r="H2529">
        <v>1.0000000000000001E-5</v>
      </c>
      <c r="I2529" t="s">
        <v>24</v>
      </c>
      <c r="J2529" t="s">
        <v>22</v>
      </c>
      <c r="K2529">
        <v>0.01</v>
      </c>
      <c r="L2529">
        <v>2</v>
      </c>
      <c r="M2529" t="s">
        <v>21</v>
      </c>
      <c r="N2529">
        <v>11.172000000000001</v>
      </c>
      <c r="O2529">
        <v>1119.7</v>
      </c>
      <c r="P2529">
        <v>11.167999999999999</v>
      </c>
      <c r="Q2529">
        <v>1118.5999999999999</v>
      </c>
      <c r="U2529" t="s">
        <v>2667</v>
      </c>
      <c r="V2529" t="s">
        <v>2588</v>
      </c>
      <c r="W2529" t="str" cm="1">
        <f t="array" ref="W2529">RoundToTwoSigFigs(B2529*$O2529+$N2529)&amp;" "&amp;$J2529</f>
        <v>16 µA</v>
      </c>
      <c r="X2529" t="str" cm="1">
        <f t="array" ref="X2529">RoundToTwoSigFigs(C2529*$O2529+$N2529)&amp;" "&amp;$J2529</f>
        <v>19 µA</v>
      </c>
      <c r="Y2529" t="b">
        <f t="shared" si="117"/>
        <v>1</v>
      </c>
      <c r="Z2529" t="b">
        <f t="shared" si="118"/>
        <v>1</v>
      </c>
      <c r="AA2529" t="b">
        <f t="shared" si="119"/>
        <v>1</v>
      </c>
    </row>
    <row r="2530" spans="1:27" x14ac:dyDescent="0.25">
      <c r="A2530">
        <v>2529</v>
      </c>
      <c r="B2530">
        <v>4.0000000000000001E-3</v>
      </c>
      <c r="C2530">
        <v>7.0000000000000001E-3</v>
      </c>
      <c r="D2530" t="s">
        <v>697</v>
      </c>
      <c r="E2530" t="s">
        <v>102</v>
      </c>
      <c r="F2530">
        <v>1E-3</v>
      </c>
      <c r="G2530">
        <v>1.04E-2</v>
      </c>
      <c r="H2530">
        <v>1E-4</v>
      </c>
      <c r="I2530" t="s">
        <v>24</v>
      </c>
      <c r="J2530" t="s">
        <v>22</v>
      </c>
      <c r="K2530">
        <v>0.01</v>
      </c>
      <c r="L2530">
        <v>2</v>
      </c>
      <c r="M2530" t="s">
        <v>21</v>
      </c>
      <c r="N2530">
        <v>58.401000000000003</v>
      </c>
      <c r="O2530">
        <v>353.65</v>
      </c>
      <c r="P2530">
        <v>58.398000000000003</v>
      </c>
      <c r="Q2530">
        <v>351.6</v>
      </c>
      <c r="U2530" t="s">
        <v>2668</v>
      </c>
      <c r="V2530" t="s">
        <v>2624</v>
      </c>
      <c r="W2530" t="str" cm="1">
        <f t="array" ref="W2530">RoundToTwoSigFigs(B2530*$O2530+$N2530)&amp;" "&amp;$J2530</f>
        <v>60 µA</v>
      </c>
      <c r="X2530" t="str" cm="1">
        <f t="array" ref="X2530">RoundToTwoSigFigs(C2530*$O2530+$N2530)&amp;" "&amp;$J2530</f>
        <v>61 µA</v>
      </c>
      <c r="Y2530" t="b">
        <f t="shared" si="117"/>
        <v>1</v>
      </c>
      <c r="Z2530" t="b">
        <f t="shared" si="118"/>
        <v>1</v>
      </c>
      <c r="AA2530" t="b">
        <f t="shared" si="119"/>
        <v>1</v>
      </c>
    </row>
    <row r="2531" spans="1:27" x14ac:dyDescent="0.25">
      <c r="A2531">
        <v>2530</v>
      </c>
      <c r="B2531">
        <v>4.0000000000000001E-3</v>
      </c>
      <c r="C2531">
        <v>7.0000000000000001E-3</v>
      </c>
      <c r="D2531" t="s">
        <v>697</v>
      </c>
      <c r="E2531" t="s">
        <v>102</v>
      </c>
      <c r="F2531">
        <v>1E-3</v>
      </c>
      <c r="G2531">
        <v>1.04E-2</v>
      </c>
      <c r="H2531">
        <v>1E-3</v>
      </c>
      <c r="I2531" t="s">
        <v>24</v>
      </c>
      <c r="J2531" t="s">
        <v>22</v>
      </c>
      <c r="K2531">
        <v>0.01</v>
      </c>
      <c r="L2531">
        <v>2</v>
      </c>
      <c r="M2531" t="s">
        <v>21</v>
      </c>
      <c r="N2531">
        <v>579.12</v>
      </c>
      <c r="O2531">
        <v>316.08</v>
      </c>
      <c r="P2531">
        <v>579.12</v>
      </c>
      <c r="Q2531">
        <v>315.2</v>
      </c>
      <c r="U2531" t="s">
        <v>2564</v>
      </c>
      <c r="V2531" t="s">
        <v>2564</v>
      </c>
      <c r="W2531" t="str" cm="1">
        <f t="array" ref="W2531">RoundToTwoSigFigs(B2531*$O2531+$N2531)&amp;" "&amp;$J2531</f>
        <v>580 µA</v>
      </c>
      <c r="X2531" t="str" cm="1">
        <f t="array" ref="X2531">RoundToTwoSigFigs(C2531*$O2531+$N2531)&amp;" "&amp;$J2531</f>
        <v>580 µA</v>
      </c>
      <c r="Y2531" t="b">
        <f t="shared" si="117"/>
        <v>1</v>
      </c>
      <c r="Z2531" t="b">
        <f t="shared" si="118"/>
        <v>1</v>
      </c>
      <c r="AA2531" t="b">
        <f t="shared" si="119"/>
        <v>1</v>
      </c>
    </row>
    <row r="2532" spans="1:27" x14ac:dyDescent="0.25">
      <c r="A2532">
        <v>2531</v>
      </c>
      <c r="B2532">
        <v>0.04</v>
      </c>
      <c r="C2532">
        <v>7.0000000000000007E-2</v>
      </c>
      <c r="D2532" t="s">
        <v>697</v>
      </c>
      <c r="E2532" t="s">
        <v>102</v>
      </c>
      <c r="F2532">
        <v>0.01</v>
      </c>
      <c r="G2532">
        <v>0.104</v>
      </c>
      <c r="H2532">
        <v>9.9999999999999995E-7</v>
      </c>
      <c r="I2532" t="s">
        <v>24</v>
      </c>
      <c r="J2532" t="s">
        <v>22</v>
      </c>
      <c r="K2532">
        <v>0.01</v>
      </c>
      <c r="L2532">
        <v>2</v>
      </c>
      <c r="M2532" t="s">
        <v>21</v>
      </c>
      <c r="N2532">
        <v>97</v>
      </c>
      <c r="O2532">
        <v>1200</v>
      </c>
      <c r="P2532">
        <v>96.53</v>
      </c>
      <c r="Q2532">
        <v>1192.0999999999999</v>
      </c>
      <c r="U2532" t="s">
        <v>2767</v>
      </c>
      <c r="V2532" t="s">
        <v>2740</v>
      </c>
      <c r="W2532" t="str" cm="1">
        <f t="array" ref="W2532">RoundToTwoSigFigs(B2532*$O2532+$N2532)&amp;" "&amp;$J2532</f>
        <v>140 µA</v>
      </c>
      <c r="X2532" t="str" cm="1">
        <f t="array" ref="X2532">RoundToTwoSigFigs(C2532*$O2532+$N2532)&amp;" "&amp;$J2532</f>
        <v>180 µA</v>
      </c>
      <c r="Y2532" t="b">
        <f t="shared" si="117"/>
        <v>1</v>
      </c>
      <c r="Z2532" t="b">
        <f t="shared" si="118"/>
        <v>1</v>
      </c>
      <c r="AA2532" t="b">
        <f t="shared" si="119"/>
        <v>1</v>
      </c>
    </row>
    <row r="2533" spans="1:27" x14ac:dyDescent="0.25">
      <c r="A2533">
        <v>2532</v>
      </c>
      <c r="B2533">
        <v>0.04</v>
      </c>
      <c r="C2533">
        <v>7.0000000000000007E-2</v>
      </c>
      <c r="D2533" t="s">
        <v>697</v>
      </c>
      <c r="E2533" t="s">
        <v>102</v>
      </c>
      <c r="F2533">
        <v>0.01</v>
      </c>
      <c r="G2533">
        <v>0.104</v>
      </c>
      <c r="H2533">
        <v>1.0000000000000001E-5</v>
      </c>
      <c r="I2533" t="s">
        <v>24</v>
      </c>
      <c r="J2533" t="s">
        <v>22</v>
      </c>
      <c r="K2533">
        <v>0.01</v>
      </c>
      <c r="L2533">
        <v>2</v>
      </c>
      <c r="M2533" t="s">
        <v>21</v>
      </c>
      <c r="N2533">
        <v>97</v>
      </c>
      <c r="O2533">
        <v>1191.5</v>
      </c>
      <c r="P2533">
        <v>96.691000000000003</v>
      </c>
      <c r="Q2533">
        <v>1191.3</v>
      </c>
      <c r="U2533" t="s">
        <v>2767</v>
      </c>
      <c r="V2533" t="s">
        <v>2740</v>
      </c>
      <c r="W2533" t="str" cm="1">
        <f t="array" ref="W2533">RoundToTwoSigFigs(B2533*$O2533+$N2533)&amp;" "&amp;$J2533</f>
        <v>140 µA</v>
      </c>
      <c r="X2533" t="str" cm="1">
        <f t="array" ref="X2533">RoundToTwoSigFigs(C2533*$O2533+$N2533)&amp;" "&amp;$J2533</f>
        <v>180 µA</v>
      </c>
      <c r="Y2533" t="b">
        <f t="shared" si="117"/>
        <v>1</v>
      </c>
      <c r="Z2533" t="b">
        <f t="shared" si="118"/>
        <v>1</v>
      </c>
      <c r="AA2533" t="b">
        <f t="shared" si="119"/>
        <v>1</v>
      </c>
    </row>
    <row r="2534" spans="1:27" x14ac:dyDescent="0.25">
      <c r="A2534">
        <v>2533</v>
      </c>
      <c r="B2534">
        <v>0.04</v>
      </c>
      <c r="C2534">
        <v>7.0000000000000007E-2</v>
      </c>
      <c r="D2534" t="s">
        <v>697</v>
      </c>
      <c r="E2534" t="s">
        <v>102</v>
      </c>
      <c r="F2534">
        <v>0.01</v>
      </c>
      <c r="G2534">
        <v>0.104</v>
      </c>
      <c r="H2534">
        <v>1E-4</v>
      </c>
      <c r="I2534" t="s">
        <v>24</v>
      </c>
      <c r="J2534" t="s">
        <v>22</v>
      </c>
      <c r="K2534">
        <v>0.01</v>
      </c>
      <c r="L2534">
        <v>2</v>
      </c>
      <c r="M2534" t="s">
        <v>21</v>
      </c>
      <c r="N2534">
        <v>111.72</v>
      </c>
      <c r="O2534">
        <v>1119.7</v>
      </c>
      <c r="P2534">
        <v>111.68</v>
      </c>
      <c r="Q2534">
        <v>1118.5999999999999</v>
      </c>
      <c r="U2534" t="s">
        <v>2691</v>
      </c>
      <c r="V2534" t="s">
        <v>2741</v>
      </c>
      <c r="W2534" t="str" cm="1">
        <f t="array" ref="W2534">RoundToTwoSigFigs(B2534*$O2534+$N2534)&amp;" "&amp;$J2534</f>
        <v>160 µA</v>
      </c>
      <c r="X2534" t="str" cm="1">
        <f t="array" ref="X2534">RoundToTwoSigFigs(C2534*$O2534+$N2534)&amp;" "&amp;$J2534</f>
        <v>190 µA</v>
      </c>
      <c r="Y2534" t="b">
        <f t="shared" si="117"/>
        <v>1</v>
      </c>
      <c r="Z2534" t="b">
        <f t="shared" si="118"/>
        <v>1</v>
      </c>
      <c r="AA2534" t="b">
        <f t="shared" si="119"/>
        <v>1</v>
      </c>
    </row>
    <row r="2535" spans="1:27" x14ac:dyDescent="0.25">
      <c r="A2535">
        <v>2534</v>
      </c>
      <c r="B2535">
        <v>0.04</v>
      </c>
      <c r="C2535">
        <v>7.0000000000000007E-2</v>
      </c>
      <c r="D2535" t="s">
        <v>697</v>
      </c>
      <c r="E2535" t="s">
        <v>102</v>
      </c>
      <c r="F2535">
        <v>0.01</v>
      </c>
      <c r="G2535">
        <v>0.104</v>
      </c>
      <c r="H2535">
        <v>1E-3</v>
      </c>
      <c r="I2535" t="s">
        <v>24</v>
      </c>
      <c r="J2535" t="s">
        <v>22</v>
      </c>
      <c r="K2535">
        <v>0.01</v>
      </c>
      <c r="L2535">
        <v>2</v>
      </c>
      <c r="M2535" t="s">
        <v>21</v>
      </c>
      <c r="N2535">
        <v>583.96</v>
      </c>
      <c r="O2535">
        <v>353.65</v>
      </c>
      <c r="P2535">
        <v>583.98</v>
      </c>
      <c r="Q2535">
        <v>351.6</v>
      </c>
      <c r="U2535" t="s">
        <v>2692</v>
      </c>
      <c r="V2535" t="s">
        <v>2742</v>
      </c>
      <c r="W2535" t="str" cm="1">
        <f t="array" ref="W2535">RoundToTwoSigFigs(B2535*$O2535+$N2535)&amp;" "&amp;$J2535</f>
        <v>600 µA</v>
      </c>
      <c r="X2535" t="str" cm="1">
        <f t="array" ref="X2535">RoundToTwoSigFigs(C2535*$O2535+$N2535)&amp;" "&amp;$J2535</f>
        <v>610 µA</v>
      </c>
      <c r="Y2535" t="b">
        <f t="shared" si="117"/>
        <v>1</v>
      </c>
      <c r="Z2535" t="b">
        <f t="shared" si="118"/>
        <v>1</v>
      </c>
      <c r="AA2535" t="b">
        <f t="shared" si="119"/>
        <v>1</v>
      </c>
    </row>
    <row r="2536" spans="1:27" x14ac:dyDescent="0.25">
      <c r="A2536">
        <v>2535</v>
      </c>
      <c r="B2536">
        <v>0.04</v>
      </c>
      <c r="C2536">
        <v>7.0000000000000007E-2</v>
      </c>
      <c r="D2536" t="s">
        <v>697</v>
      </c>
      <c r="E2536" t="s">
        <v>102</v>
      </c>
      <c r="F2536">
        <v>0.01</v>
      </c>
      <c r="G2536">
        <v>0.104</v>
      </c>
      <c r="H2536">
        <v>0.01</v>
      </c>
      <c r="I2536" t="s">
        <v>24</v>
      </c>
      <c r="J2536" t="s">
        <v>22</v>
      </c>
      <c r="K2536">
        <v>0.01</v>
      </c>
      <c r="L2536">
        <v>2</v>
      </c>
      <c r="M2536" t="s">
        <v>21</v>
      </c>
      <c r="N2536">
        <v>5791.2</v>
      </c>
      <c r="O2536">
        <v>316.08</v>
      </c>
      <c r="P2536">
        <v>5791.2</v>
      </c>
      <c r="Q2536">
        <v>315.2</v>
      </c>
      <c r="U2536" t="s">
        <v>2567</v>
      </c>
      <c r="V2536" t="s">
        <v>2567</v>
      </c>
      <c r="W2536" t="str" cm="1">
        <f t="array" ref="W2536">RoundToTwoSigFigs(B2536*$O2536+$N2536)&amp;" "&amp;$J2536</f>
        <v>5800 µA</v>
      </c>
      <c r="X2536" t="str" cm="1">
        <f t="array" ref="X2536">RoundToTwoSigFigs(C2536*$O2536+$N2536)&amp;" "&amp;$J2536</f>
        <v>5800 µA</v>
      </c>
      <c r="Y2536" t="b">
        <f t="shared" si="117"/>
        <v>1</v>
      </c>
      <c r="Z2536" t="b">
        <f t="shared" si="118"/>
        <v>1</v>
      </c>
      <c r="AA2536" t="b">
        <f t="shared" si="119"/>
        <v>1</v>
      </c>
    </row>
    <row r="2537" spans="1:27" x14ac:dyDescent="0.25">
      <c r="A2537">
        <v>2536</v>
      </c>
      <c r="B2537">
        <v>0.4</v>
      </c>
      <c r="C2537">
        <v>0.7</v>
      </c>
      <c r="D2537" t="s">
        <v>697</v>
      </c>
      <c r="E2537" t="s">
        <v>102</v>
      </c>
      <c r="F2537">
        <v>0.1</v>
      </c>
      <c r="G2537">
        <v>1.04</v>
      </c>
      <c r="H2537">
        <v>1.0000000000000001E-5</v>
      </c>
      <c r="I2537" t="s">
        <v>24</v>
      </c>
      <c r="J2537" t="s">
        <v>23</v>
      </c>
      <c r="K2537">
        <v>0.01</v>
      </c>
      <c r="L2537">
        <v>2</v>
      </c>
      <c r="M2537" t="s">
        <v>21</v>
      </c>
      <c r="N2537">
        <v>1</v>
      </c>
      <c r="O2537">
        <v>1.5</v>
      </c>
      <c r="P2537">
        <v>0.99589000000000005</v>
      </c>
      <c r="Q2537">
        <v>1.4890000000000001</v>
      </c>
      <c r="U2537" t="s">
        <v>2589</v>
      </c>
      <c r="V2537" t="s">
        <v>2670</v>
      </c>
      <c r="W2537" t="str" cm="1">
        <f t="array" ref="W2537">RoundToTwoSigFigs(B2537*$O2537+$N2537)&amp;" "&amp;$J2537</f>
        <v>1.6 mA</v>
      </c>
      <c r="X2537" t="str" cm="1">
        <f t="array" ref="X2537">RoundToTwoSigFigs(C2537*$O2537+$N2537)&amp;" "&amp;$J2537</f>
        <v>2 mA</v>
      </c>
      <c r="Y2537" t="b">
        <f t="shared" si="117"/>
        <v>1</v>
      </c>
      <c r="Z2537" t="b">
        <f t="shared" si="118"/>
        <v>1</v>
      </c>
      <c r="AA2537" t="b">
        <f t="shared" si="119"/>
        <v>1</v>
      </c>
    </row>
    <row r="2538" spans="1:27" x14ac:dyDescent="0.25">
      <c r="A2538">
        <v>2537</v>
      </c>
      <c r="B2538">
        <v>0.4</v>
      </c>
      <c r="C2538">
        <v>0.7</v>
      </c>
      <c r="D2538" t="s">
        <v>697</v>
      </c>
      <c r="E2538" t="s">
        <v>102</v>
      </c>
      <c r="F2538">
        <v>0.1</v>
      </c>
      <c r="G2538">
        <v>1.04</v>
      </c>
      <c r="H2538">
        <v>1E-4</v>
      </c>
      <c r="I2538" t="s">
        <v>24</v>
      </c>
      <c r="J2538" t="s">
        <v>23</v>
      </c>
      <c r="K2538">
        <v>0.01</v>
      </c>
      <c r="L2538">
        <v>2</v>
      </c>
      <c r="M2538" t="s">
        <v>21</v>
      </c>
      <c r="N2538">
        <v>1</v>
      </c>
      <c r="O2538">
        <v>1.4883999999999999</v>
      </c>
      <c r="P2538">
        <v>0.99738000000000004</v>
      </c>
      <c r="Q2538">
        <v>1.4882</v>
      </c>
      <c r="U2538" t="s">
        <v>2589</v>
      </c>
      <c r="V2538" t="s">
        <v>2670</v>
      </c>
      <c r="W2538" t="str" cm="1">
        <f t="array" ref="W2538">RoundToTwoSigFigs(B2538*$O2538+$N2538)&amp;" "&amp;$J2538</f>
        <v>1.6 mA</v>
      </c>
      <c r="X2538" t="str" cm="1">
        <f t="array" ref="X2538">RoundToTwoSigFigs(C2538*$O2538+$N2538)&amp;" "&amp;$J2538</f>
        <v>2 mA</v>
      </c>
      <c r="Y2538" t="b">
        <f t="shared" si="117"/>
        <v>1</v>
      </c>
      <c r="Z2538" t="b">
        <f t="shared" si="118"/>
        <v>1</v>
      </c>
      <c r="AA2538" t="b">
        <f t="shared" si="119"/>
        <v>1</v>
      </c>
    </row>
    <row r="2539" spans="1:27" x14ac:dyDescent="0.25">
      <c r="A2539">
        <v>2538</v>
      </c>
      <c r="B2539">
        <v>0.4</v>
      </c>
      <c r="C2539">
        <v>0.7</v>
      </c>
      <c r="D2539" t="s">
        <v>697</v>
      </c>
      <c r="E2539" t="s">
        <v>102</v>
      </c>
      <c r="F2539">
        <v>0.1</v>
      </c>
      <c r="G2539">
        <v>1.04</v>
      </c>
      <c r="H2539">
        <v>1E-3</v>
      </c>
      <c r="I2539" t="s">
        <v>24</v>
      </c>
      <c r="J2539" t="s">
        <v>23</v>
      </c>
      <c r="K2539">
        <v>0.01</v>
      </c>
      <c r="L2539">
        <v>2</v>
      </c>
      <c r="M2539" t="s">
        <v>21</v>
      </c>
      <c r="N2539">
        <v>1.1829000000000001</v>
      </c>
      <c r="O2539">
        <v>1.4133</v>
      </c>
      <c r="P2539">
        <v>1.1409</v>
      </c>
      <c r="Q2539">
        <v>1.4124000000000001</v>
      </c>
      <c r="U2539" t="s">
        <v>2590</v>
      </c>
      <c r="V2539" t="s">
        <v>2693</v>
      </c>
      <c r="W2539" t="str" cm="1">
        <f t="array" ref="W2539">RoundToTwoSigFigs(B2539*$O2539+$N2539)&amp;" "&amp;$J2539</f>
        <v>1.7 mA</v>
      </c>
      <c r="X2539" t="str" cm="1">
        <f t="array" ref="X2539">RoundToTwoSigFigs(C2539*$O2539+$N2539)&amp;" "&amp;$J2539</f>
        <v>2.2 mA</v>
      </c>
      <c r="Y2539" t="b">
        <f t="shared" si="117"/>
        <v>1</v>
      </c>
      <c r="Z2539" t="b">
        <f t="shared" si="118"/>
        <v>1</v>
      </c>
      <c r="AA2539" t="b">
        <f t="shared" si="119"/>
        <v>1</v>
      </c>
    </row>
    <row r="2540" spans="1:27" x14ac:dyDescent="0.25">
      <c r="A2540">
        <v>2539</v>
      </c>
      <c r="B2540">
        <v>0.4</v>
      </c>
      <c r="C2540">
        <v>0.7</v>
      </c>
      <c r="D2540" t="s">
        <v>697</v>
      </c>
      <c r="E2540" t="s">
        <v>102</v>
      </c>
      <c r="F2540">
        <v>0.1</v>
      </c>
      <c r="G2540">
        <v>1.04</v>
      </c>
      <c r="H2540">
        <v>0.01</v>
      </c>
      <c r="I2540" t="s">
        <v>24</v>
      </c>
      <c r="J2540" t="s">
        <v>23</v>
      </c>
      <c r="K2540">
        <v>0.01</v>
      </c>
      <c r="L2540">
        <v>2</v>
      </c>
      <c r="M2540" t="s">
        <v>21</v>
      </c>
      <c r="N2540">
        <v>5.9116</v>
      </c>
      <c r="O2540">
        <v>0.47821000000000002</v>
      </c>
      <c r="P2540">
        <v>5.8383000000000003</v>
      </c>
      <c r="Q2540">
        <v>0.47621000000000002</v>
      </c>
      <c r="U2540" t="s">
        <v>2591</v>
      </c>
      <c r="V2540" t="s">
        <v>2694</v>
      </c>
      <c r="W2540" t="str" cm="1">
        <f t="array" ref="W2540">RoundToTwoSigFigs(B2540*$O2540+$N2540)&amp;" "&amp;$J2540</f>
        <v>6.1 mA</v>
      </c>
      <c r="X2540" t="str" cm="1">
        <f t="array" ref="X2540">RoundToTwoSigFigs(C2540*$O2540+$N2540)&amp;" "&amp;$J2540</f>
        <v>6.2 mA</v>
      </c>
      <c r="Y2540" t="b">
        <f t="shared" si="117"/>
        <v>1</v>
      </c>
      <c r="Z2540" t="b">
        <f t="shared" si="118"/>
        <v>1</v>
      </c>
      <c r="AA2540" t="b">
        <f t="shared" si="119"/>
        <v>1</v>
      </c>
    </row>
    <row r="2541" spans="1:27" x14ac:dyDescent="0.25">
      <c r="A2541">
        <v>2540</v>
      </c>
      <c r="B2541">
        <v>0.4</v>
      </c>
      <c r="C2541">
        <v>0.7</v>
      </c>
      <c r="D2541" t="s">
        <v>697</v>
      </c>
      <c r="E2541" t="s">
        <v>102</v>
      </c>
      <c r="F2541">
        <v>0.1</v>
      </c>
      <c r="G2541">
        <v>1.04</v>
      </c>
      <c r="H2541">
        <v>0.1</v>
      </c>
      <c r="I2541" t="s">
        <v>24</v>
      </c>
      <c r="J2541" t="s">
        <v>23</v>
      </c>
      <c r="K2541">
        <v>0.01</v>
      </c>
      <c r="L2541">
        <v>2</v>
      </c>
      <c r="M2541" t="s">
        <v>21</v>
      </c>
      <c r="N2541">
        <v>57.947000000000003</v>
      </c>
      <c r="O2541">
        <v>0.32961000000000001</v>
      </c>
      <c r="P2541">
        <v>57.91</v>
      </c>
      <c r="Q2541">
        <v>0.32873000000000002</v>
      </c>
      <c r="U2541" t="s">
        <v>2565</v>
      </c>
      <c r="V2541" t="s">
        <v>2565</v>
      </c>
      <c r="W2541" t="str" cm="1">
        <f t="array" ref="W2541">RoundToTwoSigFigs(B2541*$O2541+$N2541)&amp;" "&amp;$J2541</f>
        <v>58 mA</v>
      </c>
      <c r="X2541" t="str" cm="1">
        <f t="array" ref="X2541">RoundToTwoSigFigs(C2541*$O2541+$N2541)&amp;" "&amp;$J2541</f>
        <v>58 mA</v>
      </c>
      <c r="Y2541" t="b">
        <f t="shared" si="117"/>
        <v>1</v>
      </c>
      <c r="Z2541" t="b">
        <f t="shared" si="118"/>
        <v>1</v>
      </c>
      <c r="AA2541" t="b">
        <f t="shared" si="119"/>
        <v>1</v>
      </c>
    </row>
    <row r="2542" spans="1:27" x14ac:dyDescent="0.25">
      <c r="A2542">
        <v>2541</v>
      </c>
      <c r="B2542">
        <v>4</v>
      </c>
      <c r="C2542">
        <v>7</v>
      </c>
      <c r="D2542" t="s">
        <v>697</v>
      </c>
      <c r="E2542" t="s">
        <v>102</v>
      </c>
      <c r="F2542">
        <v>1</v>
      </c>
      <c r="G2542">
        <v>10.4</v>
      </c>
      <c r="H2542">
        <v>1E-4</v>
      </c>
      <c r="I2542" t="s">
        <v>24</v>
      </c>
      <c r="J2542" t="s">
        <v>23</v>
      </c>
      <c r="K2542">
        <v>0.01</v>
      </c>
      <c r="L2542">
        <v>2</v>
      </c>
      <c r="M2542" t="s">
        <v>21</v>
      </c>
      <c r="N2542">
        <v>18</v>
      </c>
      <c r="O2542">
        <v>1.4</v>
      </c>
      <c r="P2542">
        <v>17.128</v>
      </c>
      <c r="Q2542">
        <v>1.4000999999999999</v>
      </c>
      <c r="U2542" t="s">
        <v>2671</v>
      </c>
      <c r="V2542" t="s">
        <v>2594</v>
      </c>
      <c r="W2542" t="str" cm="1">
        <f t="array" ref="W2542">RoundToTwoSigFigs(B2542*$O2542+$N2542)&amp;" "&amp;$J2542</f>
        <v>24 mA</v>
      </c>
      <c r="X2542" t="str" cm="1">
        <f t="array" ref="X2542">RoundToTwoSigFigs(C2542*$O2542+$N2542)&amp;" "&amp;$J2542</f>
        <v>28 mA</v>
      </c>
      <c r="Y2542" t="b">
        <f t="shared" si="117"/>
        <v>1</v>
      </c>
      <c r="Z2542" t="b">
        <f t="shared" si="118"/>
        <v>1</v>
      </c>
      <c r="AA2542" t="b">
        <f t="shared" si="119"/>
        <v>1</v>
      </c>
    </row>
    <row r="2543" spans="1:27" x14ac:dyDescent="0.25">
      <c r="A2543">
        <v>2542</v>
      </c>
      <c r="B2543">
        <v>4</v>
      </c>
      <c r="C2543">
        <v>7</v>
      </c>
      <c r="D2543" t="s">
        <v>697</v>
      </c>
      <c r="E2543" t="s">
        <v>102</v>
      </c>
      <c r="F2543">
        <v>1</v>
      </c>
      <c r="G2543">
        <v>10.4</v>
      </c>
      <c r="H2543">
        <v>1E-3</v>
      </c>
      <c r="I2543" t="s">
        <v>24</v>
      </c>
      <c r="J2543" t="s">
        <v>23</v>
      </c>
      <c r="K2543">
        <v>0.01</v>
      </c>
      <c r="L2543">
        <v>2</v>
      </c>
      <c r="M2543" t="s">
        <v>21</v>
      </c>
      <c r="N2543">
        <v>18</v>
      </c>
      <c r="O2543">
        <v>1.3998999999999999</v>
      </c>
      <c r="P2543">
        <v>17.138000000000002</v>
      </c>
      <c r="Q2543">
        <v>1.3996999999999999</v>
      </c>
      <c r="U2543" t="s">
        <v>2671</v>
      </c>
      <c r="V2543" t="s">
        <v>2594</v>
      </c>
      <c r="W2543" t="str" cm="1">
        <f t="array" ref="W2543">RoundToTwoSigFigs(B2543*$O2543+$N2543)&amp;" "&amp;$J2543</f>
        <v>24 mA</v>
      </c>
      <c r="X2543" t="str" cm="1">
        <f t="array" ref="X2543">RoundToTwoSigFigs(C2543*$O2543+$N2543)&amp;" "&amp;$J2543</f>
        <v>28 mA</v>
      </c>
      <c r="Y2543" t="b">
        <f t="shared" si="117"/>
        <v>1</v>
      </c>
      <c r="Z2543" t="b">
        <f t="shared" si="118"/>
        <v>1</v>
      </c>
      <c r="AA2543" t="b">
        <f t="shared" si="119"/>
        <v>1</v>
      </c>
    </row>
    <row r="2544" spans="1:27" x14ac:dyDescent="0.25">
      <c r="A2544">
        <v>2543</v>
      </c>
      <c r="B2544">
        <v>4</v>
      </c>
      <c r="C2544">
        <v>7</v>
      </c>
      <c r="D2544" t="s">
        <v>697</v>
      </c>
      <c r="E2544" t="s">
        <v>102</v>
      </c>
      <c r="F2544">
        <v>1</v>
      </c>
      <c r="G2544">
        <v>10.4</v>
      </c>
      <c r="H2544">
        <v>0.01</v>
      </c>
      <c r="I2544" t="s">
        <v>24</v>
      </c>
      <c r="J2544" t="s">
        <v>23</v>
      </c>
      <c r="K2544">
        <v>0.01</v>
      </c>
      <c r="L2544">
        <v>2</v>
      </c>
      <c r="M2544" t="s">
        <v>21</v>
      </c>
      <c r="N2544">
        <v>18.047000000000001</v>
      </c>
      <c r="O2544">
        <v>1.3634999999999999</v>
      </c>
      <c r="P2544">
        <v>18.045000000000002</v>
      </c>
      <c r="Q2544">
        <v>1.3626</v>
      </c>
      <c r="U2544" t="s">
        <v>2671</v>
      </c>
      <c r="V2544" t="s">
        <v>2594</v>
      </c>
      <c r="W2544" t="str" cm="1">
        <f t="array" ref="W2544">RoundToTwoSigFigs(B2544*$O2544+$N2544)&amp;" "&amp;$J2544</f>
        <v>24 mA</v>
      </c>
      <c r="X2544" t="str" cm="1">
        <f t="array" ref="X2544">RoundToTwoSigFigs(C2544*$O2544+$N2544)&amp;" "&amp;$J2544</f>
        <v>28 mA</v>
      </c>
      <c r="Y2544" t="b">
        <f t="shared" si="117"/>
        <v>1</v>
      </c>
      <c r="Z2544" t="b">
        <f t="shared" si="118"/>
        <v>1</v>
      </c>
      <c r="AA2544" t="b">
        <f t="shared" si="119"/>
        <v>1</v>
      </c>
    </row>
    <row r="2545" spans="1:27" x14ac:dyDescent="0.25">
      <c r="A2545">
        <v>2544</v>
      </c>
      <c r="B2545">
        <v>4</v>
      </c>
      <c r="C2545">
        <v>7</v>
      </c>
      <c r="D2545" t="s">
        <v>697</v>
      </c>
      <c r="E2545" t="s">
        <v>102</v>
      </c>
      <c r="F2545">
        <v>1</v>
      </c>
      <c r="G2545">
        <v>10.4</v>
      </c>
      <c r="H2545">
        <v>0.1</v>
      </c>
      <c r="I2545" t="s">
        <v>24</v>
      </c>
      <c r="J2545" t="s">
        <v>23</v>
      </c>
      <c r="K2545">
        <v>0.01</v>
      </c>
      <c r="L2545">
        <v>2</v>
      </c>
      <c r="M2545" t="s">
        <v>21</v>
      </c>
      <c r="N2545">
        <v>60.057000000000002</v>
      </c>
      <c r="O2545">
        <v>0.58243</v>
      </c>
      <c r="P2545">
        <v>60.055</v>
      </c>
      <c r="Q2545">
        <v>0.58052000000000004</v>
      </c>
      <c r="U2545" t="s">
        <v>2568</v>
      </c>
      <c r="V2545" t="s">
        <v>2592</v>
      </c>
      <c r="W2545" t="str" cm="1">
        <f t="array" ref="W2545">RoundToTwoSigFigs(B2545*$O2545+$N2545)&amp;" "&amp;$J2545</f>
        <v>62 mA</v>
      </c>
      <c r="X2545" t="str" cm="1">
        <f t="array" ref="X2545">RoundToTwoSigFigs(C2545*$O2545+$N2545)&amp;" "&amp;$J2545</f>
        <v>64 mA</v>
      </c>
      <c r="Y2545" t="b">
        <f t="shared" si="117"/>
        <v>1</v>
      </c>
      <c r="Z2545" t="b">
        <f t="shared" si="118"/>
        <v>1</v>
      </c>
      <c r="AA2545" t="b">
        <f t="shared" si="119"/>
        <v>1</v>
      </c>
    </row>
    <row r="2546" spans="1:27" x14ac:dyDescent="0.25">
      <c r="A2546">
        <v>2545</v>
      </c>
      <c r="B2546">
        <v>4</v>
      </c>
      <c r="C2546">
        <v>7</v>
      </c>
      <c r="D2546" t="s">
        <v>697</v>
      </c>
      <c r="E2546" t="s">
        <v>102</v>
      </c>
      <c r="F2546">
        <v>1</v>
      </c>
      <c r="G2546">
        <v>10.4</v>
      </c>
      <c r="H2546">
        <v>1</v>
      </c>
      <c r="I2546" t="s">
        <v>24</v>
      </c>
      <c r="J2546" t="s">
        <v>23</v>
      </c>
      <c r="K2546">
        <v>0.01</v>
      </c>
      <c r="L2546">
        <v>2</v>
      </c>
      <c r="M2546" t="s">
        <v>21</v>
      </c>
      <c r="N2546">
        <v>579.27</v>
      </c>
      <c r="O2546">
        <v>0.34275</v>
      </c>
      <c r="P2546">
        <v>579.27</v>
      </c>
      <c r="Q2546">
        <v>0.34186</v>
      </c>
      <c r="U2546" t="s">
        <v>2593</v>
      </c>
      <c r="V2546" t="s">
        <v>2593</v>
      </c>
      <c r="W2546" t="str" cm="1">
        <f t="array" ref="W2546">RoundToTwoSigFigs(B2546*$O2546+$N2546)&amp;" "&amp;$J2546</f>
        <v>580 mA</v>
      </c>
      <c r="X2546" t="str" cm="1">
        <f t="array" ref="X2546">RoundToTwoSigFigs(C2546*$O2546+$N2546)&amp;" "&amp;$J2546</f>
        <v>580 mA</v>
      </c>
      <c r="Y2546" t="b">
        <f t="shared" si="117"/>
        <v>1</v>
      </c>
      <c r="Z2546" t="b">
        <f t="shared" si="118"/>
        <v>1</v>
      </c>
      <c r="AA2546" t="b">
        <f t="shared" si="119"/>
        <v>1</v>
      </c>
    </row>
    <row r="2547" spans="1:27" x14ac:dyDescent="0.25">
      <c r="A2547">
        <v>2546</v>
      </c>
      <c r="B2547">
        <v>4.0000000000000002E-9</v>
      </c>
      <c r="C2547">
        <v>6.9999999999999998E-9</v>
      </c>
      <c r="D2547" t="s">
        <v>697</v>
      </c>
      <c r="E2547" t="s">
        <v>25</v>
      </c>
      <c r="F2547">
        <v>1.0000000000000001E-9</v>
      </c>
      <c r="G2547">
        <v>1E-8</v>
      </c>
      <c r="H2547">
        <v>1.0000000000000002E-12</v>
      </c>
      <c r="I2547" t="s">
        <v>2481</v>
      </c>
      <c r="J2547" t="s">
        <v>26</v>
      </c>
      <c r="N2547">
        <v>3.5999999999999997E-2</v>
      </c>
      <c r="O2547">
        <v>6600000</v>
      </c>
      <c r="P2547">
        <v>3.5476000000000001E-2</v>
      </c>
      <c r="Q2547">
        <v>6559300</v>
      </c>
      <c r="U2547" t="s">
        <v>2743</v>
      </c>
      <c r="V2547" t="s">
        <v>2744</v>
      </c>
      <c r="W2547" t="str" cm="1">
        <f t="array" ref="W2547">RoundToTwoSigFigs(B2547*$O2547+$N2547)&amp;" "&amp;$J2547</f>
        <v>0.062 nF</v>
      </c>
      <c r="X2547" t="str" cm="1">
        <f t="array" ref="X2547">RoundToTwoSigFigs(C2547*$O2547+$N2547)&amp;" "&amp;$J2547</f>
        <v>0.082 nF</v>
      </c>
      <c r="Y2547" t="b">
        <f t="shared" si="117"/>
        <v>1</v>
      </c>
      <c r="Z2547" t="b">
        <f t="shared" si="118"/>
        <v>1</v>
      </c>
      <c r="AA2547" t="b">
        <f t="shared" si="119"/>
        <v>1</v>
      </c>
    </row>
    <row r="2548" spans="1:27" x14ac:dyDescent="0.25">
      <c r="A2548">
        <v>2547</v>
      </c>
      <c r="B2548">
        <v>4.0000000000000002E-9</v>
      </c>
      <c r="C2548">
        <v>6.9999999999999998E-9</v>
      </c>
      <c r="D2548" t="s">
        <v>697</v>
      </c>
      <c r="E2548" t="s">
        <v>25</v>
      </c>
      <c r="F2548">
        <v>1.0000000000000001E-9</v>
      </c>
      <c r="G2548">
        <v>1E-8</v>
      </c>
      <c r="H2548">
        <v>1.0000000000000001E-11</v>
      </c>
      <c r="I2548" t="s">
        <v>2481</v>
      </c>
      <c r="J2548" t="s">
        <v>26</v>
      </c>
      <c r="N2548">
        <v>3.5999999999999997E-2</v>
      </c>
      <c r="O2548">
        <v>6536700</v>
      </c>
      <c r="P2548">
        <v>3.5893000000000001E-2</v>
      </c>
      <c r="Q2548">
        <v>6534200</v>
      </c>
      <c r="U2548" t="s">
        <v>2743</v>
      </c>
      <c r="V2548" t="s">
        <v>2744</v>
      </c>
      <c r="W2548" t="str" cm="1">
        <f t="array" ref="W2548">RoundToTwoSigFigs(B2548*$O2548+$N2548)&amp;" "&amp;$J2548</f>
        <v>0.062 nF</v>
      </c>
      <c r="X2548" t="str" cm="1">
        <f t="array" ref="X2548">RoundToTwoSigFigs(C2548*$O2548+$N2548)&amp;" "&amp;$J2548</f>
        <v>0.082 nF</v>
      </c>
      <c r="Y2548" t="b">
        <f t="shared" si="117"/>
        <v>1</v>
      </c>
      <c r="Z2548" t="b">
        <f t="shared" si="118"/>
        <v>1</v>
      </c>
      <c r="AA2548" t="b">
        <f t="shared" si="119"/>
        <v>1</v>
      </c>
    </row>
    <row r="2549" spans="1:27" x14ac:dyDescent="0.25">
      <c r="A2549">
        <v>2548</v>
      </c>
      <c r="B2549">
        <v>4.0000000000000002E-9</v>
      </c>
      <c r="C2549">
        <v>6.9999999999999998E-9</v>
      </c>
      <c r="D2549" t="s">
        <v>697</v>
      </c>
      <c r="E2549" t="s">
        <v>25</v>
      </c>
      <c r="F2549">
        <v>1.0000000000000001E-9</v>
      </c>
      <c r="G2549">
        <v>1E-8</v>
      </c>
      <c r="H2549">
        <v>1E-10</v>
      </c>
      <c r="I2549" t="s">
        <v>2481</v>
      </c>
      <c r="J2549" t="s">
        <v>26</v>
      </c>
      <c r="N2549">
        <v>6.6424999999999998E-2</v>
      </c>
      <c r="O2549">
        <v>5023200</v>
      </c>
      <c r="P2549">
        <v>6.6402000000000003E-2</v>
      </c>
      <c r="Q2549">
        <v>5012600</v>
      </c>
      <c r="U2549" t="s">
        <v>2745</v>
      </c>
      <c r="V2549" t="s">
        <v>2746</v>
      </c>
      <c r="W2549" t="str" cm="1">
        <f t="array" ref="W2549">RoundToTwoSigFigs(B2549*$O2549+$N2549)&amp;" "&amp;$J2549</f>
        <v>0.087 nF</v>
      </c>
      <c r="X2549" t="str" cm="1">
        <f t="array" ref="X2549">RoundToTwoSigFigs(C2549*$O2549+$N2549)&amp;" "&amp;$J2549</f>
        <v>0.1 nF</v>
      </c>
      <c r="Y2549" t="b">
        <f t="shared" si="117"/>
        <v>1</v>
      </c>
      <c r="Z2549" t="b">
        <f t="shared" si="118"/>
        <v>1</v>
      </c>
      <c r="AA2549" t="b">
        <f t="shared" si="119"/>
        <v>1</v>
      </c>
    </row>
    <row r="2550" spans="1:27" x14ac:dyDescent="0.25">
      <c r="A2550">
        <v>2549</v>
      </c>
      <c r="B2550">
        <v>4.0000000000000002E-9</v>
      </c>
      <c r="C2550">
        <v>6.9999999999999998E-9</v>
      </c>
      <c r="D2550" t="s">
        <v>697</v>
      </c>
      <c r="E2550" t="s">
        <v>25</v>
      </c>
      <c r="F2550">
        <v>1.0000000000000001E-9</v>
      </c>
      <c r="G2550">
        <v>1E-8</v>
      </c>
      <c r="H2550">
        <v>1.0000000000000001E-9</v>
      </c>
      <c r="I2550" t="s">
        <v>2481</v>
      </c>
      <c r="J2550" t="s">
        <v>26</v>
      </c>
      <c r="N2550">
        <v>0.57862999999999998</v>
      </c>
      <c r="O2550">
        <v>1104800</v>
      </c>
      <c r="P2550">
        <v>0.57862999999999998</v>
      </c>
      <c r="Q2550">
        <v>1095300</v>
      </c>
      <c r="U2550" t="s">
        <v>2595</v>
      </c>
      <c r="V2550" t="s">
        <v>2596</v>
      </c>
      <c r="W2550" t="str" cm="1">
        <f t="array" ref="W2550">RoundToTwoSigFigs(B2550*$O2550+$N2550)&amp;" "&amp;$J2550</f>
        <v>0.58 nF</v>
      </c>
      <c r="X2550" t="str" cm="1">
        <f t="array" ref="X2550">RoundToTwoSigFigs(C2550*$O2550+$N2550)&amp;" "&amp;$J2550</f>
        <v>0.59 nF</v>
      </c>
      <c r="Y2550" t="b">
        <f t="shared" si="117"/>
        <v>1</v>
      </c>
      <c r="Z2550" t="b">
        <f t="shared" si="118"/>
        <v>1</v>
      </c>
      <c r="AA2550" t="b">
        <f t="shared" si="119"/>
        <v>1</v>
      </c>
    </row>
    <row r="2551" spans="1:27" x14ac:dyDescent="0.25">
      <c r="A2551">
        <v>2550</v>
      </c>
      <c r="B2551">
        <v>4.0000000000000002E-9</v>
      </c>
      <c r="C2551">
        <v>6.9999999999999998E-9</v>
      </c>
      <c r="D2551" t="s">
        <v>697</v>
      </c>
      <c r="E2551" t="s">
        <v>25</v>
      </c>
      <c r="F2551">
        <v>1.0000000000000001E-9</v>
      </c>
      <c r="G2551">
        <v>1E-8</v>
      </c>
      <c r="H2551">
        <v>1E-8</v>
      </c>
      <c r="I2551" t="s">
        <v>2481</v>
      </c>
      <c r="J2551" t="s">
        <v>26</v>
      </c>
      <c r="N2551">
        <v>5.7903000000000002</v>
      </c>
      <c r="O2551">
        <v>3024400</v>
      </c>
      <c r="P2551">
        <v>5.7903000000000002</v>
      </c>
      <c r="Q2551">
        <v>3020500</v>
      </c>
      <c r="U2551" t="s">
        <v>2597</v>
      </c>
      <c r="V2551" t="s">
        <v>2597</v>
      </c>
      <c r="W2551" t="str" cm="1">
        <f t="array" ref="W2551">RoundToTwoSigFigs(B2551*$O2551+$N2551)&amp;" "&amp;$J2551</f>
        <v>5.8 nF</v>
      </c>
      <c r="X2551" t="str" cm="1">
        <f t="array" ref="X2551">RoundToTwoSigFigs(C2551*$O2551+$N2551)&amp;" "&amp;$J2551</f>
        <v>5.8 nF</v>
      </c>
      <c r="Y2551" t="b">
        <f t="shared" si="117"/>
        <v>1</v>
      </c>
      <c r="Z2551" t="b">
        <f t="shared" si="118"/>
        <v>1</v>
      </c>
      <c r="AA2551" t="b">
        <f t="shared" si="119"/>
        <v>1</v>
      </c>
    </row>
    <row r="2552" spans="1:27" x14ac:dyDescent="0.25">
      <c r="A2552">
        <v>2551</v>
      </c>
      <c r="B2552">
        <v>4.0000000000000001E-8</v>
      </c>
      <c r="C2552">
        <v>7.0000000000000005E-8</v>
      </c>
      <c r="D2552" t="s">
        <v>697</v>
      </c>
      <c r="E2552" t="s">
        <v>25</v>
      </c>
      <c r="F2552">
        <v>1E-8</v>
      </c>
      <c r="G2552">
        <v>1.0000000000000001E-7</v>
      </c>
      <c r="H2552">
        <v>1.0000000000000001E-11</v>
      </c>
      <c r="I2552" t="s">
        <v>2481</v>
      </c>
      <c r="J2552" t="s">
        <v>26</v>
      </c>
      <c r="N2552">
        <v>0.5</v>
      </c>
      <c r="O2552">
        <v>5800000</v>
      </c>
      <c r="P2552">
        <v>0.48988999999999999</v>
      </c>
      <c r="Q2552">
        <v>5801600</v>
      </c>
      <c r="U2552" t="s">
        <v>2747</v>
      </c>
      <c r="V2552" t="s">
        <v>2748</v>
      </c>
      <c r="W2552" t="str" cm="1">
        <f t="array" ref="W2552">RoundToTwoSigFigs(B2552*$O2552+$N2552)&amp;" "&amp;$J2552</f>
        <v>0.73 nF</v>
      </c>
      <c r="X2552" t="str" cm="1">
        <f t="array" ref="X2552">RoundToTwoSigFigs(C2552*$O2552+$N2552)&amp;" "&amp;$J2552</f>
        <v>0.91 nF</v>
      </c>
      <c r="Y2552" t="b">
        <f t="shared" si="117"/>
        <v>1</v>
      </c>
      <c r="Z2552" t="b">
        <f t="shared" si="118"/>
        <v>1</v>
      </c>
      <c r="AA2552" t="b">
        <f t="shared" si="119"/>
        <v>1</v>
      </c>
    </row>
    <row r="2553" spans="1:27" x14ac:dyDescent="0.25">
      <c r="A2553">
        <v>2552</v>
      </c>
      <c r="B2553">
        <v>4.0000000000000001E-8</v>
      </c>
      <c r="C2553">
        <v>7.0000000000000005E-8</v>
      </c>
      <c r="D2553" t="s">
        <v>697</v>
      </c>
      <c r="E2553" t="s">
        <v>25</v>
      </c>
      <c r="F2553">
        <v>1E-8</v>
      </c>
      <c r="G2553">
        <v>1.0000000000000001E-7</v>
      </c>
      <c r="H2553">
        <v>1E-10</v>
      </c>
      <c r="I2553" t="s">
        <v>2481</v>
      </c>
      <c r="J2553" t="s">
        <v>26</v>
      </c>
      <c r="N2553">
        <v>0.5</v>
      </c>
      <c r="O2553">
        <v>5788200</v>
      </c>
      <c r="P2553">
        <v>0.49306</v>
      </c>
      <c r="Q2553">
        <v>5785500</v>
      </c>
      <c r="U2553" t="s">
        <v>2747</v>
      </c>
      <c r="V2553" t="s">
        <v>2748</v>
      </c>
      <c r="W2553" t="str" cm="1">
        <f t="array" ref="W2553">RoundToTwoSigFigs(B2553*$O2553+$N2553)&amp;" "&amp;$J2553</f>
        <v>0.73 nF</v>
      </c>
      <c r="X2553" t="str" cm="1">
        <f t="array" ref="X2553">RoundToTwoSigFigs(C2553*$O2553+$N2553)&amp;" "&amp;$J2553</f>
        <v>0.91 nF</v>
      </c>
      <c r="Y2553" t="b">
        <f t="shared" si="117"/>
        <v>1</v>
      </c>
      <c r="Z2553" t="b">
        <f t="shared" si="118"/>
        <v>1</v>
      </c>
      <c r="AA2553" t="b">
        <f t="shared" si="119"/>
        <v>1</v>
      </c>
    </row>
    <row r="2554" spans="1:27" x14ac:dyDescent="0.25">
      <c r="A2554">
        <v>2553</v>
      </c>
      <c r="B2554">
        <v>4.0000000000000001E-8</v>
      </c>
      <c r="C2554">
        <v>7.0000000000000005E-8</v>
      </c>
      <c r="D2554" t="s">
        <v>697</v>
      </c>
      <c r="E2554" t="s">
        <v>25</v>
      </c>
      <c r="F2554">
        <v>1E-8</v>
      </c>
      <c r="G2554">
        <v>1.0000000000000001E-7</v>
      </c>
      <c r="H2554">
        <v>1.0000000000000001E-9</v>
      </c>
      <c r="I2554" t="s">
        <v>2481</v>
      </c>
      <c r="J2554" t="s">
        <v>26</v>
      </c>
      <c r="N2554">
        <v>0.74933000000000005</v>
      </c>
      <c r="O2554">
        <v>4690300</v>
      </c>
      <c r="P2554">
        <v>0.74914000000000003</v>
      </c>
      <c r="Q2554">
        <v>4679800</v>
      </c>
      <c r="U2554" t="s">
        <v>2749</v>
      </c>
      <c r="V2554" t="s">
        <v>2672</v>
      </c>
      <c r="W2554" t="str" cm="1">
        <f t="array" ref="W2554">RoundToTwoSigFigs(B2554*$O2554+$N2554)&amp;" "&amp;$J2554</f>
        <v>0.94 nF</v>
      </c>
      <c r="X2554" t="str" cm="1">
        <f t="array" ref="X2554">RoundToTwoSigFigs(C2554*$O2554+$N2554)&amp;" "&amp;$J2554</f>
        <v>1.1 nF</v>
      </c>
      <c r="Y2554" t="b">
        <f t="shared" si="117"/>
        <v>1</v>
      </c>
      <c r="Z2554" t="b">
        <f t="shared" si="118"/>
        <v>1</v>
      </c>
      <c r="AA2554" t="b">
        <f t="shared" si="119"/>
        <v>1</v>
      </c>
    </row>
    <row r="2555" spans="1:27" x14ac:dyDescent="0.25">
      <c r="A2555">
        <v>2554</v>
      </c>
      <c r="B2555">
        <v>4.0000000000000001E-8</v>
      </c>
      <c r="C2555">
        <v>7.0000000000000005E-8</v>
      </c>
      <c r="D2555" t="s">
        <v>697</v>
      </c>
      <c r="E2555" t="s">
        <v>25</v>
      </c>
      <c r="F2555">
        <v>1E-8</v>
      </c>
      <c r="G2555">
        <v>1.0000000000000001E-7</v>
      </c>
      <c r="H2555">
        <v>1E-8</v>
      </c>
      <c r="I2555" t="s">
        <v>2481</v>
      </c>
      <c r="J2555" t="s">
        <v>26</v>
      </c>
      <c r="N2555">
        <v>5.7969999999999997</v>
      </c>
      <c r="O2555">
        <v>1102800</v>
      </c>
      <c r="P2555">
        <v>5.7969999999999997</v>
      </c>
      <c r="Q2555">
        <v>1093300</v>
      </c>
      <c r="U2555" t="s">
        <v>2597</v>
      </c>
      <c r="V2555" t="s">
        <v>2673</v>
      </c>
      <c r="W2555" t="str" cm="1">
        <f t="array" ref="W2555">RoundToTwoSigFigs(B2555*$O2555+$N2555)&amp;" "&amp;$J2555</f>
        <v>5.8 nF</v>
      </c>
      <c r="X2555" t="str" cm="1">
        <f t="array" ref="X2555">RoundToTwoSigFigs(C2555*$O2555+$N2555)&amp;" "&amp;$J2555</f>
        <v>5.9 nF</v>
      </c>
      <c r="Y2555" t="b">
        <f t="shared" si="117"/>
        <v>1</v>
      </c>
      <c r="Z2555" t="b">
        <f t="shared" si="118"/>
        <v>1</v>
      </c>
      <c r="AA2555" t="b">
        <f t="shared" si="119"/>
        <v>1</v>
      </c>
    </row>
    <row r="2556" spans="1:27" x14ac:dyDescent="0.25">
      <c r="A2556">
        <v>2555</v>
      </c>
      <c r="B2556">
        <v>4.0000000000000001E-8</v>
      </c>
      <c r="C2556">
        <v>7.0000000000000005E-8</v>
      </c>
      <c r="D2556" t="s">
        <v>697</v>
      </c>
      <c r="E2556" t="s">
        <v>25</v>
      </c>
      <c r="F2556">
        <v>1E-8</v>
      </c>
      <c r="G2556">
        <v>1.0000000000000001E-7</v>
      </c>
      <c r="H2556">
        <v>1.0000000000000001E-7</v>
      </c>
      <c r="I2556" t="s">
        <v>2481</v>
      </c>
      <c r="J2556" t="s">
        <v>26</v>
      </c>
      <c r="N2556">
        <v>57.904000000000003</v>
      </c>
      <c r="O2556">
        <v>3024300</v>
      </c>
      <c r="P2556">
        <v>57.904000000000003</v>
      </c>
      <c r="Q2556">
        <v>3020400</v>
      </c>
      <c r="U2556" t="s">
        <v>2598</v>
      </c>
      <c r="V2556" t="s">
        <v>2598</v>
      </c>
      <c r="W2556" t="str" cm="1">
        <f t="array" ref="W2556">RoundToTwoSigFigs(B2556*$O2556+$N2556)&amp;" "&amp;$J2556</f>
        <v>58 nF</v>
      </c>
      <c r="X2556" t="str" cm="1">
        <f t="array" ref="X2556">RoundToTwoSigFigs(C2556*$O2556+$N2556)&amp;" "&amp;$J2556</f>
        <v>58 nF</v>
      </c>
      <c r="Y2556" t="b">
        <f t="shared" si="117"/>
        <v>1</v>
      </c>
      <c r="Z2556" t="b">
        <f t="shared" si="118"/>
        <v>1</v>
      </c>
      <c r="AA2556" t="b">
        <f t="shared" si="119"/>
        <v>1</v>
      </c>
    </row>
    <row r="2557" spans="1:27" x14ac:dyDescent="0.25">
      <c r="A2557">
        <v>2556</v>
      </c>
      <c r="B2557">
        <v>3.9999999999999998E-7</v>
      </c>
      <c r="C2557">
        <v>6.9999999999999997E-7</v>
      </c>
      <c r="D2557" t="s">
        <v>697</v>
      </c>
      <c r="E2557" t="s">
        <v>25</v>
      </c>
      <c r="F2557">
        <v>1.0000000000000001E-7</v>
      </c>
      <c r="G2557">
        <v>9.9999999999999995E-7</v>
      </c>
      <c r="H2557">
        <v>1E-10</v>
      </c>
      <c r="I2557" t="s">
        <v>2481</v>
      </c>
      <c r="J2557" t="s">
        <v>26</v>
      </c>
      <c r="N2557">
        <v>6.2</v>
      </c>
      <c r="O2557">
        <v>5200000</v>
      </c>
      <c r="P2557">
        <v>6.1439000000000004</v>
      </c>
      <c r="Q2557">
        <v>5209500</v>
      </c>
      <c r="U2557" t="s">
        <v>2750</v>
      </c>
      <c r="V2557" t="s">
        <v>2751</v>
      </c>
      <c r="W2557" t="str" cm="1">
        <f t="array" ref="W2557">RoundToTwoSigFigs(B2557*$O2557+$N2557)&amp;" "&amp;$J2557</f>
        <v>8.3 nF</v>
      </c>
      <c r="X2557" t="str" cm="1">
        <f t="array" ref="X2557">RoundToTwoSigFigs(C2557*$O2557+$N2557)&amp;" "&amp;$J2557</f>
        <v>9.8 nF</v>
      </c>
      <c r="Y2557" t="b">
        <f t="shared" si="117"/>
        <v>1</v>
      </c>
      <c r="Z2557" t="b">
        <f t="shared" si="118"/>
        <v>1</v>
      </c>
      <c r="AA2557" t="b">
        <f t="shared" si="119"/>
        <v>1</v>
      </c>
    </row>
    <row r="2558" spans="1:27" x14ac:dyDescent="0.25">
      <c r="A2558">
        <v>2557</v>
      </c>
      <c r="B2558">
        <v>3.9999999999999998E-7</v>
      </c>
      <c r="C2558">
        <v>6.9999999999999997E-7</v>
      </c>
      <c r="D2558" t="s">
        <v>697</v>
      </c>
      <c r="E2558" t="s">
        <v>25</v>
      </c>
      <c r="F2558">
        <v>1.0000000000000001E-7</v>
      </c>
      <c r="G2558">
        <v>9.9999999999999995E-7</v>
      </c>
      <c r="H2558">
        <v>1.0000000000000001E-9</v>
      </c>
      <c r="I2558" t="s">
        <v>2481</v>
      </c>
      <c r="J2558" t="s">
        <v>26</v>
      </c>
      <c r="N2558">
        <v>6.2</v>
      </c>
      <c r="O2558">
        <v>5201100</v>
      </c>
      <c r="P2558">
        <v>6.1698000000000004</v>
      </c>
      <c r="Q2558">
        <v>5198399.9999999991</v>
      </c>
      <c r="U2558" t="s">
        <v>2750</v>
      </c>
      <c r="V2558" t="s">
        <v>2751</v>
      </c>
      <c r="W2558" t="str" cm="1">
        <f t="array" ref="W2558">RoundToTwoSigFigs(B2558*$O2558+$N2558)&amp;" "&amp;$J2558</f>
        <v>8.3 nF</v>
      </c>
      <c r="X2558" t="str" cm="1">
        <f t="array" ref="X2558">RoundToTwoSigFigs(C2558*$O2558+$N2558)&amp;" "&amp;$J2558</f>
        <v>9.8 nF</v>
      </c>
      <c r="Y2558" t="b">
        <f t="shared" si="117"/>
        <v>1</v>
      </c>
      <c r="Z2558" t="b">
        <f t="shared" si="118"/>
        <v>1</v>
      </c>
      <c r="AA2558" t="b">
        <f t="shared" si="119"/>
        <v>1</v>
      </c>
    </row>
    <row r="2559" spans="1:27" x14ac:dyDescent="0.25">
      <c r="A2559">
        <v>2558</v>
      </c>
      <c r="B2559">
        <v>3.9999999999999998E-7</v>
      </c>
      <c r="C2559">
        <v>6.9999999999999997E-7</v>
      </c>
      <c r="D2559" t="s">
        <v>697</v>
      </c>
      <c r="E2559" t="s">
        <v>25</v>
      </c>
      <c r="F2559">
        <v>1.0000000000000001E-7</v>
      </c>
      <c r="G2559">
        <v>9.9999999999999995E-7</v>
      </c>
      <c r="H2559">
        <v>1E-8</v>
      </c>
      <c r="I2559" t="s">
        <v>2481</v>
      </c>
      <c r="J2559" t="s">
        <v>26</v>
      </c>
      <c r="N2559">
        <v>8.3825000000000003</v>
      </c>
      <c r="O2559">
        <v>4378300</v>
      </c>
      <c r="P2559">
        <v>8.3808000000000007</v>
      </c>
      <c r="Q2559">
        <v>4368200</v>
      </c>
      <c r="U2559" t="s">
        <v>2752</v>
      </c>
      <c r="V2559" t="s">
        <v>2674</v>
      </c>
      <c r="W2559" t="str" cm="1">
        <f t="array" ref="W2559">RoundToTwoSigFigs(B2559*$O2559+$N2559)&amp;" "&amp;$J2559</f>
        <v>10 nF</v>
      </c>
      <c r="X2559" t="str" cm="1">
        <f t="array" ref="X2559">RoundToTwoSigFigs(C2559*$O2559+$N2559)&amp;" "&amp;$J2559</f>
        <v>11 nF</v>
      </c>
      <c r="Y2559" t="b">
        <f t="shared" si="117"/>
        <v>1</v>
      </c>
      <c r="Z2559" t="b">
        <f t="shared" si="118"/>
        <v>1</v>
      </c>
      <c r="AA2559" t="b">
        <f t="shared" si="119"/>
        <v>1</v>
      </c>
    </row>
    <row r="2560" spans="1:27" x14ac:dyDescent="0.25">
      <c r="A2560">
        <v>2559</v>
      </c>
      <c r="B2560">
        <v>3.9999999999999998E-7</v>
      </c>
      <c r="C2560">
        <v>6.9999999999999997E-7</v>
      </c>
      <c r="D2560" t="s">
        <v>697</v>
      </c>
      <c r="E2560" t="s">
        <v>25</v>
      </c>
      <c r="F2560">
        <v>1.0000000000000001E-7</v>
      </c>
      <c r="G2560">
        <v>9.9999999999999995E-7</v>
      </c>
      <c r="H2560">
        <v>1.0000000000000001E-7</v>
      </c>
      <c r="I2560" t="s">
        <v>2481</v>
      </c>
      <c r="J2560" t="s">
        <v>26</v>
      </c>
      <c r="N2560">
        <v>58.094000000000001</v>
      </c>
      <c r="O2560">
        <v>1100500</v>
      </c>
      <c r="P2560">
        <v>58.094000000000001</v>
      </c>
      <c r="Q2560">
        <v>1091000</v>
      </c>
      <c r="U2560" t="s">
        <v>2675</v>
      </c>
      <c r="V2560" t="s">
        <v>2675</v>
      </c>
      <c r="W2560" t="str" cm="1">
        <f t="array" ref="W2560">RoundToTwoSigFigs(B2560*$O2560+$N2560)&amp;" "&amp;$J2560</f>
        <v>59 nF</v>
      </c>
      <c r="X2560" t="str" cm="1">
        <f t="array" ref="X2560">RoundToTwoSigFigs(C2560*$O2560+$N2560)&amp;" "&amp;$J2560</f>
        <v>59 nF</v>
      </c>
      <c r="Y2560" t="b">
        <f t="shared" si="117"/>
        <v>1</v>
      </c>
      <c r="Z2560" t="b">
        <f t="shared" si="118"/>
        <v>1</v>
      </c>
      <c r="AA2560" t="b">
        <f t="shared" si="119"/>
        <v>1</v>
      </c>
    </row>
    <row r="2561" spans="1:27" x14ac:dyDescent="0.25">
      <c r="A2561">
        <v>2560</v>
      </c>
      <c r="B2561">
        <v>3.9999999999999998E-7</v>
      </c>
      <c r="C2561">
        <v>6.9999999999999997E-7</v>
      </c>
      <c r="D2561" t="s">
        <v>697</v>
      </c>
      <c r="E2561" t="s">
        <v>25</v>
      </c>
      <c r="F2561">
        <v>1.0000000000000001E-7</v>
      </c>
      <c r="G2561">
        <v>9.9999999999999995E-7</v>
      </c>
      <c r="H2561">
        <v>9.9999999999999995E-7</v>
      </c>
      <c r="I2561" t="s">
        <v>2481</v>
      </c>
      <c r="J2561" t="s">
        <v>26</v>
      </c>
      <c r="N2561">
        <v>579.04999999999995</v>
      </c>
      <c r="O2561">
        <v>3024199.9999999995</v>
      </c>
      <c r="P2561">
        <v>579.04999999999995</v>
      </c>
      <c r="Q2561">
        <v>3020300</v>
      </c>
      <c r="U2561" t="s">
        <v>2599</v>
      </c>
      <c r="V2561" t="s">
        <v>2599</v>
      </c>
      <c r="W2561" t="str" cm="1">
        <f t="array" ref="W2561">RoundToTwoSigFigs(B2561*$O2561+$N2561)&amp;" "&amp;$J2561</f>
        <v>580 nF</v>
      </c>
      <c r="X2561" t="str" cm="1">
        <f t="array" ref="X2561">RoundToTwoSigFigs(C2561*$O2561+$N2561)&amp;" "&amp;$J2561</f>
        <v>580 nF</v>
      </c>
      <c r="Y2561" t="b">
        <f t="shared" si="117"/>
        <v>1</v>
      </c>
      <c r="Z2561" t="b">
        <f t="shared" si="118"/>
        <v>1</v>
      </c>
      <c r="AA2561" t="b">
        <f t="shared" si="119"/>
        <v>1</v>
      </c>
    </row>
    <row r="2562" spans="1:27" x14ac:dyDescent="0.25">
      <c r="A2562">
        <v>2561</v>
      </c>
      <c r="B2562">
        <v>30000</v>
      </c>
      <c r="C2562">
        <v>70000</v>
      </c>
      <c r="D2562" t="s">
        <v>697</v>
      </c>
      <c r="E2562" t="s">
        <v>29</v>
      </c>
      <c r="F2562">
        <v>1</v>
      </c>
      <c r="G2562">
        <v>100000</v>
      </c>
      <c r="H2562">
        <v>1</v>
      </c>
      <c r="I2562" t="s">
        <v>20</v>
      </c>
      <c r="J2562" t="s">
        <v>20</v>
      </c>
      <c r="N2562">
        <v>0.87</v>
      </c>
      <c r="O2562">
        <v>1.5999999999999999E-5</v>
      </c>
      <c r="P2562">
        <v>0.81637999999999999</v>
      </c>
      <c r="Q2562">
        <v>1.6364000000000001E-5</v>
      </c>
      <c r="U2562" t="s">
        <v>2695</v>
      </c>
      <c r="V2562" t="s">
        <v>2768</v>
      </c>
      <c r="W2562" t="str" cm="1">
        <f t="array" ref="W2562">RoundToTwoSigFigs(B2562*$O2562+$N2562)&amp;" "&amp;$J2562</f>
        <v>1.4 Hz</v>
      </c>
      <c r="X2562" t="str" cm="1">
        <f t="array" ref="X2562">RoundToTwoSigFigs(C2562*$O2562+$N2562)&amp;" "&amp;$J2562</f>
        <v>2 Hz</v>
      </c>
      <c r="Y2562" t="b">
        <f t="shared" si="117"/>
        <v>0</v>
      </c>
      <c r="Z2562" t="b">
        <f t="shared" si="118"/>
        <v>1</v>
      </c>
      <c r="AA2562" t="b">
        <f t="shared" si="119"/>
        <v>1</v>
      </c>
    </row>
    <row r="2563" spans="1:27" x14ac:dyDescent="0.25">
      <c r="A2563">
        <v>2562</v>
      </c>
      <c r="B2563">
        <v>30000</v>
      </c>
      <c r="C2563">
        <v>70000</v>
      </c>
      <c r="D2563" t="s">
        <v>697</v>
      </c>
      <c r="E2563" t="s">
        <v>29</v>
      </c>
      <c r="F2563">
        <v>1</v>
      </c>
      <c r="G2563">
        <v>100000</v>
      </c>
      <c r="H2563">
        <v>10</v>
      </c>
      <c r="I2563" t="s">
        <v>20</v>
      </c>
      <c r="J2563" t="s">
        <v>20</v>
      </c>
      <c r="N2563">
        <v>5.8379000000000003</v>
      </c>
      <c r="O2563">
        <v>4.8237000000000001E-6</v>
      </c>
      <c r="P2563">
        <v>5.8243</v>
      </c>
      <c r="Q2563">
        <v>4.6826000000000007E-6</v>
      </c>
      <c r="U2563" t="s">
        <v>2580</v>
      </c>
      <c r="V2563" t="s">
        <v>2753</v>
      </c>
      <c r="W2563" t="str" cm="1">
        <f t="array" ref="W2563">RoundToTwoSigFigs(B2563*$O2563+$N2563)&amp;" "&amp;$J2563</f>
        <v>6 Hz</v>
      </c>
      <c r="X2563" t="str" cm="1">
        <f t="array" ref="X2563">RoundToTwoSigFigs(C2563*$O2563+$N2563)&amp;" "&amp;$J2563</f>
        <v>6.2 Hz</v>
      </c>
      <c r="Y2563" t="b">
        <f t="shared" ref="Y2563:Y2626" si="120">AND((W2563=U2563),(V2563=X2563))</f>
        <v>1</v>
      </c>
      <c r="Z2563" t="b">
        <f t="shared" ref="Z2563:Z2626" si="121">AND(B2563&gt;=F2563,B2563&lt;=G2563)</f>
        <v>1</v>
      </c>
      <c r="AA2563" t="b">
        <f t="shared" ref="AA2563:AA2626" si="122">F2563&lt;G2563</f>
        <v>1</v>
      </c>
    </row>
    <row r="2564" spans="1:27" x14ac:dyDescent="0.25">
      <c r="A2564">
        <v>2563</v>
      </c>
      <c r="B2564">
        <v>30000</v>
      </c>
      <c r="C2564">
        <v>70000</v>
      </c>
      <c r="D2564" t="s">
        <v>697</v>
      </c>
      <c r="E2564" t="s">
        <v>29</v>
      </c>
      <c r="F2564">
        <v>1</v>
      </c>
      <c r="G2564">
        <v>100000</v>
      </c>
      <c r="H2564">
        <v>100</v>
      </c>
      <c r="I2564" t="s">
        <v>20</v>
      </c>
      <c r="J2564" t="s">
        <v>20</v>
      </c>
      <c r="N2564">
        <v>58.005000000000003</v>
      </c>
      <c r="O2564">
        <v>3.1698999999999999E-6</v>
      </c>
      <c r="P2564">
        <v>58</v>
      </c>
      <c r="Q2564">
        <v>3.1064999999999998E-6</v>
      </c>
      <c r="U2564" t="s">
        <v>2578</v>
      </c>
      <c r="V2564" t="s">
        <v>2578</v>
      </c>
      <c r="W2564" t="str" cm="1">
        <f t="array" ref="W2564">RoundToTwoSigFigs(B2564*$O2564+$N2564)&amp;" "&amp;$J2564</f>
        <v>58 Hz</v>
      </c>
      <c r="X2564" t="str" cm="1">
        <f t="array" ref="X2564">RoundToTwoSigFigs(C2564*$O2564+$N2564)&amp;" "&amp;$J2564</f>
        <v>58 Hz</v>
      </c>
      <c r="Y2564" t="b">
        <f t="shared" si="120"/>
        <v>1</v>
      </c>
      <c r="Z2564" t="b">
        <f t="shared" si="121"/>
        <v>1</v>
      </c>
      <c r="AA2564" t="b">
        <f t="shared" si="122"/>
        <v>1</v>
      </c>
    </row>
    <row r="2565" spans="1:27" x14ac:dyDescent="0.25">
      <c r="A2565">
        <v>2564</v>
      </c>
      <c r="B2565">
        <v>30000</v>
      </c>
      <c r="C2565">
        <v>70000</v>
      </c>
      <c r="D2565" t="s">
        <v>697</v>
      </c>
      <c r="E2565" t="s">
        <v>29</v>
      </c>
      <c r="F2565">
        <v>1</v>
      </c>
      <c r="G2565">
        <v>100000</v>
      </c>
      <c r="H2565">
        <v>1000</v>
      </c>
      <c r="I2565" t="s">
        <v>20</v>
      </c>
      <c r="J2565" t="s">
        <v>20</v>
      </c>
      <c r="N2565">
        <v>579.98</v>
      </c>
      <c r="O2565">
        <v>2.6531000000000001E-5</v>
      </c>
      <c r="P2565">
        <v>579.97</v>
      </c>
      <c r="Q2565">
        <v>2.6505000000000001E-5</v>
      </c>
      <c r="U2565" t="s">
        <v>2579</v>
      </c>
      <c r="V2565" t="s">
        <v>2579</v>
      </c>
      <c r="W2565" t="str" cm="1">
        <f t="array" ref="W2565">RoundToTwoSigFigs(B2565*$O2565+$N2565)&amp;" "&amp;$J2565</f>
        <v>580 Hz</v>
      </c>
      <c r="X2565" t="str" cm="1">
        <f t="array" ref="X2565">RoundToTwoSigFigs(C2565*$O2565+$N2565)&amp;" "&amp;$J2565</f>
        <v>580 Hz</v>
      </c>
      <c r="Y2565" t="b">
        <f t="shared" si="120"/>
        <v>1</v>
      </c>
      <c r="Z2565" t="b">
        <f t="shared" si="121"/>
        <v>1</v>
      </c>
      <c r="AA2565" t="b">
        <f t="shared" si="122"/>
        <v>1</v>
      </c>
    </row>
    <row r="2566" spans="1:27" x14ac:dyDescent="0.25">
      <c r="A2566">
        <v>2565</v>
      </c>
      <c r="B2566">
        <v>30000</v>
      </c>
      <c r="C2566">
        <v>70000</v>
      </c>
      <c r="D2566" t="s">
        <v>697</v>
      </c>
      <c r="E2566" t="s">
        <v>29</v>
      </c>
      <c r="F2566">
        <v>1</v>
      </c>
      <c r="G2566">
        <v>100000</v>
      </c>
      <c r="H2566">
        <v>10000</v>
      </c>
      <c r="I2566" t="s">
        <v>20</v>
      </c>
      <c r="J2566" t="s">
        <v>20</v>
      </c>
      <c r="N2566">
        <v>5799.7</v>
      </c>
      <c r="O2566">
        <v>2.6461000000000003E-4</v>
      </c>
      <c r="P2566">
        <v>5799.7</v>
      </c>
      <c r="Q2566">
        <v>2.6459999999999998E-4</v>
      </c>
      <c r="U2566" t="s">
        <v>2665</v>
      </c>
      <c r="V2566" t="s">
        <v>2665</v>
      </c>
      <c r="W2566" t="str" cm="1">
        <f t="array" ref="W2566">RoundToTwoSigFigs(B2566*$O2566+$N2566)&amp;" "&amp;$J2566</f>
        <v>5800 Hz</v>
      </c>
      <c r="X2566" t="str" cm="1">
        <f t="array" ref="X2566">RoundToTwoSigFigs(C2566*$O2566+$N2566)&amp;" "&amp;$J2566</f>
        <v>5800 Hz</v>
      </c>
      <c r="Y2566" t="b">
        <f t="shared" si="120"/>
        <v>1</v>
      </c>
      <c r="Z2566" t="b">
        <f t="shared" si="121"/>
        <v>1</v>
      </c>
      <c r="AA2566" t="b">
        <f t="shared" si="122"/>
        <v>1</v>
      </c>
    </row>
    <row r="2567" spans="1:27" x14ac:dyDescent="0.25">
      <c r="A2567">
        <v>2566</v>
      </c>
      <c r="B2567">
        <v>30</v>
      </c>
      <c r="C2567">
        <v>70</v>
      </c>
      <c r="D2567" t="s">
        <v>697</v>
      </c>
      <c r="E2567" t="s">
        <v>893</v>
      </c>
      <c r="F2567">
        <v>1</v>
      </c>
      <c r="G2567">
        <v>100</v>
      </c>
      <c r="H2567">
        <v>1</v>
      </c>
      <c r="I2567" t="s">
        <v>16</v>
      </c>
      <c r="J2567" t="s">
        <v>16</v>
      </c>
      <c r="N2567">
        <v>1.5</v>
      </c>
      <c r="O2567">
        <v>1.0999999999999999E-2</v>
      </c>
      <c r="P2567">
        <v>1.4054</v>
      </c>
      <c r="Q2567">
        <v>1.0453E-2</v>
      </c>
      <c r="U2567" t="s">
        <v>2527</v>
      </c>
      <c r="V2567" t="s">
        <v>2527</v>
      </c>
      <c r="W2567" t="str" cm="1">
        <f t="array" ref="W2567">RoundToTwoSigFigs(B2567*$O2567+$N2567)&amp;" "&amp;$J2567</f>
        <v>1.8 V</v>
      </c>
      <c r="X2567" t="str" cm="1">
        <f t="array" ref="X2567">RoundToTwoSigFigs(C2567*$O2567+$N2567)&amp;" "&amp;$J2567</f>
        <v>2.3 V</v>
      </c>
      <c r="Y2567" t="b">
        <f t="shared" si="120"/>
        <v>0</v>
      </c>
      <c r="Z2567" t="b">
        <f t="shared" si="121"/>
        <v>1</v>
      </c>
      <c r="AA2567" t="b">
        <f t="shared" si="122"/>
        <v>1</v>
      </c>
    </row>
    <row r="2568" spans="1:27" x14ac:dyDescent="0.25">
      <c r="A2568">
        <v>2567</v>
      </c>
      <c r="B2568">
        <v>30</v>
      </c>
      <c r="C2568">
        <v>70</v>
      </c>
      <c r="D2568" t="s">
        <v>697</v>
      </c>
      <c r="E2568" t="s">
        <v>893</v>
      </c>
      <c r="F2568">
        <v>1</v>
      </c>
      <c r="G2568">
        <v>100</v>
      </c>
      <c r="H2568">
        <v>10</v>
      </c>
      <c r="I2568" t="s">
        <v>16</v>
      </c>
      <c r="J2568" t="s">
        <v>16</v>
      </c>
      <c r="N2568">
        <v>5.9149000000000003</v>
      </c>
      <c r="O2568">
        <v>3.8256000000000002E-3</v>
      </c>
      <c r="P2568">
        <v>5.9069000000000003</v>
      </c>
      <c r="Q2568">
        <v>3.6668E-3</v>
      </c>
      <c r="U2568" t="s">
        <v>2524</v>
      </c>
      <c r="V2568" t="s">
        <v>2524</v>
      </c>
      <c r="W2568" t="str" cm="1">
        <f t="array" ref="W2568">RoundToTwoSigFigs(B2568*$O2568+$N2568)&amp;" "&amp;$J2568</f>
        <v>6 V</v>
      </c>
      <c r="X2568" t="str" cm="1">
        <f t="array" ref="X2568">RoundToTwoSigFigs(C2568*$O2568+$N2568)&amp;" "&amp;$J2568</f>
        <v>6.2 V</v>
      </c>
      <c r="Y2568" t="b">
        <f t="shared" si="120"/>
        <v>0</v>
      </c>
      <c r="Z2568" t="b">
        <f t="shared" si="121"/>
        <v>1</v>
      </c>
      <c r="AA2568" t="b">
        <f t="shared" si="122"/>
        <v>1</v>
      </c>
    </row>
    <row r="2569" spans="1:27" x14ac:dyDescent="0.25">
      <c r="A2569">
        <v>2568</v>
      </c>
      <c r="B2569">
        <v>30</v>
      </c>
      <c r="C2569">
        <v>70</v>
      </c>
      <c r="D2569" t="s">
        <v>697</v>
      </c>
      <c r="E2569" t="s">
        <v>893</v>
      </c>
      <c r="F2569">
        <v>1</v>
      </c>
      <c r="G2569">
        <v>100</v>
      </c>
      <c r="H2569">
        <v>100</v>
      </c>
      <c r="I2569" t="s">
        <v>16</v>
      </c>
      <c r="J2569" t="s">
        <v>16</v>
      </c>
      <c r="N2569">
        <v>57.917999999999999</v>
      </c>
      <c r="O2569">
        <v>3.3655999999999998E-3</v>
      </c>
      <c r="P2569">
        <v>57.914999999999999</v>
      </c>
      <c r="Q2569">
        <v>3.2951999999999999E-3</v>
      </c>
      <c r="U2569">
        <v>0</v>
      </c>
      <c r="V2569">
        <v>0</v>
      </c>
      <c r="W2569" t="str" cm="1">
        <f t="array" ref="W2569">RoundToTwoSigFigs(B2569*$O2569+$N2569)&amp;" "&amp;$J2569</f>
        <v>58 V</v>
      </c>
      <c r="X2569" t="str" cm="1">
        <f t="array" ref="X2569">RoundToTwoSigFigs(C2569*$O2569+$N2569)&amp;" "&amp;$J2569</f>
        <v>58 V</v>
      </c>
      <c r="Y2569" t="b">
        <f t="shared" si="120"/>
        <v>0</v>
      </c>
      <c r="Z2569" t="b">
        <f t="shared" si="121"/>
        <v>1</v>
      </c>
      <c r="AA2569" t="b">
        <f t="shared" si="122"/>
        <v>1</v>
      </c>
    </row>
    <row r="2570" spans="1:27" x14ac:dyDescent="0.25">
      <c r="A2570">
        <v>2569</v>
      </c>
      <c r="B2570">
        <v>200</v>
      </c>
      <c r="C2570">
        <v>200</v>
      </c>
      <c r="D2570" t="s">
        <v>697</v>
      </c>
      <c r="E2570" t="s">
        <v>893</v>
      </c>
      <c r="F2570">
        <v>100</v>
      </c>
      <c r="G2570">
        <v>250</v>
      </c>
      <c r="H2570">
        <v>1</v>
      </c>
      <c r="I2570" t="s">
        <v>16</v>
      </c>
      <c r="J2570" t="s">
        <v>16</v>
      </c>
      <c r="N2570">
        <v>1.4</v>
      </c>
      <c r="O2570">
        <v>1.0999999999999999E-2</v>
      </c>
      <c r="P2570">
        <v>1.3332999999999999</v>
      </c>
      <c r="Q2570">
        <v>1.1162E-2</v>
      </c>
      <c r="U2570" t="s">
        <v>2527</v>
      </c>
      <c r="V2570" t="s">
        <v>2527</v>
      </c>
      <c r="W2570" t="str" cm="1">
        <f t="array" ref="W2570">RoundToTwoSigFigs(B2570*$O2570+$N2570)&amp;" "&amp;$J2570</f>
        <v>3.6 V</v>
      </c>
      <c r="X2570" t="str" cm="1">
        <f t="array" ref="X2570">RoundToTwoSigFigs(C2570*$O2570+$N2570)&amp;" "&amp;$J2570</f>
        <v>3.6 V</v>
      </c>
      <c r="Y2570" t="b">
        <f t="shared" si="120"/>
        <v>0</v>
      </c>
      <c r="Z2570" t="b">
        <f t="shared" si="121"/>
        <v>1</v>
      </c>
      <c r="AA2570" t="b">
        <f t="shared" si="122"/>
        <v>1</v>
      </c>
    </row>
    <row r="2571" spans="1:27" x14ac:dyDescent="0.25">
      <c r="A2571">
        <v>2570</v>
      </c>
      <c r="B2571">
        <v>200</v>
      </c>
      <c r="C2571">
        <v>200</v>
      </c>
      <c r="D2571" t="s">
        <v>697</v>
      </c>
      <c r="E2571" t="s">
        <v>893</v>
      </c>
      <c r="F2571">
        <v>100</v>
      </c>
      <c r="G2571">
        <v>250</v>
      </c>
      <c r="H2571">
        <v>10</v>
      </c>
      <c r="I2571" t="s">
        <v>16</v>
      </c>
      <c r="J2571" t="s">
        <v>16</v>
      </c>
      <c r="N2571">
        <v>5.6898999999999997</v>
      </c>
      <c r="O2571">
        <v>5.7678E-3</v>
      </c>
      <c r="P2571">
        <v>5.6798000000000002</v>
      </c>
      <c r="Q2571">
        <v>5.6527000000000001E-3</v>
      </c>
      <c r="U2571" t="s">
        <v>2524</v>
      </c>
      <c r="V2571" t="s">
        <v>2524</v>
      </c>
      <c r="W2571" t="str" cm="1">
        <f t="array" ref="W2571">RoundToTwoSigFigs(B2571*$O2571+$N2571)&amp;" "&amp;$J2571</f>
        <v>6.8 V</v>
      </c>
      <c r="X2571" t="str" cm="1">
        <f t="array" ref="X2571">RoundToTwoSigFigs(C2571*$O2571+$N2571)&amp;" "&amp;$J2571</f>
        <v>6.8 V</v>
      </c>
      <c r="Y2571" t="b">
        <f t="shared" si="120"/>
        <v>0</v>
      </c>
      <c r="Z2571" t="b">
        <f t="shared" si="121"/>
        <v>1</v>
      </c>
      <c r="AA2571" t="b">
        <f t="shared" si="122"/>
        <v>1</v>
      </c>
    </row>
    <row r="2572" spans="1:27" x14ac:dyDescent="0.25">
      <c r="A2572">
        <v>2571</v>
      </c>
      <c r="B2572">
        <v>200</v>
      </c>
      <c r="C2572">
        <v>200</v>
      </c>
      <c r="D2572" t="s">
        <v>697</v>
      </c>
      <c r="E2572" t="s">
        <v>893</v>
      </c>
      <c r="F2572">
        <v>100</v>
      </c>
      <c r="G2572">
        <v>250</v>
      </c>
      <c r="H2572">
        <v>100</v>
      </c>
      <c r="I2572" t="s">
        <v>16</v>
      </c>
      <c r="J2572" t="s">
        <v>16</v>
      </c>
      <c r="N2572">
        <v>57.719000000000001</v>
      </c>
      <c r="O2572">
        <v>2.4580000000000001E-3</v>
      </c>
      <c r="P2572">
        <v>57.716000000000001</v>
      </c>
      <c r="Q2572">
        <v>2.3936000000000001E-3</v>
      </c>
      <c r="U2572" t="s">
        <v>2554</v>
      </c>
      <c r="V2572" t="s">
        <v>2554</v>
      </c>
      <c r="W2572" t="str" cm="1">
        <f t="array" ref="W2572">RoundToTwoSigFigs(B2572*$O2572+$N2572)&amp;" "&amp;$J2572</f>
        <v>58 V</v>
      </c>
      <c r="X2572" t="str" cm="1">
        <f t="array" ref="X2572">RoundToTwoSigFigs(C2572*$O2572+$N2572)&amp;" "&amp;$J2572</f>
        <v>58 V</v>
      </c>
      <c r="Y2572" t="b">
        <f t="shared" si="120"/>
        <v>0</v>
      </c>
      <c r="Z2572" t="b">
        <f t="shared" si="121"/>
        <v>1</v>
      </c>
      <c r="AA2572" t="b">
        <f t="shared" si="122"/>
        <v>1</v>
      </c>
    </row>
    <row r="2573" spans="1:27" x14ac:dyDescent="0.25">
      <c r="A2573">
        <v>2572</v>
      </c>
      <c r="B2573">
        <v>300</v>
      </c>
      <c r="C2573">
        <v>400</v>
      </c>
      <c r="D2573" t="s">
        <v>697</v>
      </c>
      <c r="E2573" t="s">
        <v>893</v>
      </c>
      <c r="F2573">
        <v>250</v>
      </c>
      <c r="G2573">
        <v>500</v>
      </c>
      <c r="H2573">
        <v>1</v>
      </c>
      <c r="I2573" t="s">
        <v>16</v>
      </c>
      <c r="J2573" t="s">
        <v>16</v>
      </c>
      <c r="N2573">
        <v>1.5</v>
      </c>
      <c r="O2573">
        <v>1.0999999999999999E-2</v>
      </c>
      <c r="P2573">
        <v>1.2696000000000001</v>
      </c>
      <c r="Q2573">
        <v>1.1414000000000001E-2</v>
      </c>
      <c r="U2573" t="s">
        <v>2527</v>
      </c>
      <c r="V2573" t="s">
        <v>2527</v>
      </c>
      <c r="W2573" t="str" cm="1">
        <f t="array" ref="W2573">RoundToTwoSigFigs(B2573*$O2573+$N2573)&amp;" "&amp;$J2573</f>
        <v>4.8 V</v>
      </c>
      <c r="X2573" t="str" cm="1">
        <f t="array" ref="X2573">RoundToTwoSigFigs(C2573*$O2573+$N2573)&amp;" "&amp;$J2573</f>
        <v>5.9 V</v>
      </c>
      <c r="Y2573" t="b">
        <f t="shared" si="120"/>
        <v>0</v>
      </c>
      <c r="Z2573" t="b">
        <f t="shared" si="121"/>
        <v>1</v>
      </c>
      <c r="AA2573" t="b">
        <f t="shared" si="122"/>
        <v>1</v>
      </c>
    </row>
    <row r="2574" spans="1:27" x14ac:dyDescent="0.25">
      <c r="A2574">
        <v>2573</v>
      </c>
      <c r="B2574">
        <v>300</v>
      </c>
      <c r="C2574">
        <v>400</v>
      </c>
      <c r="D2574" t="s">
        <v>697</v>
      </c>
      <c r="E2574" t="s">
        <v>893</v>
      </c>
      <c r="F2574">
        <v>250</v>
      </c>
      <c r="G2574">
        <v>500</v>
      </c>
      <c r="H2574">
        <v>10</v>
      </c>
      <c r="I2574" t="s">
        <v>16</v>
      </c>
      <c r="J2574" t="s">
        <v>16</v>
      </c>
      <c r="N2574">
        <v>5.1032000000000002</v>
      </c>
      <c r="O2574">
        <v>8.0275999999999993E-3</v>
      </c>
      <c r="P2574">
        <v>5.0880999999999998</v>
      </c>
      <c r="Q2574">
        <v>7.9319999999999998E-3</v>
      </c>
      <c r="U2574" t="s">
        <v>2524</v>
      </c>
      <c r="V2574" t="s">
        <v>2524</v>
      </c>
      <c r="W2574" t="str" cm="1">
        <f t="array" ref="W2574">RoundToTwoSigFigs(B2574*$O2574+$N2574)&amp;" "&amp;$J2574</f>
        <v>7.5 V</v>
      </c>
      <c r="X2574" t="str" cm="1">
        <f t="array" ref="X2574">RoundToTwoSigFigs(C2574*$O2574+$N2574)&amp;" "&amp;$J2574</f>
        <v>8.3 V</v>
      </c>
      <c r="Y2574" t="b">
        <f t="shared" si="120"/>
        <v>0</v>
      </c>
      <c r="Z2574" t="b">
        <f t="shared" si="121"/>
        <v>1</v>
      </c>
      <c r="AA2574" t="b">
        <f t="shared" si="122"/>
        <v>1</v>
      </c>
    </row>
    <row r="2575" spans="1:27" x14ac:dyDescent="0.25">
      <c r="A2575">
        <v>2574</v>
      </c>
      <c r="B2575">
        <v>300</v>
      </c>
      <c r="C2575">
        <v>400</v>
      </c>
      <c r="D2575" t="s">
        <v>697</v>
      </c>
      <c r="E2575" t="s">
        <v>893</v>
      </c>
      <c r="F2575">
        <v>250</v>
      </c>
      <c r="G2575">
        <v>500</v>
      </c>
      <c r="H2575">
        <v>100</v>
      </c>
      <c r="I2575" t="s">
        <v>16</v>
      </c>
      <c r="J2575" t="s">
        <v>16</v>
      </c>
      <c r="N2575">
        <v>57.497</v>
      </c>
      <c r="O2575">
        <v>2.2225000000000001E-3</v>
      </c>
      <c r="P2575">
        <v>57.502000000000002</v>
      </c>
      <c r="Q2575">
        <v>2.1424999999999999E-3</v>
      </c>
      <c r="U2575" t="s">
        <v>2554</v>
      </c>
      <c r="V2575" t="s">
        <v>2554</v>
      </c>
      <c r="W2575" t="str" cm="1">
        <f t="array" ref="W2575">RoundToTwoSigFigs(B2575*$O2575+$N2575)&amp;" "&amp;$J2575</f>
        <v>58 V</v>
      </c>
      <c r="X2575" t="str" cm="1">
        <f t="array" ref="X2575">RoundToTwoSigFigs(C2575*$O2575+$N2575)&amp;" "&amp;$J2575</f>
        <v>58 V</v>
      </c>
      <c r="Y2575" t="b">
        <f t="shared" si="120"/>
        <v>0</v>
      </c>
      <c r="Z2575" t="b">
        <f t="shared" si="121"/>
        <v>1</v>
      </c>
      <c r="AA2575" t="b">
        <f t="shared" si="122"/>
        <v>1</v>
      </c>
    </row>
    <row r="2576" spans="1:27" x14ac:dyDescent="0.25">
      <c r="A2576">
        <v>2575</v>
      </c>
      <c r="B2576">
        <v>700</v>
      </c>
      <c r="C2576">
        <v>800</v>
      </c>
      <c r="D2576" t="s">
        <v>697</v>
      </c>
      <c r="E2576" t="s">
        <v>903</v>
      </c>
      <c r="F2576">
        <v>500</v>
      </c>
      <c r="G2576">
        <v>1000</v>
      </c>
      <c r="H2576">
        <v>1</v>
      </c>
      <c r="I2576" t="s">
        <v>16</v>
      </c>
      <c r="J2576" t="s">
        <v>16</v>
      </c>
      <c r="N2576">
        <v>1.8</v>
      </c>
      <c r="O2576">
        <v>1.0999999999999999E-2</v>
      </c>
      <c r="P2576">
        <v>1.2242</v>
      </c>
      <c r="Q2576">
        <v>1.1504E-2</v>
      </c>
      <c r="U2576" t="s">
        <v>2620</v>
      </c>
      <c r="V2576" t="s">
        <v>2620</v>
      </c>
      <c r="W2576" t="str" cm="1">
        <f t="array" ref="W2576">RoundToTwoSigFigs(B2576*$O2576+$N2576)&amp;" "&amp;$J2576</f>
        <v>9.5 V</v>
      </c>
      <c r="X2576" t="str" cm="1">
        <f t="array" ref="X2576">RoundToTwoSigFigs(C2576*$O2576+$N2576)&amp;" "&amp;$J2576</f>
        <v>11 V</v>
      </c>
      <c r="Y2576" t="b">
        <f t="shared" si="120"/>
        <v>0</v>
      </c>
      <c r="Z2576" t="b">
        <f t="shared" si="121"/>
        <v>1</v>
      </c>
      <c r="AA2576" t="b">
        <f t="shared" si="122"/>
        <v>1</v>
      </c>
    </row>
    <row r="2577" spans="1:27" x14ac:dyDescent="0.25">
      <c r="A2577">
        <v>2576</v>
      </c>
      <c r="B2577">
        <v>700</v>
      </c>
      <c r="C2577">
        <v>800</v>
      </c>
      <c r="D2577" t="s">
        <v>697</v>
      </c>
      <c r="E2577" t="s">
        <v>903</v>
      </c>
      <c r="F2577">
        <v>500</v>
      </c>
      <c r="G2577">
        <v>1000</v>
      </c>
      <c r="H2577">
        <v>10</v>
      </c>
      <c r="I2577" t="s">
        <v>16</v>
      </c>
      <c r="J2577" t="s">
        <v>16</v>
      </c>
      <c r="N2577">
        <v>4.1692999999999998</v>
      </c>
      <c r="O2577">
        <v>9.8749000000000007E-3</v>
      </c>
      <c r="P2577">
        <v>4.0987</v>
      </c>
      <c r="Q2577">
        <v>9.8767000000000004E-3</v>
      </c>
      <c r="U2577" t="s">
        <v>2524</v>
      </c>
      <c r="V2577" t="s">
        <v>2524</v>
      </c>
      <c r="W2577" t="str" cm="1">
        <f t="array" ref="W2577">RoundToTwoSigFigs(B2577*$O2577+$N2577)&amp;" "&amp;$J2577</f>
        <v>11 V</v>
      </c>
      <c r="X2577" t="str" cm="1">
        <f t="array" ref="X2577">RoundToTwoSigFigs(C2577*$O2577+$N2577)&amp;" "&amp;$J2577</f>
        <v>12 V</v>
      </c>
      <c r="Y2577" t="b">
        <f t="shared" si="120"/>
        <v>0</v>
      </c>
      <c r="Z2577" t="b">
        <f t="shared" si="121"/>
        <v>1</v>
      </c>
      <c r="AA2577" t="b">
        <f t="shared" si="122"/>
        <v>1</v>
      </c>
    </row>
    <row r="2578" spans="1:27" x14ac:dyDescent="0.25">
      <c r="A2578">
        <v>2577</v>
      </c>
      <c r="B2578">
        <v>700</v>
      </c>
      <c r="C2578">
        <v>800</v>
      </c>
      <c r="D2578" t="s">
        <v>697</v>
      </c>
      <c r="E2578" t="s">
        <v>903</v>
      </c>
      <c r="F2578">
        <v>500</v>
      </c>
      <c r="G2578">
        <v>1000</v>
      </c>
      <c r="H2578">
        <v>100</v>
      </c>
      <c r="I2578" t="s">
        <v>16</v>
      </c>
      <c r="J2578" t="s">
        <v>16</v>
      </c>
      <c r="N2578">
        <v>57.066000000000003</v>
      </c>
      <c r="O2578">
        <v>2.4926000000000002E-3</v>
      </c>
      <c r="P2578">
        <v>57.040999999999997</v>
      </c>
      <c r="Q2578">
        <v>2.4497E-3</v>
      </c>
      <c r="U2578" t="s">
        <v>2554</v>
      </c>
      <c r="V2578" t="s">
        <v>2554</v>
      </c>
      <c r="W2578" t="str" cm="1">
        <f t="array" ref="W2578">RoundToTwoSigFigs(B2578*$O2578+$N2578)&amp;" "&amp;$J2578</f>
        <v>59 V</v>
      </c>
      <c r="X2578" t="str" cm="1">
        <f t="array" ref="X2578">RoundToTwoSigFigs(C2578*$O2578+$N2578)&amp;" "&amp;$J2578</f>
        <v>59 V</v>
      </c>
      <c r="Y2578" t="b">
        <f t="shared" si="120"/>
        <v>0</v>
      </c>
      <c r="Z2578" t="b">
        <f t="shared" si="121"/>
        <v>1</v>
      </c>
      <c r="AA2578" t="b">
        <f t="shared" si="122"/>
        <v>1</v>
      </c>
    </row>
    <row r="2579" spans="1:27" x14ac:dyDescent="0.25">
      <c r="A2579">
        <v>2578</v>
      </c>
      <c r="B2579">
        <v>30000000</v>
      </c>
      <c r="C2579">
        <v>70000000</v>
      </c>
      <c r="D2579" t="s">
        <v>697</v>
      </c>
      <c r="E2579" t="s">
        <v>907</v>
      </c>
      <c r="F2579">
        <v>250000</v>
      </c>
      <c r="G2579">
        <v>100000000</v>
      </c>
      <c r="H2579">
        <v>10000</v>
      </c>
      <c r="I2579" t="s">
        <v>104</v>
      </c>
      <c r="J2579" t="s">
        <v>105</v>
      </c>
      <c r="N2579">
        <v>18</v>
      </c>
      <c r="O2579">
        <v>9.2E-6</v>
      </c>
      <c r="P2579">
        <v>13.773</v>
      </c>
      <c r="Q2579">
        <v>9.2419000000000004E-6</v>
      </c>
      <c r="U2579">
        <v>0</v>
      </c>
      <c r="V2579">
        <v>0</v>
      </c>
      <c r="W2579" t="str" cm="1">
        <f t="array" ref="W2579">RoundToTwoSigFigs(B2579*$O2579+$N2579)&amp;" "&amp;$J2579</f>
        <v>290 kΩ</v>
      </c>
      <c r="X2579" t="str" cm="1">
        <f t="array" ref="X2579">RoundToTwoSigFigs(C2579*$O2579+$N2579)&amp;" "&amp;$J2579</f>
        <v>660 kΩ</v>
      </c>
      <c r="Y2579" t="b">
        <f t="shared" si="120"/>
        <v>0</v>
      </c>
      <c r="Z2579" t="b">
        <f t="shared" si="121"/>
        <v>1</v>
      </c>
      <c r="AA2579" t="b">
        <f t="shared" si="122"/>
        <v>1</v>
      </c>
    </row>
    <row r="2580" spans="1:27" x14ac:dyDescent="0.25">
      <c r="A2580">
        <v>2579</v>
      </c>
      <c r="B2580">
        <v>30000000</v>
      </c>
      <c r="C2580">
        <v>70000000</v>
      </c>
      <c r="D2580" t="s">
        <v>697</v>
      </c>
      <c r="E2580" t="s">
        <v>907</v>
      </c>
      <c r="F2580">
        <v>250000</v>
      </c>
      <c r="G2580">
        <v>100000000</v>
      </c>
      <c r="H2580">
        <v>100000</v>
      </c>
      <c r="I2580" t="s">
        <v>104</v>
      </c>
      <c r="J2580" t="s">
        <v>105</v>
      </c>
      <c r="N2580">
        <v>57.523000000000003</v>
      </c>
      <c r="O2580">
        <v>8.8223000000000002E-6</v>
      </c>
      <c r="P2580">
        <v>57.453000000000003</v>
      </c>
      <c r="Q2580">
        <v>8.8227999999999996E-6</v>
      </c>
      <c r="U2580">
        <v>0</v>
      </c>
      <c r="V2580">
        <v>0</v>
      </c>
      <c r="W2580" t="str" cm="1">
        <f t="array" ref="W2580">RoundToTwoSigFigs(B2580*$O2580+$N2580)&amp;" "&amp;$J2580</f>
        <v>320 kΩ</v>
      </c>
      <c r="X2580" t="str" cm="1">
        <f t="array" ref="X2580">RoundToTwoSigFigs(C2580*$O2580+$N2580)&amp;" "&amp;$J2580</f>
        <v>680 kΩ</v>
      </c>
      <c r="Y2580" t="b">
        <f t="shared" si="120"/>
        <v>0</v>
      </c>
      <c r="Z2580" t="b">
        <f t="shared" si="121"/>
        <v>1</v>
      </c>
      <c r="AA2580" t="b">
        <f t="shared" si="122"/>
        <v>1</v>
      </c>
    </row>
    <row r="2581" spans="1:27" x14ac:dyDescent="0.25">
      <c r="A2581">
        <v>2580</v>
      </c>
      <c r="B2581">
        <v>30000000</v>
      </c>
      <c r="C2581">
        <v>70000000</v>
      </c>
      <c r="D2581" t="s">
        <v>697</v>
      </c>
      <c r="E2581" t="s">
        <v>907</v>
      </c>
      <c r="F2581">
        <v>250000</v>
      </c>
      <c r="G2581">
        <v>100000000</v>
      </c>
      <c r="H2581">
        <v>1000000</v>
      </c>
      <c r="I2581" t="s">
        <v>104</v>
      </c>
      <c r="J2581" t="s">
        <v>105</v>
      </c>
      <c r="N2581">
        <v>576.26</v>
      </c>
      <c r="O2581">
        <v>5.2658999999999998E-6</v>
      </c>
      <c r="P2581">
        <v>576.24</v>
      </c>
      <c r="Q2581">
        <v>5.2654999999999998E-6</v>
      </c>
      <c r="U2581">
        <v>0</v>
      </c>
      <c r="V2581">
        <v>0</v>
      </c>
      <c r="W2581" t="str" cm="1">
        <f t="array" ref="W2581">RoundToTwoSigFigs(B2581*$O2581+$N2581)&amp;" "&amp;$J2581</f>
        <v>730 kΩ</v>
      </c>
      <c r="X2581" t="str" cm="1">
        <f t="array" ref="X2581">RoundToTwoSigFigs(C2581*$O2581+$N2581)&amp;" "&amp;$J2581</f>
        <v>940 kΩ</v>
      </c>
      <c r="Y2581" t="b">
        <f t="shared" si="120"/>
        <v>0</v>
      </c>
      <c r="Z2581" t="b">
        <f t="shared" si="121"/>
        <v>1</v>
      </c>
      <c r="AA2581" t="b">
        <f t="shared" si="122"/>
        <v>1</v>
      </c>
    </row>
    <row r="2582" spans="1:27" x14ac:dyDescent="0.25">
      <c r="A2582">
        <v>2581</v>
      </c>
      <c r="B2582">
        <v>30000000</v>
      </c>
      <c r="C2582">
        <v>70000000</v>
      </c>
      <c r="D2582" t="s">
        <v>697</v>
      </c>
      <c r="E2582" t="s">
        <v>907</v>
      </c>
      <c r="F2582">
        <v>250000</v>
      </c>
      <c r="G2582">
        <v>100000000</v>
      </c>
      <c r="H2582">
        <v>10000000</v>
      </c>
      <c r="I2582" t="s">
        <v>104</v>
      </c>
      <c r="J2582" t="s">
        <v>105</v>
      </c>
      <c r="N2582">
        <v>5775</v>
      </c>
      <c r="O2582">
        <v>1.0208E-6</v>
      </c>
      <c r="P2582">
        <v>5775</v>
      </c>
      <c r="Q2582">
        <v>1.0204E-6</v>
      </c>
      <c r="U2582">
        <v>0</v>
      </c>
      <c r="V2582">
        <v>0</v>
      </c>
      <c r="W2582" t="str" cm="1">
        <f t="array" ref="W2582">RoundToTwoSigFigs(B2582*$O2582+$N2582)&amp;" "&amp;$J2582</f>
        <v>5800 kΩ</v>
      </c>
      <c r="X2582" t="str" cm="1">
        <f t="array" ref="X2582">RoundToTwoSigFigs(C2582*$O2582+$N2582)&amp;" "&amp;$J2582</f>
        <v>5800 kΩ</v>
      </c>
      <c r="Y2582" t="b">
        <f t="shared" si="120"/>
        <v>0</v>
      </c>
      <c r="Z2582" t="b">
        <f t="shared" si="121"/>
        <v>1</v>
      </c>
      <c r="AA2582" t="b">
        <f t="shared" si="122"/>
        <v>1</v>
      </c>
    </row>
    <row r="2583" spans="1:27" x14ac:dyDescent="0.25">
      <c r="A2583">
        <v>2582</v>
      </c>
      <c r="B2583">
        <v>200000000</v>
      </c>
      <c r="C2583">
        <v>200000000</v>
      </c>
      <c r="D2583" t="s">
        <v>697</v>
      </c>
      <c r="E2583" t="s">
        <v>907</v>
      </c>
      <c r="F2583">
        <v>100000000</v>
      </c>
      <c r="G2583">
        <v>250000000</v>
      </c>
      <c r="H2583">
        <v>10000</v>
      </c>
      <c r="I2583" t="s">
        <v>104</v>
      </c>
      <c r="J2583" t="s">
        <v>105</v>
      </c>
      <c r="N2583">
        <v>14</v>
      </c>
      <c r="O2583">
        <v>1.1E-5</v>
      </c>
      <c r="P2583">
        <v>13.510999999999999</v>
      </c>
      <c r="Q2583">
        <v>1.0788000000000001E-5</v>
      </c>
      <c r="U2583">
        <v>0</v>
      </c>
      <c r="V2583">
        <v>0</v>
      </c>
      <c r="W2583" t="str" cm="1">
        <f t="array" ref="W2583">RoundToTwoSigFigs(B2583*$O2583+$N2583)&amp;" "&amp;$J2583</f>
        <v>2200 kΩ</v>
      </c>
      <c r="X2583" t="str" cm="1">
        <f t="array" ref="X2583">RoundToTwoSigFigs(C2583*$O2583+$N2583)&amp;" "&amp;$J2583</f>
        <v>2200 kΩ</v>
      </c>
      <c r="Y2583" t="b">
        <f t="shared" si="120"/>
        <v>0</v>
      </c>
      <c r="Z2583" t="b">
        <f t="shared" si="121"/>
        <v>1</v>
      </c>
      <c r="AA2583" t="b">
        <f t="shared" si="122"/>
        <v>1</v>
      </c>
    </row>
    <row r="2584" spans="1:27" x14ac:dyDescent="0.25">
      <c r="A2584">
        <v>2583</v>
      </c>
      <c r="B2584">
        <v>200000000</v>
      </c>
      <c r="C2584">
        <v>200000000</v>
      </c>
      <c r="D2584" t="s">
        <v>697</v>
      </c>
      <c r="E2584" t="s">
        <v>907</v>
      </c>
      <c r="F2584">
        <v>100000000</v>
      </c>
      <c r="G2584">
        <v>250000000</v>
      </c>
      <c r="H2584">
        <v>100000</v>
      </c>
      <c r="I2584" t="s">
        <v>104</v>
      </c>
      <c r="J2584" t="s">
        <v>105</v>
      </c>
      <c r="N2584">
        <v>57.137999999999998</v>
      </c>
      <c r="O2584">
        <v>1.0616E-5</v>
      </c>
      <c r="P2584">
        <v>57.125</v>
      </c>
      <c r="Q2584">
        <v>1.0616E-5</v>
      </c>
      <c r="U2584">
        <v>0</v>
      </c>
      <c r="V2584">
        <v>0</v>
      </c>
      <c r="W2584" t="str" cm="1">
        <f t="array" ref="W2584">RoundToTwoSigFigs(B2584*$O2584+$N2584)&amp;" "&amp;$J2584</f>
        <v>2200 kΩ</v>
      </c>
      <c r="X2584" t="str" cm="1">
        <f t="array" ref="X2584">RoundToTwoSigFigs(C2584*$O2584+$N2584)&amp;" "&amp;$J2584</f>
        <v>2200 kΩ</v>
      </c>
      <c r="Y2584" t="b">
        <f t="shared" si="120"/>
        <v>0</v>
      </c>
      <c r="Z2584" t="b">
        <f t="shared" si="121"/>
        <v>1</v>
      </c>
      <c r="AA2584" t="b">
        <f t="shared" si="122"/>
        <v>1</v>
      </c>
    </row>
    <row r="2585" spans="1:27" x14ac:dyDescent="0.25">
      <c r="A2585">
        <v>2584</v>
      </c>
      <c r="B2585">
        <v>200000000</v>
      </c>
      <c r="C2585">
        <v>200000000</v>
      </c>
      <c r="D2585" t="s">
        <v>697</v>
      </c>
      <c r="E2585" t="s">
        <v>907</v>
      </c>
      <c r="F2585">
        <v>100000000</v>
      </c>
      <c r="G2585">
        <v>250000000</v>
      </c>
      <c r="H2585">
        <v>1000000</v>
      </c>
      <c r="I2585" t="s">
        <v>104</v>
      </c>
      <c r="J2585" t="s">
        <v>105</v>
      </c>
      <c r="N2585">
        <v>575.4</v>
      </c>
      <c r="O2585">
        <v>8.7861000000000005E-6</v>
      </c>
      <c r="P2585">
        <v>575.35</v>
      </c>
      <c r="Q2585">
        <v>8.7861000000000005E-6</v>
      </c>
      <c r="U2585">
        <v>0</v>
      </c>
      <c r="V2585">
        <v>0</v>
      </c>
      <c r="W2585" t="str" cm="1">
        <f t="array" ref="W2585">RoundToTwoSigFigs(B2585*$O2585+$N2585)&amp;" "&amp;$J2585</f>
        <v>2300 kΩ</v>
      </c>
      <c r="X2585" t="str" cm="1">
        <f t="array" ref="X2585">RoundToTwoSigFigs(C2585*$O2585+$N2585)&amp;" "&amp;$J2585</f>
        <v>2300 kΩ</v>
      </c>
      <c r="Y2585" t="b">
        <f t="shared" si="120"/>
        <v>0</v>
      </c>
      <c r="Z2585" t="b">
        <f t="shared" si="121"/>
        <v>1</v>
      </c>
      <c r="AA2585" t="b">
        <f t="shared" si="122"/>
        <v>1</v>
      </c>
    </row>
    <row r="2586" spans="1:27" x14ac:dyDescent="0.25">
      <c r="A2586">
        <v>2585</v>
      </c>
      <c r="B2586">
        <v>200000000</v>
      </c>
      <c r="C2586">
        <v>200000000</v>
      </c>
      <c r="D2586" t="s">
        <v>697</v>
      </c>
      <c r="E2586" t="s">
        <v>907</v>
      </c>
      <c r="F2586">
        <v>100000000</v>
      </c>
      <c r="G2586">
        <v>250000000</v>
      </c>
      <c r="H2586">
        <v>10000000</v>
      </c>
      <c r="I2586" t="s">
        <v>104</v>
      </c>
      <c r="J2586" t="s">
        <v>105</v>
      </c>
      <c r="N2586">
        <v>5773</v>
      </c>
      <c r="O2586">
        <v>2.5170000000000002E-6</v>
      </c>
      <c r="P2586">
        <v>5772.9</v>
      </c>
      <c r="Q2586">
        <v>2.5167E-6</v>
      </c>
      <c r="U2586">
        <v>0</v>
      </c>
      <c r="V2586">
        <v>0</v>
      </c>
      <c r="W2586" t="str" cm="1">
        <f t="array" ref="W2586">RoundToTwoSigFigs(B2586*$O2586+$N2586)&amp;" "&amp;$J2586</f>
        <v>6300 kΩ</v>
      </c>
      <c r="X2586" t="str" cm="1">
        <f t="array" ref="X2586">RoundToTwoSigFigs(C2586*$O2586+$N2586)&amp;" "&amp;$J2586</f>
        <v>6300 kΩ</v>
      </c>
      <c r="Y2586" t="b">
        <f t="shared" si="120"/>
        <v>0</v>
      </c>
      <c r="Z2586" t="b">
        <f t="shared" si="121"/>
        <v>1</v>
      </c>
      <c r="AA2586" t="b">
        <f t="shared" si="122"/>
        <v>1</v>
      </c>
    </row>
    <row r="2587" spans="1:27" x14ac:dyDescent="0.25">
      <c r="A2587">
        <v>2586</v>
      </c>
      <c r="B2587">
        <v>200000000</v>
      </c>
      <c r="C2587">
        <v>200000000</v>
      </c>
      <c r="D2587" t="s">
        <v>697</v>
      </c>
      <c r="E2587" t="s">
        <v>907</v>
      </c>
      <c r="F2587">
        <v>100000000</v>
      </c>
      <c r="G2587">
        <v>250000000</v>
      </c>
      <c r="H2587">
        <v>100000000</v>
      </c>
      <c r="I2587" t="s">
        <v>104</v>
      </c>
      <c r="J2587" t="s">
        <v>105</v>
      </c>
      <c r="N2587">
        <v>57896</v>
      </c>
      <c r="O2587">
        <v>1.3129000000000002E-6</v>
      </c>
      <c r="P2587">
        <v>57896</v>
      </c>
      <c r="Q2587">
        <v>1.3127999999999999E-6</v>
      </c>
      <c r="U2587">
        <v>0</v>
      </c>
      <c r="V2587">
        <v>0</v>
      </c>
      <c r="W2587" t="str" cm="1">
        <f t="array" ref="W2587">RoundToTwoSigFigs(B2587*$O2587+$N2587)&amp;" "&amp;$J2587</f>
        <v>58000 kΩ</v>
      </c>
      <c r="X2587" t="str" cm="1">
        <f t="array" ref="X2587">RoundToTwoSigFigs(C2587*$O2587+$N2587)&amp;" "&amp;$J2587</f>
        <v>58000 kΩ</v>
      </c>
      <c r="Y2587" t="b">
        <f t="shared" si="120"/>
        <v>0</v>
      </c>
      <c r="Z2587" t="b">
        <f t="shared" si="121"/>
        <v>1</v>
      </c>
      <c r="AA2587" t="b">
        <f t="shared" si="122"/>
        <v>1</v>
      </c>
    </row>
    <row r="2588" spans="1:27" x14ac:dyDescent="0.25">
      <c r="A2588">
        <v>2587</v>
      </c>
      <c r="B2588">
        <v>300000000</v>
      </c>
      <c r="C2588">
        <v>400000000</v>
      </c>
      <c r="D2588" t="s">
        <v>697</v>
      </c>
      <c r="E2588" t="s">
        <v>907</v>
      </c>
      <c r="F2588">
        <v>250000000</v>
      </c>
      <c r="G2588">
        <v>500000000</v>
      </c>
      <c r="H2588">
        <v>10000</v>
      </c>
      <c r="I2588" t="s">
        <v>104</v>
      </c>
      <c r="J2588" t="s">
        <v>105</v>
      </c>
      <c r="N2588">
        <v>18</v>
      </c>
      <c r="O2588">
        <v>1.1E-5</v>
      </c>
      <c r="P2588">
        <v>12.763999999999999</v>
      </c>
      <c r="Q2588">
        <v>1.1008999999999999E-5</v>
      </c>
      <c r="U2588">
        <v>0</v>
      </c>
      <c r="V2588">
        <v>0</v>
      </c>
      <c r="W2588" t="str" cm="1">
        <f t="array" ref="W2588">RoundToTwoSigFigs(B2588*$O2588+$N2588)&amp;" "&amp;$J2588</f>
        <v>3300 kΩ</v>
      </c>
      <c r="X2588" t="str" cm="1">
        <f t="array" ref="X2588">RoundToTwoSigFigs(C2588*$O2588+$N2588)&amp;" "&amp;$J2588</f>
        <v>4400 kΩ</v>
      </c>
      <c r="Y2588" t="b">
        <f t="shared" si="120"/>
        <v>0</v>
      </c>
      <c r="Z2588" t="b">
        <f t="shared" si="121"/>
        <v>1</v>
      </c>
      <c r="AA2588" t="b">
        <f t="shared" si="122"/>
        <v>1</v>
      </c>
    </row>
    <row r="2589" spans="1:27" x14ac:dyDescent="0.25">
      <c r="A2589">
        <v>2588</v>
      </c>
      <c r="B2589">
        <v>300000000</v>
      </c>
      <c r="C2589">
        <v>400000000</v>
      </c>
      <c r="D2589" t="s">
        <v>697</v>
      </c>
      <c r="E2589" t="s">
        <v>907</v>
      </c>
      <c r="F2589">
        <v>250000000</v>
      </c>
      <c r="G2589">
        <v>500000000</v>
      </c>
      <c r="H2589">
        <v>100000</v>
      </c>
      <c r="I2589" t="s">
        <v>104</v>
      </c>
      <c r="J2589" t="s">
        <v>105</v>
      </c>
      <c r="N2589">
        <v>55.079000000000001</v>
      </c>
      <c r="O2589">
        <v>1.0925000000000001E-5</v>
      </c>
      <c r="P2589">
        <v>54.77</v>
      </c>
      <c r="Q2589">
        <v>1.0926E-5</v>
      </c>
      <c r="U2589">
        <v>0</v>
      </c>
      <c r="V2589">
        <v>0</v>
      </c>
      <c r="W2589" t="str" cm="1">
        <f t="array" ref="W2589">RoundToTwoSigFigs(B2589*$O2589+$N2589)&amp;" "&amp;$J2589</f>
        <v>3300 kΩ</v>
      </c>
      <c r="X2589" t="str" cm="1">
        <f t="array" ref="X2589">RoundToTwoSigFigs(C2589*$O2589+$N2589)&amp;" "&amp;$J2589</f>
        <v>4400 kΩ</v>
      </c>
      <c r="Y2589" t="b">
        <f t="shared" si="120"/>
        <v>0</v>
      </c>
      <c r="Z2589" t="b">
        <f t="shared" si="121"/>
        <v>1</v>
      </c>
      <c r="AA2589" t="b">
        <f t="shared" si="122"/>
        <v>1</v>
      </c>
    </row>
    <row r="2590" spans="1:27" x14ac:dyDescent="0.25">
      <c r="A2590">
        <v>2589</v>
      </c>
      <c r="B2590">
        <v>300000000</v>
      </c>
      <c r="C2590">
        <v>400000000</v>
      </c>
      <c r="D2590" t="s">
        <v>697</v>
      </c>
      <c r="E2590" t="s">
        <v>907</v>
      </c>
      <c r="F2590">
        <v>250000000</v>
      </c>
      <c r="G2590">
        <v>500000000</v>
      </c>
      <c r="H2590">
        <v>1000000</v>
      </c>
      <c r="I2590" t="s">
        <v>104</v>
      </c>
      <c r="J2590" t="s">
        <v>105</v>
      </c>
      <c r="N2590">
        <v>572.66999999999996</v>
      </c>
      <c r="O2590">
        <v>9.9500999999999998E-6</v>
      </c>
      <c r="P2590">
        <v>572.64</v>
      </c>
      <c r="Q2590">
        <v>9.9500999999999998E-6</v>
      </c>
      <c r="U2590">
        <v>0</v>
      </c>
      <c r="V2590">
        <v>0</v>
      </c>
      <c r="W2590" t="str" cm="1">
        <f t="array" ref="W2590">RoundToTwoSigFigs(B2590*$O2590+$N2590)&amp;" "&amp;$J2590</f>
        <v>3600 kΩ</v>
      </c>
      <c r="X2590" t="str" cm="1">
        <f t="array" ref="X2590">RoundToTwoSigFigs(C2590*$O2590+$N2590)&amp;" "&amp;$J2590</f>
        <v>4600 kΩ</v>
      </c>
      <c r="Y2590" t="b">
        <f t="shared" si="120"/>
        <v>0</v>
      </c>
      <c r="Z2590" t="b">
        <f t="shared" si="121"/>
        <v>1</v>
      </c>
      <c r="AA2590" t="b">
        <f t="shared" si="122"/>
        <v>1</v>
      </c>
    </row>
    <row r="2591" spans="1:27" x14ac:dyDescent="0.25">
      <c r="A2591">
        <v>2590</v>
      </c>
      <c r="B2591">
        <v>300000000</v>
      </c>
      <c r="C2591">
        <v>400000000</v>
      </c>
      <c r="D2591" t="s">
        <v>697</v>
      </c>
      <c r="E2591" t="s">
        <v>907</v>
      </c>
      <c r="F2591">
        <v>250000000</v>
      </c>
      <c r="G2591">
        <v>500000000</v>
      </c>
      <c r="H2591">
        <v>10000000</v>
      </c>
      <c r="I2591" t="s">
        <v>104</v>
      </c>
      <c r="J2591" t="s">
        <v>105</v>
      </c>
      <c r="N2591">
        <v>5771.4</v>
      </c>
      <c r="O2591">
        <v>4.4676000000000002E-6</v>
      </c>
      <c r="P2591">
        <v>5771.3</v>
      </c>
      <c r="Q2591">
        <v>4.4673999999999998E-6</v>
      </c>
      <c r="U2591">
        <v>0</v>
      </c>
      <c r="V2591">
        <v>0</v>
      </c>
      <c r="W2591" t="str" cm="1">
        <f t="array" ref="W2591">RoundToTwoSigFigs(B2591*$O2591+$N2591)&amp;" "&amp;$J2591</f>
        <v>7100 kΩ</v>
      </c>
      <c r="X2591" t="str" cm="1">
        <f t="array" ref="X2591">RoundToTwoSigFigs(C2591*$O2591+$N2591)&amp;" "&amp;$J2591</f>
        <v>7600 kΩ</v>
      </c>
      <c r="Y2591" t="b">
        <f t="shared" si="120"/>
        <v>0</v>
      </c>
      <c r="Z2591" t="b">
        <f t="shared" si="121"/>
        <v>1</v>
      </c>
      <c r="AA2591" t="b">
        <f t="shared" si="122"/>
        <v>1</v>
      </c>
    </row>
    <row r="2592" spans="1:27" x14ac:dyDescent="0.25">
      <c r="A2592">
        <v>2591</v>
      </c>
      <c r="B2592">
        <v>700000000</v>
      </c>
      <c r="C2592">
        <v>800000000</v>
      </c>
      <c r="D2592" t="s">
        <v>697</v>
      </c>
      <c r="E2592" t="s">
        <v>907</v>
      </c>
      <c r="F2592">
        <v>500000000</v>
      </c>
      <c r="G2592">
        <v>1000000000</v>
      </c>
      <c r="H2592">
        <v>10000</v>
      </c>
      <c r="I2592" t="s">
        <v>104</v>
      </c>
      <c r="J2592" t="s">
        <v>105</v>
      </c>
      <c r="N2592">
        <v>25</v>
      </c>
      <c r="O2592">
        <v>1.1E-5</v>
      </c>
      <c r="P2592">
        <v>-76.510000000000005</v>
      </c>
      <c r="Q2592">
        <v>1.1211E-5</v>
      </c>
      <c r="U2592">
        <v>0</v>
      </c>
      <c r="V2592">
        <v>0</v>
      </c>
      <c r="W2592" t="str" cm="1">
        <f t="array" ref="W2592">RoundToTwoSigFigs(B2592*$O2592+$N2592)&amp;" "&amp;$J2592</f>
        <v>7700 kΩ</v>
      </c>
      <c r="X2592" t="str" cm="1">
        <f t="array" ref="X2592">RoundToTwoSigFigs(C2592*$O2592+$N2592)&amp;" "&amp;$J2592</f>
        <v>8800 kΩ</v>
      </c>
      <c r="Y2592" t="b">
        <f t="shared" si="120"/>
        <v>0</v>
      </c>
      <c r="Z2592" t="b">
        <f t="shared" si="121"/>
        <v>1</v>
      </c>
      <c r="AA2592" t="b">
        <f t="shared" si="122"/>
        <v>1</v>
      </c>
    </row>
    <row r="2593" spans="1:27" x14ac:dyDescent="0.25">
      <c r="A2593">
        <v>2592</v>
      </c>
      <c r="B2593">
        <v>700000000</v>
      </c>
      <c r="C2593">
        <v>800000000</v>
      </c>
      <c r="D2593" t="s">
        <v>697</v>
      </c>
      <c r="E2593" t="s">
        <v>907</v>
      </c>
      <c r="F2593">
        <v>500000000</v>
      </c>
      <c r="G2593">
        <v>1000000000</v>
      </c>
      <c r="H2593">
        <v>100000</v>
      </c>
      <c r="I2593" t="s">
        <v>104</v>
      </c>
      <c r="J2593" t="s">
        <v>105</v>
      </c>
      <c r="N2593">
        <v>25</v>
      </c>
      <c r="O2593">
        <v>1.1209000000000001E-5</v>
      </c>
      <c r="P2593">
        <v>-75.391000000000005</v>
      </c>
      <c r="Q2593">
        <v>1.1209000000000001E-5</v>
      </c>
      <c r="U2593">
        <v>0</v>
      </c>
      <c r="V2593">
        <v>0</v>
      </c>
      <c r="W2593" t="str" cm="1">
        <f t="array" ref="W2593">RoundToTwoSigFigs(B2593*$O2593+$N2593)&amp;" "&amp;$J2593</f>
        <v>7900 kΩ</v>
      </c>
      <c r="X2593" t="str" cm="1">
        <f t="array" ref="X2593">RoundToTwoSigFigs(C2593*$O2593+$N2593)&amp;" "&amp;$J2593</f>
        <v>9000 kΩ</v>
      </c>
      <c r="Y2593" t="b">
        <f t="shared" si="120"/>
        <v>0</v>
      </c>
      <c r="Z2593" t="b">
        <f t="shared" si="121"/>
        <v>1</v>
      </c>
      <c r="AA2593" t="b">
        <f t="shared" si="122"/>
        <v>1</v>
      </c>
    </row>
    <row r="2594" spans="1:27" x14ac:dyDescent="0.25">
      <c r="A2594">
        <v>2593</v>
      </c>
      <c r="B2594">
        <v>700000000</v>
      </c>
      <c r="C2594">
        <v>800000000</v>
      </c>
      <c r="D2594" t="s">
        <v>697</v>
      </c>
      <c r="E2594" t="s">
        <v>907</v>
      </c>
      <c r="F2594">
        <v>500000000</v>
      </c>
      <c r="G2594">
        <v>1000000000</v>
      </c>
      <c r="H2594">
        <v>1000000</v>
      </c>
      <c r="I2594" t="s">
        <v>104</v>
      </c>
      <c r="J2594" t="s">
        <v>105</v>
      </c>
      <c r="N2594">
        <v>25</v>
      </c>
      <c r="O2594">
        <v>1.1044999999999998E-5</v>
      </c>
      <c r="P2594">
        <v>24.396000000000001</v>
      </c>
      <c r="Q2594">
        <v>1.1044999999999998E-5</v>
      </c>
      <c r="U2594">
        <v>0</v>
      </c>
      <c r="V2594">
        <v>0</v>
      </c>
      <c r="W2594" t="str" cm="1">
        <f t="array" ref="W2594">RoundToTwoSigFigs(B2594*$O2594+$N2594)&amp;" "&amp;$J2594</f>
        <v>7800 kΩ</v>
      </c>
      <c r="X2594" t="str" cm="1">
        <f t="array" ref="X2594">RoundToTwoSigFigs(C2594*$O2594+$N2594)&amp;" "&amp;$J2594</f>
        <v>8900 kΩ</v>
      </c>
      <c r="Y2594" t="b">
        <f t="shared" si="120"/>
        <v>0</v>
      </c>
      <c r="Z2594" t="b">
        <f t="shared" si="121"/>
        <v>1</v>
      </c>
      <c r="AA2594" t="b">
        <f t="shared" si="122"/>
        <v>1</v>
      </c>
    </row>
    <row r="2595" spans="1:27" x14ac:dyDescent="0.25">
      <c r="A2595">
        <v>2594</v>
      </c>
      <c r="B2595">
        <v>700000000</v>
      </c>
      <c r="C2595">
        <v>800000000</v>
      </c>
      <c r="D2595" t="s">
        <v>697</v>
      </c>
      <c r="E2595" t="s">
        <v>907</v>
      </c>
      <c r="F2595">
        <v>500000000</v>
      </c>
      <c r="G2595">
        <v>1000000000</v>
      </c>
      <c r="H2595">
        <v>10000000</v>
      </c>
      <c r="I2595" t="s">
        <v>104</v>
      </c>
      <c r="J2595" t="s">
        <v>105</v>
      </c>
      <c r="N2595">
        <v>5114.5</v>
      </c>
      <c r="O2595">
        <v>7.3429999999999998E-6</v>
      </c>
      <c r="P2595">
        <v>5114.5</v>
      </c>
      <c r="Q2595">
        <v>7.3429000000000005E-6</v>
      </c>
      <c r="U2595">
        <v>0</v>
      </c>
      <c r="V2595">
        <v>0</v>
      </c>
      <c r="W2595" t="str" cm="1">
        <f t="array" ref="W2595">RoundToTwoSigFigs(B2595*$O2595+$N2595)&amp;" "&amp;$J2595</f>
        <v>10000 kΩ</v>
      </c>
      <c r="X2595" t="str" cm="1">
        <f t="array" ref="X2595">RoundToTwoSigFigs(C2595*$O2595+$N2595)&amp;" "&amp;$J2595</f>
        <v>11000 kΩ</v>
      </c>
      <c r="Y2595" t="b">
        <f t="shared" si="120"/>
        <v>0</v>
      </c>
      <c r="Z2595" t="b">
        <f t="shared" si="121"/>
        <v>1</v>
      </c>
      <c r="AA2595" t="b">
        <f t="shared" si="122"/>
        <v>1</v>
      </c>
    </row>
    <row r="2596" spans="1:27" x14ac:dyDescent="0.25">
      <c r="A2596">
        <v>2595</v>
      </c>
      <c r="B2596">
        <v>700000000</v>
      </c>
      <c r="C2596">
        <v>800000000</v>
      </c>
      <c r="D2596" t="s">
        <v>697</v>
      </c>
      <c r="E2596" t="s">
        <v>907</v>
      </c>
      <c r="F2596">
        <v>500000000</v>
      </c>
      <c r="G2596">
        <v>1000000000</v>
      </c>
      <c r="H2596">
        <v>100000000</v>
      </c>
      <c r="I2596" t="s">
        <v>104</v>
      </c>
      <c r="J2596" t="s">
        <v>105</v>
      </c>
      <c r="N2596">
        <v>57638</v>
      </c>
      <c r="O2596">
        <v>1.4394999999999999E-6</v>
      </c>
      <c r="P2596">
        <v>57638</v>
      </c>
      <c r="Q2596">
        <v>1.4394999999999999E-6</v>
      </c>
      <c r="U2596">
        <v>0</v>
      </c>
      <c r="V2596">
        <v>0</v>
      </c>
      <c r="W2596" t="str" cm="1">
        <f t="array" ref="W2596">RoundToTwoSigFigs(B2596*$O2596+$N2596)&amp;" "&amp;$J2596</f>
        <v>59000 kΩ</v>
      </c>
      <c r="X2596" t="str" cm="1">
        <f t="array" ref="X2596">RoundToTwoSigFigs(C2596*$O2596+$N2596)&amp;" "&amp;$J2596</f>
        <v>59000 kΩ</v>
      </c>
      <c r="Y2596" t="b">
        <f t="shared" si="120"/>
        <v>0</v>
      </c>
      <c r="Z2596" t="b">
        <f t="shared" si="121"/>
        <v>1</v>
      </c>
      <c r="AA2596" t="b">
        <f t="shared" si="122"/>
        <v>1</v>
      </c>
    </row>
    <row r="2597" spans="1:27" x14ac:dyDescent="0.25">
      <c r="A2597">
        <v>2596</v>
      </c>
      <c r="B2597">
        <v>-300</v>
      </c>
      <c r="C2597">
        <v>-200</v>
      </c>
      <c r="D2597" t="s">
        <v>697</v>
      </c>
      <c r="E2597" t="s">
        <v>926</v>
      </c>
      <c r="F2597">
        <v>-346</v>
      </c>
      <c r="G2597">
        <v>-148</v>
      </c>
      <c r="H2597">
        <v>0.1</v>
      </c>
      <c r="I2597" t="s">
        <v>69</v>
      </c>
      <c r="J2597" t="s">
        <v>69</v>
      </c>
      <c r="N2597">
        <v>2.416772044</v>
      </c>
      <c r="O2597">
        <v>0</v>
      </c>
      <c r="P2597">
        <v>2.4144755120000001</v>
      </c>
      <c r="Q2597">
        <v>0</v>
      </c>
      <c r="U2597">
        <v>0</v>
      </c>
      <c r="V2597">
        <v>0</v>
      </c>
      <c r="W2597" t="str" cm="1">
        <f t="array" ref="W2597">RoundToTwoSigFigs(B2597*$O2597+$N2597)&amp;" "&amp;$J2597</f>
        <v>2.4 °F</v>
      </c>
      <c r="X2597" t="str" cm="1">
        <f t="array" ref="X2597">RoundToTwoSigFigs(C2597*$O2597+$N2597)&amp;" "&amp;$J2597</f>
        <v>2.4 °F</v>
      </c>
      <c r="Y2597" t="b">
        <f t="shared" si="120"/>
        <v>0</v>
      </c>
      <c r="Z2597" t="b">
        <f t="shared" si="121"/>
        <v>1</v>
      </c>
      <c r="AA2597" t="b">
        <f t="shared" si="122"/>
        <v>1</v>
      </c>
    </row>
    <row r="2598" spans="1:27" x14ac:dyDescent="0.25">
      <c r="A2598">
        <v>2597</v>
      </c>
      <c r="B2598">
        <v>0</v>
      </c>
      <c r="C2598">
        <v>200</v>
      </c>
      <c r="D2598" t="s">
        <v>697</v>
      </c>
      <c r="E2598" t="s">
        <v>926</v>
      </c>
      <c r="F2598">
        <v>-148</v>
      </c>
      <c r="G2598">
        <v>302</v>
      </c>
      <c r="H2598">
        <v>0.1</v>
      </c>
      <c r="I2598" t="s">
        <v>69</v>
      </c>
      <c r="J2598" t="s">
        <v>69</v>
      </c>
      <c r="N2598">
        <v>1.9165327860000001</v>
      </c>
      <c r="O2598">
        <v>0</v>
      </c>
      <c r="P2598">
        <v>1.9144511769999999</v>
      </c>
      <c r="Q2598">
        <v>0</v>
      </c>
      <c r="U2598">
        <v>0</v>
      </c>
      <c r="V2598">
        <v>0</v>
      </c>
      <c r="W2598" t="str" cm="1">
        <f t="array" ref="W2598">RoundToTwoSigFigs(B2598*$O2598+$N2598)&amp;" "&amp;$J2598</f>
        <v>1.9 °F</v>
      </c>
      <c r="X2598" t="str" cm="1">
        <f t="array" ref="X2598">RoundToTwoSigFigs(C2598*$O2598+$N2598)&amp;" "&amp;$J2598</f>
        <v>1.9 °F</v>
      </c>
      <c r="Y2598" t="b">
        <f t="shared" si="120"/>
        <v>0</v>
      </c>
      <c r="Z2598" t="b">
        <f t="shared" si="121"/>
        <v>1</v>
      </c>
      <c r="AA2598" t="b">
        <f t="shared" si="122"/>
        <v>1</v>
      </c>
    </row>
    <row r="2599" spans="1:27" x14ac:dyDescent="0.25">
      <c r="A2599">
        <v>2598</v>
      </c>
      <c r="B2599">
        <v>1000</v>
      </c>
      <c r="C2599">
        <v>1000</v>
      </c>
      <c r="D2599" t="s">
        <v>697</v>
      </c>
      <c r="E2599" t="s">
        <v>926</v>
      </c>
      <c r="F2599">
        <v>302</v>
      </c>
      <c r="G2599">
        <v>1400</v>
      </c>
      <c r="H2599">
        <v>0.1</v>
      </c>
      <c r="I2599" t="s">
        <v>69</v>
      </c>
      <c r="J2599" t="s">
        <v>69</v>
      </c>
      <c r="N2599">
        <v>2.039283008</v>
      </c>
      <c r="O2599">
        <v>0</v>
      </c>
      <c r="P2599">
        <v>2.038730363</v>
      </c>
      <c r="Q2599">
        <v>0</v>
      </c>
      <c r="U2599">
        <v>0</v>
      </c>
      <c r="V2599">
        <v>0</v>
      </c>
      <c r="W2599" t="str" cm="1">
        <f t="array" ref="W2599">RoundToTwoSigFigs(B2599*$O2599+$N2599)&amp;" "&amp;$J2599</f>
        <v>2 °F</v>
      </c>
      <c r="X2599" t="str" cm="1">
        <f t="array" ref="X2599">RoundToTwoSigFigs(C2599*$O2599+$N2599)&amp;" "&amp;$J2599</f>
        <v>2 °F</v>
      </c>
      <c r="Y2599" t="b">
        <f t="shared" si="120"/>
        <v>0</v>
      </c>
      <c r="Z2599" t="b">
        <f t="shared" si="121"/>
        <v>1</v>
      </c>
      <c r="AA2599" t="b">
        <f t="shared" si="122"/>
        <v>1</v>
      </c>
    </row>
    <row r="2600" spans="1:27" x14ac:dyDescent="0.25">
      <c r="A2600">
        <v>2599</v>
      </c>
      <c r="B2600">
        <v>1700</v>
      </c>
      <c r="C2600">
        <v>1900</v>
      </c>
      <c r="D2600" t="s">
        <v>697</v>
      </c>
      <c r="E2600" t="s">
        <v>926</v>
      </c>
      <c r="F2600">
        <v>1400</v>
      </c>
      <c r="G2600">
        <v>2192</v>
      </c>
      <c r="H2600">
        <v>0.1</v>
      </c>
      <c r="I2600" t="s">
        <v>69</v>
      </c>
      <c r="J2600" t="s">
        <v>69</v>
      </c>
      <c r="N2600">
        <v>2.2469486550000002</v>
      </c>
      <c r="O2600">
        <v>0</v>
      </c>
      <c r="P2600">
        <v>2.246447098</v>
      </c>
      <c r="Q2600">
        <v>0</v>
      </c>
      <c r="U2600">
        <v>0</v>
      </c>
      <c r="V2600">
        <v>0</v>
      </c>
      <c r="W2600" t="str" cm="1">
        <f t="array" ref="W2600">RoundToTwoSigFigs(B2600*$O2600+$N2600)&amp;" "&amp;$J2600</f>
        <v>2.2 °F</v>
      </c>
      <c r="X2600" t="str" cm="1">
        <f t="array" ref="X2600">RoundToTwoSigFigs(C2600*$O2600+$N2600)&amp;" "&amp;$J2600</f>
        <v>2.2 °F</v>
      </c>
      <c r="Y2600" t="b">
        <f t="shared" si="120"/>
        <v>0</v>
      </c>
      <c r="Z2600" t="b">
        <f t="shared" si="121"/>
        <v>1</v>
      </c>
      <c r="AA2600" t="b">
        <f t="shared" si="122"/>
        <v>1</v>
      </c>
    </row>
    <row r="2601" spans="1:27" x14ac:dyDescent="0.25">
      <c r="A2601">
        <v>2600</v>
      </c>
      <c r="B2601">
        <v>-300</v>
      </c>
      <c r="C2601">
        <v>-200</v>
      </c>
      <c r="D2601" t="s">
        <v>697</v>
      </c>
      <c r="E2601" t="s">
        <v>926</v>
      </c>
      <c r="F2601">
        <v>-346</v>
      </c>
      <c r="G2601">
        <v>-148</v>
      </c>
      <c r="H2601">
        <v>1</v>
      </c>
      <c r="I2601" t="s">
        <v>69</v>
      </c>
      <c r="J2601" t="s">
        <v>69</v>
      </c>
      <c r="N2601">
        <v>2.4907975520000001</v>
      </c>
      <c r="O2601">
        <v>0</v>
      </c>
      <c r="P2601">
        <v>2.4818726799999999</v>
      </c>
      <c r="Q2601">
        <v>0</v>
      </c>
      <c r="U2601">
        <v>0</v>
      </c>
      <c r="V2601">
        <v>0</v>
      </c>
      <c r="W2601" t="str" cm="1">
        <f t="array" ref="W2601">RoundToTwoSigFigs(B2601*$O2601+$N2601)&amp;" "&amp;$J2601</f>
        <v>2.5 °F</v>
      </c>
      <c r="X2601" t="str" cm="1">
        <f t="array" ref="X2601">RoundToTwoSigFigs(C2601*$O2601+$N2601)&amp;" "&amp;$J2601</f>
        <v>2.5 °F</v>
      </c>
      <c r="Y2601" t="b">
        <f t="shared" si="120"/>
        <v>0</v>
      </c>
      <c r="Z2601" t="b">
        <f t="shared" si="121"/>
        <v>1</v>
      </c>
      <c r="AA2601" t="b">
        <f t="shared" si="122"/>
        <v>1</v>
      </c>
    </row>
    <row r="2602" spans="1:27" x14ac:dyDescent="0.25">
      <c r="A2602">
        <v>2601</v>
      </c>
      <c r="B2602">
        <v>0</v>
      </c>
      <c r="C2602">
        <v>200</v>
      </c>
      <c r="D2602" t="s">
        <v>697</v>
      </c>
      <c r="E2602" t="s">
        <v>926</v>
      </c>
      <c r="F2602">
        <v>-148</v>
      </c>
      <c r="G2602">
        <v>302</v>
      </c>
      <c r="H2602">
        <v>1</v>
      </c>
      <c r="I2602" t="s">
        <v>69</v>
      </c>
      <c r="J2602" t="s">
        <v>69</v>
      </c>
      <c r="N2602">
        <v>2.0067440680000002</v>
      </c>
      <c r="O2602">
        <v>0</v>
      </c>
      <c r="P2602">
        <v>1.9987804549999999</v>
      </c>
      <c r="Q2602">
        <v>0</v>
      </c>
      <c r="U2602">
        <v>0</v>
      </c>
      <c r="V2602">
        <v>0</v>
      </c>
      <c r="W2602" t="str" cm="1">
        <f t="array" ref="W2602">RoundToTwoSigFigs(B2602*$O2602+$N2602)&amp;" "&amp;$J2602</f>
        <v>2 °F</v>
      </c>
      <c r="X2602" t="str" cm="1">
        <f t="array" ref="X2602">RoundToTwoSigFigs(C2602*$O2602+$N2602)&amp;" "&amp;$J2602</f>
        <v>2 °F</v>
      </c>
      <c r="Y2602" t="b">
        <f t="shared" si="120"/>
        <v>0</v>
      </c>
      <c r="Z2602" t="b">
        <f t="shared" si="121"/>
        <v>1</v>
      </c>
      <c r="AA2602" t="b">
        <f t="shared" si="122"/>
        <v>1</v>
      </c>
    </row>
    <row r="2603" spans="1:27" x14ac:dyDescent="0.25">
      <c r="A2603">
        <v>2602</v>
      </c>
      <c r="B2603">
        <v>1000</v>
      </c>
      <c r="C2603">
        <v>1000</v>
      </c>
      <c r="D2603" t="s">
        <v>697</v>
      </c>
      <c r="E2603" t="s">
        <v>926</v>
      </c>
      <c r="F2603">
        <v>302</v>
      </c>
      <c r="G2603">
        <v>1400</v>
      </c>
      <c r="H2603">
        <v>1</v>
      </c>
      <c r="I2603" t="s">
        <v>69</v>
      </c>
      <c r="J2603" t="s">
        <v>69</v>
      </c>
      <c r="N2603">
        <v>2.1202443889999998</v>
      </c>
      <c r="O2603">
        <v>0</v>
      </c>
      <c r="P2603">
        <v>2.1181174409999999</v>
      </c>
      <c r="Q2603">
        <v>0</v>
      </c>
      <c r="U2603">
        <v>0</v>
      </c>
      <c r="V2603">
        <v>0</v>
      </c>
      <c r="W2603" t="str" cm="1">
        <f t="array" ref="W2603">RoundToTwoSigFigs(B2603*$O2603+$N2603)&amp;" "&amp;$J2603</f>
        <v>2.1 °F</v>
      </c>
      <c r="X2603" t="str" cm="1">
        <f t="array" ref="X2603">RoundToTwoSigFigs(C2603*$O2603+$N2603)&amp;" "&amp;$J2603</f>
        <v>2.1 °F</v>
      </c>
      <c r="Y2603" t="b">
        <f t="shared" si="120"/>
        <v>0</v>
      </c>
      <c r="Z2603" t="b">
        <f t="shared" si="121"/>
        <v>1</v>
      </c>
      <c r="AA2603" t="b">
        <f t="shared" si="122"/>
        <v>1</v>
      </c>
    </row>
    <row r="2604" spans="1:27" x14ac:dyDescent="0.25">
      <c r="A2604">
        <v>2603</v>
      </c>
      <c r="B2604">
        <v>1700</v>
      </c>
      <c r="C2604">
        <v>1900</v>
      </c>
      <c r="D2604" t="s">
        <v>697</v>
      </c>
      <c r="E2604" t="s">
        <v>926</v>
      </c>
      <c r="F2604">
        <v>1400</v>
      </c>
      <c r="G2604">
        <v>2192</v>
      </c>
      <c r="H2604">
        <v>1</v>
      </c>
      <c r="I2604" t="s">
        <v>69</v>
      </c>
      <c r="J2604" t="s">
        <v>69</v>
      </c>
      <c r="N2604">
        <v>2.3206764830000002</v>
      </c>
      <c r="O2604">
        <v>0</v>
      </c>
      <c r="P2604">
        <v>2.3187333959999998</v>
      </c>
      <c r="Q2604">
        <v>0</v>
      </c>
      <c r="U2604">
        <v>0</v>
      </c>
      <c r="V2604">
        <v>0</v>
      </c>
      <c r="W2604" t="str" cm="1">
        <f t="array" ref="W2604">RoundToTwoSigFigs(B2604*$O2604+$N2604)&amp;" "&amp;$J2604</f>
        <v>2.3 °F</v>
      </c>
      <c r="X2604" t="str" cm="1">
        <f t="array" ref="X2604">RoundToTwoSigFigs(C2604*$O2604+$N2604)&amp;" "&amp;$J2604</f>
        <v>2.3 °F</v>
      </c>
      <c r="Y2604" t="b">
        <f t="shared" si="120"/>
        <v>0</v>
      </c>
      <c r="Z2604" t="b">
        <f t="shared" si="121"/>
        <v>1</v>
      </c>
      <c r="AA2604" t="b">
        <f t="shared" si="122"/>
        <v>1</v>
      </c>
    </row>
    <row r="2605" spans="1:27" x14ac:dyDescent="0.25">
      <c r="A2605">
        <v>2604</v>
      </c>
      <c r="B2605">
        <v>-200</v>
      </c>
      <c r="C2605">
        <v>-100</v>
      </c>
      <c r="D2605" t="s">
        <v>697</v>
      </c>
      <c r="E2605" t="s">
        <v>926</v>
      </c>
      <c r="F2605">
        <v>-210</v>
      </c>
      <c r="G2605">
        <v>-100</v>
      </c>
      <c r="H2605">
        <v>0.1</v>
      </c>
      <c r="I2605" t="s">
        <v>66</v>
      </c>
      <c r="J2605" t="s">
        <v>66</v>
      </c>
      <c r="N2605">
        <v>1.3460795590000001</v>
      </c>
      <c r="O2605">
        <v>0</v>
      </c>
      <c r="P2605">
        <v>1.344806961</v>
      </c>
      <c r="Q2605">
        <v>0</v>
      </c>
      <c r="U2605">
        <v>0</v>
      </c>
      <c r="V2605">
        <v>0</v>
      </c>
      <c r="W2605" t="str" cm="1">
        <f t="array" ref="W2605">RoundToTwoSigFigs(B2605*$O2605+$N2605)&amp;" "&amp;$J2605</f>
        <v>1.3 °C</v>
      </c>
      <c r="X2605" t="str" cm="1">
        <f t="array" ref="X2605">RoundToTwoSigFigs(C2605*$O2605+$N2605)&amp;" "&amp;$J2605</f>
        <v>1.3 °C</v>
      </c>
      <c r="Y2605" t="b">
        <f t="shared" si="120"/>
        <v>0</v>
      </c>
      <c r="Z2605" t="b">
        <f t="shared" si="121"/>
        <v>1</v>
      </c>
      <c r="AA2605" t="b">
        <f t="shared" si="122"/>
        <v>1</v>
      </c>
    </row>
    <row r="2606" spans="1:27" x14ac:dyDescent="0.25">
      <c r="A2606">
        <v>2605</v>
      </c>
      <c r="B2606">
        <v>0</v>
      </c>
      <c r="C2606">
        <v>100</v>
      </c>
      <c r="D2606" t="s">
        <v>697</v>
      </c>
      <c r="E2606" t="s">
        <v>926</v>
      </c>
      <c r="F2606">
        <v>-100</v>
      </c>
      <c r="G2606">
        <v>150</v>
      </c>
      <c r="H2606">
        <v>0.1</v>
      </c>
      <c r="I2606" t="s">
        <v>66</v>
      </c>
      <c r="J2606" t="s">
        <v>66</v>
      </c>
      <c r="N2606">
        <v>1.06646255</v>
      </c>
      <c r="O2606">
        <v>0</v>
      </c>
      <c r="P2606">
        <v>1.0653079700000001</v>
      </c>
      <c r="Q2606">
        <v>0</v>
      </c>
      <c r="U2606">
        <v>0</v>
      </c>
      <c r="V2606">
        <v>0</v>
      </c>
      <c r="W2606" t="str" cm="1">
        <f t="array" ref="W2606">RoundToTwoSigFigs(B2606*$O2606+$N2606)&amp;" "&amp;$J2606</f>
        <v>1.1 °C</v>
      </c>
      <c r="X2606" t="str" cm="1">
        <f t="array" ref="X2606">RoundToTwoSigFigs(C2606*$O2606+$N2606)&amp;" "&amp;$J2606</f>
        <v>1.1 °C</v>
      </c>
      <c r="Y2606" t="b">
        <f t="shared" si="120"/>
        <v>0</v>
      </c>
      <c r="Z2606" t="b">
        <f t="shared" si="121"/>
        <v>1</v>
      </c>
      <c r="AA2606" t="b">
        <f t="shared" si="122"/>
        <v>1</v>
      </c>
    </row>
    <row r="2607" spans="1:27" x14ac:dyDescent="0.25">
      <c r="A2607">
        <v>2606</v>
      </c>
      <c r="B2607">
        <v>400</v>
      </c>
      <c r="C2607">
        <v>600</v>
      </c>
      <c r="D2607" t="s">
        <v>697</v>
      </c>
      <c r="E2607" t="s">
        <v>926</v>
      </c>
      <c r="F2607">
        <v>150</v>
      </c>
      <c r="G2607">
        <v>760</v>
      </c>
      <c r="H2607">
        <v>0.1</v>
      </c>
      <c r="I2607" t="s">
        <v>66</v>
      </c>
      <c r="J2607" t="s">
        <v>66</v>
      </c>
      <c r="N2607">
        <v>1.134193475</v>
      </c>
      <c r="O2607">
        <v>0</v>
      </c>
      <c r="P2607">
        <v>1.1338867909999999</v>
      </c>
      <c r="Q2607">
        <v>0</v>
      </c>
      <c r="U2607">
        <v>0</v>
      </c>
      <c r="V2607">
        <v>0</v>
      </c>
      <c r="W2607" t="str" cm="1">
        <f t="array" ref="W2607">RoundToTwoSigFigs(B2607*$O2607+$N2607)&amp;" "&amp;$J2607</f>
        <v>1.1 °C</v>
      </c>
      <c r="X2607" t="str" cm="1">
        <f t="array" ref="X2607">RoundToTwoSigFigs(C2607*$O2607+$N2607)&amp;" "&amp;$J2607</f>
        <v>1.1 °C</v>
      </c>
      <c r="Y2607" t="b">
        <f t="shared" si="120"/>
        <v>0</v>
      </c>
      <c r="Z2607" t="b">
        <f t="shared" si="121"/>
        <v>1</v>
      </c>
      <c r="AA2607" t="b">
        <f t="shared" si="122"/>
        <v>1</v>
      </c>
    </row>
    <row r="2608" spans="1:27" x14ac:dyDescent="0.25">
      <c r="A2608">
        <v>2607</v>
      </c>
      <c r="B2608">
        <v>900</v>
      </c>
      <c r="C2608">
        <v>1100</v>
      </c>
      <c r="D2608" t="s">
        <v>697</v>
      </c>
      <c r="E2608" t="s">
        <v>926</v>
      </c>
      <c r="F2608">
        <v>760</v>
      </c>
      <c r="G2608">
        <v>1200</v>
      </c>
      <c r="H2608">
        <v>0.1</v>
      </c>
      <c r="I2608" t="s">
        <v>66</v>
      </c>
      <c r="J2608" t="s">
        <v>66</v>
      </c>
      <c r="N2608">
        <v>1.249497729</v>
      </c>
      <c r="O2608">
        <v>0</v>
      </c>
      <c r="P2608">
        <v>1.2492193519999999</v>
      </c>
      <c r="Q2608">
        <v>0</v>
      </c>
      <c r="U2608">
        <v>0</v>
      </c>
      <c r="V2608">
        <v>0</v>
      </c>
      <c r="W2608" t="str" cm="1">
        <f t="array" ref="W2608">RoundToTwoSigFigs(B2608*$O2608+$N2608)&amp;" "&amp;$J2608</f>
        <v>1.2 °C</v>
      </c>
      <c r="X2608" t="str" cm="1">
        <f t="array" ref="X2608">RoundToTwoSigFigs(C2608*$O2608+$N2608)&amp;" "&amp;$J2608</f>
        <v>1.2 °C</v>
      </c>
      <c r="Y2608" t="b">
        <f t="shared" si="120"/>
        <v>0</v>
      </c>
      <c r="Z2608" t="b">
        <f t="shared" si="121"/>
        <v>1</v>
      </c>
      <c r="AA2608" t="b">
        <f t="shared" si="122"/>
        <v>1</v>
      </c>
    </row>
    <row r="2609" spans="1:27" x14ac:dyDescent="0.25">
      <c r="A2609">
        <v>2608</v>
      </c>
      <c r="B2609">
        <v>-200</v>
      </c>
      <c r="C2609">
        <v>-100</v>
      </c>
      <c r="D2609" t="s">
        <v>697</v>
      </c>
      <c r="E2609" t="s">
        <v>926</v>
      </c>
      <c r="F2609">
        <v>-210</v>
      </c>
      <c r="G2609">
        <v>-100</v>
      </c>
      <c r="H2609">
        <v>1</v>
      </c>
      <c r="I2609" t="s">
        <v>66</v>
      </c>
      <c r="J2609" t="s">
        <v>66</v>
      </c>
      <c r="N2609">
        <v>1.4670390010000001</v>
      </c>
      <c r="O2609">
        <v>0</v>
      </c>
      <c r="P2609">
        <v>1.462363074</v>
      </c>
      <c r="Q2609">
        <v>0</v>
      </c>
      <c r="U2609">
        <v>0</v>
      </c>
      <c r="V2609">
        <v>0</v>
      </c>
      <c r="W2609" t="str" cm="1">
        <f t="array" ref="W2609">RoundToTwoSigFigs(B2609*$O2609+$N2609)&amp;" "&amp;$J2609</f>
        <v>1.5 °C</v>
      </c>
      <c r="X2609" t="str" cm="1">
        <f t="array" ref="X2609">RoundToTwoSigFigs(C2609*$O2609+$N2609)&amp;" "&amp;$J2609</f>
        <v>1.5 °C</v>
      </c>
      <c r="Y2609" t="b">
        <f t="shared" si="120"/>
        <v>0</v>
      </c>
      <c r="Z2609" t="b">
        <f t="shared" si="121"/>
        <v>1</v>
      </c>
      <c r="AA2609" t="b">
        <f t="shared" si="122"/>
        <v>1</v>
      </c>
    </row>
    <row r="2610" spans="1:27" x14ac:dyDescent="0.25">
      <c r="A2610">
        <v>2609</v>
      </c>
      <c r="B2610">
        <v>0</v>
      </c>
      <c r="C2610">
        <v>100</v>
      </c>
      <c r="D2610" t="s">
        <v>697</v>
      </c>
      <c r="E2610" t="s">
        <v>926</v>
      </c>
      <c r="F2610">
        <v>-100</v>
      </c>
      <c r="G2610">
        <v>150</v>
      </c>
      <c r="H2610">
        <v>1</v>
      </c>
      <c r="I2610" t="s">
        <v>66</v>
      </c>
      <c r="J2610" t="s">
        <v>66</v>
      </c>
      <c r="N2610">
        <v>1.2143830819999999</v>
      </c>
      <c r="O2610">
        <v>0</v>
      </c>
      <c r="P2610">
        <v>1.210322713</v>
      </c>
      <c r="Q2610">
        <v>0</v>
      </c>
      <c r="U2610">
        <v>0</v>
      </c>
      <c r="V2610">
        <v>0</v>
      </c>
      <c r="W2610" t="str" cm="1">
        <f t="array" ref="W2610">RoundToTwoSigFigs(B2610*$O2610+$N2610)&amp;" "&amp;$J2610</f>
        <v>1.2 °C</v>
      </c>
      <c r="X2610" t="str" cm="1">
        <f t="array" ref="X2610">RoundToTwoSigFigs(C2610*$O2610+$N2610)&amp;" "&amp;$J2610</f>
        <v>1.2 °C</v>
      </c>
      <c r="Y2610" t="b">
        <f t="shared" si="120"/>
        <v>0</v>
      </c>
      <c r="Z2610" t="b">
        <f t="shared" si="121"/>
        <v>1</v>
      </c>
      <c r="AA2610" t="b">
        <f t="shared" si="122"/>
        <v>1</v>
      </c>
    </row>
    <row r="2611" spans="1:27" x14ac:dyDescent="0.25">
      <c r="A2611">
        <v>2610</v>
      </c>
      <c r="B2611">
        <v>400</v>
      </c>
      <c r="C2611">
        <v>600</v>
      </c>
      <c r="D2611" t="s">
        <v>697</v>
      </c>
      <c r="E2611" t="s">
        <v>926</v>
      </c>
      <c r="F2611">
        <v>150</v>
      </c>
      <c r="G2611">
        <v>760</v>
      </c>
      <c r="H2611">
        <v>1</v>
      </c>
      <c r="I2611" t="s">
        <v>66</v>
      </c>
      <c r="J2611" t="s">
        <v>66</v>
      </c>
      <c r="N2611">
        <v>1.27219558</v>
      </c>
      <c r="O2611">
        <v>0</v>
      </c>
      <c r="P2611">
        <v>1.2711015910000001</v>
      </c>
      <c r="Q2611">
        <v>0</v>
      </c>
      <c r="U2611">
        <v>0</v>
      </c>
      <c r="V2611">
        <v>0</v>
      </c>
      <c r="W2611" t="str" cm="1">
        <f t="array" ref="W2611">RoundToTwoSigFigs(B2611*$O2611+$N2611)&amp;" "&amp;$J2611</f>
        <v>1.3 °C</v>
      </c>
      <c r="X2611" t="str" cm="1">
        <f t="array" ref="X2611">RoundToTwoSigFigs(C2611*$O2611+$N2611)&amp;" "&amp;$J2611</f>
        <v>1.3 °C</v>
      </c>
      <c r="Y2611" t="b">
        <f t="shared" si="120"/>
        <v>0</v>
      </c>
      <c r="Z2611" t="b">
        <f t="shared" si="121"/>
        <v>1</v>
      </c>
      <c r="AA2611" t="b">
        <f t="shared" si="122"/>
        <v>1</v>
      </c>
    </row>
    <row r="2612" spans="1:27" x14ac:dyDescent="0.25">
      <c r="A2612">
        <v>2611</v>
      </c>
      <c r="B2612">
        <v>900</v>
      </c>
      <c r="C2612">
        <v>1100</v>
      </c>
      <c r="D2612" t="s">
        <v>697</v>
      </c>
      <c r="E2612" t="s">
        <v>926</v>
      </c>
      <c r="F2612">
        <v>760</v>
      </c>
      <c r="G2612">
        <v>1200</v>
      </c>
      <c r="H2612">
        <v>1</v>
      </c>
      <c r="I2612" t="s">
        <v>66</v>
      </c>
      <c r="J2612" t="s">
        <v>66</v>
      </c>
      <c r="N2612">
        <v>1.375983768</v>
      </c>
      <c r="O2612">
        <v>0</v>
      </c>
      <c r="P2612">
        <v>1.3749723599999999</v>
      </c>
      <c r="Q2612">
        <v>0</v>
      </c>
      <c r="U2612">
        <v>0</v>
      </c>
      <c r="V2612">
        <v>0</v>
      </c>
      <c r="W2612" t="str" cm="1">
        <f t="array" ref="W2612">RoundToTwoSigFigs(B2612*$O2612+$N2612)&amp;" "&amp;$J2612</f>
        <v>1.4 °C</v>
      </c>
      <c r="X2612" t="str" cm="1">
        <f t="array" ref="X2612">RoundToTwoSigFigs(C2612*$O2612+$N2612)&amp;" "&amp;$J2612</f>
        <v>1.4 °C</v>
      </c>
      <c r="Y2612" t="b">
        <f t="shared" si="120"/>
        <v>0</v>
      </c>
      <c r="Z2612" t="b">
        <f t="shared" si="121"/>
        <v>1</v>
      </c>
      <c r="AA2612" t="b">
        <f t="shared" si="122"/>
        <v>1</v>
      </c>
    </row>
    <row r="2613" spans="1:27" x14ac:dyDescent="0.25">
      <c r="A2613">
        <v>2612</v>
      </c>
      <c r="B2613">
        <v>-300</v>
      </c>
      <c r="C2613">
        <v>-200</v>
      </c>
      <c r="D2613" t="s">
        <v>697</v>
      </c>
      <c r="E2613" t="s">
        <v>943</v>
      </c>
      <c r="F2613">
        <v>-328</v>
      </c>
      <c r="G2613">
        <v>-148</v>
      </c>
      <c r="H2613">
        <v>0.1</v>
      </c>
      <c r="I2613" t="s">
        <v>69</v>
      </c>
      <c r="J2613" t="s">
        <v>69</v>
      </c>
      <c r="N2613">
        <v>2.584126259</v>
      </c>
      <c r="O2613">
        <v>0</v>
      </c>
      <c r="P2613">
        <v>2.5812734900000001</v>
      </c>
      <c r="Q2613">
        <v>0</v>
      </c>
      <c r="U2613">
        <v>0</v>
      </c>
      <c r="V2613">
        <v>0</v>
      </c>
      <c r="W2613" t="str" cm="1">
        <f t="array" ref="W2613">RoundToTwoSigFigs(B2613*$O2613+$N2613)&amp;" "&amp;$J2613</f>
        <v>2.6 °F</v>
      </c>
      <c r="X2613" t="str" cm="1">
        <f t="array" ref="X2613">RoundToTwoSigFigs(C2613*$O2613+$N2613)&amp;" "&amp;$J2613</f>
        <v>2.6 °F</v>
      </c>
      <c r="Y2613" t="b">
        <f t="shared" si="120"/>
        <v>0</v>
      </c>
      <c r="Z2613" t="b">
        <f t="shared" si="121"/>
        <v>1</v>
      </c>
      <c r="AA2613" t="b">
        <f t="shared" si="122"/>
        <v>1</v>
      </c>
    </row>
    <row r="2614" spans="1:27" x14ac:dyDescent="0.25">
      <c r="A2614">
        <v>2613</v>
      </c>
      <c r="B2614">
        <v>0</v>
      </c>
      <c r="C2614">
        <v>100</v>
      </c>
      <c r="D2614" t="s">
        <v>697</v>
      </c>
      <c r="E2614" t="s">
        <v>943</v>
      </c>
      <c r="F2614">
        <v>-148</v>
      </c>
      <c r="G2614">
        <v>248</v>
      </c>
      <c r="H2614">
        <v>0.1</v>
      </c>
      <c r="I2614" t="s">
        <v>69</v>
      </c>
      <c r="J2614" t="s">
        <v>69</v>
      </c>
      <c r="N2614">
        <v>2.0844413880000001</v>
      </c>
      <c r="O2614">
        <v>0</v>
      </c>
      <c r="P2614">
        <v>2.0809036999999999</v>
      </c>
      <c r="Q2614">
        <v>0</v>
      </c>
      <c r="U2614">
        <v>0</v>
      </c>
      <c r="V2614">
        <v>0</v>
      </c>
      <c r="W2614" t="str" cm="1">
        <f t="array" ref="W2614">RoundToTwoSigFigs(B2614*$O2614+$N2614)&amp;" "&amp;$J2614</f>
        <v>2.1 °F</v>
      </c>
      <c r="X2614" t="str" cm="1">
        <f t="array" ref="X2614">RoundToTwoSigFigs(C2614*$O2614+$N2614)&amp;" "&amp;$J2614</f>
        <v>2.1 °F</v>
      </c>
      <c r="Y2614" t="b">
        <f t="shared" si="120"/>
        <v>0</v>
      </c>
      <c r="Z2614" t="b">
        <f t="shared" si="121"/>
        <v>1</v>
      </c>
      <c r="AA2614" t="b">
        <f t="shared" si="122"/>
        <v>1</v>
      </c>
    </row>
    <row r="2615" spans="1:27" x14ac:dyDescent="0.25">
      <c r="A2615">
        <v>2614</v>
      </c>
      <c r="B2615">
        <v>1000</v>
      </c>
      <c r="C2615">
        <v>2000</v>
      </c>
      <c r="D2615" t="s">
        <v>697</v>
      </c>
      <c r="E2615" t="s">
        <v>943</v>
      </c>
      <c r="F2615">
        <v>248</v>
      </c>
      <c r="G2615">
        <v>2500</v>
      </c>
      <c r="H2615">
        <v>0.1</v>
      </c>
      <c r="I2615" t="s">
        <v>69</v>
      </c>
      <c r="J2615" t="s">
        <v>69</v>
      </c>
      <c r="N2615">
        <v>2.5390574259999998</v>
      </c>
      <c r="O2615">
        <v>0</v>
      </c>
      <c r="P2615">
        <v>2.5375890299999999</v>
      </c>
      <c r="Q2615">
        <v>0</v>
      </c>
      <c r="U2615">
        <v>0</v>
      </c>
      <c r="V2615">
        <v>0</v>
      </c>
      <c r="W2615" t="str" cm="1">
        <f t="array" ref="W2615">RoundToTwoSigFigs(B2615*$O2615+$N2615)&amp;" "&amp;$J2615</f>
        <v>2.5 °F</v>
      </c>
      <c r="X2615" t="str" cm="1">
        <f t="array" ref="X2615">RoundToTwoSigFigs(C2615*$O2615+$N2615)&amp;" "&amp;$J2615</f>
        <v>2.5 °F</v>
      </c>
      <c r="Y2615" t="b">
        <f t="shared" si="120"/>
        <v>0</v>
      </c>
      <c r="Z2615" t="b">
        <f t="shared" si="121"/>
        <v>1</v>
      </c>
      <c r="AA2615" t="b">
        <f t="shared" si="122"/>
        <v>1</v>
      </c>
    </row>
    <row r="2616" spans="1:27" x14ac:dyDescent="0.25">
      <c r="A2616">
        <v>2615</v>
      </c>
      <c r="B2616">
        <v>-300</v>
      </c>
      <c r="C2616">
        <v>-200</v>
      </c>
      <c r="D2616" t="s">
        <v>697</v>
      </c>
      <c r="E2616" t="s">
        <v>943</v>
      </c>
      <c r="F2616">
        <v>-328</v>
      </c>
      <c r="G2616">
        <v>-148</v>
      </c>
      <c r="H2616">
        <v>1</v>
      </c>
      <c r="I2616" t="s">
        <v>69</v>
      </c>
      <c r="J2616" t="s">
        <v>69</v>
      </c>
      <c r="N2616">
        <v>2.6555443150000002</v>
      </c>
      <c r="O2616">
        <v>0</v>
      </c>
      <c r="P2616">
        <v>2.6444229670000001</v>
      </c>
      <c r="Q2616">
        <v>0</v>
      </c>
      <c r="U2616">
        <v>0</v>
      </c>
      <c r="V2616">
        <v>0</v>
      </c>
      <c r="W2616" t="str" cm="1">
        <f t="array" ref="W2616">RoundToTwoSigFigs(B2616*$O2616+$N2616)&amp;" "&amp;$J2616</f>
        <v>2.7 °F</v>
      </c>
      <c r="X2616" t="str" cm="1">
        <f t="array" ref="X2616">RoundToTwoSigFigs(C2616*$O2616+$N2616)&amp;" "&amp;$J2616</f>
        <v>2.7 °F</v>
      </c>
      <c r="Y2616" t="b">
        <f t="shared" si="120"/>
        <v>0</v>
      </c>
      <c r="Z2616" t="b">
        <f t="shared" si="121"/>
        <v>1</v>
      </c>
      <c r="AA2616" t="b">
        <f t="shared" si="122"/>
        <v>1</v>
      </c>
    </row>
    <row r="2617" spans="1:27" x14ac:dyDescent="0.25">
      <c r="A2617">
        <v>2616</v>
      </c>
      <c r="B2617">
        <v>0</v>
      </c>
      <c r="C2617">
        <v>100</v>
      </c>
      <c r="D2617" t="s">
        <v>697</v>
      </c>
      <c r="E2617" t="s">
        <v>943</v>
      </c>
      <c r="F2617">
        <v>-148</v>
      </c>
      <c r="G2617">
        <v>248</v>
      </c>
      <c r="H2617">
        <v>1</v>
      </c>
      <c r="I2617" t="s">
        <v>69</v>
      </c>
      <c r="J2617" t="s">
        <v>69</v>
      </c>
      <c r="N2617">
        <v>2.1723496459999998</v>
      </c>
      <c r="O2617">
        <v>0</v>
      </c>
      <c r="P2617">
        <v>2.1587404220000002</v>
      </c>
      <c r="Q2617">
        <v>0</v>
      </c>
      <c r="U2617">
        <v>0</v>
      </c>
      <c r="V2617">
        <v>0</v>
      </c>
      <c r="W2617" t="str" cm="1">
        <f t="array" ref="W2617">RoundToTwoSigFigs(B2617*$O2617+$N2617)&amp;" "&amp;$J2617</f>
        <v>2.2 °F</v>
      </c>
      <c r="X2617" t="str" cm="1">
        <f t="array" ref="X2617">RoundToTwoSigFigs(C2617*$O2617+$N2617)&amp;" "&amp;$J2617</f>
        <v>2.2 °F</v>
      </c>
      <c r="Y2617" t="b">
        <f t="shared" si="120"/>
        <v>0</v>
      </c>
      <c r="Z2617" t="b">
        <f t="shared" si="121"/>
        <v>1</v>
      </c>
      <c r="AA2617" t="b">
        <f t="shared" si="122"/>
        <v>1</v>
      </c>
    </row>
    <row r="2618" spans="1:27" x14ac:dyDescent="0.25">
      <c r="A2618">
        <v>2617</v>
      </c>
      <c r="B2618">
        <v>1000</v>
      </c>
      <c r="C2618">
        <v>2000</v>
      </c>
      <c r="D2618" t="s">
        <v>697</v>
      </c>
      <c r="E2618" t="s">
        <v>943</v>
      </c>
      <c r="F2618">
        <v>248</v>
      </c>
      <c r="G2618">
        <v>2500</v>
      </c>
      <c r="H2618">
        <v>1</v>
      </c>
      <c r="I2618" t="s">
        <v>69</v>
      </c>
      <c r="J2618" t="s">
        <v>69</v>
      </c>
      <c r="N2618">
        <v>2.607523</v>
      </c>
      <c r="O2618">
        <v>0</v>
      </c>
      <c r="P2618">
        <v>2.6017990090000001</v>
      </c>
      <c r="Q2618">
        <v>0</v>
      </c>
      <c r="U2618">
        <v>0</v>
      </c>
      <c r="V2618">
        <v>0</v>
      </c>
      <c r="W2618" t="str" cm="1">
        <f t="array" ref="W2618">RoundToTwoSigFigs(B2618*$O2618+$N2618)&amp;" "&amp;$J2618</f>
        <v>2.6 °F</v>
      </c>
      <c r="X2618" t="str" cm="1">
        <f t="array" ref="X2618">RoundToTwoSigFigs(C2618*$O2618+$N2618)&amp;" "&amp;$J2618</f>
        <v>2.6 °F</v>
      </c>
      <c r="Y2618" t="b">
        <f t="shared" si="120"/>
        <v>0</v>
      </c>
      <c r="Z2618" t="b">
        <f t="shared" si="121"/>
        <v>1</v>
      </c>
      <c r="AA2618" t="b">
        <f t="shared" si="122"/>
        <v>1</v>
      </c>
    </row>
    <row r="2619" spans="1:27" x14ac:dyDescent="0.25">
      <c r="A2619">
        <v>2618</v>
      </c>
      <c r="B2619">
        <v>-200</v>
      </c>
      <c r="C2619">
        <v>-100</v>
      </c>
      <c r="D2619" t="s">
        <v>697</v>
      </c>
      <c r="E2619" t="s">
        <v>943</v>
      </c>
      <c r="F2619">
        <v>-200</v>
      </c>
      <c r="G2619">
        <v>-100</v>
      </c>
      <c r="H2619">
        <v>0.1</v>
      </c>
      <c r="I2619" t="s">
        <v>66</v>
      </c>
      <c r="J2619" t="s">
        <v>66</v>
      </c>
      <c r="N2619">
        <v>1.4397550640000001</v>
      </c>
      <c r="O2619">
        <v>0</v>
      </c>
      <c r="P2619">
        <v>1.438174743</v>
      </c>
      <c r="Q2619">
        <v>0</v>
      </c>
      <c r="U2619">
        <v>0</v>
      </c>
      <c r="V2619">
        <v>0</v>
      </c>
      <c r="W2619" t="str" cm="1">
        <f t="array" ref="W2619">RoundToTwoSigFigs(B2619*$O2619+$N2619)&amp;" "&amp;$J2619</f>
        <v>1.4 °C</v>
      </c>
      <c r="X2619" t="str" cm="1">
        <f t="array" ref="X2619">RoundToTwoSigFigs(C2619*$O2619+$N2619)&amp;" "&amp;$J2619</f>
        <v>1.4 °C</v>
      </c>
      <c r="Y2619" t="b">
        <f t="shared" si="120"/>
        <v>0</v>
      </c>
      <c r="Z2619" t="b">
        <f t="shared" si="121"/>
        <v>1</v>
      </c>
      <c r="AA2619" t="b">
        <f t="shared" si="122"/>
        <v>1</v>
      </c>
    </row>
    <row r="2620" spans="1:27" x14ac:dyDescent="0.25">
      <c r="A2620">
        <v>2619</v>
      </c>
      <c r="B2620">
        <v>0</v>
      </c>
      <c r="C2620">
        <v>0</v>
      </c>
      <c r="D2620" t="s">
        <v>697</v>
      </c>
      <c r="E2620" t="s">
        <v>943</v>
      </c>
      <c r="F2620">
        <v>-100</v>
      </c>
      <c r="G2620">
        <v>120</v>
      </c>
      <c r="H2620">
        <v>0.1</v>
      </c>
      <c r="I2620" t="s">
        <v>66</v>
      </c>
      <c r="J2620" t="s">
        <v>66</v>
      </c>
      <c r="N2620">
        <v>1.1600491470000001</v>
      </c>
      <c r="O2620">
        <v>0</v>
      </c>
      <c r="P2620">
        <v>1.158087203</v>
      </c>
      <c r="Q2620">
        <v>0</v>
      </c>
      <c r="U2620">
        <v>0</v>
      </c>
      <c r="V2620">
        <v>0</v>
      </c>
      <c r="W2620" t="str" cm="1">
        <f t="array" ref="W2620">RoundToTwoSigFigs(B2620*$O2620+$N2620)&amp;" "&amp;$J2620</f>
        <v>1.2 °C</v>
      </c>
      <c r="X2620" t="str" cm="1">
        <f t="array" ref="X2620">RoundToTwoSigFigs(C2620*$O2620+$N2620)&amp;" "&amp;$J2620</f>
        <v>1.2 °C</v>
      </c>
      <c r="Y2620" t="b">
        <f t="shared" si="120"/>
        <v>0</v>
      </c>
      <c r="Z2620" t="b">
        <f t="shared" si="121"/>
        <v>1</v>
      </c>
      <c r="AA2620" t="b">
        <f t="shared" si="122"/>
        <v>1</v>
      </c>
    </row>
    <row r="2621" spans="1:27" x14ac:dyDescent="0.25">
      <c r="A2621">
        <v>2620</v>
      </c>
      <c r="B2621">
        <v>1000</v>
      </c>
      <c r="C2621">
        <v>1000</v>
      </c>
      <c r="D2621" t="s">
        <v>697</v>
      </c>
      <c r="E2621" t="s">
        <v>943</v>
      </c>
      <c r="F2621">
        <v>120</v>
      </c>
      <c r="G2621">
        <v>1370</v>
      </c>
      <c r="H2621">
        <v>0.1</v>
      </c>
      <c r="I2621" t="s">
        <v>66</v>
      </c>
      <c r="J2621" t="s">
        <v>66</v>
      </c>
      <c r="N2621">
        <v>1.412082372</v>
      </c>
      <c r="O2621">
        <v>0</v>
      </c>
      <c r="P2621">
        <v>1.4112674599999999</v>
      </c>
      <c r="Q2621">
        <v>0</v>
      </c>
      <c r="U2621">
        <v>0</v>
      </c>
      <c r="V2621">
        <v>0</v>
      </c>
      <c r="W2621" t="str" cm="1">
        <f t="array" ref="W2621">RoundToTwoSigFigs(B2621*$O2621+$N2621)&amp;" "&amp;$J2621</f>
        <v>1.4 °C</v>
      </c>
      <c r="X2621" t="str" cm="1">
        <f t="array" ref="X2621">RoundToTwoSigFigs(C2621*$O2621+$N2621)&amp;" "&amp;$J2621</f>
        <v>1.4 °C</v>
      </c>
      <c r="Y2621" t="b">
        <f t="shared" si="120"/>
        <v>0</v>
      </c>
      <c r="Z2621" t="b">
        <f t="shared" si="121"/>
        <v>1</v>
      </c>
      <c r="AA2621" t="b">
        <f t="shared" si="122"/>
        <v>1</v>
      </c>
    </row>
    <row r="2622" spans="1:27" x14ac:dyDescent="0.25">
      <c r="A2622">
        <v>2621</v>
      </c>
      <c r="B2622">
        <v>-200</v>
      </c>
      <c r="C2622">
        <v>-100</v>
      </c>
      <c r="D2622" t="s">
        <v>697</v>
      </c>
      <c r="E2622" t="s">
        <v>943</v>
      </c>
      <c r="F2622">
        <v>-200</v>
      </c>
      <c r="G2622">
        <v>-100</v>
      </c>
      <c r="H2622">
        <v>1</v>
      </c>
      <c r="I2622" t="s">
        <v>66</v>
      </c>
      <c r="J2622" t="s">
        <v>66</v>
      </c>
      <c r="N2622">
        <v>1.554522051</v>
      </c>
      <c r="O2622">
        <v>0</v>
      </c>
      <c r="P2622">
        <v>1.5486596109999999</v>
      </c>
      <c r="Q2622">
        <v>0</v>
      </c>
      <c r="U2622">
        <v>0</v>
      </c>
      <c r="V2622">
        <v>0</v>
      </c>
      <c r="W2622" t="str" cm="1">
        <f t="array" ref="W2622">RoundToTwoSigFigs(B2622*$O2622+$N2622)&amp;" "&amp;$J2622</f>
        <v>1.6 °C</v>
      </c>
      <c r="X2622" t="str" cm="1">
        <f t="array" ref="X2622">RoundToTwoSigFigs(C2622*$O2622+$N2622)&amp;" "&amp;$J2622</f>
        <v>1.6 °C</v>
      </c>
      <c r="Y2622" t="b">
        <f t="shared" si="120"/>
        <v>0</v>
      </c>
      <c r="Z2622" t="b">
        <f t="shared" si="121"/>
        <v>1</v>
      </c>
      <c r="AA2622" t="b">
        <f t="shared" si="122"/>
        <v>1</v>
      </c>
    </row>
    <row r="2623" spans="1:27" x14ac:dyDescent="0.25">
      <c r="A2623">
        <v>2622</v>
      </c>
      <c r="B2623">
        <v>0</v>
      </c>
      <c r="C2623">
        <v>0</v>
      </c>
      <c r="D2623" t="s">
        <v>697</v>
      </c>
      <c r="E2623" t="s">
        <v>943</v>
      </c>
      <c r="F2623">
        <v>-100</v>
      </c>
      <c r="G2623">
        <v>120</v>
      </c>
      <c r="H2623">
        <v>1</v>
      </c>
      <c r="I2623" t="s">
        <v>66</v>
      </c>
      <c r="J2623" t="s">
        <v>66</v>
      </c>
      <c r="N2623">
        <v>1.299753124</v>
      </c>
      <c r="O2623">
        <v>0</v>
      </c>
      <c r="P2623">
        <v>1.2927358470000001</v>
      </c>
      <c r="Q2623">
        <v>0</v>
      </c>
      <c r="U2623">
        <v>0</v>
      </c>
      <c r="V2623">
        <v>0</v>
      </c>
      <c r="W2623" t="str" cm="1">
        <f t="array" ref="W2623">RoundToTwoSigFigs(B2623*$O2623+$N2623)&amp;" "&amp;$J2623</f>
        <v>1.3 °C</v>
      </c>
      <c r="X2623" t="str" cm="1">
        <f t="array" ref="X2623">RoundToTwoSigFigs(C2623*$O2623+$N2623)&amp;" "&amp;$J2623</f>
        <v>1.3 °C</v>
      </c>
      <c r="Y2623" t="b">
        <f t="shared" si="120"/>
        <v>0</v>
      </c>
      <c r="Z2623" t="b">
        <f t="shared" si="121"/>
        <v>1</v>
      </c>
      <c r="AA2623" t="b">
        <f t="shared" si="122"/>
        <v>1</v>
      </c>
    </row>
    <row r="2624" spans="1:27" x14ac:dyDescent="0.25">
      <c r="A2624">
        <v>2623</v>
      </c>
      <c r="B2624">
        <v>1000</v>
      </c>
      <c r="C2624">
        <v>1000</v>
      </c>
      <c r="D2624" t="s">
        <v>697</v>
      </c>
      <c r="E2624" t="s">
        <v>943</v>
      </c>
      <c r="F2624">
        <v>120</v>
      </c>
      <c r="G2624">
        <v>1370</v>
      </c>
      <c r="H2624">
        <v>1</v>
      </c>
      <c r="I2624" t="s">
        <v>66</v>
      </c>
      <c r="J2624" t="s">
        <v>66</v>
      </c>
      <c r="N2624">
        <v>1.5267216400000001</v>
      </c>
      <c r="O2624">
        <v>0</v>
      </c>
      <c r="P2624">
        <v>1.523704645</v>
      </c>
      <c r="Q2624">
        <v>0</v>
      </c>
      <c r="U2624">
        <v>0</v>
      </c>
      <c r="V2624">
        <v>0</v>
      </c>
      <c r="W2624" t="str" cm="1">
        <f t="array" ref="W2624">RoundToTwoSigFigs(B2624*$O2624+$N2624)&amp;" "&amp;$J2624</f>
        <v>1.5 °C</v>
      </c>
      <c r="X2624" t="str" cm="1">
        <f t="array" ref="X2624">RoundToTwoSigFigs(C2624*$O2624+$N2624)&amp;" "&amp;$J2624</f>
        <v>1.5 °C</v>
      </c>
      <c r="Y2624" t="b">
        <f t="shared" si="120"/>
        <v>0</v>
      </c>
      <c r="Z2624" t="b">
        <f t="shared" si="121"/>
        <v>1</v>
      </c>
      <c r="AA2624" t="b">
        <f t="shared" si="122"/>
        <v>1</v>
      </c>
    </row>
    <row r="2625" spans="1:27" x14ac:dyDescent="0.25">
      <c r="A2625">
        <v>2624</v>
      </c>
      <c r="B2625">
        <v>-300</v>
      </c>
      <c r="C2625">
        <v>-200</v>
      </c>
      <c r="D2625" t="s">
        <v>697</v>
      </c>
      <c r="E2625" t="s">
        <v>956</v>
      </c>
      <c r="F2625">
        <v>-328</v>
      </c>
      <c r="G2625">
        <v>-148</v>
      </c>
      <c r="H2625">
        <v>0.1</v>
      </c>
      <c r="I2625" t="s">
        <v>69</v>
      </c>
      <c r="J2625" t="s">
        <v>69</v>
      </c>
      <c r="N2625">
        <v>3.2049883289999999</v>
      </c>
      <c r="O2625">
        <v>0</v>
      </c>
      <c r="P2625">
        <v>3.2025262419999998</v>
      </c>
      <c r="Q2625">
        <v>0</v>
      </c>
      <c r="U2625">
        <v>0</v>
      </c>
      <c r="V2625">
        <v>0</v>
      </c>
      <c r="W2625" t="str" cm="1">
        <f t="array" ref="W2625">RoundToTwoSigFigs(B2625*$O2625+$N2625)&amp;" "&amp;$J2625</f>
        <v>3.2 °F</v>
      </c>
      <c r="X2625" t="str" cm="1">
        <f t="array" ref="X2625">RoundToTwoSigFigs(C2625*$O2625+$N2625)&amp;" "&amp;$J2625</f>
        <v>3.2 °F</v>
      </c>
      <c r="Y2625" t="b">
        <f t="shared" si="120"/>
        <v>0</v>
      </c>
      <c r="Z2625" t="b">
        <f t="shared" si="121"/>
        <v>1</v>
      </c>
      <c r="AA2625" t="b">
        <f t="shared" si="122"/>
        <v>1</v>
      </c>
    </row>
    <row r="2626" spans="1:27" x14ac:dyDescent="0.25">
      <c r="A2626">
        <v>2625</v>
      </c>
      <c r="B2626">
        <v>200</v>
      </c>
      <c r="C2626">
        <v>500</v>
      </c>
      <c r="D2626" t="s">
        <v>697</v>
      </c>
      <c r="E2626" t="s">
        <v>956</v>
      </c>
      <c r="F2626">
        <v>-148</v>
      </c>
      <c r="G2626">
        <v>770</v>
      </c>
      <c r="H2626">
        <v>0.1</v>
      </c>
      <c r="I2626" t="s">
        <v>69</v>
      </c>
      <c r="J2626" t="s">
        <v>69</v>
      </c>
      <c r="N2626">
        <v>2.2918456639999998</v>
      </c>
      <c r="O2626">
        <v>0</v>
      </c>
      <c r="P2626">
        <v>2.2894238219999998</v>
      </c>
      <c r="Q2626">
        <v>0</v>
      </c>
      <c r="U2626">
        <v>0</v>
      </c>
      <c r="V2626">
        <v>0</v>
      </c>
      <c r="W2626" t="str" cm="1">
        <f t="array" ref="W2626">RoundToTwoSigFigs(B2626*$O2626+$N2626)&amp;" "&amp;$J2626</f>
        <v>2.3 °F</v>
      </c>
      <c r="X2626" t="str" cm="1">
        <f t="array" ref="X2626">RoundToTwoSigFigs(C2626*$O2626+$N2626)&amp;" "&amp;$J2626</f>
        <v>2.3 °F</v>
      </c>
      <c r="Y2626" t="b">
        <f t="shared" si="120"/>
        <v>0</v>
      </c>
      <c r="Z2626" t="b">
        <f t="shared" si="121"/>
        <v>1</v>
      </c>
      <c r="AA2626" t="b">
        <f t="shared" si="122"/>
        <v>1</v>
      </c>
    </row>
    <row r="2627" spans="1:27" x14ac:dyDescent="0.25">
      <c r="A2627">
        <v>2626</v>
      </c>
      <c r="B2627">
        <v>1000</v>
      </c>
      <c r="C2627">
        <v>2000</v>
      </c>
      <c r="D2627" t="s">
        <v>697</v>
      </c>
      <c r="E2627" t="s">
        <v>956</v>
      </c>
      <c r="F2627">
        <v>770</v>
      </c>
      <c r="G2627">
        <v>2372</v>
      </c>
      <c r="H2627">
        <v>0.1</v>
      </c>
      <c r="I2627" t="s">
        <v>69</v>
      </c>
      <c r="J2627" t="s">
        <v>69</v>
      </c>
      <c r="N2627">
        <v>2.4557651269999998</v>
      </c>
      <c r="O2627">
        <v>0</v>
      </c>
      <c r="P2627">
        <v>2.4544587999999998</v>
      </c>
      <c r="Q2627">
        <v>0</v>
      </c>
      <c r="U2627">
        <v>0</v>
      </c>
      <c r="V2627">
        <v>0</v>
      </c>
      <c r="W2627" t="str" cm="1">
        <f t="array" ref="W2627">RoundToTwoSigFigs(B2627*$O2627+$N2627)&amp;" "&amp;$J2627</f>
        <v>2.5 °F</v>
      </c>
      <c r="X2627" t="str" cm="1">
        <f t="array" ref="X2627">RoundToTwoSigFigs(C2627*$O2627+$N2627)&amp;" "&amp;$J2627</f>
        <v>2.5 °F</v>
      </c>
      <c r="Y2627" t="b">
        <f t="shared" ref="Y2627:Y2660" si="123">AND((W2627=U2627),(V2627=X2627))</f>
        <v>0</v>
      </c>
      <c r="Z2627" t="b">
        <f t="shared" ref="Z2627:Z2660" si="124">AND(B2627&gt;=F2627,B2627&lt;=G2627)</f>
        <v>1</v>
      </c>
      <c r="AA2627" t="b">
        <f t="shared" ref="AA2627:AA2660" si="125">F2627&lt;G2627</f>
        <v>1</v>
      </c>
    </row>
    <row r="2628" spans="1:27" x14ac:dyDescent="0.25">
      <c r="A2628">
        <v>2627</v>
      </c>
      <c r="B2628">
        <v>-300</v>
      </c>
      <c r="C2628">
        <v>-200</v>
      </c>
      <c r="D2628" t="s">
        <v>697</v>
      </c>
      <c r="E2628" t="s">
        <v>956</v>
      </c>
      <c r="F2628">
        <v>-328</v>
      </c>
      <c r="G2628">
        <v>-148</v>
      </c>
      <c r="H2628">
        <v>1</v>
      </c>
      <c r="I2628" t="s">
        <v>69</v>
      </c>
      <c r="J2628" t="s">
        <v>69</v>
      </c>
      <c r="N2628">
        <v>3.2633231180000002</v>
      </c>
      <c r="O2628">
        <v>0</v>
      </c>
      <c r="P2628">
        <v>3.2536401659999998</v>
      </c>
      <c r="Q2628">
        <v>0</v>
      </c>
      <c r="U2628">
        <v>0</v>
      </c>
      <c r="V2628">
        <v>0</v>
      </c>
      <c r="W2628" t="str" cm="1">
        <f t="array" ref="W2628">RoundToTwoSigFigs(B2628*$O2628+$N2628)&amp;" "&amp;$J2628</f>
        <v>3.3 °F</v>
      </c>
      <c r="X2628" t="str" cm="1">
        <f t="array" ref="X2628">RoundToTwoSigFigs(C2628*$O2628+$N2628)&amp;" "&amp;$J2628</f>
        <v>3.3 °F</v>
      </c>
      <c r="Y2628" t="b">
        <f t="shared" si="123"/>
        <v>0</v>
      </c>
      <c r="Z2628" t="b">
        <f t="shared" si="124"/>
        <v>1</v>
      </c>
      <c r="AA2628" t="b">
        <f t="shared" si="125"/>
        <v>1</v>
      </c>
    </row>
    <row r="2629" spans="1:27" x14ac:dyDescent="0.25">
      <c r="A2629">
        <v>2628</v>
      </c>
      <c r="B2629">
        <v>200</v>
      </c>
      <c r="C2629">
        <v>500</v>
      </c>
      <c r="D2629" t="s">
        <v>697</v>
      </c>
      <c r="E2629" t="s">
        <v>956</v>
      </c>
      <c r="F2629">
        <v>-148</v>
      </c>
      <c r="G2629">
        <v>770</v>
      </c>
      <c r="H2629">
        <v>1</v>
      </c>
      <c r="I2629" t="s">
        <v>69</v>
      </c>
      <c r="J2629" t="s">
        <v>69</v>
      </c>
      <c r="N2629">
        <v>2.369776758</v>
      </c>
      <c r="O2629">
        <v>0</v>
      </c>
      <c r="P2629">
        <v>2.360394339</v>
      </c>
      <c r="Q2629">
        <v>0</v>
      </c>
      <c r="U2629">
        <v>0</v>
      </c>
      <c r="V2629">
        <v>0</v>
      </c>
      <c r="W2629" t="str" cm="1">
        <f t="array" ref="W2629">RoundToTwoSigFigs(B2629*$O2629+$N2629)&amp;" "&amp;$J2629</f>
        <v>2.4 °F</v>
      </c>
      <c r="X2629" t="str" cm="1">
        <f t="array" ref="X2629">RoundToTwoSigFigs(C2629*$O2629+$N2629)&amp;" "&amp;$J2629</f>
        <v>2.4 °F</v>
      </c>
      <c r="Y2629" t="b">
        <f t="shared" si="123"/>
        <v>0</v>
      </c>
      <c r="Z2629" t="b">
        <f t="shared" si="124"/>
        <v>1</v>
      </c>
      <c r="AA2629" t="b">
        <f t="shared" si="125"/>
        <v>1</v>
      </c>
    </row>
    <row r="2630" spans="1:27" x14ac:dyDescent="0.25">
      <c r="A2630">
        <v>2629</v>
      </c>
      <c r="B2630">
        <v>1000</v>
      </c>
      <c r="C2630">
        <v>2000</v>
      </c>
      <c r="D2630" t="s">
        <v>697</v>
      </c>
      <c r="E2630" t="s">
        <v>956</v>
      </c>
      <c r="F2630">
        <v>770</v>
      </c>
      <c r="G2630">
        <v>2372</v>
      </c>
      <c r="H2630">
        <v>1</v>
      </c>
      <c r="I2630" t="s">
        <v>69</v>
      </c>
      <c r="J2630" t="s">
        <v>69</v>
      </c>
      <c r="N2630">
        <v>2.5258712249999999</v>
      </c>
      <c r="O2630">
        <v>0</v>
      </c>
      <c r="P2630">
        <v>2.520787179</v>
      </c>
      <c r="Q2630">
        <v>0</v>
      </c>
      <c r="U2630">
        <v>0</v>
      </c>
      <c r="V2630">
        <v>0</v>
      </c>
      <c r="W2630" t="str" cm="1">
        <f t="array" ref="W2630">RoundToTwoSigFigs(B2630*$O2630+$N2630)&amp;" "&amp;$J2630</f>
        <v>2.5 °F</v>
      </c>
      <c r="X2630" t="str" cm="1">
        <f t="array" ref="X2630">RoundToTwoSigFigs(C2630*$O2630+$N2630)&amp;" "&amp;$J2630</f>
        <v>2.5 °F</v>
      </c>
      <c r="Y2630" t="b">
        <f t="shared" si="123"/>
        <v>0</v>
      </c>
      <c r="Z2630" t="b">
        <f t="shared" si="124"/>
        <v>1</v>
      </c>
      <c r="AA2630" t="b">
        <f t="shared" si="125"/>
        <v>1</v>
      </c>
    </row>
    <row r="2631" spans="1:27" x14ac:dyDescent="0.25">
      <c r="A2631">
        <v>2630</v>
      </c>
      <c r="B2631">
        <v>-200</v>
      </c>
      <c r="C2631">
        <v>-100</v>
      </c>
      <c r="D2631" t="s">
        <v>697</v>
      </c>
      <c r="E2631" t="s">
        <v>956</v>
      </c>
      <c r="F2631">
        <v>-200</v>
      </c>
      <c r="G2631">
        <v>-100</v>
      </c>
      <c r="H2631">
        <v>0.1</v>
      </c>
      <c r="I2631" t="s">
        <v>66</v>
      </c>
      <c r="J2631" t="s">
        <v>66</v>
      </c>
      <c r="N2631">
        <v>1.7820037</v>
      </c>
      <c r="O2631">
        <v>0</v>
      </c>
      <c r="P2631">
        <v>1.7806369909999999</v>
      </c>
      <c r="Q2631">
        <v>0</v>
      </c>
      <c r="U2631">
        <v>0</v>
      </c>
      <c r="V2631">
        <v>0</v>
      </c>
      <c r="W2631" t="str" cm="1">
        <f t="array" ref="W2631">RoundToTwoSigFigs(B2631*$O2631+$N2631)&amp;" "&amp;$J2631</f>
        <v>1.8 °C</v>
      </c>
      <c r="X2631" t="str" cm="1">
        <f t="array" ref="X2631">RoundToTwoSigFigs(C2631*$O2631+$N2631)&amp;" "&amp;$J2631</f>
        <v>1.8 °C</v>
      </c>
      <c r="Y2631" t="b">
        <f t="shared" si="123"/>
        <v>0</v>
      </c>
      <c r="Z2631" t="b">
        <f t="shared" si="124"/>
        <v>1</v>
      </c>
      <c r="AA2631" t="b">
        <f t="shared" si="125"/>
        <v>1</v>
      </c>
    </row>
    <row r="2632" spans="1:27" x14ac:dyDescent="0.25">
      <c r="A2632">
        <v>2631</v>
      </c>
      <c r="B2632">
        <v>100</v>
      </c>
      <c r="C2632">
        <v>200</v>
      </c>
      <c r="D2632" t="s">
        <v>697</v>
      </c>
      <c r="E2632" t="s">
        <v>956</v>
      </c>
      <c r="F2632">
        <v>-100</v>
      </c>
      <c r="G2632">
        <v>410</v>
      </c>
      <c r="H2632">
        <v>0.1</v>
      </c>
      <c r="I2632" t="s">
        <v>66</v>
      </c>
      <c r="J2632" t="s">
        <v>66</v>
      </c>
      <c r="N2632">
        <v>1.2762020279999999</v>
      </c>
      <c r="O2632">
        <v>0</v>
      </c>
      <c r="P2632">
        <v>1.2748596780000001</v>
      </c>
      <c r="Q2632">
        <v>0</v>
      </c>
      <c r="U2632">
        <v>0</v>
      </c>
      <c r="V2632">
        <v>0</v>
      </c>
      <c r="W2632" t="str" cm="1">
        <f t="array" ref="W2632">RoundToTwoSigFigs(B2632*$O2632+$N2632)&amp;" "&amp;$J2632</f>
        <v>1.3 °C</v>
      </c>
      <c r="X2632" t="str" cm="1">
        <f t="array" ref="X2632">RoundToTwoSigFigs(C2632*$O2632+$N2632)&amp;" "&amp;$J2632</f>
        <v>1.3 °C</v>
      </c>
      <c r="Y2632" t="b">
        <f t="shared" si="123"/>
        <v>0</v>
      </c>
      <c r="Z2632" t="b">
        <f t="shared" si="124"/>
        <v>1</v>
      </c>
      <c r="AA2632" t="b">
        <f t="shared" si="125"/>
        <v>1</v>
      </c>
    </row>
    <row r="2633" spans="1:27" x14ac:dyDescent="0.25">
      <c r="A2633">
        <v>2632</v>
      </c>
      <c r="B2633">
        <v>700</v>
      </c>
      <c r="C2633">
        <v>1000</v>
      </c>
      <c r="D2633" t="s">
        <v>697</v>
      </c>
      <c r="E2633" t="s">
        <v>956</v>
      </c>
      <c r="F2633">
        <v>410</v>
      </c>
      <c r="G2633">
        <v>1300</v>
      </c>
      <c r="H2633">
        <v>0.1</v>
      </c>
      <c r="I2633" t="s">
        <v>66</v>
      </c>
      <c r="J2633" t="s">
        <v>66</v>
      </c>
      <c r="N2633">
        <v>1.365791164</v>
      </c>
      <c r="O2633">
        <v>0</v>
      </c>
      <c r="P2633">
        <v>1.365066211</v>
      </c>
      <c r="Q2633">
        <v>0</v>
      </c>
      <c r="U2633">
        <v>0</v>
      </c>
      <c r="V2633">
        <v>0</v>
      </c>
      <c r="W2633" t="str" cm="1">
        <f t="array" ref="W2633">RoundToTwoSigFigs(B2633*$O2633+$N2633)&amp;" "&amp;$J2633</f>
        <v>1.4 °C</v>
      </c>
      <c r="X2633" t="str" cm="1">
        <f t="array" ref="X2633">RoundToTwoSigFigs(C2633*$O2633+$N2633)&amp;" "&amp;$J2633</f>
        <v>1.4 °C</v>
      </c>
      <c r="Y2633" t="b">
        <f t="shared" si="123"/>
        <v>0</v>
      </c>
      <c r="Z2633" t="b">
        <f t="shared" si="124"/>
        <v>1</v>
      </c>
      <c r="AA2633" t="b">
        <f t="shared" si="125"/>
        <v>1</v>
      </c>
    </row>
    <row r="2634" spans="1:27" x14ac:dyDescent="0.25">
      <c r="A2634">
        <v>2633</v>
      </c>
      <c r="B2634">
        <v>-200</v>
      </c>
      <c r="C2634">
        <v>-100</v>
      </c>
      <c r="D2634" t="s">
        <v>697</v>
      </c>
      <c r="E2634" t="s">
        <v>956</v>
      </c>
      <c r="F2634">
        <v>-200</v>
      </c>
      <c r="G2634">
        <v>-100</v>
      </c>
      <c r="H2634">
        <v>1</v>
      </c>
      <c r="I2634" t="s">
        <v>66</v>
      </c>
      <c r="J2634" t="s">
        <v>66</v>
      </c>
      <c r="N2634">
        <v>1.876204803</v>
      </c>
      <c r="O2634">
        <v>0</v>
      </c>
      <c r="P2634">
        <v>1.87100724</v>
      </c>
      <c r="Q2634">
        <v>0</v>
      </c>
      <c r="U2634">
        <v>0</v>
      </c>
      <c r="V2634">
        <v>0</v>
      </c>
      <c r="W2634" t="str" cm="1">
        <f t="array" ref="W2634">RoundToTwoSigFigs(B2634*$O2634+$N2634)&amp;" "&amp;$J2634</f>
        <v>1.9 °C</v>
      </c>
      <c r="X2634" t="str" cm="1">
        <f t="array" ref="X2634">RoundToTwoSigFigs(C2634*$O2634+$N2634)&amp;" "&amp;$J2634</f>
        <v>1.9 °C</v>
      </c>
      <c r="Y2634" t="b">
        <f t="shared" si="123"/>
        <v>0</v>
      </c>
      <c r="Z2634" t="b">
        <f t="shared" si="124"/>
        <v>1</v>
      </c>
      <c r="AA2634" t="b">
        <f t="shared" si="125"/>
        <v>1</v>
      </c>
    </row>
    <row r="2635" spans="1:27" x14ac:dyDescent="0.25">
      <c r="A2635">
        <v>2634</v>
      </c>
      <c r="B2635">
        <v>100</v>
      </c>
      <c r="C2635">
        <v>200</v>
      </c>
      <c r="D2635" t="s">
        <v>697</v>
      </c>
      <c r="E2635" t="s">
        <v>956</v>
      </c>
      <c r="F2635">
        <v>-100</v>
      </c>
      <c r="G2635">
        <v>410</v>
      </c>
      <c r="H2635">
        <v>1</v>
      </c>
      <c r="I2635" t="s">
        <v>66</v>
      </c>
      <c r="J2635" t="s">
        <v>66</v>
      </c>
      <c r="N2635">
        <v>1.4031980850000001</v>
      </c>
      <c r="O2635">
        <v>0</v>
      </c>
      <c r="P2635">
        <v>1.3983086920000001</v>
      </c>
      <c r="Q2635">
        <v>0</v>
      </c>
      <c r="U2635">
        <v>0</v>
      </c>
      <c r="V2635">
        <v>0</v>
      </c>
      <c r="W2635" t="str" cm="1">
        <f t="array" ref="W2635">RoundToTwoSigFigs(B2635*$O2635+$N2635)&amp;" "&amp;$J2635</f>
        <v>1.4 °C</v>
      </c>
      <c r="X2635" t="str" cm="1">
        <f t="array" ref="X2635">RoundToTwoSigFigs(C2635*$O2635+$N2635)&amp;" "&amp;$J2635</f>
        <v>1.4 °C</v>
      </c>
      <c r="Y2635" t="b">
        <f t="shared" si="123"/>
        <v>0</v>
      </c>
      <c r="Z2635" t="b">
        <f t="shared" si="124"/>
        <v>1</v>
      </c>
      <c r="AA2635" t="b">
        <f t="shared" si="125"/>
        <v>1</v>
      </c>
    </row>
    <row r="2636" spans="1:27" x14ac:dyDescent="0.25">
      <c r="A2636">
        <v>2635</v>
      </c>
      <c r="B2636">
        <v>700</v>
      </c>
      <c r="C2636">
        <v>1000</v>
      </c>
      <c r="D2636" t="s">
        <v>697</v>
      </c>
      <c r="E2636" t="s">
        <v>956</v>
      </c>
      <c r="F2636">
        <v>410</v>
      </c>
      <c r="G2636">
        <v>1300</v>
      </c>
      <c r="H2636">
        <v>1</v>
      </c>
      <c r="I2636" t="s">
        <v>66</v>
      </c>
      <c r="J2636" t="s">
        <v>66</v>
      </c>
      <c r="N2636">
        <v>1.483686195</v>
      </c>
      <c r="O2636">
        <v>0</v>
      </c>
      <c r="P2636">
        <v>1.4810151119999999</v>
      </c>
      <c r="Q2636">
        <v>0</v>
      </c>
      <c r="U2636">
        <v>0</v>
      </c>
      <c r="V2636">
        <v>0</v>
      </c>
      <c r="W2636" t="str" cm="1">
        <f t="array" ref="W2636">RoundToTwoSigFigs(B2636*$O2636+$N2636)&amp;" "&amp;$J2636</f>
        <v>1.5 °C</v>
      </c>
      <c r="X2636" t="str" cm="1">
        <f t="array" ref="X2636">RoundToTwoSigFigs(C2636*$O2636+$N2636)&amp;" "&amp;$J2636</f>
        <v>1.5 °C</v>
      </c>
      <c r="Y2636" t="b">
        <f t="shared" si="123"/>
        <v>0</v>
      </c>
      <c r="Z2636" t="b">
        <f t="shared" si="124"/>
        <v>1</v>
      </c>
      <c r="AA2636" t="b">
        <f t="shared" si="125"/>
        <v>1</v>
      </c>
    </row>
    <row r="2637" spans="1:27" x14ac:dyDescent="0.25">
      <c r="A2637">
        <v>2636</v>
      </c>
      <c r="B2637">
        <v>200</v>
      </c>
      <c r="C2637">
        <v>300</v>
      </c>
      <c r="D2637" t="s">
        <v>697</v>
      </c>
      <c r="E2637" t="s">
        <v>969</v>
      </c>
      <c r="F2637">
        <v>32</v>
      </c>
      <c r="G2637">
        <v>482</v>
      </c>
      <c r="H2637">
        <v>0.1</v>
      </c>
      <c r="I2637" t="s">
        <v>69</v>
      </c>
      <c r="J2637" t="s">
        <v>69</v>
      </c>
      <c r="N2637">
        <v>4.7943939770000004</v>
      </c>
      <c r="O2637">
        <v>0</v>
      </c>
      <c r="P2637">
        <v>4.7927665399999997</v>
      </c>
      <c r="Q2637">
        <v>0</v>
      </c>
      <c r="U2637">
        <v>0</v>
      </c>
      <c r="V2637">
        <v>0</v>
      </c>
      <c r="W2637" t="str" cm="1">
        <f t="array" ref="W2637">RoundToTwoSigFigs(B2637*$O2637+$N2637)&amp;" "&amp;$J2637</f>
        <v>4.8 °F</v>
      </c>
      <c r="X2637" t="str" cm="1">
        <f t="array" ref="X2637">RoundToTwoSigFigs(C2637*$O2637+$N2637)&amp;" "&amp;$J2637</f>
        <v>4.8 °F</v>
      </c>
      <c r="Y2637" t="b">
        <f t="shared" si="123"/>
        <v>0</v>
      </c>
      <c r="Z2637" t="b">
        <f t="shared" si="124"/>
        <v>1</v>
      </c>
      <c r="AA2637" t="b">
        <f t="shared" si="125"/>
        <v>1</v>
      </c>
    </row>
    <row r="2638" spans="1:27" x14ac:dyDescent="0.25">
      <c r="A2638">
        <v>2637</v>
      </c>
      <c r="B2638">
        <v>1000</v>
      </c>
      <c r="C2638">
        <v>2000</v>
      </c>
      <c r="D2638" t="s">
        <v>697</v>
      </c>
      <c r="E2638" t="s">
        <v>969</v>
      </c>
      <c r="F2638">
        <v>482</v>
      </c>
      <c r="G2638">
        <v>3200</v>
      </c>
      <c r="H2638">
        <v>0.1</v>
      </c>
      <c r="I2638" t="s">
        <v>69</v>
      </c>
      <c r="J2638" t="s">
        <v>69</v>
      </c>
      <c r="N2638">
        <v>3.582348573</v>
      </c>
      <c r="O2638">
        <v>0</v>
      </c>
      <c r="P2638">
        <v>3.5805091610000002</v>
      </c>
      <c r="Q2638">
        <v>0</v>
      </c>
      <c r="U2638">
        <v>0</v>
      </c>
      <c r="V2638">
        <v>0</v>
      </c>
      <c r="W2638" t="str" cm="1">
        <f t="array" ref="W2638">RoundToTwoSigFigs(B2638*$O2638+$N2638)&amp;" "&amp;$J2638</f>
        <v>3.6 °F</v>
      </c>
      <c r="X2638" t="str" cm="1">
        <f t="array" ref="X2638">RoundToTwoSigFigs(C2638*$O2638+$N2638)&amp;" "&amp;$J2638</f>
        <v>3.6 °F</v>
      </c>
      <c r="Y2638" t="b">
        <f t="shared" si="123"/>
        <v>0</v>
      </c>
      <c r="Z2638" t="b">
        <f t="shared" si="124"/>
        <v>1</v>
      </c>
      <c r="AA2638" t="b">
        <f t="shared" si="125"/>
        <v>1</v>
      </c>
    </row>
    <row r="2639" spans="1:27" x14ac:dyDescent="0.25">
      <c r="A2639">
        <v>2638</v>
      </c>
      <c r="B2639">
        <v>200</v>
      </c>
      <c r="C2639">
        <v>300</v>
      </c>
      <c r="D2639" t="s">
        <v>697</v>
      </c>
      <c r="E2639" t="s">
        <v>969</v>
      </c>
      <c r="F2639">
        <v>32</v>
      </c>
      <c r="G2639">
        <v>482</v>
      </c>
      <c r="H2639">
        <v>1</v>
      </c>
      <c r="I2639" t="s">
        <v>69</v>
      </c>
      <c r="J2639" t="s">
        <v>69</v>
      </c>
      <c r="N2639">
        <v>4.833530916</v>
      </c>
      <c r="O2639">
        <v>0</v>
      </c>
      <c r="P2639">
        <v>4.827070655</v>
      </c>
      <c r="Q2639">
        <v>0</v>
      </c>
      <c r="U2639">
        <v>0</v>
      </c>
      <c r="V2639">
        <v>0</v>
      </c>
      <c r="W2639" t="str" cm="1">
        <f t="array" ref="W2639">RoundToTwoSigFigs(B2639*$O2639+$N2639)&amp;" "&amp;$J2639</f>
        <v>4.8 °F</v>
      </c>
      <c r="X2639" t="str" cm="1">
        <f t="array" ref="X2639">RoundToTwoSigFigs(C2639*$O2639+$N2639)&amp;" "&amp;$J2639</f>
        <v>4.8 °F</v>
      </c>
      <c r="Y2639" t="b">
        <f t="shared" si="123"/>
        <v>0</v>
      </c>
      <c r="Z2639" t="b">
        <f t="shared" si="124"/>
        <v>1</v>
      </c>
      <c r="AA2639" t="b">
        <f t="shared" si="125"/>
        <v>1</v>
      </c>
    </row>
    <row r="2640" spans="1:27" x14ac:dyDescent="0.25">
      <c r="A2640">
        <v>2639</v>
      </c>
      <c r="B2640">
        <v>1000</v>
      </c>
      <c r="C2640">
        <v>2000</v>
      </c>
      <c r="D2640" t="s">
        <v>697</v>
      </c>
      <c r="E2640" t="s">
        <v>969</v>
      </c>
      <c r="F2640">
        <v>482</v>
      </c>
      <c r="G2640">
        <v>3200</v>
      </c>
      <c r="H2640">
        <v>1</v>
      </c>
      <c r="I2640" t="s">
        <v>69</v>
      </c>
      <c r="J2640" t="s">
        <v>69</v>
      </c>
      <c r="N2640">
        <v>3.6335585350000001</v>
      </c>
      <c r="O2640">
        <v>0</v>
      </c>
      <c r="P2640">
        <v>3.6262991950000001</v>
      </c>
      <c r="Q2640">
        <v>0</v>
      </c>
      <c r="U2640">
        <v>0</v>
      </c>
      <c r="V2640">
        <v>0</v>
      </c>
      <c r="W2640" t="str" cm="1">
        <f t="array" ref="W2640">RoundToTwoSigFigs(B2640*$O2640+$N2640)&amp;" "&amp;$J2640</f>
        <v>3.6 °F</v>
      </c>
      <c r="X2640" t="str" cm="1">
        <f t="array" ref="X2640">RoundToTwoSigFigs(C2640*$O2640+$N2640)&amp;" "&amp;$J2640</f>
        <v>3.6 °F</v>
      </c>
      <c r="Y2640" t="b">
        <f t="shared" si="123"/>
        <v>0</v>
      </c>
      <c r="Z2640" t="b">
        <f t="shared" si="124"/>
        <v>1</v>
      </c>
      <c r="AA2640" t="b">
        <f t="shared" si="125"/>
        <v>1</v>
      </c>
    </row>
    <row r="2641" spans="1:27" x14ac:dyDescent="0.25">
      <c r="A2641">
        <v>2640</v>
      </c>
      <c r="B2641">
        <v>100</v>
      </c>
      <c r="C2641">
        <v>200</v>
      </c>
      <c r="D2641" t="s">
        <v>697</v>
      </c>
      <c r="E2641" t="s">
        <v>969</v>
      </c>
      <c r="F2641">
        <v>0</v>
      </c>
      <c r="G2641">
        <v>250</v>
      </c>
      <c r="H2641">
        <v>0.1</v>
      </c>
      <c r="I2641" t="s">
        <v>66</v>
      </c>
      <c r="J2641" t="s">
        <v>66</v>
      </c>
      <c r="N2641">
        <v>2.6783637649999998</v>
      </c>
      <c r="O2641">
        <v>0</v>
      </c>
      <c r="P2641">
        <v>2.6774646350000002</v>
      </c>
      <c r="Q2641">
        <v>0</v>
      </c>
      <c r="U2641">
        <v>0</v>
      </c>
      <c r="V2641">
        <v>0</v>
      </c>
      <c r="W2641" t="str" cm="1">
        <f t="array" ref="W2641">RoundToTwoSigFigs(B2641*$O2641+$N2641)&amp;" "&amp;$J2641</f>
        <v>2.7 °C</v>
      </c>
      <c r="X2641" t="str" cm="1">
        <f t="array" ref="X2641">RoundToTwoSigFigs(C2641*$O2641+$N2641)&amp;" "&amp;$J2641</f>
        <v>2.7 °C</v>
      </c>
      <c r="Y2641" t="b">
        <f t="shared" si="123"/>
        <v>0</v>
      </c>
      <c r="Z2641" t="b">
        <f t="shared" si="124"/>
        <v>1</v>
      </c>
      <c r="AA2641" t="b">
        <f t="shared" si="125"/>
        <v>1</v>
      </c>
    </row>
    <row r="2642" spans="1:27" x14ac:dyDescent="0.25">
      <c r="A2642">
        <v>2641</v>
      </c>
      <c r="B2642">
        <v>1000</v>
      </c>
      <c r="C2642">
        <v>1000</v>
      </c>
      <c r="D2642" t="s">
        <v>697</v>
      </c>
      <c r="E2642" t="s">
        <v>969</v>
      </c>
      <c r="F2642">
        <v>250</v>
      </c>
      <c r="G2642">
        <v>1760</v>
      </c>
      <c r="H2642">
        <v>0.1</v>
      </c>
      <c r="I2642" t="s">
        <v>66</v>
      </c>
      <c r="J2642" t="s">
        <v>66</v>
      </c>
      <c r="N2642">
        <v>1.996504472</v>
      </c>
      <c r="O2642">
        <v>0</v>
      </c>
      <c r="P2642">
        <v>1.9954858090000001</v>
      </c>
      <c r="Q2642">
        <v>0</v>
      </c>
      <c r="U2642">
        <v>0</v>
      </c>
      <c r="V2642">
        <v>0</v>
      </c>
      <c r="W2642" t="str" cm="1">
        <f t="array" ref="W2642">RoundToTwoSigFigs(B2642*$O2642+$N2642)&amp;" "&amp;$J2642</f>
        <v>2 °C</v>
      </c>
      <c r="X2642" t="str" cm="1">
        <f t="array" ref="X2642">RoundToTwoSigFigs(C2642*$O2642+$N2642)&amp;" "&amp;$J2642</f>
        <v>2 °C</v>
      </c>
      <c r="Y2642" t="b">
        <f t="shared" si="123"/>
        <v>0</v>
      </c>
      <c r="Z2642" t="b">
        <f t="shared" si="124"/>
        <v>1</v>
      </c>
      <c r="AA2642" t="b">
        <f t="shared" si="125"/>
        <v>1</v>
      </c>
    </row>
    <row r="2643" spans="1:27" x14ac:dyDescent="0.25">
      <c r="A2643">
        <v>2642</v>
      </c>
      <c r="B2643">
        <v>100</v>
      </c>
      <c r="C2643">
        <v>200</v>
      </c>
      <c r="D2643" t="s">
        <v>697</v>
      </c>
      <c r="E2643" t="s">
        <v>969</v>
      </c>
      <c r="F2643">
        <v>0</v>
      </c>
      <c r="G2643">
        <v>250</v>
      </c>
      <c r="H2643">
        <v>1</v>
      </c>
      <c r="I2643" t="s">
        <v>66</v>
      </c>
      <c r="J2643" t="s">
        <v>66</v>
      </c>
      <c r="N2643">
        <v>2.7419115989999998</v>
      </c>
      <c r="O2643">
        <v>0</v>
      </c>
      <c r="P2643">
        <v>2.73839677</v>
      </c>
      <c r="Q2643">
        <v>0</v>
      </c>
      <c r="U2643">
        <v>0</v>
      </c>
      <c r="V2643">
        <v>0</v>
      </c>
      <c r="W2643" t="str" cm="1">
        <f t="array" ref="W2643">RoundToTwoSigFigs(B2643*$O2643+$N2643)&amp;" "&amp;$J2643</f>
        <v>2.7 °C</v>
      </c>
      <c r="X2643" t="str" cm="1">
        <f t="array" ref="X2643">RoundToTwoSigFigs(C2643*$O2643+$N2643)&amp;" "&amp;$J2643</f>
        <v>2.7 °C</v>
      </c>
      <c r="Y2643" t="b">
        <f t="shared" si="123"/>
        <v>0</v>
      </c>
      <c r="Z2643" t="b">
        <f t="shared" si="124"/>
        <v>1</v>
      </c>
      <c r="AA2643" t="b">
        <f t="shared" si="125"/>
        <v>1</v>
      </c>
    </row>
    <row r="2644" spans="1:27" x14ac:dyDescent="0.25">
      <c r="A2644">
        <v>2643</v>
      </c>
      <c r="B2644">
        <v>1000</v>
      </c>
      <c r="C2644">
        <v>1000</v>
      </c>
      <c r="D2644" t="s">
        <v>697</v>
      </c>
      <c r="E2644" t="s">
        <v>969</v>
      </c>
      <c r="F2644">
        <v>250</v>
      </c>
      <c r="G2644">
        <v>1760</v>
      </c>
      <c r="H2644">
        <v>1</v>
      </c>
      <c r="I2644" t="s">
        <v>66</v>
      </c>
      <c r="J2644" t="s">
        <v>66</v>
      </c>
      <c r="N2644">
        <v>2.08043976</v>
      </c>
      <c r="O2644">
        <v>0</v>
      </c>
      <c r="P2644">
        <v>2.0765268149999998</v>
      </c>
      <c r="Q2644">
        <v>0</v>
      </c>
      <c r="U2644">
        <v>0</v>
      </c>
      <c r="V2644">
        <v>0</v>
      </c>
      <c r="W2644" t="str" cm="1">
        <f t="array" ref="W2644">RoundToTwoSigFigs(B2644*$O2644+$N2644)&amp;" "&amp;$J2644</f>
        <v>2.1 °C</v>
      </c>
      <c r="X2644" t="str" cm="1">
        <f t="array" ref="X2644">RoundToTwoSigFigs(C2644*$O2644+$N2644)&amp;" "&amp;$J2644</f>
        <v>2.1 °C</v>
      </c>
      <c r="Y2644" t="b">
        <f t="shared" si="123"/>
        <v>0</v>
      </c>
      <c r="Z2644" t="b">
        <f t="shared" si="124"/>
        <v>1</v>
      </c>
      <c r="AA2644" t="b">
        <f t="shared" si="125"/>
        <v>1</v>
      </c>
    </row>
    <row r="2645" spans="1:27" x14ac:dyDescent="0.25">
      <c r="A2645">
        <v>2644</v>
      </c>
      <c r="B2645">
        <v>200</v>
      </c>
      <c r="C2645">
        <v>300</v>
      </c>
      <c r="D2645" t="s">
        <v>697</v>
      </c>
      <c r="E2645" t="s">
        <v>978</v>
      </c>
      <c r="F2645">
        <v>32</v>
      </c>
      <c r="G2645">
        <v>482</v>
      </c>
      <c r="H2645">
        <v>0.1</v>
      </c>
      <c r="I2645" t="s">
        <v>69</v>
      </c>
      <c r="J2645" t="s">
        <v>69</v>
      </c>
      <c r="N2645">
        <v>4.7943578179999999</v>
      </c>
      <c r="O2645">
        <v>0</v>
      </c>
      <c r="P2645">
        <v>4.7927665399999997</v>
      </c>
      <c r="Q2645">
        <v>0</v>
      </c>
      <c r="U2645">
        <v>0</v>
      </c>
      <c r="V2645">
        <v>0</v>
      </c>
      <c r="W2645" t="str" cm="1">
        <f t="array" ref="W2645">RoundToTwoSigFigs(B2645*$O2645+$N2645)&amp;" "&amp;$J2645</f>
        <v>4.8 °F</v>
      </c>
      <c r="X2645" t="str" cm="1">
        <f t="array" ref="X2645">RoundToTwoSigFigs(C2645*$O2645+$N2645)&amp;" "&amp;$J2645</f>
        <v>4.8 °F</v>
      </c>
      <c r="Y2645" t="b">
        <f t="shared" si="123"/>
        <v>0</v>
      </c>
      <c r="Z2645" t="b">
        <f t="shared" si="124"/>
        <v>1</v>
      </c>
      <c r="AA2645" t="b">
        <f t="shared" si="125"/>
        <v>1</v>
      </c>
    </row>
    <row r="2646" spans="1:27" x14ac:dyDescent="0.25">
      <c r="A2646">
        <v>2645</v>
      </c>
      <c r="B2646">
        <v>1000</v>
      </c>
      <c r="C2646">
        <v>2000</v>
      </c>
      <c r="D2646" t="s">
        <v>697</v>
      </c>
      <c r="E2646" t="s">
        <v>978</v>
      </c>
      <c r="F2646">
        <v>482</v>
      </c>
      <c r="G2646">
        <v>3200</v>
      </c>
      <c r="H2646">
        <v>0.1</v>
      </c>
      <c r="I2646" t="s">
        <v>69</v>
      </c>
      <c r="J2646" t="s">
        <v>69</v>
      </c>
      <c r="N2646">
        <v>3.5846263629999999</v>
      </c>
      <c r="O2646">
        <v>0</v>
      </c>
      <c r="P2646">
        <v>3.58278812</v>
      </c>
      <c r="Q2646">
        <v>0</v>
      </c>
      <c r="U2646">
        <v>0</v>
      </c>
      <c r="V2646">
        <v>0</v>
      </c>
      <c r="W2646" t="str" cm="1">
        <f t="array" ref="W2646">RoundToTwoSigFigs(B2646*$O2646+$N2646)&amp;" "&amp;$J2646</f>
        <v>3.6 °F</v>
      </c>
      <c r="X2646" t="str" cm="1">
        <f t="array" ref="X2646">RoundToTwoSigFigs(C2646*$O2646+$N2646)&amp;" "&amp;$J2646</f>
        <v>3.6 °F</v>
      </c>
      <c r="Y2646" t="b">
        <f t="shared" si="123"/>
        <v>0</v>
      </c>
      <c r="Z2646" t="b">
        <f t="shared" si="124"/>
        <v>1</v>
      </c>
      <c r="AA2646" t="b">
        <f t="shared" si="125"/>
        <v>1</v>
      </c>
    </row>
    <row r="2647" spans="1:27" x14ac:dyDescent="0.25">
      <c r="A2647">
        <v>2646</v>
      </c>
      <c r="B2647">
        <v>200</v>
      </c>
      <c r="C2647">
        <v>300</v>
      </c>
      <c r="D2647" t="s">
        <v>697</v>
      </c>
      <c r="E2647" t="s">
        <v>978</v>
      </c>
      <c r="F2647">
        <v>32</v>
      </c>
      <c r="G2647">
        <v>482</v>
      </c>
      <c r="H2647">
        <v>1</v>
      </c>
      <c r="I2647" t="s">
        <v>69</v>
      </c>
      <c r="J2647" t="s">
        <v>69</v>
      </c>
      <c r="N2647">
        <v>4.8333874479999999</v>
      </c>
      <c r="O2647">
        <v>0</v>
      </c>
      <c r="P2647">
        <v>4.827070655</v>
      </c>
      <c r="Q2647">
        <v>0</v>
      </c>
      <c r="U2647">
        <v>0</v>
      </c>
      <c r="V2647">
        <v>0</v>
      </c>
      <c r="W2647" t="str" cm="1">
        <f t="array" ref="W2647">RoundToTwoSigFigs(B2647*$O2647+$N2647)&amp;" "&amp;$J2647</f>
        <v>4.8 °F</v>
      </c>
      <c r="X2647" t="str" cm="1">
        <f t="array" ref="X2647">RoundToTwoSigFigs(C2647*$O2647+$N2647)&amp;" "&amp;$J2647</f>
        <v>4.8 °F</v>
      </c>
      <c r="Y2647" t="b">
        <f t="shared" si="123"/>
        <v>0</v>
      </c>
      <c r="Z2647" t="b">
        <f t="shared" si="124"/>
        <v>1</v>
      </c>
      <c r="AA2647" t="b">
        <f t="shared" si="125"/>
        <v>1</v>
      </c>
    </row>
    <row r="2648" spans="1:27" x14ac:dyDescent="0.25">
      <c r="A2648">
        <v>2647</v>
      </c>
      <c r="B2648">
        <v>1000</v>
      </c>
      <c r="C2648">
        <v>2000</v>
      </c>
      <c r="D2648" t="s">
        <v>697</v>
      </c>
      <c r="E2648" t="s">
        <v>978</v>
      </c>
      <c r="F2648">
        <v>482</v>
      </c>
      <c r="G2648">
        <v>3200</v>
      </c>
      <c r="H2648">
        <v>1</v>
      </c>
      <c r="I2648" t="s">
        <v>69</v>
      </c>
      <c r="J2648" t="s">
        <v>69</v>
      </c>
      <c r="N2648">
        <v>3.6358042429999999</v>
      </c>
      <c r="O2648">
        <v>0</v>
      </c>
      <c r="P2648">
        <v>3.6285493959999999</v>
      </c>
      <c r="Q2648">
        <v>0</v>
      </c>
      <c r="U2648">
        <v>0</v>
      </c>
      <c r="V2648">
        <v>0</v>
      </c>
      <c r="W2648" t="str" cm="1">
        <f t="array" ref="W2648">RoundToTwoSigFigs(B2648*$O2648+$N2648)&amp;" "&amp;$J2648</f>
        <v>3.6 °F</v>
      </c>
      <c r="X2648" t="str" cm="1">
        <f t="array" ref="X2648">RoundToTwoSigFigs(C2648*$O2648+$N2648)&amp;" "&amp;$J2648</f>
        <v>3.6 °F</v>
      </c>
      <c r="Y2648" t="b">
        <f t="shared" si="123"/>
        <v>0</v>
      </c>
      <c r="Z2648" t="b">
        <f t="shared" si="124"/>
        <v>1</v>
      </c>
      <c r="AA2648" t="b">
        <f t="shared" si="125"/>
        <v>1</v>
      </c>
    </row>
    <row r="2649" spans="1:27" x14ac:dyDescent="0.25">
      <c r="A2649">
        <v>2648</v>
      </c>
      <c r="B2649">
        <v>100</v>
      </c>
      <c r="C2649">
        <v>200</v>
      </c>
      <c r="D2649" t="s">
        <v>697</v>
      </c>
      <c r="E2649" t="s">
        <v>978</v>
      </c>
      <c r="F2649">
        <v>0</v>
      </c>
      <c r="G2649">
        <v>250</v>
      </c>
      <c r="H2649">
        <v>0.1</v>
      </c>
      <c r="I2649" t="s">
        <v>66</v>
      </c>
      <c r="J2649" t="s">
        <v>66</v>
      </c>
      <c r="N2649">
        <v>2.6783437879999998</v>
      </c>
      <c r="O2649">
        <v>0</v>
      </c>
      <c r="P2649">
        <v>2.6774646350000002</v>
      </c>
      <c r="Q2649">
        <v>0</v>
      </c>
      <c r="U2649">
        <v>0</v>
      </c>
      <c r="V2649">
        <v>0</v>
      </c>
      <c r="W2649" t="str" cm="1">
        <f t="array" ref="W2649">RoundToTwoSigFigs(B2649*$O2649+$N2649)&amp;" "&amp;$J2649</f>
        <v>2.7 °C</v>
      </c>
      <c r="X2649" t="str" cm="1">
        <f t="array" ref="X2649">RoundToTwoSigFigs(C2649*$O2649+$N2649)&amp;" "&amp;$J2649</f>
        <v>2.7 °C</v>
      </c>
      <c r="Y2649" t="b">
        <f t="shared" si="123"/>
        <v>0</v>
      </c>
      <c r="Z2649" t="b">
        <f t="shared" si="124"/>
        <v>1</v>
      </c>
      <c r="AA2649" t="b">
        <f t="shared" si="125"/>
        <v>1</v>
      </c>
    </row>
    <row r="2650" spans="1:27" x14ac:dyDescent="0.25">
      <c r="A2650">
        <v>2649</v>
      </c>
      <c r="B2650">
        <v>1000</v>
      </c>
      <c r="C2650">
        <v>1000</v>
      </c>
      <c r="D2650" t="s">
        <v>697</v>
      </c>
      <c r="E2650" t="s">
        <v>978</v>
      </c>
      <c r="F2650">
        <v>250</v>
      </c>
      <c r="G2650">
        <v>1760</v>
      </c>
      <c r="H2650">
        <v>0.1</v>
      </c>
      <c r="I2650" t="s">
        <v>66</v>
      </c>
      <c r="J2650" t="s">
        <v>66</v>
      </c>
      <c r="N2650">
        <v>2.0005886570000002</v>
      </c>
      <c r="O2650">
        <v>0</v>
      </c>
      <c r="P2650">
        <v>1.999572074</v>
      </c>
      <c r="Q2650">
        <v>0</v>
      </c>
      <c r="U2650">
        <v>0</v>
      </c>
      <c r="V2650">
        <v>0</v>
      </c>
      <c r="W2650" t="str" cm="1">
        <f t="array" ref="W2650">RoundToTwoSigFigs(B2650*$O2650+$N2650)&amp;" "&amp;$J2650</f>
        <v>2 °C</v>
      </c>
      <c r="X2650" t="str" cm="1">
        <f t="array" ref="X2650">RoundToTwoSigFigs(C2650*$O2650+$N2650)&amp;" "&amp;$J2650</f>
        <v>2 °C</v>
      </c>
      <c r="Y2650" t="b">
        <f t="shared" si="123"/>
        <v>0</v>
      </c>
      <c r="Z2650" t="b">
        <f t="shared" si="124"/>
        <v>1</v>
      </c>
      <c r="AA2650" t="b">
        <f t="shared" si="125"/>
        <v>1</v>
      </c>
    </row>
    <row r="2651" spans="1:27" x14ac:dyDescent="0.25">
      <c r="A2651">
        <v>2650</v>
      </c>
      <c r="B2651">
        <v>100</v>
      </c>
      <c r="C2651">
        <v>200</v>
      </c>
      <c r="D2651" t="s">
        <v>697</v>
      </c>
      <c r="E2651" t="s">
        <v>978</v>
      </c>
      <c r="F2651">
        <v>0</v>
      </c>
      <c r="G2651">
        <v>250</v>
      </c>
      <c r="H2651">
        <v>1</v>
      </c>
      <c r="I2651" t="s">
        <v>66</v>
      </c>
      <c r="J2651" t="s">
        <v>66</v>
      </c>
      <c r="N2651">
        <v>2.7418335410000001</v>
      </c>
      <c r="O2651">
        <v>0</v>
      </c>
      <c r="P2651">
        <v>2.73839677</v>
      </c>
      <c r="Q2651">
        <v>0</v>
      </c>
      <c r="U2651">
        <v>0</v>
      </c>
      <c r="V2651">
        <v>0</v>
      </c>
      <c r="W2651" t="str" cm="1">
        <f t="array" ref="W2651">RoundToTwoSigFigs(B2651*$O2651+$N2651)&amp;" "&amp;$J2651</f>
        <v>2.7 °C</v>
      </c>
      <c r="X2651" t="str" cm="1">
        <f t="array" ref="X2651">RoundToTwoSigFigs(C2651*$O2651+$N2651)&amp;" "&amp;$J2651</f>
        <v>2.7 °C</v>
      </c>
      <c r="Y2651" t="b">
        <f t="shared" si="123"/>
        <v>0</v>
      </c>
      <c r="Z2651" t="b">
        <f t="shared" si="124"/>
        <v>1</v>
      </c>
      <c r="AA2651" t="b">
        <f t="shared" si="125"/>
        <v>1</v>
      </c>
    </row>
    <row r="2652" spans="1:27" x14ac:dyDescent="0.25">
      <c r="A2652">
        <v>2651</v>
      </c>
      <c r="B2652">
        <v>1000</v>
      </c>
      <c r="C2652">
        <v>1000</v>
      </c>
      <c r="D2652" t="s">
        <v>697</v>
      </c>
      <c r="E2652" t="s">
        <v>978</v>
      </c>
      <c r="F2652">
        <v>250</v>
      </c>
      <c r="G2652">
        <v>1760</v>
      </c>
      <c r="H2652">
        <v>1</v>
      </c>
      <c r="I2652" t="s">
        <v>66</v>
      </c>
      <c r="J2652" t="s">
        <v>66</v>
      </c>
      <c r="N2652">
        <v>2.0843594840000002</v>
      </c>
      <c r="O2652">
        <v>0</v>
      </c>
      <c r="P2652">
        <v>2.0804539110000002</v>
      </c>
      <c r="Q2652">
        <v>0</v>
      </c>
      <c r="U2652">
        <v>0</v>
      </c>
      <c r="V2652">
        <v>0</v>
      </c>
      <c r="W2652" t="str" cm="1">
        <f t="array" ref="W2652">RoundToTwoSigFigs(B2652*$O2652+$N2652)&amp;" "&amp;$J2652</f>
        <v>2.1 °C</v>
      </c>
      <c r="X2652" t="str" cm="1">
        <f t="array" ref="X2652">RoundToTwoSigFigs(C2652*$O2652+$N2652)&amp;" "&amp;$J2652</f>
        <v>2.1 °C</v>
      </c>
      <c r="Y2652" t="b">
        <f t="shared" si="123"/>
        <v>0</v>
      </c>
      <c r="Z2652" t="b">
        <f t="shared" si="124"/>
        <v>1</v>
      </c>
      <c r="AA2652" t="b">
        <f t="shared" si="125"/>
        <v>1</v>
      </c>
    </row>
    <row r="2653" spans="1:27" x14ac:dyDescent="0.25">
      <c r="A2653">
        <v>2652</v>
      </c>
      <c r="B2653">
        <v>-400</v>
      </c>
      <c r="C2653">
        <v>-300</v>
      </c>
      <c r="D2653" t="s">
        <v>697</v>
      </c>
      <c r="E2653" t="s">
        <v>987</v>
      </c>
      <c r="F2653">
        <v>-418</v>
      </c>
      <c r="G2653">
        <v>-238</v>
      </c>
      <c r="H2653">
        <v>0.1</v>
      </c>
      <c r="I2653" t="s">
        <v>69</v>
      </c>
      <c r="J2653" t="s">
        <v>69</v>
      </c>
      <c r="N2653">
        <v>3.9624103019999999</v>
      </c>
      <c r="O2653">
        <v>0</v>
      </c>
      <c r="P2653">
        <v>3.9602440140000001</v>
      </c>
      <c r="Q2653">
        <v>0</v>
      </c>
      <c r="U2653">
        <v>0</v>
      </c>
      <c r="V2653">
        <v>0</v>
      </c>
      <c r="W2653" t="str" cm="1">
        <f t="array" ref="W2653">RoundToTwoSigFigs(B2653*$O2653+$N2653)&amp;" "&amp;$J2653</f>
        <v>4 °F</v>
      </c>
      <c r="X2653" t="str" cm="1">
        <f t="array" ref="X2653">RoundToTwoSigFigs(C2653*$O2653+$N2653)&amp;" "&amp;$J2653</f>
        <v>4 °F</v>
      </c>
      <c r="Y2653" t="b">
        <f t="shared" si="123"/>
        <v>0</v>
      </c>
      <c r="Z2653" t="b">
        <f t="shared" si="124"/>
        <v>1</v>
      </c>
      <c r="AA2653" t="b">
        <f t="shared" si="125"/>
        <v>1</v>
      </c>
    </row>
    <row r="2654" spans="1:27" x14ac:dyDescent="0.25">
      <c r="A2654">
        <v>2653</v>
      </c>
      <c r="B2654">
        <v>100</v>
      </c>
      <c r="C2654">
        <v>400</v>
      </c>
      <c r="D2654" t="s">
        <v>697</v>
      </c>
      <c r="E2654" t="s">
        <v>987</v>
      </c>
      <c r="F2654">
        <v>-238</v>
      </c>
      <c r="G2654">
        <v>752</v>
      </c>
      <c r="H2654">
        <v>0.1</v>
      </c>
      <c r="I2654" t="s">
        <v>69</v>
      </c>
      <c r="J2654" t="s">
        <v>69</v>
      </c>
      <c r="N2654">
        <v>1.9193133179999999</v>
      </c>
      <c r="O2654">
        <v>0</v>
      </c>
      <c r="P2654">
        <v>1.9156064310000001</v>
      </c>
      <c r="Q2654">
        <v>0</v>
      </c>
      <c r="U2654">
        <v>0</v>
      </c>
      <c r="V2654">
        <v>0</v>
      </c>
      <c r="W2654" t="str" cm="1">
        <f t="array" ref="W2654">RoundToTwoSigFigs(B2654*$O2654+$N2654)&amp;" "&amp;$J2654</f>
        <v>1.9 °F</v>
      </c>
      <c r="X2654" t="str" cm="1">
        <f t="array" ref="X2654">RoundToTwoSigFigs(C2654*$O2654+$N2654)&amp;" "&amp;$J2654</f>
        <v>1.9 °F</v>
      </c>
      <c r="Y2654" t="b">
        <f t="shared" si="123"/>
        <v>0</v>
      </c>
      <c r="Z2654" t="b">
        <f t="shared" si="124"/>
        <v>1</v>
      </c>
      <c r="AA2654" t="b">
        <f t="shared" si="125"/>
        <v>1</v>
      </c>
    </row>
    <row r="2655" spans="1:27" x14ac:dyDescent="0.25">
      <c r="A2655">
        <v>2654</v>
      </c>
      <c r="B2655">
        <v>-400</v>
      </c>
      <c r="C2655">
        <v>-300</v>
      </c>
      <c r="D2655" t="s">
        <v>697</v>
      </c>
      <c r="E2655" t="s">
        <v>987</v>
      </c>
      <c r="F2655">
        <v>-418</v>
      </c>
      <c r="G2655">
        <v>-238</v>
      </c>
      <c r="H2655">
        <v>1</v>
      </c>
      <c r="I2655" t="s">
        <v>69</v>
      </c>
      <c r="J2655" t="s">
        <v>69</v>
      </c>
      <c r="N2655">
        <v>4.010259799</v>
      </c>
      <c r="O2655">
        <v>0</v>
      </c>
      <c r="P2655">
        <v>4.001691224</v>
      </c>
      <c r="Q2655">
        <v>0</v>
      </c>
      <c r="U2655">
        <v>0</v>
      </c>
      <c r="V2655">
        <v>0</v>
      </c>
      <c r="W2655" t="str" cm="1">
        <f t="array" ref="W2655">RoundToTwoSigFigs(B2655*$O2655+$N2655)&amp;" "&amp;$J2655</f>
        <v>4 °F</v>
      </c>
      <c r="X2655" t="str" cm="1">
        <f t="array" ref="X2655">RoundToTwoSigFigs(C2655*$O2655+$N2655)&amp;" "&amp;$J2655</f>
        <v>4 °F</v>
      </c>
      <c r="Y2655" t="b">
        <f t="shared" si="123"/>
        <v>0</v>
      </c>
      <c r="Z2655" t="b">
        <f t="shared" si="124"/>
        <v>1</v>
      </c>
      <c r="AA2655" t="b">
        <f t="shared" si="125"/>
        <v>1</v>
      </c>
    </row>
    <row r="2656" spans="1:27" x14ac:dyDescent="0.25">
      <c r="A2656">
        <v>2655</v>
      </c>
      <c r="B2656">
        <v>100</v>
      </c>
      <c r="C2656">
        <v>400</v>
      </c>
      <c r="D2656" t="s">
        <v>697</v>
      </c>
      <c r="E2656" t="s">
        <v>987</v>
      </c>
      <c r="F2656">
        <v>-238</v>
      </c>
      <c r="G2656">
        <v>752</v>
      </c>
      <c r="H2656">
        <v>1</v>
      </c>
      <c r="I2656" t="s">
        <v>69</v>
      </c>
      <c r="J2656" t="s">
        <v>69</v>
      </c>
      <c r="N2656">
        <v>2.0140532379999998</v>
      </c>
      <c r="O2656">
        <v>0</v>
      </c>
      <c r="P2656">
        <v>1.9998869969999999</v>
      </c>
      <c r="Q2656">
        <v>0</v>
      </c>
      <c r="U2656">
        <v>0</v>
      </c>
      <c r="V2656">
        <v>0</v>
      </c>
      <c r="W2656" t="str" cm="1">
        <f t="array" ref="W2656">RoundToTwoSigFigs(B2656*$O2656+$N2656)&amp;" "&amp;$J2656</f>
        <v>2 °F</v>
      </c>
      <c r="X2656" t="str" cm="1">
        <f t="array" ref="X2656">RoundToTwoSigFigs(C2656*$O2656+$N2656)&amp;" "&amp;$J2656</f>
        <v>2 °F</v>
      </c>
      <c r="Y2656" t="b">
        <f t="shared" si="123"/>
        <v>0</v>
      </c>
      <c r="Z2656" t="b">
        <f t="shared" si="124"/>
        <v>1</v>
      </c>
      <c r="AA2656" t="b">
        <f t="shared" si="125"/>
        <v>1</v>
      </c>
    </row>
    <row r="2657" spans="1:27" x14ac:dyDescent="0.25">
      <c r="A2657">
        <v>2656</v>
      </c>
      <c r="B2657">
        <v>-200</v>
      </c>
      <c r="C2657">
        <v>-200</v>
      </c>
      <c r="D2657" t="s">
        <v>697</v>
      </c>
      <c r="E2657" t="s">
        <v>987</v>
      </c>
      <c r="F2657">
        <v>-250</v>
      </c>
      <c r="G2657">
        <v>-150</v>
      </c>
      <c r="H2657">
        <v>0.1</v>
      </c>
      <c r="I2657" t="s">
        <v>66</v>
      </c>
      <c r="J2657" t="s">
        <v>66</v>
      </c>
      <c r="N2657">
        <v>2.2146411810000002</v>
      </c>
      <c r="O2657">
        <v>0</v>
      </c>
      <c r="P2657">
        <v>2.2134449200000001</v>
      </c>
      <c r="Q2657">
        <v>0</v>
      </c>
      <c r="U2657">
        <v>0</v>
      </c>
      <c r="V2657">
        <v>0</v>
      </c>
      <c r="W2657" t="str" cm="1">
        <f t="array" ref="W2657">RoundToTwoSigFigs(B2657*$O2657+$N2657)&amp;" "&amp;$J2657</f>
        <v>2.2 °C</v>
      </c>
      <c r="X2657" t="str" cm="1">
        <f t="array" ref="X2657">RoundToTwoSigFigs(C2657*$O2657+$N2657)&amp;" "&amp;$J2657</f>
        <v>2.2 °C</v>
      </c>
      <c r="Y2657" t="b">
        <f t="shared" si="123"/>
        <v>0</v>
      </c>
      <c r="Z2657" t="b">
        <f t="shared" si="124"/>
        <v>1</v>
      </c>
      <c r="AA2657" t="b">
        <f t="shared" si="125"/>
        <v>1</v>
      </c>
    </row>
    <row r="2658" spans="1:27" x14ac:dyDescent="0.25">
      <c r="A2658">
        <v>2657</v>
      </c>
      <c r="B2658">
        <v>0</v>
      </c>
      <c r="C2658">
        <v>200</v>
      </c>
      <c r="D2658" t="s">
        <v>697</v>
      </c>
      <c r="E2658" t="s">
        <v>987</v>
      </c>
      <c r="F2658">
        <v>-150</v>
      </c>
      <c r="G2658">
        <v>400</v>
      </c>
      <c r="H2658">
        <v>0.1</v>
      </c>
      <c r="I2658" t="s">
        <v>66</v>
      </c>
      <c r="J2658" t="s">
        <v>66</v>
      </c>
      <c r="N2658">
        <v>1.0694359710000001</v>
      </c>
      <c r="O2658">
        <v>0</v>
      </c>
      <c r="P2658">
        <v>1.0673826689999999</v>
      </c>
      <c r="Q2658">
        <v>0</v>
      </c>
      <c r="U2658">
        <v>0</v>
      </c>
      <c r="V2658">
        <v>0</v>
      </c>
      <c r="W2658" t="str" cm="1">
        <f t="array" ref="W2658">RoundToTwoSigFigs(B2658*$O2658+$N2658)&amp;" "&amp;$J2658</f>
        <v>1.1 °C</v>
      </c>
      <c r="X2658" t="str" cm="1">
        <f t="array" ref="X2658">RoundToTwoSigFigs(C2658*$O2658+$N2658)&amp;" "&amp;$J2658</f>
        <v>1.1 °C</v>
      </c>
      <c r="Y2658" t="b">
        <f t="shared" si="123"/>
        <v>0</v>
      </c>
      <c r="Z2658" t="b">
        <f t="shared" si="124"/>
        <v>1</v>
      </c>
      <c r="AA2658" t="b">
        <f t="shared" si="125"/>
        <v>1</v>
      </c>
    </row>
    <row r="2659" spans="1:27" x14ac:dyDescent="0.25">
      <c r="A2659">
        <v>2658</v>
      </c>
      <c r="B2659">
        <v>-200</v>
      </c>
      <c r="C2659">
        <v>-200</v>
      </c>
      <c r="D2659" t="s">
        <v>697</v>
      </c>
      <c r="E2659" t="s">
        <v>987</v>
      </c>
      <c r="F2659">
        <v>-250</v>
      </c>
      <c r="G2659">
        <v>-150</v>
      </c>
      <c r="H2659">
        <v>1</v>
      </c>
      <c r="I2659" t="s">
        <v>66</v>
      </c>
      <c r="J2659" t="s">
        <v>66</v>
      </c>
      <c r="N2659">
        <v>2.2914028439999998</v>
      </c>
      <c r="O2659">
        <v>0</v>
      </c>
      <c r="P2659">
        <v>2.2867746750000002</v>
      </c>
      <c r="Q2659">
        <v>0</v>
      </c>
      <c r="U2659">
        <v>0</v>
      </c>
      <c r="V2659">
        <v>0</v>
      </c>
      <c r="W2659" t="str" cm="1">
        <f t="array" ref="W2659">RoundToTwoSigFigs(B2659*$O2659+$N2659)&amp;" "&amp;$J2659</f>
        <v>2.3 °C</v>
      </c>
      <c r="X2659" t="str" cm="1">
        <f t="array" ref="X2659">RoundToTwoSigFigs(C2659*$O2659+$N2659)&amp;" "&amp;$J2659</f>
        <v>2.3 °C</v>
      </c>
      <c r="Y2659" t="b">
        <f t="shared" si="123"/>
        <v>0</v>
      </c>
      <c r="Z2659" t="b">
        <f t="shared" si="124"/>
        <v>1</v>
      </c>
      <c r="AA2659" t="b">
        <f t="shared" si="125"/>
        <v>1</v>
      </c>
    </row>
    <row r="2660" spans="1:27" x14ac:dyDescent="0.25">
      <c r="A2660">
        <v>2659</v>
      </c>
      <c r="B2660">
        <v>0</v>
      </c>
      <c r="C2660">
        <v>200</v>
      </c>
      <c r="D2660" t="s">
        <v>697</v>
      </c>
      <c r="E2660" t="s">
        <v>987</v>
      </c>
      <c r="F2660">
        <v>-150</v>
      </c>
      <c r="G2660">
        <v>400</v>
      </c>
      <c r="H2660">
        <v>1</v>
      </c>
      <c r="I2660" t="s">
        <v>66</v>
      </c>
      <c r="J2660" t="s">
        <v>66</v>
      </c>
      <c r="N2660">
        <v>1.219367007</v>
      </c>
      <c r="O2660">
        <v>0</v>
      </c>
      <c r="P2660">
        <v>1.212149232</v>
      </c>
      <c r="Q2660">
        <v>0</v>
      </c>
      <c r="U2660">
        <v>0</v>
      </c>
      <c r="V2660">
        <v>0</v>
      </c>
      <c r="W2660" t="str" cm="1">
        <f t="array" ref="W2660">RoundToTwoSigFigs(B2660*$O2660+$N2660)&amp;" "&amp;$J2660</f>
        <v>1.2 °C</v>
      </c>
      <c r="X2660" t="str" cm="1">
        <f t="array" ref="X2660">RoundToTwoSigFigs(C2660*$O2660+$N2660)&amp;" "&amp;$J2660</f>
        <v>1.2 °C</v>
      </c>
      <c r="Y2660" t="b">
        <f t="shared" si="123"/>
        <v>0</v>
      </c>
      <c r="Z2660" t="b">
        <f t="shared" si="124"/>
        <v>1</v>
      </c>
      <c r="AA2660" t="b">
        <f t="shared" si="125"/>
        <v>1</v>
      </c>
    </row>
  </sheetData>
  <conditionalFormatting sqref="Y2:Y266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Z2:AA266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F69EA-9F50-4BE0-875E-8DE4D786C2BB}">
  <sheetPr codeName="Sheet23"/>
  <dimension ref="A1:E43"/>
  <sheetViews>
    <sheetView topLeftCell="A10" workbookViewId="0">
      <selection activeCell="A37" sqref="A37"/>
    </sheetView>
  </sheetViews>
  <sheetFormatPr defaultColWidth="9.28515625" defaultRowHeight="15" x14ac:dyDescent="0.25"/>
  <cols>
    <col min="1" max="1" width="14.140625" bestFit="1" customWidth="1"/>
    <col min="2" max="2" width="10.7109375" bestFit="1" customWidth="1"/>
    <col min="3" max="3" width="11.7109375" bestFit="1" customWidth="1"/>
    <col min="4" max="4" width="12.5703125" bestFit="1" customWidth="1"/>
    <col min="5" max="5" width="12.28515625" bestFit="1" customWidth="1"/>
  </cols>
  <sheetData>
    <row r="1" spans="1:5" x14ac:dyDescent="0.25">
      <c r="A1" t="s">
        <v>2600</v>
      </c>
      <c r="B1" t="s">
        <v>2612</v>
      </c>
      <c r="C1" t="s">
        <v>2601</v>
      </c>
      <c r="D1" t="s">
        <v>2602</v>
      </c>
      <c r="E1" t="s">
        <v>2603</v>
      </c>
    </row>
    <row r="2" spans="1:5" x14ac:dyDescent="0.25">
      <c r="A2" t="s">
        <v>13</v>
      </c>
      <c r="D2" t="s">
        <v>16</v>
      </c>
    </row>
    <row r="3" spans="1:5" x14ac:dyDescent="0.25">
      <c r="A3" t="s">
        <v>101</v>
      </c>
      <c r="D3" t="s">
        <v>24</v>
      </c>
    </row>
    <row r="4" spans="1:5" x14ac:dyDescent="0.25">
      <c r="A4" t="s">
        <v>136</v>
      </c>
      <c r="C4" t="s">
        <v>2604</v>
      </c>
      <c r="D4" t="s">
        <v>24</v>
      </c>
    </row>
    <row r="5" spans="1:5" x14ac:dyDescent="0.25">
      <c r="A5" t="s">
        <v>137</v>
      </c>
      <c r="C5" t="s">
        <v>2605</v>
      </c>
      <c r="D5" t="s">
        <v>24</v>
      </c>
    </row>
    <row r="6" spans="1:5" x14ac:dyDescent="0.25">
      <c r="A6" t="s">
        <v>138</v>
      </c>
      <c r="C6" t="s">
        <v>2606</v>
      </c>
      <c r="D6" t="s">
        <v>24</v>
      </c>
    </row>
    <row r="7" spans="1:5" x14ac:dyDescent="0.25">
      <c r="A7" t="s">
        <v>17</v>
      </c>
      <c r="D7" t="s">
        <v>104</v>
      </c>
    </row>
    <row r="8" spans="1:5" x14ac:dyDescent="0.25">
      <c r="A8" t="s">
        <v>19</v>
      </c>
      <c r="D8" t="s">
        <v>16</v>
      </c>
    </row>
    <row r="9" spans="1:5" x14ac:dyDescent="0.25">
      <c r="A9" t="s">
        <v>29</v>
      </c>
      <c r="D9" t="s">
        <v>20</v>
      </c>
    </row>
    <row r="10" spans="1:5" x14ac:dyDescent="0.25">
      <c r="A10" t="s">
        <v>102</v>
      </c>
      <c r="D10" t="s">
        <v>24</v>
      </c>
    </row>
    <row r="11" spans="1:5" x14ac:dyDescent="0.25">
      <c r="A11" t="s">
        <v>139</v>
      </c>
      <c r="C11" t="s">
        <v>2604</v>
      </c>
      <c r="D11" t="s">
        <v>24</v>
      </c>
    </row>
    <row r="12" spans="1:5" x14ac:dyDescent="0.25">
      <c r="A12" t="s">
        <v>140</v>
      </c>
      <c r="C12" t="s">
        <v>2605</v>
      </c>
      <c r="D12" t="s">
        <v>24</v>
      </c>
    </row>
    <row r="13" spans="1:5" x14ac:dyDescent="0.25">
      <c r="A13" t="s">
        <v>141</v>
      </c>
      <c r="C13" t="s">
        <v>2606</v>
      </c>
      <c r="D13" t="s">
        <v>24</v>
      </c>
    </row>
    <row r="14" spans="1:5" x14ac:dyDescent="0.25">
      <c r="A14" t="s">
        <v>25</v>
      </c>
      <c r="D14" t="s">
        <v>2481</v>
      </c>
    </row>
    <row r="15" spans="1:5" x14ac:dyDescent="0.25">
      <c r="A15" t="s">
        <v>1818</v>
      </c>
      <c r="D15" t="s">
        <v>66</v>
      </c>
      <c r="E15" t="s">
        <v>2546</v>
      </c>
    </row>
    <row r="16" spans="1:5" x14ac:dyDescent="0.25">
      <c r="A16" t="s">
        <v>1816</v>
      </c>
      <c r="D16" t="s">
        <v>66</v>
      </c>
      <c r="E16" t="s">
        <v>2547</v>
      </c>
    </row>
    <row r="17" spans="1:5" x14ac:dyDescent="0.25">
      <c r="A17" t="s">
        <v>1815</v>
      </c>
      <c r="D17" t="s">
        <v>66</v>
      </c>
      <c r="E17" t="s">
        <v>2452</v>
      </c>
    </row>
    <row r="18" spans="1:5" x14ac:dyDescent="0.25">
      <c r="A18" t="s">
        <v>1849</v>
      </c>
      <c r="D18" t="s">
        <v>66</v>
      </c>
      <c r="E18" t="s">
        <v>2548</v>
      </c>
    </row>
    <row r="19" spans="1:5" x14ac:dyDescent="0.25">
      <c r="A19" t="s">
        <v>1860</v>
      </c>
      <c r="D19" t="s">
        <v>66</v>
      </c>
      <c r="E19" t="s">
        <v>2549</v>
      </c>
    </row>
    <row r="20" spans="1:5" x14ac:dyDescent="0.25">
      <c r="A20" t="s">
        <v>1869</v>
      </c>
      <c r="D20" t="s">
        <v>66</v>
      </c>
      <c r="E20" t="s">
        <v>2550</v>
      </c>
    </row>
    <row r="21" spans="1:5" x14ac:dyDescent="0.25">
      <c r="A21" t="s">
        <v>1878</v>
      </c>
      <c r="D21" t="s">
        <v>66</v>
      </c>
      <c r="E21" t="s">
        <v>2551</v>
      </c>
    </row>
    <row r="22" spans="1:5" x14ac:dyDescent="0.25">
      <c r="A22" t="s">
        <v>1887</v>
      </c>
      <c r="D22" t="s">
        <v>66</v>
      </c>
      <c r="E22" t="s">
        <v>2607</v>
      </c>
    </row>
    <row r="23" spans="1:5" x14ac:dyDescent="0.25">
      <c r="A23" t="s">
        <v>1900</v>
      </c>
      <c r="D23" t="s">
        <v>66</v>
      </c>
      <c r="E23" t="s">
        <v>2608</v>
      </c>
    </row>
    <row r="24" spans="1:5" x14ac:dyDescent="0.25">
      <c r="A24" t="s">
        <v>1718</v>
      </c>
      <c r="D24" t="s">
        <v>69</v>
      </c>
      <c r="E24" t="s">
        <v>2546</v>
      </c>
    </row>
    <row r="25" spans="1:5" x14ac:dyDescent="0.25">
      <c r="A25" t="s">
        <v>1729</v>
      </c>
      <c r="D25" t="s">
        <v>69</v>
      </c>
      <c r="E25" t="s">
        <v>2547</v>
      </c>
    </row>
    <row r="26" spans="1:5" x14ac:dyDescent="0.25">
      <c r="A26" t="s">
        <v>1740</v>
      </c>
      <c r="D26" t="s">
        <v>69</v>
      </c>
      <c r="E26" t="s">
        <v>2452</v>
      </c>
    </row>
    <row r="27" spans="1:5" x14ac:dyDescent="0.25">
      <c r="A27" t="s">
        <v>1751</v>
      </c>
      <c r="D27" t="s">
        <v>69</v>
      </c>
      <c r="E27" t="s">
        <v>2548</v>
      </c>
    </row>
    <row r="28" spans="1:5" x14ac:dyDescent="0.25">
      <c r="A28" t="s">
        <v>1762</v>
      </c>
      <c r="D28" t="s">
        <v>69</v>
      </c>
      <c r="E28" t="s">
        <v>2549</v>
      </c>
    </row>
    <row r="29" spans="1:5" x14ac:dyDescent="0.25">
      <c r="A29" t="s">
        <v>1771</v>
      </c>
      <c r="D29" t="s">
        <v>69</v>
      </c>
      <c r="E29" t="s">
        <v>2550</v>
      </c>
    </row>
    <row r="30" spans="1:5" x14ac:dyDescent="0.25">
      <c r="A30" t="s">
        <v>1780</v>
      </c>
      <c r="D30" t="s">
        <v>69</v>
      </c>
      <c r="E30" t="s">
        <v>2551</v>
      </c>
    </row>
    <row r="31" spans="1:5" x14ac:dyDescent="0.25">
      <c r="A31" t="s">
        <v>1789</v>
      </c>
      <c r="D31" t="s">
        <v>69</v>
      </c>
      <c r="E31" t="s">
        <v>2607</v>
      </c>
    </row>
    <row r="32" spans="1:5" x14ac:dyDescent="0.25">
      <c r="A32" t="s">
        <v>1802</v>
      </c>
      <c r="D32" t="s">
        <v>69</v>
      </c>
      <c r="E32" t="s">
        <v>2608</v>
      </c>
    </row>
    <row r="33" spans="1:5" x14ac:dyDescent="0.25">
      <c r="A33" t="s">
        <v>2068</v>
      </c>
      <c r="D33" t="s">
        <v>2609</v>
      </c>
    </row>
    <row r="34" spans="1:5" x14ac:dyDescent="0.25">
      <c r="A34" t="s">
        <v>2128</v>
      </c>
      <c r="D34" t="s">
        <v>2194</v>
      </c>
    </row>
    <row r="35" spans="1:5" x14ac:dyDescent="0.25">
      <c r="A35" t="s">
        <v>699</v>
      </c>
      <c r="B35" t="s">
        <v>2613</v>
      </c>
      <c r="D35" t="s">
        <v>16</v>
      </c>
    </row>
    <row r="36" spans="1:5" x14ac:dyDescent="0.25">
      <c r="A36" t="s">
        <v>893</v>
      </c>
      <c r="B36" t="s">
        <v>2610</v>
      </c>
      <c r="D36" t="s">
        <v>16</v>
      </c>
    </row>
    <row r="37" spans="1:5" x14ac:dyDescent="0.25">
      <c r="A37" t="s">
        <v>907</v>
      </c>
      <c r="B37" t="s">
        <v>2610</v>
      </c>
      <c r="D37" t="s">
        <v>104</v>
      </c>
    </row>
    <row r="38" spans="1:5" x14ac:dyDescent="0.25">
      <c r="A38" t="s">
        <v>926</v>
      </c>
      <c r="B38" t="s">
        <v>2611</v>
      </c>
      <c r="E38" t="s">
        <v>2547</v>
      </c>
    </row>
    <row r="39" spans="1:5" x14ac:dyDescent="0.25">
      <c r="A39" t="s">
        <v>943</v>
      </c>
      <c r="B39" t="s">
        <v>2611</v>
      </c>
      <c r="E39" t="s">
        <v>2452</v>
      </c>
    </row>
    <row r="40" spans="1:5" x14ac:dyDescent="0.25">
      <c r="A40" t="s">
        <v>956</v>
      </c>
      <c r="B40" t="s">
        <v>2611</v>
      </c>
      <c r="E40" t="s">
        <v>2548</v>
      </c>
    </row>
    <row r="41" spans="1:5" x14ac:dyDescent="0.25">
      <c r="A41" t="s">
        <v>969</v>
      </c>
      <c r="B41" t="s">
        <v>2611</v>
      </c>
      <c r="E41" t="s">
        <v>2549</v>
      </c>
    </row>
    <row r="42" spans="1:5" x14ac:dyDescent="0.25">
      <c r="A42" t="s">
        <v>978</v>
      </c>
      <c r="B42" t="s">
        <v>2611</v>
      </c>
      <c r="E42" t="s">
        <v>2550</v>
      </c>
    </row>
    <row r="43" spans="1:5" x14ac:dyDescent="0.25">
      <c r="A43" t="s">
        <v>987</v>
      </c>
      <c r="B43" t="s">
        <v>2611</v>
      </c>
      <c r="E43" t="s">
        <v>2551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60"/>
  <sheetViews>
    <sheetView workbookViewId="0"/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6" max="6" width="13.7109375" customWidth="1"/>
    <col min="7" max="7" width="14.85546875" customWidth="1"/>
    <col min="8" max="8" width="14.140625" customWidth="1"/>
    <col min="9" max="9" width="14.5703125" customWidth="1"/>
    <col min="10" max="10" width="15.28515625" customWidth="1"/>
  </cols>
  <sheetData>
    <row r="1" spans="1:14" x14ac:dyDescent="0.25">
      <c r="A1" t="s">
        <v>133</v>
      </c>
      <c r="B1" t="s">
        <v>0</v>
      </c>
      <c r="C1" t="s">
        <v>2482</v>
      </c>
      <c r="D1" t="s">
        <v>2483</v>
      </c>
      <c r="E1" t="s">
        <v>3</v>
      </c>
      <c r="F1" t="s">
        <v>2484</v>
      </c>
      <c r="G1" t="s">
        <v>2485</v>
      </c>
      <c r="H1" t="s">
        <v>2486</v>
      </c>
      <c r="I1" t="s">
        <v>2487</v>
      </c>
      <c r="J1" t="s">
        <v>2488</v>
      </c>
      <c r="K1" t="s">
        <v>42</v>
      </c>
      <c r="L1" t="s">
        <v>10</v>
      </c>
      <c r="M1" t="s">
        <v>2489</v>
      </c>
      <c r="N1" t="s">
        <v>2490</v>
      </c>
    </row>
    <row r="2" spans="1:14" x14ac:dyDescent="0.25">
      <c r="A2" t="s">
        <v>115</v>
      </c>
      <c r="B2" t="s">
        <v>13</v>
      </c>
      <c r="C2">
        <v>0</v>
      </c>
      <c r="D2">
        <v>0.33000099999999999</v>
      </c>
      <c r="E2">
        <v>9.9999999999999995E-8</v>
      </c>
      <c r="F2" t="s">
        <v>16</v>
      </c>
      <c r="G2" t="s">
        <v>15</v>
      </c>
      <c r="K2">
        <v>3.6</v>
      </c>
      <c r="L2">
        <v>69</v>
      </c>
      <c r="M2">
        <v>3.4727000000000001</v>
      </c>
      <c r="N2">
        <v>69.313999999999993</v>
      </c>
    </row>
    <row r="3" spans="1:14" x14ac:dyDescent="0.25">
      <c r="A3" t="s">
        <v>115</v>
      </c>
      <c r="B3" t="s">
        <v>13</v>
      </c>
      <c r="C3">
        <v>0</v>
      </c>
      <c r="D3">
        <v>0.33000099999999999</v>
      </c>
      <c r="E3">
        <v>9.9999999999999995E-7</v>
      </c>
      <c r="F3" t="s">
        <v>16</v>
      </c>
      <c r="G3" t="s">
        <v>15</v>
      </c>
      <c r="K3">
        <v>3.6</v>
      </c>
      <c r="L3">
        <v>69.150999999999996</v>
      </c>
      <c r="M3">
        <v>3.5196000000000001</v>
      </c>
      <c r="N3">
        <v>69.191000000000003</v>
      </c>
    </row>
    <row r="4" spans="1:14" x14ac:dyDescent="0.25">
      <c r="A4" t="s">
        <v>115</v>
      </c>
      <c r="B4" t="s">
        <v>13</v>
      </c>
      <c r="C4">
        <v>0</v>
      </c>
      <c r="D4">
        <v>0.33000099999999999</v>
      </c>
      <c r="E4">
        <v>1.0000000000000001E-5</v>
      </c>
      <c r="F4" t="s">
        <v>16</v>
      </c>
      <c r="G4" t="s">
        <v>15</v>
      </c>
      <c r="K4">
        <v>6.7737999999999996</v>
      </c>
      <c r="L4">
        <v>61.286999999999999</v>
      </c>
      <c r="M4">
        <v>6.7343999999999999</v>
      </c>
      <c r="N4">
        <v>61.341999999999999</v>
      </c>
    </row>
    <row r="5" spans="1:14" x14ac:dyDescent="0.25">
      <c r="A5" t="s">
        <v>115</v>
      </c>
      <c r="B5" t="s">
        <v>13</v>
      </c>
      <c r="C5">
        <v>0</v>
      </c>
      <c r="D5">
        <v>0.33000099999999999</v>
      </c>
      <c r="E5">
        <v>1E-4</v>
      </c>
      <c r="F5" t="s">
        <v>16</v>
      </c>
      <c r="G5" t="s">
        <v>15</v>
      </c>
      <c r="K5">
        <v>58.11</v>
      </c>
      <c r="L5">
        <v>17.059999999999999</v>
      </c>
      <c r="M5">
        <v>58.091000000000001</v>
      </c>
      <c r="N5">
        <v>17.007000000000001</v>
      </c>
    </row>
    <row r="6" spans="1:14" x14ac:dyDescent="0.25">
      <c r="A6" t="s">
        <v>115</v>
      </c>
      <c r="B6" t="s">
        <v>13</v>
      </c>
      <c r="C6">
        <v>0</v>
      </c>
      <c r="D6">
        <v>0.33000099999999999</v>
      </c>
      <c r="E6">
        <v>1E-3</v>
      </c>
      <c r="F6" t="s">
        <v>16</v>
      </c>
      <c r="G6" t="s">
        <v>15</v>
      </c>
      <c r="K6">
        <v>580.02</v>
      </c>
      <c r="L6">
        <v>1.8105</v>
      </c>
      <c r="M6">
        <v>580.01</v>
      </c>
      <c r="N6">
        <v>1.7849999999999999</v>
      </c>
    </row>
    <row r="7" spans="1:14" x14ac:dyDescent="0.25">
      <c r="A7" t="s">
        <v>115</v>
      </c>
      <c r="B7" t="s">
        <v>13</v>
      </c>
      <c r="C7">
        <v>0</v>
      </c>
      <c r="D7">
        <v>0.33000099999999999</v>
      </c>
      <c r="E7">
        <v>0.01</v>
      </c>
      <c r="F7" t="s">
        <v>16</v>
      </c>
      <c r="G7" t="s">
        <v>15</v>
      </c>
      <c r="K7">
        <v>5800</v>
      </c>
      <c r="L7">
        <v>0.1888</v>
      </c>
      <c r="M7">
        <v>5800</v>
      </c>
      <c r="N7">
        <v>0.17859</v>
      </c>
    </row>
    <row r="8" spans="1:14" x14ac:dyDescent="0.25">
      <c r="A8" t="s">
        <v>115</v>
      </c>
      <c r="B8" t="s">
        <v>13</v>
      </c>
      <c r="C8">
        <v>0</v>
      </c>
      <c r="D8">
        <v>0.33000099999999999</v>
      </c>
      <c r="E8">
        <v>0.1</v>
      </c>
      <c r="F8" t="s">
        <v>16</v>
      </c>
      <c r="G8" t="s">
        <v>14</v>
      </c>
      <c r="K8">
        <v>58</v>
      </c>
      <c r="L8">
        <v>2.1943E-5</v>
      </c>
      <c r="M8">
        <v>58</v>
      </c>
      <c r="N8">
        <v>1.7859E-5</v>
      </c>
    </row>
    <row r="9" spans="1:14" x14ac:dyDescent="0.25">
      <c r="A9" t="s">
        <v>115</v>
      </c>
      <c r="B9" t="s">
        <v>13</v>
      </c>
      <c r="C9">
        <v>0</v>
      </c>
      <c r="D9">
        <v>0.33000099999999999</v>
      </c>
      <c r="E9">
        <v>1</v>
      </c>
      <c r="F9" t="s">
        <v>16</v>
      </c>
      <c r="G9" t="s">
        <v>14</v>
      </c>
      <c r="K9">
        <v>580</v>
      </c>
      <c r="L9" s="168">
        <v>3.4191999999999998E-6</v>
      </c>
      <c r="M9">
        <v>580</v>
      </c>
      <c r="N9" s="168">
        <v>1.7858999999999999E-6</v>
      </c>
    </row>
    <row r="10" spans="1:14" x14ac:dyDescent="0.25">
      <c r="A10" t="s">
        <v>115</v>
      </c>
      <c r="B10" t="s">
        <v>13</v>
      </c>
      <c r="C10">
        <v>0</v>
      </c>
      <c r="D10">
        <v>0.33000099999999999</v>
      </c>
      <c r="E10">
        <v>10</v>
      </c>
      <c r="F10" t="s">
        <v>16</v>
      </c>
      <c r="G10" t="s">
        <v>14</v>
      </c>
      <c r="K10">
        <v>5800</v>
      </c>
      <c r="L10" s="168">
        <v>8.3190000000000003E-7</v>
      </c>
      <c r="M10">
        <v>5800</v>
      </c>
      <c r="N10" s="168">
        <v>1.7859000000000001E-7</v>
      </c>
    </row>
    <row r="11" spans="1:14" x14ac:dyDescent="0.25">
      <c r="A11" t="s">
        <v>115</v>
      </c>
      <c r="B11" t="s">
        <v>13</v>
      </c>
      <c r="C11">
        <v>0.33</v>
      </c>
      <c r="D11">
        <v>3.3000099999999999</v>
      </c>
      <c r="E11">
        <v>9.9999999999999995E-7</v>
      </c>
      <c r="F11" t="s">
        <v>16</v>
      </c>
      <c r="G11" t="s">
        <v>15</v>
      </c>
      <c r="K11">
        <v>5.9</v>
      </c>
      <c r="L11">
        <v>58</v>
      </c>
      <c r="M11">
        <v>5.7708000000000004</v>
      </c>
      <c r="N11">
        <v>57.786999999999999</v>
      </c>
    </row>
    <row r="12" spans="1:14" x14ac:dyDescent="0.25">
      <c r="A12" t="s">
        <v>115</v>
      </c>
      <c r="B12" t="s">
        <v>13</v>
      </c>
      <c r="C12">
        <v>0.33</v>
      </c>
      <c r="D12">
        <v>3.3000099999999999</v>
      </c>
      <c r="E12">
        <v>1.0000000000000001E-5</v>
      </c>
      <c r="F12" t="s">
        <v>16</v>
      </c>
      <c r="G12" t="s">
        <v>15</v>
      </c>
      <c r="K12">
        <v>6.8066000000000004</v>
      </c>
      <c r="L12">
        <v>57.529000000000003</v>
      </c>
      <c r="M12">
        <v>6.4957000000000003</v>
      </c>
      <c r="N12">
        <v>57.593000000000004</v>
      </c>
    </row>
    <row r="13" spans="1:14" x14ac:dyDescent="0.25">
      <c r="A13" t="s">
        <v>115</v>
      </c>
      <c r="B13" t="s">
        <v>13</v>
      </c>
      <c r="C13">
        <v>0.33</v>
      </c>
      <c r="D13">
        <v>3.3000099999999999</v>
      </c>
      <c r="E13">
        <v>1E-4</v>
      </c>
      <c r="F13" t="s">
        <v>16</v>
      </c>
      <c r="G13" t="s">
        <v>15</v>
      </c>
      <c r="K13">
        <v>47.82</v>
      </c>
      <c r="L13">
        <v>47.701000000000001</v>
      </c>
      <c r="M13">
        <v>47.341999999999999</v>
      </c>
      <c r="N13">
        <v>47.73</v>
      </c>
    </row>
    <row r="14" spans="1:14" x14ac:dyDescent="0.25">
      <c r="A14" t="s">
        <v>115</v>
      </c>
      <c r="B14" t="s">
        <v>13</v>
      </c>
      <c r="C14">
        <v>0.33</v>
      </c>
      <c r="D14">
        <v>3.3000099999999999</v>
      </c>
      <c r="E14">
        <v>1E-3</v>
      </c>
      <c r="F14" t="s">
        <v>16</v>
      </c>
      <c r="G14" t="s">
        <v>15</v>
      </c>
      <c r="K14">
        <v>577.16999999999996</v>
      </c>
      <c r="L14">
        <v>10.824</v>
      </c>
      <c r="M14">
        <v>576.99</v>
      </c>
      <c r="N14">
        <v>10.721</v>
      </c>
    </row>
    <row r="15" spans="1:14" x14ac:dyDescent="0.25">
      <c r="A15" t="s">
        <v>115</v>
      </c>
      <c r="B15" t="s">
        <v>13</v>
      </c>
      <c r="C15">
        <v>0.33</v>
      </c>
      <c r="D15">
        <v>3.3000099999999999</v>
      </c>
      <c r="E15">
        <v>0.01</v>
      </c>
      <c r="F15" t="s">
        <v>16</v>
      </c>
      <c r="G15" t="s">
        <v>15</v>
      </c>
      <c r="K15">
        <v>5799.8</v>
      </c>
      <c r="L15">
        <v>1.1473</v>
      </c>
      <c r="M15">
        <v>5799.7</v>
      </c>
      <c r="N15">
        <v>1.1022000000000001</v>
      </c>
    </row>
    <row r="16" spans="1:14" x14ac:dyDescent="0.25">
      <c r="A16" t="s">
        <v>115</v>
      </c>
      <c r="B16" t="s">
        <v>13</v>
      </c>
      <c r="C16">
        <v>0.33</v>
      </c>
      <c r="D16">
        <v>3.3000099999999999</v>
      </c>
      <c r="E16">
        <v>0.1</v>
      </c>
      <c r="F16" t="s">
        <v>16</v>
      </c>
      <c r="G16" t="s">
        <v>15</v>
      </c>
      <c r="K16">
        <v>58000</v>
      </c>
      <c r="L16">
        <v>0.12833</v>
      </c>
      <c r="M16">
        <v>5799.8</v>
      </c>
      <c r="N16">
        <v>0.11025</v>
      </c>
    </row>
    <row r="17" spans="1:14" x14ac:dyDescent="0.25">
      <c r="A17" t="s">
        <v>115</v>
      </c>
      <c r="B17" t="s">
        <v>13</v>
      </c>
      <c r="C17">
        <v>3</v>
      </c>
      <c r="D17">
        <v>33.000100000000003</v>
      </c>
      <c r="E17">
        <v>1.0000000000000001E-5</v>
      </c>
      <c r="F17" t="s">
        <v>16</v>
      </c>
      <c r="G17" t="s">
        <v>14</v>
      </c>
      <c r="K17">
        <v>5.8999999999999997E-2</v>
      </c>
      <c r="L17">
        <v>5.8000000000000003E-2</v>
      </c>
      <c r="M17">
        <v>5.8347999999999997E-2</v>
      </c>
      <c r="N17">
        <v>5.7918999999999998E-2</v>
      </c>
    </row>
    <row r="18" spans="1:14" x14ac:dyDescent="0.25">
      <c r="A18" t="s">
        <v>115</v>
      </c>
      <c r="B18" t="s">
        <v>13</v>
      </c>
      <c r="C18">
        <v>3</v>
      </c>
      <c r="D18">
        <v>33.000100000000003</v>
      </c>
      <c r="E18">
        <v>1E-4</v>
      </c>
      <c r="F18" t="s">
        <v>16</v>
      </c>
      <c r="G18" t="s">
        <v>14</v>
      </c>
      <c r="K18">
        <v>6.7757999999999999E-2</v>
      </c>
      <c r="L18">
        <v>5.7660999999999997E-2</v>
      </c>
      <c r="M18">
        <v>6.4652000000000001E-2</v>
      </c>
      <c r="N18">
        <v>5.7724999999999999E-2</v>
      </c>
    </row>
    <row r="19" spans="1:14" x14ac:dyDescent="0.25">
      <c r="A19" t="s">
        <v>115</v>
      </c>
      <c r="B19" t="s">
        <v>13</v>
      </c>
      <c r="C19">
        <v>3</v>
      </c>
      <c r="D19">
        <v>33.000100000000003</v>
      </c>
      <c r="E19">
        <v>1E-3</v>
      </c>
      <c r="F19" t="s">
        <v>16</v>
      </c>
      <c r="G19" t="s">
        <v>14</v>
      </c>
      <c r="K19">
        <v>0.47783999999999999</v>
      </c>
      <c r="L19">
        <v>4.7829000000000003E-2</v>
      </c>
      <c r="M19">
        <v>0.47304000000000002</v>
      </c>
      <c r="N19">
        <v>4.7858999999999999E-2</v>
      </c>
    </row>
    <row r="20" spans="1:14" x14ac:dyDescent="0.25">
      <c r="A20" t="s">
        <v>115</v>
      </c>
      <c r="B20" t="s">
        <v>13</v>
      </c>
      <c r="C20">
        <v>3</v>
      </c>
      <c r="D20">
        <v>33.000100000000003</v>
      </c>
      <c r="E20">
        <v>0.01</v>
      </c>
      <c r="F20" t="s">
        <v>16</v>
      </c>
      <c r="G20" t="s">
        <v>14</v>
      </c>
      <c r="K20">
        <v>5.7714999999999996</v>
      </c>
      <c r="L20">
        <v>1.0867999999999999E-2</v>
      </c>
      <c r="M20">
        <v>5.7698</v>
      </c>
      <c r="N20">
        <v>1.0763999999999999E-2</v>
      </c>
    </row>
    <row r="21" spans="1:14" x14ac:dyDescent="0.25">
      <c r="A21" t="s">
        <v>115</v>
      </c>
      <c r="B21" t="s">
        <v>13</v>
      </c>
      <c r="C21">
        <v>3</v>
      </c>
      <c r="D21">
        <v>33.000100000000003</v>
      </c>
      <c r="E21">
        <v>0.1</v>
      </c>
      <c r="F21" t="s">
        <v>16</v>
      </c>
      <c r="G21" t="s">
        <v>14</v>
      </c>
      <c r="K21">
        <v>57.997999999999998</v>
      </c>
      <c r="L21">
        <v>1.1519E-3</v>
      </c>
      <c r="M21">
        <v>57.997</v>
      </c>
      <c r="N21">
        <v>1.1068E-3</v>
      </c>
    </row>
    <row r="22" spans="1:14" x14ac:dyDescent="0.25">
      <c r="A22" t="s">
        <v>115</v>
      </c>
      <c r="B22" t="s">
        <v>13</v>
      </c>
      <c r="C22">
        <v>3</v>
      </c>
      <c r="D22">
        <v>33.000100000000003</v>
      </c>
      <c r="E22">
        <v>1</v>
      </c>
      <c r="F22" t="s">
        <v>16</v>
      </c>
      <c r="G22" t="s">
        <v>14</v>
      </c>
      <c r="K22">
        <v>580</v>
      </c>
      <c r="L22">
        <v>1.2878999999999999E-4</v>
      </c>
      <c r="M22">
        <v>580</v>
      </c>
      <c r="N22">
        <v>1.1071E-4</v>
      </c>
    </row>
    <row r="23" spans="1:14" x14ac:dyDescent="0.25">
      <c r="A23" t="s">
        <v>115</v>
      </c>
      <c r="B23" t="s">
        <v>13</v>
      </c>
      <c r="C23">
        <v>33</v>
      </c>
      <c r="D23">
        <v>330.00099999999998</v>
      </c>
      <c r="E23">
        <v>1E-4</v>
      </c>
      <c r="F23" t="s">
        <v>16</v>
      </c>
      <c r="G23" t="s">
        <v>14</v>
      </c>
      <c r="K23">
        <v>0.59</v>
      </c>
      <c r="L23">
        <v>6.4000000000000001E-2</v>
      </c>
      <c r="M23">
        <v>0.57833999999999997</v>
      </c>
      <c r="N23">
        <v>6.3644000000000006E-2</v>
      </c>
    </row>
    <row r="24" spans="1:14" x14ac:dyDescent="0.25">
      <c r="A24" t="s">
        <v>115</v>
      </c>
      <c r="B24" t="s">
        <v>13</v>
      </c>
      <c r="C24">
        <v>33</v>
      </c>
      <c r="D24">
        <v>330.00099999999998</v>
      </c>
      <c r="E24">
        <v>1E-3</v>
      </c>
      <c r="F24" t="s">
        <v>16</v>
      </c>
      <c r="G24" t="s">
        <v>14</v>
      </c>
      <c r="K24">
        <v>0.67471000000000003</v>
      </c>
      <c r="L24">
        <v>6.3403000000000001E-2</v>
      </c>
      <c r="M24">
        <v>0.64578000000000002</v>
      </c>
      <c r="N24">
        <v>6.3463000000000006E-2</v>
      </c>
    </row>
    <row r="25" spans="1:14" x14ac:dyDescent="0.25">
      <c r="A25" t="s">
        <v>115</v>
      </c>
      <c r="B25" t="s">
        <v>13</v>
      </c>
      <c r="C25">
        <v>33</v>
      </c>
      <c r="D25">
        <v>330.00099999999998</v>
      </c>
      <c r="E25">
        <v>0.01</v>
      </c>
      <c r="F25" t="s">
        <v>16</v>
      </c>
      <c r="G25" t="s">
        <v>14</v>
      </c>
      <c r="K25">
        <v>4.6628999999999996</v>
      </c>
      <c r="L25">
        <v>5.3692999999999998E-2</v>
      </c>
      <c r="M25">
        <v>4.6153000000000004</v>
      </c>
      <c r="N25">
        <v>5.3731000000000001E-2</v>
      </c>
    </row>
    <row r="26" spans="1:14" x14ac:dyDescent="0.25">
      <c r="A26" t="s">
        <v>115</v>
      </c>
      <c r="B26" t="s">
        <v>13</v>
      </c>
      <c r="C26">
        <v>33</v>
      </c>
      <c r="D26">
        <v>330.00099999999998</v>
      </c>
      <c r="E26">
        <v>0.1</v>
      </c>
      <c r="F26" t="s">
        <v>16</v>
      </c>
      <c r="G26" t="s">
        <v>14</v>
      </c>
      <c r="K26">
        <v>57.654000000000003</v>
      </c>
      <c r="L26">
        <v>1.2973999999999999E-2</v>
      </c>
      <c r="M26">
        <v>57.637</v>
      </c>
      <c r="N26">
        <v>1.2872E-2</v>
      </c>
    </row>
    <row r="27" spans="1:14" x14ac:dyDescent="0.25">
      <c r="A27" t="s">
        <v>115</v>
      </c>
      <c r="B27" t="s">
        <v>13</v>
      </c>
      <c r="C27">
        <v>33</v>
      </c>
      <c r="D27">
        <v>330.00099999999998</v>
      </c>
      <c r="E27">
        <v>1</v>
      </c>
      <c r="F27" t="s">
        <v>16</v>
      </c>
      <c r="G27" t="s">
        <v>14</v>
      </c>
      <c r="K27">
        <v>579.97</v>
      </c>
      <c r="L27">
        <v>1.3757000000000001E-3</v>
      </c>
      <c r="M27">
        <v>579.96</v>
      </c>
      <c r="N27">
        <v>1.3305000000000001E-3</v>
      </c>
    </row>
    <row r="28" spans="1:14" x14ac:dyDescent="0.25">
      <c r="A28" t="s">
        <v>115</v>
      </c>
      <c r="B28" t="s">
        <v>13</v>
      </c>
      <c r="C28">
        <v>33</v>
      </c>
      <c r="D28">
        <v>330.00099999999998</v>
      </c>
      <c r="E28">
        <v>10</v>
      </c>
      <c r="F28" t="s">
        <v>16</v>
      </c>
      <c r="G28" t="s">
        <v>14</v>
      </c>
      <c r="K28">
        <v>5800</v>
      </c>
      <c r="L28">
        <v>1.5118E-4</v>
      </c>
      <c r="M28">
        <v>5800</v>
      </c>
      <c r="N28">
        <v>1.3310000000000001E-4</v>
      </c>
    </row>
    <row r="29" spans="1:14" x14ac:dyDescent="0.25">
      <c r="A29" t="s">
        <v>115</v>
      </c>
      <c r="B29" t="s">
        <v>13</v>
      </c>
      <c r="C29">
        <v>330</v>
      </c>
      <c r="D29">
        <v>1000.01</v>
      </c>
      <c r="E29">
        <v>1E-3</v>
      </c>
      <c r="F29" t="s">
        <v>16</v>
      </c>
      <c r="G29" t="s">
        <v>14</v>
      </c>
      <c r="K29">
        <v>1.9</v>
      </c>
      <c r="L29">
        <v>6.4000000000000001E-2</v>
      </c>
      <c r="M29">
        <v>1.7548999999999999</v>
      </c>
      <c r="N29">
        <v>6.3615000000000005E-2</v>
      </c>
    </row>
    <row r="30" spans="1:14" x14ac:dyDescent="0.25">
      <c r="A30" t="s">
        <v>115</v>
      </c>
      <c r="B30" t="s">
        <v>13</v>
      </c>
      <c r="C30">
        <v>330</v>
      </c>
      <c r="D30">
        <v>1000.01</v>
      </c>
      <c r="E30">
        <v>0.01</v>
      </c>
      <c r="F30" t="s">
        <v>16</v>
      </c>
      <c r="G30" t="s">
        <v>14</v>
      </c>
      <c r="K30">
        <v>3.0276999999999998</v>
      </c>
      <c r="L30">
        <v>6.2894000000000005E-2</v>
      </c>
      <c r="M30">
        <v>2.7052</v>
      </c>
      <c r="N30">
        <v>6.2919000000000003E-2</v>
      </c>
    </row>
    <row r="31" spans="1:14" x14ac:dyDescent="0.25">
      <c r="A31" t="s">
        <v>115</v>
      </c>
      <c r="B31" t="s">
        <v>13</v>
      </c>
      <c r="C31">
        <v>330</v>
      </c>
      <c r="D31">
        <v>1000.01</v>
      </c>
      <c r="E31">
        <v>0.1</v>
      </c>
      <c r="F31" t="s">
        <v>16</v>
      </c>
      <c r="G31" t="s">
        <v>14</v>
      </c>
      <c r="K31">
        <v>50.21</v>
      </c>
      <c r="L31">
        <v>3.8072000000000002E-2</v>
      </c>
      <c r="M31">
        <v>49.941000000000003</v>
      </c>
      <c r="N31">
        <v>3.7448000000000002E-2</v>
      </c>
    </row>
    <row r="32" spans="1:14" x14ac:dyDescent="0.25">
      <c r="A32" t="s">
        <v>115</v>
      </c>
      <c r="B32" t="s">
        <v>13</v>
      </c>
      <c r="C32">
        <v>330</v>
      </c>
      <c r="D32">
        <v>1000.01</v>
      </c>
      <c r="E32">
        <v>1</v>
      </c>
      <c r="F32" t="s">
        <v>16</v>
      </c>
      <c r="G32" t="s">
        <v>14</v>
      </c>
      <c r="K32">
        <v>578.9</v>
      </c>
      <c r="L32">
        <v>5.3112000000000003E-3</v>
      </c>
      <c r="M32">
        <v>578.86</v>
      </c>
      <c r="N32">
        <v>4.8152999999999998E-3</v>
      </c>
    </row>
    <row r="33" spans="1:14" x14ac:dyDescent="0.25">
      <c r="A33" t="s">
        <v>115</v>
      </c>
      <c r="B33" t="s">
        <v>13</v>
      </c>
      <c r="C33">
        <v>330</v>
      </c>
      <c r="D33">
        <v>1000.01</v>
      </c>
      <c r="E33">
        <v>10</v>
      </c>
      <c r="F33" t="s">
        <v>16</v>
      </c>
      <c r="G33" t="s">
        <v>14</v>
      </c>
      <c r="K33">
        <v>5799.9</v>
      </c>
      <c r="L33">
        <v>6.8362000000000002E-4</v>
      </c>
      <c r="M33">
        <v>5799.9</v>
      </c>
      <c r="N33">
        <v>4.8322000000000003E-4</v>
      </c>
    </row>
    <row r="34" spans="1:14" x14ac:dyDescent="0.25">
      <c r="A34" t="s">
        <v>115</v>
      </c>
      <c r="B34" t="s">
        <v>13</v>
      </c>
      <c r="C34">
        <v>1000</v>
      </c>
      <c r="D34">
        <v>1001</v>
      </c>
      <c r="E34">
        <v>1E-3</v>
      </c>
      <c r="F34" t="s">
        <v>16</v>
      </c>
      <c r="G34" t="s">
        <v>14</v>
      </c>
      <c r="K34">
        <v>1.9</v>
      </c>
      <c r="L34">
        <v>6.4000000000000001E-2</v>
      </c>
      <c r="M34">
        <v>1.7548999999999999</v>
      </c>
      <c r="N34">
        <v>6.3615000000000005E-2</v>
      </c>
    </row>
    <row r="35" spans="1:14" x14ac:dyDescent="0.25">
      <c r="A35" t="s">
        <v>115</v>
      </c>
      <c r="B35" t="s">
        <v>13</v>
      </c>
      <c r="C35">
        <v>1000</v>
      </c>
      <c r="D35">
        <v>1001</v>
      </c>
      <c r="E35">
        <v>0.01</v>
      </c>
      <c r="F35" t="s">
        <v>16</v>
      </c>
      <c r="G35" t="s">
        <v>14</v>
      </c>
      <c r="K35">
        <v>3.0276999999999998</v>
      </c>
      <c r="L35">
        <v>6.2894000000000005E-2</v>
      </c>
      <c r="M35">
        <v>2.7052</v>
      </c>
      <c r="N35">
        <v>6.2919000000000003E-2</v>
      </c>
    </row>
    <row r="36" spans="1:14" x14ac:dyDescent="0.25">
      <c r="A36" t="s">
        <v>115</v>
      </c>
      <c r="B36" t="s">
        <v>13</v>
      </c>
      <c r="C36">
        <v>1000</v>
      </c>
      <c r="D36">
        <v>1001</v>
      </c>
      <c r="E36">
        <v>0.1</v>
      </c>
      <c r="F36" t="s">
        <v>16</v>
      </c>
      <c r="G36" t="s">
        <v>14</v>
      </c>
      <c r="K36">
        <v>50.21</v>
      </c>
      <c r="L36">
        <v>3.8072000000000002E-2</v>
      </c>
      <c r="M36">
        <v>49.941000000000003</v>
      </c>
      <c r="N36">
        <v>3.7448000000000002E-2</v>
      </c>
    </row>
    <row r="37" spans="1:14" x14ac:dyDescent="0.25">
      <c r="A37" t="s">
        <v>115</v>
      </c>
      <c r="B37" t="s">
        <v>13</v>
      </c>
      <c r="C37">
        <v>1000</v>
      </c>
      <c r="D37">
        <v>1001</v>
      </c>
      <c r="E37">
        <v>1</v>
      </c>
      <c r="F37" t="s">
        <v>16</v>
      </c>
      <c r="G37" t="s">
        <v>14</v>
      </c>
      <c r="K37">
        <v>578.9</v>
      </c>
      <c r="L37">
        <v>5.3112000000000003E-3</v>
      </c>
      <c r="M37">
        <v>578.86</v>
      </c>
      <c r="N37">
        <v>4.8152999999999998E-3</v>
      </c>
    </row>
    <row r="38" spans="1:14" x14ac:dyDescent="0.25">
      <c r="A38" t="s">
        <v>115</v>
      </c>
      <c r="B38" t="s">
        <v>13</v>
      </c>
      <c r="C38">
        <v>1000</v>
      </c>
      <c r="D38">
        <v>1001</v>
      </c>
      <c r="E38">
        <v>10</v>
      </c>
      <c r="F38" t="s">
        <v>16</v>
      </c>
      <c r="G38" t="s">
        <v>14</v>
      </c>
      <c r="K38">
        <v>5799.9</v>
      </c>
      <c r="L38">
        <v>6.8362000000000002E-4</v>
      </c>
      <c r="M38">
        <v>5799.9</v>
      </c>
      <c r="N38">
        <v>4.8322000000000003E-4</v>
      </c>
    </row>
    <row r="39" spans="1:14" x14ac:dyDescent="0.25">
      <c r="A39" t="s">
        <v>115</v>
      </c>
      <c r="B39" t="s">
        <v>101</v>
      </c>
      <c r="C39">
        <v>0</v>
      </c>
      <c r="D39">
        <v>3.3000999999999999E-4</v>
      </c>
      <c r="E39">
        <v>1.0000000000000001E-9</v>
      </c>
      <c r="F39" t="s">
        <v>24</v>
      </c>
      <c r="G39" t="s">
        <v>22</v>
      </c>
      <c r="K39">
        <v>2.4E-2</v>
      </c>
      <c r="L39">
        <v>180</v>
      </c>
      <c r="M39">
        <v>2.3106999999999999E-2</v>
      </c>
      <c r="N39">
        <v>175.06</v>
      </c>
    </row>
    <row r="40" spans="1:14" x14ac:dyDescent="0.25">
      <c r="A40" t="s">
        <v>115</v>
      </c>
      <c r="B40" t="s">
        <v>101</v>
      </c>
      <c r="C40">
        <v>0</v>
      </c>
      <c r="D40">
        <v>3.3000999999999999E-4</v>
      </c>
      <c r="E40">
        <v>1E-8</v>
      </c>
      <c r="F40" t="s">
        <v>24</v>
      </c>
      <c r="G40" t="s">
        <v>22</v>
      </c>
      <c r="K40">
        <v>2.4E-2</v>
      </c>
      <c r="L40">
        <v>173.53</v>
      </c>
      <c r="M40">
        <v>2.3813999999999998E-2</v>
      </c>
      <c r="N40">
        <v>173.54</v>
      </c>
    </row>
    <row r="41" spans="1:14" x14ac:dyDescent="0.25">
      <c r="A41" t="s">
        <v>115</v>
      </c>
      <c r="B41" t="s">
        <v>101</v>
      </c>
      <c r="C41">
        <v>0</v>
      </c>
      <c r="D41">
        <v>3.3000999999999999E-4</v>
      </c>
      <c r="E41">
        <v>9.9999999999999995E-8</v>
      </c>
      <c r="F41" t="s">
        <v>24</v>
      </c>
      <c r="G41" t="s">
        <v>22</v>
      </c>
      <c r="K41">
        <v>6.2453000000000002E-2</v>
      </c>
      <c r="L41" s="168">
        <v>112.75</v>
      </c>
      <c r="M41">
        <v>6.2384000000000002E-2</v>
      </c>
      <c r="N41" s="168">
        <v>112.54</v>
      </c>
    </row>
    <row r="42" spans="1:14" x14ac:dyDescent="0.25">
      <c r="A42" t="s">
        <v>115</v>
      </c>
      <c r="B42" t="s">
        <v>101</v>
      </c>
      <c r="C42">
        <v>0</v>
      </c>
      <c r="D42">
        <v>3.3000999999999999E-4</v>
      </c>
      <c r="E42">
        <v>9.9999999999999995E-7</v>
      </c>
      <c r="F42" t="s">
        <v>24</v>
      </c>
      <c r="G42" t="s">
        <v>22</v>
      </c>
      <c r="K42">
        <v>0.58048</v>
      </c>
      <c r="L42" s="168">
        <v>15.83</v>
      </c>
      <c r="M42">
        <v>0.58045000000000002</v>
      </c>
      <c r="N42" s="168">
        <v>15.637</v>
      </c>
    </row>
    <row r="43" spans="1:14" x14ac:dyDescent="0.25">
      <c r="A43" t="s">
        <v>115</v>
      </c>
      <c r="B43" t="s">
        <v>101</v>
      </c>
      <c r="C43">
        <v>0</v>
      </c>
      <c r="D43">
        <v>3.3000999999999999E-4</v>
      </c>
      <c r="E43">
        <v>1.0000000000000001E-5</v>
      </c>
      <c r="F43" t="s">
        <v>24</v>
      </c>
      <c r="G43" t="s">
        <v>22</v>
      </c>
      <c r="K43">
        <v>5.8000999999999996</v>
      </c>
      <c r="L43">
        <v>1.6500999999999999</v>
      </c>
      <c r="M43">
        <v>5.8000999999999996</v>
      </c>
      <c r="N43">
        <v>1.5718000000000001</v>
      </c>
    </row>
    <row r="44" spans="1:14" x14ac:dyDescent="0.25">
      <c r="A44" t="s">
        <v>115</v>
      </c>
      <c r="B44" t="s">
        <v>101</v>
      </c>
      <c r="C44">
        <v>0</v>
      </c>
      <c r="D44">
        <v>3.3000999999999999E-4</v>
      </c>
      <c r="E44">
        <v>1E-4</v>
      </c>
      <c r="F44" t="s">
        <v>24</v>
      </c>
      <c r="G44" t="s">
        <v>22</v>
      </c>
      <c r="K44">
        <v>58</v>
      </c>
      <c r="L44">
        <v>0.18851999999999999</v>
      </c>
      <c r="M44">
        <v>58</v>
      </c>
      <c r="N44">
        <v>0.15719</v>
      </c>
    </row>
    <row r="45" spans="1:14" x14ac:dyDescent="0.25">
      <c r="A45" t="s">
        <v>115</v>
      </c>
      <c r="B45" t="s">
        <v>101</v>
      </c>
      <c r="C45">
        <v>0</v>
      </c>
      <c r="D45">
        <v>3.3000999999999999E-4</v>
      </c>
      <c r="E45">
        <v>1E-3</v>
      </c>
      <c r="F45" t="s">
        <v>24</v>
      </c>
      <c r="G45" t="s">
        <v>22</v>
      </c>
      <c r="K45">
        <v>580</v>
      </c>
      <c r="L45">
        <v>2.8251999999999999E-2</v>
      </c>
      <c r="M45">
        <v>580</v>
      </c>
      <c r="N45">
        <v>1.5719E-2</v>
      </c>
    </row>
    <row r="46" spans="1:14" x14ac:dyDescent="0.25">
      <c r="A46" t="s">
        <v>115</v>
      </c>
      <c r="B46" t="s">
        <v>101</v>
      </c>
      <c r="C46">
        <v>0</v>
      </c>
      <c r="D46">
        <v>3.3000999999999999E-4</v>
      </c>
      <c r="E46">
        <v>0.01</v>
      </c>
      <c r="F46" t="s">
        <v>24</v>
      </c>
      <c r="G46" t="s">
        <v>23</v>
      </c>
      <c r="K46">
        <v>5.8</v>
      </c>
      <c r="L46">
        <v>6.5850999999999999E-6</v>
      </c>
      <c r="M46">
        <v>5.8</v>
      </c>
      <c r="N46">
        <v>1.5718999999999999E-6</v>
      </c>
    </row>
    <row r="47" spans="1:14" x14ac:dyDescent="0.25">
      <c r="A47" t="s">
        <v>115</v>
      </c>
      <c r="B47" t="s">
        <v>101</v>
      </c>
      <c r="C47">
        <v>0</v>
      </c>
      <c r="D47">
        <v>3.3000999999999999E-4</v>
      </c>
      <c r="E47">
        <v>0.1</v>
      </c>
      <c r="F47" t="s">
        <v>24</v>
      </c>
      <c r="G47" t="s">
        <v>23</v>
      </c>
      <c r="K47">
        <v>58</v>
      </c>
      <c r="L47">
        <v>2.1625E-6</v>
      </c>
      <c r="M47">
        <v>58</v>
      </c>
      <c r="N47">
        <v>1.572E-7</v>
      </c>
    </row>
    <row r="48" spans="1:14" x14ac:dyDescent="0.25">
      <c r="A48" t="s">
        <v>115</v>
      </c>
      <c r="B48" t="s">
        <v>101</v>
      </c>
      <c r="C48">
        <v>3.3E-4</v>
      </c>
      <c r="D48">
        <v>3.3000999999999998E-3</v>
      </c>
      <c r="E48">
        <v>1E-8</v>
      </c>
      <c r="F48" t="s">
        <v>24</v>
      </c>
      <c r="G48" t="s">
        <v>22</v>
      </c>
      <c r="K48">
        <v>6.8000000000000005E-2</v>
      </c>
      <c r="L48">
        <v>150</v>
      </c>
      <c r="M48">
        <v>5.7598000000000003E-2</v>
      </c>
      <c r="N48">
        <v>152.88999999999999</v>
      </c>
    </row>
    <row r="49" spans="1:14" x14ac:dyDescent="0.25">
      <c r="A49" t="s">
        <v>115</v>
      </c>
      <c r="B49" t="s">
        <v>101</v>
      </c>
      <c r="C49">
        <v>3.3E-4</v>
      </c>
      <c r="D49">
        <v>3.3000999999999998E-3</v>
      </c>
      <c r="E49">
        <v>9.9999999999999995E-8</v>
      </c>
      <c r="F49" t="s">
        <v>24</v>
      </c>
      <c r="G49" t="s">
        <v>22</v>
      </c>
      <c r="K49">
        <v>7.6187000000000005E-2</v>
      </c>
      <c r="L49">
        <v>148.47</v>
      </c>
      <c r="M49">
        <v>7.3319999999999996E-2</v>
      </c>
      <c r="N49">
        <v>149.02000000000001</v>
      </c>
    </row>
    <row r="50" spans="1:14" x14ac:dyDescent="0.25">
      <c r="A50" t="s">
        <v>115</v>
      </c>
      <c r="B50" t="s">
        <v>101</v>
      </c>
      <c r="C50">
        <v>3.3E-4</v>
      </c>
      <c r="D50">
        <v>3.3000999999999998E-3</v>
      </c>
      <c r="E50">
        <v>9.9999999999999995E-7</v>
      </c>
      <c r="F50" t="s">
        <v>24</v>
      </c>
      <c r="G50" t="s">
        <v>22</v>
      </c>
      <c r="K50">
        <v>0.56791999999999998</v>
      </c>
      <c r="L50">
        <v>73.551000000000002</v>
      </c>
      <c r="M50">
        <v>0.56576000000000004</v>
      </c>
      <c r="N50">
        <v>73.311999999999998</v>
      </c>
    </row>
    <row r="51" spans="1:14" x14ac:dyDescent="0.25">
      <c r="A51" t="s">
        <v>115</v>
      </c>
      <c r="B51" t="s">
        <v>101</v>
      </c>
      <c r="C51">
        <v>3.3E-4</v>
      </c>
      <c r="D51">
        <v>3.3000999999999998E-3</v>
      </c>
      <c r="E51">
        <v>1.0000000000000001E-5</v>
      </c>
      <c r="F51" t="s">
        <v>24</v>
      </c>
      <c r="G51" t="s">
        <v>22</v>
      </c>
      <c r="K51">
        <v>5.7988999999999997</v>
      </c>
      <c r="L51">
        <v>9.0556999999999999</v>
      </c>
      <c r="M51">
        <v>5.7980999999999998</v>
      </c>
      <c r="N51">
        <v>8.8116000000000003</v>
      </c>
    </row>
    <row r="52" spans="1:14" x14ac:dyDescent="0.25">
      <c r="A52" t="s">
        <v>115</v>
      </c>
      <c r="B52" t="s">
        <v>101</v>
      </c>
      <c r="C52">
        <v>3.3E-4</v>
      </c>
      <c r="D52">
        <v>3.3000999999999998E-3</v>
      </c>
      <c r="E52">
        <v>1E-4</v>
      </c>
      <c r="F52" t="s">
        <v>24</v>
      </c>
      <c r="G52" t="s">
        <v>22</v>
      </c>
      <c r="K52">
        <v>58</v>
      </c>
      <c r="L52">
        <v>0.98192000000000002</v>
      </c>
      <c r="M52">
        <v>58</v>
      </c>
      <c r="N52">
        <v>0.88327999999999995</v>
      </c>
    </row>
    <row r="53" spans="1:14" x14ac:dyDescent="0.25">
      <c r="A53" t="s">
        <v>115</v>
      </c>
      <c r="B53" t="s">
        <v>101</v>
      </c>
      <c r="C53">
        <v>3.3E-3</v>
      </c>
      <c r="D53">
        <v>3.3001000000000003E-2</v>
      </c>
      <c r="E53">
        <v>9.9999999999999995E-8</v>
      </c>
      <c r="F53" t="s">
        <v>24</v>
      </c>
      <c r="G53" t="s">
        <v>22</v>
      </c>
      <c r="K53">
        <v>0.21</v>
      </c>
      <c r="L53">
        <v>150</v>
      </c>
      <c r="M53">
        <v>0.20100000000000001</v>
      </c>
      <c r="N53">
        <v>145.79</v>
      </c>
    </row>
    <row r="54" spans="1:14" x14ac:dyDescent="0.25">
      <c r="A54" t="s">
        <v>115</v>
      </c>
      <c r="B54" t="s">
        <v>101</v>
      </c>
      <c r="C54">
        <v>3.3E-3</v>
      </c>
      <c r="D54">
        <v>3.3001000000000003E-2</v>
      </c>
      <c r="E54">
        <v>9.9999999999999995E-7</v>
      </c>
      <c r="F54" t="s">
        <v>24</v>
      </c>
      <c r="G54" t="s">
        <v>22</v>
      </c>
      <c r="K54">
        <v>0.44201000000000001</v>
      </c>
      <c r="L54">
        <v>139.58000000000001</v>
      </c>
      <c r="M54">
        <v>0.43215999999999999</v>
      </c>
      <c r="N54">
        <v>139.79</v>
      </c>
    </row>
    <row r="55" spans="1:14" x14ac:dyDescent="0.25">
      <c r="A55" t="s">
        <v>115</v>
      </c>
      <c r="B55" t="s">
        <v>101</v>
      </c>
      <c r="C55">
        <v>3.3E-3</v>
      </c>
      <c r="D55">
        <v>3.3001000000000003E-2</v>
      </c>
      <c r="E55">
        <v>1.0000000000000001E-5</v>
      </c>
      <c r="F55" t="s">
        <v>24</v>
      </c>
      <c r="G55" t="s">
        <v>22</v>
      </c>
      <c r="K55">
        <v>5.6421999999999999</v>
      </c>
      <c r="L55">
        <v>61.543999999999997</v>
      </c>
      <c r="M55">
        <v>5.6368999999999998</v>
      </c>
      <c r="N55">
        <v>61.47</v>
      </c>
    </row>
    <row r="56" spans="1:14" x14ac:dyDescent="0.25">
      <c r="A56" t="s">
        <v>115</v>
      </c>
      <c r="B56" t="s">
        <v>101</v>
      </c>
      <c r="C56">
        <v>3.3E-3</v>
      </c>
      <c r="D56">
        <v>3.3001000000000003E-2</v>
      </c>
      <c r="E56">
        <v>1E-4</v>
      </c>
      <c r="F56" t="s">
        <v>24</v>
      </c>
      <c r="G56" t="s">
        <v>22</v>
      </c>
      <c r="K56">
        <v>57.982999999999997</v>
      </c>
      <c r="L56">
        <v>7.2053000000000003</v>
      </c>
      <c r="M56">
        <v>57.981000000000002</v>
      </c>
      <c r="N56">
        <v>7.1429999999999998</v>
      </c>
    </row>
    <row r="57" spans="1:14" x14ac:dyDescent="0.25">
      <c r="A57" t="s">
        <v>115</v>
      </c>
      <c r="B57" t="s">
        <v>101</v>
      </c>
      <c r="C57">
        <v>3.3E-3</v>
      </c>
      <c r="D57">
        <v>3.3001000000000003E-2</v>
      </c>
      <c r="E57">
        <v>1E-3</v>
      </c>
      <c r="F57" t="s">
        <v>24</v>
      </c>
      <c r="G57" t="s">
        <v>22</v>
      </c>
      <c r="K57">
        <v>580</v>
      </c>
      <c r="L57">
        <v>0.74075999999999997</v>
      </c>
      <c r="M57">
        <v>580</v>
      </c>
      <c r="N57">
        <v>0.71564000000000005</v>
      </c>
    </row>
    <row r="58" spans="1:14" x14ac:dyDescent="0.25">
      <c r="A58" t="s">
        <v>115</v>
      </c>
      <c r="B58" t="s">
        <v>101</v>
      </c>
      <c r="C58">
        <v>3.3000000000000002E-2</v>
      </c>
      <c r="D58">
        <v>0.33001000000000003</v>
      </c>
      <c r="E58">
        <v>9.9999999999999995E-7</v>
      </c>
      <c r="F58" t="s">
        <v>24</v>
      </c>
      <c r="G58" t="s">
        <v>22</v>
      </c>
      <c r="K58">
        <v>3</v>
      </c>
      <c r="L58">
        <v>120</v>
      </c>
      <c r="M58">
        <v>2.9413999999999998</v>
      </c>
      <c r="N58">
        <v>115.33</v>
      </c>
    </row>
    <row r="59" spans="1:14" x14ac:dyDescent="0.25">
      <c r="A59" t="s">
        <v>115</v>
      </c>
      <c r="B59" t="s">
        <v>101</v>
      </c>
      <c r="C59">
        <v>3.3000000000000002E-2</v>
      </c>
      <c r="D59">
        <v>0.33001000000000003</v>
      </c>
      <c r="E59">
        <v>1.0000000000000001E-5</v>
      </c>
      <c r="F59" t="s">
        <v>24</v>
      </c>
      <c r="G59" t="s">
        <v>22</v>
      </c>
      <c r="K59">
        <v>5.2853000000000003</v>
      </c>
      <c r="L59">
        <v>109.48</v>
      </c>
      <c r="M59">
        <v>5.266</v>
      </c>
      <c r="N59">
        <v>109.51</v>
      </c>
    </row>
    <row r="60" spans="1:14" x14ac:dyDescent="0.25">
      <c r="A60" t="s">
        <v>115</v>
      </c>
      <c r="B60" t="s">
        <v>101</v>
      </c>
      <c r="C60">
        <v>3.3000000000000002E-2</v>
      </c>
      <c r="D60">
        <v>0.33001000000000003</v>
      </c>
      <c r="E60">
        <v>1E-4</v>
      </c>
      <c r="F60" t="s">
        <v>24</v>
      </c>
      <c r="G60" t="s">
        <v>22</v>
      </c>
      <c r="K60">
        <v>56.994999999999997</v>
      </c>
      <c r="L60">
        <v>42.585000000000001</v>
      </c>
      <c r="M60">
        <v>56.984000000000002</v>
      </c>
      <c r="N60">
        <v>42.551000000000002</v>
      </c>
    </row>
    <row r="61" spans="1:14" x14ac:dyDescent="0.25">
      <c r="A61" t="s">
        <v>115</v>
      </c>
      <c r="B61" t="s">
        <v>101</v>
      </c>
      <c r="C61">
        <v>3.3000000000000002E-2</v>
      </c>
      <c r="D61">
        <v>0.33001000000000003</v>
      </c>
      <c r="E61">
        <v>1E-3</v>
      </c>
      <c r="F61" t="s">
        <v>24</v>
      </c>
      <c r="G61" t="s">
        <v>22</v>
      </c>
      <c r="K61">
        <v>579.89</v>
      </c>
      <c r="L61">
        <v>4.7610000000000001</v>
      </c>
      <c r="M61">
        <v>579.88</v>
      </c>
      <c r="N61">
        <v>4.7411000000000003</v>
      </c>
    </row>
    <row r="62" spans="1:14" x14ac:dyDescent="0.25">
      <c r="A62" t="s">
        <v>115</v>
      </c>
      <c r="B62" t="s">
        <v>101</v>
      </c>
      <c r="C62">
        <v>3.3000000000000002E-2</v>
      </c>
      <c r="D62">
        <v>0.33001000000000003</v>
      </c>
      <c r="E62">
        <v>0.01</v>
      </c>
      <c r="F62" t="s">
        <v>24</v>
      </c>
      <c r="G62" t="s">
        <v>22</v>
      </c>
      <c r="K62">
        <v>5800</v>
      </c>
      <c r="L62">
        <v>0.48270000000000002</v>
      </c>
      <c r="M62">
        <v>5800</v>
      </c>
      <c r="N62">
        <v>0.47471000000000002</v>
      </c>
    </row>
    <row r="63" spans="1:14" x14ac:dyDescent="0.25">
      <c r="A63" t="s">
        <v>115</v>
      </c>
      <c r="B63" t="s">
        <v>101</v>
      </c>
      <c r="C63">
        <v>0.33</v>
      </c>
      <c r="D63">
        <v>3.0001000000000002</v>
      </c>
      <c r="E63">
        <v>1.0000000000000001E-5</v>
      </c>
      <c r="F63" t="s">
        <v>24</v>
      </c>
      <c r="G63" t="s">
        <v>23</v>
      </c>
      <c r="K63">
        <v>5.1999999999999998E-2</v>
      </c>
      <c r="L63">
        <v>0.44</v>
      </c>
      <c r="M63">
        <v>5.0999999999999997E-2</v>
      </c>
      <c r="N63">
        <v>0.43873000000000001</v>
      </c>
    </row>
    <row r="64" spans="1:14" x14ac:dyDescent="0.25">
      <c r="A64" t="s">
        <v>115</v>
      </c>
      <c r="B64" t="s">
        <v>101</v>
      </c>
      <c r="C64">
        <v>0.33</v>
      </c>
      <c r="D64">
        <v>3.0001000000000002</v>
      </c>
      <c r="E64">
        <v>1E-4</v>
      </c>
      <c r="F64" t="s">
        <v>24</v>
      </c>
      <c r="G64" t="s">
        <v>23</v>
      </c>
      <c r="K64">
        <v>6.0248999999999997E-2</v>
      </c>
      <c r="L64">
        <v>0.43614000000000003</v>
      </c>
      <c r="M64">
        <v>6.0204000000000001E-2</v>
      </c>
      <c r="N64">
        <v>0.43607000000000001</v>
      </c>
    </row>
    <row r="65" spans="1:14" x14ac:dyDescent="0.25">
      <c r="A65" t="s">
        <v>115</v>
      </c>
      <c r="B65" t="s">
        <v>101</v>
      </c>
      <c r="C65">
        <v>0.33</v>
      </c>
      <c r="D65">
        <v>3.0001000000000002</v>
      </c>
      <c r="E65">
        <v>1E-3</v>
      </c>
      <c r="F65" t="s">
        <v>24</v>
      </c>
      <c r="G65" t="s">
        <v>23</v>
      </c>
      <c r="K65">
        <v>0.50421000000000005</v>
      </c>
      <c r="L65">
        <v>0.32729000000000003</v>
      </c>
      <c r="M65">
        <v>0.50424000000000002</v>
      </c>
      <c r="N65">
        <v>0.32695999999999997</v>
      </c>
    </row>
    <row r="66" spans="1:14" x14ac:dyDescent="0.25">
      <c r="A66" t="s">
        <v>115</v>
      </c>
      <c r="B66" t="s">
        <v>101</v>
      </c>
      <c r="C66">
        <v>0.33</v>
      </c>
      <c r="D66">
        <v>3.0001000000000002</v>
      </c>
      <c r="E66">
        <v>0.01</v>
      </c>
      <c r="F66" t="s">
        <v>24</v>
      </c>
      <c r="G66" t="s">
        <v>23</v>
      </c>
      <c r="K66">
        <v>5.7839999999999998</v>
      </c>
      <c r="L66">
        <v>5.8643000000000001E-2</v>
      </c>
      <c r="M66">
        <v>5.7840999999999996</v>
      </c>
      <c r="N66">
        <v>5.8298999999999997E-2</v>
      </c>
    </row>
    <row r="67" spans="1:14" x14ac:dyDescent="0.25">
      <c r="A67" t="s">
        <v>115</v>
      </c>
      <c r="B67" t="s">
        <v>101</v>
      </c>
      <c r="C67">
        <v>0.33</v>
      </c>
      <c r="D67">
        <v>3.0001000000000002</v>
      </c>
      <c r="E67">
        <v>0.1</v>
      </c>
      <c r="F67" t="s">
        <v>24</v>
      </c>
      <c r="G67" t="s">
        <v>23</v>
      </c>
      <c r="K67">
        <v>57.997999999999998</v>
      </c>
      <c r="L67">
        <v>6.0523E-3</v>
      </c>
      <c r="M67">
        <v>57.997999999999998</v>
      </c>
      <c r="N67">
        <v>5.9106000000000002E-3</v>
      </c>
    </row>
    <row r="68" spans="1:14" x14ac:dyDescent="0.25">
      <c r="A68" t="s">
        <v>115</v>
      </c>
      <c r="B68" t="s">
        <v>101</v>
      </c>
      <c r="C68">
        <v>3</v>
      </c>
      <c r="D68">
        <v>11.000999999999999</v>
      </c>
      <c r="E68">
        <v>1E-4</v>
      </c>
      <c r="F68" t="s">
        <v>24</v>
      </c>
      <c r="G68" t="s">
        <v>23</v>
      </c>
      <c r="K68">
        <v>-2.4E-2</v>
      </c>
      <c r="L68">
        <v>0.92</v>
      </c>
      <c r="M68">
        <v>-2.4618999999999999E-2</v>
      </c>
      <c r="N68">
        <v>0.91522999999999999</v>
      </c>
    </row>
    <row r="69" spans="1:14" x14ac:dyDescent="0.25">
      <c r="A69" t="s">
        <v>115</v>
      </c>
      <c r="B69" t="s">
        <v>101</v>
      </c>
      <c r="C69">
        <v>3</v>
      </c>
      <c r="D69">
        <v>11.000999999999999</v>
      </c>
      <c r="E69">
        <v>1E-3</v>
      </c>
      <c r="F69" t="s">
        <v>24</v>
      </c>
      <c r="G69" t="s">
        <v>23</v>
      </c>
      <c r="K69">
        <v>5.5271000000000001E-2</v>
      </c>
      <c r="L69">
        <v>0.90973000000000004</v>
      </c>
      <c r="M69">
        <v>5.2344000000000002E-2</v>
      </c>
      <c r="N69">
        <v>0.90973999999999999</v>
      </c>
    </row>
    <row r="70" spans="1:14" x14ac:dyDescent="0.25">
      <c r="A70" t="s">
        <v>115</v>
      </c>
      <c r="B70" t="s">
        <v>101</v>
      </c>
      <c r="C70">
        <v>3</v>
      </c>
      <c r="D70">
        <v>11.000999999999999</v>
      </c>
      <c r="E70">
        <v>0.01</v>
      </c>
      <c r="F70" t="s">
        <v>24</v>
      </c>
      <c r="G70" t="s">
        <v>23</v>
      </c>
      <c r="K70">
        <v>4.4629000000000003</v>
      </c>
      <c r="L70">
        <v>0.64946999999999999</v>
      </c>
      <c r="M70">
        <v>4.4596999999999998</v>
      </c>
      <c r="N70">
        <v>0.64886999999999995</v>
      </c>
    </row>
    <row r="71" spans="1:14" x14ac:dyDescent="0.25">
      <c r="A71" t="s">
        <v>115</v>
      </c>
      <c r="B71" t="s">
        <v>101</v>
      </c>
      <c r="C71">
        <v>3</v>
      </c>
      <c r="D71">
        <v>11.000999999999999</v>
      </c>
      <c r="E71">
        <v>0.1</v>
      </c>
      <c r="F71" t="s">
        <v>24</v>
      </c>
      <c r="G71" t="s">
        <v>23</v>
      </c>
      <c r="K71">
        <v>57.764000000000003</v>
      </c>
      <c r="L71">
        <v>0.10059999999999999</v>
      </c>
      <c r="M71">
        <v>57.764000000000003</v>
      </c>
      <c r="N71">
        <v>9.9908999999999998E-2</v>
      </c>
    </row>
    <row r="72" spans="1:14" x14ac:dyDescent="0.25">
      <c r="A72" t="s">
        <v>115</v>
      </c>
      <c r="B72" t="s">
        <v>101</v>
      </c>
      <c r="C72">
        <v>11</v>
      </c>
      <c r="D72">
        <v>20.5</v>
      </c>
      <c r="E72">
        <v>1E-4</v>
      </c>
      <c r="F72" t="s">
        <v>24</v>
      </c>
      <c r="G72" t="s">
        <v>23</v>
      </c>
      <c r="K72">
        <v>2.7</v>
      </c>
      <c r="L72">
        <v>1.1000000000000001</v>
      </c>
      <c r="M72">
        <v>2.6473</v>
      </c>
      <c r="N72">
        <v>1.1008</v>
      </c>
    </row>
    <row r="73" spans="1:14" x14ac:dyDescent="0.25">
      <c r="A73" t="s">
        <v>115</v>
      </c>
      <c r="B73" t="s">
        <v>101</v>
      </c>
      <c r="C73">
        <v>11</v>
      </c>
      <c r="D73">
        <v>20.5</v>
      </c>
      <c r="E73">
        <v>1E-3</v>
      </c>
      <c r="F73" t="s">
        <v>24</v>
      </c>
      <c r="G73" t="s">
        <v>23</v>
      </c>
      <c r="K73">
        <v>2.7</v>
      </c>
      <c r="L73">
        <v>1.1006</v>
      </c>
      <c r="M73">
        <v>2.6625999999999999</v>
      </c>
      <c r="N73">
        <v>1.1004</v>
      </c>
    </row>
    <row r="74" spans="1:14" x14ac:dyDescent="0.25">
      <c r="A74" t="s">
        <v>115</v>
      </c>
      <c r="B74" t="s">
        <v>101</v>
      </c>
      <c r="C74">
        <v>11</v>
      </c>
      <c r="D74">
        <v>20.5</v>
      </c>
      <c r="E74">
        <v>0.01</v>
      </c>
      <c r="F74" t="s">
        <v>24</v>
      </c>
      <c r="G74" t="s">
        <v>23</v>
      </c>
      <c r="K74">
        <v>4.2515999999999998</v>
      </c>
      <c r="L74">
        <v>1.0555000000000001</v>
      </c>
      <c r="M74">
        <v>4.2550999999999997</v>
      </c>
      <c r="N74">
        <v>1.0545</v>
      </c>
    </row>
    <row r="75" spans="1:14" x14ac:dyDescent="0.25">
      <c r="A75" t="s">
        <v>115</v>
      </c>
      <c r="B75" t="s">
        <v>101</v>
      </c>
      <c r="C75">
        <v>11</v>
      </c>
      <c r="D75">
        <v>20.5</v>
      </c>
      <c r="E75">
        <v>0.1</v>
      </c>
      <c r="F75" t="s">
        <v>24</v>
      </c>
      <c r="G75" t="s">
        <v>23</v>
      </c>
      <c r="K75">
        <v>55.899000000000001</v>
      </c>
      <c r="L75">
        <v>0.35962</v>
      </c>
      <c r="M75">
        <v>55.915999999999997</v>
      </c>
      <c r="N75">
        <v>0.35746</v>
      </c>
    </row>
    <row r="76" spans="1:14" x14ac:dyDescent="0.25">
      <c r="A76" t="s">
        <v>115</v>
      </c>
      <c r="B76" t="s">
        <v>101</v>
      </c>
      <c r="C76">
        <v>20.5</v>
      </c>
      <c r="D76">
        <v>20.6</v>
      </c>
      <c r="E76">
        <v>1E-4</v>
      </c>
      <c r="F76" t="s">
        <v>24</v>
      </c>
      <c r="G76" t="s">
        <v>23</v>
      </c>
      <c r="K76">
        <v>2.7</v>
      </c>
      <c r="L76">
        <v>1.1000000000000001</v>
      </c>
      <c r="M76">
        <v>2.6473</v>
      </c>
      <c r="N76">
        <v>1.1008</v>
      </c>
    </row>
    <row r="77" spans="1:14" x14ac:dyDescent="0.25">
      <c r="A77" t="s">
        <v>115</v>
      </c>
      <c r="B77" t="s">
        <v>101</v>
      </c>
      <c r="C77">
        <v>20.5</v>
      </c>
      <c r="D77">
        <v>20.6</v>
      </c>
      <c r="E77">
        <v>1E-3</v>
      </c>
      <c r="F77" t="s">
        <v>24</v>
      </c>
      <c r="G77" t="s">
        <v>23</v>
      </c>
      <c r="K77">
        <v>2.7</v>
      </c>
      <c r="L77">
        <v>1.1006</v>
      </c>
      <c r="M77">
        <v>2.6625999999999999</v>
      </c>
      <c r="N77">
        <v>1.1004</v>
      </c>
    </row>
    <row r="78" spans="1:14" x14ac:dyDescent="0.25">
      <c r="A78" t="s">
        <v>115</v>
      </c>
      <c r="B78" t="s">
        <v>101</v>
      </c>
      <c r="C78">
        <v>20.5</v>
      </c>
      <c r="D78">
        <v>20.6</v>
      </c>
      <c r="E78">
        <v>0.01</v>
      </c>
      <c r="F78" t="s">
        <v>24</v>
      </c>
      <c r="G78" t="s">
        <v>23</v>
      </c>
      <c r="K78">
        <v>4.2515999999999998</v>
      </c>
      <c r="L78">
        <v>1.0555000000000001</v>
      </c>
      <c r="M78">
        <v>4.2550999999999997</v>
      </c>
      <c r="N78">
        <v>1.0545</v>
      </c>
    </row>
    <row r="79" spans="1:14" x14ac:dyDescent="0.25">
      <c r="A79" t="s">
        <v>115</v>
      </c>
      <c r="B79" t="s">
        <v>101</v>
      </c>
      <c r="C79">
        <v>20.5</v>
      </c>
      <c r="D79">
        <v>20.6</v>
      </c>
      <c r="E79">
        <v>0.1</v>
      </c>
      <c r="F79" t="s">
        <v>24</v>
      </c>
      <c r="G79" t="s">
        <v>23</v>
      </c>
      <c r="K79">
        <v>55.899000000000001</v>
      </c>
      <c r="L79">
        <v>0.35962</v>
      </c>
      <c r="M79">
        <v>55.915999999999997</v>
      </c>
      <c r="N79">
        <v>0.35746</v>
      </c>
    </row>
    <row r="80" spans="1:14" x14ac:dyDescent="0.25">
      <c r="A80" t="s">
        <v>115</v>
      </c>
      <c r="B80" t="s">
        <v>136</v>
      </c>
      <c r="C80">
        <v>1</v>
      </c>
      <c r="D80">
        <v>11.000999999999999</v>
      </c>
      <c r="E80">
        <v>1E-4</v>
      </c>
      <c r="F80" t="s">
        <v>24</v>
      </c>
      <c r="G80" t="s">
        <v>23</v>
      </c>
      <c r="K80">
        <v>8.2000000000000003E-2</v>
      </c>
      <c r="L80">
        <v>2</v>
      </c>
      <c r="M80">
        <v>8.0875000000000002E-2</v>
      </c>
      <c r="N80">
        <v>1.9946999999999999</v>
      </c>
    </row>
    <row r="81" spans="1:14" x14ac:dyDescent="0.25">
      <c r="A81" t="s">
        <v>115</v>
      </c>
      <c r="B81" t="s">
        <v>136</v>
      </c>
      <c r="C81">
        <v>1</v>
      </c>
      <c r="D81">
        <v>11.000999999999999</v>
      </c>
      <c r="E81">
        <v>1E-3</v>
      </c>
      <c r="F81" t="s">
        <v>24</v>
      </c>
      <c r="G81" t="s">
        <v>23</v>
      </c>
      <c r="K81">
        <v>0.16836000000000001</v>
      </c>
      <c r="L81">
        <v>1.9875</v>
      </c>
      <c r="M81">
        <v>0.16627</v>
      </c>
      <c r="N81">
        <v>1.9876</v>
      </c>
    </row>
    <row r="82" spans="1:14" x14ac:dyDescent="0.25">
      <c r="A82" t="s">
        <v>115</v>
      </c>
      <c r="B82" t="s">
        <v>136</v>
      </c>
      <c r="C82">
        <v>1</v>
      </c>
      <c r="D82">
        <v>11.000999999999999</v>
      </c>
      <c r="E82">
        <v>0.01</v>
      </c>
      <c r="F82" t="s">
        <v>24</v>
      </c>
      <c r="G82" t="s">
        <v>23</v>
      </c>
      <c r="K82">
        <v>4.4751000000000003</v>
      </c>
      <c r="L82">
        <v>1.6631</v>
      </c>
      <c r="M82">
        <v>4.4718</v>
      </c>
      <c r="N82">
        <v>1.6632</v>
      </c>
    </row>
    <row r="83" spans="1:14" x14ac:dyDescent="0.25">
      <c r="A83" t="s">
        <v>115</v>
      </c>
      <c r="B83" t="s">
        <v>136</v>
      </c>
      <c r="C83">
        <v>1</v>
      </c>
      <c r="D83">
        <v>11.000999999999999</v>
      </c>
      <c r="E83">
        <v>0.1</v>
      </c>
      <c r="F83" t="s">
        <v>24</v>
      </c>
      <c r="G83" t="s">
        <v>23</v>
      </c>
      <c r="K83">
        <v>57.372</v>
      </c>
      <c r="L83">
        <v>0.40227000000000002</v>
      </c>
      <c r="M83">
        <v>57.371000000000002</v>
      </c>
      <c r="N83">
        <v>0.40201999999999999</v>
      </c>
    </row>
    <row r="84" spans="1:14" x14ac:dyDescent="0.25">
      <c r="A84" t="s">
        <v>115</v>
      </c>
      <c r="B84" t="s">
        <v>136</v>
      </c>
      <c r="C84">
        <v>1</v>
      </c>
      <c r="D84">
        <v>11.000999999999999</v>
      </c>
      <c r="E84">
        <v>1</v>
      </c>
      <c r="F84" t="s">
        <v>24</v>
      </c>
      <c r="G84" t="s">
        <v>23</v>
      </c>
      <c r="K84">
        <v>577.32000000000005</v>
      </c>
      <c r="L84">
        <v>4.1721000000000001E-2</v>
      </c>
      <c r="M84">
        <v>577.32000000000005</v>
      </c>
      <c r="N84">
        <v>4.1612999999999997E-2</v>
      </c>
    </row>
    <row r="85" spans="1:14" x14ac:dyDescent="0.25">
      <c r="A85" t="s">
        <v>115</v>
      </c>
      <c r="B85" t="s">
        <v>136</v>
      </c>
      <c r="C85">
        <v>11</v>
      </c>
      <c r="D85">
        <v>30.001000000000001</v>
      </c>
      <c r="E85">
        <v>1E-3</v>
      </c>
      <c r="F85" t="s">
        <v>24</v>
      </c>
      <c r="G85" t="s">
        <v>23</v>
      </c>
      <c r="K85">
        <v>1.6</v>
      </c>
      <c r="L85">
        <v>2</v>
      </c>
      <c r="M85">
        <v>0.12764</v>
      </c>
      <c r="N85">
        <v>2.0470999999999999</v>
      </c>
    </row>
    <row r="86" spans="1:14" x14ac:dyDescent="0.25">
      <c r="A86" t="s">
        <v>115</v>
      </c>
      <c r="B86" t="s">
        <v>136</v>
      </c>
      <c r="C86">
        <v>11</v>
      </c>
      <c r="D86">
        <v>30.001000000000001</v>
      </c>
      <c r="E86">
        <v>0.01</v>
      </c>
      <c r="F86" t="s">
        <v>24</v>
      </c>
      <c r="G86" t="s">
        <v>23</v>
      </c>
      <c r="K86">
        <v>1.6</v>
      </c>
      <c r="L86">
        <v>2.0127000000000002</v>
      </c>
      <c r="M86">
        <v>1.1037999999999999</v>
      </c>
      <c r="N86">
        <v>2.0234999999999999</v>
      </c>
    </row>
    <row r="87" spans="1:14" x14ac:dyDescent="0.25">
      <c r="A87" t="s">
        <v>115</v>
      </c>
      <c r="B87" t="s">
        <v>136</v>
      </c>
      <c r="C87">
        <v>11</v>
      </c>
      <c r="D87">
        <v>30.001000000000001</v>
      </c>
      <c r="E87">
        <v>0.1</v>
      </c>
      <c r="F87" t="s">
        <v>24</v>
      </c>
      <c r="G87" t="s">
        <v>23</v>
      </c>
      <c r="K87">
        <v>49.094000000000001</v>
      </c>
      <c r="L87">
        <v>1.1796</v>
      </c>
      <c r="M87">
        <v>49.066000000000003</v>
      </c>
      <c r="N87">
        <v>1.1772</v>
      </c>
    </row>
    <row r="88" spans="1:14" x14ac:dyDescent="0.25">
      <c r="A88" t="s">
        <v>115</v>
      </c>
      <c r="B88" t="s">
        <v>136</v>
      </c>
      <c r="C88">
        <v>11</v>
      </c>
      <c r="D88">
        <v>30.001000000000001</v>
      </c>
      <c r="E88">
        <v>1</v>
      </c>
      <c r="F88" t="s">
        <v>24</v>
      </c>
      <c r="G88" t="s">
        <v>23</v>
      </c>
      <c r="K88">
        <v>576.16999999999996</v>
      </c>
      <c r="L88">
        <v>0.15057999999999999</v>
      </c>
      <c r="M88">
        <v>576.16</v>
      </c>
      <c r="N88">
        <v>0.14877000000000001</v>
      </c>
    </row>
    <row r="89" spans="1:14" x14ac:dyDescent="0.25">
      <c r="A89" t="s">
        <v>115</v>
      </c>
      <c r="B89" t="s">
        <v>136</v>
      </c>
      <c r="C89">
        <v>11</v>
      </c>
      <c r="D89">
        <v>30.001000000000001</v>
      </c>
      <c r="E89">
        <v>10</v>
      </c>
      <c r="F89" t="s">
        <v>24</v>
      </c>
      <c r="G89" t="s">
        <v>23</v>
      </c>
      <c r="K89">
        <v>5773.4</v>
      </c>
      <c r="L89">
        <v>1.5656E-2</v>
      </c>
      <c r="M89">
        <v>5773.4</v>
      </c>
      <c r="N89">
        <v>1.4925000000000001E-2</v>
      </c>
    </row>
    <row r="90" spans="1:14" x14ac:dyDescent="0.25">
      <c r="A90" t="s">
        <v>115</v>
      </c>
      <c r="B90" t="s">
        <v>136</v>
      </c>
      <c r="C90">
        <v>11</v>
      </c>
      <c r="D90">
        <v>30.001000000000001</v>
      </c>
      <c r="E90">
        <v>100</v>
      </c>
      <c r="F90" t="s">
        <v>24</v>
      </c>
      <c r="G90" t="s">
        <v>23</v>
      </c>
      <c r="K90">
        <v>57736</v>
      </c>
      <c r="L90">
        <v>1.7851E-3</v>
      </c>
      <c r="M90">
        <v>57735</v>
      </c>
      <c r="N90">
        <v>1.4924999999999999E-3</v>
      </c>
    </row>
    <row r="91" spans="1:14" x14ac:dyDescent="0.25">
      <c r="A91" t="s">
        <v>115</v>
      </c>
      <c r="B91" t="s">
        <v>136</v>
      </c>
      <c r="C91">
        <v>30</v>
      </c>
      <c r="D91">
        <v>110.01</v>
      </c>
      <c r="E91">
        <v>0.01</v>
      </c>
      <c r="F91" t="s">
        <v>24</v>
      </c>
      <c r="G91" t="s">
        <v>23</v>
      </c>
      <c r="K91">
        <v>4</v>
      </c>
      <c r="L91">
        <v>2.1</v>
      </c>
      <c r="M91">
        <v>2.5089999999999999</v>
      </c>
      <c r="N91">
        <v>2.1122000000000001</v>
      </c>
    </row>
    <row r="92" spans="1:14" x14ac:dyDescent="0.25">
      <c r="A92" t="s">
        <v>115</v>
      </c>
      <c r="B92" t="s">
        <v>136</v>
      </c>
      <c r="C92">
        <v>30</v>
      </c>
      <c r="D92">
        <v>110.01</v>
      </c>
      <c r="E92">
        <v>0.1</v>
      </c>
      <c r="F92" t="s">
        <v>24</v>
      </c>
      <c r="G92" t="s">
        <v>23</v>
      </c>
      <c r="K92">
        <v>29.550999999999998</v>
      </c>
      <c r="L92">
        <v>1.93</v>
      </c>
      <c r="M92">
        <v>29.510999999999999</v>
      </c>
      <c r="N92">
        <v>1.9297</v>
      </c>
    </row>
    <row r="93" spans="1:14" x14ac:dyDescent="0.25">
      <c r="A93" t="s">
        <v>115</v>
      </c>
      <c r="B93" t="s">
        <v>136</v>
      </c>
      <c r="C93">
        <v>30</v>
      </c>
      <c r="D93">
        <v>110.01</v>
      </c>
      <c r="E93">
        <v>1</v>
      </c>
      <c r="F93" t="s">
        <v>24</v>
      </c>
      <c r="G93" t="s">
        <v>23</v>
      </c>
      <c r="K93">
        <v>565.25</v>
      </c>
      <c r="L93">
        <v>0.52854000000000001</v>
      </c>
      <c r="M93">
        <v>565.25</v>
      </c>
      <c r="N93">
        <v>0.52742999999999995</v>
      </c>
    </row>
    <row r="94" spans="1:14" x14ac:dyDescent="0.25">
      <c r="A94" t="s">
        <v>115</v>
      </c>
      <c r="B94" t="s">
        <v>136</v>
      </c>
      <c r="C94">
        <v>30</v>
      </c>
      <c r="D94">
        <v>110.01</v>
      </c>
      <c r="E94">
        <v>10</v>
      </c>
      <c r="F94" t="s">
        <v>24</v>
      </c>
      <c r="G94" t="s">
        <v>23</v>
      </c>
      <c r="K94">
        <v>5772.3</v>
      </c>
      <c r="L94">
        <v>5.5474999999999997E-2</v>
      </c>
      <c r="M94">
        <v>5772.3</v>
      </c>
      <c r="N94">
        <v>5.4984999999999999E-2</v>
      </c>
    </row>
    <row r="95" spans="1:14" x14ac:dyDescent="0.25">
      <c r="A95" t="s">
        <v>115</v>
      </c>
      <c r="B95" t="s">
        <v>136</v>
      </c>
      <c r="C95">
        <v>30</v>
      </c>
      <c r="D95">
        <v>110.01</v>
      </c>
      <c r="E95">
        <v>100</v>
      </c>
      <c r="F95" t="s">
        <v>24</v>
      </c>
      <c r="G95" t="s">
        <v>23</v>
      </c>
      <c r="K95">
        <v>57735</v>
      </c>
      <c r="L95">
        <v>5.6968000000000001E-3</v>
      </c>
      <c r="M95">
        <v>57735</v>
      </c>
      <c r="N95">
        <v>5.5009999999999998E-3</v>
      </c>
    </row>
    <row r="96" spans="1:14" x14ac:dyDescent="0.25">
      <c r="A96" t="s">
        <v>115</v>
      </c>
      <c r="B96" t="s">
        <v>136</v>
      </c>
      <c r="C96">
        <v>110</v>
      </c>
      <c r="D96">
        <v>205</v>
      </c>
      <c r="E96">
        <v>0.01</v>
      </c>
      <c r="F96" t="s">
        <v>24</v>
      </c>
      <c r="G96" t="s">
        <v>23</v>
      </c>
      <c r="K96">
        <v>6.5</v>
      </c>
      <c r="L96">
        <v>2.2999999999999998</v>
      </c>
      <c r="M96">
        <v>4.5922000000000001</v>
      </c>
      <c r="N96">
        <v>2.3086000000000002</v>
      </c>
    </row>
    <row r="97" spans="1:14" x14ac:dyDescent="0.25">
      <c r="A97" t="s">
        <v>115</v>
      </c>
      <c r="B97" t="s">
        <v>136</v>
      </c>
      <c r="C97">
        <v>110</v>
      </c>
      <c r="D97">
        <v>205</v>
      </c>
      <c r="E97">
        <v>0.1</v>
      </c>
      <c r="F97" t="s">
        <v>24</v>
      </c>
      <c r="G97" t="s">
        <v>23</v>
      </c>
      <c r="K97">
        <v>14.301</v>
      </c>
      <c r="L97">
        <v>2.2787999999999999</v>
      </c>
      <c r="M97">
        <v>14.221</v>
      </c>
      <c r="N97">
        <v>2.2784</v>
      </c>
    </row>
    <row r="98" spans="1:14" x14ac:dyDescent="0.25">
      <c r="A98" t="s">
        <v>115</v>
      </c>
      <c r="B98" t="s">
        <v>136</v>
      </c>
      <c r="C98">
        <v>110</v>
      </c>
      <c r="D98">
        <v>205</v>
      </c>
      <c r="E98">
        <v>1</v>
      </c>
      <c r="F98" t="s">
        <v>24</v>
      </c>
      <c r="G98" t="s">
        <v>23</v>
      </c>
      <c r="K98">
        <v>497.21</v>
      </c>
      <c r="L98">
        <v>1.2323999999999999</v>
      </c>
      <c r="M98">
        <v>497.26</v>
      </c>
      <c r="N98">
        <v>1.2301</v>
      </c>
    </row>
    <row r="99" spans="1:14" x14ac:dyDescent="0.25">
      <c r="A99" t="s">
        <v>115</v>
      </c>
      <c r="B99" t="s">
        <v>136</v>
      </c>
      <c r="C99">
        <v>110</v>
      </c>
      <c r="D99">
        <v>205</v>
      </c>
      <c r="E99">
        <v>10</v>
      </c>
      <c r="F99" t="s">
        <v>24</v>
      </c>
      <c r="G99" t="s">
        <v>23</v>
      </c>
      <c r="K99">
        <v>5763.1</v>
      </c>
      <c r="L99">
        <v>0.14824000000000001</v>
      </c>
      <c r="M99">
        <v>5763.2</v>
      </c>
      <c r="N99">
        <v>0.1469</v>
      </c>
    </row>
    <row r="100" spans="1:14" x14ac:dyDescent="0.25">
      <c r="A100" t="s">
        <v>115</v>
      </c>
      <c r="B100" t="s">
        <v>136</v>
      </c>
      <c r="C100">
        <v>110</v>
      </c>
      <c r="D100">
        <v>205</v>
      </c>
      <c r="E100">
        <v>100</v>
      </c>
      <c r="F100" t="s">
        <v>24</v>
      </c>
      <c r="G100" t="s">
        <v>23</v>
      </c>
      <c r="K100">
        <v>57734</v>
      </c>
      <c r="L100">
        <v>1.5259999999999999E-2</v>
      </c>
      <c r="M100">
        <v>57734</v>
      </c>
      <c r="N100">
        <v>1.4722000000000001E-2</v>
      </c>
    </row>
    <row r="101" spans="1:14" x14ac:dyDescent="0.25">
      <c r="A101" t="s">
        <v>115</v>
      </c>
      <c r="B101" t="s">
        <v>136</v>
      </c>
      <c r="C101">
        <v>205</v>
      </c>
      <c r="D101">
        <v>206</v>
      </c>
      <c r="E101">
        <v>0.01</v>
      </c>
      <c r="F101" t="s">
        <v>24</v>
      </c>
      <c r="G101" t="s">
        <v>23</v>
      </c>
      <c r="K101">
        <v>6.5</v>
      </c>
      <c r="L101">
        <v>2.2999999999999998</v>
      </c>
      <c r="M101">
        <v>4.5922000000000001</v>
      </c>
      <c r="N101">
        <v>2.3086000000000002</v>
      </c>
    </row>
    <row r="102" spans="1:14" x14ac:dyDescent="0.25">
      <c r="A102" t="s">
        <v>115</v>
      </c>
      <c r="B102" t="s">
        <v>136</v>
      </c>
      <c r="C102">
        <v>205</v>
      </c>
      <c r="D102">
        <v>206</v>
      </c>
      <c r="E102">
        <v>0.1</v>
      </c>
      <c r="F102" t="s">
        <v>24</v>
      </c>
      <c r="G102" t="s">
        <v>23</v>
      </c>
      <c r="K102">
        <v>14.301</v>
      </c>
      <c r="L102">
        <v>2.2787999999999999</v>
      </c>
      <c r="M102">
        <v>14.221</v>
      </c>
      <c r="N102">
        <v>2.2784</v>
      </c>
    </row>
    <row r="103" spans="1:14" x14ac:dyDescent="0.25">
      <c r="A103" t="s">
        <v>115</v>
      </c>
      <c r="B103" t="s">
        <v>136</v>
      </c>
      <c r="C103">
        <v>205</v>
      </c>
      <c r="D103">
        <v>206</v>
      </c>
      <c r="E103">
        <v>1</v>
      </c>
      <c r="F103" t="s">
        <v>24</v>
      </c>
      <c r="G103" t="s">
        <v>23</v>
      </c>
      <c r="K103">
        <v>497.21</v>
      </c>
      <c r="L103">
        <v>1.2323999999999999</v>
      </c>
      <c r="M103">
        <v>497.26</v>
      </c>
      <c r="N103">
        <v>1.2301</v>
      </c>
    </row>
    <row r="104" spans="1:14" x14ac:dyDescent="0.25">
      <c r="A104" t="s">
        <v>115</v>
      </c>
      <c r="B104" t="s">
        <v>136</v>
      </c>
      <c r="C104">
        <v>205</v>
      </c>
      <c r="D104">
        <v>206</v>
      </c>
      <c r="E104">
        <v>10</v>
      </c>
      <c r="F104" t="s">
        <v>24</v>
      </c>
      <c r="G104" t="s">
        <v>23</v>
      </c>
      <c r="K104">
        <v>5763.1</v>
      </c>
      <c r="L104">
        <v>0.14824000000000001</v>
      </c>
      <c r="M104">
        <v>5763.2</v>
      </c>
      <c r="N104">
        <v>0.1469</v>
      </c>
    </row>
    <row r="105" spans="1:14" x14ac:dyDescent="0.25">
      <c r="A105" t="s">
        <v>115</v>
      </c>
      <c r="B105" t="s">
        <v>136</v>
      </c>
      <c r="C105">
        <v>205</v>
      </c>
      <c r="D105">
        <v>206</v>
      </c>
      <c r="E105">
        <v>100</v>
      </c>
      <c r="F105" t="s">
        <v>24</v>
      </c>
      <c r="G105" t="s">
        <v>23</v>
      </c>
      <c r="K105">
        <v>57734</v>
      </c>
      <c r="L105">
        <v>1.5259999999999999E-2</v>
      </c>
      <c r="M105">
        <v>57734</v>
      </c>
      <c r="N105">
        <v>1.4722000000000001E-2</v>
      </c>
    </row>
    <row r="106" spans="1:14" x14ac:dyDescent="0.25">
      <c r="A106" t="s">
        <v>115</v>
      </c>
      <c r="B106" t="s">
        <v>137</v>
      </c>
      <c r="C106">
        <v>20</v>
      </c>
      <c r="D106">
        <v>60.01</v>
      </c>
      <c r="E106">
        <v>1E-3</v>
      </c>
      <c r="F106" t="s">
        <v>24</v>
      </c>
      <c r="G106" t="s">
        <v>23</v>
      </c>
      <c r="K106">
        <v>3.9</v>
      </c>
      <c r="L106">
        <v>2.1</v>
      </c>
      <c r="M106">
        <v>0.23927999999999999</v>
      </c>
      <c r="N106">
        <v>2.0472999999999999</v>
      </c>
    </row>
    <row r="107" spans="1:14" x14ac:dyDescent="0.25">
      <c r="A107" t="s">
        <v>115</v>
      </c>
      <c r="B107" t="s">
        <v>137</v>
      </c>
      <c r="C107">
        <v>20</v>
      </c>
      <c r="D107">
        <v>60.01</v>
      </c>
      <c r="E107">
        <v>0.01</v>
      </c>
      <c r="F107" t="s">
        <v>24</v>
      </c>
      <c r="G107" t="s">
        <v>23</v>
      </c>
      <c r="K107">
        <v>3.9</v>
      </c>
      <c r="L107">
        <v>2.1</v>
      </c>
      <c r="M107">
        <v>0.76998</v>
      </c>
      <c r="N107">
        <v>2.0407000000000002</v>
      </c>
    </row>
    <row r="108" spans="1:14" x14ac:dyDescent="0.25">
      <c r="A108" t="s">
        <v>115</v>
      </c>
      <c r="B108" t="s">
        <v>137</v>
      </c>
      <c r="C108">
        <v>20</v>
      </c>
      <c r="D108">
        <v>60.01</v>
      </c>
      <c r="E108">
        <v>0.1</v>
      </c>
      <c r="F108" t="s">
        <v>24</v>
      </c>
      <c r="G108" t="s">
        <v>23</v>
      </c>
      <c r="K108">
        <v>38.447000000000003</v>
      </c>
      <c r="L108">
        <v>1.6259999999999999</v>
      </c>
      <c r="M108">
        <v>38.404000000000003</v>
      </c>
      <c r="N108">
        <v>1.6256999999999999</v>
      </c>
    </row>
    <row r="109" spans="1:14" x14ac:dyDescent="0.25">
      <c r="A109" t="s">
        <v>115</v>
      </c>
      <c r="B109" t="s">
        <v>137</v>
      </c>
      <c r="C109">
        <v>20</v>
      </c>
      <c r="D109">
        <v>60.01</v>
      </c>
      <c r="E109">
        <v>1</v>
      </c>
      <c r="F109" t="s">
        <v>24</v>
      </c>
      <c r="G109" t="s">
        <v>23</v>
      </c>
      <c r="K109">
        <v>573.08000000000004</v>
      </c>
      <c r="L109">
        <v>0.28848000000000001</v>
      </c>
      <c r="M109">
        <v>573.07000000000005</v>
      </c>
      <c r="N109">
        <v>0.28764000000000001</v>
      </c>
    </row>
    <row r="110" spans="1:14" x14ac:dyDescent="0.25">
      <c r="A110" t="s">
        <v>115</v>
      </c>
      <c r="B110" t="s">
        <v>137</v>
      </c>
      <c r="C110">
        <v>20</v>
      </c>
      <c r="D110">
        <v>60.01</v>
      </c>
      <c r="E110">
        <v>10</v>
      </c>
      <c r="F110" t="s">
        <v>24</v>
      </c>
      <c r="G110" t="s">
        <v>23</v>
      </c>
      <c r="K110">
        <v>5773.1</v>
      </c>
      <c r="L110">
        <v>2.9468000000000001E-2</v>
      </c>
      <c r="M110">
        <v>5773.1</v>
      </c>
      <c r="N110">
        <v>2.912E-2</v>
      </c>
    </row>
    <row r="111" spans="1:14" x14ac:dyDescent="0.25">
      <c r="A111" t="s">
        <v>115</v>
      </c>
      <c r="B111" t="s">
        <v>137</v>
      </c>
      <c r="C111">
        <v>20</v>
      </c>
      <c r="D111">
        <v>60.01</v>
      </c>
      <c r="E111">
        <v>100</v>
      </c>
      <c r="F111" t="s">
        <v>24</v>
      </c>
      <c r="G111" t="s">
        <v>23</v>
      </c>
      <c r="K111">
        <v>57735</v>
      </c>
      <c r="L111">
        <v>3.0514000000000001E-3</v>
      </c>
      <c r="M111">
        <v>57735</v>
      </c>
      <c r="N111">
        <v>2.9123999999999999E-3</v>
      </c>
    </row>
    <row r="112" spans="1:14" x14ac:dyDescent="0.25">
      <c r="A112" t="s">
        <v>115</v>
      </c>
      <c r="B112" t="s">
        <v>137</v>
      </c>
      <c r="C112">
        <v>60</v>
      </c>
      <c r="D112">
        <v>220.01</v>
      </c>
      <c r="E112">
        <v>1E-3</v>
      </c>
      <c r="F112" t="s">
        <v>24</v>
      </c>
      <c r="G112" t="s">
        <v>23</v>
      </c>
      <c r="K112">
        <v>19</v>
      </c>
      <c r="L112">
        <v>2.2000000000000002</v>
      </c>
      <c r="M112">
        <v>4.5221</v>
      </c>
      <c r="N112">
        <v>2.1139999999999999</v>
      </c>
    </row>
    <row r="113" spans="1:14" x14ac:dyDescent="0.25">
      <c r="A113" t="s">
        <v>115</v>
      </c>
      <c r="B113" t="s">
        <v>137</v>
      </c>
      <c r="C113">
        <v>60</v>
      </c>
      <c r="D113">
        <v>220.01</v>
      </c>
      <c r="E113">
        <v>0.01</v>
      </c>
      <c r="F113" t="s">
        <v>24</v>
      </c>
      <c r="G113" t="s">
        <v>23</v>
      </c>
      <c r="K113">
        <v>19</v>
      </c>
      <c r="L113">
        <v>2.2000000000000002</v>
      </c>
      <c r="M113">
        <v>19.725999999999999</v>
      </c>
      <c r="N113">
        <v>2.0608</v>
      </c>
    </row>
    <row r="114" spans="1:14" x14ac:dyDescent="0.25">
      <c r="A114" t="s">
        <v>115</v>
      </c>
      <c r="B114" t="s">
        <v>137</v>
      </c>
      <c r="C114">
        <v>60</v>
      </c>
      <c r="D114">
        <v>220.01</v>
      </c>
      <c r="E114">
        <v>0.1</v>
      </c>
      <c r="F114" t="s">
        <v>24</v>
      </c>
      <c r="G114" t="s">
        <v>23</v>
      </c>
      <c r="K114">
        <v>535.04</v>
      </c>
      <c r="L114">
        <v>0.95226</v>
      </c>
      <c r="M114">
        <v>535.04</v>
      </c>
      <c r="N114">
        <v>0.95071000000000006</v>
      </c>
    </row>
    <row r="115" spans="1:14" x14ac:dyDescent="0.25">
      <c r="A115" t="s">
        <v>115</v>
      </c>
      <c r="B115" t="s">
        <v>137</v>
      </c>
      <c r="C115">
        <v>60</v>
      </c>
      <c r="D115">
        <v>220.01</v>
      </c>
      <c r="E115">
        <v>1</v>
      </c>
      <c r="F115" t="s">
        <v>24</v>
      </c>
      <c r="G115" t="s">
        <v>23</v>
      </c>
      <c r="K115">
        <v>5768.4</v>
      </c>
      <c r="L115">
        <v>0.11068</v>
      </c>
      <c r="M115">
        <v>5768.5</v>
      </c>
      <c r="N115">
        <v>0.10982</v>
      </c>
    </row>
    <row r="116" spans="1:14" x14ac:dyDescent="0.25">
      <c r="A116" t="s">
        <v>115</v>
      </c>
      <c r="B116" t="s">
        <v>137</v>
      </c>
      <c r="C116">
        <v>60</v>
      </c>
      <c r="D116">
        <v>220.01</v>
      </c>
      <c r="E116">
        <v>10</v>
      </c>
      <c r="F116" t="s">
        <v>24</v>
      </c>
      <c r="G116" t="s">
        <v>23</v>
      </c>
      <c r="K116">
        <v>57735</v>
      </c>
      <c r="L116">
        <v>1.1346999999999999E-2</v>
      </c>
      <c r="M116">
        <v>57735</v>
      </c>
      <c r="N116">
        <v>1.1002E-2</v>
      </c>
    </row>
    <row r="117" spans="1:14" x14ac:dyDescent="0.25">
      <c r="A117" t="s">
        <v>115</v>
      </c>
      <c r="B117" t="s">
        <v>137</v>
      </c>
      <c r="C117">
        <v>60</v>
      </c>
      <c r="D117">
        <v>220.01</v>
      </c>
      <c r="E117">
        <v>100</v>
      </c>
      <c r="F117" t="s">
        <v>24</v>
      </c>
      <c r="G117" t="s">
        <v>23</v>
      </c>
      <c r="K117">
        <v>577360</v>
      </c>
      <c r="L117">
        <v>1.2382000000000001E-3</v>
      </c>
      <c r="M117">
        <v>577350</v>
      </c>
      <c r="N117">
        <v>1.1002E-3</v>
      </c>
    </row>
    <row r="118" spans="1:14" x14ac:dyDescent="0.25">
      <c r="A118" t="s">
        <v>115</v>
      </c>
      <c r="B118" t="s">
        <v>137</v>
      </c>
      <c r="C118">
        <v>220</v>
      </c>
      <c r="D118">
        <v>410</v>
      </c>
      <c r="E118">
        <v>0.01</v>
      </c>
      <c r="F118" t="s">
        <v>24</v>
      </c>
      <c r="G118" t="s">
        <v>23</v>
      </c>
      <c r="K118">
        <v>13</v>
      </c>
      <c r="L118">
        <v>2.2999999999999998</v>
      </c>
      <c r="M118">
        <v>9.0436999999999994</v>
      </c>
      <c r="N118">
        <v>2.3088000000000002</v>
      </c>
    </row>
    <row r="119" spans="1:14" x14ac:dyDescent="0.25">
      <c r="A119" t="s">
        <v>115</v>
      </c>
      <c r="B119" t="s">
        <v>137</v>
      </c>
      <c r="C119">
        <v>220</v>
      </c>
      <c r="D119">
        <v>410</v>
      </c>
      <c r="E119">
        <v>0.1</v>
      </c>
      <c r="F119" t="s">
        <v>24</v>
      </c>
      <c r="G119" t="s">
        <v>23</v>
      </c>
      <c r="K119">
        <v>13.978</v>
      </c>
      <c r="L119">
        <v>2.3014000000000001</v>
      </c>
      <c r="M119">
        <v>13.925000000000001</v>
      </c>
      <c r="N119">
        <v>2.3010999999999999</v>
      </c>
    </row>
    <row r="120" spans="1:14" x14ac:dyDescent="0.25">
      <c r="A120" t="s">
        <v>115</v>
      </c>
      <c r="B120" t="s">
        <v>137</v>
      </c>
      <c r="C120">
        <v>220</v>
      </c>
      <c r="D120">
        <v>410</v>
      </c>
      <c r="E120">
        <v>1</v>
      </c>
      <c r="F120" t="s">
        <v>24</v>
      </c>
      <c r="G120" t="s">
        <v>23</v>
      </c>
      <c r="K120">
        <v>379.54</v>
      </c>
      <c r="L120">
        <v>1.7988999999999999</v>
      </c>
      <c r="M120">
        <v>379.5</v>
      </c>
      <c r="N120">
        <v>1.7976000000000001</v>
      </c>
    </row>
    <row r="121" spans="1:14" x14ac:dyDescent="0.25">
      <c r="A121" t="s">
        <v>115</v>
      </c>
      <c r="B121" t="s">
        <v>137</v>
      </c>
      <c r="C121">
        <v>220</v>
      </c>
      <c r="D121">
        <v>410</v>
      </c>
      <c r="E121">
        <v>10</v>
      </c>
      <c r="F121" t="s">
        <v>24</v>
      </c>
      <c r="G121" t="s">
        <v>23</v>
      </c>
      <c r="K121">
        <v>5732.3</v>
      </c>
      <c r="L121">
        <v>0.29332000000000003</v>
      </c>
      <c r="M121">
        <v>5732.4</v>
      </c>
      <c r="N121">
        <v>0.29187999999999997</v>
      </c>
    </row>
    <row r="122" spans="1:14" x14ac:dyDescent="0.25">
      <c r="A122" t="s">
        <v>115</v>
      </c>
      <c r="B122" t="s">
        <v>137</v>
      </c>
      <c r="C122">
        <v>220</v>
      </c>
      <c r="D122">
        <v>410</v>
      </c>
      <c r="E122">
        <v>100</v>
      </c>
      <c r="F122" t="s">
        <v>24</v>
      </c>
      <c r="G122" t="s">
        <v>23</v>
      </c>
      <c r="K122">
        <v>57731</v>
      </c>
      <c r="L122">
        <v>3.0030000000000001E-2</v>
      </c>
      <c r="M122">
        <v>57731</v>
      </c>
      <c r="N122">
        <v>2.9441999999999999E-2</v>
      </c>
    </row>
    <row r="123" spans="1:14" x14ac:dyDescent="0.25">
      <c r="A123" t="s">
        <v>115</v>
      </c>
      <c r="B123" t="s">
        <v>137</v>
      </c>
      <c r="C123">
        <v>410</v>
      </c>
      <c r="D123">
        <v>411</v>
      </c>
      <c r="E123">
        <v>0.01</v>
      </c>
      <c r="F123" t="s">
        <v>24</v>
      </c>
      <c r="G123" t="s">
        <v>23</v>
      </c>
      <c r="K123">
        <v>13</v>
      </c>
      <c r="L123">
        <v>2.2999999999999998</v>
      </c>
      <c r="M123">
        <v>9.0436999999999994</v>
      </c>
      <c r="N123">
        <v>2.3088000000000002</v>
      </c>
    </row>
    <row r="124" spans="1:14" x14ac:dyDescent="0.25">
      <c r="A124" t="s">
        <v>115</v>
      </c>
      <c r="B124" t="s">
        <v>137</v>
      </c>
      <c r="C124">
        <v>410</v>
      </c>
      <c r="D124">
        <v>411</v>
      </c>
      <c r="E124">
        <v>0.1</v>
      </c>
      <c r="F124" t="s">
        <v>24</v>
      </c>
      <c r="G124" t="s">
        <v>23</v>
      </c>
      <c r="K124">
        <v>13.978</v>
      </c>
      <c r="L124">
        <v>2.3014000000000001</v>
      </c>
      <c r="M124">
        <v>13.925000000000001</v>
      </c>
      <c r="N124">
        <v>2.3010999999999999</v>
      </c>
    </row>
    <row r="125" spans="1:14" x14ac:dyDescent="0.25">
      <c r="A125" t="s">
        <v>115</v>
      </c>
      <c r="B125" t="s">
        <v>137</v>
      </c>
      <c r="C125">
        <v>410</v>
      </c>
      <c r="D125">
        <v>411</v>
      </c>
      <c r="E125">
        <v>1</v>
      </c>
      <c r="F125" t="s">
        <v>24</v>
      </c>
      <c r="G125" t="s">
        <v>23</v>
      </c>
      <c r="K125">
        <v>379.54</v>
      </c>
      <c r="L125">
        <v>1.7988999999999999</v>
      </c>
      <c r="M125">
        <v>379.5</v>
      </c>
      <c r="N125">
        <v>1.7976000000000001</v>
      </c>
    </row>
    <row r="126" spans="1:14" x14ac:dyDescent="0.25">
      <c r="A126" t="s">
        <v>115</v>
      </c>
      <c r="B126" t="s">
        <v>137</v>
      </c>
      <c r="C126">
        <v>410</v>
      </c>
      <c r="D126">
        <v>411</v>
      </c>
      <c r="E126">
        <v>10</v>
      </c>
      <c r="F126" t="s">
        <v>24</v>
      </c>
      <c r="G126" t="s">
        <v>23</v>
      </c>
      <c r="K126">
        <v>5732.3</v>
      </c>
      <c r="L126">
        <v>0.29332000000000003</v>
      </c>
      <c r="M126">
        <v>5732.4</v>
      </c>
      <c r="N126">
        <v>0.29187999999999997</v>
      </c>
    </row>
    <row r="127" spans="1:14" x14ac:dyDescent="0.25">
      <c r="A127" t="s">
        <v>115</v>
      </c>
      <c r="B127" t="s">
        <v>137</v>
      </c>
      <c r="C127">
        <v>410</v>
      </c>
      <c r="D127">
        <v>411</v>
      </c>
      <c r="E127">
        <v>100</v>
      </c>
      <c r="F127" t="s">
        <v>24</v>
      </c>
      <c r="G127" t="s">
        <v>23</v>
      </c>
      <c r="K127">
        <v>57731</v>
      </c>
      <c r="L127">
        <v>3.0030000000000001E-2</v>
      </c>
      <c r="M127">
        <v>57731</v>
      </c>
      <c r="N127">
        <v>2.9441999999999999E-2</v>
      </c>
    </row>
    <row r="128" spans="1:14" x14ac:dyDescent="0.25">
      <c r="A128" t="s">
        <v>115</v>
      </c>
      <c r="B128" t="s">
        <v>138</v>
      </c>
      <c r="C128">
        <v>55</v>
      </c>
      <c r="D128">
        <v>150.01</v>
      </c>
      <c r="E128">
        <v>1E-3</v>
      </c>
      <c r="F128" t="s">
        <v>24</v>
      </c>
      <c r="G128" t="s">
        <v>23</v>
      </c>
      <c r="K128">
        <v>7.7</v>
      </c>
      <c r="L128">
        <v>2</v>
      </c>
      <c r="M128">
        <v>0.58265</v>
      </c>
      <c r="N128">
        <v>2.0474000000000001</v>
      </c>
    </row>
    <row r="129" spans="1:14" x14ac:dyDescent="0.25">
      <c r="A129" t="s">
        <v>115</v>
      </c>
      <c r="B129" t="s">
        <v>138</v>
      </c>
      <c r="C129">
        <v>55</v>
      </c>
      <c r="D129">
        <v>150.01</v>
      </c>
      <c r="E129">
        <v>0.01</v>
      </c>
      <c r="F129" t="s">
        <v>24</v>
      </c>
      <c r="G129" t="s">
        <v>23</v>
      </c>
      <c r="K129">
        <v>7.7</v>
      </c>
      <c r="L129">
        <v>2.0005999999999999</v>
      </c>
      <c r="M129">
        <v>0.78383999999999998</v>
      </c>
      <c r="N129">
        <v>2.0464000000000002</v>
      </c>
    </row>
    <row r="130" spans="1:14" x14ac:dyDescent="0.25">
      <c r="A130" t="s">
        <v>115</v>
      </c>
      <c r="B130" t="s">
        <v>138</v>
      </c>
      <c r="C130">
        <v>55</v>
      </c>
      <c r="D130">
        <v>150.01</v>
      </c>
      <c r="E130">
        <v>0.1</v>
      </c>
      <c r="F130" t="s">
        <v>24</v>
      </c>
      <c r="G130" t="s">
        <v>23</v>
      </c>
      <c r="K130">
        <v>19.451000000000001</v>
      </c>
      <c r="L130">
        <v>1.9578</v>
      </c>
      <c r="M130">
        <v>19.379000000000001</v>
      </c>
      <c r="N130">
        <v>1.9579</v>
      </c>
    </row>
    <row r="131" spans="1:14" x14ac:dyDescent="0.25">
      <c r="A131" t="s">
        <v>115</v>
      </c>
      <c r="B131" t="s">
        <v>138</v>
      </c>
      <c r="C131">
        <v>55</v>
      </c>
      <c r="D131">
        <v>150.01</v>
      </c>
      <c r="E131">
        <v>1</v>
      </c>
      <c r="F131" t="s">
        <v>24</v>
      </c>
      <c r="G131" t="s">
        <v>23</v>
      </c>
      <c r="K131">
        <v>550.23</v>
      </c>
      <c r="L131">
        <v>0.69408000000000003</v>
      </c>
      <c r="M131">
        <v>550.20000000000005</v>
      </c>
      <c r="N131">
        <v>0.69349000000000005</v>
      </c>
    </row>
    <row r="132" spans="1:14" x14ac:dyDescent="0.25">
      <c r="A132" t="s">
        <v>115</v>
      </c>
      <c r="B132" t="s">
        <v>138</v>
      </c>
      <c r="C132">
        <v>55</v>
      </c>
      <c r="D132">
        <v>150.01</v>
      </c>
      <c r="E132">
        <v>10</v>
      </c>
      <c r="F132" t="s">
        <v>24</v>
      </c>
      <c r="G132" t="s">
        <v>23</v>
      </c>
      <c r="K132">
        <v>5770.6</v>
      </c>
      <c r="L132">
        <v>7.4861999999999998E-2</v>
      </c>
      <c r="M132">
        <v>5770.6</v>
      </c>
      <c r="N132">
        <v>7.4565000000000006E-2</v>
      </c>
    </row>
    <row r="133" spans="1:14" x14ac:dyDescent="0.25">
      <c r="A133" t="s">
        <v>115</v>
      </c>
      <c r="B133" t="s">
        <v>138</v>
      </c>
      <c r="C133">
        <v>55</v>
      </c>
      <c r="D133">
        <v>150.01</v>
      </c>
      <c r="E133">
        <v>100</v>
      </c>
      <c r="F133" t="s">
        <v>24</v>
      </c>
      <c r="G133" t="s">
        <v>23</v>
      </c>
      <c r="K133">
        <v>57735</v>
      </c>
      <c r="L133">
        <v>7.5814999999999997E-3</v>
      </c>
      <c r="M133">
        <v>57732</v>
      </c>
      <c r="N133">
        <v>7.4625000000000004E-3</v>
      </c>
    </row>
    <row r="134" spans="1:14" x14ac:dyDescent="0.25">
      <c r="A134" t="s">
        <v>115</v>
      </c>
      <c r="B134" t="s">
        <v>138</v>
      </c>
      <c r="C134">
        <v>150</v>
      </c>
      <c r="D134">
        <v>550.01</v>
      </c>
      <c r="E134">
        <v>0.01</v>
      </c>
      <c r="F134" t="s">
        <v>24</v>
      </c>
      <c r="G134" t="s">
        <v>23</v>
      </c>
      <c r="K134">
        <v>19</v>
      </c>
      <c r="L134">
        <v>2.2000000000000002</v>
      </c>
      <c r="M134">
        <v>-17.053000000000001</v>
      </c>
      <c r="N134">
        <v>2.1654</v>
      </c>
    </row>
    <row r="135" spans="1:14" x14ac:dyDescent="0.25">
      <c r="A135" t="s">
        <v>115</v>
      </c>
      <c r="B135" t="s">
        <v>138</v>
      </c>
      <c r="C135">
        <v>150</v>
      </c>
      <c r="D135">
        <v>550.01</v>
      </c>
      <c r="E135">
        <v>0.1</v>
      </c>
      <c r="F135" t="s">
        <v>24</v>
      </c>
      <c r="G135" t="s">
        <v>23</v>
      </c>
      <c r="K135">
        <v>19</v>
      </c>
      <c r="L135">
        <v>2.2000000000000002</v>
      </c>
      <c r="M135">
        <v>-10.260999999999999</v>
      </c>
      <c r="N135">
        <v>2.1556000000000002</v>
      </c>
    </row>
    <row r="136" spans="1:14" x14ac:dyDescent="0.25">
      <c r="A136" t="s">
        <v>115</v>
      </c>
      <c r="B136" t="s">
        <v>138</v>
      </c>
      <c r="C136">
        <v>150</v>
      </c>
      <c r="D136">
        <v>550.01</v>
      </c>
      <c r="E136">
        <v>1</v>
      </c>
      <c r="F136" t="s">
        <v>24</v>
      </c>
      <c r="G136" t="s">
        <v>23</v>
      </c>
      <c r="K136">
        <v>409.49</v>
      </c>
      <c r="L136">
        <v>1.6356999999999999</v>
      </c>
      <c r="M136">
        <v>409.01</v>
      </c>
      <c r="N136">
        <v>1.6349</v>
      </c>
    </row>
    <row r="137" spans="1:14" x14ac:dyDescent="0.25">
      <c r="A137" t="s">
        <v>115</v>
      </c>
      <c r="B137" t="s">
        <v>138</v>
      </c>
      <c r="C137">
        <v>150</v>
      </c>
      <c r="D137">
        <v>550.01</v>
      </c>
      <c r="E137">
        <v>10</v>
      </c>
      <c r="F137" t="s">
        <v>24</v>
      </c>
      <c r="G137" t="s">
        <v>23</v>
      </c>
      <c r="K137">
        <v>5740.6</v>
      </c>
      <c r="L137">
        <v>0.27617999999999998</v>
      </c>
      <c r="M137">
        <v>5740.5</v>
      </c>
      <c r="N137">
        <v>0.27484999999999998</v>
      </c>
    </row>
    <row r="138" spans="1:14" x14ac:dyDescent="0.25">
      <c r="A138" t="s">
        <v>115</v>
      </c>
      <c r="B138" t="s">
        <v>138</v>
      </c>
      <c r="C138">
        <v>150</v>
      </c>
      <c r="D138">
        <v>550.01</v>
      </c>
      <c r="E138">
        <v>100</v>
      </c>
      <c r="F138" t="s">
        <v>24</v>
      </c>
      <c r="G138" t="s">
        <v>23</v>
      </c>
      <c r="K138">
        <v>57732</v>
      </c>
      <c r="L138">
        <v>2.8329E-2</v>
      </c>
      <c r="M138">
        <v>57732</v>
      </c>
      <c r="N138">
        <v>2.7782999999999999E-2</v>
      </c>
    </row>
    <row r="139" spans="1:14" x14ac:dyDescent="0.25">
      <c r="A139" t="s">
        <v>115</v>
      </c>
      <c r="B139" t="s">
        <v>138</v>
      </c>
      <c r="C139">
        <v>550</v>
      </c>
      <c r="D139">
        <v>1025</v>
      </c>
      <c r="E139">
        <v>0.01</v>
      </c>
      <c r="F139" t="s">
        <v>24</v>
      </c>
      <c r="G139" t="s">
        <v>23</v>
      </c>
      <c r="K139">
        <v>32</v>
      </c>
      <c r="L139">
        <v>2.2999999999999998</v>
      </c>
      <c r="M139">
        <v>22.486999999999998</v>
      </c>
      <c r="N139">
        <v>2.3089</v>
      </c>
    </row>
    <row r="140" spans="1:14" x14ac:dyDescent="0.25">
      <c r="A140" t="s">
        <v>115</v>
      </c>
      <c r="B140" t="s">
        <v>138</v>
      </c>
      <c r="C140">
        <v>550</v>
      </c>
      <c r="D140">
        <v>1025</v>
      </c>
      <c r="E140">
        <v>0.1</v>
      </c>
      <c r="F140" t="s">
        <v>24</v>
      </c>
      <c r="G140" t="s">
        <v>23</v>
      </c>
      <c r="K140">
        <v>32</v>
      </c>
      <c r="L140">
        <v>2.3014000000000001</v>
      </c>
      <c r="M140">
        <v>24.491</v>
      </c>
      <c r="N140">
        <v>2.3075999999999999</v>
      </c>
    </row>
    <row r="141" spans="1:14" x14ac:dyDescent="0.25">
      <c r="A141" t="s">
        <v>115</v>
      </c>
      <c r="B141" t="s">
        <v>138</v>
      </c>
      <c r="C141">
        <v>550</v>
      </c>
      <c r="D141">
        <v>1025</v>
      </c>
      <c r="E141">
        <v>1</v>
      </c>
      <c r="F141" t="s">
        <v>24</v>
      </c>
      <c r="G141" t="s">
        <v>23</v>
      </c>
      <c r="K141">
        <v>209.6</v>
      </c>
      <c r="L141">
        <v>2.1949000000000001</v>
      </c>
      <c r="M141">
        <v>208.5</v>
      </c>
      <c r="N141">
        <v>2.1945000000000001</v>
      </c>
    </row>
    <row r="142" spans="1:14" x14ac:dyDescent="0.25">
      <c r="A142" t="s">
        <v>115</v>
      </c>
      <c r="B142" t="s">
        <v>138</v>
      </c>
      <c r="C142">
        <v>550</v>
      </c>
      <c r="D142">
        <v>1025</v>
      </c>
      <c r="E142">
        <v>10</v>
      </c>
      <c r="F142" t="s">
        <v>24</v>
      </c>
      <c r="G142" t="s">
        <v>23</v>
      </c>
      <c r="K142">
        <v>5532.1</v>
      </c>
      <c r="L142">
        <v>0.70111000000000001</v>
      </c>
      <c r="M142">
        <v>5532.1</v>
      </c>
      <c r="N142">
        <v>0.69874999999999998</v>
      </c>
    </row>
    <row r="143" spans="1:14" x14ac:dyDescent="0.25">
      <c r="A143" t="s">
        <v>115</v>
      </c>
      <c r="B143" t="s">
        <v>138</v>
      </c>
      <c r="C143">
        <v>550</v>
      </c>
      <c r="D143">
        <v>1025</v>
      </c>
      <c r="E143">
        <v>100</v>
      </c>
      <c r="F143" t="s">
        <v>24</v>
      </c>
      <c r="G143" t="s">
        <v>23</v>
      </c>
      <c r="K143">
        <v>57709</v>
      </c>
      <c r="L143">
        <v>7.4653999999999998E-2</v>
      </c>
      <c r="M143">
        <v>57710</v>
      </c>
      <c r="N143">
        <v>7.3570999999999998E-2</v>
      </c>
    </row>
    <row r="144" spans="1:14" x14ac:dyDescent="0.25">
      <c r="A144" t="s">
        <v>115</v>
      </c>
      <c r="B144" t="s">
        <v>138</v>
      </c>
      <c r="C144">
        <v>1025</v>
      </c>
      <c r="D144">
        <v>1026</v>
      </c>
      <c r="E144">
        <v>0.01</v>
      </c>
      <c r="F144" t="s">
        <v>24</v>
      </c>
      <c r="G144" t="s">
        <v>23</v>
      </c>
      <c r="K144">
        <v>32</v>
      </c>
      <c r="L144">
        <v>2.2999999999999998</v>
      </c>
      <c r="M144">
        <v>22.486999999999998</v>
      </c>
      <c r="N144">
        <v>2.3089</v>
      </c>
    </row>
    <row r="145" spans="1:14" x14ac:dyDescent="0.25">
      <c r="A145" t="s">
        <v>115</v>
      </c>
      <c r="B145" t="s">
        <v>138</v>
      </c>
      <c r="C145">
        <v>1025</v>
      </c>
      <c r="D145">
        <v>1026</v>
      </c>
      <c r="E145">
        <v>0.1</v>
      </c>
      <c r="F145" t="s">
        <v>24</v>
      </c>
      <c r="G145" t="s">
        <v>23</v>
      </c>
      <c r="K145">
        <v>32</v>
      </c>
      <c r="L145">
        <v>2.3014000000000001</v>
      </c>
      <c r="M145">
        <v>24.491</v>
      </c>
      <c r="N145">
        <v>2.3075999999999999</v>
      </c>
    </row>
    <row r="146" spans="1:14" x14ac:dyDescent="0.25">
      <c r="A146" t="s">
        <v>115</v>
      </c>
      <c r="B146" t="s">
        <v>138</v>
      </c>
      <c r="C146">
        <v>1025</v>
      </c>
      <c r="D146">
        <v>1026</v>
      </c>
      <c r="E146">
        <v>1</v>
      </c>
      <c r="F146" t="s">
        <v>24</v>
      </c>
      <c r="G146" t="s">
        <v>23</v>
      </c>
      <c r="K146">
        <v>209.6</v>
      </c>
      <c r="L146">
        <v>2.1949000000000001</v>
      </c>
      <c r="M146">
        <v>208.5</v>
      </c>
      <c r="N146">
        <v>2.1945000000000001</v>
      </c>
    </row>
    <row r="147" spans="1:14" x14ac:dyDescent="0.25">
      <c r="A147" t="s">
        <v>115</v>
      </c>
      <c r="B147" t="s">
        <v>138</v>
      </c>
      <c r="C147">
        <v>1025</v>
      </c>
      <c r="D147">
        <v>1026</v>
      </c>
      <c r="E147">
        <v>10</v>
      </c>
      <c r="F147" t="s">
        <v>24</v>
      </c>
      <c r="G147" t="s">
        <v>23</v>
      </c>
      <c r="K147">
        <v>5532.1</v>
      </c>
      <c r="L147">
        <v>0.70111000000000001</v>
      </c>
      <c r="M147">
        <v>5532.1</v>
      </c>
      <c r="N147">
        <v>0.69874999999999998</v>
      </c>
    </row>
    <row r="148" spans="1:14" x14ac:dyDescent="0.25">
      <c r="A148" t="s">
        <v>115</v>
      </c>
      <c r="B148" t="s">
        <v>138</v>
      </c>
      <c r="C148">
        <v>1025</v>
      </c>
      <c r="D148">
        <v>1026</v>
      </c>
      <c r="E148">
        <v>100</v>
      </c>
      <c r="F148" t="s">
        <v>24</v>
      </c>
      <c r="G148" t="s">
        <v>23</v>
      </c>
      <c r="K148">
        <v>57709</v>
      </c>
      <c r="L148">
        <v>7.4653999999999998E-2</v>
      </c>
      <c r="M148">
        <v>57710</v>
      </c>
      <c r="N148">
        <v>7.3570999999999998E-2</v>
      </c>
    </row>
    <row r="149" spans="1:14" x14ac:dyDescent="0.25">
      <c r="A149" t="s">
        <v>115</v>
      </c>
      <c r="B149" t="s">
        <v>17</v>
      </c>
      <c r="C149">
        <v>0</v>
      </c>
      <c r="D149">
        <v>11.001000000000001</v>
      </c>
      <c r="E149">
        <v>1E-3</v>
      </c>
      <c r="F149" t="s">
        <v>2437</v>
      </c>
      <c r="G149" t="s">
        <v>103</v>
      </c>
      <c r="K149">
        <v>12</v>
      </c>
      <c r="L149">
        <v>0.14000000000000001</v>
      </c>
      <c r="M149">
        <v>11.576000000000001</v>
      </c>
      <c r="N149">
        <v>0.13830000000000001</v>
      </c>
    </row>
    <row r="150" spans="1:14" x14ac:dyDescent="0.25">
      <c r="A150" t="s">
        <v>115</v>
      </c>
      <c r="B150" t="s">
        <v>17</v>
      </c>
      <c r="C150">
        <v>0</v>
      </c>
      <c r="D150">
        <v>11.001000000000001</v>
      </c>
      <c r="E150">
        <v>0.01</v>
      </c>
      <c r="F150" t="s">
        <v>2437</v>
      </c>
      <c r="G150" t="s">
        <v>103</v>
      </c>
      <c r="K150">
        <v>12.939</v>
      </c>
      <c r="L150">
        <v>0.12581000000000001</v>
      </c>
      <c r="M150">
        <v>12.935</v>
      </c>
      <c r="N150">
        <v>0.12525</v>
      </c>
    </row>
    <row r="151" spans="1:14" x14ac:dyDescent="0.25">
      <c r="A151" t="s">
        <v>115</v>
      </c>
      <c r="B151" t="s">
        <v>17</v>
      </c>
      <c r="C151">
        <v>0</v>
      </c>
      <c r="D151">
        <v>11.001000000000001</v>
      </c>
      <c r="E151">
        <v>0.1</v>
      </c>
      <c r="F151" t="s">
        <v>2437</v>
      </c>
      <c r="G151" t="s">
        <v>103</v>
      </c>
      <c r="K151">
        <v>59.143999999999998</v>
      </c>
      <c r="L151">
        <v>2.9356E-2</v>
      </c>
      <c r="M151">
        <v>59.140999999999998</v>
      </c>
      <c r="N151">
        <v>2.8788000000000001E-2</v>
      </c>
    </row>
    <row r="152" spans="1:14" x14ac:dyDescent="0.25">
      <c r="A152" t="s">
        <v>115</v>
      </c>
      <c r="B152" t="s">
        <v>17</v>
      </c>
      <c r="C152">
        <v>0</v>
      </c>
      <c r="D152">
        <v>11.001000000000001</v>
      </c>
      <c r="E152">
        <v>1</v>
      </c>
      <c r="F152" t="s">
        <v>2437</v>
      </c>
      <c r="G152" t="s">
        <v>103</v>
      </c>
      <c r="K152">
        <v>580.12</v>
      </c>
      <c r="L152">
        <v>3.176E-3</v>
      </c>
      <c r="M152">
        <v>580.12</v>
      </c>
      <c r="N152">
        <v>2.9426999999999999E-3</v>
      </c>
    </row>
    <row r="153" spans="1:14" x14ac:dyDescent="0.25">
      <c r="A153" t="s">
        <v>115</v>
      </c>
      <c r="B153" t="s">
        <v>17</v>
      </c>
      <c r="C153">
        <v>0</v>
      </c>
      <c r="D153">
        <v>11.001000000000001</v>
      </c>
      <c r="E153">
        <v>10</v>
      </c>
      <c r="F153" t="s">
        <v>2437</v>
      </c>
      <c r="G153" t="s">
        <v>103</v>
      </c>
      <c r="K153">
        <v>5800</v>
      </c>
      <c r="L153">
        <v>3.8767000000000001E-4</v>
      </c>
      <c r="M153">
        <v>5800</v>
      </c>
      <c r="N153">
        <v>2.9433999999999998E-4</v>
      </c>
    </row>
    <row r="154" spans="1:14" x14ac:dyDescent="0.25">
      <c r="A154" t="s">
        <v>115</v>
      </c>
      <c r="B154" t="s">
        <v>17</v>
      </c>
      <c r="C154">
        <v>0</v>
      </c>
      <c r="D154">
        <v>11.001000000000001</v>
      </c>
      <c r="E154">
        <v>100</v>
      </c>
      <c r="F154" t="s">
        <v>2437</v>
      </c>
      <c r="G154" t="s">
        <v>103</v>
      </c>
      <c r="K154">
        <v>58000</v>
      </c>
      <c r="L154">
        <v>6.6765000000000002E-5</v>
      </c>
      <c r="M154">
        <v>58000</v>
      </c>
      <c r="N154">
        <v>2.9434E-5</v>
      </c>
    </row>
    <row r="155" spans="1:14" x14ac:dyDescent="0.25">
      <c r="A155" t="s">
        <v>115</v>
      </c>
      <c r="B155" t="s">
        <v>17</v>
      </c>
      <c r="C155">
        <v>0</v>
      </c>
      <c r="D155">
        <v>11.001000000000001</v>
      </c>
      <c r="E155">
        <v>1000</v>
      </c>
      <c r="F155" t="s">
        <v>2437</v>
      </c>
      <c r="G155" t="s">
        <v>103</v>
      </c>
      <c r="K155">
        <v>580000</v>
      </c>
      <c r="L155">
        <v>1.7876E-5</v>
      </c>
      <c r="M155">
        <v>580000</v>
      </c>
      <c r="N155">
        <v>2.9434000000000001E-6</v>
      </c>
    </row>
    <row r="156" spans="1:14" x14ac:dyDescent="0.25">
      <c r="A156" t="s">
        <v>115</v>
      </c>
      <c r="B156" t="s">
        <v>17</v>
      </c>
      <c r="C156">
        <v>0</v>
      </c>
      <c r="D156">
        <v>11.001000000000001</v>
      </c>
      <c r="E156">
        <v>10000</v>
      </c>
      <c r="F156" t="s">
        <v>2437</v>
      </c>
      <c r="G156" t="s">
        <v>103</v>
      </c>
      <c r="K156">
        <v>5800000</v>
      </c>
      <c r="L156">
        <v>6.2674000000000003E-6</v>
      </c>
      <c r="M156">
        <v>5800000</v>
      </c>
      <c r="N156">
        <v>2.9435000000000004E-7</v>
      </c>
    </row>
    <row r="157" spans="1:14" x14ac:dyDescent="0.25">
      <c r="A157" t="s">
        <v>115</v>
      </c>
      <c r="B157" t="s">
        <v>17</v>
      </c>
      <c r="C157">
        <v>0</v>
      </c>
      <c r="D157">
        <v>11.001000000000001</v>
      </c>
      <c r="E157">
        <v>100000</v>
      </c>
      <c r="F157" t="s">
        <v>2437</v>
      </c>
      <c r="G157" t="s">
        <v>103</v>
      </c>
      <c r="K157">
        <v>58000000</v>
      </c>
      <c r="L157">
        <v>2.4177000000000002E-6</v>
      </c>
      <c r="M157">
        <v>58000000</v>
      </c>
      <c r="N157">
        <v>2.9391999999999999E-8</v>
      </c>
    </row>
    <row r="158" spans="1:14" x14ac:dyDescent="0.25">
      <c r="A158" t="s">
        <v>115</v>
      </c>
      <c r="B158" t="s">
        <v>17</v>
      </c>
      <c r="C158">
        <v>0</v>
      </c>
      <c r="D158">
        <v>11.001000000000001</v>
      </c>
      <c r="E158">
        <v>1000000</v>
      </c>
      <c r="F158" t="s">
        <v>2437</v>
      </c>
      <c r="G158" t="s">
        <v>103</v>
      </c>
      <c r="K158">
        <v>580000000</v>
      </c>
      <c r="L158">
        <v>9.5149000000000006E-7</v>
      </c>
      <c r="M158">
        <v>580000000</v>
      </c>
      <c r="N158">
        <v>0</v>
      </c>
    </row>
    <row r="159" spans="1:14" x14ac:dyDescent="0.25">
      <c r="A159" t="s">
        <v>115</v>
      </c>
      <c r="B159" t="s">
        <v>17</v>
      </c>
      <c r="C159">
        <v>0</v>
      </c>
      <c r="D159">
        <v>11.001000000000001</v>
      </c>
      <c r="E159">
        <v>10000000</v>
      </c>
      <c r="F159" t="s">
        <v>2437</v>
      </c>
      <c r="G159" t="s">
        <v>103</v>
      </c>
      <c r="K159">
        <v>5800000000</v>
      </c>
      <c r="L159">
        <v>0</v>
      </c>
      <c r="M159">
        <v>5800000000</v>
      </c>
      <c r="N159">
        <v>0</v>
      </c>
    </row>
    <row r="160" spans="1:14" x14ac:dyDescent="0.25">
      <c r="A160" t="s">
        <v>115</v>
      </c>
      <c r="B160" t="s">
        <v>17</v>
      </c>
      <c r="C160">
        <v>11</v>
      </c>
      <c r="D160">
        <v>33.001000000000005</v>
      </c>
      <c r="E160">
        <v>1E-3</v>
      </c>
      <c r="F160" t="s">
        <v>2437</v>
      </c>
      <c r="G160" t="s">
        <v>103</v>
      </c>
      <c r="K160">
        <v>18</v>
      </c>
      <c r="L160">
        <v>0.14000000000000001</v>
      </c>
      <c r="M160">
        <v>17.338999999999999</v>
      </c>
      <c r="N160">
        <v>0.13885</v>
      </c>
    </row>
    <row r="161" spans="1:14" x14ac:dyDescent="0.25">
      <c r="A161" t="s">
        <v>115</v>
      </c>
      <c r="B161" t="s">
        <v>17</v>
      </c>
      <c r="C161">
        <v>11</v>
      </c>
      <c r="D161">
        <v>33.001000000000005</v>
      </c>
      <c r="E161">
        <v>0.01</v>
      </c>
      <c r="F161" t="s">
        <v>2437</v>
      </c>
      <c r="G161" t="s">
        <v>103</v>
      </c>
      <c r="K161">
        <v>18.263000000000002</v>
      </c>
      <c r="L161">
        <v>0.13372000000000001</v>
      </c>
      <c r="M161">
        <v>18.257999999999999</v>
      </c>
      <c r="N161">
        <v>0.13356999999999999</v>
      </c>
    </row>
    <row r="162" spans="1:14" x14ac:dyDescent="0.25">
      <c r="A162" t="s">
        <v>115</v>
      </c>
      <c r="B162" t="s">
        <v>17</v>
      </c>
      <c r="C162">
        <v>11</v>
      </c>
      <c r="D162">
        <v>33.001000000000005</v>
      </c>
      <c r="E162">
        <v>0.1</v>
      </c>
      <c r="F162" t="s">
        <v>2437</v>
      </c>
      <c r="G162" t="s">
        <v>103</v>
      </c>
      <c r="K162">
        <v>60.487000000000002</v>
      </c>
      <c r="L162">
        <v>4.6304000000000005E-2</v>
      </c>
      <c r="M162">
        <v>60.481000000000002</v>
      </c>
      <c r="N162">
        <v>4.6039999999999998E-2</v>
      </c>
    </row>
    <row r="163" spans="1:14" x14ac:dyDescent="0.25">
      <c r="A163" t="s">
        <v>115</v>
      </c>
      <c r="B163" t="s">
        <v>17</v>
      </c>
      <c r="C163">
        <v>11</v>
      </c>
      <c r="D163">
        <v>33.001000000000005</v>
      </c>
      <c r="E163">
        <v>1</v>
      </c>
      <c r="F163" t="s">
        <v>2437</v>
      </c>
      <c r="G163" t="s">
        <v>103</v>
      </c>
      <c r="K163">
        <v>580.26</v>
      </c>
      <c r="L163">
        <v>4.9938000000000005E-3</v>
      </c>
      <c r="M163">
        <v>580.25</v>
      </c>
      <c r="N163">
        <v>4.8783000000000003E-3</v>
      </c>
    </row>
    <row r="164" spans="1:14" x14ac:dyDescent="0.25">
      <c r="A164" t="s">
        <v>115</v>
      </c>
      <c r="B164" t="s">
        <v>17</v>
      </c>
      <c r="C164">
        <v>33</v>
      </c>
      <c r="D164">
        <v>110.00999999999999</v>
      </c>
      <c r="E164">
        <v>1E-3</v>
      </c>
      <c r="F164" t="s">
        <v>2437</v>
      </c>
      <c r="G164" t="s">
        <v>103</v>
      </c>
      <c r="K164">
        <v>18</v>
      </c>
      <c r="L164">
        <v>0.1</v>
      </c>
      <c r="M164">
        <v>17.341999999999999</v>
      </c>
      <c r="N164">
        <v>0.10406</v>
      </c>
    </row>
    <row r="165" spans="1:14" x14ac:dyDescent="0.25">
      <c r="A165" t="s">
        <v>115</v>
      </c>
      <c r="B165" t="s">
        <v>17</v>
      </c>
      <c r="C165">
        <v>33</v>
      </c>
      <c r="D165">
        <v>110.00999999999999</v>
      </c>
      <c r="E165">
        <v>0.01</v>
      </c>
      <c r="F165" t="s">
        <v>2437</v>
      </c>
      <c r="G165" t="s">
        <v>103</v>
      </c>
      <c r="K165">
        <v>18.224</v>
      </c>
      <c r="L165">
        <v>0.10151</v>
      </c>
      <c r="M165">
        <v>18.221</v>
      </c>
      <c r="N165">
        <v>0.10128</v>
      </c>
    </row>
    <row r="166" spans="1:14" x14ac:dyDescent="0.25">
      <c r="A166" t="s">
        <v>115</v>
      </c>
      <c r="B166" t="s">
        <v>17</v>
      </c>
      <c r="C166">
        <v>33</v>
      </c>
      <c r="D166">
        <v>110.00999999999999</v>
      </c>
      <c r="E166">
        <v>0.1</v>
      </c>
      <c r="F166" t="s">
        <v>2437</v>
      </c>
      <c r="G166" t="s">
        <v>103</v>
      </c>
      <c r="K166">
        <v>60.259</v>
      </c>
      <c r="L166">
        <v>4.1284000000000001E-2</v>
      </c>
      <c r="M166">
        <v>60.259</v>
      </c>
      <c r="N166">
        <v>4.0820000000000002E-2</v>
      </c>
    </row>
    <row r="167" spans="1:14" x14ac:dyDescent="0.25">
      <c r="A167" t="s">
        <v>115</v>
      </c>
      <c r="B167" t="s">
        <v>17</v>
      </c>
      <c r="C167">
        <v>33</v>
      </c>
      <c r="D167">
        <v>110.00999999999999</v>
      </c>
      <c r="E167">
        <v>1</v>
      </c>
      <c r="F167" t="s">
        <v>2437</v>
      </c>
      <c r="G167" t="s">
        <v>103</v>
      </c>
      <c r="K167">
        <v>580.23</v>
      </c>
      <c r="L167">
        <v>4.6533E-3</v>
      </c>
      <c r="M167">
        <v>580.23</v>
      </c>
      <c r="N167">
        <v>4.4421999999999994E-3</v>
      </c>
    </row>
    <row r="168" spans="1:14" x14ac:dyDescent="0.25">
      <c r="A168" t="s">
        <v>115</v>
      </c>
      <c r="B168" t="s">
        <v>17</v>
      </c>
      <c r="C168">
        <v>110</v>
      </c>
      <c r="D168">
        <v>330.01000000000005</v>
      </c>
      <c r="E168">
        <v>1E-3</v>
      </c>
      <c r="F168" t="s">
        <v>2437</v>
      </c>
      <c r="G168" t="s">
        <v>103</v>
      </c>
      <c r="K168">
        <v>25</v>
      </c>
      <c r="L168">
        <v>0.3</v>
      </c>
      <c r="M168">
        <v>24.812000000000001</v>
      </c>
      <c r="N168">
        <v>0.29687000000000002</v>
      </c>
    </row>
    <row r="169" spans="1:14" x14ac:dyDescent="0.25">
      <c r="A169" t="s">
        <v>115</v>
      </c>
      <c r="B169" t="s">
        <v>17</v>
      </c>
      <c r="C169">
        <v>110</v>
      </c>
      <c r="D169">
        <v>330.01000000000005</v>
      </c>
      <c r="E169">
        <v>0.01</v>
      </c>
      <c r="F169" t="s">
        <v>2437</v>
      </c>
      <c r="G169" t="s">
        <v>103</v>
      </c>
      <c r="K169">
        <v>25.358000000000001</v>
      </c>
      <c r="L169">
        <v>0.29479</v>
      </c>
      <c r="M169">
        <v>25.35</v>
      </c>
      <c r="N169">
        <v>0.29441000000000001</v>
      </c>
    </row>
    <row r="170" spans="1:14" x14ac:dyDescent="0.25">
      <c r="A170" t="s">
        <v>115</v>
      </c>
      <c r="B170" t="s">
        <v>17</v>
      </c>
      <c r="C170">
        <v>110</v>
      </c>
      <c r="D170">
        <v>330.01000000000005</v>
      </c>
      <c r="E170">
        <v>0.1</v>
      </c>
      <c r="F170" t="s">
        <v>2437</v>
      </c>
      <c r="G170" t="s">
        <v>103</v>
      </c>
      <c r="K170">
        <v>61.466000000000001</v>
      </c>
      <c r="L170">
        <v>0.18434999999999999</v>
      </c>
      <c r="M170">
        <v>61.46</v>
      </c>
      <c r="N170">
        <v>0.18305000000000002</v>
      </c>
    </row>
    <row r="171" spans="1:14" x14ac:dyDescent="0.25">
      <c r="A171" t="s">
        <v>115</v>
      </c>
      <c r="B171" t="s">
        <v>17</v>
      </c>
      <c r="C171">
        <v>110</v>
      </c>
      <c r="D171">
        <v>330.01000000000005</v>
      </c>
      <c r="E171">
        <v>1</v>
      </c>
      <c r="F171" t="s">
        <v>2437</v>
      </c>
      <c r="G171" t="s">
        <v>103</v>
      </c>
      <c r="K171">
        <v>580.25</v>
      </c>
      <c r="L171">
        <v>2.4236999999999998E-2</v>
      </c>
      <c r="M171">
        <v>580.25</v>
      </c>
      <c r="N171">
        <v>2.3449000000000001E-2</v>
      </c>
    </row>
    <row r="172" spans="1:14" x14ac:dyDescent="0.25">
      <c r="A172" t="s">
        <v>115</v>
      </c>
      <c r="B172" t="s">
        <v>17</v>
      </c>
      <c r="C172">
        <v>330</v>
      </c>
      <c r="D172">
        <v>1100.01</v>
      </c>
      <c r="E172">
        <v>0.01</v>
      </c>
      <c r="F172" t="s">
        <v>2437</v>
      </c>
      <c r="G172" t="s">
        <v>103</v>
      </c>
      <c r="K172">
        <v>28</v>
      </c>
      <c r="L172">
        <v>0.1</v>
      </c>
      <c r="M172">
        <v>23.818000000000001</v>
      </c>
      <c r="N172">
        <v>0.10366</v>
      </c>
    </row>
    <row r="173" spans="1:14" x14ac:dyDescent="0.25">
      <c r="A173" t="s">
        <v>115</v>
      </c>
      <c r="B173" t="s">
        <v>17</v>
      </c>
      <c r="C173">
        <v>330</v>
      </c>
      <c r="D173">
        <v>1100.01</v>
      </c>
      <c r="E173">
        <v>0.1</v>
      </c>
      <c r="F173" t="s">
        <v>2437</v>
      </c>
      <c r="G173" t="s">
        <v>103</v>
      </c>
      <c r="K173">
        <v>52.968000000000004</v>
      </c>
      <c r="L173">
        <v>8.7891999999999998E-2</v>
      </c>
      <c r="M173">
        <v>52.866999999999997</v>
      </c>
      <c r="N173">
        <v>8.7789000000000006E-2</v>
      </c>
    </row>
    <row r="174" spans="1:14" x14ac:dyDescent="0.25">
      <c r="A174" t="s">
        <v>115</v>
      </c>
      <c r="B174" t="s">
        <v>17</v>
      </c>
      <c r="C174">
        <v>330</v>
      </c>
      <c r="D174">
        <v>1100.01</v>
      </c>
      <c r="E174">
        <v>1</v>
      </c>
      <c r="F174" t="s">
        <v>2437</v>
      </c>
      <c r="G174" t="s">
        <v>103</v>
      </c>
      <c r="K174">
        <v>577.20000000000005</v>
      </c>
      <c r="L174">
        <v>1.7401E-2</v>
      </c>
      <c r="M174">
        <v>577.17999999999995</v>
      </c>
      <c r="N174">
        <v>1.7221E-2</v>
      </c>
    </row>
    <row r="175" spans="1:14" x14ac:dyDescent="0.25">
      <c r="A175" t="s">
        <v>115</v>
      </c>
      <c r="B175" t="s">
        <v>17</v>
      </c>
      <c r="C175">
        <v>330</v>
      </c>
      <c r="D175">
        <v>1100.01</v>
      </c>
      <c r="E175">
        <v>10</v>
      </c>
      <c r="F175" t="s">
        <v>2437</v>
      </c>
      <c r="G175" t="s">
        <v>103</v>
      </c>
      <c r="K175">
        <v>5799.7</v>
      </c>
      <c r="L175">
        <v>1.8247999999999999E-3</v>
      </c>
      <c r="M175">
        <v>5799.7</v>
      </c>
      <c r="N175">
        <v>1.75E-3</v>
      </c>
    </row>
    <row r="176" spans="1:14" x14ac:dyDescent="0.25">
      <c r="A176" t="s">
        <v>115</v>
      </c>
      <c r="B176" t="s">
        <v>17</v>
      </c>
      <c r="C176">
        <v>1100</v>
      </c>
      <c r="D176">
        <v>3300.1</v>
      </c>
      <c r="E176">
        <v>0.01</v>
      </c>
      <c r="F176" t="s">
        <v>2437</v>
      </c>
      <c r="G176" t="s">
        <v>104</v>
      </c>
      <c r="K176">
        <v>0.25</v>
      </c>
      <c r="L176">
        <v>1E-4</v>
      </c>
      <c r="M176">
        <v>0.23096</v>
      </c>
      <c r="N176">
        <v>1.0410999999999999E-4</v>
      </c>
    </row>
    <row r="177" spans="1:14" x14ac:dyDescent="0.25">
      <c r="A177" t="s">
        <v>115</v>
      </c>
      <c r="B177" t="s">
        <v>17</v>
      </c>
      <c r="C177">
        <v>1100</v>
      </c>
      <c r="D177">
        <v>3300.1</v>
      </c>
      <c r="E177">
        <v>0.1</v>
      </c>
      <c r="F177" t="s">
        <v>2437</v>
      </c>
      <c r="G177" t="s">
        <v>104</v>
      </c>
      <c r="K177">
        <v>0.25</v>
      </c>
      <c r="L177">
        <v>1.0329000000000001E-4</v>
      </c>
      <c r="M177">
        <v>0.23666000000000001</v>
      </c>
      <c r="N177">
        <v>1.0324999999999999E-4</v>
      </c>
    </row>
    <row r="178" spans="1:14" x14ac:dyDescent="0.25">
      <c r="A178" t="s">
        <v>115</v>
      </c>
      <c r="B178" t="s">
        <v>17</v>
      </c>
      <c r="C178">
        <v>1100</v>
      </c>
      <c r="D178">
        <v>3300.1</v>
      </c>
      <c r="E178">
        <v>1</v>
      </c>
      <c r="F178" t="s">
        <v>2437</v>
      </c>
      <c r="G178" t="s">
        <v>104</v>
      </c>
      <c r="K178">
        <v>0.60487000000000002</v>
      </c>
      <c r="L178">
        <v>6.4429000000000003E-5</v>
      </c>
      <c r="M178">
        <v>0.60441</v>
      </c>
      <c r="N178">
        <v>6.4220999999999994E-5</v>
      </c>
    </row>
    <row r="179" spans="1:14" x14ac:dyDescent="0.25">
      <c r="A179" t="s">
        <v>115</v>
      </c>
      <c r="B179" t="s">
        <v>17</v>
      </c>
      <c r="C179">
        <v>1100</v>
      </c>
      <c r="D179">
        <v>3300.1</v>
      </c>
      <c r="E179">
        <v>10</v>
      </c>
      <c r="F179" t="s">
        <v>2437</v>
      </c>
      <c r="G179" t="s">
        <v>104</v>
      </c>
      <c r="K179">
        <v>5.8014000000000001</v>
      </c>
      <c r="L179">
        <v>8.3760999999999993E-6</v>
      </c>
      <c r="M179">
        <v>5.8011999999999997</v>
      </c>
      <c r="N179">
        <v>8.2293999999999995E-6</v>
      </c>
    </row>
    <row r="180" spans="1:14" x14ac:dyDescent="0.25">
      <c r="A180" t="s">
        <v>115</v>
      </c>
      <c r="B180" t="s">
        <v>17</v>
      </c>
      <c r="C180">
        <v>3300</v>
      </c>
      <c r="D180">
        <v>11001</v>
      </c>
      <c r="E180">
        <v>0.1</v>
      </c>
      <c r="F180" t="s">
        <v>2437</v>
      </c>
      <c r="G180" t="s">
        <v>104</v>
      </c>
      <c r="K180">
        <v>0.17</v>
      </c>
      <c r="L180">
        <v>1E-4</v>
      </c>
      <c r="M180">
        <v>0.12474</v>
      </c>
      <c r="N180">
        <v>1.0352999999999999E-4</v>
      </c>
    </row>
    <row r="181" spans="1:14" x14ac:dyDescent="0.25">
      <c r="A181" t="s">
        <v>115</v>
      </c>
      <c r="B181" t="s">
        <v>17</v>
      </c>
      <c r="C181">
        <v>3300</v>
      </c>
      <c r="D181">
        <v>11001</v>
      </c>
      <c r="E181">
        <v>1</v>
      </c>
      <c r="F181" t="s">
        <v>2437</v>
      </c>
      <c r="G181" t="s">
        <v>104</v>
      </c>
      <c r="K181">
        <v>0.46536</v>
      </c>
      <c r="L181">
        <v>8.4151000000000001E-5</v>
      </c>
      <c r="M181">
        <v>0.46464</v>
      </c>
      <c r="N181">
        <v>8.4043999999999997E-5</v>
      </c>
    </row>
    <row r="182" spans="1:14" x14ac:dyDescent="0.25">
      <c r="A182" t="s">
        <v>115</v>
      </c>
      <c r="B182" t="s">
        <v>17</v>
      </c>
      <c r="C182">
        <v>3300</v>
      </c>
      <c r="D182">
        <v>11001</v>
      </c>
      <c r="E182">
        <v>10</v>
      </c>
      <c r="F182" t="s">
        <v>2437</v>
      </c>
      <c r="G182" t="s">
        <v>104</v>
      </c>
      <c r="K182">
        <v>5.7682000000000002</v>
      </c>
      <c r="L182">
        <v>1.5398000000000001E-5</v>
      </c>
      <c r="M182">
        <v>5.7682000000000002</v>
      </c>
      <c r="N182">
        <v>1.5238E-5</v>
      </c>
    </row>
    <row r="183" spans="1:14" x14ac:dyDescent="0.25">
      <c r="A183" t="s">
        <v>115</v>
      </c>
      <c r="B183" t="s">
        <v>17</v>
      </c>
      <c r="C183">
        <v>3300</v>
      </c>
      <c r="D183">
        <v>11001</v>
      </c>
      <c r="E183">
        <v>100</v>
      </c>
      <c r="F183" t="s">
        <v>2437</v>
      </c>
      <c r="G183" t="s">
        <v>104</v>
      </c>
      <c r="K183">
        <v>57.997</v>
      </c>
      <c r="L183">
        <v>1.6098E-6</v>
      </c>
      <c r="M183">
        <v>57.997</v>
      </c>
      <c r="N183">
        <v>1.5437999999999999E-6</v>
      </c>
    </row>
    <row r="184" spans="1:14" x14ac:dyDescent="0.25">
      <c r="A184" t="s">
        <v>115</v>
      </c>
      <c r="B184" t="s">
        <v>17</v>
      </c>
      <c r="C184">
        <v>11000</v>
      </c>
      <c r="D184">
        <v>33001</v>
      </c>
      <c r="E184">
        <v>0.1</v>
      </c>
      <c r="F184" t="s">
        <v>2437</v>
      </c>
      <c r="G184" t="s">
        <v>104</v>
      </c>
      <c r="K184">
        <v>1.3</v>
      </c>
      <c r="L184">
        <v>1E-4</v>
      </c>
      <c r="M184">
        <v>1.1560999999999999</v>
      </c>
      <c r="N184">
        <v>1.0412E-4</v>
      </c>
    </row>
    <row r="185" spans="1:14" x14ac:dyDescent="0.25">
      <c r="A185" t="s">
        <v>115</v>
      </c>
      <c r="B185" t="s">
        <v>17</v>
      </c>
      <c r="C185">
        <v>11000</v>
      </c>
      <c r="D185">
        <v>33001</v>
      </c>
      <c r="E185">
        <v>1</v>
      </c>
      <c r="F185" t="s">
        <v>2437</v>
      </c>
      <c r="G185" t="s">
        <v>104</v>
      </c>
      <c r="K185">
        <v>1.3</v>
      </c>
      <c r="L185">
        <v>1.0253E-4</v>
      </c>
      <c r="M185">
        <v>1.2442</v>
      </c>
      <c r="N185">
        <v>1.0252E-4</v>
      </c>
    </row>
    <row r="186" spans="1:14" x14ac:dyDescent="0.25">
      <c r="A186" t="s">
        <v>115</v>
      </c>
      <c r="B186" t="s">
        <v>17</v>
      </c>
      <c r="C186">
        <v>11000</v>
      </c>
      <c r="D186">
        <v>33001</v>
      </c>
      <c r="E186">
        <v>10</v>
      </c>
      <c r="F186" t="s">
        <v>2437</v>
      </c>
      <c r="G186" t="s">
        <v>104</v>
      </c>
      <c r="K186">
        <v>5.6614000000000004</v>
      </c>
      <c r="L186">
        <v>5.2694999999999996E-5</v>
      </c>
      <c r="M186">
        <v>5.6604999999999999</v>
      </c>
      <c r="N186">
        <v>5.2621000000000003E-5</v>
      </c>
    </row>
    <row r="187" spans="1:14" x14ac:dyDescent="0.25">
      <c r="A187" t="s">
        <v>115</v>
      </c>
      <c r="B187" t="s">
        <v>17</v>
      </c>
      <c r="C187">
        <v>11000</v>
      </c>
      <c r="D187">
        <v>33001</v>
      </c>
      <c r="E187">
        <v>100</v>
      </c>
      <c r="F187" t="s">
        <v>2437</v>
      </c>
      <c r="G187" t="s">
        <v>104</v>
      </c>
      <c r="K187">
        <v>57.978000000000002</v>
      </c>
      <c r="L187">
        <v>6.2175000000000002E-6</v>
      </c>
      <c r="M187">
        <v>57.978000000000002</v>
      </c>
      <c r="N187">
        <v>6.1738000000000001E-6</v>
      </c>
    </row>
    <row r="188" spans="1:14" x14ac:dyDescent="0.25">
      <c r="A188" t="s">
        <v>115</v>
      </c>
      <c r="B188" t="s">
        <v>17</v>
      </c>
      <c r="C188">
        <v>33000</v>
      </c>
      <c r="D188">
        <v>110010</v>
      </c>
      <c r="E188">
        <v>1</v>
      </c>
      <c r="F188" t="s">
        <v>2437</v>
      </c>
      <c r="G188" t="s">
        <v>104</v>
      </c>
      <c r="K188">
        <v>1.3</v>
      </c>
      <c r="L188">
        <v>1.3000000000000002E-4</v>
      </c>
      <c r="M188">
        <v>1.2346999999999999</v>
      </c>
      <c r="N188">
        <v>1.2665000000000002E-4</v>
      </c>
    </row>
    <row r="189" spans="1:14" x14ac:dyDescent="0.25">
      <c r="A189" t="s">
        <v>115</v>
      </c>
      <c r="B189" t="s">
        <v>17</v>
      </c>
      <c r="C189">
        <v>33000</v>
      </c>
      <c r="D189">
        <v>110010</v>
      </c>
      <c r="E189">
        <v>10</v>
      </c>
      <c r="F189" t="s">
        <v>2437</v>
      </c>
      <c r="G189" t="s">
        <v>104</v>
      </c>
      <c r="K189">
        <v>4.3529999999999998</v>
      </c>
      <c r="L189">
        <v>1.0805E-4</v>
      </c>
      <c r="M189">
        <v>4.3501000000000003</v>
      </c>
      <c r="N189">
        <v>1.0797E-4</v>
      </c>
    </row>
    <row r="190" spans="1:14" x14ac:dyDescent="0.25">
      <c r="A190" t="s">
        <v>115</v>
      </c>
      <c r="B190" t="s">
        <v>17</v>
      </c>
      <c r="C190">
        <v>33000</v>
      </c>
      <c r="D190">
        <v>110010</v>
      </c>
      <c r="E190">
        <v>100</v>
      </c>
      <c r="F190" t="s">
        <v>2437</v>
      </c>
      <c r="G190" t="s">
        <v>104</v>
      </c>
      <c r="K190">
        <v>57.521000000000001</v>
      </c>
      <c r="L190">
        <v>2.2172999999999999E-5</v>
      </c>
      <c r="M190">
        <v>57.521999999999998</v>
      </c>
      <c r="N190">
        <v>2.2051000000000003E-5</v>
      </c>
    </row>
    <row r="191" spans="1:14" x14ac:dyDescent="0.25">
      <c r="A191" t="s">
        <v>115</v>
      </c>
      <c r="B191" t="s">
        <v>17</v>
      </c>
      <c r="C191">
        <v>33000</v>
      </c>
      <c r="D191">
        <v>110010</v>
      </c>
      <c r="E191">
        <v>1000</v>
      </c>
      <c r="F191" t="s">
        <v>2437</v>
      </c>
      <c r="G191" t="s">
        <v>104</v>
      </c>
      <c r="K191">
        <v>579.95000000000005</v>
      </c>
      <c r="L191">
        <v>2.2971E-6</v>
      </c>
      <c r="M191">
        <v>579.95000000000005</v>
      </c>
      <c r="N191">
        <v>2.2465E-6</v>
      </c>
    </row>
    <row r="192" spans="1:14" x14ac:dyDescent="0.25">
      <c r="A192" t="s">
        <v>115</v>
      </c>
      <c r="B192" t="s">
        <v>17</v>
      </c>
      <c r="C192">
        <v>110000</v>
      </c>
      <c r="D192">
        <v>330010</v>
      </c>
      <c r="E192">
        <v>1</v>
      </c>
      <c r="F192" t="s">
        <v>2437</v>
      </c>
      <c r="G192" t="s">
        <v>104</v>
      </c>
      <c r="K192">
        <v>12</v>
      </c>
      <c r="L192">
        <v>1.4000000000000001E-4</v>
      </c>
      <c r="M192">
        <v>11.565</v>
      </c>
      <c r="N192">
        <v>1.393E-4</v>
      </c>
    </row>
    <row r="193" spans="1:14" x14ac:dyDescent="0.25">
      <c r="A193" t="s">
        <v>115</v>
      </c>
      <c r="B193" t="s">
        <v>17</v>
      </c>
      <c r="C193">
        <v>110000</v>
      </c>
      <c r="D193">
        <v>330010</v>
      </c>
      <c r="E193">
        <v>10</v>
      </c>
      <c r="F193" t="s">
        <v>2437</v>
      </c>
      <c r="G193" t="s">
        <v>104</v>
      </c>
      <c r="K193">
        <v>12.289</v>
      </c>
      <c r="L193">
        <v>1.3783999999999999E-4</v>
      </c>
      <c r="M193">
        <v>12.284000000000001</v>
      </c>
      <c r="N193">
        <v>1.3782000000000001E-4</v>
      </c>
    </row>
    <row r="194" spans="1:14" x14ac:dyDescent="0.25">
      <c r="A194" t="s">
        <v>115</v>
      </c>
      <c r="B194" t="s">
        <v>17</v>
      </c>
      <c r="C194">
        <v>110000</v>
      </c>
      <c r="D194">
        <v>330010</v>
      </c>
      <c r="E194">
        <v>100</v>
      </c>
      <c r="F194" t="s">
        <v>2437</v>
      </c>
      <c r="G194" t="s">
        <v>104</v>
      </c>
      <c r="K194">
        <v>55.026000000000003</v>
      </c>
      <c r="L194">
        <v>8.0748000000000007E-5</v>
      </c>
      <c r="M194">
        <v>55.024000000000001</v>
      </c>
      <c r="N194">
        <v>8.0667000000000005E-5</v>
      </c>
    </row>
    <row r="195" spans="1:14" x14ac:dyDescent="0.25">
      <c r="A195" t="s">
        <v>115</v>
      </c>
      <c r="B195" t="s">
        <v>17</v>
      </c>
      <c r="C195">
        <v>110000</v>
      </c>
      <c r="D195">
        <v>330010</v>
      </c>
      <c r="E195">
        <v>1000</v>
      </c>
      <c r="F195" t="s">
        <v>2437</v>
      </c>
      <c r="G195" t="s">
        <v>104</v>
      </c>
      <c r="K195">
        <v>579.51</v>
      </c>
      <c r="L195">
        <v>1.0142E-5</v>
      </c>
      <c r="M195">
        <v>579.51</v>
      </c>
      <c r="N195">
        <v>1.0090999999999999E-5</v>
      </c>
    </row>
    <row r="196" spans="1:14" x14ac:dyDescent="0.25">
      <c r="A196" t="s">
        <v>115</v>
      </c>
      <c r="B196" t="s">
        <v>17</v>
      </c>
      <c r="C196">
        <v>330000</v>
      </c>
      <c r="D196">
        <v>1100010</v>
      </c>
      <c r="E196">
        <v>10</v>
      </c>
      <c r="F196" t="s">
        <v>2437</v>
      </c>
      <c r="G196" t="s">
        <v>104</v>
      </c>
      <c r="K196">
        <v>16</v>
      </c>
      <c r="L196">
        <v>1.7000000000000001E-4</v>
      </c>
      <c r="M196">
        <v>12.340999999999999</v>
      </c>
      <c r="N196">
        <v>1.7274E-4</v>
      </c>
    </row>
    <row r="197" spans="1:14" x14ac:dyDescent="0.25">
      <c r="A197" t="s">
        <v>115</v>
      </c>
      <c r="B197" t="s">
        <v>17</v>
      </c>
      <c r="C197">
        <v>330000</v>
      </c>
      <c r="D197">
        <v>1100010</v>
      </c>
      <c r="E197">
        <v>100</v>
      </c>
      <c r="F197" t="s">
        <v>2437</v>
      </c>
      <c r="G197" t="s">
        <v>104</v>
      </c>
      <c r="K197">
        <v>38.744</v>
      </c>
      <c r="L197">
        <v>1.5612999999999998E-4</v>
      </c>
      <c r="M197">
        <v>38.701999999999998</v>
      </c>
      <c r="N197">
        <v>1.5610999999999999E-4</v>
      </c>
    </row>
    <row r="198" spans="1:14" x14ac:dyDescent="0.25">
      <c r="A198" t="s">
        <v>115</v>
      </c>
      <c r="B198" t="s">
        <v>17</v>
      </c>
      <c r="C198">
        <v>330000</v>
      </c>
      <c r="D198">
        <v>1100010</v>
      </c>
      <c r="E198">
        <v>1000</v>
      </c>
      <c r="F198" t="s">
        <v>2437</v>
      </c>
      <c r="G198" t="s">
        <v>104</v>
      </c>
      <c r="K198">
        <v>571.17999999999995</v>
      </c>
      <c r="L198">
        <v>3.9240999999999999E-5</v>
      </c>
      <c r="M198">
        <v>571.17999999999995</v>
      </c>
      <c r="N198">
        <v>3.9164999999999995E-5</v>
      </c>
    </row>
    <row r="199" spans="1:14" x14ac:dyDescent="0.25">
      <c r="A199" t="s">
        <v>115</v>
      </c>
      <c r="B199" t="s">
        <v>17</v>
      </c>
      <c r="C199">
        <v>330000</v>
      </c>
      <c r="D199">
        <v>1100010</v>
      </c>
      <c r="E199">
        <v>10000</v>
      </c>
      <c r="F199" t="s">
        <v>2437</v>
      </c>
      <c r="G199" t="s">
        <v>104</v>
      </c>
      <c r="K199">
        <v>5799.1</v>
      </c>
      <c r="L199">
        <v>4.0775999999999997E-6</v>
      </c>
      <c r="M199">
        <v>5799.1</v>
      </c>
      <c r="N199">
        <v>4.0445999999999994E-6</v>
      </c>
    </row>
    <row r="200" spans="1:14" x14ac:dyDescent="0.25">
      <c r="A200" t="s">
        <v>115</v>
      </c>
      <c r="B200" t="s">
        <v>17</v>
      </c>
      <c r="C200">
        <v>1100000</v>
      </c>
      <c r="D200">
        <v>3301000</v>
      </c>
      <c r="E200">
        <v>10</v>
      </c>
      <c r="F200" t="s">
        <v>2437</v>
      </c>
      <c r="G200" t="s">
        <v>105</v>
      </c>
      <c r="K200">
        <v>0.19</v>
      </c>
      <c r="L200">
        <v>1.7000000000000001E-7</v>
      </c>
      <c r="M200">
        <v>0.17338999999999999</v>
      </c>
      <c r="N200">
        <v>1.7317999999999999E-7</v>
      </c>
    </row>
    <row r="201" spans="1:14" x14ac:dyDescent="0.25">
      <c r="A201" t="s">
        <v>115</v>
      </c>
      <c r="B201" t="s">
        <v>17</v>
      </c>
      <c r="C201">
        <v>1100000</v>
      </c>
      <c r="D201">
        <v>3301000</v>
      </c>
      <c r="E201">
        <v>100</v>
      </c>
      <c r="F201" t="s">
        <v>2437</v>
      </c>
      <c r="G201" t="s">
        <v>105</v>
      </c>
      <c r="K201">
        <v>0.19</v>
      </c>
      <c r="L201">
        <v>1.7215000000000002E-7</v>
      </c>
      <c r="M201">
        <v>0.17910000000000001</v>
      </c>
      <c r="N201">
        <v>1.7212999999999999E-7</v>
      </c>
    </row>
    <row r="202" spans="1:14" x14ac:dyDescent="0.25">
      <c r="A202" t="s">
        <v>115</v>
      </c>
      <c r="B202" t="s">
        <v>17</v>
      </c>
      <c r="C202">
        <v>1100000</v>
      </c>
      <c r="D202">
        <v>3301000</v>
      </c>
      <c r="E202">
        <v>1000</v>
      </c>
      <c r="F202" t="s">
        <v>2437</v>
      </c>
      <c r="G202" t="s">
        <v>105</v>
      </c>
      <c r="K202">
        <v>0.55515999999999999</v>
      </c>
      <c r="L202">
        <v>1.1804E-7</v>
      </c>
      <c r="M202">
        <v>0.55501</v>
      </c>
      <c r="N202">
        <v>1.1788999999999999E-7</v>
      </c>
    </row>
    <row r="203" spans="1:14" x14ac:dyDescent="0.25">
      <c r="A203" t="s">
        <v>115</v>
      </c>
      <c r="B203" t="s">
        <v>17</v>
      </c>
      <c r="C203">
        <v>1100000</v>
      </c>
      <c r="D203">
        <v>3301000</v>
      </c>
      <c r="E203">
        <v>10000</v>
      </c>
      <c r="F203" t="s">
        <v>2437</v>
      </c>
      <c r="G203" t="s">
        <v>105</v>
      </c>
      <c r="K203">
        <v>5.7933000000000003</v>
      </c>
      <c r="L203">
        <v>1.6589999999999998E-8</v>
      </c>
      <c r="M203">
        <v>5.7933000000000003</v>
      </c>
      <c r="N203">
        <v>1.6469E-8</v>
      </c>
    </row>
    <row r="204" spans="1:14" x14ac:dyDescent="0.25">
      <c r="A204" t="s">
        <v>115</v>
      </c>
      <c r="B204" t="s">
        <v>17</v>
      </c>
      <c r="C204">
        <v>3300000</v>
      </c>
      <c r="D204">
        <v>11001000</v>
      </c>
      <c r="E204">
        <v>100</v>
      </c>
      <c r="F204" t="s">
        <v>2437</v>
      </c>
      <c r="G204" t="s">
        <v>105</v>
      </c>
      <c r="K204">
        <v>0.33</v>
      </c>
      <c r="L204">
        <v>6.8999999999999996E-7</v>
      </c>
      <c r="M204">
        <v>0.29032999999999998</v>
      </c>
      <c r="N204">
        <v>6.9271999999999997E-7</v>
      </c>
    </row>
    <row r="205" spans="1:14" x14ac:dyDescent="0.25">
      <c r="A205" t="s">
        <v>115</v>
      </c>
      <c r="B205" t="s">
        <v>17</v>
      </c>
      <c r="C205">
        <v>3300000</v>
      </c>
      <c r="D205">
        <v>11001000</v>
      </c>
      <c r="E205">
        <v>1000</v>
      </c>
      <c r="F205" t="s">
        <v>2437</v>
      </c>
      <c r="G205" t="s">
        <v>105</v>
      </c>
      <c r="K205">
        <v>0.37289</v>
      </c>
      <c r="L205">
        <v>6.8714999999999996E-7</v>
      </c>
      <c r="M205">
        <v>0.37252000000000002</v>
      </c>
      <c r="N205">
        <v>6.8716000000000002E-7</v>
      </c>
    </row>
    <row r="206" spans="1:14" x14ac:dyDescent="0.25">
      <c r="A206" t="s">
        <v>115</v>
      </c>
      <c r="B206" t="s">
        <v>17</v>
      </c>
      <c r="C206">
        <v>3300000</v>
      </c>
      <c r="D206">
        <v>11001000</v>
      </c>
      <c r="E206">
        <v>10000</v>
      </c>
      <c r="F206" t="s">
        <v>2437</v>
      </c>
      <c r="G206" t="s">
        <v>105</v>
      </c>
      <c r="K206">
        <v>4.8625999999999996</v>
      </c>
      <c r="L206">
        <v>4.4972000000000003E-7</v>
      </c>
      <c r="M206">
        <v>4.8623000000000003</v>
      </c>
      <c r="N206">
        <v>4.4966000000000002E-7</v>
      </c>
    </row>
    <row r="207" spans="1:14" x14ac:dyDescent="0.25">
      <c r="A207" t="s">
        <v>115</v>
      </c>
      <c r="B207" t="s">
        <v>17</v>
      </c>
      <c r="C207">
        <v>3300000</v>
      </c>
      <c r="D207">
        <v>11001000</v>
      </c>
      <c r="E207">
        <v>100000</v>
      </c>
      <c r="F207" t="s">
        <v>2437</v>
      </c>
      <c r="G207" t="s">
        <v>105</v>
      </c>
      <c r="K207">
        <v>57.851999999999997</v>
      </c>
      <c r="L207">
        <v>6.2355999999999993E-8</v>
      </c>
      <c r="M207">
        <v>57.851999999999997</v>
      </c>
      <c r="N207">
        <v>6.2304E-8</v>
      </c>
    </row>
    <row r="208" spans="1:14" x14ac:dyDescent="0.25">
      <c r="A208" t="s">
        <v>115</v>
      </c>
      <c r="B208" t="s">
        <v>17</v>
      </c>
      <c r="C208">
        <v>11000000</v>
      </c>
      <c r="D208">
        <v>33001000</v>
      </c>
      <c r="E208">
        <v>100</v>
      </c>
      <c r="F208" t="s">
        <v>2437</v>
      </c>
      <c r="G208" t="s">
        <v>105</v>
      </c>
      <c r="K208">
        <v>2.9</v>
      </c>
      <c r="L208">
        <v>1.1999999999999999E-6</v>
      </c>
      <c r="M208">
        <v>2.8873000000000002</v>
      </c>
      <c r="N208">
        <v>1.1548000000000001E-6</v>
      </c>
    </row>
    <row r="209" spans="1:14" x14ac:dyDescent="0.25">
      <c r="A209" t="s">
        <v>115</v>
      </c>
      <c r="B209" t="s">
        <v>17</v>
      </c>
      <c r="C209">
        <v>11000000</v>
      </c>
      <c r="D209">
        <v>33001000</v>
      </c>
      <c r="E209">
        <v>1000</v>
      </c>
      <c r="F209" t="s">
        <v>2437</v>
      </c>
      <c r="G209" t="s">
        <v>105</v>
      </c>
      <c r="K209">
        <v>2.9003999999999999</v>
      </c>
      <c r="L209">
        <v>1.1544999999999999E-6</v>
      </c>
      <c r="M209">
        <v>2.9</v>
      </c>
      <c r="N209">
        <v>1.1544999999999999E-6</v>
      </c>
    </row>
    <row r="210" spans="1:14" x14ac:dyDescent="0.25">
      <c r="A210" t="s">
        <v>115</v>
      </c>
      <c r="B210" t="s">
        <v>17</v>
      </c>
      <c r="C210">
        <v>11000000</v>
      </c>
      <c r="D210">
        <v>33001000</v>
      </c>
      <c r="E210">
        <v>10000</v>
      </c>
      <c r="F210" t="s">
        <v>2437</v>
      </c>
      <c r="G210" t="s">
        <v>105</v>
      </c>
      <c r="K210">
        <v>4.2484000000000002</v>
      </c>
      <c r="L210">
        <v>1.1259000000000001E-6</v>
      </c>
      <c r="M210">
        <v>4.2477999999999998</v>
      </c>
      <c r="N210">
        <v>1.1259000000000001E-6</v>
      </c>
    </row>
    <row r="211" spans="1:14" x14ac:dyDescent="0.25">
      <c r="A211" t="s">
        <v>115</v>
      </c>
      <c r="B211" t="s">
        <v>17</v>
      </c>
      <c r="C211">
        <v>11000000</v>
      </c>
      <c r="D211">
        <v>33001000</v>
      </c>
      <c r="E211">
        <v>100000</v>
      </c>
      <c r="F211" t="s">
        <v>2437</v>
      </c>
      <c r="G211" t="s">
        <v>105</v>
      </c>
      <c r="K211">
        <v>54.575000000000003</v>
      </c>
      <c r="L211">
        <v>4.9851999999999999E-7</v>
      </c>
      <c r="M211">
        <v>54.575000000000003</v>
      </c>
      <c r="N211">
        <v>4.9846000000000003E-7</v>
      </c>
    </row>
    <row r="212" spans="1:14" x14ac:dyDescent="0.25">
      <c r="A212" t="s">
        <v>115</v>
      </c>
      <c r="B212" t="s">
        <v>17</v>
      </c>
      <c r="C212">
        <v>33000000</v>
      </c>
      <c r="D212">
        <v>110010000</v>
      </c>
      <c r="E212">
        <v>1000</v>
      </c>
      <c r="F212" t="s">
        <v>2437</v>
      </c>
      <c r="G212" t="s">
        <v>105</v>
      </c>
      <c r="K212">
        <v>3.5</v>
      </c>
      <c r="L212">
        <v>5.7999999999999995E-6</v>
      </c>
      <c r="M212">
        <v>3.4662999999999999</v>
      </c>
      <c r="N212">
        <v>5.7734999999999999E-6</v>
      </c>
    </row>
    <row r="213" spans="1:14" x14ac:dyDescent="0.25">
      <c r="A213" t="s">
        <v>115</v>
      </c>
      <c r="B213" t="s">
        <v>17</v>
      </c>
      <c r="C213">
        <v>33000000</v>
      </c>
      <c r="D213">
        <v>110010000</v>
      </c>
      <c r="E213">
        <v>10000</v>
      </c>
      <c r="F213" t="s">
        <v>2437</v>
      </c>
      <c r="G213" t="s">
        <v>105</v>
      </c>
      <c r="K213">
        <v>3.5802999999999998</v>
      </c>
      <c r="L213">
        <v>5.7727000000000007E-6</v>
      </c>
      <c r="M213">
        <v>3.5792000000000002</v>
      </c>
      <c r="N213">
        <v>5.7727000000000007E-6</v>
      </c>
    </row>
    <row r="214" spans="1:14" x14ac:dyDescent="0.25">
      <c r="A214" t="s">
        <v>115</v>
      </c>
      <c r="B214" t="s">
        <v>17</v>
      </c>
      <c r="C214">
        <v>33000000</v>
      </c>
      <c r="D214">
        <v>110010000</v>
      </c>
      <c r="E214">
        <v>100000</v>
      </c>
      <c r="F214" t="s">
        <v>2437</v>
      </c>
      <c r="G214" t="s">
        <v>105</v>
      </c>
      <c r="K214">
        <v>14.462999999999999</v>
      </c>
      <c r="L214">
        <v>5.6975000000000001E-6</v>
      </c>
      <c r="M214">
        <v>14.465</v>
      </c>
      <c r="N214">
        <v>5.6973999999999999E-6</v>
      </c>
    </row>
    <row r="215" spans="1:14" x14ac:dyDescent="0.25">
      <c r="A215" t="s">
        <v>115</v>
      </c>
      <c r="B215" t="s">
        <v>17</v>
      </c>
      <c r="C215">
        <v>33000000</v>
      </c>
      <c r="D215">
        <v>110010000</v>
      </c>
      <c r="E215">
        <v>1000000</v>
      </c>
      <c r="F215" t="s">
        <v>2437</v>
      </c>
      <c r="G215" t="s">
        <v>105</v>
      </c>
      <c r="K215">
        <v>503.99</v>
      </c>
      <c r="L215">
        <v>3.2605999999999997E-6</v>
      </c>
      <c r="M215">
        <v>503.99</v>
      </c>
      <c r="N215">
        <v>3.2605E-6</v>
      </c>
    </row>
    <row r="216" spans="1:14" x14ac:dyDescent="0.25">
      <c r="A216" t="s">
        <v>115</v>
      </c>
      <c r="B216" t="s">
        <v>17</v>
      </c>
      <c r="C216">
        <v>110000000</v>
      </c>
      <c r="D216">
        <v>330010000</v>
      </c>
      <c r="E216">
        <v>1000</v>
      </c>
      <c r="F216" t="s">
        <v>2437</v>
      </c>
      <c r="G216" t="s">
        <v>105</v>
      </c>
      <c r="K216">
        <v>120</v>
      </c>
      <c r="L216">
        <v>5.7999999999999995E-6</v>
      </c>
      <c r="M216">
        <v>115.47</v>
      </c>
      <c r="N216">
        <v>5.7734999999999999E-6</v>
      </c>
    </row>
    <row r="217" spans="1:14" x14ac:dyDescent="0.25">
      <c r="A217" t="s">
        <v>115</v>
      </c>
      <c r="B217" t="s">
        <v>17</v>
      </c>
      <c r="C217">
        <v>110000000</v>
      </c>
      <c r="D217">
        <v>330010000</v>
      </c>
      <c r="E217">
        <v>10000</v>
      </c>
      <c r="F217" t="s">
        <v>2437</v>
      </c>
      <c r="G217" t="s">
        <v>105</v>
      </c>
      <c r="K217">
        <v>120</v>
      </c>
      <c r="L217">
        <v>5.7733999999999996E-6</v>
      </c>
      <c r="M217">
        <v>115.52</v>
      </c>
      <c r="N217">
        <v>5.7733999999999996E-6</v>
      </c>
    </row>
    <row r="218" spans="1:14" x14ac:dyDescent="0.25">
      <c r="A218" t="s">
        <v>115</v>
      </c>
      <c r="B218" t="s">
        <v>17</v>
      </c>
      <c r="C218">
        <v>110000000</v>
      </c>
      <c r="D218">
        <v>330010000</v>
      </c>
      <c r="E218">
        <v>100000</v>
      </c>
      <c r="F218" t="s">
        <v>2437</v>
      </c>
      <c r="G218" t="s">
        <v>105</v>
      </c>
      <c r="K218">
        <v>120</v>
      </c>
      <c r="L218">
        <v>5.7671000000000002E-6</v>
      </c>
      <c r="M218">
        <v>118.42</v>
      </c>
      <c r="N218">
        <v>5.7671000000000002E-6</v>
      </c>
    </row>
    <row r="219" spans="1:14" x14ac:dyDescent="0.25">
      <c r="A219" t="s">
        <v>115</v>
      </c>
      <c r="B219" t="s">
        <v>17</v>
      </c>
      <c r="C219">
        <v>110000000</v>
      </c>
      <c r="D219">
        <v>330010000</v>
      </c>
      <c r="E219">
        <v>1000000</v>
      </c>
      <c r="F219" t="s">
        <v>2437</v>
      </c>
      <c r="G219" t="s">
        <v>105</v>
      </c>
      <c r="K219">
        <v>371.66</v>
      </c>
      <c r="L219">
        <v>5.2445000000000004E-6</v>
      </c>
      <c r="M219">
        <v>371.67</v>
      </c>
      <c r="N219">
        <v>5.2444000000000001E-6</v>
      </c>
    </row>
    <row r="220" spans="1:14" x14ac:dyDescent="0.25">
      <c r="A220" t="s">
        <v>115</v>
      </c>
      <c r="B220" t="s">
        <v>17</v>
      </c>
      <c r="C220">
        <v>330000000</v>
      </c>
      <c r="D220">
        <v>1100010000</v>
      </c>
      <c r="E220">
        <v>10000</v>
      </c>
      <c r="F220" t="s">
        <v>2437</v>
      </c>
      <c r="G220" t="s">
        <v>105</v>
      </c>
      <c r="K220">
        <v>930</v>
      </c>
      <c r="L220">
        <v>1.7E-5</v>
      </c>
      <c r="M220">
        <v>577.19000000000005</v>
      </c>
      <c r="N220">
        <v>1.7320999999999999E-5</v>
      </c>
    </row>
    <row r="221" spans="1:14" x14ac:dyDescent="0.25">
      <c r="A221" t="s">
        <v>115</v>
      </c>
      <c r="B221" t="s">
        <v>17</v>
      </c>
      <c r="C221">
        <v>330000000</v>
      </c>
      <c r="D221">
        <v>1100010000</v>
      </c>
      <c r="E221">
        <v>100000</v>
      </c>
      <c r="F221" t="s">
        <v>2437</v>
      </c>
      <c r="G221" t="s">
        <v>105</v>
      </c>
      <c r="K221">
        <v>930</v>
      </c>
      <c r="L221">
        <v>1.732E-5</v>
      </c>
      <c r="M221">
        <v>578</v>
      </c>
      <c r="N221">
        <v>1.732E-5</v>
      </c>
    </row>
    <row r="222" spans="1:14" x14ac:dyDescent="0.25">
      <c r="A222" t="s">
        <v>115</v>
      </c>
      <c r="B222" t="s">
        <v>17</v>
      </c>
      <c r="C222">
        <v>330000000</v>
      </c>
      <c r="D222">
        <v>1100010000</v>
      </c>
      <c r="E222">
        <v>1000000</v>
      </c>
      <c r="F222" t="s">
        <v>2437</v>
      </c>
      <c r="G222" t="s">
        <v>105</v>
      </c>
      <c r="K222">
        <v>930</v>
      </c>
      <c r="L222">
        <v>1.7297000000000001E-5</v>
      </c>
      <c r="M222">
        <v>611.79</v>
      </c>
      <c r="N222">
        <v>1.7297000000000001E-5</v>
      </c>
    </row>
    <row r="223" spans="1:14" x14ac:dyDescent="0.25">
      <c r="A223" t="s">
        <v>115</v>
      </c>
      <c r="B223" t="s">
        <v>17</v>
      </c>
      <c r="C223">
        <v>330000000</v>
      </c>
      <c r="D223">
        <v>1100010000</v>
      </c>
      <c r="E223">
        <v>10000000</v>
      </c>
      <c r="F223" t="s">
        <v>2437</v>
      </c>
      <c r="G223" t="s">
        <v>105</v>
      </c>
      <c r="K223">
        <v>3454.2</v>
      </c>
      <c r="L223">
        <v>1.5468000000000002E-5</v>
      </c>
      <c r="M223">
        <v>3454.1</v>
      </c>
      <c r="N223">
        <v>1.5468000000000002E-5</v>
      </c>
    </row>
    <row r="224" spans="1:14" x14ac:dyDescent="0.25">
      <c r="A224" t="s">
        <v>115</v>
      </c>
      <c r="B224" t="s">
        <v>17</v>
      </c>
      <c r="C224">
        <v>1100000000</v>
      </c>
      <c r="D224">
        <v>1101000000</v>
      </c>
      <c r="E224">
        <v>10000</v>
      </c>
      <c r="F224" t="s">
        <v>2437</v>
      </c>
      <c r="G224" t="s">
        <v>105</v>
      </c>
      <c r="K224">
        <v>930</v>
      </c>
      <c r="L224">
        <v>1.7E-5</v>
      </c>
      <c r="M224">
        <v>577.19000000000005</v>
      </c>
      <c r="N224">
        <v>1.7320999999999999E-5</v>
      </c>
    </row>
    <row r="225" spans="1:14" x14ac:dyDescent="0.25">
      <c r="A225" t="s">
        <v>115</v>
      </c>
      <c r="B225" t="s">
        <v>17</v>
      </c>
      <c r="C225">
        <v>1100000000</v>
      </c>
      <c r="D225">
        <v>1101000000</v>
      </c>
      <c r="E225">
        <v>100000</v>
      </c>
      <c r="F225" t="s">
        <v>2437</v>
      </c>
      <c r="G225" t="s">
        <v>105</v>
      </c>
      <c r="K225">
        <v>930</v>
      </c>
      <c r="L225">
        <v>1.732E-5</v>
      </c>
      <c r="M225">
        <v>578</v>
      </c>
      <c r="N225">
        <v>1.732E-5</v>
      </c>
    </row>
    <row r="226" spans="1:14" x14ac:dyDescent="0.25">
      <c r="A226" t="s">
        <v>115</v>
      </c>
      <c r="B226" t="s">
        <v>17</v>
      </c>
      <c r="C226">
        <v>1100000000</v>
      </c>
      <c r="D226">
        <v>1101000000</v>
      </c>
      <c r="E226">
        <v>1000000</v>
      </c>
      <c r="F226" t="s">
        <v>2437</v>
      </c>
      <c r="G226" t="s">
        <v>105</v>
      </c>
      <c r="K226">
        <v>930</v>
      </c>
      <c r="L226">
        <v>1.7297000000000001E-5</v>
      </c>
      <c r="M226">
        <v>611.79</v>
      </c>
      <c r="N226">
        <v>1.7297000000000001E-5</v>
      </c>
    </row>
    <row r="227" spans="1:14" x14ac:dyDescent="0.25">
      <c r="A227" t="s">
        <v>115</v>
      </c>
      <c r="B227" t="s">
        <v>17</v>
      </c>
      <c r="C227">
        <v>1100000000</v>
      </c>
      <c r="D227">
        <v>1101000000</v>
      </c>
      <c r="E227">
        <v>10000000</v>
      </c>
      <c r="F227" t="s">
        <v>2437</v>
      </c>
      <c r="G227" t="s">
        <v>105</v>
      </c>
      <c r="K227">
        <v>3454.2</v>
      </c>
      <c r="L227">
        <v>1.5468000000000002E-5</v>
      </c>
      <c r="M227">
        <v>3454.1</v>
      </c>
      <c r="N227">
        <v>1.5468000000000002E-5</v>
      </c>
    </row>
    <row r="228" spans="1:14" x14ac:dyDescent="0.25">
      <c r="A228" t="s">
        <v>115</v>
      </c>
      <c r="B228" t="s">
        <v>19</v>
      </c>
      <c r="C228">
        <v>0</v>
      </c>
      <c r="D228">
        <v>3.3009999999999998E-2</v>
      </c>
      <c r="E228">
        <v>9.9999999999999995E-7</v>
      </c>
      <c r="F228" t="s">
        <v>16</v>
      </c>
      <c r="G228" t="s">
        <v>15</v>
      </c>
      <c r="H228">
        <v>0.01</v>
      </c>
      <c r="I228">
        <v>4.5010000000000001E-2</v>
      </c>
      <c r="J228" t="s">
        <v>21</v>
      </c>
      <c r="K228">
        <v>25</v>
      </c>
      <c r="L228">
        <v>1700</v>
      </c>
      <c r="M228">
        <v>23.181000000000001</v>
      </c>
      <c r="N228">
        <v>1732</v>
      </c>
    </row>
    <row r="229" spans="1:14" x14ac:dyDescent="0.25">
      <c r="A229" t="s">
        <v>115</v>
      </c>
      <c r="B229" t="s">
        <v>19</v>
      </c>
      <c r="C229">
        <v>0</v>
      </c>
      <c r="D229">
        <v>3.3009999999999998E-2</v>
      </c>
      <c r="E229">
        <v>1.0000000000000001E-5</v>
      </c>
      <c r="F229" t="s">
        <v>16</v>
      </c>
      <c r="G229" t="s">
        <v>15</v>
      </c>
      <c r="H229">
        <v>0.01</v>
      </c>
      <c r="I229">
        <v>4.5010000000000001E-2</v>
      </c>
      <c r="J229" t="s">
        <v>21</v>
      </c>
      <c r="K229">
        <v>25</v>
      </c>
      <c r="L229">
        <v>1718.2</v>
      </c>
      <c r="M229">
        <v>23.853999999999999</v>
      </c>
      <c r="N229">
        <v>1717.9</v>
      </c>
    </row>
    <row r="230" spans="1:14" x14ac:dyDescent="0.25">
      <c r="A230" t="s">
        <v>115</v>
      </c>
      <c r="B230" t="s">
        <v>19</v>
      </c>
      <c r="C230">
        <v>0</v>
      </c>
      <c r="D230">
        <v>3.3009999999999998E-2</v>
      </c>
      <c r="E230">
        <v>1E-4</v>
      </c>
      <c r="F230" t="s">
        <v>16</v>
      </c>
      <c r="G230" t="s">
        <v>15</v>
      </c>
      <c r="H230">
        <v>0.01</v>
      </c>
      <c r="I230">
        <v>4.5010000000000001E-2</v>
      </c>
      <c r="J230" t="s">
        <v>21</v>
      </c>
      <c r="K230">
        <v>62.01</v>
      </c>
      <c r="L230">
        <v>1125.5</v>
      </c>
      <c r="M230">
        <v>61.999000000000002</v>
      </c>
      <c r="N230">
        <v>1123.8</v>
      </c>
    </row>
    <row r="231" spans="1:14" x14ac:dyDescent="0.25">
      <c r="A231" t="s">
        <v>115</v>
      </c>
      <c r="B231" t="s">
        <v>19</v>
      </c>
      <c r="C231">
        <v>0</v>
      </c>
      <c r="D231">
        <v>3.3009999999999998E-2</v>
      </c>
      <c r="E231">
        <v>1E-3</v>
      </c>
      <c r="F231" t="s">
        <v>16</v>
      </c>
      <c r="G231" t="s">
        <v>15</v>
      </c>
      <c r="H231">
        <v>0.01</v>
      </c>
      <c r="I231">
        <v>4.5010000000000001E-2</v>
      </c>
      <c r="J231" t="s">
        <v>21</v>
      </c>
      <c r="K231">
        <v>580.38</v>
      </c>
      <c r="L231">
        <v>157.54</v>
      </c>
      <c r="M231">
        <v>580.38</v>
      </c>
      <c r="N231">
        <v>156.33000000000001</v>
      </c>
    </row>
    <row r="232" spans="1:14" x14ac:dyDescent="0.25">
      <c r="A232" t="s">
        <v>115</v>
      </c>
      <c r="B232" t="s">
        <v>19</v>
      </c>
      <c r="C232">
        <v>0</v>
      </c>
      <c r="D232">
        <v>3.3009999999999998E-2</v>
      </c>
      <c r="E232">
        <v>0.01</v>
      </c>
      <c r="F232" t="s">
        <v>16</v>
      </c>
      <c r="G232" t="s">
        <v>15</v>
      </c>
      <c r="H232">
        <v>0.01</v>
      </c>
      <c r="I232">
        <v>4.5010000000000001E-2</v>
      </c>
      <c r="J232" t="s">
        <v>21</v>
      </c>
      <c r="K232">
        <v>5800</v>
      </c>
      <c r="L232">
        <v>16.202000000000002</v>
      </c>
      <c r="M232">
        <v>5800</v>
      </c>
      <c r="N232">
        <v>15.714</v>
      </c>
    </row>
    <row r="233" spans="1:14" x14ac:dyDescent="0.25">
      <c r="A233" t="s">
        <v>115</v>
      </c>
      <c r="B233" t="s">
        <v>19</v>
      </c>
      <c r="C233">
        <v>0</v>
      </c>
      <c r="D233">
        <v>3.3009999999999998E-2</v>
      </c>
      <c r="E233">
        <v>0.1</v>
      </c>
      <c r="F233" t="s">
        <v>16</v>
      </c>
      <c r="G233" t="s">
        <v>15</v>
      </c>
      <c r="H233">
        <v>0.01</v>
      </c>
      <c r="I233">
        <v>4.5010000000000001E-2</v>
      </c>
      <c r="J233" t="s">
        <v>21</v>
      </c>
      <c r="K233">
        <v>58000</v>
      </c>
      <c r="L233">
        <v>1.7665</v>
      </c>
      <c r="M233">
        <v>58000</v>
      </c>
      <c r="N233">
        <v>1.5714999999999999</v>
      </c>
    </row>
    <row r="234" spans="1:14" x14ac:dyDescent="0.25">
      <c r="A234" t="s">
        <v>115</v>
      </c>
      <c r="B234" t="s">
        <v>19</v>
      </c>
      <c r="C234">
        <v>0</v>
      </c>
      <c r="D234">
        <v>3.3009999999999998E-2</v>
      </c>
      <c r="E234">
        <v>1</v>
      </c>
      <c r="F234" t="s">
        <v>16</v>
      </c>
      <c r="G234" t="s">
        <v>15</v>
      </c>
      <c r="H234">
        <v>0.01</v>
      </c>
      <c r="I234">
        <v>4.5010000000000001E-2</v>
      </c>
      <c r="J234" t="s">
        <v>21</v>
      </c>
      <c r="K234">
        <v>580000</v>
      </c>
      <c r="L234">
        <v>0.23513999999999999</v>
      </c>
      <c r="M234">
        <v>580000</v>
      </c>
      <c r="N234">
        <v>0.15715000000000001</v>
      </c>
    </row>
    <row r="235" spans="1:14" x14ac:dyDescent="0.25">
      <c r="A235" t="s">
        <v>115</v>
      </c>
      <c r="B235" t="s">
        <v>19</v>
      </c>
      <c r="C235">
        <v>0</v>
      </c>
      <c r="D235">
        <v>3.3009999999999998E-2</v>
      </c>
      <c r="E235">
        <v>10</v>
      </c>
      <c r="F235" t="s">
        <v>16</v>
      </c>
      <c r="G235" t="s">
        <v>15</v>
      </c>
      <c r="H235">
        <v>0.01</v>
      </c>
      <c r="I235">
        <v>4.5010000000000001E-2</v>
      </c>
      <c r="J235" t="s">
        <v>21</v>
      </c>
      <c r="K235">
        <v>5800000</v>
      </c>
      <c r="L235">
        <v>4.6912000000000002E-2</v>
      </c>
      <c r="M235">
        <v>5800000</v>
      </c>
      <c r="N235">
        <v>1.5715E-2</v>
      </c>
    </row>
    <row r="236" spans="1:14" x14ac:dyDescent="0.25">
      <c r="A236" t="s">
        <v>115</v>
      </c>
      <c r="B236" t="s">
        <v>19</v>
      </c>
      <c r="C236">
        <v>0</v>
      </c>
      <c r="D236">
        <v>3.3009999999999998E-2</v>
      </c>
      <c r="E236">
        <v>9.9999999999999995E-7</v>
      </c>
      <c r="F236" t="s">
        <v>16</v>
      </c>
      <c r="G236" t="s">
        <v>15</v>
      </c>
      <c r="H236">
        <v>4.4999999999999998E-2</v>
      </c>
      <c r="I236">
        <v>10.00001</v>
      </c>
      <c r="J236" t="s">
        <v>21</v>
      </c>
      <c r="K236">
        <v>24</v>
      </c>
      <c r="L236">
        <v>1200</v>
      </c>
      <c r="M236">
        <v>23.184999999999999</v>
      </c>
      <c r="N236">
        <v>1155.4000000000001</v>
      </c>
    </row>
    <row r="237" spans="1:14" x14ac:dyDescent="0.25">
      <c r="A237" t="s">
        <v>115</v>
      </c>
      <c r="B237" t="s">
        <v>19</v>
      </c>
      <c r="C237">
        <v>0</v>
      </c>
      <c r="D237">
        <v>3.3009999999999998E-2</v>
      </c>
      <c r="E237">
        <v>1.0000000000000001E-5</v>
      </c>
      <c r="F237" t="s">
        <v>16</v>
      </c>
      <c r="G237" t="s">
        <v>15</v>
      </c>
      <c r="H237">
        <v>4.4999999999999998E-2</v>
      </c>
      <c r="I237">
        <v>10.00001</v>
      </c>
      <c r="J237" t="s">
        <v>21</v>
      </c>
      <c r="K237">
        <v>24</v>
      </c>
      <c r="L237">
        <v>1143.4000000000001</v>
      </c>
      <c r="M237">
        <v>23.87</v>
      </c>
      <c r="N237">
        <v>1142.8</v>
      </c>
    </row>
    <row r="238" spans="1:14" x14ac:dyDescent="0.25">
      <c r="A238" t="s">
        <v>115</v>
      </c>
      <c r="B238" t="s">
        <v>19</v>
      </c>
      <c r="C238">
        <v>0</v>
      </c>
      <c r="D238">
        <v>3.3009999999999998E-2</v>
      </c>
      <c r="E238">
        <v>1E-4</v>
      </c>
      <c r="F238" t="s">
        <v>16</v>
      </c>
      <c r="G238" t="s">
        <v>15</v>
      </c>
      <c r="H238">
        <v>4.4999999999999998E-2</v>
      </c>
      <c r="I238">
        <v>10.00001</v>
      </c>
      <c r="J238" t="s">
        <v>21</v>
      </c>
      <c r="K238">
        <v>62.237000000000002</v>
      </c>
      <c r="L238">
        <v>673.84</v>
      </c>
      <c r="M238">
        <v>62.225000000000001</v>
      </c>
      <c r="N238">
        <v>671.86</v>
      </c>
    </row>
    <row r="239" spans="1:14" x14ac:dyDescent="0.25">
      <c r="A239" t="s">
        <v>115</v>
      </c>
      <c r="B239" t="s">
        <v>19</v>
      </c>
      <c r="C239">
        <v>0</v>
      </c>
      <c r="D239">
        <v>3.3009999999999998E-2</v>
      </c>
      <c r="E239">
        <v>1E-3</v>
      </c>
      <c r="F239" t="s">
        <v>16</v>
      </c>
      <c r="G239" t="s">
        <v>15</v>
      </c>
      <c r="H239">
        <v>4.4999999999999998E-2</v>
      </c>
      <c r="I239">
        <v>10.00001</v>
      </c>
      <c r="J239" t="s">
        <v>21</v>
      </c>
      <c r="K239">
        <v>580.42999999999995</v>
      </c>
      <c r="L239">
        <v>86.247</v>
      </c>
      <c r="M239">
        <v>580.42999999999995</v>
      </c>
      <c r="N239">
        <v>85.036000000000001</v>
      </c>
    </row>
    <row r="240" spans="1:14" x14ac:dyDescent="0.25">
      <c r="A240" t="s">
        <v>115</v>
      </c>
      <c r="B240" t="s">
        <v>19</v>
      </c>
      <c r="C240">
        <v>0</v>
      </c>
      <c r="D240">
        <v>3.3009999999999998E-2</v>
      </c>
      <c r="E240">
        <v>0.01</v>
      </c>
      <c r="F240" t="s">
        <v>16</v>
      </c>
      <c r="G240" t="s">
        <v>15</v>
      </c>
      <c r="H240">
        <v>4.4999999999999998E-2</v>
      </c>
      <c r="I240">
        <v>10.00001</v>
      </c>
      <c r="J240" t="s">
        <v>21</v>
      </c>
      <c r="K240">
        <v>5800.1</v>
      </c>
      <c r="L240">
        <v>9.0181000000000004</v>
      </c>
      <c r="M240">
        <v>5800.1</v>
      </c>
      <c r="N240">
        <v>8.5306999999999995</v>
      </c>
    </row>
    <row r="241" spans="1:14" x14ac:dyDescent="0.25">
      <c r="A241" t="s">
        <v>115</v>
      </c>
      <c r="B241" t="s">
        <v>19</v>
      </c>
      <c r="C241">
        <v>0</v>
      </c>
      <c r="D241">
        <v>3.3009999999999998E-2</v>
      </c>
      <c r="E241">
        <v>0.1</v>
      </c>
      <c r="F241" t="s">
        <v>16</v>
      </c>
      <c r="G241" t="s">
        <v>15</v>
      </c>
      <c r="H241">
        <v>4.4999999999999998E-2</v>
      </c>
      <c r="I241">
        <v>10.00001</v>
      </c>
      <c r="J241" t="s">
        <v>21</v>
      </c>
      <c r="K241">
        <v>58000</v>
      </c>
      <c r="L241">
        <v>1.0481</v>
      </c>
      <c r="M241">
        <v>58000</v>
      </c>
      <c r="N241">
        <v>0.85309999999999997</v>
      </c>
    </row>
    <row r="242" spans="1:14" x14ac:dyDescent="0.25">
      <c r="A242" t="s">
        <v>115</v>
      </c>
      <c r="B242" t="s">
        <v>19</v>
      </c>
      <c r="C242">
        <v>0</v>
      </c>
      <c r="D242">
        <v>3.3009999999999998E-2</v>
      </c>
      <c r="E242">
        <v>1</v>
      </c>
      <c r="F242" t="s">
        <v>16</v>
      </c>
      <c r="G242" t="s">
        <v>15</v>
      </c>
      <c r="H242">
        <v>4.4999999999999998E-2</v>
      </c>
      <c r="I242">
        <v>10.00001</v>
      </c>
      <c r="J242" t="s">
        <v>21</v>
      </c>
      <c r="K242">
        <v>580000</v>
      </c>
      <c r="L242">
        <v>0.1633</v>
      </c>
      <c r="M242">
        <v>580000</v>
      </c>
      <c r="N242">
        <v>8.5309999999999997E-2</v>
      </c>
    </row>
    <row r="243" spans="1:14" x14ac:dyDescent="0.25">
      <c r="A243" t="s">
        <v>115</v>
      </c>
      <c r="B243" t="s">
        <v>19</v>
      </c>
      <c r="C243">
        <v>0</v>
      </c>
      <c r="D243">
        <v>3.3009999999999998E-2</v>
      </c>
      <c r="E243">
        <v>10</v>
      </c>
      <c r="F243" t="s">
        <v>16</v>
      </c>
      <c r="G243" t="s">
        <v>15</v>
      </c>
      <c r="H243">
        <v>4.4999999999999998E-2</v>
      </c>
      <c r="I243">
        <v>10.00001</v>
      </c>
      <c r="J243" t="s">
        <v>21</v>
      </c>
      <c r="K243">
        <v>5800000</v>
      </c>
      <c r="L243">
        <v>3.9727999999999999E-2</v>
      </c>
      <c r="M243">
        <v>5800000</v>
      </c>
      <c r="N243">
        <v>8.5310000000000004E-3</v>
      </c>
    </row>
    <row r="244" spans="1:14" x14ac:dyDescent="0.25">
      <c r="A244" t="s">
        <v>115</v>
      </c>
      <c r="B244" t="s">
        <v>19</v>
      </c>
      <c r="C244">
        <v>0</v>
      </c>
      <c r="D244">
        <v>3.3009999999999998E-2</v>
      </c>
      <c r="E244">
        <v>9.9999999999999995E-7</v>
      </c>
      <c r="F244" t="s">
        <v>16</v>
      </c>
      <c r="G244" t="s">
        <v>15</v>
      </c>
      <c r="H244">
        <v>10</v>
      </c>
      <c r="I244">
        <v>20.010000000000002</v>
      </c>
      <c r="J244" t="s">
        <v>21</v>
      </c>
      <c r="K244">
        <v>25</v>
      </c>
      <c r="L244">
        <v>1700</v>
      </c>
      <c r="M244">
        <v>23.181000000000001</v>
      </c>
      <c r="N244">
        <v>1732</v>
      </c>
    </row>
    <row r="245" spans="1:14" x14ac:dyDescent="0.25">
      <c r="A245" t="s">
        <v>115</v>
      </c>
      <c r="B245" t="s">
        <v>19</v>
      </c>
      <c r="C245">
        <v>0</v>
      </c>
      <c r="D245">
        <v>3.3009999999999998E-2</v>
      </c>
      <c r="E245">
        <v>1.0000000000000001E-5</v>
      </c>
      <c r="F245" t="s">
        <v>16</v>
      </c>
      <c r="G245" t="s">
        <v>15</v>
      </c>
      <c r="H245">
        <v>10</v>
      </c>
      <c r="I245">
        <v>20.010000000000002</v>
      </c>
      <c r="J245" t="s">
        <v>21</v>
      </c>
      <c r="K245">
        <v>25</v>
      </c>
      <c r="L245">
        <v>1718.2</v>
      </c>
      <c r="M245">
        <v>23.853999999999999</v>
      </c>
      <c r="N245">
        <v>1717.9</v>
      </c>
    </row>
    <row r="246" spans="1:14" x14ac:dyDescent="0.25">
      <c r="A246" t="s">
        <v>115</v>
      </c>
      <c r="B246" t="s">
        <v>19</v>
      </c>
      <c r="C246">
        <v>0</v>
      </c>
      <c r="D246">
        <v>3.3009999999999998E-2</v>
      </c>
      <c r="E246">
        <v>1E-4</v>
      </c>
      <c r="F246" t="s">
        <v>16</v>
      </c>
      <c r="G246" t="s">
        <v>15</v>
      </c>
      <c r="H246">
        <v>10</v>
      </c>
      <c r="I246">
        <v>20.010000000000002</v>
      </c>
      <c r="J246" t="s">
        <v>21</v>
      </c>
      <c r="K246">
        <v>62.01</v>
      </c>
      <c r="L246">
        <v>1125.5</v>
      </c>
      <c r="M246">
        <v>61.999000000000002</v>
      </c>
      <c r="N246">
        <v>1123.8</v>
      </c>
    </row>
    <row r="247" spans="1:14" x14ac:dyDescent="0.25">
      <c r="A247" t="s">
        <v>115</v>
      </c>
      <c r="B247" t="s">
        <v>19</v>
      </c>
      <c r="C247">
        <v>0</v>
      </c>
      <c r="D247">
        <v>3.3009999999999998E-2</v>
      </c>
      <c r="E247">
        <v>1E-3</v>
      </c>
      <c r="F247" t="s">
        <v>16</v>
      </c>
      <c r="G247" t="s">
        <v>15</v>
      </c>
      <c r="H247">
        <v>10</v>
      </c>
      <c r="I247">
        <v>20.010000000000002</v>
      </c>
      <c r="J247" t="s">
        <v>21</v>
      </c>
      <c r="K247">
        <v>580.38</v>
      </c>
      <c r="L247">
        <v>157.54</v>
      </c>
      <c r="M247">
        <v>580.38</v>
      </c>
      <c r="N247">
        <v>156.33000000000001</v>
      </c>
    </row>
    <row r="248" spans="1:14" x14ac:dyDescent="0.25">
      <c r="A248" t="s">
        <v>115</v>
      </c>
      <c r="B248" t="s">
        <v>19</v>
      </c>
      <c r="C248">
        <v>0</v>
      </c>
      <c r="D248">
        <v>3.3009999999999998E-2</v>
      </c>
      <c r="E248">
        <v>0.01</v>
      </c>
      <c r="F248" t="s">
        <v>16</v>
      </c>
      <c r="G248" t="s">
        <v>15</v>
      </c>
      <c r="H248">
        <v>10</v>
      </c>
      <c r="I248">
        <v>20.010000000000002</v>
      </c>
      <c r="J248" t="s">
        <v>21</v>
      </c>
      <c r="K248">
        <v>5800</v>
      </c>
      <c r="L248">
        <v>16.202000000000002</v>
      </c>
      <c r="M248">
        <v>5800</v>
      </c>
      <c r="N248">
        <v>15.714</v>
      </c>
    </row>
    <row r="249" spans="1:14" x14ac:dyDescent="0.25">
      <c r="A249" t="s">
        <v>115</v>
      </c>
      <c r="B249" t="s">
        <v>19</v>
      </c>
      <c r="C249">
        <v>0</v>
      </c>
      <c r="D249">
        <v>3.3009999999999998E-2</v>
      </c>
      <c r="E249">
        <v>0.1</v>
      </c>
      <c r="F249" t="s">
        <v>16</v>
      </c>
      <c r="G249" t="s">
        <v>15</v>
      </c>
      <c r="H249">
        <v>10</v>
      </c>
      <c r="I249">
        <v>20.010000000000002</v>
      </c>
      <c r="J249" t="s">
        <v>21</v>
      </c>
      <c r="K249">
        <v>58000</v>
      </c>
      <c r="L249">
        <v>1.7665</v>
      </c>
      <c r="M249">
        <v>58000</v>
      </c>
      <c r="N249">
        <v>1.5714999999999999</v>
      </c>
    </row>
    <row r="250" spans="1:14" x14ac:dyDescent="0.25">
      <c r="A250" t="s">
        <v>115</v>
      </c>
      <c r="B250" t="s">
        <v>19</v>
      </c>
      <c r="C250">
        <v>0</v>
      </c>
      <c r="D250">
        <v>3.3009999999999998E-2</v>
      </c>
      <c r="E250">
        <v>1</v>
      </c>
      <c r="F250" t="s">
        <v>16</v>
      </c>
      <c r="G250" t="s">
        <v>15</v>
      </c>
      <c r="H250">
        <v>10</v>
      </c>
      <c r="I250">
        <v>20.010000000000002</v>
      </c>
      <c r="J250" t="s">
        <v>21</v>
      </c>
      <c r="K250">
        <v>580000</v>
      </c>
      <c r="L250">
        <v>0.23513999999999999</v>
      </c>
      <c r="M250">
        <v>580000</v>
      </c>
      <c r="N250">
        <v>0.15715000000000001</v>
      </c>
    </row>
    <row r="251" spans="1:14" x14ac:dyDescent="0.25">
      <c r="A251" t="s">
        <v>115</v>
      </c>
      <c r="B251" t="s">
        <v>19</v>
      </c>
      <c r="C251">
        <v>0</v>
      </c>
      <c r="D251">
        <v>3.3009999999999998E-2</v>
      </c>
      <c r="E251">
        <v>10</v>
      </c>
      <c r="F251" t="s">
        <v>16</v>
      </c>
      <c r="G251" t="s">
        <v>15</v>
      </c>
      <c r="H251">
        <v>10</v>
      </c>
      <c r="I251">
        <v>20.010000000000002</v>
      </c>
      <c r="J251" t="s">
        <v>21</v>
      </c>
      <c r="K251">
        <v>5800000</v>
      </c>
      <c r="L251">
        <v>4.6912000000000002E-2</v>
      </c>
      <c r="M251">
        <v>5800000</v>
      </c>
      <c r="N251">
        <v>1.5715E-2</v>
      </c>
    </row>
    <row r="252" spans="1:14" x14ac:dyDescent="0.25">
      <c r="A252" t="s">
        <v>115</v>
      </c>
      <c r="B252" t="s">
        <v>19</v>
      </c>
      <c r="C252">
        <v>0</v>
      </c>
      <c r="D252">
        <v>3.3009999999999998E-2</v>
      </c>
      <c r="E252">
        <v>9.9999999999999995E-7</v>
      </c>
      <c r="F252" t="s">
        <v>16</v>
      </c>
      <c r="G252" t="s">
        <v>15</v>
      </c>
      <c r="H252">
        <v>20</v>
      </c>
      <c r="I252">
        <v>50.01</v>
      </c>
      <c r="J252" t="s">
        <v>21</v>
      </c>
      <c r="K252">
        <v>24</v>
      </c>
      <c r="L252">
        <v>2300</v>
      </c>
      <c r="M252">
        <v>23.565000000000001</v>
      </c>
      <c r="N252">
        <v>2300.9</v>
      </c>
    </row>
    <row r="253" spans="1:14" x14ac:dyDescent="0.25">
      <c r="A253" t="s">
        <v>115</v>
      </c>
      <c r="B253" t="s">
        <v>19</v>
      </c>
      <c r="C253">
        <v>0</v>
      </c>
      <c r="D253">
        <v>3.3009999999999998E-2</v>
      </c>
      <c r="E253">
        <v>1.0000000000000001E-5</v>
      </c>
      <c r="F253" t="s">
        <v>16</v>
      </c>
      <c r="G253" t="s">
        <v>15</v>
      </c>
      <c r="H253">
        <v>20</v>
      </c>
      <c r="I253">
        <v>50.01</v>
      </c>
      <c r="J253" t="s">
        <v>21</v>
      </c>
      <c r="K253">
        <v>24.224</v>
      </c>
      <c r="L253">
        <v>2286.5</v>
      </c>
      <c r="M253">
        <v>24.216000000000001</v>
      </c>
      <c r="N253">
        <v>2286.3000000000002</v>
      </c>
    </row>
    <row r="254" spans="1:14" x14ac:dyDescent="0.25">
      <c r="A254" t="s">
        <v>115</v>
      </c>
      <c r="B254" t="s">
        <v>19</v>
      </c>
      <c r="C254">
        <v>0</v>
      </c>
      <c r="D254">
        <v>3.3009999999999998E-2</v>
      </c>
      <c r="E254">
        <v>1E-4</v>
      </c>
      <c r="F254" t="s">
        <v>16</v>
      </c>
      <c r="G254" t="s">
        <v>15</v>
      </c>
      <c r="H254">
        <v>20</v>
      </c>
      <c r="I254">
        <v>50.01</v>
      </c>
      <c r="J254" t="s">
        <v>21</v>
      </c>
      <c r="K254">
        <v>61.904000000000003</v>
      </c>
      <c r="L254">
        <v>1615.7</v>
      </c>
      <c r="M254">
        <v>61.89</v>
      </c>
      <c r="N254">
        <v>1614.4</v>
      </c>
    </row>
    <row r="255" spans="1:14" x14ac:dyDescent="0.25">
      <c r="A255" t="s">
        <v>115</v>
      </c>
      <c r="B255" t="s">
        <v>19</v>
      </c>
      <c r="C255">
        <v>0</v>
      </c>
      <c r="D255">
        <v>3.3009999999999998E-2</v>
      </c>
      <c r="E255">
        <v>1E-3</v>
      </c>
      <c r="F255" t="s">
        <v>16</v>
      </c>
      <c r="G255" t="s">
        <v>15</v>
      </c>
      <c r="H255">
        <v>20</v>
      </c>
      <c r="I255">
        <v>50.01</v>
      </c>
      <c r="J255" t="s">
        <v>21</v>
      </c>
      <c r="K255">
        <v>580.34</v>
      </c>
      <c r="L255">
        <v>247.93</v>
      </c>
      <c r="M255">
        <v>580.33000000000004</v>
      </c>
      <c r="N255">
        <v>246.73</v>
      </c>
    </row>
    <row r="256" spans="1:14" x14ac:dyDescent="0.25">
      <c r="A256" t="s">
        <v>115</v>
      </c>
      <c r="B256" t="s">
        <v>19</v>
      </c>
      <c r="C256">
        <v>0</v>
      </c>
      <c r="D256">
        <v>3.3009999999999998E-2</v>
      </c>
      <c r="E256">
        <v>0.01</v>
      </c>
      <c r="F256" t="s">
        <v>16</v>
      </c>
      <c r="G256" t="s">
        <v>15</v>
      </c>
      <c r="H256">
        <v>20</v>
      </c>
      <c r="I256">
        <v>50.01</v>
      </c>
      <c r="J256" t="s">
        <v>21</v>
      </c>
      <c r="K256">
        <v>5800</v>
      </c>
      <c r="L256">
        <v>25.350999999999999</v>
      </c>
      <c r="M256">
        <v>5800</v>
      </c>
      <c r="N256">
        <v>24.864000000000001</v>
      </c>
    </row>
    <row r="257" spans="1:14" x14ac:dyDescent="0.25">
      <c r="A257" t="s">
        <v>115</v>
      </c>
      <c r="B257" t="s">
        <v>19</v>
      </c>
      <c r="C257">
        <v>0</v>
      </c>
      <c r="D257">
        <v>3.3009999999999998E-2</v>
      </c>
      <c r="E257">
        <v>0.1</v>
      </c>
      <c r="F257" t="s">
        <v>16</v>
      </c>
      <c r="G257" t="s">
        <v>15</v>
      </c>
      <c r="H257">
        <v>20</v>
      </c>
      <c r="I257">
        <v>50.01</v>
      </c>
      <c r="J257" t="s">
        <v>21</v>
      </c>
      <c r="K257">
        <v>58000</v>
      </c>
      <c r="L257">
        <v>2.6816</v>
      </c>
      <c r="M257">
        <v>58000</v>
      </c>
      <c r="N257">
        <v>2.4866000000000001</v>
      </c>
    </row>
    <row r="258" spans="1:14" x14ac:dyDescent="0.25">
      <c r="A258" t="s">
        <v>115</v>
      </c>
      <c r="B258" t="s">
        <v>19</v>
      </c>
      <c r="C258">
        <v>0</v>
      </c>
      <c r="D258">
        <v>3.3009999999999998E-2</v>
      </c>
      <c r="E258">
        <v>1</v>
      </c>
      <c r="F258" t="s">
        <v>16</v>
      </c>
      <c r="G258" t="s">
        <v>15</v>
      </c>
      <c r="H258">
        <v>20</v>
      </c>
      <c r="I258">
        <v>50.01</v>
      </c>
      <c r="J258" t="s">
        <v>21</v>
      </c>
      <c r="K258">
        <v>580000</v>
      </c>
      <c r="L258">
        <v>0.32665</v>
      </c>
      <c r="M258">
        <v>580000</v>
      </c>
      <c r="N258">
        <v>0.24865999999999999</v>
      </c>
    </row>
    <row r="259" spans="1:14" x14ac:dyDescent="0.25">
      <c r="A259" t="s">
        <v>115</v>
      </c>
      <c r="B259" t="s">
        <v>19</v>
      </c>
      <c r="C259">
        <v>0</v>
      </c>
      <c r="D259">
        <v>3.3009999999999998E-2</v>
      </c>
      <c r="E259">
        <v>10</v>
      </c>
      <c r="F259" t="s">
        <v>16</v>
      </c>
      <c r="G259" t="s">
        <v>15</v>
      </c>
      <c r="H259">
        <v>20</v>
      </c>
      <c r="I259">
        <v>50.01</v>
      </c>
      <c r="J259" t="s">
        <v>21</v>
      </c>
      <c r="K259">
        <v>5800000</v>
      </c>
      <c r="L259">
        <v>5.6063000000000002E-2</v>
      </c>
      <c r="M259">
        <v>5800000</v>
      </c>
      <c r="N259">
        <v>2.4865999999999999E-2</v>
      </c>
    </row>
    <row r="260" spans="1:14" x14ac:dyDescent="0.25">
      <c r="A260" t="s">
        <v>115</v>
      </c>
      <c r="B260" t="s">
        <v>19</v>
      </c>
      <c r="C260">
        <v>0</v>
      </c>
      <c r="D260">
        <v>3.3009999999999998E-2</v>
      </c>
      <c r="E260">
        <v>9.9999999999999995E-7</v>
      </c>
      <c r="F260" t="s">
        <v>16</v>
      </c>
      <c r="G260" t="s">
        <v>15</v>
      </c>
      <c r="H260">
        <v>50</v>
      </c>
      <c r="I260">
        <v>100</v>
      </c>
      <c r="J260" t="s">
        <v>21</v>
      </c>
      <c r="K260">
        <v>40</v>
      </c>
      <c r="L260">
        <v>4000</v>
      </c>
      <c r="M260">
        <v>38.936999999999998</v>
      </c>
      <c r="N260">
        <v>4027</v>
      </c>
    </row>
    <row r="261" spans="1:14" x14ac:dyDescent="0.25">
      <c r="A261" t="s">
        <v>115</v>
      </c>
      <c r="B261" t="s">
        <v>19</v>
      </c>
      <c r="C261">
        <v>0</v>
      </c>
      <c r="D261">
        <v>3.3009999999999998E-2</v>
      </c>
      <c r="E261">
        <v>1.0000000000000001E-5</v>
      </c>
      <c r="F261" t="s">
        <v>16</v>
      </c>
      <c r="G261" t="s">
        <v>15</v>
      </c>
      <c r="H261">
        <v>50</v>
      </c>
      <c r="I261">
        <v>100.01</v>
      </c>
      <c r="J261" t="s">
        <v>21</v>
      </c>
      <c r="K261">
        <v>40</v>
      </c>
      <c r="L261">
        <v>4017.5</v>
      </c>
      <c r="M261">
        <v>39.332000000000001</v>
      </c>
      <c r="N261">
        <v>4018</v>
      </c>
    </row>
    <row r="262" spans="1:14" x14ac:dyDescent="0.25">
      <c r="A262" t="s">
        <v>115</v>
      </c>
      <c r="B262" t="s">
        <v>19</v>
      </c>
      <c r="C262">
        <v>0</v>
      </c>
      <c r="D262">
        <v>3.3009999999999998E-2</v>
      </c>
      <c r="E262">
        <v>1E-4</v>
      </c>
      <c r="F262" t="s">
        <v>16</v>
      </c>
      <c r="G262" t="s">
        <v>15</v>
      </c>
      <c r="H262">
        <v>50</v>
      </c>
      <c r="I262">
        <v>100.01</v>
      </c>
      <c r="J262" t="s">
        <v>21</v>
      </c>
      <c r="K262">
        <v>68.858000000000004</v>
      </c>
      <c r="L262">
        <v>3411.4</v>
      </c>
      <c r="M262">
        <v>68.766000000000005</v>
      </c>
      <c r="N262">
        <v>3411.7</v>
      </c>
    </row>
    <row r="263" spans="1:14" x14ac:dyDescent="0.25">
      <c r="A263" t="s">
        <v>115</v>
      </c>
      <c r="B263" t="s">
        <v>19</v>
      </c>
      <c r="C263">
        <v>0</v>
      </c>
      <c r="D263">
        <v>3.3009999999999998E-2</v>
      </c>
      <c r="E263">
        <v>1E-3</v>
      </c>
      <c r="F263" t="s">
        <v>16</v>
      </c>
      <c r="G263" t="s">
        <v>15</v>
      </c>
      <c r="H263">
        <v>50</v>
      </c>
      <c r="I263">
        <v>100.01</v>
      </c>
      <c r="J263" t="s">
        <v>21</v>
      </c>
      <c r="K263">
        <v>580.9</v>
      </c>
      <c r="L263">
        <v>730.69</v>
      </c>
      <c r="M263">
        <v>580.86</v>
      </c>
      <c r="N263">
        <v>729</v>
      </c>
    </row>
    <row r="264" spans="1:14" x14ac:dyDescent="0.25">
      <c r="A264" t="s">
        <v>115</v>
      </c>
      <c r="B264" t="s">
        <v>19</v>
      </c>
      <c r="C264">
        <v>0</v>
      </c>
      <c r="D264">
        <v>3.3009999999999998E-2</v>
      </c>
      <c r="E264">
        <v>0.01</v>
      </c>
      <c r="F264" t="s">
        <v>16</v>
      </c>
      <c r="G264" t="s">
        <v>15</v>
      </c>
      <c r="H264">
        <v>50</v>
      </c>
      <c r="I264">
        <v>100.01</v>
      </c>
      <c r="J264" t="s">
        <v>21</v>
      </c>
      <c r="K264">
        <v>5800.1</v>
      </c>
      <c r="L264">
        <v>75.275000000000006</v>
      </c>
      <c r="M264">
        <v>5800.1</v>
      </c>
      <c r="N264">
        <v>74.549000000000007</v>
      </c>
    </row>
    <row r="265" spans="1:14" x14ac:dyDescent="0.25">
      <c r="A265" t="s">
        <v>115</v>
      </c>
      <c r="B265" t="s">
        <v>19</v>
      </c>
      <c r="C265">
        <v>0</v>
      </c>
      <c r="D265">
        <v>3.3009999999999998E-2</v>
      </c>
      <c r="E265">
        <v>0.1</v>
      </c>
      <c r="F265" t="s">
        <v>16</v>
      </c>
      <c r="G265" t="s">
        <v>15</v>
      </c>
      <c r="H265">
        <v>50</v>
      </c>
      <c r="I265">
        <v>100.01</v>
      </c>
      <c r="J265" t="s">
        <v>21</v>
      </c>
      <c r="K265">
        <v>58000</v>
      </c>
      <c r="L265">
        <v>7.7473999999999998</v>
      </c>
      <c r="M265">
        <v>58000</v>
      </c>
      <c r="N265">
        <v>7.4565999999999999</v>
      </c>
    </row>
    <row r="266" spans="1:14" x14ac:dyDescent="0.25">
      <c r="A266" t="s">
        <v>115</v>
      </c>
      <c r="B266" t="s">
        <v>19</v>
      </c>
      <c r="C266">
        <v>0</v>
      </c>
      <c r="D266">
        <v>3.3009999999999998E-2</v>
      </c>
      <c r="E266">
        <v>1</v>
      </c>
      <c r="F266" t="s">
        <v>16</v>
      </c>
      <c r="G266" t="s">
        <v>15</v>
      </c>
      <c r="H266">
        <v>50</v>
      </c>
      <c r="I266">
        <v>100.01</v>
      </c>
      <c r="J266" t="s">
        <v>21</v>
      </c>
      <c r="K266">
        <v>580000</v>
      </c>
      <c r="L266">
        <v>0.86197000000000001</v>
      </c>
      <c r="M266">
        <v>580000</v>
      </c>
      <c r="N266">
        <v>0.74565999999999999</v>
      </c>
    </row>
    <row r="267" spans="1:14" x14ac:dyDescent="0.25">
      <c r="A267" t="s">
        <v>115</v>
      </c>
      <c r="B267" t="s">
        <v>19</v>
      </c>
      <c r="C267">
        <v>0</v>
      </c>
      <c r="D267">
        <v>3.3009999999999998E-2</v>
      </c>
      <c r="E267">
        <v>10</v>
      </c>
      <c r="F267" t="s">
        <v>16</v>
      </c>
      <c r="G267" t="s">
        <v>15</v>
      </c>
      <c r="H267">
        <v>50</v>
      </c>
      <c r="I267">
        <v>100.01</v>
      </c>
      <c r="J267" t="s">
        <v>21</v>
      </c>
      <c r="K267">
        <v>5800000</v>
      </c>
      <c r="L267">
        <v>0.12109</v>
      </c>
      <c r="M267">
        <v>5800000</v>
      </c>
      <c r="N267">
        <v>7.4565999999999993E-2</v>
      </c>
    </row>
    <row r="268" spans="1:14" x14ac:dyDescent="0.25">
      <c r="A268" t="s">
        <v>115</v>
      </c>
      <c r="B268" t="s">
        <v>19</v>
      </c>
      <c r="C268">
        <v>0</v>
      </c>
      <c r="D268">
        <v>3.3009999999999998E-2</v>
      </c>
      <c r="E268">
        <v>9.9999999999999995E-7</v>
      </c>
      <c r="F268" t="s">
        <v>16</v>
      </c>
      <c r="G268" t="s">
        <v>15</v>
      </c>
      <c r="H268">
        <v>100</v>
      </c>
      <c r="I268">
        <v>500</v>
      </c>
      <c r="J268" t="s">
        <v>21</v>
      </c>
      <c r="K268">
        <v>89</v>
      </c>
      <c r="L268">
        <v>11000</v>
      </c>
      <c r="M268">
        <v>72.86</v>
      </c>
      <c r="N268">
        <v>11473</v>
      </c>
    </row>
    <row r="269" spans="1:14" x14ac:dyDescent="0.25">
      <c r="A269" t="s">
        <v>115</v>
      </c>
      <c r="B269" t="s">
        <v>19</v>
      </c>
      <c r="C269">
        <v>0</v>
      </c>
      <c r="D269">
        <v>3.3009999999999998E-2</v>
      </c>
      <c r="E269">
        <v>1.0000000000000001E-5</v>
      </c>
      <c r="F269" t="s">
        <v>16</v>
      </c>
      <c r="G269" t="s">
        <v>15</v>
      </c>
      <c r="H269">
        <v>100</v>
      </c>
      <c r="I269">
        <v>500</v>
      </c>
      <c r="J269" t="s">
        <v>21</v>
      </c>
      <c r="K269">
        <v>89</v>
      </c>
      <c r="L269">
        <v>11468</v>
      </c>
      <c r="M269">
        <v>73.063000000000002</v>
      </c>
      <c r="N269">
        <v>11468</v>
      </c>
    </row>
    <row r="270" spans="1:14" x14ac:dyDescent="0.25">
      <c r="A270" t="s">
        <v>115</v>
      </c>
      <c r="B270" t="s">
        <v>19</v>
      </c>
      <c r="C270">
        <v>0</v>
      </c>
      <c r="D270">
        <v>3.3009999999999998E-2</v>
      </c>
      <c r="E270">
        <v>1E-4</v>
      </c>
      <c r="F270" t="s">
        <v>16</v>
      </c>
      <c r="G270" t="s">
        <v>15</v>
      </c>
      <c r="H270">
        <v>100</v>
      </c>
      <c r="I270">
        <v>500</v>
      </c>
      <c r="J270" t="s">
        <v>21</v>
      </c>
      <c r="K270">
        <v>91.463999999999999</v>
      </c>
      <c r="L270">
        <v>11024</v>
      </c>
      <c r="M270">
        <v>91.322000000000003</v>
      </c>
      <c r="N270">
        <v>11026</v>
      </c>
    </row>
    <row r="271" spans="1:14" x14ac:dyDescent="0.25">
      <c r="A271" t="s">
        <v>115</v>
      </c>
      <c r="B271" t="s">
        <v>19</v>
      </c>
      <c r="C271">
        <v>0</v>
      </c>
      <c r="D271">
        <v>3.3009999999999998E-2</v>
      </c>
      <c r="E271">
        <v>1E-3</v>
      </c>
      <c r="F271" t="s">
        <v>16</v>
      </c>
      <c r="G271" t="s">
        <v>15</v>
      </c>
      <c r="H271">
        <v>100</v>
      </c>
      <c r="I271">
        <v>500</v>
      </c>
      <c r="J271" t="s">
        <v>21</v>
      </c>
      <c r="K271">
        <v>581.54</v>
      </c>
      <c r="L271">
        <v>4655.8999999999996</v>
      </c>
      <c r="M271">
        <v>581.45000000000005</v>
      </c>
      <c r="N271">
        <v>4653.2</v>
      </c>
    </row>
    <row r="272" spans="1:14" x14ac:dyDescent="0.25">
      <c r="A272" t="s">
        <v>115</v>
      </c>
      <c r="B272" t="s">
        <v>19</v>
      </c>
      <c r="C272">
        <v>0</v>
      </c>
      <c r="D272">
        <v>3.3009999999999998E-2</v>
      </c>
      <c r="E272">
        <v>0.01</v>
      </c>
      <c r="F272" t="s">
        <v>16</v>
      </c>
      <c r="G272" t="s">
        <v>15</v>
      </c>
      <c r="H272">
        <v>100</v>
      </c>
      <c r="I272">
        <v>500</v>
      </c>
      <c r="J272" t="s">
        <v>21</v>
      </c>
      <c r="K272">
        <v>5800.1</v>
      </c>
      <c r="L272">
        <v>530.77</v>
      </c>
      <c r="M272">
        <v>5800.1</v>
      </c>
      <c r="N272">
        <v>529.12</v>
      </c>
    </row>
    <row r="273" spans="1:14" x14ac:dyDescent="0.25">
      <c r="A273" t="s">
        <v>115</v>
      </c>
      <c r="B273" t="s">
        <v>19</v>
      </c>
      <c r="C273">
        <v>0</v>
      </c>
      <c r="D273">
        <v>3.3009999999999998E-2</v>
      </c>
      <c r="E273">
        <v>0.1</v>
      </c>
      <c r="F273" t="s">
        <v>16</v>
      </c>
      <c r="G273" t="s">
        <v>15</v>
      </c>
      <c r="H273">
        <v>100</v>
      </c>
      <c r="I273">
        <v>500</v>
      </c>
      <c r="J273" t="s">
        <v>21</v>
      </c>
      <c r="K273">
        <v>58000</v>
      </c>
      <c r="L273">
        <v>53.658999999999999</v>
      </c>
      <c r="M273">
        <v>58000</v>
      </c>
      <c r="N273">
        <v>52.994</v>
      </c>
    </row>
    <row r="274" spans="1:14" x14ac:dyDescent="0.25">
      <c r="A274" t="s">
        <v>115</v>
      </c>
      <c r="B274" t="s">
        <v>19</v>
      </c>
      <c r="C274">
        <v>0</v>
      </c>
      <c r="D274">
        <v>3.3009999999999998E-2</v>
      </c>
      <c r="E274">
        <v>1</v>
      </c>
      <c r="F274" t="s">
        <v>16</v>
      </c>
      <c r="G274" t="s">
        <v>15</v>
      </c>
      <c r="H274">
        <v>100</v>
      </c>
      <c r="I274">
        <v>500</v>
      </c>
      <c r="J274" t="s">
        <v>21</v>
      </c>
      <c r="K274">
        <v>580000</v>
      </c>
      <c r="L274">
        <v>5.5656999999999996</v>
      </c>
      <c r="M274">
        <v>580000</v>
      </c>
      <c r="N274">
        <v>5.2995000000000001</v>
      </c>
    </row>
    <row r="275" spans="1:14" x14ac:dyDescent="0.25">
      <c r="A275" t="s">
        <v>115</v>
      </c>
      <c r="B275" t="s">
        <v>19</v>
      </c>
      <c r="C275">
        <v>0</v>
      </c>
      <c r="D275">
        <v>3.3009999999999998E-2</v>
      </c>
      <c r="E275">
        <v>9.9999999999999995E-7</v>
      </c>
      <c r="F275" t="s">
        <v>16</v>
      </c>
      <c r="G275" t="s">
        <v>15</v>
      </c>
      <c r="H275">
        <v>500</v>
      </c>
      <c r="I275">
        <v>501</v>
      </c>
      <c r="J275" t="s">
        <v>21</v>
      </c>
      <c r="K275">
        <v>89</v>
      </c>
      <c r="L275">
        <v>11000</v>
      </c>
      <c r="M275">
        <v>72.86</v>
      </c>
      <c r="N275">
        <v>11473</v>
      </c>
    </row>
    <row r="276" spans="1:14" x14ac:dyDescent="0.25">
      <c r="A276" t="s">
        <v>115</v>
      </c>
      <c r="B276" t="s">
        <v>19</v>
      </c>
      <c r="C276">
        <v>0</v>
      </c>
      <c r="D276">
        <v>3.3009999999999998E-2</v>
      </c>
      <c r="E276">
        <v>1.0000000000000001E-5</v>
      </c>
      <c r="F276" t="s">
        <v>16</v>
      </c>
      <c r="G276" t="s">
        <v>15</v>
      </c>
      <c r="H276">
        <v>500</v>
      </c>
      <c r="I276">
        <v>501</v>
      </c>
      <c r="J276" t="s">
        <v>21</v>
      </c>
      <c r="K276">
        <v>89</v>
      </c>
      <c r="L276">
        <v>11468</v>
      </c>
      <c r="M276">
        <v>73.063000000000002</v>
      </c>
      <c r="N276">
        <v>11468</v>
      </c>
    </row>
    <row r="277" spans="1:14" x14ac:dyDescent="0.25">
      <c r="A277" t="s">
        <v>115</v>
      </c>
      <c r="B277" t="s">
        <v>19</v>
      </c>
      <c r="C277">
        <v>0</v>
      </c>
      <c r="D277">
        <v>3.3009999999999998E-2</v>
      </c>
      <c r="E277">
        <v>1E-4</v>
      </c>
      <c r="F277" t="s">
        <v>16</v>
      </c>
      <c r="G277" t="s">
        <v>15</v>
      </c>
      <c r="H277">
        <v>500</v>
      </c>
      <c r="I277">
        <v>501</v>
      </c>
      <c r="J277" t="s">
        <v>21</v>
      </c>
      <c r="K277">
        <v>91.463999999999999</v>
      </c>
      <c r="L277">
        <v>11024</v>
      </c>
      <c r="M277">
        <v>91.322000000000003</v>
      </c>
      <c r="N277">
        <v>11026</v>
      </c>
    </row>
    <row r="278" spans="1:14" x14ac:dyDescent="0.25">
      <c r="A278" t="s">
        <v>115</v>
      </c>
      <c r="B278" t="s">
        <v>19</v>
      </c>
      <c r="C278">
        <v>0</v>
      </c>
      <c r="D278">
        <v>3.3009999999999998E-2</v>
      </c>
      <c r="E278">
        <v>1E-3</v>
      </c>
      <c r="F278" t="s">
        <v>16</v>
      </c>
      <c r="G278" t="s">
        <v>15</v>
      </c>
      <c r="H278">
        <v>500</v>
      </c>
      <c r="I278">
        <v>501</v>
      </c>
      <c r="J278" t="s">
        <v>21</v>
      </c>
      <c r="K278">
        <v>581.54</v>
      </c>
      <c r="L278">
        <v>4655.8999999999996</v>
      </c>
      <c r="M278">
        <v>581.45000000000005</v>
      </c>
      <c r="N278">
        <v>4653.2</v>
      </c>
    </row>
    <row r="279" spans="1:14" x14ac:dyDescent="0.25">
      <c r="A279" t="s">
        <v>115</v>
      </c>
      <c r="B279" t="s">
        <v>19</v>
      </c>
      <c r="C279">
        <v>0</v>
      </c>
      <c r="D279">
        <v>3.3009999999999998E-2</v>
      </c>
      <c r="E279">
        <v>0.01</v>
      </c>
      <c r="F279" t="s">
        <v>16</v>
      </c>
      <c r="G279" t="s">
        <v>15</v>
      </c>
      <c r="H279">
        <v>500</v>
      </c>
      <c r="I279">
        <v>501</v>
      </c>
      <c r="J279" t="s">
        <v>21</v>
      </c>
      <c r="K279">
        <v>5800.1</v>
      </c>
      <c r="L279">
        <v>530.77</v>
      </c>
      <c r="M279">
        <v>5800.1</v>
      </c>
      <c r="N279">
        <v>529.12</v>
      </c>
    </row>
    <row r="280" spans="1:14" x14ac:dyDescent="0.25">
      <c r="A280" t="s">
        <v>115</v>
      </c>
      <c r="B280" t="s">
        <v>19</v>
      </c>
      <c r="C280">
        <v>0</v>
      </c>
      <c r="D280">
        <v>3.3009999999999998E-2</v>
      </c>
      <c r="E280">
        <v>0.1</v>
      </c>
      <c r="F280" t="s">
        <v>16</v>
      </c>
      <c r="G280" t="s">
        <v>15</v>
      </c>
      <c r="H280">
        <v>500</v>
      </c>
      <c r="I280">
        <v>501</v>
      </c>
      <c r="J280" t="s">
        <v>21</v>
      </c>
      <c r="K280">
        <v>58000</v>
      </c>
      <c r="L280">
        <v>53.658999999999999</v>
      </c>
      <c r="M280">
        <v>58000</v>
      </c>
      <c r="N280">
        <v>52.994</v>
      </c>
    </row>
    <row r="281" spans="1:14" x14ac:dyDescent="0.25">
      <c r="A281" t="s">
        <v>115</v>
      </c>
      <c r="B281" t="s">
        <v>19</v>
      </c>
      <c r="C281">
        <v>0</v>
      </c>
      <c r="D281">
        <v>3.3009999999999998E-2</v>
      </c>
      <c r="E281">
        <v>1</v>
      </c>
      <c r="F281" t="s">
        <v>16</v>
      </c>
      <c r="G281" t="s">
        <v>15</v>
      </c>
      <c r="H281">
        <v>500</v>
      </c>
      <c r="I281">
        <v>501</v>
      </c>
      <c r="J281" t="s">
        <v>21</v>
      </c>
      <c r="K281">
        <v>580000</v>
      </c>
      <c r="L281">
        <v>5.5656999999999996</v>
      </c>
      <c r="M281">
        <v>580000</v>
      </c>
      <c r="N281">
        <v>5.2995000000000001</v>
      </c>
    </row>
    <row r="282" spans="1:14" x14ac:dyDescent="0.25">
      <c r="A282" t="s">
        <v>115</v>
      </c>
      <c r="B282" t="s">
        <v>19</v>
      </c>
      <c r="C282">
        <v>0</v>
      </c>
      <c r="D282">
        <v>3.3009999999999998E-2</v>
      </c>
      <c r="E282">
        <v>10</v>
      </c>
      <c r="F282" t="s">
        <v>16</v>
      </c>
      <c r="G282" t="s">
        <v>15</v>
      </c>
      <c r="H282">
        <v>100</v>
      </c>
      <c r="I282">
        <v>500.01</v>
      </c>
      <c r="J282" t="s">
        <v>21</v>
      </c>
      <c r="K282">
        <v>5800000</v>
      </c>
      <c r="L282">
        <v>0.63641999999999999</v>
      </c>
      <c r="M282">
        <v>5800000</v>
      </c>
      <c r="N282">
        <v>0.52995000000000003</v>
      </c>
    </row>
    <row r="283" spans="1:14" x14ac:dyDescent="0.25">
      <c r="A283" t="s">
        <v>115</v>
      </c>
      <c r="B283" t="s">
        <v>19</v>
      </c>
      <c r="C283">
        <v>3.3000000000000002E-2</v>
      </c>
      <c r="D283">
        <v>0.33001000000000003</v>
      </c>
      <c r="E283">
        <v>9.9999999999999995E-7</v>
      </c>
      <c r="F283" t="s">
        <v>16</v>
      </c>
      <c r="G283" t="s">
        <v>15</v>
      </c>
      <c r="H283">
        <v>0.01</v>
      </c>
      <c r="I283">
        <v>4.5010000000000001E-2</v>
      </c>
      <c r="J283" t="s">
        <v>21</v>
      </c>
      <c r="K283">
        <v>33</v>
      </c>
      <c r="L283">
        <v>550</v>
      </c>
      <c r="M283">
        <v>23.236000000000001</v>
      </c>
      <c r="N283">
        <v>577.95000000000005</v>
      </c>
    </row>
    <row r="284" spans="1:14" x14ac:dyDescent="0.25">
      <c r="A284" t="s">
        <v>115</v>
      </c>
      <c r="B284" t="s">
        <v>19</v>
      </c>
      <c r="C284">
        <v>3.3000000000000002E-2</v>
      </c>
      <c r="D284">
        <v>0.33001000000000003</v>
      </c>
      <c r="E284">
        <v>1.0000000000000001E-5</v>
      </c>
      <c r="F284" t="s">
        <v>16</v>
      </c>
      <c r="G284" t="s">
        <v>15</v>
      </c>
      <c r="H284">
        <v>0.01</v>
      </c>
      <c r="I284">
        <v>4.5010000000000001E-2</v>
      </c>
      <c r="J284" t="s">
        <v>21</v>
      </c>
      <c r="K284">
        <v>33</v>
      </c>
      <c r="L284">
        <v>550.17999999999995</v>
      </c>
      <c r="M284">
        <v>23.663</v>
      </c>
      <c r="N284">
        <v>576.89</v>
      </c>
    </row>
    <row r="285" spans="1:14" x14ac:dyDescent="0.25">
      <c r="A285" t="s">
        <v>115</v>
      </c>
      <c r="B285" t="s">
        <v>19</v>
      </c>
      <c r="C285">
        <v>3.3000000000000002E-2</v>
      </c>
      <c r="D285">
        <v>0.33001000000000003</v>
      </c>
      <c r="E285">
        <v>1E-4</v>
      </c>
      <c r="F285" t="s">
        <v>16</v>
      </c>
      <c r="G285" t="s">
        <v>15</v>
      </c>
      <c r="H285">
        <v>0.01</v>
      </c>
      <c r="I285">
        <v>4.5010000000000001E-2</v>
      </c>
      <c r="J285" t="s">
        <v>21</v>
      </c>
      <c r="K285">
        <v>55.234000000000002</v>
      </c>
      <c r="L285">
        <v>504.47</v>
      </c>
      <c r="M285">
        <v>55.134999999999998</v>
      </c>
      <c r="N285">
        <v>504.68</v>
      </c>
    </row>
    <row r="286" spans="1:14" x14ac:dyDescent="0.25">
      <c r="A286" t="s">
        <v>115</v>
      </c>
      <c r="B286" t="s">
        <v>19</v>
      </c>
      <c r="C286">
        <v>3.3000000000000002E-2</v>
      </c>
      <c r="D286">
        <v>0.33001000000000003</v>
      </c>
      <c r="E286">
        <v>1E-3</v>
      </c>
      <c r="F286" t="s">
        <v>16</v>
      </c>
      <c r="G286" t="s">
        <v>15</v>
      </c>
      <c r="H286">
        <v>0.01</v>
      </c>
      <c r="I286">
        <v>4.5010000000000001E-2</v>
      </c>
      <c r="J286" t="s">
        <v>21</v>
      </c>
      <c r="K286">
        <v>577.51</v>
      </c>
      <c r="L286">
        <v>123.44</v>
      </c>
      <c r="M286">
        <v>577.47</v>
      </c>
      <c r="N286">
        <v>123.45</v>
      </c>
    </row>
    <row r="287" spans="1:14" x14ac:dyDescent="0.25">
      <c r="A287" t="s">
        <v>115</v>
      </c>
      <c r="B287" t="s">
        <v>19</v>
      </c>
      <c r="C287">
        <v>3.3000000000000002E-2</v>
      </c>
      <c r="D287">
        <v>0.33001000000000003</v>
      </c>
      <c r="E287">
        <v>0.01</v>
      </c>
      <c r="F287" t="s">
        <v>16</v>
      </c>
      <c r="G287" t="s">
        <v>15</v>
      </c>
      <c r="H287">
        <v>0.01</v>
      </c>
      <c r="I287">
        <v>4.5010000000000001E-2</v>
      </c>
      <c r="J287" t="s">
        <v>21</v>
      </c>
      <c r="K287">
        <v>5799.8</v>
      </c>
      <c r="L287">
        <v>12.763</v>
      </c>
      <c r="M287">
        <v>577.47</v>
      </c>
      <c r="N287">
        <v>12.763</v>
      </c>
    </row>
    <row r="288" spans="1:14" x14ac:dyDescent="0.25">
      <c r="A288" t="s">
        <v>115</v>
      </c>
      <c r="B288" t="s">
        <v>19</v>
      </c>
      <c r="C288">
        <v>3.3000000000000002E-2</v>
      </c>
      <c r="D288">
        <v>0.33001000000000003</v>
      </c>
      <c r="E288">
        <v>9.9999999999999995E-7</v>
      </c>
      <c r="F288" t="s">
        <v>16</v>
      </c>
      <c r="G288" t="s">
        <v>15</v>
      </c>
      <c r="H288">
        <v>4.4999999999999998E-2</v>
      </c>
      <c r="I288">
        <v>10.00001</v>
      </c>
      <c r="J288" t="s">
        <v>21</v>
      </c>
      <c r="K288">
        <v>24</v>
      </c>
      <c r="L288">
        <v>350</v>
      </c>
      <c r="M288">
        <v>23.254000000000001</v>
      </c>
      <c r="N288">
        <v>347.52</v>
      </c>
    </row>
    <row r="289" spans="1:14" x14ac:dyDescent="0.25">
      <c r="A289" t="s">
        <v>115</v>
      </c>
      <c r="B289" t="s">
        <v>19</v>
      </c>
      <c r="C289">
        <v>3.3000000000000002E-2</v>
      </c>
      <c r="D289">
        <v>0.33001000000000003</v>
      </c>
      <c r="E289">
        <v>1.0000000000000001E-5</v>
      </c>
      <c r="F289" t="s">
        <v>16</v>
      </c>
      <c r="G289" t="s">
        <v>15</v>
      </c>
      <c r="H289">
        <v>4.4999999999999998E-2</v>
      </c>
      <c r="I289">
        <v>10.00001</v>
      </c>
      <c r="J289" t="s">
        <v>21</v>
      </c>
      <c r="K289">
        <v>24</v>
      </c>
      <c r="L289">
        <v>346.2</v>
      </c>
      <c r="M289">
        <v>23.771000000000001</v>
      </c>
      <c r="N289">
        <v>346.32</v>
      </c>
    </row>
    <row r="290" spans="1:14" x14ac:dyDescent="0.25">
      <c r="A290" t="s">
        <v>115</v>
      </c>
      <c r="B290" t="s">
        <v>19</v>
      </c>
      <c r="C290">
        <v>3.3000000000000002E-2</v>
      </c>
      <c r="D290">
        <v>0.33001000000000003</v>
      </c>
      <c r="E290">
        <v>1E-4</v>
      </c>
      <c r="F290" t="s">
        <v>16</v>
      </c>
      <c r="G290" t="s">
        <v>15</v>
      </c>
      <c r="H290">
        <v>4.4999999999999998E-2</v>
      </c>
      <c r="I290">
        <v>10.00001</v>
      </c>
      <c r="J290" t="s">
        <v>21</v>
      </c>
      <c r="K290">
        <v>58.585999999999999</v>
      </c>
      <c r="L290">
        <v>276.02999999999997</v>
      </c>
      <c r="M290">
        <v>58.482999999999997</v>
      </c>
      <c r="N290">
        <v>276.20999999999998</v>
      </c>
    </row>
    <row r="291" spans="1:14" x14ac:dyDescent="0.25">
      <c r="A291" t="s">
        <v>115</v>
      </c>
      <c r="B291" t="s">
        <v>19</v>
      </c>
      <c r="C291">
        <v>3.3000000000000002E-2</v>
      </c>
      <c r="D291">
        <v>0.33001000000000003</v>
      </c>
      <c r="E291">
        <v>1E-3</v>
      </c>
      <c r="F291" t="s">
        <v>16</v>
      </c>
      <c r="G291" t="s">
        <v>15</v>
      </c>
      <c r="H291">
        <v>4.4999999999999998E-2</v>
      </c>
      <c r="I291">
        <v>10.00001</v>
      </c>
      <c r="J291" t="s">
        <v>21</v>
      </c>
      <c r="K291">
        <v>579.4</v>
      </c>
      <c r="L291">
        <v>50.965000000000003</v>
      </c>
      <c r="M291">
        <v>579.36</v>
      </c>
      <c r="N291">
        <v>50.969000000000001</v>
      </c>
    </row>
    <row r="292" spans="1:14" x14ac:dyDescent="0.25">
      <c r="A292" t="s">
        <v>115</v>
      </c>
      <c r="B292" t="s">
        <v>19</v>
      </c>
      <c r="C292">
        <v>3.3000000000000002E-2</v>
      </c>
      <c r="D292">
        <v>0.33001000000000003</v>
      </c>
      <c r="E292">
        <v>0.01</v>
      </c>
      <c r="F292" t="s">
        <v>16</v>
      </c>
      <c r="G292" t="s">
        <v>15</v>
      </c>
      <c r="H292">
        <v>4.4999999999999998E-2</v>
      </c>
      <c r="I292">
        <v>10.00001</v>
      </c>
      <c r="J292" t="s">
        <v>21</v>
      </c>
      <c r="K292">
        <v>5800</v>
      </c>
      <c r="L292">
        <v>5.1718000000000002</v>
      </c>
      <c r="M292">
        <v>5799.9</v>
      </c>
      <c r="N292">
        <v>5.1718000000000002</v>
      </c>
    </row>
    <row r="293" spans="1:14" x14ac:dyDescent="0.25">
      <c r="A293" t="s">
        <v>115</v>
      </c>
      <c r="B293" t="s">
        <v>19</v>
      </c>
      <c r="C293">
        <v>3.3000000000000002E-2</v>
      </c>
      <c r="D293">
        <v>0.33001000000000003</v>
      </c>
      <c r="E293">
        <v>9.9999999999999995E-7</v>
      </c>
      <c r="F293" t="s">
        <v>16</v>
      </c>
      <c r="G293" t="s">
        <v>15</v>
      </c>
      <c r="H293">
        <v>10</v>
      </c>
      <c r="I293">
        <v>20.010000000000002</v>
      </c>
      <c r="J293" t="s">
        <v>21</v>
      </c>
      <c r="K293">
        <v>24</v>
      </c>
      <c r="L293">
        <v>810</v>
      </c>
      <c r="M293">
        <v>23.218</v>
      </c>
      <c r="N293">
        <v>808.67</v>
      </c>
    </row>
    <row r="294" spans="1:14" x14ac:dyDescent="0.25">
      <c r="A294" t="s">
        <v>115</v>
      </c>
      <c r="B294" t="s">
        <v>19</v>
      </c>
      <c r="C294">
        <v>3.3000000000000002E-2</v>
      </c>
      <c r="D294">
        <v>0.33001000000000003</v>
      </c>
      <c r="E294">
        <v>1.0000000000000001E-5</v>
      </c>
      <c r="F294" t="s">
        <v>16</v>
      </c>
      <c r="G294" t="s">
        <v>15</v>
      </c>
      <c r="H294">
        <v>10</v>
      </c>
      <c r="I294">
        <v>20.010000000000002</v>
      </c>
      <c r="J294" t="s">
        <v>21</v>
      </c>
      <c r="K294">
        <v>24</v>
      </c>
      <c r="L294">
        <v>807.65</v>
      </c>
      <c r="M294">
        <v>23.582999999999998</v>
      </c>
      <c r="N294">
        <v>807.74</v>
      </c>
    </row>
    <row r="295" spans="1:14" x14ac:dyDescent="0.25">
      <c r="A295" t="s">
        <v>115</v>
      </c>
      <c r="B295" t="s">
        <v>19</v>
      </c>
      <c r="C295">
        <v>3.3000000000000002E-2</v>
      </c>
      <c r="D295">
        <v>0.33001000000000003</v>
      </c>
      <c r="E295">
        <v>1E-4</v>
      </c>
      <c r="F295" t="s">
        <v>16</v>
      </c>
      <c r="G295" t="s">
        <v>15</v>
      </c>
      <c r="H295">
        <v>10</v>
      </c>
      <c r="I295">
        <v>20.010000000000002</v>
      </c>
      <c r="J295" t="s">
        <v>21</v>
      </c>
      <c r="K295">
        <v>52.238</v>
      </c>
      <c r="L295">
        <v>738.2</v>
      </c>
      <c r="M295">
        <v>52.145000000000003</v>
      </c>
      <c r="N295">
        <v>738.41</v>
      </c>
    </row>
    <row r="296" spans="1:14" x14ac:dyDescent="0.25">
      <c r="A296" t="s">
        <v>115</v>
      </c>
      <c r="B296" t="s">
        <v>19</v>
      </c>
      <c r="C296">
        <v>3.3000000000000002E-2</v>
      </c>
      <c r="D296">
        <v>0.33001000000000003</v>
      </c>
      <c r="E296">
        <v>1E-3</v>
      </c>
      <c r="F296" t="s">
        <v>16</v>
      </c>
      <c r="G296" t="s">
        <v>15</v>
      </c>
      <c r="H296">
        <v>10</v>
      </c>
      <c r="I296">
        <v>20.010000000000002</v>
      </c>
      <c r="J296" t="s">
        <v>21</v>
      </c>
      <c r="K296">
        <v>574.82000000000005</v>
      </c>
      <c r="L296">
        <v>223.39</v>
      </c>
      <c r="M296">
        <v>574.77</v>
      </c>
      <c r="N296">
        <v>223.41</v>
      </c>
    </row>
    <row r="297" spans="1:14" x14ac:dyDescent="0.25">
      <c r="A297" t="s">
        <v>115</v>
      </c>
      <c r="B297" t="s">
        <v>19</v>
      </c>
      <c r="C297">
        <v>3.3000000000000002E-2</v>
      </c>
      <c r="D297">
        <v>0.33001000000000003</v>
      </c>
      <c r="E297">
        <v>0.01</v>
      </c>
      <c r="F297" t="s">
        <v>16</v>
      </c>
      <c r="G297" t="s">
        <v>15</v>
      </c>
      <c r="H297">
        <v>10</v>
      </c>
      <c r="I297">
        <v>20.010000000000002</v>
      </c>
      <c r="J297" t="s">
        <v>21</v>
      </c>
      <c r="K297">
        <v>5799.5</v>
      </c>
      <c r="L297">
        <v>23.686</v>
      </c>
      <c r="M297">
        <v>5799.4</v>
      </c>
      <c r="N297">
        <v>23.686</v>
      </c>
    </row>
    <row r="298" spans="1:14" x14ac:dyDescent="0.25">
      <c r="A298" t="s">
        <v>115</v>
      </c>
      <c r="B298" t="s">
        <v>19</v>
      </c>
      <c r="C298">
        <v>3.3000000000000002E-2</v>
      </c>
      <c r="D298">
        <v>0.33001000000000003</v>
      </c>
      <c r="E298">
        <v>9.9999999999999995E-7</v>
      </c>
      <c r="F298" t="s">
        <v>16</v>
      </c>
      <c r="G298" t="s">
        <v>15</v>
      </c>
      <c r="H298">
        <v>20</v>
      </c>
      <c r="I298">
        <v>50.01</v>
      </c>
      <c r="J298" t="s">
        <v>21</v>
      </c>
      <c r="K298">
        <v>47</v>
      </c>
      <c r="L298">
        <v>1200</v>
      </c>
      <c r="M298">
        <v>46.389000000000003</v>
      </c>
      <c r="N298">
        <v>1155.4000000000001</v>
      </c>
    </row>
    <row r="299" spans="1:14" x14ac:dyDescent="0.25">
      <c r="A299" t="s">
        <v>115</v>
      </c>
      <c r="B299" t="s">
        <v>19</v>
      </c>
      <c r="C299">
        <v>3.3000000000000002E-2</v>
      </c>
      <c r="D299">
        <v>0.33001000000000003</v>
      </c>
      <c r="E299">
        <v>1.0000000000000001E-5</v>
      </c>
      <c r="F299" t="s">
        <v>16</v>
      </c>
      <c r="G299" t="s">
        <v>15</v>
      </c>
      <c r="H299">
        <v>20</v>
      </c>
      <c r="I299">
        <v>50.01</v>
      </c>
      <c r="J299" t="s">
        <v>21</v>
      </c>
      <c r="K299">
        <v>47</v>
      </c>
      <c r="L299">
        <v>1154.8</v>
      </c>
      <c r="M299">
        <v>46.618000000000002</v>
      </c>
      <c r="N299">
        <v>1154.8</v>
      </c>
    </row>
    <row r="300" spans="1:14" x14ac:dyDescent="0.25">
      <c r="A300" t="s">
        <v>115</v>
      </c>
      <c r="B300" t="s">
        <v>19</v>
      </c>
      <c r="C300">
        <v>3.3000000000000002E-2</v>
      </c>
      <c r="D300">
        <v>0.33001000000000003</v>
      </c>
      <c r="E300">
        <v>1E-4</v>
      </c>
      <c r="F300" t="s">
        <v>16</v>
      </c>
      <c r="G300" t="s">
        <v>15</v>
      </c>
      <c r="H300">
        <v>20</v>
      </c>
      <c r="I300">
        <v>50.01</v>
      </c>
      <c r="J300" t="s">
        <v>21</v>
      </c>
      <c r="K300">
        <v>66.007000000000005</v>
      </c>
      <c r="L300">
        <v>1107.9000000000001</v>
      </c>
      <c r="M300">
        <v>65.938999999999993</v>
      </c>
      <c r="N300">
        <v>1108</v>
      </c>
    </row>
    <row r="301" spans="1:14" x14ac:dyDescent="0.25">
      <c r="A301" t="s">
        <v>115</v>
      </c>
      <c r="B301" t="s">
        <v>19</v>
      </c>
      <c r="C301">
        <v>3.3000000000000002E-2</v>
      </c>
      <c r="D301">
        <v>0.33001000000000003</v>
      </c>
      <c r="E301">
        <v>1E-3</v>
      </c>
      <c r="F301" t="s">
        <v>16</v>
      </c>
      <c r="G301" t="s">
        <v>15</v>
      </c>
      <c r="H301">
        <v>20</v>
      </c>
      <c r="I301">
        <v>50.01</v>
      </c>
      <c r="J301" t="s">
        <v>21</v>
      </c>
      <c r="K301">
        <v>571.22</v>
      </c>
      <c r="L301">
        <v>452.98</v>
      </c>
      <c r="M301">
        <v>571.17999999999995</v>
      </c>
      <c r="N301">
        <v>452.85</v>
      </c>
    </row>
    <row r="302" spans="1:14" x14ac:dyDescent="0.25">
      <c r="A302" t="s">
        <v>115</v>
      </c>
      <c r="B302" t="s">
        <v>19</v>
      </c>
      <c r="C302">
        <v>3.3000000000000002E-2</v>
      </c>
      <c r="D302">
        <v>0.33001000000000003</v>
      </c>
      <c r="E302">
        <v>0.01</v>
      </c>
      <c r="F302" t="s">
        <v>16</v>
      </c>
      <c r="G302" t="s">
        <v>15</v>
      </c>
      <c r="H302">
        <v>20</v>
      </c>
      <c r="I302">
        <v>50.01</v>
      </c>
      <c r="J302" t="s">
        <v>21</v>
      </c>
      <c r="K302">
        <v>5799</v>
      </c>
      <c r="L302">
        <v>51.02</v>
      </c>
      <c r="M302">
        <v>5798.9</v>
      </c>
      <c r="N302">
        <v>50.942</v>
      </c>
    </row>
    <row r="303" spans="1:14" x14ac:dyDescent="0.25">
      <c r="A303" t="s">
        <v>115</v>
      </c>
      <c r="B303" t="s">
        <v>19</v>
      </c>
      <c r="C303">
        <v>3.3000000000000002E-2</v>
      </c>
      <c r="D303">
        <v>0.33001000000000003</v>
      </c>
      <c r="E303">
        <v>9.9999999999999995E-7</v>
      </c>
      <c r="F303" t="s">
        <v>16</v>
      </c>
      <c r="G303" t="s">
        <v>15</v>
      </c>
      <c r="H303">
        <v>50</v>
      </c>
      <c r="I303">
        <v>100.01</v>
      </c>
      <c r="J303" t="s">
        <v>21</v>
      </c>
      <c r="K303">
        <v>200</v>
      </c>
      <c r="L303">
        <v>2700</v>
      </c>
      <c r="M303">
        <v>196.5</v>
      </c>
      <c r="N303">
        <v>2656.4</v>
      </c>
    </row>
    <row r="304" spans="1:14" x14ac:dyDescent="0.25">
      <c r="A304" t="s">
        <v>115</v>
      </c>
      <c r="B304" t="s">
        <v>19</v>
      </c>
      <c r="C304">
        <v>3.3000000000000002E-2</v>
      </c>
      <c r="D304">
        <v>0.33001000000000003</v>
      </c>
      <c r="E304">
        <v>1.0000000000000001E-5</v>
      </c>
      <c r="F304" t="s">
        <v>16</v>
      </c>
      <c r="G304" t="s">
        <v>15</v>
      </c>
      <c r="H304">
        <v>50</v>
      </c>
      <c r="I304">
        <v>100.01</v>
      </c>
      <c r="J304" t="s">
        <v>21</v>
      </c>
      <c r="K304">
        <v>200</v>
      </c>
      <c r="L304">
        <v>2656.2</v>
      </c>
      <c r="M304">
        <v>196.56</v>
      </c>
      <c r="N304">
        <v>2656.3</v>
      </c>
    </row>
    <row r="305" spans="1:14" x14ac:dyDescent="0.25">
      <c r="A305" t="s">
        <v>115</v>
      </c>
      <c r="B305" t="s">
        <v>19</v>
      </c>
      <c r="C305">
        <v>3.3000000000000002E-2</v>
      </c>
      <c r="D305">
        <v>0.33001000000000003</v>
      </c>
      <c r="E305">
        <v>1E-4</v>
      </c>
      <c r="F305" t="s">
        <v>16</v>
      </c>
      <c r="G305" t="s">
        <v>15</v>
      </c>
      <c r="H305">
        <v>50</v>
      </c>
      <c r="I305">
        <v>100.01</v>
      </c>
      <c r="J305" t="s">
        <v>21</v>
      </c>
      <c r="K305">
        <v>202.89</v>
      </c>
      <c r="L305">
        <v>2641.9</v>
      </c>
      <c r="M305">
        <v>202.83</v>
      </c>
      <c r="N305">
        <v>2642</v>
      </c>
    </row>
    <row r="306" spans="1:14" x14ac:dyDescent="0.25">
      <c r="A306" t="s">
        <v>115</v>
      </c>
      <c r="B306" t="s">
        <v>19</v>
      </c>
      <c r="C306">
        <v>3.3000000000000002E-2</v>
      </c>
      <c r="D306">
        <v>0.33001000000000003</v>
      </c>
      <c r="E306">
        <v>1E-3</v>
      </c>
      <c r="F306" t="s">
        <v>16</v>
      </c>
      <c r="G306" t="s">
        <v>15</v>
      </c>
      <c r="H306">
        <v>50</v>
      </c>
      <c r="I306">
        <v>100.01</v>
      </c>
      <c r="J306" t="s">
        <v>21</v>
      </c>
      <c r="K306">
        <v>582.19000000000005</v>
      </c>
      <c r="L306">
        <v>1932.6</v>
      </c>
      <c r="M306">
        <v>582.1</v>
      </c>
      <c r="N306">
        <v>1932.5</v>
      </c>
    </row>
    <row r="307" spans="1:14" x14ac:dyDescent="0.25">
      <c r="A307" t="s">
        <v>115</v>
      </c>
      <c r="B307" t="s">
        <v>19</v>
      </c>
      <c r="C307">
        <v>3.3000000000000002E-2</v>
      </c>
      <c r="D307">
        <v>0.33001000000000003</v>
      </c>
      <c r="E307">
        <v>0.01</v>
      </c>
      <c r="F307" t="s">
        <v>16</v>
      </c>
      <c r="G307" t="s">
        <v>15</v>
      </c>
      <c r="H307">
        <v>50</v>
      </c>
      <c r="I307">
        <v>100.01</v>
      </c>
      <c r="J307" t="s">
        <v>21</v>
      </c>
      <c r="K307">
        <v>5796.8</v>
      </c>
      <c r="L307">
        <v>308.19</v>
      </c>
      <c r="M307">
        <v>5796.8</v>
      </c>
      <c r="N307">
        <v>308.02</v>
      </c>
    </row>
    <row r="308" spans="1:14" x14ac:dyDescent="0.25">
      <c r="A308" t="s">
        <v>115</v>
      </c>
      <c r="B308" t="s">
        <v>19</v>
      </c>
      <c r="C308">
        <v>3.3000000000000002E-2</v>
      </c>
      <c r="D308">
        <v>0.33001000000000003</v>
      </c>
      <c r="E308">
        <v>9.9999999999999995E-7</v>
      </c>
      <c r="F308" t="s">
        <v>16</v>
      </c>
      <c r="G308" t="s">
        <v>15</v>
      </c>
      <c r="H308">
        <v>100</v>
      </c>
      <c r="I308">
        <v>500</v>
      </c>
      <c r="J308" t="s">
        <v>21</v>
      </c>
      <c r="K308">
        <v>390</v>
      </c>
      <c r="L308">
        <v>5800</v>
      </c>
      <c r="M308">
        <v>381.75</v>
      </c>
      <c r="N308">
        <v>5779.4</v>
      </c>
    </row>
    <row r="309" spans="1:14" x14ac:dyDescent="0.25">
      <c r="A309" t="s">
        <v>115</v>
      </c>
      <c r="B309" t="s">
        <v>19</v>
      </c>
      <c r="C309">
        <v>3.3000000000000002E-2</v>
      </c>
      <c r="D309">
        <v>0.33001000000000003</v>
      </c>
      <c r="E309">
        <v>1.0000000000000001E-5</v>
      </c>
      <c r="F309" t="s">
        <v>16</v>
      </c>
      <c r="G309" t="s">
        <v>15</v>
      </c>
      <c r="H309">
        <v>100</v>
      </c>
      <c r="I309">
        <v>500</v>
      </c>
      <c r="J309" t="s">
        <v>21</v>
      </c>
      <c r="K309">
        <v>390</v>
      </c>
      <c r="L309">
        <v>5779.3</v>
      </c>
      <c r="M309">
        <v>381.8</v>
      </c>
      <c r="N309">
        <v>5779.3</v>
      </c>
    </row>
    <row r="310" spans="1:14" x14ac:dyDescent="0.25">
      <c r="A310" t="s">
        <v>115</v>
      </c>
      <c r="B310" t="s">
        <v>19</v>
      </c>
      <c r="C310">
        <v>3.3000000000000002E-2</v>
      </c>
      <c r="D310">
        <v>0.33001000000000003</v>
      </c>
      <c r="E310">
        <v>1E-4</v>
      </c>
      <c r="F310" t="s">
        <v>16</v>
      </c>
      <c r="G310" t="s">
        <v>15</v>
      </c>
      <c r="H310">
        <v>100</v>
      </c>
      <c r="I310">
        <v>500</v>
      </c>
      <c r="J310" t="s">
        <v>21</v>
      </c>
      <c r="K310">
        <v>390</v>
      </c>
      <c r="L310">
        <v>5771.9</v>
      </c>
      <c r="M310">
        <v>384.93</v>
      </c>
      <c r="N310">
        <v>5772</v>
      </c>
    </row>
    <row r="311" spans="1:14" x14ac:dyDescent="0.25">
      <c r="A311" t="s">
        <v>115</v>
      </c>
      <c r="B311" t="s">
        <v>19</v>
      </c>
      <c r="C311">
        <v>3.3000000000000002E-2</v>
      </c>
      <c r="D311">
        <v>0.33001000000000003</v>
      </c>
      <c r="E311">
        <v>1E-3</v>
      </c>
      <c r="F311" t="s">
        <v>16</v>
      </c>
      <c r="G311" t="s">
        <v>15</v>
      </c>
      <c r="H311">
        <v>100</v>
      </c>
      <c r="I311">
        <v>500</v>
      </c>
      <c r="J311" t="s">
        <v>21</v>
      </c>
      <c r="K311">
        <v>643.30999999999995</v>
      </c>
      <c r="L311">
        <v>5206.3999999999996</v>
      </c>
      <c r="M311">
        <v>643.12</v>
      </c>
      <c r="N311">
        <v>5206.6000000000004</v>
      </c>
    </row>
    <row r="312" spans="1:14" x14ac:dyDescent="0.25">
      <c r="A312" t="s">
        <v>115</v>
      </c>
      <c r="B312" t="s">
        <v>19</v>
      </c>
      <c r="C312">
        <v>3.3000000000000002E-2</v>
      </c>
      <c r="D312">
        <v>0.33001000000000003</v>
      </c>
      <c r="E312">
        <v>0.01</v>
      </c>
      <c r="F312" t="s">
        <v>16</v>
      </c>
      <c r="G312" t="s">
        <v>15</v>
      </c>
      <c r="H312">
        <v>100</v>
      </c>
      <c r="I312">
        <v>500</v>
      </c>
      <c r="J312" t="s">
        <v>21</v>
      </c>
      <c r="K312">
        <v>5783</v>
      </c>
      <c r="L312">
        <v>1371.2</v>
      </c>
      <c r="M312">
        <v>5783</v>
      </c>
      <c r="N312">
        <v>1370.9</v>
      </c>
    </row>
    <row r="313" spans="1:14" x14ac:dyDescent="0.25">
      <c r="A313" t="s">
        <v>115</v>
      </c>
      <c r="B313" t="s">
        <v>19</v>
      </c>
      <c r="C313">
        <v>3.3000000000000002E-2</v>
      </c>
      <c r="D313">
        <v>0.33001000000000003</v>
      </c>
      <c r="E313">
        <v>9.9999999999999995E-7</v>
      </c>
      <c r="F313" t="s">
        <v>16</v>
      </c>
      <c r="G313" t="s">
        <v>15</v>
      </c>
      <c r="H313">
        <v>500</v>
      </c>
      <c r="I313">
        <v>501</v>
      </c>
      <c r="J313" t="s">
        <v>21</v>
      </c>
      <c r="K313">
        <v>390</v>
      </c>
      <c r="L313">
        <v>5800</v>
      </c>
      <c r="M313">
        <v>381.75</v>
      </c>
      <c r="N313">
        <v>5779.4</v>
      </c>
    </row>
    <row r="314" spans="1:14" x14ac:dyDescent="0.25">
      <c r="A314" t="s">
        <v>115</v>
      </c>
      <c r="B314" t="s">
        <v>19</v>
      </c>
      <c r="C314">
        <v>3.3000000000000002E-2</v>
      </c>
      <c r="D314">
        <v>0.33001000000000003</v>
      </c>
      <c r="E314">
        <v>1.0000000000000001E-5</v>
      </c>
      <c r="F314" t="s">
        <v>16</v>
      </c>
      <c r="G314" t="s">
        <v>15</v>
      </c>
      <c r="H314">
        <v>500</v>
      </c>
      <c r="I314">
        <v>501</v>
      </c>
      <c r="J314" t="s">
        <v>21</v>
      </c>
      <c r="K314">
        <v>390</v>
      </c>
      <c r="L314">
        <v>5779.3</v>
      </c>
      <c r="M314">
        <v>381.8</v>
      </c>
      <c r="N314">
        <v>5779.3</v>
      </c>
    </row>
    <row r="315" spans="1:14" x14ac:dyDescent="0.25">
      <c r="A315" t="s">
        <v>115</v>
      </c>
      <c r="B315" t="s">
        <v>19</v>
      </c>
      <c r="C315">
        <v>3.3000000000000002E-2</v>
      </c>
      <c r="D315">
        <v>0.33001000000000003</v>
      </c>
      <c r="E315">
        <v>1E-4</v>
      </c>
      <c r="F315" t="s">
        <v>16</v>
      </c>
      <c r="G315" t="s">
        <v>15</v>
      </c>
      <c r="H315">
        <v>500</v>
      </c>
      <c r="I315">
        <v>501</v>
      </c>
      <c r="J315" t="s">
        <v>21</v>
      </c>
      <c r="K315">
        <v>390</v>
      </c>
      <c r="L315">
        <v>5771.9</v>
      </c>
      <c r="M315">
        <v>384.93</v>
      </c>
      <c r="N315">
        <v>5772</v>
      </c>
    </row>
    <row r="316" spans="1:14" x14ac:dyDescent="0.25">
      <c r="A316" t="s">
        <v>115</v>
      </c>
      <c r="B316" t="s">
        <v>19</v>
      </c>
      <c r="C316">
        <v>3.3000000000000002E-2</v>
      </c>
      <c r="D316">
        <v>0.33001000000000003</v>
      </c>
      <c r="E316">
        <v>1E-3</v>
      </c>
      <c r="F316" t="s">
        <v>16</v>
      </c>
      <c r="G316" t="s">
        <v>15</v>
      </c>
      <c r="H316">
        <v>500</v>
      </c>
      <c r="I316">
        <v>501</v>
      </c>
      <c r="J316" t="s">
        <v>21</v>
      </c>
      <c r="K316">
        <v>643.30999999999995</v>
      </c>
      <c r="L316">
        <v>5206.3999999999996</v>
      </c>
      <c r="M316">
        <v>643.12</v>
      </c>
      <c r="N316">
        <v>5206.6000000000004</v>
      </c>
    </row>
    <row r="317" spans="1:14" x14ac:dyDescent="0.25">
      <c r="A317" t="s">
        <v>115</v>
      </c>
      <c r="B317" t="s">
        <v>19</v>
      </c>
      <c r="C317">
        <v>3.3000000000000002E-2</v>
      </c>
      <c r="D317">
        <v>0.33001000000000003</v>
      </c>
      <c r="E317">
        <v>0.01</v>
      </c>
      <c r="F317" t="s">
        <v>16</v>
      </c>
      <c r="G317" t="s">
        <v>15</v>
      </c>
      <c r="H317">
        <v>500</v>
      </c>
      <c r="I317">
        <v>501</v>
      </c>
      <c r="J317" t="s">
        <v>21</v>
      </c>
      <c r="K317">
        <v>5783</v>
      </c>
      <c r="L317">
        <v>1371.2</v>
      </c>
      <c r="M317">
        <v>5783</v>
      </c>
      <c r="N317">
        <v>1370.9</v>
      </c>
    </row>
    <row r="318" spans="1:14" x14ac:dyDescent="0.25">
      <c r="A318" t="s">
        <v>115</v>
      </c>
      <c r="B318" t="s">
        <v>19</v>
      </c>
      <c r="C318">
        <v>0.33</v>
      </c>
      <c r="D318">
        <v>3.3001</v>
      </c>
      <c r="E318">
        <v>1.0000000000000001E-5</v>
      </c>
      <c r="F318" t="s">
        <v>16</v>
      </c>
      <c r="G318" t="s">
        <v>14</v>
      </c>
      <c r="H318">
        <v>0.01</v>
      </c>
      <c r="I318">
        <v>4.5010000000000001E-2</v>
      </c>
      <c r="J318" t="s">
        <v>21</v>
      </c>
      <c r="K318">
        <v>0.11</v>
      </c>
      <c r="L318">
        <v>0.56000000000000005</v>
      </c>
      <c r="M318">
        <v>0.10391</v>
      </c>
      <c r="N318">
        <v>0.56220999999999999</v>
      </c>
    </row>
    <row r="319" spans="1:14" x14ac:dyDescent="0.25">
      <c r="A319" t="s">
        <v>115</v>
      </c>
      <c r="B319" t="s">
        <v>19</v>
      </c>
      <c r="C319">
        <v>0.33</v>
      </c>
      <c r="D319">
        <v>3.3001</v>
      </c>
      <c r="E319">
        <v>1E-4</v>
      </c>
      <c r="F319" t="s">
        <v>16</v>
      </c>
      <c r="G319" t="s">
        <v>14</v>
      </c>
      <c r="H319">
        <v>0.01</v>
      </c>
      <c r="I319">
        <v>4.5010000000000001E-2</v>
      </c>
      <c r="J319" t="s">
        <v>21</v>
      </c>
      <c r="K319">
        <v>0.11</v>
      </c>
      <c r="L319">
        <v>0.56032999999999999</v>
      </c>
      <c r="M319">
        <v>0.10921</v>
      </c>
      <c r="N319">
        <v>0.56037000000000003</v>
      </c>
    </row>
    <row r="320" spans="1:14" x14ac:dyDescent="0.25">
      <c r="A320" t="s">
        <v>115</v>
      </c>
      <c r="B320" t="s">
        <v>19</v>
      </c>
      <c r="C320">
        <v>0.33</v>
      </c>
      <c r="D320">
        <v>3.3001</v>
      </c>
      <c r="E320">
        <v>1E-3</v>
      </c>
      <c r="F320" t="s">
        <v>16</v>
      </c>
      <c r="G320" t="s">
        <v>14</v>
      </c>
      <c r="H320">
        <v>0.01</v>
      </c>
      <c r="I320">
        <v>4.5010000000000001E-2</v>
      </c>
      <c r="J320" t="s">
        <v>21</v>
      </c>
      <c r="K320">
        <v>0.48274</v>
      </c>
      <c r="L320">
        <v>0.46448</v>
      </c>
      <c r="M320">
        <v>0.4824</v>
      </c>
      <c r="N320">
        <v>0.46450000000000002</v>
      </c>
    </row>
    <row r="321" spans="1:14" x14ac:dyDescent="0.25">
      <c r="A321" t="s">
        <v>115</v>
      </c>
      <c r="B321" t="s">
        <v>19</v>
      </c>
      <c r="C321">
        <v>0.33</v>
      </c>
      <c r="D321">
        <v>3.3001</v>
      </c>
      <c r="E321">
        <v>0.01</v>
      </c>
      <c r="F321" t="s">
        <v>16</v>
      </c>
      <c r="G321" t="s">
        <v>14</v>
      </c>
      <c r="H321">
        <v>0.01</v>
      </c>
      <c r="I321">
        <v>4.5010000000000001E-2</v>
      </c>
      <c r="J321" t="s">
        <v>21</v>
      </c>
      <c r="K321">
        <v>5.7718999999999996</v>
      </c>
      <c r="L321">
        <v>0.10338</v>
      </c>
      <c r="M321">
        <v>5.7717000000000001</v>
      </c>
      <c r="N321">
        <v>0.10332</v>
      </c>
    </row>
    <row r="322" spans="1:14" x14ac:dyDescent="0.25">
      <c r="A322" t="s">
        <v>115</v>
      </c>
      <c r="B322" t="s">
        <v>19</v>
      </c>
      <c r="C322">
        <v>0.33</v>
      </c>
      <c r="D322">
        <v>3.3001</v>
      </c>
      <c r="E322">
        <v>0.1</v>
      </c>
      <c r="F322" t="s">
        <v>16</v>
      </c>
      <c r="G322" t="s">
        <v>14</v>
      </c>
      <c r="H322">
        <v>0.01</v>
      </c>
      <c r="I322">
        <v>4.5010000000000001E-2</v>
      </c>
      <c r="J322" t="s">
        <v>21</v>
      </c>
      <c r="K322">
        <v>57.997</v>
      </c>
      <c r="L322">
        <v>1.0643E-2</v>
      </c>
      <c r="M322">
        <v>57.997</v>
      </c>
      <c r="N322">
        <v>1.0612E-2</v>
      </c>
    </row>
    <row r="323" spans="1:14" x14ac:dyDescent="0.25">
      <c r="A323" t="s">
        <v>115</v>
      </c>
      <c r="B323" t="s">
        <v>19</v>
      </c>
      <c r="C323">
        <v>0.33</v>
      </c>
      <c r="D323">
        <v>3.3001</v>
      </c>
      <c r="E323">
        <v>1.0000000000000001E-5</v>
      </c>
      <c r="F323" t="s">
        <v>16</v>
      </c>
      <c r="G323" t="s">
        <v>14</v>
      </c>
      <c r="H323">
        <v>4.4999999999999998E-2</v>
      </c>
      <c r="I323">
        <v>10.00001</v>
      </c>
      <c r="J323" t="s">
        <v>21</v>
      </c>
      <c r="K323">
        <v>7.0000000000000007E-2</v>
      </c>
      <c r="L323">
        <v>0.35</v>
      </c>
      <c r="M323">
        <v>6.9476999999999997E-2</v>
      </c>
      <c r="N323">
        <v>0.34755999999999998</v>
      </c>
    </row>
    <row r="324" spans="1:14" x14ac:dyDescent="0.25">
      <c r="A324" t="s">
        <v>115</v>
      </c>
      <c r="B324" t="s">
        <v>19</v>
      </c>
      <c r="C324">
        <v>0.33</v>
      </c>
      <c r="D324">
        <v>3.3001</v>
      </c>
      <c r="E324">
        <v>1E-4</v>
      </c>
      <c r="F324" t="s">
        <v>16</v>
      </c>
      <c r="G324" t="s">
        <v>14</v>
      </c>
      <c r="H324">
        <v>4.4999999999999998E-2</v>
      </c>
      <c r="I324">
        <v>10.00001</v>
      </c>
      <c r="J324" t="s">
        <v>21</v>
      </c>
      <c r="K324">
        <v>7.9443E-2</v>
      </c>
      <c r="L324">
        <v>0.34499000000000002</v>
      </c>
      <c r="M324">
        <v>7.9135999999999998E-2</v>
      </c>
      <c r="N324">
        <v>0.34505000000000002</v>
      </c>
    </row>
    <row r="325" spans="1:14" x14ac:dyDescent="0.25">
      <c r="A325" t="s">
        <v>115</v>
      </c>
      <c r="B325" t="s">
        <v>19</v>
      </c>
      <c r="C325">
        <v>0.33</v>
      </c>
      <c r="D325">
        <v>3.3001</v>
      </c>
      <c r="E325">
        <v>1E-3</v>
      </c>
      <c r="F325" t="s">
        <v>16</v>
      </c>
      <c r="G325" t="s">
        <v>14</v>
      </c>
      <c r="H325">
        <v>4.4999999999999998E-2</v>
      </c>
      <c r="I325">
        <v>10.00001</v>
      </c>
      <c r="J325" t="s">
        <v>21</v>
      </c>
      <c r="K325">
        <v>0.52675000000000005</v>
      </c>
      <c r="L325">
        <v>0.24887000000000001</v>
      </c>
      <c r="M325">
        <v>0.52639999999999998</v>
      </c>
      <c r="N325">
        <v>0.24884999999999999</v>
      </c>
    </row>
    <row r="326" spans="1:14" x14ac:dyDescent="0.25">
      <c r="A326" t="s">
        <v>115</v>
      </c>
      <c r="B326" t="s">
        <v>19</v>
      </c>
      <c r="C326">
        <v>0.33</v>
      </c>
      <c r="D326">
        <v>3.3001</v>
      </c>
      <c r="E326">
        <v>0.01</v>
      </c>
      <c r="F326" t="s">
        <v>16</v>
      </c>
      <c r="G326" t="s">
        <v>14</v>
      </c>
      <c r="H326">
        <v>4.4999999999999998E-2</v>
      </c>
      <c r="I326">
        <v>10.00001</v>
      </c>
      <c r="J326" t="s">
        <v>21</v>
      </c>
      <c r="K326">
        <v>5.7893999999999997</v>
      </c>
      <c r="L326">
        <v>4.1576000000000002E-2</v>
      </c>
      <c r="M326">
        <v>5.7892000000000001</v>
      </c>
      <c r="N326">
        <v>4.1502999999999998E-2</v>
      </c>
    </row>
    <row r="327" spans="1:14" x14ac:dyDescent="0.25">
      <c r="A327" t="s">
        <v>115</v>
      </c>
      <c r="B327" t="s">
        <v>19</v>
      </c>
      <c r="C327">
        <v>0.33</v>
      </c>
      <c r="D327">
        <v>3.3001</v>
      </c>
      <c r="E327">
        <v>0.1</v>
      </c>
      <c r="F327" t="s">
        <v>16</v>
      </c>
      <c r="G327" t="s">
        <v>14</v>
      </c>
      <c r="H327">
        <v>4.4999999999999998E-2</v>
      </c>
      <c r="I327">
        <v>10.00001</v>
      </c>
      <c r="J327" t="s">
        <v>21</v>
      </c>
      <c r="K327">
        <v>57.999000000000002</v>
      </c>
      <c r="L327">
        <v>4.2262999999999997E-3</v>
      </c>
      <c r="M327">
        <v>57.999000000000002</v>
      </c>
      <c r="N327">
        <v>4.1960000000000001E-3</v>
      </c>
    </row>
    <row r="328" spans="1:14" x14ac:dyDescent="0.25">
      <c r="A328" t="s">
        <v>115</v>
      </c>
      <c r="B328" t="s">
        <v>19</v>
      </c>
      <c r="C328">
        <v>0.33</v>
      </c>
      <c r="D328">
        <v>3.3001</v>
      </c>
      <c r="E328">
        <v>1.0000000000000001E-5</v>
      </c>
      <c r="F328" t="s">
        <v>16</v>
      </c>
      <c r="G328" t="s">
        <v>14</v>
      </c>
      <c r="H328">
        <v>10</v>
      </c>
      <c r="I328">
        <v>20.010000000000002</v>
      </c>
      <c r="J328" t="s">
        <v>21</v>
      </c>
      <c r="K328">
        <v>7.0000000000000007E-2</v>
      </c>
      <c r="L328">
        <v>0.81</v>
      </c>
      <c r="M328">
        <v>6.9434999999999997E-2</v>
      </c>
      <c r="N328">
        <v>0.80878000000000005</v>
      </c>
    </row>
    <row r="329" spans="1:14" x14ac:dyDescent="0.25">
      <c r="A329" t="s">
        <v>115</v>
      </c>
      <c r="B329" t="s">
        <v>19</v>
      </c>
      <c r="C329">
        <v>0.33</v>
      </c>
      <c r="D329">
        <v>3.3001</v>
      </c>
      <c r="E329">
        <v>1E-4</v>
      </c>
      <c r="F329" t="s">
        <v>16</v>
      </c>
      <c r="G329" t="s">
        <v>14</v>
      </c>
      <c r="H329">
        <v>10</v>
      </c>
      <c r="I329">
        <v>20.010000000000002</v>
      </c>
      <c r="J329" t="s">
        <v>21</v>
      </c>
      <c r="K329">
        <v>7.5008000000000005E-2</v>
      </c>
      <c r="L329">
        <v>0.80728999999999995</v>
      </c>
      <c r="M329">
        <v>7.4829000000000007E-2</v>
      </c>
      <c r="N329">
        <v>0.80732999999999999</v>
      </c>
    </row>
    <row r="330" spans="1:14" x14ac:dyDescent="0.25">
      <c r="A330" t="s">
        <v>115</v>
      </c>
      <c r="B330" t="s">
        <v>19</v>
      </c>
      <c r="C330">
        <v>0.33</v>
      </c>
      <c r="D330">
        <v>3.3001</v>
      </c>
      <c r="E330">
        <v>1E-3</v>
      </c>
      <c r="F330" t="s">
        <v>16</v>
      </c>
      <c r="G330" t="s">
        <v>14</v>
      </c>
      <c r="H330">
        <v>10</v>
      </c>
      <c r="I330">
        <v>20.010000000000002</v>
      </c>
      <c r="J330" t="s">
        <v>21</v>
      </c>
      <c r="K330">
        <v>0.43426999999999999</v>
      </c>
      <c r="L330">
        <v>0.71669000000000005</v>
      </c>
      <c r="M330">
        <v>0.43391000000000002</v>
      </c>
      <c r="N330">
        <v>0.71674000000000004</v>
      </c>
    </row>
    <row r="331" spans="1:14" x14ac:dyDescent="0.25">
      <c r="A331" t="s">
        <v>115</v>
      </c>
      <c r="B331" t="s">
        <v>19</v>
      </c>
      <c r="C331">
        <v>0.33</v>
      </c>
      <c r="D331">
        <v>3.3001</v>
      </c>
      <c r="E331">
        <v>0.01</v>
      </c>
      <c r="F331" t="s">
        <v>16</v>
      </c>
      <c r="G331" t="s">
        <v>14</v>
      </c>
      <c r="H331">
        <v>10</v>
      </c>
      <c r="I331">
        <v>20.010000000000002</v>
      </c>
      <c r="J331" t="s">
        <v>21</v>
      </c>
      <c r="K331">
        <v>5.7427999999999999</v>
      </c>
      <c r="L331">
        <v>0.20349999999999999</v>
      </c>
      <c r="M331">
        <v>5.7426000000000004</v>
      </c>
      <c r="N331">
        <v>0.20344000000000001</v>
      </c>
    </row>
    <row r="332" spans="1:14" x14ac:dyDescent="0.25">
      <c r="A332" t="s">
        <v>115</v>
      </c>
      <c r="B332" t="s">
        <v>19</v>
      </c>
      <c r="C332">
        <v>0.33</v>
      </c>
      <c r="D332">
        <v>3.3001</v>
      </c>
      <c r="E332">
        <v>0.1</v>
      </c>
      <c r="F332" t="s">
        <v>16</v>
      </c>
      <c r="G332" t="s">
        <v>14</v>
      </c>
      <c r="H332">
        <v>10</v>
      </c>
      <c r="I332">
        <v>20.010000000000002</v>
      </c>
      <c r="J332" t="s">
        <v>21</v>
      </c>
      <c r="K332">
        <v>57.994</v>
      </c>
      <c r="L332">
        <v>2.1455999999999999E-2</v>
      </c>
      <c r="M332">
        <v>57.994</v>
      </c>
      <c r="N332">
        <v>2.1426000000000001E-2</v>
      </c>
    </row>
    <row r="333" spans="1:14" x14ac:dyDescent="0.25">
      <c r="A333" t="s">
        <v>115</v>
      </c>
      <c r="B333" t="s">
        <v>19</v>
      </c>
      <c r="C333">
        <v>0.33</v>
      </c>
      <c r="D333">
        <v>3.3001</v>
      </c>
      <c r="E333">
        <v>1.0000000000000001E-5</v>
      </c>
      <c r="F333" t="s">
        <v>16</v>
      </c>
      <c r="G333" t="s">
        <v>14</v>
      </c>
      <c r="H333">
        <v>20</v>
      </c>
      <c r="I333">
        <v>50.01</v>
      </c>
      <c r="J333" t="s">
        <v>21</v>
      </c>
      <c r="K333">
        <v>7.0000000000000007E-2</v>
      </c>
      <c r="L333">
        <v>1.2</v>
      </c>
      <c r="M333">
        <v>6.9505999999999998E-2</v>
      </c>
      <c r="N333">
        <v>1.1558999999999999</v>
      </c>
    </row>
    <row r="334" spans="1:14" x14ac:dyDescent="0.25">
      <c r="A334" t="s">
        <v>115</v>
      </c>
      <c r="B334" t="s">
        <v>19</v>
      </c>
      <c r="C334">
        <v>0.33</v>
      </c>
      <c r="D334">
        <v>3.3001</v>
      </c>
      <c r="E334">
        <v>1E-4</v>
      </c>
      <c r="F334" t="s">
        <v>16</v>
      </c>
      <c r="G334" t="s">
        <v>14</v>
      </c>
      <c r="H334">
        <v>20</v>
      </c>
      <c r="I334">
        <v>50.01</v>
      </c>
      <c r="J334" t="s">
        <v>21</v>
      </c>
      <c r="K334">
        <v>7.3710999999999999E-2</v>
      </c>
      <c r="L334">
        <v>1.1548</v>
      </c>
      <c r="M334">
        <v>7.3371000000000006E-2</v>
      </c>
      <c r="N334">
        <v>1.1549</v>
      </c>
    </row>
    <row r="335" spans="1:14" x14ac:dyDescent="0.25">
      <c r="A335" t="s">
        <v>115</v>
      </c>
      <c r="B335" t="s">
        <v>19</v>
      </c>
      <c r="C335">
        <v>0.33</v>
      </c>
      <c r="D335">
        <v>3.3001</v>
      </c>
      <c r="E335">
        <v>1E-3</v>
      </c>
      <c r="F335" t="s">
        <v>16</v>
      </c>
      <c r="G335" t="s">
        <v>14</v>
      </c>
      <c r="H335">
        <v>20</v>
      </c>
      <c r="I335">
        <v>50.01</v>
      </c>
      <c r="J335" t="s">
        <v>21</v>
      </c>
      <c r="K335">
        <v>0.38064999999999999</v>
      </c>
      <c r="L335">
        <v>1.0748</v>
      </c>
      <c r="M335">
        <v>0.37986999999999999</v>
      </c>
      <c r="N335">
        <v>1.0749</v>
      </c>
    </row>
    <row r="336" spans="1:14" x14ac:dyDescent="0.25">
      <c r="A336" t="s">
        <v>115</v>
      </c>
      <c r="B336" t="s">
        <v>19</v>
      </c>
      <c r="C336">
        <v>0.33</v>
      </c>
      <c r="D336">
        <v>3.3001</v>
      </c>
      <c r="E336">
        <v>0.01</v>
      </c>
      <c r="F336" t="s">
        <v>16</v>
      </c>
      <c r="G336" t="s">
        <v>14</v>
      </c>
      <c r="H336">
        <v>20</v>
      </c>
      <c r="I336">
        <v>50.01</v>
      </c>
      <c r="J336" t="s">
        <v>21</v>
      </c>
      <c r="K336">
        <v>5.6886000000000001</v>
      </c>
      <c r="L336">
        <v>0.39166000000000001</v>
      </c>
      <c r="M336">
        <v>5.6882999999999999</v>
      </c>
      <c r="N336">
        <v>0.39154</v>
      </c>
    </row>
    <row r="337" spans="1:14" x14ac:dyDescent="0.25">
      <c r="A337" t="s">
        <v>115</v>
      </c>
      <c r="B337" t="s">
        <v>19</v>
      </c>
      <c r="C337">
        <v>0.33</v>
      </c>
      <c r="D337">
        <v>3.3001</v>
      </c>
      <c r="E337">
        <v>0.1</v>
      </c>
      <c r="F337" t="s">
        <v>16</v>
      </c>
      <c r="G337" t="s">
        <v>14</v>
      </c>
      <c r="H337">
        <v>20</v>
      </c>
      <c r="I337">
        <v>50.01</v>
      </c>
      <c r="J337" t="s">
        <v>21</v>
      </c>
      <c r="K337">
        <v>57.988</v>
      </c>
      <c r="L337">
        <v>4.3219E-2</v>
      </c>
      <c r="M337">
        <v>57.988</v>
      </c>
      <c r="N337">
        <v>4.3147999999999999E-2</v>
      </c>
    </row>
    <row r="338" spans="1:14" x14ac:dyDescent="0.25">
      <c r="A338" t="s">
        <v>115</v>
      </c>
      <c r="B338" t="s">
        <v>19</v>
      </c>
      <c r="C338">
        <v>0.33</v>
      </c>
      <c r="D338">
        <v>3.3001</v>
      </c>
      <c r="E338">
        <v>1.0000000000000001E-5</v>
      </c>
      <c r="F338" t="s">
        <v>16</v>
      </c>
      <c r="G338" t="s">
        <v>14</v>
      </c>
      <c r="H338">
        <v>50</v>
      </c>
      <c r="I338">
        <v>100.01</v>
      </c>
      <c r="J338" t="s">
        <v>21</v>
      </c>
      <c r="K338">
        <v>0.24</v>
      </c>
      <c r="L338">
        <v>2.7</v>
      </c>
      <c r="M338">
        <v>0.23108000000000001</v>
      </c>
      <c r="N338">
        <v>2.6570999999999998</v>
      </c>
    </row>
    <row r="339" spans="1:14" x14ac:dyDescent="0.25">
      <c r="A339" t="s">
        <v>115</v>
      </c>
      <c r="B339" t="s">
        <v>19</v>
      </c>
      <c r="C339">
        <v>0.33</v>
      </c>
      <c r="D339">
        <v>3.3001</v>
      </c>
      <c r="E339">
        <v>1E-4</v>
      </c>
      <c r="F339" t="s">
        <v>16</v>
      </c>
      <c r="G339" t="s">
        <v>14</v>
      </c>
      <c r="H339">
        <v>50</v>
      </c>
      <c r="I339">
        <v>100.01</v>
      </c>
      <c r="J339" t="s">
        <v>21</v>
      </c>
      <c r="K339">
        <v>0.24</v>
      </c>
      <c r="L339">
        <v>2.6566000000000001</v>
      </c>
      <c r="M339">
        <v>0.23255999999999999</v>
      </c>
      <c r="N339">
        <v>2.6566999999999998</v>
      </c>
    </row>
    <row r="340" spans="1:14" x14ac:dyDescent="0.25">
      <c r="A340" t="s">
        <v>115</v>
      </c>
      <c r="B340" t="s">
        <v>19</v>
      </c>
      <c r="C340">
        <v>0.33</v>
      </c>
      <c r="D340">
        <v>3.3001</v>
      </c>
      <c r="E340">
        <v>1E-3</v>
      </c>
      <c r="F340" t="s">
        <v>16</v>
      </c>
      <c r="G340" t="s">
        <v>14</v>
      </c>
      <c r="H340">
        <v>50</v>
      </c>
      <c r="I340">
        <v>100.01</v>
      </c>
      <c r="J340" t="s">
        <v>21</v>
      </c>
      <c r="K340">
        <v>0.38846000000000003</v>
      </c>
      <c r="L340">
        <v>2.6152000000000002</v>
      </c>
      <c r="M340">
        <v>0.38733000000000001</v>
      </c>
      <c r="N340">
        <v>2.6154000000000002</v>
      </c>
    </row>
    <row r="341" spans="1:14" x14ac:dyDescent="0.25">
      <c r="A341" t="s">
        <v>115</v>
      </c>
      <c r="B341" t="s">
        <v>19</v>
      </c>
      <c r="C341">
        <v>0.33</v>
      </c>
      <c r="D341">
        <v>3.3001</v>
      </c>
      <c r="E341">
        <v>0.01</v>
      </c>
      <c r="F341" t="s">
        <v>16</v>
      </c>
      <c r="G341" t="s">
        <v>14</v>
      </c>
      <c r="H341">
        <v>50</v>
      </c>
      <c r="I341">
        <v>100.01</v>
      </c>
      <c r="J341" t="s">
        <v>21</v>
      </c>
      <c r="K341">
        <v>5.3723000000000001</v>
      </c>
      <c r="L341">
        <v>1.6168</v>
      </c>
      <c r="M341">
        <v>5.3715000000000002</v>
      </c>
      <c r="N341">
        <v>1.6167</v>
      </c>
    </row>
    <row r="342" spans="1:14" x14ac:dyDescent="0.25">
      <c r="A342" t="s">
        <v>115</v>
      </c>
      <c r="B342" t="s">
        <v>19</v>
      </c>
      <c r="C342">
        <v>0.33</v>
      </c>
      <c r="D342">
        <v>3.3001</v>
      </c>
      <c r="E342">
        <v>0.1</v>
      </c>
      <c r="F342" t="s">
        <v>16</v>
      </c>
      <c r="G342" t="s">
        <v>14</v>
      </c>
      <c r="H342">
        <v>50</v>
      </c>
      <c r="I342">
        <v>100.01</v>
      </c>
      <c r="J342" t="s">
        <v>21</v>
      </c>
      <c r="K342">
        <v>57.935000000000002</v>
      </c>
      <c r="L342">
        <v>0.23028999999999999</v>
      </c>
      <c r="M342">
        <v>57.935000000000002</v>
      </c>
      <c r="N342">
        <v>0.23011999999999999</v>
      </c>
    </row>
    <row r="343" spans="1:14" x14ac:dyDescent="0.25">
      <c r="A343" t="s">
        <v>115</v>
      </c>
      <c r="B343" t="s">
        <v>19</v>
      </c>
      <c r="C343">
        <v>0.33</v>
      </c>
      <c r="D343">
        <v>3.3001</v>
      </c>
      <c r="E343">
        <v>1.0000000000000001E-5</v>
      </c>
      <c r="F343" t="s">
        <v>16</v>
      </c>
      <c r="G343" t="s">
        <v>14</v>
      </c>
      <c r="H343">
        <v>100</v>
      </c>
      <c r="I343">
        <v>500</v>
      </c>
      <c r="J343" t="s">
        <v>21</v>
      </c>
      <c r="K343">
        <v>1.1000000000000001</v>
      </c>
      <c r="L343">
        <v>5.8</v>
      </c>
      <c r="M343">
        <v>1.0377000000000001</v>
      </c>
      <c r="N343">
        <v>5.7942</v>
      </c>
    </row>
    <row r="344" spans="1:14" x14ac:dyDescent="0.25">
      <c r="A344" t="s">
        <v>115</v>
      </c>
      <c r="B344" t="s">
        <v>19</v>
      </c>
      <c r="C344">
        <v>0.33</v>
      </c>
      <c r="D344">
        <v>3.3001</v>
      </c>
      <c r="E344">
        <v>1E-4</v>
      </c>
      <c r="F344" t="s">
        <v>16</v>
      </c>
      <c r="G344" t="s">
        <v>14</v>
      </c>
      <c r="H344">
        <v>100</v>
      </c>
      <c r="I344">
        <v>500</v>
      </c>
      <c r="J344" t="s">
        <v>21</v>
      </c>
      <c r="K344">
        <v>1.1000000000000001</v>
      </c>
      <c r="L344">
        <v>5.7939999999999996</v>
      </c>
      <c r="M344">
        <v>1.038</v>
      </c>
      <c r="N344">
        <v>5.7941000000000003</v>
      </c>
    </row>
    <row r="345" spans="1:14" x14ac:dyDescent="0.25">
      <c r="A345" t="s">
        <v>115</v>
      </c>
      <c r="B345" t="s">
        <v>19</v>
      </c>
      <c r="C345">
        <v>0.33</v>
      </c>
      <c r="D345">
        <v>3.3001</v>
      </c>
      <c r="E345">
        <v>1E-3</v>
      </c>
      <c r="F345" t="s">
        <v>16</v>
      </c>
      <c r="G345" t="s">
        <v>14</v>
      </c>
      <c r="H345">
        <v>100</v>
      </c>
      <c r="I345">
        <v>500</v>
      </c>
      <c r="J345" t="s">
        <v>21</v>
      </c>
      <c r="K345">
        <v>1.1000000000000001</v>
      </c>
      <c r="L345">
        <v>5.7778</v>
      </c>
      <c r="M345">
        <v>1.0964</v>
      </c>
      <c r="N345">
        <v>5.7779999999999996</v>
      </c>
    </row>
    <row r="346" spans="1:14" x14ac:dyDescent="0.25">
      <c r="A346" t="s">
        <v>115</v>
      </c>
      <c r="B346" t="s">
        <v>19</v>
      </c>
      <c r="C346">
        <v>0.33</v>
      </c>
      <c r="D346">
        <v>3.3001</v>
      </c>
      <c r="E346">
        <v>0.01</v>
      </c>
      <c r="F346" t="s">
        <v>16</v>
      </c>
      <c r="G346" t="s">
        <v>14</v>
      </c>
      <c r="H346">
        <v>100</v>
      </c>
      <c r="I346">
        <v>500</v>
      </c>
      <c r="J346" t="s">
        <v>21</v>
      </c>
      <c r="K346">
        <v>4.9001000000000001</v>
      </c>
      <c r="L346">
        <v>4.8711000000000002</v>
      </c>
      <c r="M346">
        <v>4.8981000000000003</v>
      </c>
      <c r="N346">
        <v>4.8712999999999997</v>
      </c>
    </row>
    <row r="347" spans="1:14" x14ac:dyDescent="0.25">
      <c r="A347" t="s">
        <v>115</v>
      </c>
      <c r="B347" t="s">
        <v>19</v>
      </c>
      <c r="C347">
        <v>0.33</v>
      </c>
      <c r="D347">
        <v>3.3001</v>
      </c>
      <c r="E347">
        <v>0.1</v>
      </c>
      <c r="F347" t="s">
        <v>16</v>
      </c>
      <c r="G347" t="s">
        <v>14</v>
      </c>
      <c r="H347">
        <v>100</v>
      </c>
      <c r="I347">
        <v>500</v>
      </c>
      <c r="J347" t="s">
        <v>21</v>
      </c>
      <c r="K347">
        <v>57.706000000000003</v>
      </c>
      <c r="L347">
        <v>1.1207</v>
      </c>
      <c r="M347">
        <v>57.704999999999998</v>
      </c>
      <c r="N347">
        <v>1.1204000000000001</v>
      </c>
    </row>
    <row r="348" spans="1:14" x14ac:dyDescent="0.25">
      <c r="A348" t="s">
        <v>115</v>
      </c>
      <c r="B348" t="s">
        <v>19</v>
      </c>
      <c r="C348">
        <v>0.33</v>
      </c>
      <c r="D348">
        <v>3.3001</v>
      </c>
      <c r="E348">
        <v>1.0000000000000001E-5</v>
      </c>
      <c r="F348" t="s">
        <v>16</v>
      </c>
      <c r="G348" t="s">
        <v>14</v>
      </c>
      <c r="H348">
        <v>500</v>
      </c>
      <c r="I348">
        <v>501</v>
      </c>
      <c r="J348" t="s">
        <v>21</v>
      </c>
      <c r="K348">
        <v>1.1000000000000001</v>
      </c>
      <c r="L348">
        <v>5.8</v>
      </c>
      <c r="M348">
        <v>1.0377000000000001</v>
      </c>
      <c r="N348">
        <v>5.7942</v>
      </c>
    </row>
    <row r="349" spans="1:14" x14ac:dyDescent="0.25">
      <c r="A349" t="s">
        <v>115</v>
      </c>
      <c r="B349" t="s">
        <v>19</v>
      </c>
      <c r="C349">
        <v>0.33</v>
      </c>
      <c r="D349">
        <v>3.3001</v>
      </c>
      <c r="E349">
        <v>1E-4</v>
      </c>
      <c r="F349" t="s">
        <v>16</v>
      </c>
      <c r="G349" t="s">
        <v>14</v>
      </c>
      <c r="H349">
        <v>500</v>
      </c>
      <c r="I349">
        <v>501</v>
      </c>
      <c r="J349" t="s">
        <v>21</v>
      </c>
      <c r="K349">
        <v>1.1000000000000001</v>
      </c>
      <c r="L349">
        <v>5.7939999999999996</v>
      </c>
      <c r="M349">
        <v>1.038</v>
      </c>
      <c r="N349">
        <v>5.7941000000000003</v>
      </c>
    </row>
    <row r="350" spans="1:14" x14ac:dyDescent="0.25">
      <c r="A350" t="s">
        <v>115</v>
      </c>
      <c r="B350" t="s">
        <v>19</v>
      </c>
      <c r="C350">
        <v>0.33</v>
      </c>
      <c r="D350">
        <v>3.3001</v>
      </c>
      <c r="E350">
        <v>1E-3</v>
      </c>
      <c r="F350" t="s">
        <v>16</v>
      </c>
      <c r="G350" t="s">
        <v>14</v>
      </c>
      <c r="H350">
        <v>500</v>
      </c>
      <c r="I350">
        <v>501</v>
      </c>
      <c r="J350" t="s">
        <v>21</v>
      </c>
      <c r="K350">
        <v>1.1000000000000001</v>
      </c>
      <c r="L350">
        <v>5.7778</v>
      </c>
      <c r="M350">
        <v>1.0964</v>
      </c>
      <c r="N350">
        <v>5.7779999999999996</v>
      </c>
    </row>
    <row r="351" spans="1:14" x14ac:dyDescent="0.25">
      <c r="A351" t="s">
        <v>115</v>
      </c>
      <c r="B351" t="s">
        <v>19</v>
      </c>
      <c r="C351">
        <v>0.33</v>
      </c>
      <c r="D351">
        <v>3.3001</v>
      </c>
      <c r="E351">
        <v>0.01</v>
      </c>
      <c r="F351" t="s">
        <v>16</v>
      </c>
      <c r="G351" t="s">
        <v>14</v>
      </c>
      <c r="H351">
        <v>500</v>
      </c>
      <c r="I351">
        <v>501</v>
      </c>
      <c r="J351" t="s">
        <v>21</v>
      </c>
      <c r="K351">
        <v>4.9001000000000001</v>
      </c>
      <c r="L351">
        <v>4.8711000000000002</v>
      </c>
      <c r="M351">
        <v>4.8981000000000003</v>
      </c>
      <c r="N351">
        <v>4.8712999999999997</v>
      </c>
    </row>
    <row r="352" spans="1:14" x14ac:dyDescent="0.25">
      <c r="A352" t="s">
        <v>115</v>
      </c>
      <c r="B352" t="s">
        <v>19</v>
      </c>
      <c r="C352">
        <v>0.33</v>
      </c>
      <c r="D352">
        <v>3.3001</v>
      </c>
      <c r="E352">
        <v>0.1</v>
      </c>
      <c r="F352" t="s">
        <v>16</v>
      </c>
      <c r="G352" t="s">
        <v>14</v>
      </c>
      <c r="H352">
        <v>500</v>
      </c>
      <c r="I352">
        <v>501</v>
      </c>
      <c r="J352" t="s">
        <v>21</v>
      </c>
      <c r="K352">
        <v>57.706000000000003</v>
      </c>
      <c r="L352">
        <v>1.1207</v>
      </c>
      <c r="M352">
        <v>57.704999999999998</v>
      </c>
      <c r="N352">
        <v>1.1204000000000001</v>
      </c>
    </row>
    <row r="353" spans="1:14" x14ac:dyDescent="0.25">
      <c r="A353" t="s">
        <v>115</v>
      </c>
      <c r="B353" t="s">
        <v>19</v>
      </c>
      <c r="C353">
        <v>3.3</v>
      </c>
      <c r="D353">
        <v>33.000999999999998</v>
      </c>
      <c r="E353">
        <v>1E-4</v>
      </c>
      <c r="F353" t="s">
        <v>16</v>
      </c>
      <c r="G353" t="s">
        <v>14</v>
      </c>
      <c r="H353">
        <v>0.01</v>
      </c>
      <c r="I353">
        <v>4.5010000000000001E-2</v>
      </c>
      <c r="J353" t="s">
        <v>21</v>
      </c>
      <c r="K353">
        <v>0.93</v>
      </c>
      <c r="L353">
        <v>0.57999999999999996</v>
      </c>
      <c r="M353">
        <v>0.92291999999999996</v>
      </c>
      <c r="N353">
        <v>0.57830000000000004</v>
      </c>
    </row>
    <row r="354" spans="1:14" x14ac:dyDescent="0.25">
      <c r="A354" t="s">
        <v>115</v>
      </c>
      <c r="B354" t="s">
        <v>19</v>
      </c>
      <c r="C354">
        <v>3.3</v>
      </c>
      <c r="D354">
        <v>33.000999999999998</v>
      </c>
      <c r="E354">
        <v>1E-3</v>
      </c>
      <c r="F354" t="s">
        <v>16</v>
      </c>
      <c r="G354" t="s">
        <v>14</v>
      </c>
      <c r="H354">
        <v>0.01</v>
      </c>
      <c r="I354">
        <v>4.5010000000000001E-2</v>
      </c>
      <c r="J354" t="s">
        <v>21</v>
      </c>
      <c r="K354">
        <v>0.98726000000000003</v>
      </c>
      <c r="L354">
        <v>0.57660999999999996</v>
      </c>
      <c r="M354">
        <v>0.98668</v>
      </c>
      <c r="N354">
        <v>0.57662000000000002</v>
      </c>
    </row>
    <row r="355" spans="1:14" x14ac:dyDescent="0.25">
      <c r="A355" t="s">
        <v>115</v>
      </c>
      <c r="B355" t="s">
        <v>19</v>
      </c>
      <c r="C355">
        <v>3.3</v>
      </c>
      <c r="D355">
        <v>33.000999999999998</v>
      </c>
      <c r="E355">
        <v>0.01</v>
      </c>
      <c r="F355" t="s">
        <v>16</v>
      </c>
      <c r="G355" t="s">
        <v>14</v>
      </c>
      <c r="H355">
        <v>0.01</v>
      </c>
      <c r="I355">
        <v>4.5010000000000001E-2</v>
      </c>
      <c r="J355" t="s">
        <v>21</v>
      </c>
      <c r="K355">
        <v>4.8574000000000002</v>
      </c>
      <c r="L355">
        <v>0.48407</v>
      </c>
      <c r="M355">
        <v>4.8564999999999996</v>
      </c>
      <c r="N355">
        <v>0.48405999999999999</v>
      </c>
    </row>
    <row r="356" spans="1:14" x14ac:dyDescent="0.25">
      <c r="A356" t="s">
        <v>115</v>
      </c>
      <c r="B356" t="s">
        <v>19</v>
      </c>
      <c r="C356">
        <v>3.3</v>
      </c>
      <c r="D356">
        <v>33.000999999999998</v>
      </c>
      <c r="E356">
        <v>0.1</v>
      </c>
      <c r="F356" t="s">
        <v>16</v>
      </c>
      <c r="G356" t="s">
        <v>14</v>
      </c>
      <c r="H356">
        <v>0.01</v>
      </c>
      <c r="I356">
        <v>4.5010000000000001E-2</v>
      </c>
      <c r="J356" t="s">
        <v>21</v>
      </c>
      <c r="K356">
        <v>57.704000000000001</v>
      </c>
      <c r="L356">
        <v>0.11064</v>
      </c>
      <c r="M356">
        <v>57.704000000000001</v>
      </c>
      <c r="N356">
        <v>0.11058999999999999</v>
      </c>
    </row>
    <row r="357" spans="1:14" x14ac:dyDescent="0.25">
      <c r="A357" t="s">
        <v>115</v>
      </c>
      <c r="B357" t="s">
        <v>19</v>
      </c>
      <c r="C357">
        <v>3.3</v>
      </c>
      <c r="D357">
        <v>33.000999999999998</v>
      </c>
      <c r="E357">
        <v>1</v>
      </c>
      <c r="F357" t="s">
        <v>16</v>
      </c>
      <c r="G357" t="s">
        <v>14</v>
      </c>
      <c r="H357">
        <v>0.01</v>
      </c>
      <c r="I357">
        <v>4.5010000000000001E-2</v>
      </c>
      <c r="J357" t="s">
        <v>21</v>
      </c>
      <c r="K357">
        <v>579.97</v>
      </c>
      <c r="L357">
        <v>1.1401E-2</v>
      </c>
      <c r="M357">
        <v>579.97</v>
      </c>
      <c r="N357">
        <v>1.1382E-2</v>
      </c>
    </row>
    <row r="358" spans="1:14" x14ac:dyDescent="0.25">
      <c r="A358" t="s">
        <v>115</v>
      </c>
      <c r="B358" t="s">
        <v>19</v>
      </c>
      <c r="C358">
        <v>3.3</v>
      </c>
      <c r="D358">
        <v>33.000999999999998</v>
      </c>
      <c r="E358">
        <v>1E-4</v>
      </c>
      <c r="F358" t="s">
        <v>16</v>
      </c>
      <c r="G358" t="s">
        <v>14</v>
      </c>
      <c r="H358">
        <v>4.4999999999999998E-2</v>
      </c>
      <c r="I358">
        <v>10.00001</v>
      </c>
      <c r="J358" t="s">
        <v>21</v>
      </c>
      <c r="K358">
        <v>0.7</v>
      </c>
      <c r="L358">
        <v>0.35</v>
      </c>
      <c r="M358">
        <v>0.69218000000000002</v>
      </c>
      <c r="N358">
        <v>0.34794999999999998</v>
      </c>
    </row>
    <row r="359" spans="1:14" x14ac:dyDescent="0.25">
      <c r="A359" t="s">
        <v>115</v>
      </c>
      <c r="B359" t="s">
        <v>19</v>
      </c>
      <c r="C359">
        <v>3.3</v>
      </c>
      <c r="D359">
        <v>33.000999999999998</v>
      </c>
      <c r="E359">
        <v>1E-3</v>
      </c>
      <c r="F359" t="s">
        <v>16</v>
      </c>
      <c r="G359" t="s">
        <v>14</v>
      </c>
      <c r="H359">
        <v>4.4999999999999998E-2</v>
      </c>
      <c r="I359">
        <v>10.00001</v>
      </c>
      <c r="J359" t="s">
        <v>21</v>
      </c>
      <c r="K359">
        <v>0.78956999999999999</v>
      </c>
      <c r="L359">
        <v>0.34543000000000001</v>
      </c>
      <c r="M359">
        <v>0.78891</v>
      </c>
      <c r="N359">
        <v>0.34543000000000001</v>
      </c>
    </row>
    <row r="360" spans="1:14" x14ac:dyDescent="0.25">
      <c r="A360" t="s">
        <v>115</v>
      </c>
      <c r="B360" t="s">
        <v>19</v>
      </c>
      <c r="C360">
        <v>3.3</v>
      </c>
      <c r="D360">
        <v>33.000999999999998</v>
      </c>
      <c r="E360">
        <v>0.01</v>
      </c>
      <c r="F360" t="s">
        <v>16</v>
      </c>
      <c r="G360" t="s">
        <v>14</v>
      </c>
      <c r="H360">
        <v>4.4999999999999998E-2</v>
      </c>
      <c r="I360">
        <v>10.00001</v>
      </c>
      <c r="J360" t="s">
        <v>21</v>
      </c>
      <c r="K360">
        <v>5.2633000000000001</v>
      </c>
      <c r="L360">
        <v>0.24920999999999999</v>
      </c>
      <c r="M360">
        <v>5.2624000000000004</v>
      </c>
      <c r="N360">
        <v>0.24918000000000001</v>
      </c>
    </row>
    <row r="361" spans="1:14" x14ac:dyDescent="0.25">
      <c r="A361" t="s">
        <v>115</v>
      </c>
      <c r="B361" t="s">
        <v>19</v>
      </c>
      <c r="C361">
        <v>3.3</v>
      </c>
      <c r="D361">
        <v>33.000999999999998</v>
      </c>
      <c r="E361">
        <v>0.1</v>
      </c>
      <c r="F361" t="s">
        <v>16</v>
      </c>
      <c r="G361" t="s">
        <v>14</v>
      </c>
      <c r="H361">
        <v>4.4999999999999998E-2</v>
      </c>
      <c r="I361">
        <v>10.00001</v>
      </c>
      <c r="J361" t="s">
        <v>21</v>
      </c>
      <c r="K361">
        <v>57.892000000000003</v>
      </c>
      <c r="L361">
        <v>4.1619999999999997E-2</v>
      </c>
      <c r="M361">
        <v>57.892000000000003</v>
      </c>
      <c r="N361">
        <v>4.1575000000000001E-2</v>
      </c>
    </row>
    <row r="362" spans="1:14" x14ac:dyDescent="0.25">
      <c r="A362" t="s">
        <v>115</v>
      </c>
      <c r="B362" t="s">
        <v>19</v>
      </c>
      <c r="C362">
        <v>3.3</v>
      </c>
      <c r="D362">
        <v>33.000999999999998</v>
      </c>
      <c r="E362">
        <v>1</v>
      </c>
      <c r="F362" t="s">
        <v>16</v>
      </c>
      <c r="G362" t="s">
        <v>14</v>
      </c>
      <c r="H362">
        <v>4.4999999999999998E-2</v>
      </c>
      <c r="I362">
        <v>10.00001</v>
      </c>
      <c r="J362" t="s">
        <v>21</v>
      </c>
      <c r="K362">
        <v>579.99</v>
      </c>
      <c r="L362">
        <v>4.2218999999999998E-3</v>
      </c>
      <c r="M362">
        <v>579.99</v>
      </c>
      <c r="N362">
        <v>4.2034000000000004E-3</v>
      </c>
    </row>
    <row r="363" spans="1:14" x14ac:dyDescent="0.25">
      <c r="A363" t="s">
        <v>115</v>
      </c>
      <c r="B363" t="s">
        <v>19</v>
      </c>
      <c r="C363">
        <v>3.3</v>
      </c>
      <c r="D363">
        <v>33.000999999999998</v>
      </c>
      <c r="E363">
        <v>1E-4</v>
      </c>
      <c r="F363" t="s">
        <v>16</v>
      </c>
      <c r="G363" t="s">
        <v>14</v>
      </c>
      <c r="H363">
        <v>10</v>
      </c>
      <c r="I363">
        <v>20.010000000000002</v>
      </c>
      <c r="J363" t="s">
        <v>21</v>
      </c>
      <c r="K363">
        <v>0.7</v>
      </c>
      <c r="L363">
        <v>0.81</v>
      </c>
      <c r="M363">
        <v>0.69303999999999999</v>
      </c>
      <c r="N363">
        <v>0.80896000000000001</v>
      </c>
    </row>
    <row r="364" spans="1:14" x14ac:dyDescent="0.25">
      <c r="A364" t="s">
        <v>115</v>
      </c>
      <c r="B364" t="s">
        <v>19</v>
      </c>
      <c r="C364">
        <v>3.3</v>
      </c>
      <c r="D364">
        <v>33.000999999999998</v>
      </c>
      <c r="E364">
        <v>1E-3</v>
      </c>
      <c r="F364" t="s">
        <v>16</v>
      </c>
      <c r="G364" t="s">
        <v>14</v>
      </c>
      <c r="H364">
        <v>10</v>
      </c>
      <c r="I364">
        <v>20.010000000000002</v>
      </c>
      <c r="J364" t="s">
        <v>21</v>
      </c>
      <c r="K364">
        <v>0.74743999999999999</v>
      </c>
      <c r="L364">
        <v>0.8075</v>
      </c>
      <c r="M364">
        <v>0.74699000000000004</v>
      </c>
      <c r="N364">
        <v>0.80750999999999995</v>
      </c>
    </row>
    <row r="365" spans="1:14" x14ac:dyDescent="0.25">
      <c r="A365" t="s">
        <v>115</v>
      </c>
      <c r="B365" t="s">
        <v>19</v>
      </c>
      <c r="C365">
        <v>3.3</v>
      </c>
      <c r="D365">
        <v>33.000999999999998</v>
      </c>
      <c r="E365">
        <v>0.01</v>
      </c>
      <c r="F365" t="s">
        <v>16</v>
      </c>
      <c r="G365" t="s">
        <v>14</v>
      </c>
      <c r="H365">
        <v>10</v>
      </c>
      <c r="I365">
        <v>20.010000000000002</v>
      </c>
      <c r="J365" t="s">
        <v>21</v>
      </c>
      <c r="K365">
        <v>4.3391999999999999</v>
      </c>
      <c r="L365">
        <v>0.71689999999999998</v>
      </c>
      <c r="M365">
        <v>4.3383000000000003</v>
      </c>
      <c r="N365">
        <v>0.71689999999999998</v>
      </c>
    </row>
    <row r="366" spans="1:14" x14ac:dyDescent="0.25">
      <c r="A366" t="s">
        <v>115</v>
      </c>
      <c r="B366" t="s">
        <v>19</v>
      </c>
      <c r="C366">
        <v>3.3</v>
      </c>
      <c r="D366">
        <v>33.000999999999998</v>
      </c>
      <c r="E366">
        <v>0.1</v>
      </c>
      <c r="F366" t="s">
        <v>16</v>
      </c>
      <c r="G366" t="s">
        <v>14</v>
      </c>
      <c r="H366">
        <v>10</v>
      </c>
      <c r="I366">
        <v>20.010000000000002</v>
      </c>
      <c r="J366" t="s">
        <v>21</v>
      </c>
      <c r="K366">
        <v>57.426000000000002</v>
      </c>
      <c r="L366">
        <v>0.20355000000000001</v>
      </c>
      <c r="M366">
        <v>57.426000000000002</v>
      </c>
      <c r="N366">
        <v>0.20351</v>
      </c>
    </row>
    <row r="367" spans="1:14" x14ac:dyDescent="0.25">
      <c r="A367" t="s">
        <v>115</v>
      </c>
      <c r="B367" t="s">
        <v>19</v>
      </c>
      <c r="C367">
        <v>3.3</v>
      </c>
      <c r="D367">
        <v>33.000999999999998</v>
      </c>
      <c r="E367">
        <v>1</v>
      </c>
      <c r="F367" t="s">
        <v>16</v>
      </c>
      <c r="G367" t="s">
        <v>14</v>
      </c>
      <c r="H367">
        <v>10</v>
      </c>
      <c r="I367">
        <v>20.010000000000002</v>
      </c>
      <c r="J367" t="s">
        <v>21</v>
      </c>
      <c r="K367">
        <v>579.94000000000005</v>
      </c>
      <c r="L367">
        <v>2.1451999999999999E-2</v>
      </c>
      <c r="M367">
        <v>579.94000000000005</v>
      </c>
      <c r="N367">
        <v>2.1433000000000001E-2</v>
      </c>
    </row>
    <row r="368" spans="1:14" x14ac:dyDescent="0.25">
      <c r="A368" t="s">
        <v>115</v>
      </c>
      <c r="B368" t="s">
        <v>19</v>
      </c>
      <c r="C368">
        <v>3.3</v>
      </c>
      <c r="D368">
        <v>33.000999999999998</v>
      </c>
      <c r="E368">
        <v>1E-4</v>
      </c>
      <c r="F368" t="s">
        <v>16</v>
      </c>
      <c r="G368" t="s">
        <v>14</v>
      </c>
      <c r="H368">
        <v>20</v>
      </c>
      <c r="I368">
        <v>50.01</v>
      </c>
      <c r="J368" t="s">
        <v>21</v>
      </c>
      <c r="K368">
        <v>0.7</v>
      </c>
      <c r="L368">
        <v>1.2</v>
      </c>
      <c r="M368">
        <v>0.69121999999999995</v>
      </c>
      <c r="N368">
        <v>1.1565000000000001</v>
      </c>
    </row>
    <row r="369" spans="1:14" x14ac:dyDescent="0.25">
      <c r="A369" t="s">
        <v>115</v>
      </c>
      <c r="B369" t="s">
        <v>19</v>
      </c>
      <c r="C369">
        <v>3.3</v>
      </c>
      <c r="D369">
        <v>33.000999999999998</v>
      </c>
      <c r="E369">
        <v>1E-3</v>
      </c>
      <c r="F369" t="s">
        <v>16</v>
      </c>
      <c r="G369" t="s">
        <v>14</v>
      </c>
      <c r="H369">
        <v>20</v>
      </c>
      <c r="I369">
        <v>50.01</v>
      </c>
      <c r="J369" t="s">
        <v>21</v>
      </c>
      <c r="K369">
        <v>0.73465999999999998</v>
      </c>
      <c r="L369">
        <v>1.1553</v>
      </c>
      <c r="M369">
        <v>0.73165000000000002</v>
      </c>
      <c r="N369">
        <v>1.1554</v>
      </c>
    </row>
    <row r="370" spans="1:14" x14ac:dyDescent="0.25">
      <c r="A370" t="s">
        <v>115</v>
      </c>
      <c r="B370" t="s">
        <v>19</v>
      </c>
      <c r="C370">
        <v>3.3</v>
      </c>
      <c r="D370">
        <v>33.000999999999998</v>
      </c>
      <c r="E370">
        <v>0.01</v>
      </c>
      <c r="F370" t="s">
        <v>16</v>
      </c>
      <c r="G370" t="s">
        <v>14</v>
      </c>
      <c r="H370">
        <v>20</v>
      </c>
      <c r="I370">
        <v>50.01</v>
      </c>
      <c r="J370" t="s">
        <v>21</v>
      </c>
      <c r="K370">
        <v>3.8001999999999998</v>
      </c>
      <c r="L370">
        <v>1.0753999999999999</v>
      </c>
      <c r="M370">
        <v>3.7970999999999999</v>
      </c>
      <c r="N370">
        <v>1.0753999999999999</v>
      </c>
    </row>
    <row r="371" spans="1:14" x14ac:dyDescent="0.25">
      <c r="A371" t="s">
        <v>115</v>
      </c>
      <c r="B371" t="s">
        <v>19</v>
      </c>
      <c r="C371">
        <v>3.3</v>
      </c>
      <c r="D371">
        <v>33.000999999999998</v>
      </c>
      <c r="E371">
        <v>0.1</v>
      </c>
      <c r="F371" t="s">
        <v>16</v>
      </c>
      <c r="G371" t="s">
        <v>14</v>
      </c>
      <c r="H371">
        <v>20</v>
      </c>
      <c r="I371">
        <v>50.01</v>
      </c>
      <c r="J371" t="s">
        <v>21</v>
      </c>
      <c r="K371">
        <v>56.883000000000003</v>
      </c>
      <c r="L371">
        <v>0.39190000000000003</v>
      </c>
      <c r="M371">
        <v>56.881999999999998</v>
      </c>
      <c r="N371">
        <v>0.39182</v>
      </c>
    </row>
    <row r="372" spans="1:14" x14ac:dyDescent="0.25">
      <c r="A372" t="s">
        <v>115</v>
      </c>
      <c r="B372" t="s">
        <v>19</v>
      </c>
      <c r="C372">
        <v>3.3</v>
      </c>
      <c r="D372">
        <v>33.000999999999998</v>
      </c>
      <c r="E372">
        <v>1</v>
      </c>
      <c r="F372" t="s">
        <v>16</v>
      </c>
      <c r="G372" t="s">
        <v>14</v>
      </c>
      <c r="H372">
        <v>20</v>
      </c>
      <c r="I372">
        <v>50.01</v>
      </c>
      <c r="J372" t="s">
        <v>21</v>
      </c>
      <c r="K372">
        <v>579.88</v>
      </c>
      <c r="L372">
        <v>4.3222999999999998E-2</v>
      </c>
      <c r="M372">
        <v>579.88</v>
      </c>
      <c r="N372">
        <v>4.3181999999999998E-2</v>
      </c>
    </row>
    <row r="373" spans="1:14" x14ac:dyDescent="0.25">
      <c r="A373" t="s">
        <v>115</v>
      </c>
      <c r="B373" t="s">
        <v>19</v>
      </c>
      <c r="C373">
        <v>3.3</v>
      </c>
      <c r="D373">
        <v>33.000999999999998</v>
      </c>
      <c r="E373">
        <v>1E-4</v>
      </c>
      <c r="F373" t="s">
        <v>16</v>
      </c>
      <c r="G373" t="s">
        <v>14</v>
      </c>
      <c r="H373">
        <v>50</v>
      </c>
      <c r="I373">
        <v>100.01</v>
      </c>
      <c r="J373" t="s">
        <v>21</v>
      </c>
      <c r="K373">
        <v>2.2999999999999998</v>
      </c>
      <c r="L373">
        <v>2.7</v>
      </c>
      <c r="M373">
        <v>2.3079000000000001</v>
      </c>
      <c r="N373">
        <v>2.6577000000000002</v>
      </c>
    </row>
    <row r="374" spans="1:14" x14ac:dyDescent="0.25">
      <c r="A374" t="s">
        <v>115</v>
      </c>
      <c r="B374" t="s">
        <v>19</v>
      </c>
      <c r="C374">
        <v>3.3</v>
      </c>
      <c r="D374">
        <v>33.000999999999998</v>
      </c>
      <c r="E374">
        <v>1E-3</v>
      </c>
      <c r="F374" t="s">
        <v>16</v>
      </c>
      <c r="G374" t="s">
        <v>14</v>
      </c>
      <c r="H374">
        <v>50</v>
      </c>
      <c r="I374">
        <v>100.01</v>
      </c>
      <c r="J374" t="s">
        <v>21</v>
      </c>
      <c r="K374">
        <v>2.3264999999999998</v>
      </c>
      <c r="L374">
        <v>2.6572</v>
      </c>
      <c r="M374">
        <v>2.3233999999999999</v>
      </c>
      <c r="N374">
        <v>2.6573000000000002</v>
      </c>
    </row>
    <row r="375" spans="1:14" x14ac:dyDescent="0.25">
      <c r="A375" t="s">
        <v>115</v>
      </c>
      <c r="B375" t="s">
        <v>19</v>
      </c>
      <c r="C375">
        <v>3.3</v>
      </c>
      <c r="D375">
        <v>33.000999999999998</v>
      </c>
      <c r="E375">
        <v>0.01</v>
      </c>
      <c r="F375" t="s">
        <v>16</v>
      </c>
      <c r="G375" t="s">
        <v>14</v>
      </c>
      <c r="H375">
        <v>50</v>
      </c>
      <c r="I375">
        <v>100.01</v>
      </c>
      <c r="J375" t="s">
        <v>21</v>
      </c>
      <c r="K375">
        <v>3.8797000000000001</v>
      </c>
      <c r="L375">
        <v>2.6158000000000001</v>
      </c>
      <c r="M375">
        <v>3.8711000000000002</v>
      </c>
      <c r="N375">
        <v>2.6160000000000001</v>
      </c>
    </row>
    <row r="376" spans="1:14" x14ac:dyDescent="0.25">
      <c r="A376" t="s">
        <v>115</v>
      </c>
      <c r="B376" t="s">
        <v>19</v>
      </c>
      <c r="C376">
        <v>3.3</v>
      </c>
      <c r="D376">
        <v>33.000999999999998</v>
      </c>
      <c r="E376">
        <v>0.1</v>
      </c>
      <c r="F376" t="s">
        <v>16</v>
      </c>
      <c r="G376" t="s">
        <v>14</v>
      </c>
      <c r="H376">
        <v>50</v>
      </c>
      <c r="I376">
        <v>100.01</v>
      </c>
      <c r="J376" t="s">
        <v>21</v>
      </c>
      <c r="K376">
        <v>53.719000000000001</v>
      </c>
      <c r="L376">
        <v>1.6172</v>
      </c>
      <c r="M376">
        <v>53.713000000000001</v>
      </c>
      <c r="N376">
        <v>1.6172</v>
      </c>
    </row>
    <row r="377" spans="1:14" x14ac:dyDescent="0.25">
      <c r="A377" t="s">
        <v>115</v>
      </c>
      <c r="B377" t="s">
        <v>19</v>
      </c>
      <c r="C377">
        <v>3.3</v>
      </c>
      <c r="D377">
        <v>33.000999999999998</v>
      </c>
      <c r="E377">
        <v>1</v>
      </c>
      <c r="F377" t="s">
        <v>16</v>
      </c>
      <c r="G377" t="s">
        <v>14</v>
      </c>
      <c r="H377">
        <v>50</v>
      </c>
      <c r="I377">
        <v>100.01</v>
      </c>
      <c r="J377" t="s">
        <v>21</v>
      </c>
      <c r="K377">
        <v>579.35</v>
      </c>
      <c r="L377">
        <v>0.23028000000000001</v>
      </c>
      <c r="M377">
        <v>579.35</v>
      </c>
      <c r="N377">
        <v>0.23021</v>
      </c>
    </row>
    <row r="378" spans="1:14" x14ac:dyDescent="0.25">
      <c r="A378" t="s">
        <v>115</v>
      </c>
      <c r="B378" t="s">
        <v>19</v>
      </c>
      <c r="C378">
        <v>3.3</v>
      </c>
      <c r="D378">
        <v>33.000999999999998</v>
      </c>
      <c r="E378">
        <v>1E-4</v>
      </c>
      <c r="F378" t="s">
        <v>16</v>
      </c>
      <c r="G378" t="s">
        <v>14</v>
      </c>
      <c r="H378">
        <v>100</v>
      </c>
      <c r="I378">
        <v>500</v>
      </c>
      <c r="J378" t="s">
        <v>21</v>
      </c>
      <c r="K378">
        <v>13</v>
      </c>
      <c r="L378">
        <v>4.5999999999999996</v>
      </c>
      <c r="M378">
        <v>2.3363999999999998</v>
      </c>
      <c r="N378">
        <v>2.6995</v>
      </c>
    </row>
    <row r="379" spans="1:14" x14ac:dyDescent="0.25">
      <c r="A379" t="s">
        <v>115</v>
      </c>
      <c r="B379" t="s">
        <v>19</v>
      </c>
      <c r="C379">
        <v>3.3</v>
      </c>
      <c r="D379">
        <v>33.000999999999998</v>
      </c>
      <c r="E379">
        <v>1E-3</v>
      </c>
      <c r="F379" t="s">
        <v>16</v>
      </c>
      <c r="G379" t="s">
        <v>14</v>
      </c>
      <c r="H379">
        <v>100</v>
      </c>
      <c r="I379">
        <v>500</v>
      </c>
      <c r="J379" t="s">
        <v>21</v>
      </c>
      <c r="K379">
        <v>13</v>
      </c>
      <c r="L379">
        <v>4.5999999999999996</v>
      </c>
      <c r="M379">
        <v>2.3500999999999999</v>
      </c>
      <c r="N379">
        <v>2.6989999999999998</v>
      </c>
    </row>
    <row r="380" spans="1:14" x14ac:dyDescent="0.25">
      <c r="A380" t="s">
        <v>115</v>
      </c>
      <c r="B380" t="s">
        <v>19</v>
      </c>
      <c r="C380">
        <v>3.3</v>
      </c>
      <c r="D380">
        <v>33.000999999999998</v>
      </c>
      <c r="E380">
        <v>0.01</v>
      </c>
      <c r="F380" t="s">
        <v>16</v>
      </c>
      <c r="G380" t="s">
        <v>14</v>
      </c>
      <c r="H380">
        <v>100</v>
      </c>
      <c r="I380">
        <v>500</v>
      </c>
      <c r="J380" t="s">
        <v>21</v>
      </c>
      <c r="K380">
        <v>13</v>
      </c>
      <c r="L380">
        <v>4.5999999999999996</v>
      </c>
      <c r="M380">
        <v>3.831</v>
      </c>
      <c r="N380">
        <v>2.6581000000000001</v>
      </c>
    </row>
    <row r="381" spans="1:14" x14ac:dyDescent="0.25">
      <c r="A381" t="s">
        <v>115</v>
      </c>
      <c r="B381" t="s">
        <v>19</v>
      </c>
      <c r="C381">
        <v>3.3</v>
      </c>
      <c r="D381">
        <v>33.000999999999998</v>
      </c>
      <c r="E381">
        <v>0.1</v>
      </c>
      <c r="F381" t="s">
        <v>16</v>
      </c>
      <c r="G381" t="s">
        <v>14</v>
      </c>
      <c r="H381">
        <v>100</v>
      </c>
      <c r="I381">
        <v>500</v>
      </c>
      <c r="J381" t="s">
        <v>21</v>
      </c>
      <c r="K381">
        <v>47.329000000000001</v>
      </c>
      <c r="L381">
        <v>3.5596999999999999</v>
      </c>
      <c r="M381">
        <v>53.607999999999997</v>
      </c>
      <c r="N381">
        <v>1.6549</v>
      </c>
    </row>
    <row r="382" spans="1:14" x14ac:dyDescent="0.25">
      <c r="A382" t="s">
        <v>115</v>
      </c>
      <c r="B382" t="s">
        <v>19</v>
      </c>
      <c r="C382">
        <v>3.3</v>
      </c>
      <c r="D382">
        <v>33.000999999999998</v>
      </c>
      <c r="E382">
        <v>1</v>
      </c>
      <c r="F382" t="s">
        <v>16</v>
      </c>
      <c r="G382" t="s">
        <v>14</v>
      </c>
      <c r="H382">
        <v>100</v>
      </c>
      <c r="I382">
        <v>500</v>
      </c>
      <c r="J382" t="s">
        <v>21</v>
      </c>
      <c r="K382">
        <v>579.33000000000004</v>
      </c>
      <c r="L382">
        <v>0.23723</v>
      </c>
      <c r="M382">
        <v>579.33000000000004</v>
      </c>
      <c r="N382">
        <v>0.23716999999999999</v>
      </c>
    </row>
    <row r="383" spans="1:14" x14ac:dyDescent="0.25">
      <c r="A383" t="s">
        <v>115</v>
      </c>
      <c r="B383" t="s">
        <v>19</v>
      </c>
      <c r="C383">
        <v>3.3</v>
      </c>
      <c r="D383">
        <v>33.000999999999998</v>
      </c>
      <c r="E383">
        <v>1E-4</v>
      </c>
      <c r="F383" t="s">
        <v>16</v>
      </c>
      <c r="G383" t="s">
        <v>14</v>
      </c>
      <c r="H383">
        <v>500</v>
      </c>
      <c r="I383">
        <v>501</v>
      </c>
      <c r="J383" t="s">
        <v>21</v>
      </c>
      <c r="K383">
        <v>13</v>
      </c>
      <c r="L383">
        <v>4.5999999999999996</v>
      </c>
      <c r="M383">
        <v>2.3363999999999998</v>
      </c>
      <c r="N383">
        <v>2.6995</v>
      </c>
    </row>
    <row r="384" spans="1:14" x14ac:dyDescent="0.25">
      <c r="A384" t="s">
        <v>115</v>
      </c>
      <c r="B384" t="s">
        <v>19</v>
      </c>
      <c r="C384">
        <v>3.3</v>
      </c>
      <c r="D384">
        <v>33.000999999999998</v>
      </c>
      <c r="E384">
        <v>1E-3</v>
      </c>
      <c r="F384" t="s">
        <v>16</v>
      </c>
      <c r="G384" t="s">
        <v>14</v>
      </c>
      <c r="H384">
        <v>500</v>
      </c>
      <c r="I384">
        <v>501</v>
      </c>
      <c r="J384" t="s">
        <v>21</v>
      </c>
      <c r="K384">
        <v>13</v>
      </c>
      <c r="L384">
        <v>4.5999999999999996</v>
      </c>
      <c r="M384">
        <v>2.3500999999999999</v>
      </c>
      <c r="N384">
        <v>2.6989999999999998</v>
      </c>
    </row>
    <row r="385" spans="1:14" x14ac:dyDescent="0.25">
      <c r="A385" t="s">
        <v>115</v>
      </c>
      <c r="B385" t="s">
        <v>19</v>
      </c>
      <c r="C385">
        <v>3.3</v>
      </c>
      <c r="D385">
        <v>33.000999999999998</v>
      </c>
      <c r="E385">
        <v>0.01</v>
      </c>
      <c r="F385" t="s">
        <v>16</v>
      </c>
      <c r="G385" t="s">
        <v>14</v>
      </c>
      <c r="H385">
        <v>500</v>
      </c>
      <c r="I385">
        <v>501</v>
      </c>
      <c r="J385" t="s">
        <v>21</v>
      </c>
      <c r="K385">
        <v>13</v>
      </c>
      <c r="L385">
        <v>4.5999999999999996</v>
      </c>
      <c r="M385">
        <v>3.831</v>
      </c>
      <c r="N385">
        <v>2.6581000000000001</v>
      </c>
    </row>
    <row r="386" spans="1:14" x14ac:dyDescent="0.25">
      <c r="A386" t="s">
        <v>115</v>
      </c>
      <c r="B386" t="s">
        <v>19</v>
      </c>
      <c r="C386">
        <v>3.3</v>
      </c>
      <c r="D386">
        <v>33.000999999999998</v>
      </c>
      <c r="E386">
        <v>0.1</v>
      </c>
      <c r="F386" t="s">
        <v>16</v>
      </c>
      <c r="G386" t="s">
        <v>14</v>
      </c>
      <c r="H386">
        <v>500</v>
      </c>
      <c r="I386">
        <v>501</v>
      </c>
      <c r="J386" t="s">
        <v>21</v>
      </c>
      <c r="K386">
        <v>47.329000000000001</v>
      </c>
      <c r="L386">
        <v>3.5596999999999999</v>
      </c>
      <c r="M386">
        <v>53.607999999999997</v>
      </c>
      <c r="N386">
        <v>1.6549</v>
      </c>
    </row>
    <row r="387" spans="1:14" x14ac:dyDescent="0.25">
      <c r="A387" t="s">
        <v>115</v>
      </c>
      <c r="B387" t="s">
        <v>19</v>
      </c>
      <c r="C387">
        <v>3.3</v>
      </c>
      <c r="D387">
        <v>33.000999999999998</v>
      </c>
      <c r="E387">
        <v>1</v>
      </c>
      <c r="F387" t="s">
        <v>16</v>
      </c>
      <c r="G387" t="s">
        <v>14</v>
      </c>
      <c r="H387">
        <v>500</v>
      </c>
      <c r="I387">
        <v>501</v>
      </c>
      <c r="J387" t="s">
        <v>21</v>
      </c>
      <c r="K387">
        <v>579.33000000000004</v>
      </c>
      <c r="L387">
        <v>0.23723</v>
      </c>
      <c r="M387">
        <v>579.33000000000004</v>
      </c>
      <c r="N387">
        <v>0.23716999999999999</v>
      </c>
    </row>
    <row r="388" spans="1:14" x14ac:dyDescent="0.25">
      <c r="A388" t="s">
        <v>115</v>
      </c>
      <c r="B388" t="s">
        <v>19</v>
      </c>
      <c r="C388">
        <v>33</v>
      </c>
      <c r="D388">
        <v>330.01</v>
      </c>
      <c r="E388">
        <v>1E-3</v>
      </c>
      <c r="F388" t="s">
        <v>16</v>
      </c>
      <c r="G388" t="s">
        <v>14</v>
      </c>
      <c r="H388">
        <v>0.01</v>
      </c>
      <c r="I388">
        <v>4.5010000000000001E-2</v>
      </c>
      <c r="J388" t="s">
        <v>21</v>
      </c>
      <c r="K388">
        <v>3.5</v>
      </c>
      <c r="L388">
        <v>0.57999999999999996</v>
      </c>
      <c r="M388">
        <v>3.4704999999999999</v>
      </c>
      <c r="N388">
        <v>0.57867999999999997</v>
      </c>
    </row>
    <row r="389" spans="1:14" x14ac:dyDescent="0.25">
      <c r="A389" t="s">
        <v>115</v>
      </c>
      <c r="B389" t="s">
        <v>19</v>
      </c>
      <c r="C389">
        <v>33</v>
      </c>
      <c r="D389">
        <v>330.01</v>
      </c>
      <c r="E389">
        <v>0.01</v>
      </c>
      <c r="F389" t="s">
        <v>16</v>
      </c>
      <c r="G389" t="s">
        <v>14</v>
      </c>
      <c r="H389">
        <v>0.01</v>
      </c>
      <c r="I389">
        <v>4.5010000000000001E-2</v>
      </c>
      <c r="J389" t="s">
        <v>21</v>
      </c>
      <c r="K389">
        <v>4.2872000000000003</v>
      </c>
      <c r="L389">
        <v>0.57647000000000004</v>
      </c>
      <c r="M389">
        <v>4.2606000000000002</v>
      </c>
      <c r="N389">
        <v>0.57652000000000003</v>
      </c>
    </row>
    <row r="390" spans="1:14" x14ac:dyDescent="0.25">
      <c r="A390" t="s">
        <v>115</v>
      </c>
      <c r="B390" t="s">
        <v>19</v>
      </c>
      <c r="C390">
        <v>33</v>
      </c>
      <c r="D390">
        <v>330.01</v>
      </c>
      <c r="E390">
        <v>0.1</v>
      </c>
      <c r="F390" t="s">
        <v>16</v>
      </c>
      <c r="G390" t="s">
        <v>14</v>
      </c>
      <c r="H390">
        <v>0.01</v>
      </c>
      <c r="I390">
        <v>4.5010000000000001E-2</v>
      </c>
      <c r="J390" t="s">
        <v>21</v>
      </c>
      <c r="K390">
        <v>46.640999999999998</v>
      </c>
      <c r="L390">
        <v>0.47359000000000001</v>
      </c>
      <c r="M390">
        <v>46.601999999999997</v>
      </c>
      <c r="N390">
        <v>0.47360999999999998</v>
      </c>
    </row>
    <row r="391" spans="1:14" x14ac:dyDescent="0.25">
      <c r="A391" t="s">
        <v>115</v>
      </c>
      <c r="B391" t="s">
        <v>19</v>
      </c>
      <c r="C391">
        <v>33</v>
      </c>
      <c r="D391">
        <v>330.01</v>
      </c>
      <c r="E391">
        <v>1</v>
      </c>
      <c r="F391" t="s">
        <v>16</v>
      </c>
      <c r="G391" t="s">
        <v>14</v>
      </c>
      <c r="H391">
        <v>0.01</v>
      </c>
      <c r="I391">
        <v>4.5010000000000001E-2</v>
      </c>
      <c r="J391" t="s">
        <v>21</v>
      </c>
      <c r="K391">
        <v>576.98</v>
      </c>
      <c r="L391">
        <v>0.10542</v>
      </c>
      <c r="M391">
        <v>576.96</v>
      </c>
      <c r="N391">
        <v>0.10532999999999999</v>
      </c>
    </row>
    <row r="392" spans="1:14" x14ac:dyDescent="0.25">
      <c r="A392" t="s">
        <v>115</v>
      </c>
      <c r="B392" t="s">
        <v>19</v>
      </c>
      <c r="C392">
        <v>33</v>
      </c>
      <c r="D392">
        <v>330.01</v>
      </c>
      <c r="E392">
        <v>10</v>
      </c>
      <c r="F392" t="s">
        <v>16</v>
      </c>
      <c r="G392" t="s">
        <v>14</v>
      </c>
      <c r="H392">
        <v>0.01</v>
      </c>
      <c r="I392">
        <v>4.5010000000000001E-2</v>
      </c>
      <c r="J392" t="s">
        <v>21</v>
      </c>
      <c r="K392">
        <v>5799.7</v>
      </c>
      <c r="L392">
        <v>1.0862E-2</v>
      </c>
      <c r="M392">
        <v>5799.7</v>
      </c>
      <c r="N392">
        <v>1.0822E-2</v>
      </c>
    </row>
    <row r="393" spans="1:14" x14ac:dyDescent="0.25">
      <c r="A393" t="s">
        <v>115</v>
      </c>
      <c r="B393" t="s">
        <v>19</v>
      </c>
      <c r="C393">
        <v>33</v>
      </c>
      <c r="D393">
        <v>330.01</v>
      </c>
      <c r="E393">
        <v>1E-3</v>
      </c>
      <c r="F393" t="s">
        <v>16</v>
      </c>
      <c r="G393" t="s">
        <v>14</v>
      </c>
      <c r="H393">
        <v>4.4999999999999998E-2</v>
      </c>
      <c r="I393">
        <v>10.00001</v>
      </c>
      <c r="J393" t="s">
        <v>21</v>
      </c>
      <c r="K393">
        <v>12</v>
      </c>
      <c r="L393">
        <v>0.92</v>
      </c>
      <c r="M393">
        <v>10.393000000000001</v>
      </c>
      <c r="N393">
        <v>0.92459000000000002</v>
      </c>
    </row>
    <row r="394" spans="1:14" x14ac:dyDescent="0.25">
      <c r="A394" t="s">
        <v>115</v>
      </c>
      <c r="B394" t="s">
        <v>19</v>
      </c>
      <c r="C394">
        <v>33</v>
      </c>
      <c r="D394">
        <v>330.01</v>
      </c>
      <c r="E394">
        <v>0.01</v>
      </c>
      <c r="F394" t="s">
        <v>16</v>
      </c>
      <c r="G394" t="s">
        <v>14</v>
      </c>
      <c r="H394">
        <v>4.4999999999999998E-2</v>
      </c>
      <c r="I394">
        <v>10.00001</v>
      </c>
      <c r="J394" t="s">
        <v>21</v>
      </c>
      <c r="K394">
        <v>12</v>
      </c>
      <c r="L394">
        <v>0.92330999999999996</v>
      </c>
      <c r="M394">
        <v>10.834</v>
      </c>
      <c r="N394">
        <v>0.9234</v>
      </c>
    </row>
    <row r="395" spans="1:14" x14ac:dyDescent="0.25">
      <c r="A395" t="s">
        <v>115</v>
      </c>
      <c r="B395" t="s">
        <v>19</v>
      </c>
      <c r="C395">
        <v>33</v>
      </c>
      <c r="D395">
        <v>330.01</v>
      </c>
      <c r="E395">
        <v>0.1</v>
      </c>
      <c r="F395" t="s">
        <v>16</v>
      </c>
      <c r="G395" t="s">
        <v>14</v>
      </c>
      <c r="H395">
        <v>4.4999999999999998E-2</v>
      </c>
      <c r="I395">
        <v>10.00001</v>
      </c>
      <c r="J395" t="s">
        <v>21</v>
      </c>
      <c r="K395">
        <v>43.308999999999997</v>
      </c>
      <c r="L395">
        <v>0.84099999999999997</v>
      </c>
      <c r="M395">
        <v>43.21</v>
      </c>
      <c r="N395">
        <v>0.84114999999999995</v>
      </c>
    </row>
    <row r="396" spans="1:14" x14ac:dyDescent="0.25">
      <c r="A396" t="s">
        <v>115</v>
      </c>
      <c r="B396" t="s">
        <v>19</v>
      </c>
      <c r="C396">
        <v>33</v>
      </c>
      <c r="D396">
        <v>330.01</v>
      </c>
      <c r="E396">
        <v>1</v>
      </c>
      <c r="F396" t="s">
        <v>16</v>
      </c>
      <c r="G396" t="s">
        <v>14</v>
      </c>
      <c r="H396">
        <v>4.4999999999999998E-2</v>
      </c>
      <c r="I396">
        <v>10.00001</v>
      </c>
      <c r="J396" t="s">
        <v>21</v>
      </c>
      <c r="K396">
        <v>572.72</v>
      </c>
      <c r="L396">
        <v>0.26556000000000002</v>
      </c>
      <c r="M396">
        <v>572.67999999999995</v>
      </c>
      <c r="N396">
        <v>0.26538</v>
      </c>
    </row>
    <row r="397" spans="1:14" x14ac:dyDescent="0.25">
      <c r="A397" t="s">
        <v>115</v>
      </c>
      <c r="B397" t="s">
        <v>19</v>
      </c>
      <c r="C397">
        <v>33</v>
      </c>
      <c r="D397">
        <v>330.01</v>
      </c>
      <c r="E397">
        <v>10</v>
      </c>
      <c r="F397" t="s">
        <v>16</v>
      </c>
      <c r="G397" t="s">
        <v>14</v>
      </c>
      <c r="H397">
        <v>4.4999999999999998E-2</v>
      </c>
      <c r="I397">
        <v>10.00001</v>
      </c>
      <c r="J397" t="s">
        <v>21</v>
      </c>
      <c r="K397">
        <v>5799.2</v>
      </c>
      <c r="L397">
        <v>2.8473999999999999E-2</v>
      </c>
      <c r="M397">
        <v>5799.2</v>
      </c>
      <c r="N397">
        <v>2.8386000000000002E-2</v>
      </c>
    </row>
    <row r="398" spans="1:14" x14ac:dyDescent="0.25">
      <c r="A398" t="s">
        <v>115</v>
      </c>
      <c r="B398" t="s">
        <v>19</v>
      </c>
      <c r="C398">
        <v>33</v>
      </c>
      <c r="D398">
        <v>330.01</v>
      </c>
      <c r="E398">
        <v>1E-3</v>
      </c>
      <c r="F398" t="s">
        <v>16</v>
      </c>
      <c r="G398" t="s">
        <v>14</v>
      </c>
      <c r="H398">
        <v>10</v>
      </c>
      <c r="I398">
        <v>20.010000000000002</v>
      </c>
      <c r="J398" t="s">
        <v>21</v>
      </c>
      <c r="K398">
        <v>24</v>
      </c>
      <c r="L398">
        <v>1</v>
      </c>
      <c r="M398">
        <v>10.388</v>
      </c>
      <c r="N398">
        <v>1.04</v>
      </c>
    </row>
    <row r="399" spans="1:14" x14ac:dyDescent="0.25">
      <c r="A399" t="s">
        <v>115</v>
      </c>
      <c r="B399" t="s">
        <v>19</v>
      </c>
      <c r="C399">
        <v>33</v>
      </c>
      <c r="D399">
        <v>330.01</v>
      </c>
      <c r="E399">
        <v>0.01</v>
      </c>
      <c r="F399" t="s">
        <v>16</v>
      </c>
      <c r="G399" t="s">
        <v>14</v>
      </c>
      <c r="H399">
        <v>10</v>
      </c>
      <c r="I399">
        <v>20.010000000000002</v>
      </c>
      <c r="J399" t="s">
        <v>21</v>
      </c>
      <c r="K399">
        <v>24</v>
      </c>
      <c r="L399">
        <v>1.0331999999999999</v>
      </c>
      <c r="M399">
        <v>10.795999999999999</v>
      </c>
      <c r="N399">
        <v>1.0388999999999999</v>
      </c>
    </row>
    <row r="400" spans="1:14" x14ac:dyDescent="0.25">
      <c r="A400" t="s">
        <v>115</v>
      </c>
      <c r="B400" t="s">
        <v>19</v>
      </c>
      <c r="C400">
        <v>33</v>
      </c>
      <c r="D400">
        <v>330.01</v>
      </c>
      <c r="E400">
        <v>0.1</v>
      </c>
      <c r="F400" t="s">
        <v>16</v>
      </c>
      <c r="G400" t="s">
        <v>14</v>
      </c>
      <c r="H400">
        <v>10</v>
      </c>
      <c r="I400">
        <v>20.010000000000002</v>
      </c>
      <c r="J400" t="s">
        <v>21</v>
      </c>
      <c r="K400">
        <v>41.651000000000003</v>
      </c>
      <c r="L400">
        <v>0.95969000000000004</v>
      </c>
      <c r="M400">
        <v>41.554000000000002</v>
      </c>
      <c r="N400">
        <v>0.95984999999999998</v>
      </c>
    </row>
    <row r="401" spans="1:14" x14ac:dyDescent="0.25">
      <c r="A401" t="s">
        <v>115</v>
      </c>
      <c r="B401" t="s">
        <v>19</v>
      </c>
      <c r="C401">
        <v>33</v>
      </c>
      <c r="D401">
        <v>330.01</v>
      </c>
      <c r="E401">
        <v>1</v>
      </c>
      <c r="F401" t="s">
        <v>16</v>
      </c>
      <c r="G401" t="s">
        <v>14</v>
      </c>
      <c r="H401">
        <v>10</v>
      </c>
      <c r="I401">
        <v>20.010000000000002</v>
      </c>
      <c r="J401" t="s">
        <v>21</v>
      </c>
      <c r="K401">
        <v>570.91999999999996</v>
      </c>
      <c r="L401">
        <v>0.32863999999999999</v>
      </c>
      <c r="M401">
        <v>570.88</v>
      </c>
      <c r="N401">
        <v>0.32847999999999999</v>
      </c>
    </row>
    <row r="402" spans="1:14" x14ac:dyDescent="0.25">
      <c r="A402" t="s">
        <v>115</v>
      </c>
      <c r="B402" t="s">
        <v>19</v>
      </c>
      <c r="C402">
        <v>33</v>
      </c>
      <c r="D402">
        <v>330.01</v>
      </c>
      <c r="E402">
        <v>10</v>
      </c>
      <c r="F402" t="s">
        <v>16</v>
      </c>
      <c r="G402" t="s">
        <v>14</v>
      </c>
      <c r="H402">
        <v>10</v>
      </c>
      <c r="I402">
        <v>20.010000000000002</v>
      </c>
      <c r="J402" t="s">
        <v>21</v>
      </c>
      <c r="K402">
        <v>5799</v>
      </c>
      <c r="L402">
        <v>3.5762000000000002E-2</v>
      </c>
      <c r="M402">
        <v>5799</v>
      </c>
      <c r="N402">
        <v>3.5673999999999997E-2</v>
      </c>
    </row>
    <row r="403" spans="1:14" x14ac:dyDescent="0.25">
      <c r="A403" t="s">
        <v>115</v>
      </c>
      <c r="B403" t="s">
        <v>19</v>
      </c>
      <c r="C403">
        <v>33</v>
      </c>
      <c r="D403">
        <v>330.01</v>
      </c>
      <c r="E403">
        <v>1E-3</v>
      </c>
      <c r="F403" t="s">
        <v>16</v>
      </c>
      <c r="G403" t="s">
        <v>14</v>
      </c>
      <c r="H403">
        <v>20</v>
      </c>
      <c r="I403">
        <v>50.01</v>
      </c>
      <c r="J403" t="s">
        <v>21</v>
      </c>
      <c r="K403">
        <v>22</v>
      </c>
      <c r="L403">
        <v>1.4</v>
      </c>
      <c r="M403">
        <v>10.266</v>
      </c>
      <c r="N403">
        <v>1.3912</v>
      </c>
    </row>
    <row r="404" spans="1:14" x14ac:dyDescent="0.25">
      <c r="A404" t="s">
        <v>115</v>
      </c>
      <c r="B404" t="s">
        <v>19</v>
      </c>
      <c r="C404">
        <v>33</v>
      </c>
      <c r="D404">
        <v>330.01</v>
      </c>
      <c r="E404">
        <v>0.01</v>
      </c>
      <c r="F404" t="s">
        <v>16</v>
      </c>
      <c r="G404" t="s">
        <v>14</v>
      </c>
      <c r="H404">
        <v>20</v>
      </c>
      <c r="I404">
        <v>50.01</v>
      </c>
      <c r="J404" t="s">
        <v>21</v>
      </c>
      <c r="K404">
        <v>22</v>
      </c>
      <c r="L404">
        <v>1.4</v>
      </c>
      <c r="M404">
        <v>10.577</v>
      </c>
      <c r="N404">
        <v>1.3904000000000001</v>
      </c>
    </row>
    <row r="405" spans="1:14" x14ac:dyDescent="0.25">
      <c r="A405" t="s">
        <v>115</v>
      </c>
      <c r="B405" t="s">
        <v>19</v>
      </c>
      <c r="C405">
        <v>33</v>
      </c>
      <c r="D405">
        <v>330.01</v>
      </c>
      <c r="E405">
        <v>0.1</v>
      </c>
      <c r="F405" t="s">
        <v>16</v>
      </c>
      <c r="G405" t="s">
        <v>14</v>
      </c>
      <c r="H405">
        <v>20</v>
      </c>
      <c r="I405">
        <v>50.01</v>
      </c>
      <c r="J405" t="s">
        <v>21</v>
      </c>
      <c r="K405">
        <v>36.020000000000003</v>
      </c>
      <c r="L405">
        <v>1.3574999999999999</v>
      </c>
      <c r="M405">
        <v>37.167000000000002</v>
      </c>
      <c r="N405">
        <v>1.3205</v>
      </c>
    </row>
    <row r="406" spans="1:14" x14ac:dyDescent="0.25">
      <c r="A406" t="s">
        <v>115</v>
      </c>
      <c r="B406" t="s">
        <v>19</v>
      </c>
      <c r="C406">
        <v>33</v>
      </c>
      <c r="D406">
        <v>330.01</v>
      </c>
      <c r="E406">
        <v>1</v>
      </c>
      <c r="F406" t="s">
        <v>16</v>
      </c>
      <c r="G406" t="s">
        <v>14</v>
      </c>
      <c r="H406">
        <v>20</v>
      </c>
      <c r="I406">
        <v>50.01</v>
      </c>
      <c r="J406" t="s">
        <v>21</v>
      </c>
      <c r="K406">
        <v>564.6</v>
      </c>
      <c r="L406">
        <v>0.55034000000000005</v>
      </c>
      <c r="M406">
        <v>564.55999999999995</v>
      </c>
      <c r="N406">
        <v>0.55020999999999998</v>
      </c>
    </row>
    <row r="407" spans="1:14" x14ac:dyDescent="0.25">
      <c r="A407" t="s">
        <v>115</v>
      </c>
      <c r="B407" t="s">
        <v>19</v>
      </c>
      <c r="C407">
        <v>33</v>
      </c>
      <c r="D407">
        <v>330.01</v>
      </c>
      <c r="E407">
        <v>10</v>
      </c>
      <c r="F407" t="s">
        <v>16</v>
      </c>
      <c r="G407" t="s">
        <v>14</v>
      </c>
      <c r="H407">
        <v>20</v>
      </c>
      <c r="I407">
        <v>50.01</v>
      </c>
      <c r="J407" t="s">
        <v>21</v>
      </c>
      <c r="K407">
        <v>5798.2</v>
      </c>
      <c r="L407">
        <v>6.3011999999999999E-2</v>
      </c>
      <c r="M407">
        <v>5798.2</v>
      </c>
      <c r="N407">
        <v>6.2924999999999995E-2</v>
      </c>
    </row>
    <row r="408" spans="1:14" x14ac:dyDescent="0.25">
      <c r="A408" t="s">
        <v>115</v>
      </c>
      <c r="B408" t="s">
        <v>19</v>
      </c>
      <c r="C408">
        <v>33</v>
      </c>
      <c r="D408">
        <v>330.01</v>
      </c>
      <c r="E408">
        <v>1E-3</v>
      </c>
      <c r="F408" t="s">
        <v>16</v>
      </c>
      <c r="G408" t="s">
        <v>14</v>
      </c>
      <c r="H408">
        <v>50</v>
      </c>
      <c r="I408">
        <v>100</v>
      </c>
      <c r="J408" t="s">
        <v>21</v>
      </c>
      <c r="K408">
        <v>92</v>
      </c>
      <c r="L408">
        <v>2.8</v>
      </c>
      <c r="M408">
        <v>91.936999999999998</v>
      </c>
      <c r="N408">
        <v>2.7856000000000001</v>
      </c>
    </row>
    <row r="409" spans="1:14" x14ac:dyDescent="0.25">
      <c r="A409" t="s">
        <v>115</v>
      </c>
      <c r="B409" t="s">
        <v>19</v>
      </c>
      <c r="C409">
        <v>33</v>
      </c>
      <c r="D409">
        <v>330.01</v>
      </c>
      <c r="E409">
        <v>0.01</v>
      </c>
      <c r="F409" t="s">
        <v>16</v>
      </c>
      <c r="G409" t="s">
        <v>14</v>
      </c>
      <c r="H409">
        <v>50</v>
      </c>
      <c r="I409">
        <v>100</v>
      </c>
      <c r="J409" t="s">
        <v>21</v>
      </c>
      <c r="K409">
        <v>92.063000000000002</v>
      </c>
      <c r="L409">
        <v>2.7852999999999999</v>
      </c>
      <c r="M409">
        <v>92.033000000000001</v>
      </c>
      <c r="N409">
        <v>2.7854000000000001</v>
      </c>
    </row>
    <row r="410" spans="1:14" x14ac:dyDescent="0.25">
      <c r="A410" t="s">
        <v>115</v>
      </c>
      <c r="B410" t="s">
        <v>19</v>
      </c>
      <c r="C410">
        <v>33</v>
      </c>
      <c r="D410">
        <v>330.01</v>
      </c>
      <c r="E410">
        <v>0.1</v>
      </c>
      <c r="F410" t="s">
        <v>16</v>
      </c>
      <c r="G410" t="s">
        <v>14</v>
      </c>
      <c r="H410">
        <v>50</v>
      </c>
      <c r="I410">
        <v>100</v>
      </c>
      <c r="J410" t="s">
        <v>21</v>
      </c>
      <c r="K410">
        <v>101.77</v>
      </c>
      <c r="L410">
        <v>2.7610000000000001</v>
      </c>
      <c r="M410">
        <v>101.69</v>
      </c>
      <c r="N410">
        <v>2.7610999999999999</v>
      </c>
    </row>
    <row r="411" spans="1:14" x14ac:dyDescent="0.25">
      <c r="A411" t="s">
        <v>115</v>
      </c>
      <c r="B411" t="s">
        <v>19</v>
      </c>
      <c r="C411">
        <v>33</v>
      </c>
      <c r="D411">
        <v>330.01</v>
      </c>
      <c r="E411">
        <v>1</v>
      </c>
      <c r="F411" t="s">
        <v>16</v>
      </c>
      <c r="G411" t="s">
        <v>14</v>
      </c>
      <c r="H411">
        <v>50</v>
      </c>
      <c r="I411">
        <v>100</v>
      </c>
      <c r="J411" t="s">
        <v>21</v>
      </c>
      <c r="K411">
        <v>546.63</v>
      </c>
      <c r="L411">
        <v>1.8765000000000001</v>
      </c>
      <c r="M411">
        <v>546.54</v>
      </c>
      <c r="N411">
        <v>1.8763000000000001</v>
      </c>
    </row>
    <row r="412" spans="1:14" x14ac:dyDescent="0.25">
      <c r="A412" t="s">
        <v>115</v>
      </c>
      <c r="B412" t="s">
        <v>19</v>
      </c>
      <c r="C412">
        <v>33</v>
      </c>
      <c r="D412">
        <v>330.01</v>
      </c>
      <c r="E412">
        <v>10</v>
      </c>
      <c r="F412" t="s">
        <v>16</v>
      </c>
      <c r="G412" t="s">
        <v>14</v>
      </c>
      <c r="H412">
        <v>50</v>
      </c>
      <c r="I412">
        <v>100</v>
      </c>
      <c r="J412" t="s">
        <v>21</v>
      </c>
      <c r="K412">
        <v>5793.6</v>
      </c>
      <c r="L412">
        <v>0.28499000000000002</v>
      </c>
      <c r="M412">
        <v>5793.5</v>
      </c>
      <c r="N412">
        <v>0.28476000000000001</v>
      </c>
    </row>
    <row r="413" spans="1:14" x14ac:dyDescent="0.25">
      <c r="A413" t="s">
        <v>115</v>
      </c>
      <c r="B413" t="s">
        <v>19</v>
      </c>
      <c r="C413">
        <v>33</v>
      </c>
      <c r="D413">
        <v>330.01</v>
      </c>
      <c r="E413">
        <v>1E-3</v>
      </c>
      <c r="F413" t="s">
        <v>16</v>
      </c>
      <c r="G413" t="s">
        <v>14</v>
      </c>
      <c r="H413">
        <v>100</v>
      </c>
      <c r="I413">
        <v>100.1</v>
      </c>
      <c r="J413" t="s">
        <v>21</v>
      </c>
      <c r="K413">
        <v>92</v>
      </c>
      <c r="L413">
        <v>2.8</v>
      </c>
      <c r="M413">
        <v>91.936999999999998</v>
      </c>
      <c r="N413">
        <v>2.7856000000000001</v>
      </c>
    </row>
    <row r="414" spans="1:14" x14ac:dyDescent="0.25">
      <c r="A414" t="s">
        <v>115</v>
      </c>
      <c r="B414" t="s">
        <v>19</v>
      </c>
      <c r="C414">
        <v>33</v>
      </c>
      <c r="D414">
        <v>330.01</v>
      </c>
      <c r="E414">
        <v>0.01</v>
      </c>
      <c r="F414" t="s">
        <v>16</v>
      </c>
      <c r="G414" t="s">
        <v>14</v>
      </c>
      <c r="H414">
        <v>100</v>
      </c>
      <c r="I414">
        <v>100.1</v>
      </c>
      <c r="J414" t="s">
        <v>21</v>
      </c>
      <c r="K414">
        <v>92.063000000000002</v>
      </c>
      <c r="L414">
        <v>2.7852999999999999</v>
      </c>
      <c r="M414">
        <v>92.033000000000001</v>
      </c>
      <c r="N414">
        <v>2.7854000000000001</v>
      </c>
    </row>
    <row r="415" spans="1:14" x14ac:dyDescent="0.25">
      <c r="A415" t="s">
        <v>115</v>
      </c>
      <c r="B415" t="s">
        <v>19</v>
      </c>
      <c r="C415">
        <v>33</v>
      </c>
      <c r="D415">
        <v>330.01</v>
      </c>
      <c r="E415">
        <v>0.1</v>
      </c>
      <c r="F415" t="s">
        <v>16</v>
      </c>
      <c r="G415" t="s">
        <v>14</v>
      </c>
      <c r="H415">
        <v>100</v>
      </c>
      <c r="I415">
        <v>100.1</v>
      </c>
      <c r="J415" t="s">
        <v>21</v>
      </c>
      <c r="K415">
        <v>101.77</v>
      </c>
      <c r="L415">
        <v>2.7610000000000001</v>
      </c>
      <c r="M415">
        <v>101.69</v>
      </c>
      <c r="N415">
        <v>2.7610999999999999</v>
      </c>
    </row>
    <row r="416" spans="1:14" x14ac:dyDescent="0.25">
      <c r="A416" t="s">
        <v>115</v>
      </c>
      <c r="B416" t="s">
        <v>19</v>
      </c>
      <c r="C416">
        <v>33</v>
      </c>
      <c r="D416">
        <v>330.01</v>
      </c>
      <c r="E416">
        <v>1</v>
      </c>
      <c r="F416" t="s">
        <v>16</v>
      </c>
      <c r="G416" t="s">
        <v>14</v>
      </c>
      <c r="H416">
        <v>100</v>
      </c>
      <c r="I416">
        <v>100.1</v>
      </c>
      <c r="J416" t="s">
        <v>21</v>
      </c>
      <c r="K416">
        <v>546.63</v>
      </c>
      <c r="L416">
        <v>1.8765000000000001</v>
      </c>
      <c r="M416">
        <v>546.54</v>
      </c>
      <c r="N416">
        <v>1.8763000000000001</v>
      </c>
    </row>
    <row r="417" spans="1:14" x14ac:dyDescent="0.25">
      <c r="A417" t="s">
        <v>115</v>
      </c>
      <c r="B417" t="s">
        <v>19</v>
      </c>
      <c r="C417">
        <v>33</v>
      </c>
      <c r="D417">
        <v>330.01</v>
      </c>
      <c r="E417">
        <v>10</v>
      </c>
      <c r="F417" t="s">
        <v>16</v>
      </c>
      <c r="G417" t="s">
        <v>14</v>
      </c>
      <c r="H417">
        <v>100</v>
      </c>
      <c r="I417">
        <v>100.1</v>
      </c>
      <c r="J417" t="s">
        <v>21</v>
      </c>
      <c r="K417">
        <v>5793.6</v>
      </c>
      <c r="L417">
        <v>0.28499000000000002</v>
      </c>
      <c r="M417">
        <v>5793.5</v>
      </c>
      <c r="N417">
        <v>0.28476000000000001</v>
      </c>
    </row>
    <row r="418" spans="1:14" x14ac:dyDescent="0.25">
      <c r="A418" t="s">
        <v>115</v>
      </c>
      <c r="B418" t="s">
        <v>19</v>
      </c>
      <c r="C418">
        <v>330</v>
      </c>
      <c r="D418">
        <v>1020.01</v>
      </c>
      <c r="E418">
        <v>1E-3</v>
      </c>
      <c r="F418" t="s">
        <v>16</v>
      </c>
      <c r="G418" t="s">
        <v>14</v>
      </c>
      <c r="H418">
        <v>4.4999999999999998E-2</v>
      </c>
      <c r="I418">
        <v>1.0000100000000001</v>
      </c>
      <c r="J418" t="s">
        <v>21</v>
      </c>
      <c r="K418">
        <v>24</v>
      </c>
      <c r="L418">
        <v>0.57999999999999996</v>
      </c>
      <c r="M418">
        <v>23.335000000000001</v>
      </c>
      <c r="N418">
        <v>0.57833999999999997</v>
      </c>
    </row>
    <row r="419" spans="1:14" x14ac:dyDescent="0.25">
      <c r="A419" t="s">
        <v>115</v>
      </c>
      <c r="B419" t="s">
        <v>19</v>
      </c>
      <c r="C419">
        <v>330</v>
      </c>
      <c r="D419">
        <v>1020.01</v>
      </c>
      <c r="E419">
        <v>0.01</v>
      </c>
      <c r="F419" t="s">
        <v>16</v>
      </c>
      <c r="G419" t="s">
        <v>14</v>
      </c>
      <c r="H419">
        <v>4.4999999999999998E-2</v>
      </c>
      <c r="I419">
        <v>1.0000100000000001</v>
      </c>
      <c r="J419" t="s">
        <v>21</v>
      </c>
      <c r="K419">
        <v>33.353999999999999</v>
      </c>
      <c r="L419">
        <v>0.57133999999999996</v>
      </c>
      <c r="M419">
        <v>33.320999999999998</v>
      </c>
      <c r="N419">
        <v>0.57118999999999998</v>
      </c>
    </row>
    <row r="420" spans="1:14" x14ac:dyDescent="0.25">
      <c r="A420" t="s">
        <v>115</v>
      </c>
      <c r="B420" t="s">
        <v>19</v>
      </c>
      <c r="C420">
        <v>330</v>
      </c>
      <c r="D420">
        <v>1020.01</v>
      </c>
      <c r="E420">
        <v>0.1</v>
      </c>
      <c r="F420" t="s">
        <v>16</v>
      </c>
      <c r="G420" t="s">
        <v>14</v>
      </c>
      <c r="H420">
        <v>4.4999999999999998E-2</v>
      </c>
      <c r="I420">
        <v>1.0000100000000001</v>
      </c>
      <c r="J420" t="s">
        <v>21</v>
      </c>
      <c r="K420">
        <v>510.18</v>
      </c>
      <c r="L420">
        <v>0.32784999999999997</v>
      </c>
      <c r="M420">
        <v>510.26</v>
      </c>
      <c r="N420">
        <v>0.32723999999999998</v>
      </c>
    </row>
    <row r="421" spans="1:14" x14ac:dyDescent="0.25">
      <c r="A421" t="s">
        <v>115</v>
      </c>
      <c r="B421" t="s">
        <v>19</v>
      </c>
      <c r="C421">
        <v>330</v>
      </c>
      <c r="D421">
        <v>1020.01</v>
      </c>
      <c r="E421">
        <v>1</v>
      </c>
      <c r="F421" t="s">
        <v>16</v>
      </c>
      <c r="G421" t="s">
        <v>14</v>
      </c>
      <c r="H421">
        <v>4.4999999999999998E-2</v>
      </c>
      <c r="I421">
        <v>1.0000100000000001</v>
      </c>
      <c r="J421" t="s">
        <v>21</v>
      </c>
      <c r="K421">
        <v>5790.3</v>
      </c>
      <c r="L421">
        <v>4.1506000000000001E-2</v>
      </c>
      <c r="M421">
        <v>5790.4</v>
      </c>
      <c r="N421">
        <v>4.1123E-2</v>
      </c>
    </row>
    <row r="422" spans="1:14" x14ac:dyDescent="0.25">
      <c r="A422" t="s">
        <v>115</v>
      </c>
      <c r="B422" t="s">
        <v>19</v>
      </c>
      <c r="C422">
        <v>330</v>
      </c>
      <c r="D422">
        <v>1020.01</v>
      </c>
      <c r="E422">
        <v>10</v>
      </c>
      <c r="F422" t="s">
        <v>16</v>
      </c>
      <c r="G422" t="s">
        <v>14</v>
      </c>
      <c r="H422">
        <v>4.4999999999999998E-2</v>
      </c>
      <c r="I422">
        <v>1.0000100000000001</v>
      </c>
      <c r="J422" t="s">
        <v>21</v>
      </c>
      <c r="K422">
        <v>57999</v>
      </c>
      <c r="L422">
        <v>4.2792999999999998E-3</v>
      </c>
      <c r="M422">
        <v>57999</v>
      </c>
      <c r="N422">
        <v>4.1250000000000002E-3</v>
      </c>
    </row>
    <row r="423" spans="1:14" x14ac:dyDescent="0.25">
      <c r="A423" t="s">
        <v>115</v>
      </c>
      <c r="B423" t="s">
        <v>19</v>
      </c>
      <c r="C423">
        <v>330</v>
      </c>
      <c r="D423">
        <v>1020.01</v>
      </c>
      <c r="E423">
        <v>1E-3</v>
      </c>
      <c r="F423" t="s">
        <v>16</v>
      </c>
      <c r="G423" t="s">
        <v>14</v>
      </c>
      <c r="H423">
        <v>1</v>
      </c>
      <c r="I423">
        <v>5.01</v>
      </c>
      <c r="J423" t="s">
        <v>21</v>
      </c>
      <c r="K423">
        <v>28</v>
      </c>
      <c r="L423">
        <v>0.92</v>
      </c>
      <c r="M423">
        <v>23.262</v>
      </c>
      <c r="N423">
        <v>0.92437000000000002</v>
      </c>
    </row>
    <row r="424" spans="1:14" x14ac:dyDescent="0.25">
      <c r="A424" t="s">
        <v>115</v>
      </c>
      <c r="B424" t="s">
        <v>19</v>
      </c>
      <c r="C424">
        <v>330</v>
      </c>
      <c r="D424">
        <v>1020.01</v>
      </c>
      <c r="E424">
        <v>0.01</v>
      </c>
      <c r="F424" t="s">
        <v>16</v>
      </c>
      <c r="G424" t="s">
        <v>14</v>
      </c>
      <c r="H424">
        <v>1</v>
      </c>
      <c r="I424">
        <v>5.01</v>
      </c>
      <c r="J424" t="s">
        <v>21</v>
      </c>
      <c r="K424">
        <v>29.895</v>
      </c>
      <c r="L424">
        <v>0.91966999999999999</v>
      </c>
      <c r="M424">
        <v>29.873000000000001</v>
      </c>
      <c r="N424">
        <v>0.91957</v>
      </c>
    </row>
    <row r="425" spans="1:14" x14ac:dyDescent="0.25">
      <c r="A425" t="s">
        <v>115</v>
      </c>
      <c r="B425" t="s">
        <v>19</v>
      </c>
      <c r="C425">
        <v>330</v>
      </c>
      <c r="D425">
        <v>1020.01</v>
      </c>
      <c r="E425">
        <v>0.1</v>
      </c>
      <c r="F425" t="s">
        <v>16</v>
      </c>
      <c r="G425" t="s">
        <v>14</v>
      </c>
      <c r="H425">
        <v>1</v>
      </c>
      <c r="I425">
        <v>5.01</v>
      </c>
      <c r="J425" t="s">
        <v>21</v>
      </c>
      <c r="K425">
        <v>446.23</v>
      </c>
      <c r="L425">
        <v>0.66766000000000003</v>
      </c>
      <c r="M425">
        <v>446.26</v>
      </c>
      <c r="N425">
        <v>0.66722999999999999</v>
      </c>
    </row>
    <row r="426" spans="1:14" x14ac:dyDescent="0.25">
      <c r="A426" t="s">
        <v>115</v>
      </c>
      <c r="B426" t="s">
        <v>19</v>
      </c>
      <c r="C426">
        <v>330</v>
      </c>
      <c r="D426">
        <v>1020.01</v>
      </c>
      <c r="E426">
        <v>1</v>
      </c>
      <c r="F426" t="s">
        <v>16</v>
      </c>
      <c r="G426" t="s">
        <v>14</v>
      </c>
      <c r="H426">
        <v>1</v>
      </c>
      <c r="I426">
        <v>5.01</v>
      </c>
      <c r="J426" t="s">
        <v>21</v>
      </c>
      <c r="K426">
        <v>5775.4</v>
      </c>
      <c r="L426">
        <v>0.10274</v>
      </c>
      <c r="M426">
        <v>5775.5</v>
      </c>
      <c r="N426">
        <v>0.10236000000000001</v>
      </c>
    </row>
    <row r="427" spans="1:14" x14ac:dyDescent="0.25">
      <c r="A427" t="s">
        <v>115</v>
      </c>
      <c r="B427" t="s">
        <v>19</v>
      </c>
      <c r="C427">
        <v>330</v>
      </c>
      <c r="D427">
        <v>1020.01</v>
      </c>
      <c r="E427">
        <v>10</v>
      </c>
      <c r="F427" t="s">
        <v>16</v>
      </c>
      <c r="G427" t="s">
        <v>14</v>
      </c>
      <c r="H427">
        <v>1</v>
      </c>
      <c r="I427">
        <v>5.01</v>
      </c>
      <c r="J427" t="s">
        <v>21</v>
      </c>
      <c r="K427">
        <v>57998</v>
      </c>
      <c r="L427">
        <v>1.0468E-2</v>
      </c>
      <c r="M427">
        <v>57998</v>
      </c>
      <c r="N427">
        <v>1.0314E-2</v>
      </c>
    </row>
    <row r="428" spans="1:14" x14ac:dyDescent="0.25">
      <c r="A428" t="s">
        <v>115</v>
      </c>
      <c r="B428" t="s">
        <v>19</v>
      </c>
      <c r="C428">
        <v>330</v>
      </c>
      <c r="D428">
        <v>1020.01</v>
      </c>
      <c r="E428">
        <v>1E-3</v>
      </c>
      <c r="F428" t="s">
        <v>16</v>
      </c>
      <c r="G428" t="s">
        <v>14</v>
      </c>
      <c r="H428">
        <v>5</v>
      </c>
      <c r="I428">
        <v>10.01</v>
      </c>
      <c r="J428" t="s">
        <v>21</v>
      </c>
      <c r="K428">
        <v>64</v>
      </c>
      <c r="L428">
        <v>1</v>
      </c>
      <c r="M428">
        <v>23.23</v>
      </c>
      <c r="N428">
        <v>1.0398000000000001</v>
      </c>
    </row>
    <row r="429" spans="1:14" x14ac:dyDescent="0.25">
      <c r="A429" t="s">
        <v>115</v>
      </c>
      <c r="B429" t="s">
        <v>19</v>
      </c>
      <c r="C429">
        <v>330</v>
      </c>
      <c r="D429">
        <v>1020.01</v>
      </c>
      <c r="E429">
        <v>0.01</v>
      </c>
      <c r="F429" t="s">
        <v>16</v>
      </c>
      <c r="G429" t="s">
        <v>14</v>
      </c>
      <c r="H429">
        <v>5</v>
      </c>
      <c r="I429">
        <v>10.01</v>
      </c>
      <c r="J429" t="s">
        <v>21</v>
      </c>
      <c r="K429">
        <v>64</v>
      </c>
      <c r="L429">
        <v>1.0355000000000001</v>
      </c>
      <c r="M429">
        <v>29.164999999999999</v>
      </c>
      <c r="N429">
        <v>1.0355000000000001</v>
      </c>
    </row>
    <row r="430" spans="1:14" x14ac:dyDescent="0.25">
      <c r="A430" t="s">
        <v>115</v>
      </c>
      <c r="B430" t="s">
        <v>19</v>
      </c>
      <c r="C430">
        <v>330</v>
      </c>
      <c r="D430">
        <v>1020.01</v>
      </c>
      <c r="E430">
        <v>0.1</v>
      </c>
      <c r="F430" t="s">
        <v>16</v>
      </c>
      <c r="G430" t="s">
        <v>14</v>
      </c>
      <c r="H430">
        <v>5</v>
      </c>
      <c r="I430">
        <v>10.01</v>
      </c>
      <c r="J430" t="s">
        <v>21</v>
      </c>
      <c r="K430">
        <v>426.17</v>
      </c>
      <c r="L430">
        <v>0.78768000000000005</v>
      </c>
      <c r="M430">
        <v>426.19</v>
      </c>
      <c r="N430">
        <v>0.7873</v>
      </c>
    </row>
    <row r="431" spans="1:14" x14ac:dyDescent="0.25">
      <c r="A431" t="s">
        <v>115</v>
      </c>
      <c r="B431" t="s">
        <v>19</v>
      </c>
      <c r="C431">
        <v>330</v>
      </c>
      <c r="D431">
        <v>1020.01</v>
      </c>
      <c r="E431">
        <v>1</v>
      </c>
      <c r="F431" t="s">
        <v>16</v>
      </c>
      <c r="G431" t="s">
        <v>14</v>
      </c>
      <c r="H431">
        <v>5</v>
      </c>
      <c r="I431">
        <v>10.01</v>
      </c>
      <c r="J431" t="s">
        <v>21</v>
      </c>
      <c r="K431">
        <v>5769</v>
      </c>
      <c r="L431">
        <v>0.12912000000000001</v>
      </c>
      <c r="M431">
        <v>5769.1</v>
      </c>
      <c r="N431">
        <v>0.12875</v>
      </c>
    </row>
    <row r="432" spans="1:14" x14ac:dyDescent="0.25">
      <c r="A432" t="s">
        <v>115</v>
      </c>
      <c r="B432" t="s">
        <v>19</v>
      </c>
      <c r="C432">
        <v>330</v>
      </c>
      <c r="D432">
        <v>1020.01</v>
      </c>
      <c r="E432">
        <v>10</v>
      </c>
      <c r="F432" t="s">
        <v>16</v>
      </c>
      <c r="G432" t="s">
        <v>14</v>
      </c>
      <c r="H432">
        <v>5</v>
      </c>
      <c r="I432">
        <v>10.01</v>
      </c>
      <c r="J432" t="s">
        <v>21</v>
      </c>
      <c r="K432">
        <v>57997</v>
      </c>
      <c r="L432">
        <v>1.3152E-2</v>
      </c>
      <c r="M432">
        <v>57997</v>
      </c>
      <c r="N432">
        <v>1.2997999999999999E-2</v>
      </c>
    </row>
    <row r="433" spans="1:14" x14ac:dyDescent="0.25">
      <c r="A433" t="s">
        <v>115</v>
      </c>
      <c r="B433" t="s">
        <v>19</v>
      </c>
      <c r="C433">
        <v>330</v>
      </c>
      <c r="D433">
        <v>1020.01</v>
      </c>
      <c r="E433">
        <v>1E-3</v>
      </c>
      <c r="F433" t="s">
        <v>16</v>
      </c>
      <c r="G433" t="s">
        <v>14</v>
      </c>
      <c r="H433">
        <v>10</v>
      </c>
      <c r="I433">
        <v>10.01</v>
      </c>
      <c r="J433" t="s">
        <v>21</v>
      </c>
      <c r="K433">
        <v>64</v>
      </c>
      <c r="L433">
        <v>1</v>
      </c>
      <c r="M433">
        <v>23.23</v>
      </c>
      <c r="N433">
        <v>1.0398000000000001</v>
      </c>
    </row>
    <row r="434" spans="1:14" x14ac:dyDescent="0.25">
      <c r="A434" t="s">
        <v>115</v>
      </c>
      <c r="B434" t="s">
        <v>19</v>
      </c>
      <c r="C434">
        <v>330</v>
      </c>
      <c r="D434">
        <v>1020.01</v>
      </c>
      <c r="E434">
        <v>0.01</v>
      </c>
      <c r="F434" t="s">
        <v>16</v>
      </c>
      <c r="G434" t="s">
        <v>14</v>
      </c>
      <c r="H434">
        <v>10</v>
      </c>
      <c r="I434">
        <v>10.01</v>
      </c>
      <c r="J434" t="s">
        <v>21</v>
      </c>
      <c r="K434">
        <v>64</v>
      </c>
      <c r="L434">
        <v>1.0355000000000001</v>
      </c>
      <c r="M434">
        <v>29.164999999999999</v>
      </c>
      <c r="N434">
        <v>1.0355000000000001</v>
      </c>
    </row>
    <row r="435" spans="1:14" x14ac:dyDescent="0.25">
      <c r="A435" t="s">
        <v>115</v>
      </c>
      <c r="B435" t="s">
        <v>19</v>
      </c>
      <c r="C435">
        <v>330</v>
      </c>
      <c r="D435">
        <v>1020.01</v>
      </c>
      <c r="E435">
        <v>0.1</v>
      </c>
      <c r="F435" t="s">
        <v>16</v>
      </c>
      <c r="G435" t="s">
        <v>14</v>
      </c>
      <c r="H435">
        <v>10</v>
      </c>
      <c r="I435">
        <v>10.01</v>
      </c>
      <c r="J435" t="s">
        <v>21</v>
      </c>
      <c r="K435">
        <v>426.17</v>
      </c>
      <c r="L435">
        <v>0.78768000000000005</v>
      </c>
      <c r="M435">
        <v>426.19</v>
      </c>
      <c r="N435">
        <v>0.7873</v>
      </c>
    </row>
    <row r="436" spans="1:14" x14ac:dyDescent="0.25">
      <c r="A436" t="s">
        <v>115</v>
      </c>
      <c r="B436" t="s">
        <v>19</v>
      </c>
      <c r="C436">
        <v>330</v>
      </c>
      <c r="D436">
        <v>1020.01</v>
      </c>
      <c r="E436">
        <v>1</v>
      </c>
      <c r="F436" t="s">
        <v>16</v>
      </c>
      <c r="G436" t="s">
        <v>14</v>
      </c>
      <c r="H436">
        <v>10</v>
      </c>
      <c r="I436">
        <v>10.01</v>
      </c>
      <c r="J436" t="s">
        <v>21</v>
      </c>
      <c r="K436">
        <v>5769</v>
      </c>
      <c r="L436">
        <v>0.12912000000000001</v>
      </c>
      <c r="M436">
        <v>5769.1</v>
      </c>
      <c r="N436">
        <v>0.12875</v>
      </c>
    </row>
    <row r="437" spans="1:14" x14ac:dyDescent="0.25">
      <c r="A437" t="s">
        <v>115</v>
      </c>
      <c r="B437" t="s">
        <v>19</v>
      </c>
      <c r="C437">
        <v>330</v>
      </c>
      <c r="D437">
        <v>1020.01</v>
      </c>
      <c r="E437">
        <v>10</v>
      </c>
      <c r="F437" t="s">
        <v>16</v>
      </c>
      <c r="G437" t="s">
        <v>14</v>
      </c>
      <c r="H437">
        <v>10</v>
      </c>
      <c r="I437">
        <v>10.01</v>
      </c>
      <c r="J437" t="s">
        <v>21</v>
      </c>
      <c r="K437">
        <v>57997</v>
      </c>
      <c r="L437">
        <v>1.3152E-2</v>
      </c>
      <c r="M437">
        <v>57997</v>
      </c>
      <c r="N437">
        <v>1.2997999999999999E-2</v>
      </c>
    </row>
    <row r="438" spans="1:14" x14ac:dyDescent="0.25">
      <c r="A438" t="s">
        <v>115</v>
      </c>
      <c r="B438" t="s">
        <v>29</v>
      </c>
      <c r="C438">
        <v>0</v>
      </c>
      <c r="D438">
        <v>120.00099999999999</v>
      </c>
      <c r="E438">
        <v>1E-3</v>
      </c>
      <c r="F438" t="s">
        <v>20</v>
      </c>
      <c r="G438" t="s">
        <v>20</v>
      </c>
      <c r="K438">
        <v>6.0000000000000001E-3</v>
      </c>
      <c r="L438">
        <v>1.2999999999999999E-5</v>
      </c>
      <c r="M438">
        <v>1.2888999999999999E-3</v>
      </c>
      <c r="N438" s="168">
        <v>2.8049000000000002E-5</v>
      </c>
    </row>
    <row r="439" spans="1:14" x14ac:dyDescent="0.25">
      <c r="A439" t="s">
        <v>115</v>
      </c>
      <c r="B439" t="s">
        <v>29</v>
      </c>
      <c r="C439">
        <v>0</v>
      </c>
      <c r="D439">
        <v>120.00099999999999</v>
      </c>
      <c r="E439">
        <v>0.01</v>
      </c>
      <c r="F439" t="s">
        <v>20</v>
      </c>
      <c r="G439" t="s">
        <v>20</v>
      </c>
      <c r="K439">
        <v>6.0575999999999998E-3</v>
      </c>
      <c r="L439">
        <v>1.5807000000000003E-5</v>
      </c>
      <c r="M439">
        <v>5.8809999999999999E-3</v>
      </c>
      <c r="N439" s="168">
        <v>1.2605999999999999E-5</v>
      </c>
    </row>
    <row r="440" spans="1:14" x14ac:dyDescent="0.25">
      <c r="A440" t="s">
        <v>115</v>
      </c>
      <c r="B440" t="s">
        <v>29</v>
      </c>
      <c r="C440">
        <v>0</v>
      </c>
      <c r="D440">
        <v>120.00099999999999</v>
      </c>
      <c r="E440">
        <v>0.1</v>
      </c>
      <c r="F440" t="s">
        <v>20</v>
      </c>
      <c r="G440" t="s">
        <v>20</v>
      </c>
      <c r="K440">
        <v>5.7819000000000002E-2</v>
      </c>
      <c r="L440">
        <v>3.3129000000000001E-6</v>
      </c>
      <c r="M440">
        <v>5.7745999999999999E-2</v>
      </c>
      <c r="N440">
        <v>1.4481E-6</v>
      </c>
    </row>
    <row r="441" spans="1:14" x14ac:dyDescent="0.25">
      <c r="A441" t="s">
        <v>115</v>
      </c>
      <c r="B441" t="s">
        <v>29</v>
      </c>
      <c r="C441">
        <v>0</v>
      </c>
      <c r="D441">
        <v>120.00099999999999</v>
      </c>
      <c r="E441">
        <v>1</v>
      </c>
      <c r="F441" t="s">
        <v>20</v>
      </c>
      <c r="G441" t="s">
        <v>20</v>
      </c>
      <c r="K441">
        <v>0.57738999999999996</v>
      </c>
      <c r="L441">
        <v>8.9636000000000007E-7</v>
      </c>
      <c r="M441">
        <v>0.57735999999999998</v>
      </c>
      <c r="N441">
        <v>1.4506E-7</v>
      </c>
    </row>
    <row r="442" spans="1:14" x14ac:dyDescent="0.25">
      <c r="A442" t="s">
        <v>115</v>
      </c>
      <c r="B442" t="s">
        <v>29</v>
      </c>
      <c r="C442">
        <v>0</v>
      </c>
      <c r="D442">
        <v>120.00099999999999</v>
      </c>
      <c r="E442">
        <v>10</v>
      </c>
      <c r="F442" t="s">
        <v>20</v>
      </c>
      <c r="G442" t="s">
        <v>20</v>
      </c>
      <c r="K442">
        <v>5.7736000000000001</v>
      </c>
      <c r="L442">
        <v>3.1508000000000004E-7</v>
      </c>
      <c r="M442">
        <v>5.7736000000000001</v>
      </c>
      <c r="N442">
        <v>1.4505999999999999E-8</v>
      </c>
    </row>
    <row r="443" spans="1:14" x14ac:dyDescent="0.25">
      <c r="A443" t="s">
        <v>115</v>
      </c>
      <c r="B443" t="s">
        <v>29</v>
      </c>
      <c r="C443">
        <v>0</v>
      </c>
      <c r="D443">
        <v>120.00099999999999</v>
      </c>
      <c r="E443">
        <v>100</v>
      </c>
      <c r="F443" t="s">
        <v>20</v>
      </c>
      <c r="G443" t="s">
        <v>20</v>
      </c>
      <c r="K443">
        <v>57.735999999999997</v>
      </c>
      <c r="L443">
        <v>1.2167999999999999E-7</v>
      </c>
      <c r="M443">
        <v>57.735999999999997</v>
      </c>
      <c r="N443">
        <v>1.4505999999999999E-9</v>
      </c>
    </row>
    <row r="444" spans="1:14" x14ac:dyDescent="0.25">
      <c r="A444" t="s">
        <v>115</v>
      </c>
      <c r="B444" t="s">
        <v>29</v>
      </c>
      <c r="C444">
        <v>0</v>
      </c>
      <c r="D444">
        <v>120.00099999999999</v>
      </c>
      <c r="E444">
        <v>1000</v>
      </c>
      <c r="F444" t="s">
        <v>20</v>
      </c>
      <c r="G444" t="s">
        <v>20</v>
      </c>
      <c r="K444">
        <v>577.36</v>
      </c>
      <c r="L444">
        <v>4.8235999999999996E-8</v>
      </c>
      <c r="M444">
        <v>577.36</v>
      </c>
      <c r="N444">
        <v>1.4506000000000001E-10</v>
      </c>
    </row>
    <row r="445" spans="1:14" x14ac:dyDescent="0.25">
      <c r="A445" t="s">
        <v>115</v>
      </c>
      <c r="B445" t="s">
        <v>29</v>
      </c>
      <c r="C445">
        <v>120</v>
      </c>
      <c r="D445">
        <v>1200.01</v>
      </c>
      <c r="E445">
        <v>0.01</v>
      </c>
      <c r="F445" t="s">
        <v>20</v>
      </c>
      <c r="G445" t="s">
        <v>20</v>
      </c>
      <c r="K445">
        <v>5.8000000000000003E-2</v>
      </c>
      <c r="L445">
        <v>9.5000000000000005E-6</v>
      </c>
      <c r="M445">
        <v>4.1865000000000001E-3</v>
      </c>
      <c r="N445">
        <v>2.6727E-5</v>
      </c>
    </row>
    <row r="446" spans="1:14" x14ac:dyDescent="0.25">
      <c r="A446" t="s">
        <v>115</v>
      </c>
      <c r="B446" t="s">
        <v>29</v>
      </c>
      <c r="C446">
        <v>120</v>
      </c>
      <c r="D446">
        <v>1200.01</v>
      </c>
      <c r="E446">
        <v>0.1</v>
      </c>
      <c r="F446" t="s">
        <v>20</v>
      </c>
      <c r="G446" t="s">
        <v>20</v>
      </c>
      <c r="K446">
        <v>5.8519000000000002E-2</v>
      </c>
      <c r="L446">
        <v>1.0243999999999999E-5</v>
      </c>
      <c r="M446">
        <v>5.6807999999999997E-2</v>
      </c>
      <c r="N446">
        <v>9.2701999999999998E-6</v>
      </c>
    </row>
    <row r="447" spans="1:14" x14ac:dyDescent="0.25">
      <c r="A447" t="s">
        <v>115</v>
      </c>
      <c r="B447" t="s">
        <v>29</v>
      </c>
      <c r="C447">
        <v>120</v>
      </c>
      <c r="D447">
        <v>1200.01</v>
      </c>
      <c r="E447">
        <v>1</v>
      </c>
      <c r="F447" t="s">
        <v>20</v>
      </c>
      <c r="G447" t="s">
        <v>20</v>
      </c>
      <c r="K447">
        <v>0.57794999999999996</v>
      </c>
      <c r="L447">
        <v>1.5973000000000001E-6</v>
      </c>
      <c r="M447">
        <v>0.57725000000000004</v>
      </c>
      <c r="N447">
        <v>1.0094E-6</v>
      </c>
    </row>
    <row r="448" spans="1:14" x14ac:dyDescent="0.25">
      <c r="A448" t="s">
        <v>115</v>
      </c>
      <c r="B448" t="s">
        <v>29</v>
      </c>
      <c r="C448">
        <v>120</v>
      </c>
      <c r="D448">
        <v>1200.01</v>
      </c>
      <c r="E448">
        <v>10</v>
      </c>
      <c r="F448" t="s">
        <v>20</v>
      </c>
      <c r="G448" t="s">
        <v>20</v>
      </c>
      <c r="K448">
        <v>5.7739000000000003</v>
      </c>
      <c r="L448">
        <v>3.3756999999999997E-7</v>
      </c>
      <c r="M448">
        <v>5.7735000000000003</v>
      </c>
      <c r="N448">
        <v>1.0104E-7</v>
      </c>
    </row>
    <row r="449" spans="1:14" x14ac:dyDescent="0.25">
      <c r="A449" t="s">
        <v>115</v>
      </c>
      <c r="B449" t="s">
        <v>29</v>
      </c>
      <c r="C449">
        <v>1200</v>
      </c>
      <c r="D449">
        <v>12001</v>
      </c>
      <c r="E449">
        <v>0.1</v>
      </c>
      <c r="F449" t="s">
        <v>20</v>
      </c>
      <c r="G449" t="s">
        <v>20</v>
      </c>
      <c r="K449">
        <v>0.57999999999999996</v>
      </c>
      <c r="L449">
        <v>9.100000000000001E-6</v>
      </c>
      <c r="M449">
        <v>3.6332999999999997E-2</v>
      </c>
      <c r="N449">
        <v>2.6333E-5</v>
      </c>
    </row>
    <row r="450" spans="1:14" x14ac:dyDescent="0.25">
      <c r="A450" t="s">
        <v>115</v>
      </c>
      <c r="B450" t="s">
        <v>29</v>
      </c>
      <c r="C450">
        <v>1200</v>
      </c>
      <c r="D450">
        <v>12001</v>
      </c>
      <c r="E450">
        <v>0.1</v>
      </c>
      <c r="F450" t="s">
        <v>20</v>
      </c>
      <c r="G450" t="s">
        <v>20</v>
      </c>
      <c r="K450">
        <v>0.58496999999999999</v>
      </c>
      <c r="L450">
        <v>9.8285999999999994E-6</v>
      </c>
      <c r="M450">
        <v>0.56786000000000003</v>
      </c>
      <c r="N450">
        <v>8.8367999999999998E-6</v>
      </c>
    </row>
    <row r="451" spans="1:14" x14ac:dyDescent="0.25">
      <c r="A451" t="s">
        <v>115</v>
      </c>
      <c r="B451" t="s">
        <v>29</v>
      </c>
      <c r="C451">
        <v>1200</v>
      </c>
      <c r="D451">
        <v>12001</v>
      </c>
      <c r="E451">
        <v>1</v>
      </c>
      <c r="F451" t="s">
        <v>20</v>
      </c>
      <c r="G451" t="s">
        <v>20</v>
      </c>
      <c r="K451">
        <v>5.7794999999999996</v>
      </c>
      <c r="L451">
        <v>1.5456000000000001E-6</v>
      </c>
      <c r="M451">
        <v>5.7725</v>
      </c>
      <c r="N451">
        <v>9.5753999999999998E-7</v>
      </c>
    </row>
    <row r="452" spans="1:14" x14ac:dyDescent="0.25">
      <c r="A452" t="s">
        <v>115</v>
      </c>
      <c r="B452" t="s">
        <v>29</v>
      </c>
      <c r="C452">
        <v>1200</v>
      </c>
      <c r="D452">
        <v>12001</v>
      </c>
      <c r="E452">
        <v>10</v>
      </c>
      <c r="F452" t="s">
        <v>20</v>
      </c>
      <c r="G452" t="s">
        <v>20</v>
      </c>
      <c r="K452">
        <v>57.738999999999997</v>
      </c>
      <c r="L452">
        <v>3.3237E-7</v>
      </c>
      <c r="M452">
        <v>57.734999999999999</v>
      </c>
      <c r="N452">
        <v>9.5840000000000003E-8</v>
      </c>
    </row>
    <row r="453" spans="1:14" x14ac:dyDescent="0.25">
      <c r="A453" t="s">
        <v>115</v>
      </c>
      <c r="B453" t="s">
        <v>29</v>
      </c>
      <c r="C453">
        <v>12000</v>
      </c>
      <c r="D453">
        <v>120010</v>
      </c>
      <c r="E453">
        <v>1</v>
      </c>
      <c r="F453" t="s">
        <v>20</v>
      </c>
      <c r="G453" t="s">
        <v>20</v>
      </c>
      <c r="K453">
        <v>19</v>
      </c>
      <c r="L453">
        <v>2.8E-5</v>
      </c>
      <c r="M453">
        <v>17.329999999999998</v>
      </c>
      <c r="N453">
        <v>2.8854000000000002E-5</v>
      </c>
    </row>
    <row r="454" spans="1:14" x14ac:dyDescent="0.25">
      <c r="A454" t="s">
        <v>115</v>
      </c>
      <c r="B454" t="s">
        <v>29</v>
      </c>
      <c r="C454">
        <v>12000</v>
      </c>
      <c r="D454">
        <v>120010</v>
      </c>
      <c r="E454">
        <v>10</v>
      </c>
      <c r="F454" t="s">
        <v>20</v>
      </c>
      <c r="G454" t="s">
        <v>20</v>
      </c>
      <c r="K454">
        <v>19</v>
      </c>
      <c r="L454">
        <v>2.8E-5</v>
      </c>
      <c r="M454">
        <v>18.254999999999999</v>
      </c>
      <c r="N454">
        <v>2.7640999999999998E-5</v>
      </c>
    </row>
    <row r="455" spans="1:14" x14ac:dyDescent="0.25">
      <c r="A455" t="s">
        <v>115</v>
      </c>
      <c r="B455" t="s">
        <v>29</v>
      </c>
      <c r="C455">
        <v>12000</v>
      </c>
      <c r="D455">
        <v>120010</v>
      </c>
      <c r="E455">
        <v>100</v>
      </c>
      <c r="F455" t="s">
        <v>20</v>
      </c>
      <c r="G455" t="s">
        <v>20</v>
      </c>
      <c r="K455">
        <v>60.591999999999999</v>
      </c>
      <c r="L455">
        <v>1.1287000000000001E-5</v>
      </c>
      <c r="M455">
        <v>60.268999999999998</v>
      </c>
      <c r="N455">
        <v>9.117800000000001E-6</v>
      </c>
    </row>
    <row r="456" spans="1:14" x14ac:dyDescent="0.25">
      <c r="A456" t="s">
        <v>115</v>
      </c>
      <c r="B456" t="s">
        <v>29</v>
      </c>
      <c r="C456">
        <v>12000</v>
      </c>
      <c r="D456">
        <v>120010</v>
      </c>
      <c r="E456">
        <v>1000</v>
      </c>
      <c r="F456" t="s">
        <v>20</v>
      </c>
      <c r="G456" t="s">
        <v>20</v>
      </c>
      <c r="K456">
        <v>577.75</v>
      </c>
      <c r="L456">
        <v>1.9059E-6</v>
      </c>
      <c r="M456">
        <v>577.61</v>
      </c>
      <c r="N456">
        <v>9.6075000000000008E-7</v>
      </c>
    </row>
    <row r="457" spans="1:14" x14ac:dyDescent="0.25">
      <c r="A457" t="s">
        <v>115</v>
      </c>
      <c r="B457" t="s">
        <v>29</v>
      </c>
      <c r="C457">
        <v>120000</v>
      </c>
      <c r="D457">
        <v>1200010</v>
      </c>
      <c r="E457">
        <v>10</v>
      </c>
      <c r="F457" t="s">
        <v>20</v>
      </c>
      <c r="G457" t="s">
        <v>20</v>
      </c>
      <c r="K457">
        <v>60</v>
      </c>
      <c r="L457">
        <v>1.5999999999999999E-5</v>
      </c>
      <c r="M457">
        <v>18.158999999999999</v>
      </c>
      <c r="N457">
        <v>2.8434999999999998E-5</v>
      </c>
    </row>
    <row r="458" spans="1:14" x14ac:dyDescent="0.25">
      <c r="A458" t="s">
        <v>115</v>
      </c>
      <c r="B458" t="s">
        <v>29</v>
      </c>
      <c r="C458">
        <v>120000</v>
      </c>
      <c r="D458">
        <v>1200010</v>
      </c>
      <c r="E458">
        <v>100</v>
      </c>
      <c r="F458" t="s">
        <v>20</v>
      </c>
      <c r="G458" t="s">
        <v>20</v>
      </c>
      <c r="K458">
        <v>60.875999999999998</v>
      </c>
      <c r="L458">
        <v>1.8461000000000002E-5</v>
      </c>
      <c r="M458">
        <v>59.55</v>
      </c>
      <c r="N458">
        <v>1.5104E-5</v>
      </c>
    </row>
    <row r="459" spans="1:14" x14ac:dyDescent="0.25">
      <c r="A459" t="s">
        <v>115</v>
      </c>
      <c r="B459" t="s">
        <v>29</v>
      </c>
      <c r="C459">
        <v>120000</v>
      </c>
      <c r="D459">
        <v>1200010</v>
      </c>
      <c r="E459">
        <v>1000</v>
      </c>
      <c r="F459" t="s">
        <v>20</v>
      </c>
      <c r="G459" t="s">
        <v>20</v>
      </c>
      <c r="K459">
        <v>578.01</v>
      </c>
      <c r="L459">
        <v>3.8670999999999998E-6</v>
      </c>
      <c r="M459">
        <v>577.51</v>
      </c>
      <c r="N459">
        <v>1.8144000000000002E-6</v>
      </c>
    </row>
    <row r="460" spans="1:14" x14ac:dyDescent="0.25">
      <c r="A460" t="s">
        <v>115</v>
      </c>
      <c r="B460" t="s">
        <v>29</v>
      </c>
      <c r="C460">
        <v>120000</v>
      </c>
      <c r="D460">
        <v>1200010</v>
      </c>
      <c r="E460">
        <v>10000</v>
      </c>
      <c r="F460" t="s">
        <v>20</v>
      </c>
      <c r="G460" t="s">
        <v>20</v>
      </c>
      <c r="K460">
        <v>5773.8</v>
      </c>
      <c r="L460">
        <v>1.0097E-6</v>
      </c>
      <c r="M460">
        <v>5773.6</v>
      </c>
      <c r="N460">
        <v>1.8185999999999999E-7</v>
      </c>
    </row>
    <row r="461" spans="1:14" x14ac:dyDescent="0.25">
      <c r="A461" t="s">
        <v>115</v>
      </c>
      <c r="B461" t="s">
        <v>29</v>
      </c>
      <c r="C461">
        <v>1200000</v>
      </c>
      <c r="D461">
        <v>2000000</v>
      </c>
      <c r="E461">
        <v>100</v>
      </c>
      <c r="F461" t="s">
        <v>20</v>
      </c>
      <c r="G461" t="s">
        <v>21</v>
      </c>
      <c r="K461">
        <v>0.43</v>
      </c>
      <c r="L461">
        <v>1.3000000000000002E-4</v>
      </c>
      <c r="M461">
        <v>-0.35824</v>
      </c>
      <c r="N461">
        <v>3.6326000000000002E-4</v>
      </c>
    </row>
    <row r="462" spans="1:14" x14ac:dyDescent="0.25">
      <c r="A462" t="s">
        <v>115</v>
      </c>
      <c r="B462" t="s">
        <v>29</v>
      </c>
      <c r="C462">
        <v>1200000</v>
      </c>
      <c r="D462">
        <v>2000000</v>
      </c>
      <c r="E462">
        <v>1000</v>
      </c>
      <c r="F462" t="s">
        <v>20</v>
      </c>
      <c r="G462" t="s">
        <v>21</v>
      </c>
      <c r="K462">
        <v>0.43</v>
      </c>
      <c r="L462">
        <v>1.4136999999999998E-4</v>
      </c>
      <c r="M462">
        <v>0.42565999999999998</v>
      </c>
      <c r="N462">
        <v>1.2836E-4</v>
      </c>
    </row>
    <row r="463" spans="1:14" x14ac:dyDescent="0.25">
      <c r="A463" t="s">
        <v>115</v>
      </c>
      <c r="B463" t="s">
        <v>29</v>
      </c>
      <c r="C463">
        <v>1200000</v>
      </c>
      <c r="D463">
        <v>2000000</v>
      </c>
      <c r="E463">
        <v>10000</v>
      </c>
      <c r="F463" t="s">
        <v>20</v>
      </c>
      <c r="G463" t="s">
        <v>21</v>
      </c>
      <c r="K463">
        <v>5.7549000000000001</v>
      </c>
      <c r="L463">
        <v>2.1950999999999997E-5</v>
      </c>
      <c r="M463">
        <v>5.7569999999999997</v>
      </c>
      <c r="N463">
        <v>1.4015E-5</v>
      </c>
    </row>
    <row r="464" spans="1:14" x14ac:dyDescent="0.25">
      <c r="A464" t="s">
        <v>115</v>
      </c>
      <c r="B464" t="s">
        <v>29</v>
      </c>
      <c r="C464">
        <v>1200000</v>
      </c>
      <c r="D464">
        <v>2000000</v>
      </c>
      <c r="E464">
        <v>100000</v>
      </c>
      <c r="F464" t="s">
        <v>20</v>
      </c>
      <c r="G464" t="s">
        <v>21</v>
      </c>
      <c r="K464">
        <v>57.732999999999997</v>
      </c>
      <c r="L464">
        <v>4.5960999999999999E-6</v>
      </c>
      <c r="M464">
        <v>57.734000000000002</v>
      </c>
      <c r="N464">
        <v>1.4028999999999999E-6</v>
      </c>
    </row>
    <row r="465" spans="1:14" x14ac:dyDescent="0.25">
      <c r="A465" t="s">
        <v>115</v>
      </c>
      <c r="B465" t="s">
        <v>29</v>
      </c>
      <c r="C465">
        <v>2000000</v>
      </c>
      <c r="D465">
        <v>2001000</v>
      </c>
      <c r="E465">
        <v>100</v>
      </c>
      <c r="F465" t="s">
        <v>20</v>
      </c>
      <c r="G465" t="s">
        <v>21</v>
      </c>
      <c r="K465">
        <v>0.43</v>
      </c>
      <c r="L465">
        <v>1.3000000000000002E-4</v>
      </c>
      <c r="M465">
        <v>-0.35824</v>
      </c>
      <c r="N465">
        <v>3.6326000000000002E-4</v>
      </c>
    </row>
    <row r="466" spans="1:14" x14ac:dyDescent="0.25">
      <c r="A466" t="s">
        <v>115</v>
      </c>
      <c r="B466" t="s">
        <v>29</v>
      </c>
      <c r="C466">
        <v>2000000</v>
      </c>
      <c r="D466">
        <v>2001000</v>
      </c>
      <c r="E466">
        <v>1000</v>
      </c>
      <c r="F466" t="s">
        <v>20</v>
      </c>
      <c r="G466" t="s">
        <v>21</v>
      </c>
      <c r="K466">
        <v>0.43</v>
      </c>
      <c r="L466">
        <v>1.4136999999999998E-4</v>
      </c>
      <c r="M466">
        <v>0.42565999999999998</v>
      </c>
      <c r="N466">
        <v>1.2836E-4</v>
      </c>
    </row>
    <row r="467" spans="1:14" x14ac:dyDescent="0.25">
      <c r="A467" t="s">
        <v>115</v>
      </c>
      <c r="B467" t="s">
        <v>29</v>
      </c>
      <c r="C467">
        <v>2000000</v>
      </c>
      <c r="D467">
        <v>2001000</v>
      </c>
      <c r="E467">
        <v>10000</v>
      </c>
      <c r="F467" t="s">
        <v>20</v>
      </c>
      <c r="G467" t="s">
        <v>21</v>
      </c>
      <c r="K467">
        <v>5.7549000000000001</v>
      </c>
      <c r="L467">
        <v>2.1950999999999997E-5</v>
      </c>
      <c r="M467">
        <v>5.7569999999999997</v>
      </c>
      <c r="N467">
        <v>1.4015E-5</v>
      </c>
    </row>
    <row r="468" spans="1:14" x14ac:dyDescent="0.25">
      <c r="A468" t="s">
        <v>115</v>
      </c>
      <c r="B468" t="s">
        <v>29</v>
      </c>
      <c r="C468">
        <v>2000000</v>
      </c>
      <c r="D468">
        <v>2001000</v>
      </c>
      <c r="E468">
        <v>100000</v>
      </c>
      <c r="F468" t="s">
        <v>20</v>
      </c>
      <c r="G468" t="s">
        <v>21</v>
      </c>
      <c r="K468">
        <v>57.732999999999997</v>
      </c>
      <c r="L468">
        <v>4.5960999999999999E-6</v>
      </c>
      <c r="M468">
        <v>57.734000000000002</v>
      </c>
      <c r="N468">
        <v>1.4028999999999999E-6</v>
      </c>
    </row>
    <row r="469" spans="1:14" x14ac:dyDescent="0.25">
      <c r="A469" t="s">
        <v>115</v>
      </c>
      <c r="B469" t="s">
        <v>102</v>
      </c>
      <c r="C469">
        <v>0</v>
      </c>
      <c r="D469">
        <v>3.3000999999999999E-4</v>
      </c>
      <c r="E469">
        <v>1E-8</v>
      </c>
      <c r="F469" t="s">
        <v>24</v>
      </c>
      <c r="G469" t="s">
        <v>22</v>
      </c>
      <c r="H469">
        <v>0.01</v>
      </c>
      <c r="I469">
        <v>2.001E-2</v>
      </c>
      <c r="J469" t="s">
        <v>21</v>
      </c>
      <c r="K469">
        <v>0.13</v>
      </c>
      <c r="L469">
        <v>2300</v>
      </c>
      <c r="M469">
        <v>0.11565</v>
      </c>
      <c r="N469">
        <v>2314.1999999999998</v>
      </c>
    </row>
    <row r="470" spans="1:14" x14ac:dyDescent="0.25">
      <c r="A470" t="s">
        <v>115</v>
      </c>
      <c r="B470" t="s">
        <v>102</v>
      </c>
      <c r="C470">
        <v>0</v>
      </c>
      <c r="D470">
        <v>3.3000999999999999E-4</v>
      </c>
      <c r="E470">
        <v>9.9999999999999995E-8</v>
      </c>
      <c r="F470" t="s">
        <v>24</v>
      </c>
      <c r="G470" t="s">
        <v>22</v>
      </c>
      <c r="H470">
        <v>0.01</v>
      </c>
      <c r="I470">
        <v>2.001E-2</v>
      </c>
      <c r="J470" t="s">
        <v>21</v>
      </c>
      <c r="K470">
        <v>0.13</v>
      </c>
      <c r="L470">
        <v>2300</v>
      </c>
      <c r="M470">
        <v>0.12522</v>
      </c>
      <c r="N470">
        <v>2290.9</v>
      </c>
    </row>
    <row r="471" spans="1:14" x14ac:dyDescent="0.25">
      <c r="A471" t="s">
        <v>115</v>
      </c>
      <c r="B471" t="s">
        <v>102</v>
      </c>
      <c r="C471">
        <v>0</v>
      </c>
      <c r="D471">
        <v>3.3000999999999999E-4</v>
      </c>
      <c r="E471">
        <v>9.9999999999999995E-7</v>
      </c>
      <c r="F471" t="s">
        <v>24</v>
      </c>
      <c r="G471" t="s">
        <v>22</v>
      </c>
      <c r="H471">
        <v>0.01</v>
      </c>
      <c r="I471">
        <v>2.001E-2</v>
      </c>
      <c r="J471" t="s">
        <v>21</v>
      </c>
      <c r="K471">
        <v>0.56557999999999997</v>
      </c>
      <c r="L471">
        <v>1474.9</v>
      </c>
      <c r="M471">
        <v>0.56533</v>
      </c>
      <c r="N471">
        <v>1474.5</v>
      </c>
    </row>
    <row r="472" spans="1:14" x14ac:dyDescent="0.25">
      <c r="A472" t="s">
        <v>115</v>
      </c>
      <c r="B472" t="s">
        <v>102</v>
      </c>
      <c r="C472">
        <v>0</v>
      </c>
      <c r="D472">
        <v>3.3000999999999999E-4</v>
      </c>
      <c r="E472">
        <v>1.0000000000000001E-5</v>
      </c>
      <c r="F472" t="s">
        <v>24</v>
      </c>
      <c r="G472" t="s">
        <v>22</v>
      </c>
      <c r="H472">
        <v>0.01</v>
      </c>
      <c r="I472">
        <v>2.001E-2</v>
      </c>
      <c r="J472" t="s">
        <v>21</v>
      </c>
      <c r="K472">
        <v>5.7994000000000003</v>
      </c>
      <c r="L472">
        <v>124.28</v>
      </c>
      <c r="M472">
        <v>5.7992999999999997</v>
      </c>
      <c r="N472">
        <v>123.73</v>
      </c>
    </row>
    <row r="473" spans="1:14" x14ac:dyDescent="0.25">
      <c r="A473" t="s">
        <v>115</v>
      </c>
      <c r="B473" t="s">
        <v>102</v>
      </c>
      <c r="C473">
        <v>0</v>
      </c>
      <c r="D473">
        <v>3.3000999999999999E-4</v>
      </c>
      <c r="E473">
        <v>1E-4</v>
      </c>
      <c r="F473" t="s">
        <v>24</v>
      </c>
      <c r="G473" t="s">
        <v>22</v>
      </c>
      <c r="H473">
        <v>0.01</v>
      </c>
      <c r="I473">
        <v>2.001E-2</v>
      </c>
      <c r="J473" t="s">
        <v>21</v>
      </c>
      <c r="K473">
        <v>58.024999999999999</v>
      </c>
      <c r="L473">
        <v>-857.45</v>
      </c>
      <c r="M473">
        <v>58.024999999999999</v>
      </c>
      <c r="N473">
        <v>-857.67</v>
      </c>
    </row>
    <row r="474" spans="1:14" x14ac:dyDescent="0.25">
      <c r="A474" t="s">
        <v>115</v>
      </c>
      <c r="B474" t="s">
        <v>102</v>
      </c>
      <c r="C474">
        <v>0</v>
      </c>
      <c r="D474">
        <v>3.3000999999999999E-4</v>
      </c>
      <c r="E474">
        <v>1E-3</v>
      </c>
      <c r="F474" t="s">
        <v>24</v>
      </c>
      <c r="G474" t="s">
        <v>22</v>
      </c>
      <c r="H474">
        <v>0.01</v>
      </c>
      <c r="I474">
        <v>2.001E-2</v>
      </c>
      <c r="J474" t="s">
        <v>21</v>
      </c>
      <c r="K474">
        <v>580.26</v>
      </c>
      <c r="L474">
        <v>-8787.4</v>
      </c>
      <c r="M474">
        <v>580.03</v>
      </c>
      <c r="N474">
        <v>-8787.5</v>
      </c>
    </row>
    <row r="475" spans="1:14" x14ac:dyDescent="0.25">
      <c r="A475" t="s">
        <v>115</v>
      </c>
      <c r="B475" t="s">
        <v>102</v>
      </c>
      <c r="C475">
        <v>0</v>
      </c>
      <c r="D475">
        <v>3.3000999999999999E-4</v>
      </c>
      <c r="E475">
        <v>0.01</v>
      </c>
      <c r="F475" t="s">
        <v>24</v>
      </c>
      <c r="G475" t="s">
        <v>22</v>
      </c>
      <c r="H475">
        <v>0.01</v>
      </c>
      <c r="I475">
        <v>2.001E-2</v>
      </c>
      <c r="J475" t="s">
        <v>21</v>
      </c>
      <c r="K475">
        <v>5802.6</v>
      </c>
      <c r="L475">
        <v>-87896</v>
      </c>
      <c r="M475">
        <v>5800</v>
      </c>
      <c r="N475">
        <v>-87896</v>
      </c>
    </row>
    <row r="476" spans="1:14" x14ac:dyDescent="0.25">
      <c r="A476" t="s">
        <v>115</v>
      </c>
      <c r="B476" t="s">
        <v>102</v>
      </c>
      <c r="C476">
        <v>0</v>
      </c>
      <c r="D476">
        <v>3.3000999999999999E-4</v>
      </c>
      <c r="E476">
        <v>0.1</v>
      </c>
      <c r="F476" t="s">
        <v>24</v>
      </c>
      <c r="G476" t="s">
        <v>22</v>
      </c>
      <c r="H476">
        <v>0.01</v>
      </c>
      <c r="I476">
        <v>2.001E-2</v>
      </c>
      <c r="J476" t="s">
        <v>21</v>
      </c>
      <c r="K476">
        <v>58026</v>
      </c>
      <c r="L476">
        <v>-878960</v>
      </c>
      <c r="M476">
        <v>58000</v>
      </c>
      <c r="N476">
        <v>-878960</v>
      </c>
    </row>
    <row r="477" spans="1:14" x14ac:dyDescent="0.25">
      <c r="A477" t="s">
        <v>115</v>
      </c>
      <c r="B477" t="s">
        <v>102</v>
      </c>
      <c r="C477">
        <v>0</v>
      </c>
      <c r="D477">
        <v>3.3000999999999999E-4</v>
      </c>
      <c r="E477">
        <v>1</v>
      </c>
      <c r="F477" t="s">
        <v>24</v>
      </c>
      <c r="G477" t="s">
        <v>22</v>
      </c>
      <c r="H477">
        <v>0.01</v>
      </c>
      <c r="I477">
        <v>2.001E-2</v>
      </c>
      <c r="J477" t="s">
        <v>21</v>
      </c>
      <c r="K477">
        <v>580260</v>
      </c>
      <c r="L477">
        <v>-8789600</v>
      </c>
      <c r="M477">
        <v>580000</v>
      </c>
      <c r="N477">
        <v>-8789600</v>
      </c>
    </row>
    <row r="478" spans="1:14" x14ac:dyDescent="0.25">
      <c r="A478" t="s">
        <v>115</v>
      </c>
      <c r="B478" t="s">
        <v>102</v>
      </c>
      <c r="C478">
        <v>0</v>
      </c>
      <c r="D478">
        <v>3.3000999999999999E-4</v>
      </c>
      <c r="E478">
        <v>10</v>
      </c>
      <c r="F478" t="s">
        <v>24</v>
      </c>
      <c r="G478" t="s">
        <v>22</v>
      </c>
      <c r="H478">
        <v>0.01</v>
      </c>
      <c r="I478">
        <v>2.001E-2</v>
      </c>
      <c r="J478" t="s">
        <v>21</v>
      </c>
      <c r="K478">
        <v>5802600</v>
      </c>
      <c r="L478">
        <v>-87896000</v>
      </c>
      <c r="M478">
        <v>5800000</v>
      </c>
      <c r="N478">
        <v>-87896000</v>
      </c>
    </row>
    <row r="479" spans="1:14" x14ac:dyDescent="0.25">
      <c r="A479" t="s">
        <v>115</v>
      </c>
      <c r="B479" t="s">
        <v>102</v>
      </c>
      <c r="C479">
        <v>0</v>
      </c>
      <c r="D479">
        <v>3.3000999999999999E-4</v>
      </c>
      <c r="E479">
        <v>1E-8</v>
      </c>
      <c r="F479" t="s">
        <v>24</v>
      </c>
      <c r="G479" t="s">
        <v>22</v>
      </c>
      <c r="H479">
        <v>0.02</v>
      </c>
      <c r="I479">
        <v>4.5010000000000001E-2</v>
      </c>
      <c r="J479" t="s">
        <v>21</v>
      </c>
      <c r="K479">
        <v>0.13</v>
      </c>
      <c r="L479">
        <v>1700</v>
      </c>
      <c r="M479">
        <v>0.11582000000000001</v>
      </c>
      <c r="N479">
        <v>1731.6</v>
      </c>
    </row>
    <row r="480" spans="1:14" x14ac:dyDescent="0.25">
      <c r="A480" t="s">
        <v>115</v>
      </c>
      <c r="B480" t="s">
        <v>102</v>
      </c>
      <c r="C480">
        <v>0</v>
      </c>
      <c r="D480">
        <v>3.3000999999999999E-4</v>
      </c>
      <c r="E480">
        <v>9.9999999999999995E-8</v>
      </c>
      <c r="F480" t="s">
        <v>24</v>
      </c>
      <c r="G480" t="s">
        <v>22</v>
      </c>
      <c r="H480">
        <v>0.02</v>
      </c>
      <c r="I480">
        <v>4.5010000000000001E-2</v>
      </c>
      <c r="J480" t="s">
        <v>21</v>
      </c>
      <c r="K480">
        <v>0.13</v>
      </c>
      <c r="L480">
        <v>1700</v>
      </c>
      <c r="M480">
        <v>0.12620000000000001</v>
      </c>
      <c r="N480">
        <v>1707.4</v>
      </c>
    </row>
    <row r="481" spans="1:14" x14ac:dyDescent="0.25">
      <c r="A481" t="s">
        <v>115</v>
      </c>
      <c r="B481" t="s">
        <v>102</v>
      </c>
      <c r="C481">
        <v>0</v>
      </c>
      <c r="D481">
        <v>3.3000999999999999E-4</v>
      </c>
      <c r="E481">
        <v>9.9999999999999995E-7</v>
      </c>
      <c r="F481" t="s">
        <v>24</v>
      </c>
      <c r="G481" t="s">
        <v>22</v>
      </c>
      <c r="H481">
        <v>0.02</v>
      </c>
      <c r="I481">
        <v>4.5010000000000001E-2</v>
      </c>
      <c r="J481" t="s">
        <v>21</v>
      </c>
      <c r="K481">
        <v>0.57237000000000005</v>
      </c>
      <c r="L481">
        <v>986.73</v>
      </c>
      <c r="M481">
        <v>0.57213000000000003</v>
      </c>
      <c r="N481">
        <v>986.13</v>
      </c>
    </row>
    <row r="482" spans="1:14" x14ac:dyDescent="0.25">
      <c r="A482" t="s">
        <v>115</v>
      </c>
      <c r="B482" t="s">
        <v>102</v>
      </c>
      <c r="C482">
        <v>0</v>
      </c>
      <c r="D482">
        <v>3.3000999999999999E-4</v>
      </c>
      <c r="E482">
        <v>1.0000000000000001E-5</v>
      </c>
      <c r="F482" t="s">
        <v>24</v>
      </c>
      <c r="G482" t="s">
        <v>22</v>
      </c>
      <c r="H482">
        <v>0.02</v>
      </c>
      <c r="I482">
        <v>4.5010000000000001E-2</v>
      </c>
      <c r="J482" t="s">
        <v>21</v>
      </c>
      <c r="K482">
        <v>5.7723000000000004</v>
      </c>
      <c r="L482">
        <v>128.02000000000001</v>
      </c>
      <c r="M482">
        <v>5.7721999999999998</v>
      </c>
      <c r="N482">
        <v>127.48</v>
      </c>
    </row>
    <row r="483" spans="1:14" x14ac:dyDescent="0.25">
      <c r="A483" t="s">
        <v>115</v>
      </c>
      <c r="B483" t="s">
        <v>102</v>
      </c>
      <c r="C483">
        <v>0</v>
      </c>
      <c r="D483">
        <v>3.3000999999999999E-4</v>
      </c>
      <c r="E483">
        <v>1E-4</v>
      </c>
      <c r="F483" t="s">
        <v>24</v>
      </c>
      <c r="G483" t="s">
        <v>22</v>
      </c>
      <c r="H483">
        <v>0.02</v>
      </c>
      <c r="I483">
        <v>4.5010000000000001E-2</v>
      </c>
      <c r="J483" t="s">
        <v>21</v>
      </c>
      <c r="K483">
        <v>57.734999999999999</v>
      </c>
      <c r="L483">
        <v>13.015000000000001</v>
      </c>
      <c r="M483">
        <v>57.734999999999999</v>
      </c>
      <c r="N483">
        <v>12.795</v>
      </c>
    </row>
    <row r="484" spans="1:14" x14ac:dyDescent="0.25">
      <c r="A484" t="s">
        <v>115</v>
      </c>
      <c r="B484" t="s">
        <v>102</v>
      </c>
      <c r="C484">
        <v>0</v>
      </c>
      <c r="D484">
        <v>3.3000999999999999E-4</v>
      </c>
      <c r="E484">
        <v>1E-3</v>
      </c>
      <c r="F484" t="s">
        <v>24</v>
      </c>
      <c r="G484" t="s">
        <v>22</v>
      </c>
      <c r="H484">
        <v>0.02</v>
      </c>
      <c r="I484">
        <v>4.5010000000000001E-2</v>
      </c>
      <c r="J484" t="s">
        <v>21</v>
      </c>
      <c r="K484">
        <v>577.36</v>
      </c>
      <c r="L484">
        <v>1.3673999999999999</v>
      </c>
      <c r="M484">
        <v>577.35</v>
      </c>
      <c r="N484">
        <v>1.2795000000000001</v>
      </c>
    </row>
    <row r="485" spans="1:14" x14ac:dyDescent="0.25">
      <c r="A485" t="s">
        <v>115</v>
      </c>
      <c r="B485" t="s">
        <v>102</v>
      </c>
      <c r="C485">
        <v>0</v>
      </c>
      <c r="D485">
        <v>3.3000999999999999E-4</v>
      </c>
      <c r="E485">
        <v>0.01</v>
      </c>
      <c r="F485" t="s">
        <v>24</v>
      </c>
      <c r="G485" t="s">
        <v>22</v>
      </c>
      <c r="H485">
        <v>0.02</v>
      </c>
      <c r="I485">
        <v>4.5010000000000001E-2</v>
      </c>
      <c r="J485" t="s">
        <v>21</v>
      </c>
      <c r="K485">
        <v>5773.6</v>
      </c>
      <c r="L485">
        <v>0.16308</v>
      </c>
      <c r="M485">
        <v>5773.6</v>
      </c>
      <c r="N485">
        <v>0.12795999999999999</v>
      </c>
    </row>
    <row r="486" spans="1:14" x14ac:dyDescent="0.25">
      <c r="A486" t="s">
        <v>115</v>
      </c>
      <c r="B486" t="s">
        <v>102</v>
      </c>
      <c r="C486">
        <v>0</v>
      </c>
      <c r="D486">
        <v>3.3000999999999999E-4</v>
      </c>
      <c r="E486">
        <v>0.1</v>
      </c>
      <c r="F486" t="s">
        <v>24</v>
      </c>
      <c r="G486" t="s">
        <v>22</v>
      </c>
      <c r="H486">
        <v>0.02</v>
      </c>
      <c r="I486">
        <v>4.5010000000000001E-2</v>
      </c>
      <c r="J486" t="s">
        <v>21</v>
      </c>
      <c r="K486">
        <v>57736</v>
      </c>
      <c r="L486">
        <v>2.6846999999999999E-2</v>
      </c>
      <c r="M486">
        <v>57736</v>
      </c>
      <c r="N486">
        <v>1.2796E-2</v>
      </c>
    </row>
    <row r="487" spans="1:14" x14ac:dyDescent="0.25">
      <c r="A487" t="s">
        <v>115</v>
      </c>
      <c r="B487" t="s">
        <v>102</v>
      </c>
      <c r="C487">
        <v>0</v>
      </c>
      <c r="D487">
        <v>3.3000999999999999E-4</v>
      </c>
      <c r="E487">
        <v>1</v>
      </c>
      <c r="F487" t="s">
        <v>24</v>
      </c>
      <c r="G487" t="s">
        <v>22</v>
      </c>
      <c r="H487">
        <v>0.02</v>
      </c>
      <c r="I487">
        <v>4.5010000000000001E-2</v>
      </c>
      <c r="J487" t="s">
        <v>21</v>
      </c>
      <c r="K487">
        <v>577360</v>
      </c>
      <c r="L487">
        <v>6.8998000000000002E-3</v>
      </c>
      <c r="M487">
        <v>577360</v>
      </c>
      <c r="N487">
        <v>1.2794E-3</v>
      </c>
    </row>
    <row r="488" spans="1:14" x14ac:dyDescent="0.25">
      <c r="A488" t="s">
        <v>115</v>
      </c>
      <c r="B488" t="s">
        <v>102</v>
      </c>
      <c r="C488">
        <v>0</v>
      </c>
      <c r="D488">
        <v>3.3000999999999999E-4</v>
      </c>
      <c r="E488">
        <v>10</v>
      </c>
      <c r="F488" t="s">
        <v>24</v>
      </c>
      <c r="G488" t="s">
        <v>22</v>
      </c>
      <c r="H488">
        <v>0.02</v>
      </c>
      <c r="I488">
        <v>4.5010000000000001E-2</v>
      </c>
      <c r="J488" t="s">
        <v>21</v>
      </c>
      <c r="K488">
        <v>5773600</v>
      </c>
      <c r="L488">
        <v>2.3793999999999998E-3</v>
      </c>
      <c r="M488">
        <v>5773600</v>
      </c>
      <c r="N488">
        <v>1.2994999999999999E-4</v>
      </c>
    </row>
    <row r="489" spans="1:14" x14ac:dyDescent="0.25">
      <c r="A489" t="s">
        <v>115</v>
      </c>
      <c r="B489" t="s">
        <v>102</v>
      </c>
      <c r="C489">
        <v>0</v>
      </c>
      <c r="D489">
        <v>3.3000999999999999E-4</v>
      </c>
      <c r="E489">
        <v>1E-8</v>
      </c>
      <c r="F489" t="s">
        <v>24</v>
      </c>
      <c r="G489" t="s">
        <v>22</v>
      </c>
      <c r="H489">
        <v>4.4999999999999998E-2</v>
      </c>
      <c r="I489">
        <v>1.0000100000000001</v>
      </c>
      <c r="J489" t="s">
        <v>21</v>
      </c>
      <c r="K489">
        <v>0.14000000000000001</v>
      </c>
      <c r="L489">
        <v>1400</v>
      </c>
      <c r="M489">
        <v>0.11584999999999999</v>
      </c>
      <c r="N489">
        <v>1442.9</v>
      </c>
    </row>
    <row r="490" spans="1:14" x14ac:dyDescent="0.25">
      <c r="A490" t="s">
        <v>115</v>
      </c>
      <c r="B490" t="s">
        <v>102</v>
      </c>
      <c r="C490">
        <v>0</v>
      </c>
      <c r="D490">
        <v>3.3000999999999999E-4</v>
      </c>
      <c r="E490">
        <v>9.9999999999999995E-8</v>
      </c>
      <c r="F490" t="s">
        <v>24</v>
      </c>
      <c r="G490" t="s">
        <v>22</v>
      </c>
      <c r="H490">
        <v>4.4999999999999998E-2</v>
      </c>
      <c r="I490">
        <v>1.0000100000000001</v>
      </c>
      <c r="J490" t="s">
        <v>21</v>
      </c>
      <c r="K490">
        <v>0.14000000000000001</v>
      </c>
      <c r="L490">
        <v>1400</v>
      </c>
      <c r="M490">
        <v>0.12669</v>
      </c>
      <c r="N490">
        <v>1418.5</v>
      </c>
    </row>
    <row r="491" spans="1:14" x14ac:dyDescent="0.25">
      <c r="A491" t="s">
        <v>115</v>
      </c>
      <c r="B491" t="s">
        <v>102</v>
      </c>
      <c r="C491">
        <v>0</v>
      </c>
      <c r="D491">
        <v>3.3000999999999999E-4</v>
      </c>
      <c r="E491">
        <v>9.9999999999999995E-7</v>
      </c>
      <c r="F491" t="s">
        <v>24</v>
      </c>
      <c r="G491" t="s">
        <v>22</v>
      </c>
      <c r="H491">
        <v>4.4999999999999998E-2</v>
      </c>
      <c r="I491">
        <v>1.0000100000000001</v>
      </c>
      <c r="J491" t="s">
        <v>21</v>
      </c>
      <c r="K491">
        <v>0.57669999999999999</v>
      </c>
      <c r="L491">
        <v>759.64</v>
      </c>
      <c r="M491">
        <v>0.57647000000000004</v>
      </c>
      <c r="N491">
        <v>758.92</v>
      </c>
    </row>
    <row r="492" spans="1:14" x14ac:dyDescent="0.25">
      <c r="A492" t="s">
        <v>115</v>
      </c>
      <c r="B492" t="s">
        <v>102</v>
      </c>
      <c r="C492">
        <v>0</v>
      </c>
      <c r="D492">
        <v>3.3000999999999999E-4</v>
      </c>
      <c r="E492">
        <v>1.0000000000000001E-5</v>
      </c>
      <c r="F492" t="s">
        <v>24</v>
      </c>
      <c r="G492" t="s">
        <v>22</v>
      </c>
      <c r="H492">
        <v>4.4999999999999998E-2</v>
      </c>
      <c r="I492">
        <v>1.0000100000000001</v>
      </c>
      <c r="J492" t="s">
        <v>21</v>
      </c>
      <c r="K492">
        <v>5.7731000000000003</v>
      </c>
      <c r="L492">
        <v>93.963999999999999</v>
      </c>
      <c r="M492">
        <v>5.7729999999999997</v>
      </c>
      <c r="N492">
        <v>93.42</v>
      </c>
    </row>
    <row r="493" spans="1:14" x14ac:dyDescent="0.25">
      <c r="A493" t="s">
        <v>115</v>
      </c>
      <c r="B493" t="s">
        <v>102</v>
      </c>
      <c r="C493">
        <v>0</v>
      </c>
      <c r="D493">
        <v>3.3000999999999999E-4</v>
      </c>
      <c r="E493">
        <v>1E-4</v>
      </c>
      <c r="F493" t="s">
        <v>24</v>
      </c>
      <c r="G493" t="s">
        <v>22</v>
      </c>
      <c r="H493">
        <v>4.4999999999999998E-2</v>
      </c>
      <c r="I493">
        <v>1.0000100000000001</v>
      </c>
      <c r="J493" t="s">
        <v>21</v>
      </c>
      <c r="K493">
        <v>57.735999999999997</v>
      </c>
      <c r="L493">
        <v>9.5875000000000004</v>
      </c>
      <c r="M493">
        <v>57.734999999999999</v>
      </c>
      <c r="N493">
        <v>9.3679000000000006</v>
      </c>
    </row>
    <row r="494" spans="1:14" x14ac:dyDescent="0.25">
      <c r="A494" t="s">
        <v>115</v>
      </c>
      <c r="B494" t="s">
        <v>102</v>
      </c>
      <c r="C494">
        <v>0</v>
      </c>
      <c r="D494">
        <v>3.3000999999999999E-4</v>
      </c>
      <c r="E494">
        <v>1E-3</v>
      </c>
      <c r="F494" t="s">
        <v>24</v>
      </c>
      <c r="G494" t="s">
        <v>22</v>
      </c>
      <c r="H494">
        <v>4.4999999999999998E-2</v>
      </c>
      <c r="I494">
        <v>1.0000100000000001</v>
      </c>
      <c r="J494" t="s">
        <v>21</v>
      </c>
      <c r="K494">
        <v>577.36</v>
      </c>
      <c r="L494">
        <v>1.0246</v>
      </c>
      <c r="M494">
        <v>577.36</v>
      </c>
      <c r="N494">
        <v>0.93681999999999999</v>
      </c>
    </row>
    <row r="495" spans="1:14" x14ac:dyDescent="0.25">
      <c r="A495" t="s">
        <v>115</v>
      </c>
      <c r="B495" t="s">
        <v>102</v>
      </c>
      <c r="C495">
        <v>0</v>
      </c>
      <c r="D495">
        <v>3.3000999999999999E-4</v>
      </c>
      <c r="E495">
        <v>0.01</v>
      </c>
      <c r="F495" t="s">
        <v>24</v>
      </c>
      <c r="G495" t="s">
        <v>22</v>
      </c>
      <c r="H495">
        <v>4.4999999999999998E-2</v>
      </c>
      <c r="I495">
        <v>1.0000100000000001</v>
      </c>
      <c r="J495" t="s">
        <v>21</v>
      </c>
      <c r="K495">
        <v>5773.6</v>
      </c>
      <c r="L495">
        <v>0.12881000000000001</v>
      </c>
      <c r="M495">
        <v>5773.6</v>
      </c>
      <c r="N495">
        <v>9.3682000000000001E-2</v>
      </c>
    </row>
    <row r="496" spans="1:14" x14ac:dyDescent="0.25">
      <c r="A496" t="s">
        <v>115</v>
      </c>
      <c r="B496" t="s">
        <v>102</v>
      </c>
      <c r="C496">
        <v>0</v>
      </c>
      <c r="D496">
        <v>3.3000999999999999E-4</v>
      </c>
      <c r="E496">
        <v>0.1</v>
      </c>
      <c r="F496" t="s">
        <v>24</v>
      </c>
      <c r="G496" t="s">
        <v>22</v>
      </c>
      <c r="H496">
        <v>4.4999999999999998E-2</v>
      </c>
      <c r="I496">
        <v>1.0000100000000001</v>
      </c>
      <c r="J496" t="s">
        <v>21</v>
      </c>
      <c r="K496">
        <v>57736</v>
      </c>
      <c r="L496">
        <v>2.342E-2</v>
      </c>
      <c r="M496">
        <v>57736</v>
      </c>
      <c r="N496">
        <v>9.3682000000000001E-3</v>
      </c>
    </row>
    <row r="497" spans="1:14" x14ac:dyDescent="0.25">
      <c r="A497" t="s">
        <v>115</v>
      </c>
      <c r="B497" t="s">
        <v>102</v>
      </c>
      <c r="C497">
        <v>0</v>
      </c>
      <c r="D497">
        <v>3.3000999999999999E-4</v>
      </c>
      <c r="E497">
        <v>1</v>
      </c>
      <c r="F497" t="s">
        <v>24</v>
      </c>
      <c r="G497" t="s">
        <v>22</v>
      </c>
      <c r="H497">
        <v>4.4999999999999998E-2</v>
      </c>
      <c r="I497">
        <v>1.0000100000000001</v>
      </c>
      <c r="J497" t="s">
        <v>21</v>
      </c>
      <c r="K497">
        <v>577360</v>
      </c>
      <c r="L497">
        <v>6.5572E-3</v>
      </c>
      <c r="M497">
        <v>577360</v>
      </c>
      <c r="N497">
        <v>9.3674000000000003E-4</v>
      </c>
    </row>
    <row r="498" spans="1:14" x14ac:dyDescent="0.25">
      <c r="A498" t="s">
        <v>115</v>
      </c>
      <c r="B498" t="s">
        <v>102</v>
      </c>
      <c r="C498">
        <v>0</v>
      </c>
      <c r="D498">
        <v>3.3000999999999999E-4</v>
      </c>
      <c r="E498">
        <v>10</v>
      </c>
      <c r="F498" t="s">
        <v>24</v>
      </c>
      <c r="G498" t="s">
        <v>22</v>
      </c>
      <c r="H498">
        <v>4.4999999999999998E-2</v>
      </c>
      <c r="I498">
        <v>1.0000100000000001</v>
      </c>
      <c r="J498" t="s">
        <v>21</v>
      </c>
      <c r="K498">
        <v>5773600</v>
      </c>
      <c r="L498">
        <v>2.3422E-3</v>
      </c>
      <c r="M498">
        <v>5773600</v>
      </c>
      <c r="N498">
        <v>9.5916999999999997E-5</v>
      </c>
    </row>
    <row r="499" spans="1:14" x14ac:dyDescent="0.25">
      <c r="A499" t="s">
        <v>115</v>
      </c>
      <c r="B499" t="s">
        <v>102</v>
      </c>
      <c r="C499">
        <v>0</v>
      </c>
      <c r="D499">
        <v>3.3000999999999999E-4</v>
      </c>
      <c r="E499">
        <v>1E-8</v>
      </c>
      <c r="F499" t="s">
        <v>24</v>
      </c>
      <c r="G499" t="s">
        <v>22</v>
      </c>
      <c r="H499">
        <v>1</v>
      </c>
      <c r="I499">
        <v>5.01</v>
      </c>
      <c r="J499" t="s">
        <v>21</v>
      </c>
      <c r="K499">
        <v>0.18</v>
      </c>
      <c r="L499">
        <v>3500</v>
      </c>
      <c r="M499">
        <v>0.17344000000000001</v>
      </c>
      <c r="N499">
        <v>3463.7</v>
      </c>
    </row>
    <row r="500" spans="1:14" x14ac:dyDescent="0.25">
      <c r="A500" t="s">
        <v>115</v>
      </c>
      <c r="B500" t="s">
        <v>102</v>
      </c>
      <c r="C500">
        <v>0</v>
      </c>
      <c r="D500">
        <v>3.3000999999999999E-4</v>
      </c>
      <c r="E500">
        <v>9.9999999999999995E-8</v>
      </c>
      <c r="F500" t="s">
        <v>24</v>
      </c>
      <c r="G500" t="s">
        <v>22</v>
      </c>
      <c r="H500">
        <v>1</v>
      </c>
      <c r="I500">
        <v>5.01</v>
      </c>
      <c r="J500" t="s">
        <v>21</v>
      </c>
      <c r="K500">
        <v>0.18</v>
      </c>
      <c r="L500">
        <v>3500</v>
      </c>
      <c r="M500">
        <v>0.17984</v>
      </c>
      <c r="N500">
        <v>3448.1</v>
      </c>
    </row>
    <row r="501" spans="1:14" x14ac:dyDescent="0.25">
      <c r="A501" t="s">
        <v>115</v>
      </c>
      <c r="B501" t="s">
        <v>102</v>
      </c>
      <c r="C501">
        <v>0</v>
      </c>
      <c r="D501">
        <v>3.3000999999999999E-4</v>
      </c>
      <c r="E501">
        <v>9.9999999999999995E-7</v>
      </c>
      <c r="F501" t="s">
        <v>24</v>
      </c>
      <c r="G501" t="s">
        <v>22</v>
      </c>
      <c r="H501">
        <v>1</v>
      </c>
      <c r="I501">
        <v>5.01</v>
      </c>
      <c r="J501" t="s">
        <v>21</v>
      </c>
      <c r="K501">
        <v>0.56230999999999998</v>
      </c>
      <c r="L501">
        <v>2652.9</v>
      </c>
      <c r="M501">
        <v>0.56206999999999996</v>
      </c>
      <c r="N501">
        <v>2652.8</v>
      </c>
    </row>
    <row r="502" spans="1:14" x14ac:dyDescent="0.25">
      <c r="A502" t="s">
        <v>115</v>
      </c>
      <c r="B502" t="s">
        <v>102</v>
      </c>
      <c r="C502">
        <v>0</v>
      </c>
      <c r="D502">
        <v>3.3000999999999999E-4</v>
      </c>
      <c r="E502">
        <v>1.0000000000000001E-5</v>
      </c>
      <c r="F502" t="s">
        <v>24</v>
      </c>
      <c r="G502" t="s">
        <v>22</v>
      </c>
      <c r="H502">
        <v>1</v>
      </c>
      <c r="I502">
        <v>5.01</v>
      </c>
      <c r="J502" t="s">
        <v>21</v>
      </c>
      <c r="K502">
        <v>5.7664999999999997</v>
      </c>
      <c r="L502">
        <v>471.27</v>
      </c>
      <c r="M502">
        <v>5.7664</v>
      </c>
      <c r="N502">
        <v>470.74</v>
      </c>
    </row>
    <row r="503" spans="1:14" x14ac:dyDescent="0.25">
      <c r="A503" t="s">
        <v>115</v>
      </c>
      <c r="B503" t="s">
        <v>102</v>
      </c>
      <c r="C503">
        <v>0</v>
      </c>
      <c r="D503">
        <v>3.3000999999999999E-4</v>
      </c>
      <c r="E503">
        <v>1E-4</v>
      </c>
      <c r="F503" t="s">
        <v>24</v>
      </c>
      <c r="G503" t="s">
        <v>22</v>
      </c>
      <c r="H503">
        <v>1</v>
      </c>
      <c r="I503">
        <v>5.01</v>
      </c>
      <c r="J503" t="s">
        <v>21</v>
      </c>
      <c r="K503">
        <v>57.734999999999999</v>
      </c>
      <c r="L503">
        <v>47.917999999999999</v>
      </c>
      <c r="M503">
        <v>57.734999999999999</v>
      </c>
      <c r="N503">
        <v>47.698999999999998</v>
      </c>
    </row>
    <row r="504" spans="1:14" x14ac:dyDescent="0.25">
      <c r="A504" t="s">
        <v>115</v>
      </c>
      <c r="B504" t="s">
        <v>102</v>
      </c>
      <c r="C504">
        <v>0</v>
      </c>
      <c r="D504">
        <v>3.3000999999999999E-4</v>
      </c>
      <c r="E504">
        <v>1E-3</v>
      </c>
      <c r="F504" t="s">
        <v>24</v>
      </c>
      <c r="G504" t="s">
        <v>22</v>
      </c>
      <c r="H504">
        <v>1</v>
      </c>
      <c r="I504">
        <v>5.01</v>
      </c>
      <c r="J504" t="s">
        <v>21</v>
      </c>
      <c r="K504">
        <v>577.36</v>
      </c>
      <c r="L504">
        <v>4.8582999999999998</v>
      </c>
      <c r="M504">
        <v>577.35</v>
      </c>
      <c r="N504">
        <v>4.7705000000000002</v>
      </c>
    </row>
    <row r="505" spans="1:14" x14ac:dyDescent="0.25">
      <c r="A505" t="s">
        <v>115</v>
      </c>
      <c r="B505" t="s">
        <v>102</v>
      </c>
      <c r="C505">
        <v>0</v>
      </c>
      <c r="D505">
        <v>3.3000999999999999E-4</v>
      </c>
      <c r="E505">
        <v>0.01</v>
      </c>
      <c r="F505" t="s">
        <v>24</v>
      </c>
      <c r="G505" t="s">
        <v>22</v>
      </c>
      <c r="H505">
        <v>1</v>
      </c>
      <c r="I505">
        <v>5.01</v>
      </c>
      <c r="J505" t="s">
        <v>21</v>
      </c>
      <c r="K505">
        <v>5773.6</v>
      </c>
      <c r="L505">
        <v>0.51217999999999997</v>
      </c>
      <c r="M505">
        <v>5773.6</v>
      </c>
      <c r="N505">
        <v>0.47704999999999997</v>
      </c>
    </row>
    <row r="506" spans="1:14" x14ac:dyDescent="0.25">
      <c r="A506" t="s">
        <v>115</v>
      </c>
      <c r="B506" t="s">
        <v>102</v>
      </c>
      <c r="C506">
        <v>0</v>
      </c>
      <c r="D506">
        <v>3.3000999999999999E-4</v>
      </c>
      <c r="E506">
        <v>0.1</v>
      </c>
      <c r="F506" t="s">
        <v>24</v>
      </c>
      <c r="G506" t="s">
        <v>22</v>
      </c>
      <c r="H506">
        <v>1</v>
      </c>
      <c r="I506">
        <v>5.01</v>
      </c>
      <c r="J506" t="s">
        <v>21</v>
      </c>
      <c r="K506">
        <v>57736</v>
      </c>
      <c r="L506">
        <v>6.1755999999999998E-2</v>
      </c>
      <c r="M506">
        <v>57736</v>
      </c>
      <c r="N506">
        <v>4.7704999999999997E-2</v>
      </c>
    </row>
    <row r="507" spans="1:14" x14ac:dyDescent="0.25">
      <c r="A507" t="s">
        <v>115</v>
      </c>
      <c r="B507" t="s">
        <v>102</v>
      </c>
      <c r="C507">
        <v>0</v>
      </c>
      <c r="D507">
        <v>3.3000999999999999E-4</v>
      </c>
      <c r="E507">
        <v>1</v>
      </c>
      <c r="F507" t="s">
        <v>24</v>
      </c>
      <c r="G507" t="s">
        <v>22</v>
      </c>
      <c r="H507">
        <v>1</v>
      </c>
      <c r="I507">
        <v>5.01</v>
      </c>
      <c r="J507" t="s">
        <v>21</v>
      </c>
      <c r="K507">
        <v>577360</v>
      </c>
      <c r="L507">
        <v>1.0390999999999999E-2</v>
      </c>
      <c r="M507">
        <v>577360</v>
      </c>
      <c r="N507">
        <v>4.7702999999999999E-3</v>
      </c>
    </row>
    <row r="508" spans="1:14" x14ac:dyDescent="0.25">
      <c r="A508" t="s">
        <v>115</v>
      </c>
      <c r="B508" t="s">
        <v>102</v>
      </c>
      <c r="C508">
        <v>0</v>
      </c>
      <c r="D508">
        <v>3.3000999999999999E-4</v>
      </c>
      <c r="E508">
        <v>10</v>
      </c>
      <c r="F508" t="s">
        <v>24</v>
      </c>
      <c r="G508" t="s">
        <v>22</v>
      </c>
      <c r="H508">
        <v>1</v>
      </c>
      <c r="I508">
        <v>5.01</v>
      </c>
      <c r="J508" t="s">
        <v>21</v>
      </c>
      <c r="K508">
        <v>5773600</v>
      </c>
      <c r="L508">
        <v>2.7258999999999999E-3</v>
      </c>
      <c r="M508">
        <v>5773600</v>
      </c>
      <c r="N508">
        <v>4.7648999999999999E-4</v>
      </c>
    </row>
    <row r="509" spans="1:14" x14ac:dyDescent="0.25">
      <c r="A509" t="s">
        <v>115</v>
      </c>
      <c r="B509" t="s">
        <v>102</v>
      </c>
      <c r="C509">
        <v>0</v>
      </c>
      <c r="D509">
        <v>3.3000999999999999E-4</v>
      </c>
      <c r="E509">
        <v>1E-8</v>
      </c>
      <c r="F509" t="s">
        <v>24</v>
      </c>
      <c r="G509" t="s">
        <v>22</v>
      </c>
      <c r="H509">
        <v>5</v>
      </c>
      <c r="I509">
        <v>10.01</v>
      </c>
      <c r="J509" t="s">
        <v>21</v>
      </c>
      <c r="K509">
        <v>0.25</v>
      </c>
      <c r="L509">
        <v>9200</v>
      </c>
      <c r="M509">
        <v>0.23105999999999999</v>
      </c>
      <c r="N509">
        <v>9237.4</v>
      </c>
    </row>
    <row r="510" spans="1:14" x14ac:dyDescent="0.25">
      <c r="A510" t="s">
        <v>115</v>
      </c>
      <c r="B510" t="s">
        <v>102</v>
      </c>
      <c r="C510">
        <v>0</v>
      </c>
      <c r="D510">
        <v>3.3000999999999999E-4</v>
      </c>
      <c r="E510">
        <v>9.9999999999999995E-8</v>
      </c>
      <c r="F510" t="s">
        <v>24</v>
      </c>
      <c r="G510" t="s">
        <v>22</v>
      </c>
      <c r="H510">
        <v>5</v>
      </c>
      <c r="I510">
        <v>10.01</v>
      </c>
      <c r="J510" t="s">
        <v>21</v>
      </c>
      <c r="K510">
        <v>0.25</v>
      </c>
      <c r="L510">
        <v>9200</v>
      </c>
      <c r="M510">
        <v>0.23463000000000001</v>
      </c>
      <c r="N510">
        <v>9228.1</v>
      </c>
    </row>
    <row r="511" spans="1:14" x14ac:dyDescent="0.25">
      <c r="A511" t="s">
        <v>115</v>
      </c>
      <c r="B511" t="s">
        <v>102</v>
      </c>
      <c r="C511">
        <v>0</v>
      </c>
      <c r="D511">
        <v>3.3000999999999999E-4</v>
      </c>
      <c r="E511">
        <v>9.9999999999999995E-7</v>
      </c>
      <c r="F511" t="s">
        <v>24</v>
      </c>
      <c r="G511" t="s">
        <v>22</v>
      </c>
      <c r="H511">
        <v>5</v>
      </c>
      <c r="I511">
        <v>10.01</v>
      </c>
      <c r="J511" t="s">
        <v>21</v>
      </c>
      <c r="K511">
        <v>0.51629999999999998</v>
      </c>
      <c r="L511">
        <v>8526.7000000000007</v>
      </c>
      <c r="M511">
        <v>0.51576</v>
      </c>
      <c r="N511">
        <v>8527.5</v>
      </c>
    </row>
    <row r="512" spans="1:14" x14ac:dyDescent="0.25">
      <c r="A512" t="s">
        <v>115</v>
      </c>
      <c r="B512" t="s">
        <v>102</v>
      </c>
      <c r="C512">
        <v>0</v>
      </c>
      <c r="D512">
        <v>3.3000999999999999E-4</v>
      </c>
      <c r="E512">
        <v>1.0000000000000001E-5</v>
      </c>
      <c r="F512" t="s">
        <v>24</v>
      </c>
      <c r="G512" t="s">
        <v>22</v>
      </c>
      <c r="H512">
        <v>5</v>
      </c>
      <c r="I512">
        <v>10.01</v>
      </c>
      <c r="J512" t="s">
        <v>21</v>
      </c>
      <c r="K512">
        <v>5.7138999999999998</v>
      </c>
      <c r="L512">
        <v>2807.7</v>
      </c>
      <c r="M512">
        <v>5.7137000000000002</v>
      </c>
      <c r="N512">
        <v>2806.8</v>
      </c>
    </row>
    <row r="513" spans="1:14" x14ac:dyDescent="0.25">
      <c r="A513" t="s">
        <v>115</v>
      </c>
      <c r="B513" t="s">
        <v>102</v>
      </c>
      <c r="C513">
        <v>0</v>
      </c>
      <c r="D513">
        <v>3.3000999999999999E-4</v>
      </c>
      <c r="E513">
        <v>1E-4</v>
      </c>
      <c r="F513" t="s">
        <v>24</v>
      </c>
      <c r="G513" t="s">
        <v>22</v>
      </c>
      <c r="H513">
        <v>5</v>
      </c>
      <c r="I513">
        <v>10.01</v>
      </c>
      <c r="J513" t="s">
        <v>21</v>
      </c>
      <c r="K513">
        <v>57.728999999999999</v>
      </c>
      <c r="L513">
        <v>302.48</v>
      </c>
      <c r="M513">
        <v>57.728999999999999</v>
      </c>
      <c r="N513">
        <v>302.01</v>
      </c>
    </row>
    <row r="514" spans="1:14" x14ac:dyDescent="0.25">
      <c r="A514" t="s">
        <v>115</v>
      </c>
      <c r="B514" t="s">
        <v>102</v>
      </c>
      <c r="C514">
        <v>0</v>
      </c>
      <c r="D514">
        <v>3.3000999999999999E-4</v>
      </c>
      <c r="E514">
        <v>1E-3</v>
      </c>
      <c r="F514" t="s">
        <v>24</v>
      </c>
      <c r="G514" t="s">
        <v>22</v>
      </c>
      <c r="H514">
        <v>5</v>
      </c>
      <c r="I514">
        <v>10.01</v>
      </c>
      <c r="J514" t="s">
        <v>21</v>
      </c>
      <c r="K514">
        <v>577.35</v>
      </c>
      <c r="L514">
        <v>30.413</v>
      </c>
      <c r="M514">
        <v>577.35</v>
      </c>
      <c r="N514">
        <v>30.225999999999999</v>
      </c>
    </row>
    <row r="515" spans="1:14" x14ac:dyDescent="0.25">
      <c r="A515" t="s">
        <v>115</v>
      </c>
      <c r="B515" t="s">
        <v>102</v>
      </c>
      <c r="C515">
        <v>0</v>
      </c>
      <c r="D515">
        <v>3.3000999999999999E-4</v>
      </c>
      <c r="E515">
        <v>0.01</v>
      </c>
      <c r="F515" t="s">
        <v>24</v>
      </c>
      <c r="G515" t="s">
        <v>22</v>
      </c>
      <c r="H515">
        <v>5</v>
      </c>
      <c r="I515">
        <v>10.01</v>
      </c>
      <c r="J515" t="s">
        <v>21</v>
      </c>
      <c r="K515">
        <v>5773.6</v>
      </c>
      <c r="L515">
        <v>3.0975999999999999</v>
      </c>
      <c r="M515">
        <v>5773.5</v>
      </c>
      <c r="N515">
        <v>3.0226000000000002</v>
      </c>
    </row>
    <row r="516" spans="1:14" x14ac:dyDescent="0.25">
      <c r="A516" t="s">
        <v>115</v>
      </c>
      <c r="B516" t="s">
        <v>102</v>
      </c>
      <c r="C516">
        <v>0</v>
      </c>
      <c r="D516">
        <v>3.3000999999999999E-4</v>
      </c>
      <c r="E516">
        <v>0.1</v>
      </c>
      <c r="F516" t="s">
        <v>24</v>
      </c>
      <c r="G516" t="s">
        <v>22</v>
      </c>
      <c r="H516">
        <v>5</v>
      </c>
      <c r="I516">
        <v>10.01</v>
      </c>
      <c r="J516" t="s">
        <v>21</v>
      </c>
      <c r="K516">
        <v>57736</v>
      </c>
      <c r="L516">
        <v>0.33223999999999998</v>
      </c>
      <c r="M516">
        <v>57736</v>
      </c>
      <c r="N516">
        <v>0.30225999999999997</v>
      </c>
    </row>
    <row r="517" spans="1:14" x14ac:dyDescent="0.25">
      <c r="A517" t="s">
        <v>115</v>
      </c>
      <c r="B517" t="s">
        <v>102</v>
      </c>
      <c r="C517">
        <v>0</v>
      </c>
      <c r="D517">
        <v>3.3000999999999999E-4</v>
      </c>
      <c r="E517">
        <v>1</v>
      </c>
      <c r="F517" t="s">
        <v>24</v>
      </c>
      <c r="G517" t="s">
        <v>22</v>
      </c>
      <c r="H517">
        <v>5</v>
      </c>
      <c r="I517">
        <v>10.01</v>
      </c>
      <c r="J517" t="s">
        <v>21</v>
      </c>
      <c r="K517">
        <v>577360</v>
      </c>
      <c r="L517">
        <v>4.2220000000000001E-2</v>
      </c>
      <c r="M517">
        <v>577360</v>
      </c>
      <c r="N517">
        <v>3.0225999999999999E-2</v>
      </c>
    </row>
    <row r="518" spans="1:14" x14ac:dyDescent="0.25">
      <c r="A518" t="s">
        <v>115</v>
      </c>
      <c r="B518" t="s">
        <v>102</v>
      </c>
      <c r="C518">
        <v>0</v>
      </c>
      <c r="D518">
        <v>3.3000999999999999E-4</v>
      </c>
      <c r="E518">
        <v>10</v>
      </c>
      <c r="F518" t="s">
        <v>24</v>
      </c>
      <c r="G518" t="s">
        <v>22</v>
      </c>
      <c r="H518">
        <v>5</v>
      </c>
      <c r="I518">
        <v>10.01</v>
      </c>
      <c r="J518" t="s">
        <v>21</v>
      </c>
      <c r="K518">
        <v>5773600</v>
      </c>
      <c r="L518">
        <v>7.8188000000000007E-3</v>
      </c>
      <c r="M518">
        <v>5773600</v>
      </c>
      <c r="N518">
        <v>3.0228999999999998E-3</v>
      </c>
    </row>
    <row r="519" spans="1:14" x14ac:dyDescent="0.25">
      <c r="A519" t="s">
        <v>115</v>
      </c>
      <c r="B519" t="s">
        <v>102</v>
      </c>
      <c r="C519">
        <v>0</v>
      </c>
      <c r="D519">
        <v>3.3000999999999999E-4</v>
      </c>
      <c r="E519">
        <v>1E-8</v>
      </c>
      <c r="F519" t="s">
        <v>24</v>
      </c>
      <c r="G519" t="s">
        <v>22</v>
      </c>
      <c r="H519">
        <v>10</v>
      </c>
      <c r="I519">
        <v>30</v>
      </c>
      <c r="J519" t="s">
        <v>21</v>
      </c>
      <c r="K519">
        <v>0.62</v>
      </c>
      <c r="L519">
        <v>18000</v>
      </c>
      <c r="M519">
        <v>0.46198</v>
      </c>
      <c r="N519">
        <v>18475</v>
      </c>
    </row>
    <row r="520" spans="1:14" x14ac:dyDescent="0.25">
      <c r="A520" t="s">
        <v>115</v>
      </c>
      <c r="B520" t="s">
        <v>102</v>
      </c>
      <c r="C520">
        <v>0</v>
      </c>
      <c r="D520">
        <v>3.3000999999999999E-4</v>
      </c>
      <c r="E520">
        <v>9.9999999999999995E-8</v>
      </c>
      <c r="F520" t="s">
        <v>24</v>
      </c>
      <c r="G520" t="s">
        <v>22</v>
      </c>
      <c r="H520">
        <v>10</v>
      </c>
      <c r="I520">
        <v>30</v>
      </c>
      <c r="J520" t="s">
        <v>21</v>
      </c>
      <c r="K520">
        <v>0.62</v>
      </c>
      <c r="L520">
        <v>18000</v>
      </c>
      <c r="M520">
        <v>0.46389000000000002</v>
      </c>
      <c r="N520">
        <v>18470</v>
      </c>
    </row>
    <row r="521" spans="1:14" x14ac:dyDescent="0.25">
      <c r="A521" t="s">
        <v>115</v>
      </c>
      <c r="B521" t="s">
        <v>102</v>
      </c>
      <c r="C521">
        <v>0</v>
      </c>
      <c r="D521">
        <v>3.3000999999999999E-4</v>
      </c>
      <c r="E521">
        <v>9.9999999999999995E-7</v>
      </c>
      <c r="F521" t="s">
        <v>24</v>
      </c>
      <c r="G521" t="s">
        <v>22</v>
      </c>
      <c r="H521">
        <v>10</v>
      </c>
      <c r="I521">
        <v>30</v>
      </c>
      <c r="J521" t="s">
        <v>21</v>
      </c>
      <c r="K521">
        <v>0.62980000000000003</v>
      </c>
      <c r="L521">
        <v>18044</v>
      </c>
      <c r="M521">
        <v>0.62958000000000003</v>
      </c>
      <c r="N521">
        <v>18044</v>
      </c>
    </row>
    <row r="522" spans="1:14" x14ac:dyDescent="0.25">
      <c r="A522" t="s">
        <v>115</v>
      </c>
      <c r="B522" t="s">
        <v>102</v>
      </c>
      <c r="C522">
        <v>0</v>
      </c>
      <c r="D522">
        <v>3.3000999999999999E-4</v>
      </c>
      <c r="E522">
        <v>1.0000000000000001E-5</v>
      </c>
      <c r="F522" t="s">
        <v>24</v>
      </c>
      <c r="G522" t="s">
        <v>22</v>
      </c>
      <c r="H522">
        <v>10</v>
      </c>
      <c r="I522">
        <v>30</v>
      </c>
      <c r="J522" t="s">
        <v>21</v>
      </c>
      <c r="K522">
        <v>5.5819999999999999</v>
      </c>
      <c r="L522">
        <v>9564.6</v>
      </c>
      <c r="M522">
        <v>5.5818000000000003</v>
      </c>
      <c r="N522">
        <v>9564.1</v>
      </c>
    </row>
    <row r="523" spans="1:14" x14ac:dyDescent="0.25">
      <c r="A523" t="s">
        <v>115</v>
      </c>
      <c r="B523" t="s">
        <v>102</v>
      </c>
      <c r="C523">
        <v>0</v>
      </c>
      <c r="D523">
        <v>3.3000999999999999E-4</v>
      </c>
      <c r="E523">
        <v>1E-4</v>
      </c>
      <c r="F523" t="s">
        <v>24</v>
      </c>
      <c r="G523" t="s">
        <v>22</v>
      </c>
      <c r="H523">
        <v>10</v>
      </c>
      <c r="I523">
        <v>30</v>
      </c>
      <c r="J523" t="s">
        <v>21</v>
      </c>
      <c r="K523">
        <v>57.709000000000003</v>
      </c>
      <c r="L523">
        <v>1205.5</v>
      </c>
      <c r="M523">
        <v>57.709000000000003</v>
      </c>
      <c r="N523">
        <v>1205.0999999999999</v>
      </c>
    </row>
    <row r="524" spans="1:14" x14ac:dyDescent="0.25">
      <c r="A524" t="s">
        <v>115</v>
      </c>
      <c r="B524" t="s">
        <v>102</v>
      </c>
      <c r="C524">
        <v>0</v>
      </c>
      <c r="D524">
        <v>3.3000999999999999E-4</v>
      </c>
      <c r="E524">
        <v>1E-3</v>
      </c>
      <c r="F524" t="s">
        <v>24</v>
      </c>
      <c r="G524" t="s">
        <v>22</v>
      </c>
      <c r="H524">
        <v>10</v>
      </c>
      <c r="I524">
        <v>30</v>
      </c>
      <c r="J524" t="s">
        <v>21</v>
      </c>
      <c r="K524">
        <v>577.35</v>
      </c>
      <c r="L524">
        <v>121.09</v>
      </c>
      <c r="M524">
        <v>577.32000000000005</v>
      </c>
      <c r="N524">
        <v>120.9</v>
      </c>
    </row>
    <row r="525" spans="1:14" x14ac:dyDescent="0.25">
      <c r="A525" t="s">
        <v>115</v>
      </c>
      <c r="B525" t="s">
        <v>102</v>
      </c>
      <c r="C525">
        <v>0</v>
      </c>
      <c r="D525">
        <v>3.3000999999999999E-4</v>
      </c>
      <c r="E525">
        <v>0.01</v>
      </c>
      <c r="F525" t="s">
        <v>24</v>
      </c>
      <c r="G525" t="s">
        <v>22</v>
      </c>
      <c r="H525">
        <v>10</v>
      </c>
      <c r="I525">
        <v>30</v>
      </c>
      <c r="J525" t="s">
        <v>21</v>
      </c>
      <c r="K525">
        <v>5773.6</v>
      </c>
      <c r="L525">
        <v>12.164999999999999</v>
      </c>
      <c r="M525">
        <v>5773.5</v>
      </c>
      <c r="N525">
        <v>12.09</v>
      </c>
    </row>
    <row r="526" spans="1:14" x14ac:dyDescent="0.25">
      <c r="A526" t="s">
        <v>115</v>
      </c>
      <c r="B526" t="s">
        <v>102</v>
      </c>
      <c r="C526">
        <v>0</v>
      </c>
      <c r="D526">
        <v>3.3000999999999999E-4</v>
      </c>
      <c r="E526">
        <v>0.1</v>
      </c>
      <c r="F526" t="s">
        <v>24</v>
      </c>
      <c r="G526" t="s">
        <v>22</v>
      </c>
      <c r="H526">
        <v>10</v>
      </c>
      <c r="I526">
        <v>30</v>
      </c>
      <c r="J526" t="s">
        <v>21</v>
      </c>
      <c r="K526">
        <v>57736</v>
      </c>
      <c r="L526">
        <v>1.2390000000000001</v>
      </c>
      <c r="M526">
        <v>57735</v>
      </c>
      <c r="N526">
        <v>1.2090000000000001</v>
      </c>
    </row>
    <row r="527" spans="1:14" x14ac:dyDescent="0.25">
      <c r="A527" t="s">
        <v>115</v>
      </c>
      <c r="B527" t="s">
        <v>102</v>
      </c>
      <c r="C527">
        <v>0</v>
      </c>
      <c r="D527">
        <v>3.3000999999999999E-4</v>
      </c>
      <c r="E527">
        <v>1</v>
      </c>
      <c r="F527" t="s">
        <v>24</v>
      </c>
      <c r="G527" t="s">
        <v>22</v>
      </c>
      <c r="H527">
        <v>10</v>
      </c>
      <c r="I527">
        <v>30</v>
      </c>
      <c r="J527" t="s">
        <v>21</v>
      </c>
      <c r="K527">
        <v>577360</v>
      </c>
      <c r="L527">
        <v>0.13289999999999999</v>
      </c>
      <c r="M527">
        <v>577360</v>
      </c>
      <c r="N527">
        <v>0.12089999999999999</v>
      </c>
    </row>
    <row r="528" spans="1:14" x14ac:dyDescent="0.25">
      <c r="A528" t="s">
        <v>115</v>
      </c>
      <c r="B528" t="s">
        <v>102</v>
      </c>
      <c r="C528">
        <v>0</v>
      </c>
      <c r="D528">
        <v>3.3000999999999999E-4</v>
      </c>
      <c r="E528">
        <v>10</v>
      </c>
      <c r="F528" t="s">
        <v>24</v>
      </c>
      <c r="G528" t="s">
        <v>22</v>
      </c>
      <c r="H528">
        <v>10</v>
      </c>
      <c r="I528">
        <v>30</v>
      </c>
      <c r="J528" t="s">
        <v>21</v>
      </c>
      <c r="K528">
        <v>5773600</v>
      </c>
      <c r="L528">
        <v>1.6888E-2</v>
      </c>
      <c r="M528">
        <v>5773600</v>
      </c>
      <c r="N528">
        <v>1.2089000000000001E-2</v>
      </c>
    </row>
    <row r="529" spans="1:14" x14ac:dyDescent="0.25">
      <c r="A529" t="s">
        <v>115</v>
      </c>
      <c r="B529" t="s">
        <v>102</v>
      </c>
      <c r="C529">
        <v>0</v>
      </c>
      <c r="D529">
        <v>3.3000999999999999E-4</v>
      </c>
      <c r="E529">
        <v>1E-8</v>
      </c>
      <c r="F529" t="s">
        <v>24</v>
      </c>
      <c r="G529" t="s">
        <v>22</v>
      </c>
      <c r="H529">
        <v>30</v>
      </c>
      <c r="I529">
        <v>30.1</v>
      </c>
      <c r="J529" t="s">
        <v>21</v>
      </c>
      <c r="K529">
        <v>0.62</v>
      </c>
      <c r="L529">
        <v>18000</v>
      </c>
      <c r="M529">
        <v>0.46198</v>
      </c>
      <c r="N529">
        <v>18475</v>
      </c>
    </row>
    <row r="530" spans="1:14" x14ac:dyDescent="0.25">
      <c r="A530" t="s">
        <v>115</v>
      </c>
      <c r="B530" t="s">
        <v>102</v>
      </c>
      <c r="C530">
        <v>0</v>
      </c>
      <c r="D530">
        <v>3.3000999999999999E-4</v>
      </c>
      <c r="E530">
        <v>9.9999999999999995E-8</v>
      </c>
      <c r="F530" t="s">
        <v>24</v>
      </c>
      <c r="G530" t="s">
        <v>22</v>
      </c>
      <c r="H530">
        <v>30</v>
      </c>
      <c r="I530">
        <v>30.1</v>
      </c>
      <c r="J530" t="s">
        <v>21</v>
      </c>
      <c r="K530">
        <v>0.62</v>
      </c>
      <c r="L530">
        <v>18000</v>
      </c>
      <c r="M530">
        <v>0.46389000000000002</v>
      </c>
      <c r="N530">
        <v>18470</v>
      </c>
    </row>
    <row r="531" spans="1:14" x14ac:dyDescent="0.25">
      <c r="A531" t="s">
        <v>115</v>
      </c>
      <c r="B531" t="s">
        <v>102</v>
      </c>
      <c r="C531">
        <v>0</v>
      </c>
      <c r="D531">
        <v>3.3000999999999999E-4</v>
      </c>
      <c r="E531">
        <v>9.9999999999999995E-7</v>
      </c>
      <c r="F531" t="s">
        <v>24</v>
      </c>
      <c r="G531" t="s">
        <v>22</v>
      </c>
      <c r="H531">
        <v>30</v>
      </c>
      <c r="I531">
        <v>30.1</v>
      </c>
      <c r="J531" t="s">
        <v>21</v>
      </c>
      <c r="K531">
        <v>0.62980000000000003</v>
      </c>
      <c r="L531">
        <v>18044</v>
      </c>
      <c r="M531">
        <v>0.62958000000000003</v>
      </c>
      <c r="N531">
        <v>18044</v>
      </c>
    </row>
    <row r="532" spans="1:14" x14ac:dyDescent="0.25">
      <c r="A532" t="s">
        <v>115</v>
      </c>
      <c r="B532" t="s">
        <v>102</v>
      </c>
      <c r="C532">
        <v>0</v>
      </c>
      <c r="D532">
        <v>3.3000999999999999E-4</v>
      </c>
      <c r="E532">
        <v>1.0000000000000001E-5</v>
      </c>
      <c r="F532" t="s">
        <v>24</v>
      </c>
      <c r="G532" t="s">
        <v>22</v>
      </c>
      <c r="H532">
        <v>30</v>
      </c>
      <c r="I532">
        <v>30.1</v>
      </c>
      <c r="J532" t="s">
        <v>21</v>
      </c>
      <c r="K532">
        <v>5.5819999999999999</v>
      </c>
      <c r="L532">
        <v>9564.6</v>
      </c>
      <c r="M532">
        <v>5.5818000000000003</v>
      </c>
      <c r="N532">
        <v>9564.1</v>
      </c>
    </row>
    <row r="533" spans="1:14" x14ac:dyDescent="0.25">
      <c r="A533" t="s">
        <v>115</v>
      </c>
      <c r="B533" t="s">
        <v>102</v>
      </c>
      <c r="C533">
        <v>0</v>
      </c>
      <c r="D533">
        <v>3.3000999999999999E-4</v>
      </c>
      <c r="E533">
        <v>1E-4</v>
      </c>
      <c r="F533" t="s">
        <v>24</v>
      </c>
      <c r="G533" t="s">
        <v>22</v>
      </c>
      <c r="H533">
        <v>30</v>
      </c>
      <c r="I533">
        <v>30.1</v>
      </c>
      <c r="J533" t="s">
        <v>21</v>
      </c>
      <c r="K533">
        <v>57.709000000000003</v>
      </c>
      <c r="L533">
        <v>1205.5</v>
      </c>
      <c r="M533">
        <v>57.709000000000003</v>
      </c>
      <c r="N533">
        <v>1205.0999999999999</v>
      </c>
    </row>
    <row r="534" spans="1:14" x14ac:dyDescent="0.25">
      <c r="A534" t="s">
        <v>115</v>
      </c>
      <c r="B534" t="s">
        <v>102</v>
      </c>
      <c r="C534">
        <v>0</v>
      </c>
      <c r="D534">
        <v>3.3000999999999999E-4</v>
      </c>
      <c r="E534">
        <v>1E-3</v>
      </c>
      <c r="F534" t="s">
        <v>24</v>
      </c>
      <c r="G534" t="s">
        <v>22</v>
      </c>
      <c r="H534">
        <v>30</v>
      </c>
      <c r="I534">
        <v>30.1</v>
      </c>
      <c r="J534" t="s">
        <v>21</v>
      </c>
      <c r="K534">
        <v>577.35</v>
      </c>
      <c r="L534">
        <v>121.09</v>
      </c>
      <c r="M534">
        <v>577.32000000000005</v>
      </c>
      <c r="N534">
        <v>120.9</v>
      </c>
    </row>
    <row r="535" spans="1:14" x14ac:dyDescent="0.25">
      <c r="A535" t="s">
        <v>115</v>
      </c>
      <c r="B535" t="s">
        <v>102</v>
      </c>
      <c r="C535">
        <v>0</v>
      </c>
      <c r="D535">
        <v>3.3000999999999999E-4</v>
      </c>
      <c r="E535">
        <v>0.01</v>
      </c>
      <c r="F535" t="s">
        <v>24</v>
      </c>
      <c r="G535" t="s">
        <v>22</v>
      </c>
      <c r="H535">
        <v>30</v>
      </c>
      <c r="I535">
        <v>30.1</v>
      </c>
      <c r="J535" t="s">
        <v>21</v>
      </c>
      <c r="K535">
        <v>5773.6</v>
      </c>
      <c r="L535">
        <v>12.164999999999999</v>
      </c>
      <c r="M535">
        <v>5773.5</v>
      </c>
      <c r="N535">
        <v>12.09</v>
      </c>
    </row>
    <row r="536" spans="1:14" x14ac:dyDescent="0.25">
      <c r="A536" t="s">
        <v>115</v>
      </c>
      <c r="B536" t="s">
        <v>102</v>
      </c>
      <c r="C536">
        <v>0</v>
      </c>
      <c r="D536">
        <v>3.3000999999999999E-4</v>
      </c>
      <c r="E536">
        <v>0.1</v>
      </c>
      <c r="F536" t="s">
        <v>24</v>
      </c>
      <c r="G536" t="s">
        <v>22</v>
      </c>
      <c r="H536">
        <v>30</v>
      </c>
      <c r="I536">
        <v>30.1</v>
      </c>
      <c r="J536" t="s">
        <v>21</v>
      </c>
      <c r="K536">
        <v>57736</v>
      </c>
      <c r="L536">
        <v>1.2390000000000001</v>
      </c>
      <c r="M536">
        <v>57735</v>
      </c>
      <c r="N536">
        <v>1.2090000000000001</v>
      </c>
    </row>
    <row r="537" spans="1:14" x14ac:dyDescent="0.25">
      <c r="A537" t="s">
        <v>115</v>
      </c>
      <c r="B537" t="s">
        <v>102</v>
      </c>
      <c r="C537">
        <v>0</v>
      </c>
      <c r="D537">
        <v>3.3000999999999999E-4</v>
      </c>
      <c r="E537">
        <v>1</v>
      </c>
      <c r="F537" t="s">
        <v>24</v>
      </c>
      <c r="G537" t="s">
        <v>22</v>
      </c>
      <c r="H537">
        <v>30</v>
      </c>
      <c r="I537">
        <v>30.1</v>
      </c>
      <c r="J537" t="s">
        <v>21</v>
      </c>
      <c r="K537">
        <v>577360</v>
      </c>
      <c r="L537">
        <v>0.13289999999999999</v>
      </c>
      <c r="M537">
        <v>577360</v>
      </c>
      <c r="N537">
        <v>0.12089999999999999</v>
      </c>
    </row>
    <row r="538" spans="1:14" x14ac:dyDescent="0.25">
      <c r="A538" t="s">
        <v>115</v>
      </c>
      <c r="B538" t="s">
        <v>102</v>
      </c>
      <c r="C538">
        <v>0</v>
      </c>
      <c r="D538">
        <v>3.3000999999999999E-4</v>
      </c>
      <c r="E538">
        <v>10</v>
      </c>
      <c r="F538" t="s">
        <v>24</v>
      </c>
      <c r="G538" t="s">
        <v>22</v>
      </c>
      <c r="H538">
        <v>30</v>
      </c>
      <c r="I538">
        <v>30.1</v>
      </c>
      <c r="J538" t="s">
        <v>21</v>
      </c>
      <c r="K538">
        <v>5773600</v>
      </c>
      <c r="L538">
        <v>1.6888E-2</v>
      </c>
      <c r="M538">
        <v>5773600</v>
      </c>
      <c r="N538">
        <v>1.2089000000000001E-2</v>
      </c>
    </row>
    <row r="539" spans="1:14" x14ac:dyDescent="0.25">
      <c r="A539" t="s">
        <v>115</v>
      </c>
      <c r="B539" t="s">
        <v>102</v>
      </c>
      <c r="C539">
        <v>3.3E-4</v>
      </c>
      <c r="D539">
        <v>3.3000999999999998E-3</v>
      </c>
      <c r="E539">
        <v>1E-8</v>
      </c>
      <c r="F539" t="s">
        <v>24</v>
      </c>
      <c r="G539" t="s">
        <v>22</v>
      </c>
      <c r="H539">
        <v>0.01</v>
      </c>
      <c r="I539">
        <v>2.001E-2</v>
      </c>
      <c r="J539" t="s">
        <v>21</v>
      </c>
      <c r="K539">
        <v>0.23</v>
      </c>
      <c r="L539">
        <v>2300</v>
      </c>
      <c r="M539">
        <v>0.17326</v>
      </c>
      <c r="N539">
        <v>2315.4</v>
      </c>
    </row>
    <row r="540" spans="1:14" x14ac:dyDescent="0.25">
      <c r="A540" t="s">
        <v>115</v>
      </c>
      <c r="B540" t="s">
        <v>102</v>
      </c>
      <c r="C540">
        <v>3.3E-4</v>
      </c>
      <c r="D540">
        <v>3.3000999999999998E-3</v>
      </c>
      <c r="E540">
        <v>9.9999999999999995E-8</v>
      </c>
      <c r="F540" t="s">
        <v>24</v>
      </c>
      <c r="G540" t="s">
        <v>22</v>
      </c>
      <c r="H540">
        <v>0.01</v>
      </c>
      <c r="I540">
        <v>2.001E-2</v>
      </c>
      <c r="J540" t="s">
        <v>21</v>
      </c>
      <c r="K540">
        <v>0.23</v>
      </c>
      <c r="L540">
        <v>2300</v>
      </c>
      <c r="M540">
        <v>0.17480999999999999</v>
      </c>
      <c r="N540">
        <v>2314.9</v>
      </c>
    </row>
    <row r="541" spans="1:14" x14ac:dyDescent="0.25">
      <c r="A541" t="s">
        <v>115</v>
      </c>
      <c r="B541" t="s">
        <v>102</v>
      </c>
      <c r="C541">
        <v>3.3E-4</v>
      </c>
      <c r="D541">
        <v>3.3000999999999998E-3</v>
      </c>
      <c r="E541">
        <v>9.9999999999999995E-7</v>
      </c>
      <c r="F541" t="s">
        <v>24</v>
      </c>
      <c r="G541" t="s">
        <v>22</v>
      </c>
      <c r="H541">
        <v>0.01</v>
      </c>
      <c r="I541">
        <v>2.001E-2</v>
      </c>
      <c r="J541" t="s">
        <v>21</v>
      </c>
      <c r="K541">
        <v>0.35293999999999998</v>
      </c>
      <c r="L541">
        <v>2267.3000000000002</v>
      </c>
      <c r="M541">
        <v>0.35227000000000003</v>
      </c>
      <c r="N541">
        <v>2267.5</v>
      </c>
    </row>
    <row r="542" spans="1:14" x14ac:dyDescent="0.25">
      <c r="A542" t="s">
        <v>115</v>
      </c>
      <c r="B542" t="s">
        <v>102</v>
      </c>
      <c r="C542">
        <v>3.3E-4</v>
      </c>
      <c r="D542">
        <v>3.3000999999999998E-3</v>
      </c>
      <c r="E542">
        <v>1.0000000000000001E-5</v>
      </c>
      <c r="F542" t="s">
        <v>24</v>
      </c>
      <c r="G542" t="s">
        <v>22</v>
      </c>
      <c r="H542">
        <v>0.01</v>
      </c>
      <c r="I542">
        <v>2.001E-2</v>
      </c>
      <c r="J542" t="s">
        <v>21</v>
      </c>
      <c r="K542">
        <v>5.4199000000000002</v>
      </c>
      <c r="L542">
        <v>1301.8</v>
      </c>
      <c r="M542">
        <v>5.4195000000000002</v>
      </c>
      <c r="N542">
        <v>1301.8</v>
      </c>
    </row>
    <row r="543" spans="1:14" x14ac:dyDescent="0.25">
      <c r="A543" t="s">
        <v>115</v>
      </c>
      <c r="B543" t="s">
        <v>102</v>
      </c>
      <c r="C543">
        <v>3.3E-4</v>
      </c>
      <c r="D543">
        <v>3.3000999999999998E-3</v>
      </c>
      <c r="E543">
        <v>1E-4</v>
      </c>
      <c r="F543" t="s">
        <v>24</v>
      </c>
      <c r="G543" t="s">
        <v>22</v>
      </c>
      <c r="H543">
        <v>0.01</v>
      </c>
      <c r="I543">
        <v>2.001E-2</v>
      </c>
      <c r="J543" t="s">
        <v>21</v>
      </c>
      <c r="K543">
        <v>57.686</v>
      </c>
      <c r="L543">
        <v>174.69</v>
      </c>
      <c r="M543">
        <v>57.685000000000002</v>
      </c>
      <c r="N543">
        <v>174.66</v>
      </c>
    </row>
    <row r="544" spans="1:14" x14ac:dyDescent="0.25">
      <c r="A544" t="s">
        <v>115</v>
      </c>
      <c r="B544" t="s">
        <v>102</v>
      </c>
      <c r="C544">
        <v>3.3E-4</v>
      </c>
      <c r="D544">
        <v>3.3000999999999998E-3</v>
      </c>
      <c r="E544">
        <v>1E-8</v>
      </c>
      <c r="F544" t="s">
        <v>24</v>
      </c>
      <c r="G544" t="s">
        <v>22</v>
      </c>
      <c r="H544">
        <v>0.02</v>
      </c>
      <c r="I544">
        <v>4.5010000000000001E-2</v>
      </c>
      <c r="J544" t="s">
        <v>21</v>
      </c>
      <c r="K544">
        <v>0.32</v>
      </c>
      <c r="L544">
        <v>1400</v>
      </c>
      <c r="M544">
        <v>0.17327000000000001</v>
      </c>
      <c r="N544">
        <v>1443.8</v>
      </c>
    </row>
    <row r="545" spans="1:14" x14ac:dyDescent="0.25">
      <c r="A545" t="s">
        <v>115</v>
      </c>
      <c r="B545" t="s">
        <v>102</v>
      </c>
      <c r="C545">
        <v>3.3E-4</v>
      </c>
      <c r="D545">
        <v>3.3000999999999998E-3</v>
      </c>
      <c r="E545">
        <v>9.9999999999999995E-8</v>
      </c>
      <c r="F545" t="s">
        <v>24</v>
      </c>
      <c r="G545" t="s">
        <v>22</v>
      </c>
      <c r="H545">
        <v>0.02</v>
      </c>
      <c r="I545">
        <v>4.5010000000000001E-2</v>
      </c>
      <c r="J545" t="s">
        <v>21</v>
      </c>
      <c r="K545">
        <v>0.32</v>
      </c>
      <c r="L545">
        <v>1400</v>
      </c>
      <c r="M545">
        <v>0.17604</v>
      </c>
      <c r="N545">
        <v>1443.1</v>
      </c>
    </row>
    <row r="546" spans="1:14" x14ac:dyDescent="0.25">
      <c r="A546" t="s">
        <v>115</v>
      </c>
      <c r="B546" t="s">
        <v>102</v>
      </c>
      <c r="C546">
        <v>3.3E-4</v>
      </c>
      <c r="D546">
        <v>3.3000999999999998E-3</v>
      </c>
      <c r="E546">
        <v>9.9999999999999995E-7</v>
      </c>
      <c r="F546" t="s">
        <v>24</v>
      </c>
      <c r="G546" t="s">
        <v>22</v>
      </c>
      <c r="H546">
        <v>0.02</v>
      </c>
      <c r="I546">
        <v>4.5010000000000001E-2</v>
      </c>
      <c r="J546" t="s">
        <v>21</v>
      </c>
      <c r="K546">
        <v>0.41399000000000002</v>
      </c>
      <c r="L546">
        <v>1381.1</v>
      </c>
      <c r="M546">
        <v>0.41349000000000002</v>
      </c>
      <c r="N546">
        <v>1381.2</v>
      </c>
    </row>
    <row r="547" spans="1:14" x14ac:dyDescent="0.25">
      <c r="A547" t="s">
        <v>115</v>
      </c>
      <c r="B547" t="s">
        <v>102</v>
      </c>
      <c r="C547">
        <v>3.3E-4</v>
      </c>
      <c r="D547">
        <v>3.3000999999999998E-3</v>
      </c>
      <c r="E547">
        <v>1.0000000000000001E-5</v>
      </c>
      <c r="F547" t="s">
        <v>24</v>
      </c>
      <c r="G547" t="s">
        <v>22</v>
      </c>
      <c r="H547">
        <v>0.02</v>
      </c>
      <c r="I547">
        <v>4.5010000000000001E-2</v>
      </c>
      <c r="J547" t="s">
        <v>21</v>
      </c>
      <c r="K547">
        <v>5.6117999999999997</v>
      </c>
      <c r="L547">
        <v>601.75</v>
      </c>
      <c r="M547">
        <v>5.6113999999999997</v>
      </c>
      <c r="N547">
        <v>601.72</v>
      </c>
    </row>
    <row r="548" spans="1:14" x14ac:dyDescent="0.25">
      <c r="A548" t="s">
        <v>115</v>
      </c>
      <c r="B548" t="s">
        <v>102</v>
      </c>
      <c r="C548">
        <v>3.3E-4</v>
      </c>
      <c r="D548">
        <v>3.3000999999999998E-3</v>
      </c>
      <c r="E548">
        <v>1E-4</v>
      </c>
      <c r="F548" t="s">
        <v>24</v>
      </c>
      <c r="G548" t="s">
        <v>22</v>
      </c>
      <c r="H548">
        <v>0.02</v>
      </c>
      <c r="I548">
        <v>4.5010000000000001E-2</v>
      </c>
      <c r="J548" t="s">
        <v>21</v>
      </c>
      <c r="K548">
        <v>57.716000000000001</v>
      </c>
      <c r="L548">
        <v>69.766000000000005</v>
      </c>
      <c r="M548">
        <v>57.716000000000001</v>
      </c>
      <c r="N548">
        <v>69.734999999999999</v>
      </c>
    </row>
    <row r="549" spans="1:14" x14ac:dyDescent="0.25">
      <c r="A549" t="s">
        <v>115</v>
      </c>
      <c r="B549" t="s">
        <v>102</v>
      </c>
      <c r="C549">
        <v>3.3E-4</v>
      </c>
      <c r="D549">
        <v>3.3000999999999998E-3</v>
      </c>
      <c r="E549">
        <v>1E-8</v>
      </c>
      <c r="F549" t="s">
        <v>24</v>
      </c>
      <c r="G549" t="s">
        <v>22</v>
      </c>
      <c r="H549">
        <v>4.4999999999999998E-2</v>
      </c>
      <c r="I549">
        <v>1.0000100000000001</v>
      </c>
      <c r="J549" t="s">
        <v>21</v>
      </c>
      <c r="K549">
        <v>0.18</v>
      </c>
      <c r="L549">
        <v>1200</v>
      </c>
      <c r="M549">
        <v>0.17374999999999999</v>
      </c>
      <c r="N549">
        <v>1155.2</v>
      </c>
    </row>
    <row r="550" spans="1:14" x14ac:dyDescent="0.25">
      <c r="A550" t="s">
        <v>115</v>
      </c>
      <c r="B550" t="s">
        <v>102</v>
      </c>
      <c r="C550">
        <v>3.3E-4</v>
      </c>
      <c r="D550">
        <v>3.3000999999999998E-3</v>
      </c>
      <c r="E550">
        <v>9.9999999999999995E-8</v>
      </c>
      <c r="F550" t="s">
        <v>24</v>
      </c>
      <c r="G550" t="s">
        <v>22</v>
      </c>
      <c r="H550">
        <v>4.4999999999999998E-2</v>
      </c>
      <c r="I550">
        <v>1.0000100000000001</v>
      </c>
      <c r="J550" t="s">
        <v>21</v>
      </c>
      <c r="K550">
        <v>0.18</v>
      </c>
      <c r="L550">
        <v>1200</v>
      </c>
      <c r="M550">
        <v>0.17651</v>
      </c>
      <c r="N550">
        <v>1154.4000000000001</v>
      </c>
    </row>
    <row r="551" spans="1:14" x14ac:dyDescent="0.25">
      <c r="A551" t="s">
        <v>115</v>
      </c>
      <c r="B551" t="s">
        <v>102</v>
      </c>
      <c r="C551">
        <v>3.3E-4</v>
      </c>
      <c r="D551">
        <v>3.3000999999999998E-3</v>
      </c>
      <c r="E551">
        <v>9.9999999999999995E-7</v>
      </c>
      <c r="F551" t="s">
        <v>24</v>
      </c>
      <c r="G551" t="s">
        <v>22</v>
      </c>
      <c r="H551">
        <v>4.4999999999999998E-2</v>
      </c>
      <c r="I551">
        <v>1.0000100000000001</v>
      </c>
      <c r="J551" t="s">
        <v>21</v>
      </c>
      <c r="K551">
        <v>0.43013000000000001</v>
      </c>
      <c r="L551">
        <v>1124.2</v>
      </c>
      <c r="M551">
        <v>0.44201000000000001</v>
      </c>
      <c r="N551">
        <v>1086.4000000000001</v>
      </c>
    </row>
    <row r="552" spans="1:14" x14ac:dyDescent="0.25">
      <c r="A552" t="s">
        <v>115</v>
      </c>
      <c r="B552" t="s">
        <v>102</v>
      </c>
      <c r="C552">
        <v>3.3E-4</v>
      </c>
      <c r="D552">
        <v>3.3000999999999998E-3</v>
      </c>
      <c r="E552">
        <v>1.0000000000000001E-5</v>
      </c>
      <c r="F552" t="s">
        <v>24</v>
      </c>
      <c r="G552" t="s">
        <v>22</v>
      </c>
      <c r="H552">
        <v>4.4999999999999998E-2</v>
      </c>
      <c r="I552">
        <v>1.0000100000000001</v>
      </c>
      <c r="J552" t="s">
        <v>21</v>
      </c>
      <c r="K552">
        <v>5.6654</v>
      </c>
      <c r="L552">
        <v>409.29</v>
      </c>
      <c r="M552">
        <v>5.6650999999999998</v>
      </c>
      <c r="N552">
        <v>409.25</v>
      </c>
    </row>
    <row r="553" spans="1:14" x14ac:dyDescent="0.25">
      <c r="A553" t="s">
        <v>115</v>
      </c>
      <c r="B553" t="s">
        <v>102</v>
      </c>
      <c r="C553">
        <v>3.3E-4</v>
      </c>
      <c r="D553">
        <v>3.3000999999999998E-3</v>
      </c>
      <c r="E553">
        <v>1E-4</v>
      </c>
      <c r="F553" t="s">
        <v>24</v>
      </c>
      <c r="G553" t="s">
        <v>22</v>
      </c>
      <c r="H553">
        <v>4.4999999999999998E-2</v>
      </c>
      <c r="I553">
        <v>1.0000100000000001</v>
      </c>
      <c r="J553" t="s">
        <v>21</v>
      </c>
      <c r="K553">
        <v>57.722999999999999</v>
      </c>
      <c r="L553">
        <v>45.396999999999998</v>
      </c>
      <c r="M553">
        <v>57.722999999999999</v>
      </c>
      <c r="N553">
        <v>45.366</v>
      </c>
    </row>
    <row r="554" spans="1:14" x14ac:dyDescent="0.25">
      <c r="A554" t="s">
        <v>115</v>
      </c>
      <c r="B554" t="s">
        <v>102</v>
      </c>
      <c r="C554">
        <v>3.3E-4</v>
      </c>
      <c r="D554">
        <v>3.3000999999999998E-3</v>
      </c>
      <c r="E554">
        <v>1E-8</v>
      </c>
      <c r="F554" t="s">
        <v>24</v>
      </c>
      <c r="G554" t="s">
        <v>22</v>
      </c>
      <c r="H554">
        <v>1</v>
      </c>
      <c r="I554">
        <v>5.01</v>
      </c>
      <c r="J554" t="s">
        <v>21</v>
      </c>
      <c r="K554">
        <v>0.27</v>
      </c>
      <c r="L554">
        <v>2300</v>
      </c>
      <c r="M554">
        <v>0.23111999999999999</v>
      </c>
      <c r="N554">
        <v>2309.6999999999998</v>
      </c>
    </row>
    <row r="555" spans="1:14" x14ac:dyDescent="0.25">
      <c r="A555" t="s">
        <v>115</v>
      </c>
      <c r="B555" t="s">
        <v>102</v>
      </c>
      <c r="C555">
        <v>3.3E-4</v>
      </c>
      <c r="D555">
        <v>3.3000999999999998E-3</v>
      </c>
      <c r="E555">
        <v>9.9999999999999995E-8</v>
      </c>
      <c r="F555" t="s">
        <v>24</v>
      </c>
      <c r="G555" t="s">
        <v>22</v>
      </c>
      <c r="H555">
        <v>1</v>
      </c>
      <c r="I555">
        <v>5.01</v>
      </c>
      <c r="J555" t="s">
        <v>21</v>
      </c>
      <c r="K555">
        <v>0.27</v>
      </c>
      <c r="L555">
        <v>2300</v>
      </c>
      <c r="M555">
        <v>0.23280000000000001</v>
      </c>
      <c r="N555">
        <v>2309.1999999999998</v>
      </c>
    </row>
    <row r="556" spans="1:14" x14ac:dyDescent="0.25">
      <c r="A556" t="s">
        <v>115</v>
      </c>
      <c r="B556" t="s">
        <v>102</v>
      </c>
      <c r="C556">
        <v>3.3E-4</v>
      </c>
      <c r="D556">
        <v>3.3000999999999998E-3</v>
      </c>
      <c r="E556">
        <v>9.9999999999999995E-7</v>
      </c>
      <c r="F556" t="s">
        <v>24</v>
      </c>
      <c r="G556" t="s">
        <v>22</v>
      </c>
      <c r="H556">
        <v>1</v>
      </c>
      <c r="I556">
        <v>5.01</v>
      </c>
      <c r="J556" t="s">
        <v>21</v>
      </c>
      <c r="K556">
        <v>0.40200999999999998</v>
      </c>
      <c r="L556">
        <v>2264.3000000000002</v>
      </c>
      <c r="M556">
        <v>0.40155999999999997</v>
      </c>
      <c r="N556">
        <v>2264.4</v>
      </c>
    </row>
    <row r="557" spans="1:14" x14ac:dyDescent="0.25">
      <c r="A557" t="s">
        <v>115</v>
      </c>
      <c r="B557" t="s">
        <v>102</v>
      </c>
      <c r="C557">
        <v>3.3E-4</v>
      </c>
      <c r="D557">
        <v>3.3000999999999998E-3</v>
      </c>
      <c r="E557">
        <v>1.0000000000000001E-5</v>
      </c>
      <c r="F557" t="s">
        <v>24</v>
      </c>
      <c r="G557" t="s">
        <v>22</v>
      </c>
      <c r="H557">
        <v>1</v>
      </c>
      <c r="I557">
        <v>5.01</v>
      </c>
      <c r="J557" t="s">
        <v>21</v>
      </c>
      <c r="K557">
        <v>5.4265999999999996</v>
      </c>
      <c r="L557">
        <v>1309.3</v>
      </c>
      <c r="M557">
        <v>5.4263000000000003</v>
      </c>
      <c r="N557">
        <v>1309.3</v>
      </c>
    </row>
    <row r="558" spans="1:14" x14ac:dyDescent="0.25">
      <c r="A558" t="s">
        <v>115</v>
      </c>
      <c r="B558" t="s">
        <v>102</v>
      </c>
      <c r="C558">
        <v>3.3E-4</v>
      </c>
      <c r="D558">
        <v>3.3000999999999998E-3</v>
      </c>
      <c r="E558">
        <v>1E-4</v>
      </c>
      <c r="F558" t="s">
        <v>24</v>
      </c>
      <c r="G558" t="s">
        <v>22</v>
      </c>
      <c r="H558">
        <v>1</v>
      </c>
      <c r="I558">
        <v>5.01</v>
      </c>
      <c r="J558" t="s">
        <v>21</v>
      </c>
      <c r="K558">
        <v>57.686</v>
      </c>
      <c r="L558">
        <v>176.15</v>
      </c>
      <c r="M558">
        <v>57.686</v>
      </c>
      <c r="N558">
        <v>176.12</v>
      </c>
    </row>
    <row r="559" spans="1:14" x14ac:dyDescent="0.25">
      <c r="A559" t="s">
        <v>115</v>
      </c>
      <c r="B559" t="s">
        <v>102</v>
      </c>
      <c r="C559">
        <v>3.3E-4</v>
      </c>
      <c r="D559">
        <v>3.3000999999999998E-3</v>
      </c>
      <c r="E559">
        <v>1E-8</v>
      </c>
      <c r="F559" t="s">
        <v>24</v>
      </c>
      <c r="G559" t="s">
        <v>22</v>
      </c>
      <c r="H559">
        <v>5</v>
      </c>
      <c r="I559">
        <v>10.01</v>
      </c>
      <c r="J559" t="s">
        <v>21</v>
      </c>
      <c r="K559">
        <v>0.35</v>
      </c>
      <c r="L559">
        <v>5800</v>
      </c>
      <c r="M559">
        <v>0.34654000000000001</v>
      </c>
      <c r="N559">
        <v>5773.6</v>
      </c>
    </row>
    <row r="560" spans="1:14" x14ac:dyDescent="0.25">
      <c r="A560" t="s">
        <v>115</v>
      </c>
      <c r="B560" t="s">
        <v>102</v>
      </c>
      <c r="C560">
        <v>3.3E-4</v>
      </c>
      <c r="D560">
        <v>3.3000999999999998E-3</v>
      </c>
      <c r="E560">
        <v>9.9999999999999995E-8</v>
      </c>
      <c r="F560" t="s">
        <v>24</v>
      </c>
      <c r="G560" t="s">
        <v>22</v>
      </c>
      <c r="H560">
        <v>5</v>
      </c>
      <c r="I560">
        <v>10.01</v>
      </c>
      <c r="J560" t="s">
        <v>21</v>
      </c>
      <c r="K560">
        <v>0.35</v>
      </c>
      <c r="L560">
        <v>5800</v>
      </c>
      <c r="M560">
        <v>0.34723999999999999</v>
      </c>
      <c r="N560">
        <v>5773.4</v>
      </c>
    </row>
    <row r="561" spans="1:14" x14ac:dyDescent="0.25">
      <c r="A561" t="s">
        <v>115</v>
      </c>
      <c r="B561" t="s">
        <v>102</v>
      </c>
      <c r="C561">
        <v>3.3E-4</v>
      </c>
      <c r="D561">
        <v>3.3000999999999998E-3</v>
      </c>
      <c r="E561">
        <v>9.9999999999999995E-7</v>
      </c>
      <c r="F561" t="s">
        <v>24</v>
      </c>
      <c r="G561" t="s">
        <v>22</v>
      </c>
      <c r="H561">
        <v>5</v>
      </c>
      <c r="I561">
        <v>10.01</v>
      </c>
      <c r="J561" t="s">
        <v>21</v>
      </c>
      <c r="K561">
        <v>0.41769000000000001</v>
      </c>
      <c r="L561">
        <v>5779.5</v>
      </c>
      <c r="M561">
        <v>0.4264</v>
      </c>
      <c r="N561">
        <v>5752</v>
      </c>
    </row>
    <row r="562" spans="1:14" x14ac:dyDescent="0.25">
      <c r="A562" t="s">
        <v>115</v>
      </c>
      <c r="B562" t="s">
        <v>102</v>
      </c>
      <c r="C562">
        <v>3.3E-4</v>
      </c>
      <c r="D562">
        <v>3.3000999999999998E-3</v>
      </c>
      <c r="E562">
        <v>1.0000000000000001E-5</v>
      </c>
      <c r="F562" t="s">
        <v>24</v>
      </c>
      <c r="G562" t="s">
        <v>22</v>
      </c>
      <c r="H562">
        <v>5</v>
      </c>
      <c r="I562">
        <v>10.01</v>
      </c>
      <c r="J562" t="s">
        <v>21</v>
      </c>
      <c r="K562">
        <v>4.6372999999999998</v>
      </c>
      <c r="L562">
        <v>4728.3</v>
      </c>
      <c r="M562">
        <v>4.6368999999999998</v>
      </c>
      <c r="N562">
        <v>4728.3</v>
      </c>
    </row>
    <row r="563" spans="1:14" x14ac:dyDescent="0.25">
      <c r="A563" t="s">
        <v>115</v>
      </c>
      <c r="B563" t="s">
        <v>102</v>
      </c>
      <c r="C563">
        <v>3.3E-4</v>
      </c>
      <c r="D563">
        <v>3.3000999999999998E-3</v>
      </c>
      <c r="E563">
        <v>1E-4</v>
      </c>
      <c r="F563" t="s">
        <v>24</v>
      </c>
      <c r="G563" t="s">
        <v>22</v>
      </c>
      <c r="H563">
        <v>5</v>
      </c>
      <c r="I563">
        <v>10.01</v>
      </c>
      <c r="J563" t="s">
        <v>21</v>
      </c>
      <c r="K563">
        <v>57.432000000000002</v>
      </c>
      <c r="L563">
        <v>1053.3</v>
      </c>
      <c r="M563">
        <v>57.432000000000002</v>
      </c>
      <c r="N563">
        <v>1053.2</v>
      </c>
    </row>
    <row r="564" spans="1:14" x14ac:dyDescent="0.25">
      <c r="A564" t="s">
        <v>115</v>
      </c>
      <c r="B564" t="s">
        <v>102</v>
      </c>
      <c r="C564">
        <v>3.3E-4</v>
      </c>
      <c r="D564">
        <v>3.3000999999999998E-3</v>
      </c>
      <c r="E564">
        <v>1E-8</v>
      </c>
      <c r="F564" t="s">
        <v>24</v>
      </c>
      <c r="G564" t="s">
        <v>22</v>
      </c>
      <c r="H564">
        <v>10</v>
      </c>
      <c r="I564">
        <v>30</v>
      </c>
      <c r="J564" t="s">
        <v>21</v>
      </c>
      <c r="K564">
        <v>0.7</v>
      </c>
      <c r="L564">
        <v>12000</v>
      </c>
      <c r="M564">
        <v>0.69332000000000005</v>
      </c>
      <c r="N564">
        <v>11547</v>
      </c>
    </row>
    <row r="565" spans="1:14" x14ac:dyDescent="0.25">
      <c r="A565" t="s">
        <v>115</v>
      </c>
      <c r="B565" t="s">
        <v>102</v>
      </c>
      <c r="C565">
        <v>3.3E-4</v>
      </c>
      <c r="D565">
        <v>3.3000999999999998E-3</v>
      </c>
      <c r="E565">
        <v>9.9999999999999995E-8</v>
      </c>
      <c r="F565" t="s">
        <v>24</v>
      </c>
      <c r="G565" t="s">
        <v>22</v>
      </c>
      <c r="H565">
        <v>10</v>
      </c>
      <c r="I565">
        <v>30</v>
      </c>
      <c r="J565" t="s">
        <v>21</v>
      </c>
      <c r="K565">
        <v>0.7</v>
      </c>
      <c r="L565">
        <v>12000</v>
      </c>
      <c r="M565">
        <v>0.69338999999999995</v>
      </c>
      <c r="N565">
        <v>11547</v>
      </c>
    </row>
    <row r="566" spans="1:14" x14ac:dyDescent="0.25">
      <c r="A566" t="s">
        <v>115</v>
      </c>
      <c r="B566" t="s">
        <v>102</v>
      </c>
      <c r="C566">
        <v>3.3E-4</v>
      </c>
      <c r="D566">
        <v>3.3000999999999998E-3</v>
      </c>
      <c r="E566">
        <v>9.9999999999999995E-7</v>
      </c>
      <c r="F566" t="s">
        <v>24</v>
      </c>
      <c r="G566" t="s">
        <v>22</v>
      </c>
      <c r="H566">
        <v>10</v>
      </c>
      <c r="I566">
        <v>30</v>
      </c>
      <c r="J566" t="s">
        <v>21</v>
      </c>
      <c r="K566">
        <v>0.7</v>
      </c>
      <c r="L566">
        <v>12000</v>
      </c>
      <c r="M566">
        <v>0.7339</v>
      </c>
      <c r="N566">
        <v>11536</v>
      </c>
    </row>
    <row r="567" spans="1:14" x14ac:dyDescent="0.25">
      <c r="A567" t="s">
        <v>115</v>
      </c>
      <c r="B567" t="s">
        <v>102</v>
      </c>
      <c r="C567">
        <v>3.3E-4</v>
      </c>
      <c r="D567">
        <v>3.3000999999999998E-3</v>
      </c>
      <c r="E567">
        <v>1.0000000000000001E-5</v>
      </c>
      <c r="F567" t="s">
        <v>24</v>
      </c>
      <c r="G567" t="s">
        <v>22</v>
      </c>
      <c r="H567">
        <v>10</v>
      </c>
      <c r="I567">
        <v>30</v>
      </c>
      <c r="J567" t="s">
        <v>21</v>
      </c>
      <c r="K567">
        <v>3.6591999999999998</v>
      </c>
      <c r="L567">
        <v>11103</v>
      </c>
      <c r="M567">
        <v>3.7772999999999999</v>
      </c>
      <c r="N567">
        <v>10742</v>
      </c>
    </row>
    <row r="568" spans="1:14" x14ac:dyDescent="0.25">
      <c r="A568" t="s">
        <v>115</v>
      </c>
      <c r="B568" t="s">
        <v>102</v>
      </c>
      <c r="C568">
        <v>3.3E-4</v>
      </c>
      <c r="D568">
        <v>3.3000999999999998E-3</v>
      </c>
      <c r="E568">
        <v>1E-4</v>
      </c>
      <c r="F568" t="s">
        <v>24</v>
      </c>
      <c r="G568" t="s">
        <v>22</v>
      </c>
      <c r="H568">
        <v>10</v>
      </c>
      <c r="I568">
        <v>30</v>
      </c>
      <c r="J568" t="s">
        <v>21</v>
      </c>
      <c r="K568">
        <v>56.616999999999997</v>
      </c>
      <c r="L568">
        <v>3922.7</v>
      </c>
      <c r="M568">
        <v>56.616</v>
      </c>
      <c r="N568">
        <v>3922.6</v>
      </c>
    </row>
    <row r="569" spans="1:14" x14ac:dyDescent="0.25">
      <c r="A569" t="s">
        <v>115</v>
      </c>
      <c r="B569" t="s">
        <v>102</v>
      </c>
      <c r="C569">
        <v>3.3E-4</v>
      </c>
      <c r="D569">
        <v>3.3000999999999998E-3</v>
      </c>
      <c r="E569">
        <v>1E-8</v>
      </c>
      <c r="F569" t="s">
        <v>24</v>
      </c>
      <c r="G569" t="s">
        <v>22</v>
      </c>
      <c r="H569">
        <v>30</v>
      </c>
      <c r="I569">
        <v>30.1</v>
      </c>
      <c r="J569" t="s">
        <v>21</v>
      </c>
      <c r="K569">
        <v>0.7</v>
      </c>
      <c r="L569">
        <v>12000</v>
      </c>
      <c r="M569">
        <v>0.69332000000000005</v>
      </c>
      <c r="N569">
        <v>11547</v>
      </c>
    </row>
    <row r="570" spans="1:14" x14ac:dyDescent="0.25">
      <c r="A570" t="s">
        <v>115</v>
      </c>
      <c r="B570" t="s">
        <v>102</v>
      </c>
      <c r="C570">
        <v>3.3E-4</v>
      </c>
      <c r="D570">
        <v>3.3000999999999998E-3</v>
      </c>
      <c r="E570">
        <v>9.9999999999999995E-8</v>
      </c>
      <c r="F570" t="s">
        <v>24</v>
      </c>
      <c r="G570" t="s">
        <v>22</v>
      </c>
      <c r="H570">
        <v>30</v>
      </c>
      <c r="I570">
        <v>30.1</v>
      </c>
      <c r="J570" t="s">
        <v>21</v>
      </c>
      <c r="K570">
        <v>0.7</v>
      </c>
      <c r="L570">
        <v>12000</v>
      </c>
      <c r="M570">
        <v>0.69338999999999995</v>
      </c>
      <c r="N570">
        <v>11547</v>
      </c>
    </row>
    <row r="571" spans="1:14" x14ac:dyDescent="0.25">
      <c r="A571" t="s">
        <v>115</v>
      </c>
      <c r="B571" t="s">
        <v>102</v>
      </c>
      <c r="C571">
        <v>3.3E-4</v>
      </c>
      <c r="D571">
        <v>3.3000999999999998E-3</v>
      </c>
      <c r="E571">
        <v>9.9999999999999995E-7</v>
      </c>
      <c r="F571" t="s">
        <v>24</v>
      </c>
      <c r="G571" t="s">
        <v>22</v>
      </c>
      <c r="H571">
        <v>30</v>
      </c>
      <c r="I571">
        <v>30.1</v>
      </c>
      <c r="J571" t="s">
        <v>21</v>
      </c>
      <c r="K571">
        <v>0.7</v>
      </c>
      <c r="L571">
        <v>12000</v>
      </c>
      <c r="M571">
        <v>0.7339</v>
      </c>
      <c r="N571">
        <v>11536</v>
      </c>
    </row>
    <row r="572" spans="1:14" x14ac:dyDescent="0.25">
      <c r="A572" t="s">
        <v>115</v>
      </c>
      <c r="B572" t="s">
        <v>102</v>
      </c>
      <c r="C572">
        <v>3.3E-4</v>
      </c>
      <c r="D572">
        <v>3.3000999999999998E-3</v>
      </c>
      <c r="E572">
        <v>1.0000000000000001E-5</v>
      </c>
      <c r="F572" t="s">
        <v>24</v>
      </c>
      <c r="G572" t="s">
        <v>22</v>
      </c>
      <c r="H572">
        <v>30</v>
      </c>
      <c r="I572">
        <v>30.1</v>
      </c>
      <c r="J572" t="s">
        <v>21</v>
      </c>
      <c r="K572">
        <v>3.6591999999999998</v>
      </c>
      <c r="L572">
        <v>11103</v>
      </c>
      <c r="M572">
        <v>3.7772999999999999</v>
      </c>
      <c r="N572">
        <v>10742</v>
      </c>
    </row>
    <row r="573" spans="1:14" x14ac:dyDescent="0.25">
      <c r="A573" t="s">
        <v>115</v>
      </c>
      <c r="B573" t="s">
        <v>102</v>
      </c>
      <c r="C573">
        <v>3.3E-4</v>
      </c>
      <c r="D573">
        <v>3.3000999999999998E-3</v>
      </c>
      <c r="E573">
        <v>1E-4</v>
      </c>
      <c r="F573" t="s">
        <v>24</v>
      </c>
      <c r="G573" t="s">
        <v>22</v>
      </c>
      <c r="H573">
        <v>30</v>
      </c>
      <c r="I573">
        <v>30.1</v>
      </c>
      <c r="J573" t="s">
        <v>21</v>
      </c>
      <c r="K573">
        <v>56.616999999999997</v>
      </c>
      <c r="L573">
        <v>3922.7</v>
      </c>
      <c r="M573">
        <v>56.616</v>
      </c>
      <c r="N573">
        <v>3922.6</v>
      </c>
    </row>
    <row r="574" spans="1:14" x14ac:dyDescent="0.25">
      <c r="A574" t="s">
        <v>115</v>
      </c>
      <c r="B574" t="s">
        <v>102</v>
      </c>
      <c r="C574">
        <v>3.3E-3</v>
      </c>
      <c r="D574">
        <v>3.3001000000000003E-2</v>
      </c>
      <c r="E574">
        <v>1E-8</v>
      </c>
      <c r="F574" t="s">
        <v>24</v>
      </c>
      <c r="G574" t="s">
        <v>22</v>
      </c>
      <c r="H574">
        <v>0.01</v>
      </c>
      <c r="I574">
        <v>2.001E-2</v>
      </c>
      <c r="J574" t="s">
        <v>21</v>
      </c>
      <c r="K574">
        <v>2.4</v>
      </c>
      <c r="L574">
        <v>2100</v>
      </c>
      <c r="M574">
        <v>2.3005</v>
      </c>
      <c r="N574">
        <v>2087.6</v>
      </c>
    </row>
    <row r="575" spans="1:14" x14ac:dyDescent="0.25">
      <c r="A575" t="s">
        <v>115</v>
      </c>
      <c r="B575" t="s">
        <v>102</v>
      </c>
      <c r="C575">
        <v>3.3E-3</v>
      </c>
      <c r="D575">
        <v>3.3001000000000003E-2</v>
      </c>
      <c r="E575">
        <v>9.9999999999999995E-8</v>
      </c>
      <c r="F575" t="s">
        <v>24</v>
      </c>
      <c r="G575" t="s">
        <v>22</v>
      </c>
      <c r="H575">
        <v>0.01</v>
      </c>
      <c r="I575">
        <v>2.001E-2</v>
      </c>
      <c r="J575" t="s">
        <v>21</v>
      </c>
      <c r="K575">
        <v>2.4</v>
      </c>
      <c r="L575">
        <v>2100</v>
      </c>
      <c r="M575">
        <v>2.3157000000000001</v>
      </c>
      <c r="N575">
        <v>2087.1</v>
      </c>
    </row>
    <row r="576" spans="1:14" x14ac:dyDescent="0.25">
      <c r="A576" t="s">
        <v>115</v>
      </c>
      <c r="B576" t="s">
        <v>102</v>
      </c>
      <c r="C576">
        <v>3.3E-3</v>
      </c>
      <c r="D576">
        <v>3.3001000000000003E-2</v>
      </c>
      <c r="E576">
        <v>9.9999999999999995E-7</v>
      </c>
      <c r="F576" t="s">
        <v>24</v>
      </c>
      <c r="G576" t="s">
        <v>22</v>
      </c>
      <c r="H576">
        <v>0.01</v>
      </c>
      <c r="I576">
        <v>2.001E-2</v>
      </c>
      <c r="J576" t="s">
        <v>21</v>
      </c>
      <c r="K576">
        <v>4.0896999999999997</v>
      </c>
      <c r="L576">
        <v>2048.8000000000002</v>
      </c>
      <c r="M576">
        <v>4.1185</v>
      </c>
      <c r="N576">
        <v>2039.5</v>
      </c>
    </row>
    <row r="577" spans="1:14" x14ac:dyDescent="0.25">
      <c r="A577" t="s">
        <v>115</v>
      </c>
      <c r="B577" t="s">
        <v>102</v>
      </c>
      <c r="C577">
        <v>3.3E-3</v>
      </c>
      <c r="D577">
        <v>3.3001000000000003E-2</v>
      </c>
      <c r="E577">
        <v>1.0000000000000001E-5</v>
      </c>
      <c r="F577" t="s">
        <v>24</v>
      </c>
      <c r="G577" t="s">
        <v>22</v>
      </c>
      <c r="H577">
        <v>0.01</v>
      </c>
      <c r="I577">
        <v>2.001E-2</v>
      </c>
      <c r="J577" t="s">
        <v>21</v>
      </c>
      <c r="K577">
        <v>54.774000000000001</v>
      </c>
      <c r="L577">
        <v>1117.8</v>
      </c>
      <c r="M577">
        <v>54.773000000000003</v>
      </c>
      <c r="N577">
        <v>1117.7</v>
      </c>
    </row>
    <row r="578" spans="1:14" x14ac:dyDescent="0.25">
      <c r="A578" t="s">
        <v>115</v>
      </c>
      <c r="B578" t="s">
        <v>102</v>
      </c>
      <c r="C578">
        <v>3.3E-3</v>
      </c>
      <c r="D578">
        <v>3.3001000000000003E-2</v>
      </c>
      <c r="E578">
        <v>1E-4</v>
      </c>
      <c r="F578" t="s">
        <v>24</v>
      </c>
      <c r="G578" t="s">
        <v>22</v>
      </c>
      <c r="H578">
        <v>0.01</v>
      </c>
      <c r="I578">
        <v>2.001E-2</v>
      </c>
      <c r="J578" t="s">
        <v>21</v>
      </c>
      <c r="K578">
        <v>576.95000000000005</v>
      </c>
      <c r="L578">
        <v>144.81</v>
      </c>
      <c r="M578">
        <v>576.95000000000005</v>
      </c>
      <c r="N578">
        <v>144.75</v>
      </c>
    </row>
    <row r="579" spans="1:14" x14ac:dyDescent="0.25">
      <c r="A579" t="s">
        <v>115</v>
      </c>
      <c r="B579" t="s">
        <v>102</v>
      </c>
      <c r="C579">
        <v>3.3E-3</v>
      </c>
      <c r="D579">
        <v>3.3001000000000003E-2</v>
      </c>
      <c r="E579">
        <v>1E-8</v>
      </c>
      <c r="F579" t="s">
        <v>24</v>
      </c>
      <c r="G579" t="s">
        <v>22</v>
      </c>
      <c r="H579">
        <v>0.02</v>
      </c>
      <c r="I579">
        <v>4.5010000000000001E-2</v>
      </c>
      <c r="J579" t="s">
        <v>21</v>
      </c>
      <c r="K579">
        <v>3.8</v>
      </c>
      <c r="L579">
        <v>1000</v>
      </c>
      <c r="M579">
        <v>2.2968000000000002</v>
      </c>
      <c r="N579">
        <v>1043.5999999999999</v>
      </c>
    </row>
    <row r="580" spans="1:14" x14ac:dyDescent="0.25">
      <c r="A580" t="s">
        <v>115</v>
      </c>
      <c r="B580" t="s">
        <v>102</v>
      </c>
      <c r="C580">
        <v>3.3E-3</v>
      </c>
      <c r="D580">
        <v>3.3001000000000003E-2</v>
      </c>
      <c r="E580">
        <v>9.9999999999999995E-8</v>
      </c>
      <c r="F580" t="s">
        <v>24</v>
      </c>
      <c r="G580" t="s">
        <v>22</v>
      </c>
      <c r="H580">
        <v>0.02</v>
      </c>
      <c r="I580">
        <v>4.5010000000000001E-2</v>
      </c>
      <c r="J580" t="s">
        <v>21</v>
      </c>
      <c r="K580">
        <v>3.8</v>
      </c>
      <c r="L580">
        <v>1000</v>
      </c>
      <c r="M580">
        <v>2.3281999999999998</v>
      </c>
      <c r="N580">
        <v>1042.8</v>
      </c>
    </row>
    <row r="581" spans="1:14" x14ac:dyDescent="0.25">
      <c r="A581" t="s">
        <v>115</v>
      </c>
      <c r="B581" t="s">
        <v>102</v>
      </c>
      <c r="C581">
        <v>3.3E-3</v>
      </c>
      <c r="D581">
        <v>3.3001000000000003E-2</v>
      </c>
      <c r="E581">
        <v>9.9999999999999995E-7</v>
      </c>
      <c r="F581" t="s">
        <v>24</v>
      </c>
      <c r="G581" t="s">
        <v>22</v>
      </c>
      <c r="H581">
        <v>0.02</v>
      </c>
      <c r="I581">
        <v>4.5010000000000001E-2</v>
      </c>
      <c r="J581" t="s">
        <v>21</v>
      </c>
      <c r="K581">
        <v>4.9169999999999998</v>
      </c>
      <c r="L581">
        <v>977.92</v>
      </c>
      <c r="M581">
        <v>4.9145000000000003</v>
      </c>
      <c r="N581">
        <v>977.93</v>
      </c>
    </row>
    <row r="582" spans="1:14" x14ac:dyDescent="0.25">
      <c r="A582" t="s">
        <v>115</v>
      </c>
      <c r="B582" t="s">
        <v>102</v>
      </c>
      <c r="C582">
        <v>3.3E-3</v>
      </c>
      <c r="D582">
        <v>3.3001000000000003E-2</v>
      </c>
      <c r="E582">
        <v>1.0000000000000001E-5</v>
      </c>
      <c r="F582" t="s">
        <v>24</v>
      </c>
      <c r="G582" t="s">
        <v>22</v>
      </c>
      <c r="H582">
        <v>0.02</v>
      </c>
      <c r="I582">
        <v>4.5010000000000001E-2</v>
      </c>
      <c r="J582" t="s">
        <v>21</v>
      </c>
      <c r="K582">
        <v>56.865000000000002</v>
      </c>
      <c r="L582">
        <v>350.66</v>
      </c>
      <c r="M582">
        <v>56.863</v>
      </c>
      <c r="N582">
        <v>350.55</v>
      </c>
    </row>
    <row r="583" spans="1:14" x14ac:dyDescent="0.25">
      <c r="A583" t="s">
        <v>115</v>
      </c>
      <c r="B583" t="s">
        <v>102</v>
      </c>
      <c r="C583">
        <v>3.3E-3</v>
      </c>
      <c r="D583">
        <v>3.3001000000000003E-2</v>
      </c>
      <c r="E583">
        <v>1E-4</v>
      </c>
      <c r="F583" t="s">
        <v>24</v>
      </c>
      <c r="G583" t="s">
        <v>22</v>
      </c>
      <c r="H583">
        <v>0.02</v>
      </c>
      <c r="I583">
        <v>4.5010000000000001E-2</v>
      </c>
      <c r="J583" t="s">
        <v>21</v>
      </c>
      <c r="K583">
        <v>577.26</v>
      </c>
      <c r="L583">
        <v>38.406999999999996</v>
      </c>
      <c r="M583">
        <v>577.26</v>
      </c>
      <c r="N583">
        <v>38.348999999999997</v>
      </c>
    </row>
    <row r="584" spans="1:14" x14ac:dyDescent="0.25">
      <c r="A584" t="s">
        <v>115</v>
      </c>
      <c r="B584" t="s">
        <v>102</v>
      </c>
      <c r="C584">
        <v>3.3E-3</v>
      </c>
      <c r="D584">
        <v>3.3001000000000003E-2</v>
      </c>
      <c r="E584">
        <v>1E-8</v>
      </c>
      <c r="F584" t="s">
        <v>24</v>
      </c>
      <c r="G584" t="s">
        <v>22</v>
      </c>
      <c r="H584">
        <v>4.4999999999999998E-2</v>
      </c>
      <c r="I584">
        <v>1.0000100000000001</v>
      </c>
      <c r="J584" t="s">
        <v>21</v>
      </c>
      <c r="K584">
        <v>2.4</v>
      </c>
      <c r="L584">
        <v>470</v>
      </c>
      <c r="M584">
        <v>2.2997999999999998</v>
      </c>
      <c r="N584">
        <v>465.62</v>
      </c>
    </row>
    <row r="585" spans="1:14" x14ac:dyDescent="0.25">
      <c r="A585" t="s">
        <v>115</v>
      </c>
      <c r="B585" t="s">
        <v>102</v>
      </c>
      <c r="C585">
        <v>3.3E-3</v>
      </c>
      <c r="D585">
        <v>3.3001000000000003E-2</v>
      </c>
      <c r="E585">
        <v>9.9999999999999995E-8</v>
      </c>
      <c r="F585" t="s">
        <v>24</v>
      </c>
      <c r="G585" t="s">
        <v>22</v>
      </c>
      <c r="H585">
        <v>4.4999999999999998E-2</v>
      </c>
      <c r="I585">
        <v>1.0000100000000001</v>
      </c>
      <c r="J585" t="s">
        <v>21</v>
      </c>
      <c r="K585">
        <v>2.4</v>
      </c>
      <c r="L585">
        <v>470</v>
      </c>
      <c r="M585">
        <v>2.3464</v>
      </c>
      <c r="N585">
        <v>464.49</v>
      </c>
    </row>
    <row r="586" spans="1:14" x14ac:dyDescent="0.25">
      <c r="A586" t="s">
        <v>115</v>
      </c>
      <c r="B586" t="s">
        <v>102</v>
      </c>
      <c r="C586">
        <v>3.3E-3</v>
      </c>
      <c r="D586">
        <v>3.3001000000000003E-2</v>
      </c>
      <c r="E586">
        <v>9.9999999999999995E-7</v>
      </c>
      <c r="F586" t="s">
        <v>24</v>
      </c>
      <c r="G586" t="s">
        <v>22</v>
      </c>
      <c r="H586">
        <v>4.4999999999999998E-2</v>
      </c>
      <c r="I586">
        <v>1.0000100000000001</v>
      </c>
      <c r="J586" t="s">
        <v>21</v>
      </c>
      <c r="K586">
        <v>5.6395999999999997</v>
      </c>
      <c r="L586">
        <v>392.41</v>
      </c>
      <c r="M586">
        <v>5.6368999999999998</v>
      </c>
      <c r="N586">
        <v>392.36</v>
      </c>
    </row>
    <row r="587" spans="1:14" x14ac:dyDescent="0.25">
      <c r="A587" t="s">
        <v>115</v>
      </c>
      <c r="B587" t="s">
        <v>102</v>
      </c>
      <c r="C587">
        <v>3.3E-3</v>
      </c>
      <c r="D587">
        <v>3.3001000000000003E-2</v>
      </c>
      <c r="E587">
        <v>1.0000000000000001E-5</v>
      </c>
      <c r="F587" t="s">
        <v>24</v>
      </c>
      <c r="G587" t="s">
        <v>22</v>
      </c>
      <c r="H587">
        <v>4.4999999999999998E-2</v>
      </c>
      <c r="I587">
        <v>1.0000100000000001</v>
      </c>
      <c r="J587" t="s">
        <v>21</v>
      </c>
      <c r="K587">
        <v>57.584000000000003</v>
      </c>
      <c r="L587">
        <v>84.81</v>
      </c>
      <c r="M587">
        <v>57.582999999999998</v>
      </c>
      <c r="N587">
        <v>84.671999999999997</v>
      </c>
    </row>
    <row r="588" spans="1:14" x14ac:dyDescent="0.25">
      <c r="A588" t="s">
        <v>115</v>
      </c>
      <c r="B588" t="s">
        <v>102</v>
      </c>
      <c r="C588">
        <v>3.3E-3</v>
      </c>
      <c r="D588">
        <v>3.3001000000000003E-2</v>
      </c>
      <c r="E588">
        <v>1E-4</v>
      </c>
      <c r="F588" t="s">
        <v>24</v>
      </c>
      <c r="G588" t="s">
        <v>22</v>
      </c>
      <c r="H588">
        <v>4.4999999999999998E-2</v>
      </c>
      <c r="I588">
        <v>1.0000100000000001</v>
      </c>
      <c r="J588" t="s">
        <v>21</v>
      </c>
      <c r="K588">
        <v>577.34</v>
      </c>
      <c r="L588">
        <v>8.7265999999999995</v>
      </c>
      <c r="M588">
        <v>577.34</v>
      </c>
      <c r="N588">
        <v>8.6681000000000008</v>
      </c>
    </row>
    <row r="589" spans="1:14" x14ac:dyDescent="0.25">
      <c r="A589" t="s">
        <v>115</v>
      </c>
      <c r="B589" t="s">
        <v>102</v>
      </c>
      <c r="C589">
        <v>3.3E-3</v>
      </c>
      <c r="D589">
        <v>3.3001000000000003E-2</v>
      </c>
      <c r="E589">
        <v>1E-8</v>
      </c>
      <c r="F589" t="s">
        <v>24</v>
      </c>
      <c r="G589" t="s">
        <v>22</v>
      </c>
      <c r="H589">
        <v>1</v>
      </c>
      <c r="I589">
        <v>5.01</v>
      </c>
      <c r="J589" t="s">
        <v>21</v>
      </c>
      <c r="K589">
        <v>2.4</v>
      </c>
      <c r="L589">
        <v>930</v>
      </c>
      <c r="M589">
        <v>2.3048000000000002</v>
      </c>
      <c r="N589">
        <v>925.75</v>
      </c>
    </row>
    <row r="590" spans="1:14" x14ac:dyDescent="0.25">
      <c r="A590" t="s">
        <v>115</v>
      </c>
      <c r="B590" t="s">
        <v>102</v>
      </c>
      <c r="C590">
        <v>3.3E-3</v>
      </c>
      <c r="D590">
        <v>3.3001000000000003E-2</v>
      </c>
      <c r="E590">
        <v>9.9999999999999995E-8</v>
      </c>
      <c r="F590" t="s">
        <v>24</v>
      </c>
      <c r="G590" t="s">
        <v>22</v>
      </c>
      <c r="H590">
        <v>1</v>
      </c>
      <c r="I590">
        <v>5.01</v>
      </c>
      <c r="J590" t="s">
        <v>21</v>
      </c>
      <c r="K590">
        <v>2.4</v>
      </c>
      <c r="L590">
        <v>930</v>
      </c>
      <c r="M590">
        <v>2.3386</v>
      </c>
      <c r="N590">
        <v>924.88</v>
      </c>
    </row>
    <row r="591" spans="1:14" x14ac:dyDescent="0.25">
      <c r="A591" t="s">
        <v>115</v>
      </c>
      <c r="B591" t="s">
        <v>102</v>
      </c>
      <c r="C591">
        <v>3.3E-3</v>
      </c>
      <c r="D591">
        <v>3.3001000000000003E-2</v>
      </c>
      <c r="E591">
        <v>9.9999999999999995E-7</v>
      </c>
      <c r="F591" t="s">
        <v>24</v>
      </c>
      <c r="G591" t="s">
        <v>22</v>
      </c>
      <c r="H591">
        <v>1</v>
      </c>
      <c r="I591">
        <v>5.01</v>
      </c>
      <c r="J591" t="s">
        <v>21</v>
      </c>
      <c r="K591">
        <v>5.0491000000000001</v>
      </c>
      <c r="L591">
        <v>857.92</v>
      </c>
      <c r="M591">
        <v>5.0465999999999998</v>
      </c>
      <c r="N591">
        <v>857.92</v>
      </c>
    </row>
    <row r="592" spans="1:14" x14ac:dyDescent="0.25">
      <c r="A592" t="s">
        <v>115</v>
      </c>
      <c r="B592" t="s">
        <v>102</v>
      </c>
      <c r="C592">
        <v>3.3E-3</v>
      </c>
      <c r="D592">
        <v>3.3001000000000003E-2</v>
      </c>
      <c r="E592">
        <v>1.0000000000000001E-5</v>
      </c>
      <c r="F592" t="s">
        <v>24</v>
      </c>
      <c r="G592" t="s">
        <v>22</v>
      </c>
      <c r="H592">
        <v>1</v>
      </c>
      <c r="I592">
        <v>5.01</v>
      </c>
      <c r="J592" t="s">
        <v>21</v>
      </c>
      <c r="K592">
        <v>57.046999999999997</v>
      </c>
      <c r="L592">
        <v>284.47000000000003</v>
      </c>
      <c r="M592">
        <v>57.045000000000002</v>
      </c>
      <c r="N592">
        <v>284.35000000000002</v>
      </c>
    </row>
    <row r="593" spans="1:14" x14ac:dyDescent="0.25">
      <c r="A593" t="s">
        <v>115</v>
      </c>
      <c r="B593" t="s">
        <v>102</v>
      </c>
      <c r="C593">
        <v>3.3E-3</v>
      </c>
      <c r="D593">
        <v>3.3001000000000003E-2</v>
      </c>
      <c r="E593">
        <v>1E-4</v>
      </c>
      <c r="F593" t="s">
        <v>24</v>
      </c>
      <c r="G593" t="s">
        <v>22</v>
      </c>
      <c r="H593">
        <v>1</v>
      </c>
      <c r="I593">
        <v>5.01</v>
      </c>
      <c r="J593" t="s">
        <v>21</v>
      </c>
      <c r="K593">
        <v>577.28</v>
      </c>
      <c r="L593">
        <v>30.67</v>
      </c>
      <c r="M593">
        <v>577.28</v>
      </c>
      <c r="N593">
        <v>30.611999999999998</v>
      </c>
    </row>
    <row r="594" spans="1:14" x14ac:dyDescent="0.25">
      <c r="A594" t="s">
        <v>115</v>
      </c>
      <c r="B594" t="s">
        <v>102</v>
      </c>
      <c r="C594">
        <v>3.3E-3</v>
      </c>
      <c r="D594">
        <v>3.3001000000000003E-2</v>
      </c>
      <c r="E594">
        <v>1E-8</v>
      </c>
      <c r="F594" t="s">
        <v>24</v>
      </c>
      <c r="G594" t="s">
        <v>22</v>
      </c>
      <c r="H594">
        <v>5</v>
      </c>
      <c r="I594">
        <v>10.01</v>
      </c>
      <c r="J594" t="s">
        <v>21</v>
      </c>
      <c r="K594">
        <v>3.8</v>
      </c>
      <c r="L594">
        <v>2300</v>
      </c>
      <c r="M594">
        <v>3.4643999999999999</v>
      </c>
      <c r="N594">
        <v>2309.4</v>
      </c>
    </row>
    <row r="595" spans="1:14" x14ac:dyDescent="0.25">
      <c r="A595" t="s">
        <v>115</v>
      </c>
      <c r="B595" t="s">
        <v>102</v>
      </c>
      <c r="C595">
        <v>3.3E-3</v>
      </c>
      <c r="D595">
        <v>3.3001000000000003E-2</v>
      </c>
      <c r="E595">
        <v>9.9999999999999995E-8</v>
      </c>
      <c r="F595" t="s">
        <v>24</v>
      </c>
      <c r="G595" t="s">
        <v>22</v>
      </c>
      <c r="H595">
        <v>5</v>
      </c>
      <c r="I595">
        <v>10.01</v>
      </c>
      <c r="J595" t="s">
        <v>21</v>
      </c>
      <c r="K595">
        <v>3.8</v>
      </c>
      <c r="L595">
        <v>2300</v>
      </c>
      <c r="M595">
        <v>3.4807000000000001</v>
      </c>
      <c r="N595">
        <v>2309</v>
      </c>
    </row>
    <row r="596" spans="1:14" x14ac:dyDescent="0.25">
      <c r="A596" t="s">
        <v>115</v>
      </c>
      <c r="B596" t="s">
        <v>102</v>
      </c>
      <c r="C596">
        <v>3.3E-3</v>
      </c>
      <c r="D596">
        <v>3.3001000000000003E-2</v>
      </c>
      <c r="E596">
        <v>9.9999999999999995E-7</v>
      </c>
      <c r="F596" t="s">
        <v>24</v>
      </c>
      <c r="G596" t="s">
        <v>22</v>
      </c>
      <c r="H596">
        <v>5</v>
      </c>
      <c r="I596">
        <v>10.01</v>
      </c>
      <c r="J596" t="s">
        <v>21</v>
      </c>
      <c r="K596">
        <v>5.0186000000000002</v>
      </c>
      <c r="L596">
        <v>2268.6999999999998</v>
      </c>
      <c r="M596">
        <v>5.0129000000000001</v>
      </c>
      <c r="N596">
        <v>2268.8000000000002</v>
      </c>
    </row>
    <row r="597" spans="1:14" x14ac:dyDescent="0.25">
      <c r="A597" t="s">
        <v>115</v>
      </c>
      <c r="B597" t="s">
        <v>102</v>
      </c>
      <c r="C597">
        <v>3.3E-3</v>
      </c>
      <c r="D597">
        <v>3.3001000000000003E-2</v>
      </c>
      <c r="E597">
        <v>1.0000000000000001E-5</v>
      </c>
      <c r="F597" t="s">
        <v>24</v>
      </c>
      <c r="G597" t="s">
        <v>22</v>
      </c>
      <c r="H597">
        <v>5</v>
      </c>
      <c r="I597">
        <v>10.01</v>
      </c>
      <c r="J597" t="s">
        <v>21</v>
      </c>
      <c r="K597">
        <v>54.396999999999998</v>
      </c>
      <c r="L597">
        <v>1333.5</v>
      </c>
      <c r="M597">
        <v>54.39</v>
      </c>
      <c r="N597">
        <v>1333.5</v>
      </c>
    </row>
    <row r="598" spans="1:14" x14ac:dyDescent="0.25">
      <c r="A598" t="s">
        <v>115</v>
      </c>
      <c r="B598" t="s">
        <v>102</v>
      </c>
      <c r="C598">
        <v>3.3E-3</v>
      </c>
      <c r="D598">
        <v>3.3001000000000003E-2</v>
      </c>
      <c r="E598">
        <v>1E-4</v>
      </c>
      <c r="F598" t="s">
        <v>24</v>
      </c>
      <c r="G598" t="s">
        <v>22</v>
      </c>
      <c r="H598">
        <v>5</v>
      </c>
      <c r="I598">
        <v>10.01</v>
      </c>
      <c r="J598" t="s">
        <v>21</v>
      </c>
      <c r="K598">
        <v>576.87</v>
      </c>
      <c r="L598">
        <v>180.75</v>
      </c>
      <c r="M598">
        <v>576.87</v>
      </c>
      <c r="N598">
        <v>180.65</v>
      </c>
    </row>
    <row r="599" spans="1:14" x14ac:dyDescent="0.25">
      <c r="A599" t="s">
        <v>115</v>
      </c>
      <c r="B599" t="s">
        <v>102</v>
      </c>
      <c r="C599">
        <v>3.3E-3</v>
      </c>
      <c r="D599">
        <v>3.3001000000000003E-2</v>
      </c>
      <c r="E599">
        <v>1E-8</v>
      </c>
      <c r="F599" t="s">
        <v>24</v>
      </c>
      <c r="G599" t="s">
        <v>22</v>
      </c>
      <c r="H599">
        <v>10</v>
      </c>
      <c r="I599">
        <v>30</v>
      </c>
      <c r="J599" t="s">
        <v>21</v>
      </c>
      <c r="K599">
        <v>5.3</v>
      </c>
      <c r="L599">
        <v>4600</v>
      </c>
      <c r="M599">
        <v>4.6162999999999998</v>
      </c>
      <c r="N599">
        <v>4619.8999999999996</v>
      </c>
    </row>
    <row r="600" spans="1:14" x14ac:dyDescent="0.25">
      <c r="A600" t="s">
        <v>115</v>
      </c>
      <c r="B600" t="s">
        <v>102</v>
      </c>
      <c r="C600">
        <v>3.3E-3</v>
      </c>
      <c r="D600">
        <v>3.3001000000000003E-2</v>
      </c>
      <c r="E600">
        <v>9.9999999999999995E-8</v>
      </c>
      <c r="F600" t="s">
        <v>24</v>
      </c>
      <c r="G600" t="s">
        <v>22</v>
      </c>
      <c r="H600">
        <v>10</v>
      </c>
      <c r="I600">
        <v>30</v>
      </c>
      <c r="J600" t="s">
        <v>21</v>
      </c>
      <c r="K600">
        <v>5.3</v>
      </c>
      <c r="L600">
        <v>4600</v>
      </c>
      <c r="M600">
        <v>4.6261999999999999</v>
      </c>
      <c r="N600">
        <v>4619.6000000000004</v>
      </c>
    </row>
    <row r="601" spans="1:14" x14ac:dyDescent="0.25">
      <c r="A601" t="s">
        <v>115</v>
      </c>
      <c r="B601" t="s">
        <v>102</v>
      </c>
      <c r="C601">
        <v>3.3E-3</v>
      </c>
      <c r="D601">
        <v>3.3001000000000003E-2</v>
      </c>
      <c r="E601">
        <v>9.9999999999999995E-7</v>
      </c>
      <c r="F601" t="s">
        <v>24</v>
      </c>
      <c r="G601" t="s">
        <v>22</v>
      </c>
      <c r="H601">
        <v>10</v>
      </c>
      <c r="I601">
        <v>30</v>
      </c>
      <c r="J601" t="s">
        <v>21</v>
      </c>
      <c r="K601">
        <v>5.5293999999999999</v>
      </c>
      <c r="L601">
        <v>4595.5</v>
      </c>
      <c r="M601">
        <v>5.5179</v>
      </c>
      <c r="N601">
        <v>4595.8</v>
      </c>
    </row>
    <row r="602" spans="1:14" x14ac:dyDescent="0.25">
      <c r="A602" t="s">
        <v>115</v>
      </c>
      <c r="B602" t="s">
        <v>102</v>
      </c>
      <c r="C602">
        <v>3.3E-3</v>
      </c>
      <c r="D602">
        <v>3.3001000000000003E-2</v>
      </c>
      <c r="E602">
        <v>1.0000000000000001E-5</v>
      </c>
      <c r="F602" t="s">
        <v>24</v>
      </c>
      <c r="G602" t="s">
        <v>22</v>
      </c>
      <c r="H602">
        <v>10</v>
      </c>
      <c r="I602">
        <v>30</v>
      </c>
      <c r="J602" t="s">
        <v>21</v>
      </c>
      <c r="K602">
        <v>49.259</v>
      </c>
      <c r="L602">
        <v>3578.8</v>
      </c>
      <c r="M602">
        <v>49.247</v>
      </c>
      <c r="N602">
        <v>3578.8</v>
      </c>
    </row>
    <row r="603" spans="1:14" x14ac:dyDescent="0.25">
      <c r="A603" t="s">
        <v>115</v>
      </c>
      <c r="B603" t="s">
        <v>102</v>
      </c>
      <c r="C603">
        <v>3.3E-3</v>
      </c>
      <c r="D603">
        <v>3.3001000000000003E-2</v>
      </c>
      <c r="E603">
        <v>1E-4</v>
      </c>
      <c r="F603" t="s">
        <v>24</v>
      </c>
      <c r="G603" t="s">
        <v>22</v>
      </c>
      <c r="H603">
        <v>10</v>
      </c>
      <c r="I603">
        <v>30</v>
      </c>
      <c r="J603" t="s">
        <v>21</v>
      </c>
      <c r="K603">
        <v>575.41</v>
      </c>
      <c r="L603">
        <v>695.3</v>
      </c>
      <c r="M603">
        <v>575.4</v>
      </c>
      <c r="N603">
        <v>695.06</v>
      </c>
    </row>
    <row r="604" spans="1:14" x14ac:dyDescent="0.25">
      <c r="A604" t="s">
        <v>115</v>
      </c>
      <c r="B604" t="s">
        <v>102</v>
      </c>
      <c r="C604">
        <v>3.3E-3</v>
      </c>
      <c r="D604">
        <v>3.3001000000000003E-2</v>
      </c>
      <c r="E604">
        <v>1E-4</v>
      </c>
      <c r="F604" t="s">
        <v>24</v>
      </c>
      <c r="G604" t="s">
        <v>22</v>
      </c>
      <c r="H604">
        <v>30</v>
      </c>
      <c r="I604">
        <v>30.01</v>
      </c>
      <c r="J604" t="s">
        <v>21</v>
      </c>
      <c r="K604">
        <v>5.3</v>
      </c>
      <c r="L604">
        <v>4600</v>
      </c>
      <c r="M604">
        <v>4.6162999999999998</v>
      </c>
      <c r="N604">
        <v>4619.8999999999996</v>
      </c>
    </row>
    <row r="605" spans="1:14" x14ac:dyDescent="0.25">
      <c r="A605" t="s">
        <v>115</v>
      </c>
      <c r="B605" t="s">
        <v>102</v>
      </c>
      <c r="C605">
        <v>3.3E-3</v>
      </c>
      <c r="D605">
        <v>3.3001000000000003E-2</v>
      </c>
      <c r="E605">
        <v>1E-4</v>
      </c>
      <c r="F605" t="s">
        <v>24</v>
      </c>
      <c r="G605" t="s">
        <v>22</v>
      </c>
      <c r="H605">
        <v>30</v>
      </c>
      <c r="I605">
        <v>30.01</v>
      </c>
      <c r="J605" t="s">
        <v>21</v>
      </c>
      <c r="K605">
        <v>5.3</v>
      </c>
      <c r="L605">
        <v>4600</v>
      </c>
      <c r="M605">
        <v>4.6261999999999999</v>
      </c>
      <c r="N605">
        <v>4619.6000000000004</v>
      </c>
    </row>
    <row r="606" spans="1:14" x14ac:dyDescent="0.25">
      <c r="A606" t="s">
        <v>115</v>
      </c>
      <c r="B606" t="s">
        <v>102</v>
      </c>
      <c r="C606">
        <v>3.3E-3</v>
      </c>
      <c r="D606">
        <v>3.3001000000000003E-2</v>
      </c>
      <c r="E606">
        <v>1E-4</v>
      </c>
      <c r="F606" t="s">
        <v>24</v>
      </c>
      <c r="G606" t="s">
        <v>22</v>
      </c>
      <c r="H606">
        <v>30</v>
      </c>
      <c r="I606">
        <v>30.01</v>
      </c>
      <c r="J606" t="s">
        <v>21</v>
      </c>
      <c r="K606">
        <v>5.5293999999999999</v>
      </c>
      <c r="L606">
        <v>4595.5</v>
      </c>
      <c r="M606">
        <v>5.5179</v>
      </c>
      <c r="N606">
        <v>4595.8</v>
      </c>
    </row>
    <row r="607" spans="1:14" x14ac:dyDescent="0.25">
      <c r="A607" t="s">
        <v>115</v>
      </c>
      <c r="B607" t="s">
        <v>102</v>
      </c>
      <c r="C607">
        <v>3.3E-3</v>
      </c>
      <c r="D607">
        <v>3.3001000000000003E-2</v>
      </c>
      <c r="E607">
        <v>1E-4</v>
      </c>
      <c r="F607" t="s">
        <v>24</v>
      </c>
      <c r="G607" t="s">
        <v>22</v>
      </c>
      <c r="H607">
        <v>30</v>
      </c>
      <c r="I607">
        <v>30.01</v>
      </c>
      <c r="J607" t="s">
        <v>21</v>
      </c>
      <c r="K607">
        <v>49.259</v>
      </c>
      <c r="L607">
        <v>3578.8</v>
      </c>
      <c r="M607">
        <v>49.247</v>
      </c>
      <c r="N607">
        <v>3578.8</v>
      </c>
    </row>
    <row r="608" spans="1:14" x14ac:dyDescent="0.25">
      <c r="A608" t="s">
        <v>115</v>
      </c>
      <c r="B608" t="s">
        <v>102</v>
      </c>
      <c r="C608">
        <v>3.3E-3</v>
      </c>
      <c r="D608">
        <v>3.3001000000000003E-2</v>
      </c>
      <c r="E608">
        <v>1E-4</v>
      </c>
      <c r="F608" t="s">
        <v>24</v>
      </c>
      <c r="G608" t="s">
        <v>22</v>
      </c>
      <c r="H608">
        <v>30</v>
      </c>
      <c r="I608">
        <v>30.01</v>
      </c>
      <c r="J608" t="s">
        <v>21</v>
      </c>
      <c r="K608">
        <v>575.41</v>
      </c>
      <c r="L608">
        <v>695.3</v>
      </c>
      <c r="M608">
        <v>575.4</v>
      </c>
      <c r="N608">
        <v>695.06</v>
      </c>
    </row>
    <row r="609" spans="1:14" x14ac:dyDescent="0.25">
      <c r="A609" t="s">
        <v>115</v>
      </c>
      <c r="B609" t="s">
        <v>102</v>
      </c>
      <c r="C609">
        <v>3.3000000000000002E-2</v>
      </c>
      <c r="D609">
        <v>0.33001000000000003</v>
      </c>
      <c r="E609">
        <v>9.9999999999999995E-7</v>
      </c>
      <c r="F609" t="s">
        <v>24</v>
      </c>
      <c r="G609" t="s">
        <v>23</v>
      </c>
      <c r="H609">
        <v>0.01</v>
      </c>
      <c r="I609">
        <v>2.001E-2</v>
      </c>
      <c r="J609" t="s">
        <v>21</v>
      </c>
      <c r="K609">
        <v>2.3E-2</v>
      </c>
      <c r="L609">
        <v>2.1</v>
      </c>
      <c r="M609">
        <v>2.2917E-2</v>
      </c>
      <c r="N609">
        <v>2.0907</v>
      </c>
    </row>
    <row r="610" spans="1:14" x14ac:dyDescent="0.25">
      <c r="A610" t="s">
        <v>115</v>
      </c>
      <c r="B610" t="s">
        <v>102</v>
      </c>
      <c r="C610">
        <v>3.3000000000000002E-2</v>
      </c>
      <c r="D610">
        <v>0.33001000000000003</v>
      </c>
      <c r="E610">
        <v>1.0000000000000001E-5</v>
      </c>
      <c r="F610" t="s">
        <v>24</v>
      </c>
      <c r="G610" t="s">
        <v>23</v>
      </c>
      <c r="H610">
        <v>0.01</v>
      </c>
      <c r="I610">
        <v>2.001E-2</v>
      </c>
      <c r="J610" t="s">
        <v>21</v>
      </c>
      <c r="K610">
        <v>2.3E-2</v>
      </c>
      <c r="L610">
        <v>2.1</v>
      </c>
      <c r="M610">
        <v>2.3129E-2</v>
      </c>
      <c r="N610">
        <v>2.0901000000000001</v>
      </c>
    </row>
    <row r="611" spans="1:14" x14ac:dyDescent="0.25">
      <c r="A611" t="s">
        <v>115</v>
      </c>
      <c r="B611" t="s">
        <v>102</v>
      </c>
      <c r="C611">
        <v>3.3000000000000002E-2</v>
      </c>
      <c r="D611">
        <v>0.33001000000000003</v>
      </c>
      <c r="E611">
        <v>1E-4</v>
      </c>
      <c r="F611" t="s">
        <v>24</v>
      </c>
      <c r="G611" t="s">
        <v>23</v>
      </c>
      <c r="H611">
        <v>0.01</v>
      </c>
      <c r="I611">
        <v>2.001E-2</v>
      </c>
      <c r="J611" t="s">
        <v>21</v>
      </c>
      <c r="K611">
        <v>4.1051999999999998E-2</v>
      </c>
      <c r="L611">
        <v>2.0453000000000001</v>
      </c>
      <c r="M611">
        <v>4.1147999999999997E-2</v>
      </c>
      <c r="N611">
        <v>2.0425</v>
      </c>
    </row>
    <row r="612" spans="1:14" x14ac:dyDescent="0.25">
      <c r="A612" t="s">
        <v>115</v>
      </c>
      <c r="B612" t="s">
        <v>102</v>
      </c>
      <c r="C612">
        <v>3.3000000000000002E-2</v>
      </c>
      <c r="D612">
        <v>0.33001000000000003</v>
      </c>
      <c r="E612">
        <v>1E-3</v>
      </c>
      <c r="F612" t="s">
        <v>24</v>
      </c>
      <c r="G612" t="s">
        <v>23</v>
      </c>
      <c r="H612">
        <v>0.01</v>
      </c>
      <c r="I612">
        <v>2.001E-2</v>
      </c>
      <c r="J612" t="s">
        <v>21</v>
      </c>
      <c r="K612">
        <v>0.54766999999999999</v>
      </c>
      <c r="L612">
        <v>1.1202000000000001</v>
      </c>
      <c r="M612">
        <v>0.54766000000000004</v>
      </c>
      <c r="N612">
        <v>1.1202000000000001</v>
      </c>
    </row>
    <row r="613" spans="1:14" x14ac:dyDescent="0.25">
      <c r="A613" t="s">
        <v>115</v>
      </c>
      <c r="B613" t="s">
        <v>102</v>
      </c>
      <c r="C613">
        <v>3.3000000000000002E-2</v>
      </c>
      <c r="D613">
        <v>0.33001000000000003</v>
      </c>
      <c r="E613">
        <v>0.01</v>
      </c>
      <c r="F613" t="s">
        <v>24</v>
      </c>
      <c r="G613" t="s">
        <v>23</v>
      </c>
      <c r="H613">
        <v>0.01</v>
      </c>
      <c r="I613">
        <v>2.001E-2</v>
      </c>
      <c r="J613" t="s">
        <v>21</v>
      </c>
      <c r="K613">
        <v>5.7694999999999999</v>
      </c>
      <c r="L613">
        <v>0.14516999999999999</v>
      </c>
      <c r="M613">
        <v>5.7694999999999999</v>
      </c>
      <c r="N613">
        <v>0.14515</v>
      </c>
    </row>
    <row r="614" spans="1:14" x14ac:dyDescent="0.25">
      <c r="A614" t="s">
        <v>115</v>
      </c>
      <c r="B614" t="s">
        <v>102</v>
      </c>
      <c r="C614">
        <v>3.3000000000000002E-2</v>
      </c>
      <c r="D614">
        <v>0.33001000000000003</v>
      </c>
      <c r="E614">
        <v>9.9999999999999995E-7</v>
      </c>
      <c r="F614" t="s">
        <v>24</v>
      </c>
      <c r="G614" t="s">
        <v>23</v>
      </c>
      <c r="H614">
        <v>0.02</v>
      </c>
      <c r="I614">
        <v>4.5010000000000001E-2</v>
      </c>
      <c r="J614" t="s">
        <v>21</v>
      </c>
      <c r="K614">
        <v>3.7999999999999999E-2</v>
      </c>
      <c r="L614">
        <v>1</v>
      </c>
      <c r="M614">
        <v>2.3094E-2</v>
      </c>
      <c r="N614">
        <v>1.0436000000000001</v>
      </c>
    </row>
    <row r="615" spans="1:14" x14ac:dyDescent="0.25">
      <c r="A615" t="s">
        <v>115</v>
      </c>
      <c r="B615" t="s">
        <v>102</v>
      </c>
      <c r="C615">
        <v>3.3000000000000002E-2</v>
      </c>
      <c r="D615">
        <v>0.33001000000000003</v>
      </c>
      <c r="E615">
        <v>1.0000000000000001E-5</v>
      </c>
      <c r="F615" t="s">
        <v>24</v>
      </c>
      <c r="G615" t="s">
        <v>23</v>
      </c>
      <c r="H615">
        <v>0.02</v>
      </c>
      <c r="I615">
        <v>4.5010000000000001E-2</v>
      </c>
      <c r="J615" t="s">
        <v>21</v>
      </c>
      <c r="K615">
        <v>3.7999999999999999E-2</v>
      </c>
      <c r="L615">
        <v>1</v>
      </c>
      <c r="M615">
        <v>2.3358E-2</v>
      </c>
      <c r="N615">
        <v>1.0427999999999999</v>
      </c>
    </row>
    <row r="616" spans="1:14" x14ac:dyDescent="0.25">
      <c r="A616" t="s">
        <v>115</v>
      </c>
      <c r="B616" t="s">
        <v>102</v>
      </c>
      <c r="C616">
        <v>3.3000000000000002E-2</v>
      </c>
      <c r="D616">
        <v>0.33001000000000003</v>
      </c>
      <c r="E616">
        <v>1E-4</v>
      </c>
      <c r="F616" t="s">
        <v>24</v>
      </c>
      <c r="G616" t="s">
        <v>23</v>
      </c>
      <c r="H616">
        <v>0.02</v>
      </c>
      <c r="I616">
        <v>4.5010000000000001E-2</v>
      </c>
      <c r="J616" t="s">
        <v>21</v>
      </c>
      <c r="K616">
        <v>4.9202999999999997E-2</v>
      </c>
      <c r="L616">
        <v>0.97804000000000002</v>
      </c>
      <c r="M616">
        <v>4.9192E-2</v>
      </c>
      <c r="N616">
        <v>0.97804000000000002</v>
      </c>
    </row>
    <row r="617" spans="1:14" x14ac:dyDescent="0.25">
      <c r="A617" t="s">
        <v>115</v>
      </c>
      <c r="B617" t="s">
        <v>102</v>
      </c>
      <c r="C617">
        <v>3.3000000000000002E-2</v>
      </c>
      <c r="D617">
        <v>0.33001000000000003</v>
      </c>
      <c r="E617">
        <v>1E-3</v>
      </c>
      <c r="F617" t="s">
        <v>24</v>
      </c>
      <c r="G617" t="s">
        <v>23</v>
      </c>
      <c r="H617">
        <v>0.02</v>
      </c>
      <c r="I617">
        <v>4.5010000000000001E-2</v>
      </c>
      <c r="J617" t="s">
        <v>21</v>
      </c>
      <c r="K617">
        <v>0.56864000000000003</v>
      </c>
      <c r="L617">
        <v>0.35072999999999999</v>
      </c>
      <c r="M617">
        <v>0.56864000000000003</v>
      </c>
      <c r="N617">
        <v>0.35067999999999999</v>
      </c>
    </row>
    <row r="618" spans="1:14" x14ac:dyDescent="0.25">
      <c r="A618" t="s">
        <v>115</v>
      </c>
      <c r="B618" t="s">
        <v>102</v>
      </c>
      <c r="C618">
        <v>3.3000000000000002E-2</v>
      </c>
      <c r="D618">
        <v>0.33001000000000003</v>
      </c>
      <c r="E618">
        <v>0.01</v>
      </c>
      <c r="F618" t="s">
        <v>24</v>
      </c>
      <c r="G618" t="s">
        <v>23</v>
      </c>
      <c r="H618">
        <v>0.02</v>
      </c>
      <c r="I618">
        <v>4.5010000000000001E-2</v>
      </c>
      <c r="J618" t="s">
        <v>21</v>
      </c>
      <c r="K618">
        <v>5.7725999999999997</v>
      </c>
      <c r="L618">
        <v>3.8390000000000001E-2</v>
      </c>
      <c r="M618">
        <v>5.7725999999999997</v>
      </c>
      <c r="N618">
        <v>3.8365000000000003E-2</v>
      </c>
    </row>
    <row r="619" spans="1:14" x14ac:dyDescent="0.25">
      <c r="A619" t="s">
        <v>115</v>
      </c>
      <c r="B619" t="s">
        <v>102</v>
      </c>
      <c r="C619">
        <v>3.3000000000000002E-2</v>
      </c>
      <c r="D619">
        <v>0.33001000000000003</v>
      </c>
      <c r="E619">
        <v>9.9999999999999995E-7</v>
      </c>
      <c r="F619" t="s">
        <v>24</v>
      </c>
      <c r="G619" t="s">
        <v>23</v>
      </c>
      <c r="H619">
        <v>4.4999999999999998E-2</v>
      </c>
      <c r="I619">
        <v>1.0000100000000001</v>
      </c>
      <c r="J619" t="s">
        <v>21</v>
      </c>
      <c r="K619">
        <v>2.4E-2</v>
      </c>
      <c r="L619">
        <v>0.47</v>
      </c>
      <c r="M619">
        <v>2.282E-2</v>
      </c>
      <c r="N619">
        <v>0.47204000000000002</v>
      </c>
    </row>
    <row r="620" spans="1:14" x14ac:dyDescent="0.25">
      <c r="A620" t="s">
        <v>115</v>
      </c>
      <c r="B620" t="s">
        <v>102</v>
      </c>
      <c r="C620">
        <v>3.3000000000000002E-2</v>
      </c>
      <c r="D620">
        <v>0.33001000000000003</v>
      </c>
      <c r="E620">
        <v>1.0000000000000001E-5</v>
      </c>
      <c r="F620" t="s">
        <v>24</v>
      </c>
      <c r="G620" t="s">
        <v>23</v>
      </c>
      <c r="H620">
        <v>4.4999999999999998E-2</v>
      </c>
      <c r="I620">
        <v>1.0000100000000001</v>
      </c>
      <c r="J620" t="s">
        <v>21</v>
      </c>
      <c r="K620">
        <v>2.4E-2</v>
      </c>
      <c r="L620">
        <v>0.47</v>
      </c>
      <c r="M620">
        <v>2.3285E-2</v>
      </c>
      <c r="N620">
        <v>0.47091</v>
      </c>
    </row>
    <row r="621" spans="1:14" x14ac:dyDescent="0.25">
      <c r="A621" t="s">
        <v>115</v>
      </c>
      <c r="B621" t="s">
        <v>102</v>
      </c>
      <c r="C621">
        <v>3.3000000000000002E-2</v>
      </c>
      <c r="D621">
        <v>0.33001000000000003</v>
      </c>
      <c r="E621">
        <v>1E-4</v>
      </c>
      <c r="F621" t="s">
        <v>24</v>
      </c>
      <c r="G621" t="s">
        <v>23</v>
      </c>
      <c r="H621">
        <v>4.4999999999999998E-2</v>
      </c>
      <c r="I621">
        <v>1.0000100000000001</v>
      </c>
      <c r="J621" t="s">
        <v>21</v>
      </c>
      <c r="K621">
        <v>5.6196999999999997E-2</v>
      </c>
      <c r="L621">
        <v>0.39853</v>
      </c>
      <c r="M621">
        <v>5.6184999999999999E-2</v>
      </c>
      <c r="N621">
        <v>0.39850999999999998</v>
      </c>
    </row>
    <row r="622" spans="1:14" x14ac:dyDescent="0.25">
      <c r="A622" t="s">
        <v>115</v>
      </c>
      <c r="B622" t="s">
        <v>102</v>
      </c>
      <c r="C622">
        <v>3.3000000000000002E-2</v>
      </c>
      <c r="D622">
        <v>0.33001000000000003</v>
      </c>
      <c r="E622">
        <v>1E-3</v>
      </c>
      <c r="F622" t="s">
        <v>24</v>
      </c>
      <c r="G622" t="s">
        <v>23</v>
      </c>
      <c r="H622">
        <v>4.4999999999999998E-2</v>
      </c>
      <c r="I622">
        <v>1.0000100000000001</v>
      </c>
      <c r="J622" t="s">
        <v>21</v>
      </c>
      <c r="K622">
        <v>0.57577999999999996</v>
      </c>
      <c r="L622">
        <v>8.6645E-2</v>
      </c>
      <c r="M622">
        <v>0.57577</v>
      </c>
      <c r="N622">
        <v>8.6583999999999994E-2</v>
      </c>
    </row>
    <row r="623" spans="1:14" x14ac:dyDescent="0.25">
      <c r="A623" t="s">
        <v>115</v>
      </c>
      <c r="B623" t="s">
        <v>102</v>
      </c>
      <c r="C623">
        <v>3.3000000000000002E-2</v>
      </c>
      <c r="D623">
        <v>0.33001000000000003</v>
      </c>
      <c r="E623">
        <v>0.01</v>
      </c>
      <c r="F623" t="s">
        <v>24</v>
      </c>
      <c r="G623" t="s">
        <v>23</v>
      </c>
      <c r="H623">
        <v>4.4999999999999998E-2</v>
      </c>
      <c r="I623">
        <v>1.0000100000000001</v>
      </c>
      <c r="J623" t="s">
        <v>21</v>
      </c>
      <c r="K623">
        <v>5.7733999999999996</v>
      </c>
      <c r="L623">
        <v>8.8941000000000003E-3</v>
      </c>
      <c r="M623">
        <v>5.7733999999999996</v>
      </c>
      <c r="N623">
        <v>8.8681999999999997E-3</v>
      </c>
    </row>
    <row r="624" spans="1:14" x14ac:dyDescent="0.25">
      <c r="A624" t="s">
        <v>115</v>
      </c>
      <c r="B624" t="s">
        <v>102</v>
      </c>
      <c r="C624">
        <v>3.3000000000000002E-2</v>
      </c>
      <c r="D624">
        <v>0.33001000000000003</v>
      </c>
      <c r="E624">
        <v>9.9999999999999995E-7</v>
      </c>
      <c r="F624" t="s">
        <v>24</v>
      </c>
      <c r="G624" t="s">
        <v>23</v>
      </c>
      <c r="H624">
        <v>1</v>
      </c>
      <c r="I624">
        <v>5.01</v>
      </c>
      <c r="J624" t="s">
        <v>21</v>
      </c>
      <c r="K624">
        <v>5.8000000000000003E-2</v>
      </c>
      <c r="L624">
        <v>1.2</v>
      </c>
      <c r="M624">
        <v>5.7624000000000002E-2</v>
      </c>
      <c r="N624">
        <v>1.1588000000000001</v>
      </c>
    </row>
    <row r="625" spans="1:14" x14ac:dyDescent="0.25">
      <c r="A625" t="s">
        <v>115</v>
      </c>
      <c r="B625" t="s">
        <v>102</v>
      </c>
      <c r="C625">
        <v>3.3000000000000002E-2</v>
      </c>
      <c r="D625">
        <v>0.33001000000000003</v>
      </c>
      <c r="E625">
        <v>1.0000000000000001E-5</v>
      </c>
      <c r="F625" t="s">
        <v>24</v>
      </c>
      <c r="G625" t="s">
        <v>23</v>
      </c>
      <c r="H625">
        <v>1</v>
      </c>
      <c r="I625">
        <v>5.01</v>
      </c>
      <c r="J625" t="s">
        <v>21</v>
      </c>
      <c r="K625">
        <v>5.8000000000000003E-2</v>
      </c>
      <c r="L625">
        <v>1.2</v>
      </c>
      <c r="M625">
        <v>5.7825000000000001E-2</v>
      </c>
      <c r="N625">
        <v>1.1583000000000001</v>
      </c>
    </row>
    <row r="626" spans="1:14" x14ac:dyDescent="0.25">
      <c r="A626" t="s">
        <v>115</v>
      </c>
      <c r="B626" t="s">
        <v>102</v>
      </c>
      <c r="C626">
        <v>3.3000000000000002E-2</v>
      </c>
      <c r="D626">
        <v>0.33001000000000003</v>
      </c>
      <c r="E626">
        <v>1E-4</v>
      </c>
      <c r="F626" t="s">
        <v>24</v>
      </c>
      <c r="G626" t="s">
        <v>23</v>
      </c>
      <c r="H626">
        <v>1</v>
      </c>
      <c r="I626">
        <v>5.01</v>
      </c>
      <c r="J626" t="s">
        <v>21</v>
      </c>
      <c r="K626">
        <v>7.3934E-2</v>
      </c>
      <c r="L626">
        <v>1.1516999999999999</v>
      </c>
      <c r="M626">
        <v>7.5028999999999998E-2</v>
      </c>
      <c r="N626">
        <v>1.1174999999999999</v>
      </c>
    </row>
    <row r="627" spans="1:14" x14ac:dyDescent="0.25">
      <c r="A627" t="s">
        <v>115</v>
      </c>
      <c r="B627" t="s">
        <v>102</v>
      </c>
      <c r="C627">
        <v>3.3000000000000002E-2</v>
      </c>
      <c r="D627">
        <v>0.33001000000000003</v>
      </c>
      <c r="E627">
        <v>1E-3</v>
      </c>
      <c r="F627" t="s">
        <v>24</v>
      </c>
      <c r="G627" t="s">
        <v>23</v>
      </c>
      <c r="H627">
        <v>1</v>
      </c>
      <c r="I627">
        <v>5.01</v>
      </c>
      <c r="J627" t="s">
        <v>21</v>
      </c>
      <c r="K627">
        <v>0.56964999999999999</v>
      </c>
      <c r="L627">
        <v>0.47367999999999999</v>
      </c>
      <c r="M627">
        <v>0.56962999999999997</v>
      </c>
      <c r="N627">
        <v>0.47360999999999998</v>
      </c>
    </row>
    <row r="628" spans="1:14" x14ac:dyDescent="0.25">
      <c r="A628" t="s">
        <v>115</v>
      </c>
      <c r="B628" t="s">
        <v>102</v>
      </c>
      <c r="C628">
        <v>3.3000000000000002E-2</v>
      </c>
      <c r="D628">
        <v>0.33001000000000003</v>
      </c>
      <c r="E628">
        <v>0.01</v>
      </c>
      <c r="F628" t="s">
        <v>24</v>
      </c>
      <c r="G628" t="s">
        <v>23</v>
      </c>
      <c r="H628">
        <v>1</v>
      </c>
      <c r="I628">
        <v>5.01</v>
      </c>
      <c r="J628" t="s">
        <v>21</v>
      </c>
      <c r="K628">
        <v>5.7725999999999997</v>
      </c>
      <c r="L628">
        <v>5.3741999999999998E-2</v>
      </c>
      <c r="M628">
        <v>5.7725999999999997</v>
      </c>
      <c r="N628">
        <v>5.3697000000000002E-2</v>
      </c>
    </row>
    <row r="629" spans="1:14" x14ac:dyDescent="0.25">
      <c r="A629" t="s">
        <v>115</v>
      </c>
      <c r="B629" t="s">
        <v>102</v>
      </c>
      <c r="C629">
        <v>3.3000000000000002E-2</v>
      </c>
      <c r="D629">
        <v>0.33001000000000003</v>
      </c>
      <c r="E629">
        <v>9.9999999999999995E-7</v>
      </c>
      <c r="F629" t="s">
        <v>24</v>
      </c>
      <c r="G629" t="s">
        <v>23</v>
      </c>
      <c r="H629">
        <v>5</v>
      </c>
      <c r="I629">
        <v>10.01</v>
      </c>
      <c r="J629" t="s">
        <v>21</v>
      </c>
      <c r="K629">
        <v>0.12</v>
      </c>
      <c r="L629">
        <v>2.2999999999999998</v>
      </c>
      <c r="M629">
        <v>0.11543</v>
      </c>
      <c r="N629">
        <v>2.3113999999999999</v>
      </c>
    </row>
    <row r="630" spans="1:14" x14ac:dyDescent="0.25">
      <c r="A630" t="s">
        <v>115</v>
      </c>
      <c r="B630" t="s">
        <v>102</v>
      </c>
      <c r="C630">
        <v>3.3000000000000002E-2</v>
      </c>
      <c r="D630">
        <v>0.33001000000000003</v>
      </c>
      <c r="E630">
        <v>1.0000000000000001E-5</v>
      </c>
      <c r="F630" t="s">
        <v>24</v>
      </c>
      <c r="G630" t="s">
        <v>23</v>
      </c>
      <c r="H630">
        <v>5</v>
      </c>
      <c r="I630">
        <v>10.01</v>
      </c>
      <c r="J630" t="s">
        <v>21</v>
      </c>
      <c r="K630">
        <v>0.12</v>
      </c>
      <c r="L630">
        <v>2.2999999999999998</v>
      </c>
      <c r="M630">
        <v>0.11552</v>
      </c>
      <c r="N630">
        <v>2.3111999999999999</v>
      </c>
    </row>
    <row r="631" spans="1:14" x14ac:dyDescent="0.25">
      <c r="A631" t="s">
        <v>115</v>
      </c>
      <c r="B631" t="s">
        <v>102</v>
      </c>
      <c r="C631">
        <v>3.3000000000000002E-2</v>
      </c>
      <c r="D631">
        <v>0.33001000000000003</v>
      </c>
      <c r="E631">
        <v>1E-4</v>
      </c>
      <c r="F631" t="s">
        <v>24</v>
      </c>
      <c r="G631" t="s">
        <v>23</v>
      </c>
      <c r="H631">
        <v>5</v>
      </c>
      <c r="I631">
        <v>10.01</v>
      </c>
      <c r="J631" t="s">
        <v>21</v>
      </c>
      <c r="K631">
        <v>0.12471</v>
      </c>
      <c r="L631">
        <v>2.2890999999999999</v>
      </c>
      <c r="M631">
        <v>0.12466000000000001</v>
      </c>
      <c r="N631">
        <v>2.2892000000000001</v>
      </c>
    </row>
    <row r="632" spans="1:14" x14ac:dyDescent="0.25">
      <c r="A632" t="s">
        <v>115</v>
      </c>
      <c r="B632" t="s">
        <v>102</v>
      </c>
      <c r="C632">
        <v>3.3000000000000002E-2</v>
      </c>
      <c r="D632">
        <v>0.33001000000000003</v>
      </c>
      <c r="E632">
        <v>1E-3</v>
      </c>
      <c r="F632" t="s">
        <v>24</v>
      </c>
      <c r="G632" t="s">
        <v>23</v>
      </c>
      <c r="H632">
        <v>5</v>
      </c>
      <c r="I632">
        <v>10.01</v>
      </c>
      <c r="J632" t="s">
        <v>21</v>
      </c>
      <c r="K632">
        <v>0.55922000000000005</v>
      </c>
      <c r="L632">
        <v>1.4903999999999999</v>
      </c>
      <c r="M632">
        <v>0.55915999999999999</v>
      </c>
      <c r="N632">
        <v>1.4903999999999999</v>
      </c>
    </row>
    <row r="633" spans="1:14" x14ac:dyDescent="0.25">
      <c r="A633" t="s">
        <v>115</v>
      </c>
      <c r="B633" t="s">
        <v>102</v>
      </c>
      <c r="C633">
        <v>3.3000000000000002E-2</v>
      </c>
      <c r="D633">
        <v>0.33001000000000003</v>
      </c>
      <c r="E633">
        <v>0.01</v>
      </c>
      <c r="F633" t="s">
        <v>24</v>
      </c>
      <c r="G633" t="s">
        <v>23</v>
      </c>
      <c r="H633">
        <v>5</v>
      </c>
      <c r="I633">
        <v>10.01</v>
      </c>
      <c r="J633" t="s">
        <v>21</v>
      </c>
      <c r="K633">
        <v>5.7697000000000003</v>
      </c>
      <c r="L633">
        <v>0.21298</v>
      </c>
      <c r="M633">
        <v>5.7697000000000003</v>
      </c>
      <c r="N633">
        <v>0.21288000000000001</v>
      </c>
    </row>
    <row r="634" spans="1:14" x14ac:dyDescent="0.25">
      <c r="A634" t="s">
        <v>115</v>
      </c>
      <c r="B634" t="s">
        <v>102</v>
      </c>
      <c r="C634">
        <v>3.3000000000000002E-2</v>
      </c>
      <c r="D634">
        <v>0.33001000000000003</v>
      </c>
      <c r="E634">
        <v>9.9999999999999995E-7</v>
      </c>
      <c r="F634" t="s">
        <v>24</v>
      </c>
      <c r="G634" t="s">
        <v>23</v>
      </c>
      <c r="H634">
        <v>10</v>
      </c>
      <c r="I634">
        <v>30</v>
      </c>
      <c r="J634" t="s">
        <v>21</v>
      </c>
      <c r="K634">
        <v>0.24</v>
      </c>
      <c r="L634">
        <v>4.5999999999999996</v>
      </c>
      <c r="M634">
        <v>0.23085</v>
      </c>
      <c r="N634">
        <v>4.6219000000000001</v>
      </c>
    </row>
    <row r="635" spans="1:14" x14ac:dyDescent="0.25">
      <c r="A635" t="s">
        <v>115</v>
      </c>
      <c r="B635" t="s">
        <v>102</v>
      </c>
      <c r="C635">
        <v>3.3000000000000002E-2</v>
      </c>
      <c r="D635">
        <v>0.33001000000000003</v>
      </c>
      <c r="E635">
        <v>1.0000000000000001E-5</v>
      </c>
      <c r="F635" t="s">
        <v>24</v>
      </c>
      <c r="G635" t="s">
        <v>23</v>
      </c>
      <c r="H635">
        <v>10</v>
      </c>
      <c r="I635">
        <v>30</v>
      </c>
      <c r="J635" t="s">
        <v>21</v>
      </c>
      <c r="K635">
        <v>0.24</v>
      </c>
      <c r="L635">
        <v>4.5999999999999996</v>
      </c>
      <c r="M635">
        <v>0.23089999999999999</v>
      </c>
      <c r="N635">
        <v>4.6218000000000004</v>
      </c>
    </row>
    <row r="636" spans="1:14" x14ac:dyDescent="0.25">
      <c r="A636" t="s">
        <v>115</v>
      </c>
      <c r="B636" t="s">
        <v>102</v>
      </c>
      <c r="C636">
        <v>3.3000000000000002E-2</v>
      </c>
      <c r="D636">
        <v>0.33001000000000003</v>
      </c>
      <c r="E636">
        <v>1E-4</v>
      </c>
      <c r="F636" t="s">
        <v>24</v>
      </c>
      <c r="G636" t="s">
        <v>23</v>
      </c>
      <c r="H636">
        <v>10</v>
      </c>
      <c r="I636">
        <v>30</v>
      </c>
      <c r="J636" t="s">
        <v>21</v>
      </c>
      <c r="K636">
        <v>0.24</v>
      </c>
      <c r="L636">
        <v>4.5999999999999996</v>
      </c>
      <c r="M636">
        <v>0.23555999999999999</v>
      </c>
      <c r="N636">
        <v>4.6105</v>
      </c>
    </row>
    <row r="637" spans="1:14" x14ac:dyDescent="0.25">
      <c r="A637" t="s">
        <v>115</v>
      </c>
      <c r="B637" t="s">
        <v>102</v>
      </c>
      <c r="C637">
        <v>3.3000000000000002E-2</v>
      </c>
      <c r="D637">
        <v>0.33001000000000003</v>
      </c>
      <c r="E637">
        <v>1E-3</v>
      </c>
      <c r="F637" t="s">
        <v>24</v>
      </c>
      <c r="G637" t="s">
        <v>23</v>
      </c>
      <c r="H637">
        <v>10</v>
      </c>
      <c r="I637">
        <v>30</v>
      </c>
      <c r="J637" t="s">
        <v>21</v>
      </c>
      <c r="K637">
        <v>0.56477999999999995</v>
      </c>
      <c r="L637">
        <v>3.8904999999999998</v>
      </c>
      <c r="M637">
        <v>0.56466000000000005</v>
      </c>
      <c r="N637">
        <v>3.8906000000000001</v>
      </c>
    </row>
    <row r="638" spans="1:14" x14ac:dyDescent="0.25">
      <c r="A638" t="s">
        <v>115</v>
      </c>
      <c r="B638" t="s">
        <v>102</v>
      </c>
      <c r="C638">
        <v>3.3000000000000002E-2</v>
      </c>
      <c r="D638">
        <v>0.33001000000000003</v>
      </c>
      <c r="E638">
        <v>0.01</v>
      </c>
      <c r="F638" t="s">
        <v>24</v>
      </c>
      <c r="G638" t="s">
        <v>23</v>
      </c>
      <c r="H638">
        <v>10</v>
      </c>
      <c r="I638">
        <v>30</v>
      </c>
      <c r="J638" t="s">
        <v>21</v>
      </c>
      <c r="K638">
        <v>5.7587000000000002</v>
      </c>
      <c r="L638">
        <v>0.83674000000000004</v>
      </c>
      <c r="M638">
        <v>5.7587000000000002</v>
      </c>
      <c r="N638">
        <v>0.83650999999999998</v>
      </c>
    </row>
    <row r="639" spans="1:14" x14ac:dyDescent="0.25">
      <c r="A639" t="s">
        <v>115</v>
      </c>
      <c r="B639" t="s">
        <v>102</v>
      </c>
      <c r="C639">
        <v>3.3000000000000002E-2</v>
      </c>
      <c r="D639">
        <v>0.33001000000000003</v>
      </c>
      <c r="E639">
        <v>9.9999999999999995E-7</v>
      </c>
      <c r="F639" t="s">
        <v>24</v>
      </c>
      <c r="G639" t="s">
        <v>23</v>
      </c>
      <c r="H639">
        <v>30</v>
      </c>
      <c r="I639">
        <v>30.01</v>
      </c>
      <c r="J639" t="s">
        <v>21</v>
      </c>
      <c r="K639">
        <v>0.24</v>
      </c>
      <c r="L639">
        <v>4.5999999999999996</v>
      </c>
      <c r="M639">
        <v>0.23085</v>
      </c>
      <c r="N639">
        <v>4.6219000000000001</v>
      </c>
    </row>
    <row r="640" spans="1:14" x14ac:dyDescent="0.25">
      <c r="A640" t="s">
        <v>115</v>
      </c>
      <c r="B640" t="s">
        <v>102</v>
      </c>
      <c r="C640">
        <v>3.3000000000000002E-2</v>
      </c>
      <c r="D640">
        <v>0.33001000000000003</v>
      </c>
      <c r="E640">
        <v>1.0000000000000001E-5</v>
      </c>
      <c r="F640" t="s">
        <v>24</v>
      </c>
      <c r="G640" t="s">
        <v>23</v>
      </c>
      <c r="H640">
        <v>30</v>
      </c>
      <c r="I640">
        <v>30.01</v>
      </c>
      <c r="J640" t="s">
        <v>21</v>
      </c>
      <c r="K640">
        <v>0.24</v>
      </c>
      <c r="L640">
        <v>4.5999999999999996</v>
      </c>
      <c r="M640">
        <v>0.23089999999999999</v>
      </c>
      <c r="N640">
        <v>4.6218000000000004</v>
      </c>
    </row>
    <row r="641" spans="1:14" x14ac:dyDescent="0.25">
      <c r="A641" t="s">
        <v>115</v>
      </c>
      <c r="B641" t="s">
        <v>102</v>
      </c>
      <c r="C641">
        <v>3.3000000000000002E-2</v>
      </c>
      <c r="D641">
        <v>0.33001000000000003</v>
      </c>
      <c r="E641">
        <v>1E-4</v>
      </c>
      <c r="F641" t="s">
        <v>24</v>
      </c>
      <c r="G641" t="s">
        <v>23</v>
      </c>
      <c r="H641">
        <v>30</v>
      </c>
      <c r="I641">
        <v>30.01</v>
      </c>
      <c r="J641" t="s">
        <v>21</v>
      </c>
      <c r="K641">
        <v>0.24</v>
      </c>
      <c r="L641">
        <v>4.5999999999999996</v>
      </c>
      <c r="M641">
        <v>0.23555999999999999</v>
      </c>
      <c r="N641">
        <v>4.6105</v>
      </c>
    </row>
    <row r="642" spans="1:14" x14ac:dyDescent="0.25">
      <c r="A642" t="s">
        <v>115</v>
      </c>
      <c r="B642" t="s">
        <v>102</v>
      </c>
      <c r="C642">
        <v>3.3000000000000002E-2</v>
      </c>
      <c r="D642">
        <v>0.33001000000000003</v>
      </c>
      <c r="E642">
        <v>1E-3</v>
      </c>
      <c r="F642" t="s">
        <v>24</v>
      </c>
      <c r="G642" t="s">
        <v>23</v>
      </c>
      <c r="H642">
        <v>30</v>
      </c>
      <c r="I642">
        <v>30.01</v>
      </c>
      <c r="J642" t="s">
        <v>21</v>
      </c>
      <c r="K642">
        <v>0.56477999999999995</v>
      </c>
      <c r="L642">
        <v>3.8904999999999998</v>
      </c>
      <c r="M642">
        <v>0.56466000000000005</v>
      </c>
      <c r="N642">
        <v>3.8906000000000001</v>
      </c>
    </row>
    <row r="643" spans="1:14" x14ac:dyDescent="0.25">
      <c r="A643" t="s">
        <v>115</v>
      </c>
      <c r="B643" t="s">
        <v>102</v>
      </c>
      <c r="C643">
        <v>3.3000000000000002E-2</v>
      </c>
      <c r="D643">
        <v>0.33001000000000003</v>
      </c>
      <c r="E643">
        <v>0.01</v>
      </c>
      <c r="F643" t="s">
        <v>24</v>
      </c>
      <c r="G643" t="s">
        <v>23</v>
      </c>
      <c r="H643">
        <v>30</v>
      </c>
      <c r="I643">
        <v>30.01</v>
      </c>
      <c r="J643" t="s">
        <v>21</v>
      </c>
      <c r="K643">
        <v>5.7587000000000002</v>
      </c>
      <c r="L643">
        <v>0.83674000000000004</v>
      </c>
      <c r="M643">
        <v>5.7587000000000002</v>
      </c>
      <c r="N643">
        <v>0.83650999999999998</v>
      </c>
    </row>
    <row r="644" spans="1:14" x14ac:dyDescent="0.25">
      <c r="A644" t="s">
        <v>115</v>
      </c>
      <c r="B644" t="s">
        <v>102</v>
      </c>
      <c r="C644">
        <v>0.33</v>
      </c>
      <c r="D644">
        <v>1.1000099999999999</v>
      </c>
      <c r="E644">
        <v>1.0000000000000001E-5</v>
      </c>
      <c r="F644" t="s">
        <v>24</v>
      </c>
      <c r="G644" t="s">
        <v>23</v>
      </c>
      <c r="H644">
        <v>0.01</v>
      </c>
      <c r="I644">
        <v>4.5010000000000001E-2</v>
      </c>
      <c r="J644" t="s">
        <v>21</v>
      </c>
      <c r="K644">
        <v>0.12</v>
      </c>
      <c r="L644">
        <v>2.1</v>
      </c>
      <c r="M644">
        <v>0.11617</v>
      </c>
      <c r="N644">
        <v>2.0783999999999998</v>
      </c>
    </row>
    <row r="645" spans="1:14" x14ac:dyDescent="0.25">
      <c r="A645" t="s">
        <v>115</v>
      </c>
      <c r="B645" t="s">
        <v>102</v>
      </c>
      <c r="C645">
        <v>0.33</v>
      </c>
      <c r="D645">
        <v>1.1000099999999999</v>
      </c>
      <c r="E645">
        <v>1E-4</v>
      </c>
      <c r="F645" t="s">
        <v>24</v>
      </c>
      <c r="G645" t="s">
        <v>23</v>
      </c>
      <c r="H645">
        <v>0.01</v>
      </c>
      <c r="I645">
        <v>4.5010000000000001E-2</v>
      </c>
      <c r="J645" t="s">
        <v>21</v>
      </c>
      <c r="K645">
        <v>0.12</v>
      </c>
      <c r="L645">
        <v>2.1</v>
      </c>
      <c r="M645">
        <v>0.11882</v>
      </c>
      <c r="N645">
        <v>2.0766</v>
      </c>
    </row>
    <row r="646" spans="1:14" x14ac:dyDescent="0.25">
      <c r="A646" t="s">
        <v>115</v>
      </c>
      <c r="B646" t="s">
        <v>102</v>
      </c>
      <c r="C646">
        <v>0.33</v>
      </c>
      <c r="D646">
        <v>1.1000099999999999</v>
      </c>
      <c r="E646">
        <v>1E-3</v>
      </c>
      <c r="F646" t="s">
        <v>24</v>
      </c>
      <c r="G646" t="s">
        <v>23</v>
      </c>
      <c r="H646">
        <v>0.01</v>
      </c>
      <c r="I646">
        <v>4.5010000000000001E-2</v>
      </c>
      <c r="J646" t="s">
        <v>21</v>
      </c>
      <c r="K646">
        <v>0.35291</v>
      </c>
      <c r="L646">
        <v>1.9255</v>
      </c>
      <c r="M646">
        <v>0.35283999999999999</v>
      </c>
      <c r="N646">
        <v>1.9254</v>
      </c>
    </row>
    <row r="647" spans="1:14" x14ac:dyDescent="0.25">
      <c r="A647" t="s">
        <v>115</v>
      </c>
      <c r="B647" t="s">
        <v>102</v>
      </c>
      <c r="C647">
        <v>0.33</v>
      </c>
      <c r="D647">
        <v>1.1000099999999999</v>
      </c>
      <c r="E647">
        <v>0.01</v>
      </c>
      <c r="F647" t="s">
        <v>24</v>
      </c>
      <c r="G647" t="s">
        <v>23</v>
      </c>
      <c r="H647">
        <v>0.01</v>
      </c>
      <c r="I647">
        <v>4.5010000000000001E-2</v>
      </c>
      <c r="J647" t="s">
        <v>21</v>
      </c>
      <c r="K647">
        <v>5.6471</v>
      </c>
      <c r="L647">
        <v>0.55145</v>
      </c>
      <c r="M647">
        <v>5.6471</v>
      </c>
      <c r="N647">
        <v>0.55120999999999998</v>
      </c>
    </row>
    <row r="648" spans="1:14" x14ac:dyDescent="0.25">
      <c r="A648" t="s">
        <v>115</v>
      </c>
      <c r="B648" t="s">
        <v>102</v>
      </c>
      <c r="C648">
        <v>0.33</v>
      </c>
      <c r="D648">
        <v>1.1000099999999999</v>
      </c>
      <c r="E648">
        <v>0.1</v>
      </c>
      <c r="F648" t="s">
        <v>24</v>
      </c>
      <c r="G648" t="s">
        <v>23</v>
      </c>
      <c r="H648">
        <v>0.01</v>
      </c>
      <c r="I648">
        <v>4.5010000000000001E-2</v>
      </c>
      <c r="J648" t="s">
        <v>21</v>
      </c>
      <c r="K648">
        <v>57.722000000000001</v>
      </c>
      <c r="L648">
        <v>5.7755000000000001E-2</v>
      </c>
      <c r="M648">
        <v>57.722000000000001</v>
      </c>
      <c r="N648">
        <v>5.7648999999999999E-2</v>
      </c>
    </row>
    <row r="649" spans="1:14" x14ac:dyDescent="0.25">
      <c r="A649" t="s">
        <v>115</v>
      </c>
      <c r="B649" t="s">
        <v>102</v>
      </c>
      <c r="C649">
        <v>0.33</v>
      </c>
      <c r="D649">
        <v>1.1000099999999999</v>
      </c>
      <c r="E649">
        <v>1.0000000000000001E-5</v>
      </c>
      <c r="F649" t="s">
        <v>24</v>
      </c>
      <c r="G649" t="s">
        <v>23</v>
      </c>
      <c r="H649">
        <v>4.4999999999999998E-2</v>
      </c>
      <c r="I649">
        <v>1.0000100000000001</v>
      </c>
      <c r="J649" t="s">
        <v>21</v>
      </c>
      <c r="K649">
        <v>0.12</v>
      </c>
      <c r="L649">
        <v>0.57999999999999996</v>
      </c>
      <c r="M649">
        <v>0.11734</v>
      </c>
      <c r="N649">
        <v>0.57738999999999996</v>
      </c>
    </row>
    <row r="650" spans="1:14" x14ac:dyDescent="0.25">
      <c r="A650" t="s">
        <v>115</v>
      </c>
      <c r="B650" t="s">
        <v>102</v>
      </c>
      <c r="C650">
        <v>0.33</v>
      </c>
      <c r="D650">
        <v>1.1000099999999999</v>
      </c>
      <c r="E650">
        <v>1E-4</v>
      </c>
      <c r="F650" t="s">
        <v>24</v>
      </c>
      <c r="G650" t="s">
        <v>23</v>
      </c>
      <c r="H650">
        <v>4.4999999999999998E-2</v>
      </c>
      <c r="I650">
        <v>1.0000100000000001</v>
      </c>
      <c r="J650" t="s">
        <v>21</v>
      </c>
      <c r="K650">
        <v>0.12267</v>
      </c>
      <c r="L650">
        <v>0.57757999999999998</v>
      </c>
      <c r="M650">
        <v>0.124</v>
      </c>
      <c r="N650">
        <v>0.57333000000000001</v>
      </c>
    </row>
    <row r="651" spans="1:14" x14ac:dyDescent="0.25">
      <c r="A651" t="s">
        <v>115</v>
      </c>
      <c r="B651" t="s">
        <v>102</v>
      </c>
      <c r="C651">
        <v>0.33</v>
      </c>
      <c r="D651">
        <v>1.1000099999999999</v>
      </c>
      <c r="E651">
        <v>1E-3</v>
      </c>
      <c r="F651" t="s">
        <v>24</v>
      </c>
      <c r="G651" t="s">
        <v>23</v>
      </c>
      <c r="H651">
        <v>4.4999999999999998E-2</v>
      </c>
      <c r="I651">
        <v>1.0000100000000001</v>
      </c>
      <c r="J651" t="s">
        <v>21</v>
      </c>
      <c r="K651">
        <v>0.52825</v>
      </c>
      <c r="L651">
        <v>0.38235000000000002</v>
      </c>
      <c r="M651">
        <v>0.52822999999999998</v>
      </c>
      <c r="N651">
        <v>0.38200000000000001</v>
      </c>
    </row>
    <row r="652" spans="1:14" x14ac:dyDescent="0.25">
      <c r="A652" t="s">
        <v>115</v>
      </c>
      <c r="B652" t="s">
        <v>102</v>
      </c>
      <c r="C652">
        <v>0.33</v>
      </c>
      <c r="D652">
        <v>1.1000099999999999</v>
      </c>
      <c r="E652">
        <v>0.01</v>
      </c>
      <c r="F652" t="s">
        <v>24</v>
      </c>
      <c r="G652" t="s">
        <v>23</v>
      </c>
      <c r="H652">
        <v>4.4999999999999998E-2</v>
      </c>
      <c r="I652">
        <v>1.0000100000000001</v>
      </c>
      <c r="J652" t="s">
        <v>21</v>
      </c>
      <c r="K652">
        <v>5.7643000000000004</v>
      </c>
      <c r="L652">
        <v>5.3023000000000001E-2</v>
      </c>
      <c r="M652">
        <v>5.7643000000000004</v>
      </c>
      <c r="N652">
        <v>5.2760000000000001E-2</v>
      </c>
    </row>
    <row r="653" spans="1:14" x14ac:dyDescent="0.25">
      <c r="A653" t="s">
        <v>115</v>
      </c>
      <c r="B653" t="s">
        <v>102</v>
      </c>
      <c r="C653">
        <v>0.33</v>
      </c>
      <c r="D653">
        <v>1.1000099999999999</v>
      </c>
      <c r="E653">
        <v>0.1</v>
      </c>
      <c r="F653" t="s">
        <v>24</v>
      </c>
      <c r="G653" t="s">
        <v>23</v>
      </c>
      <c r="H653">
        <v>4.4999999999999998E-2</v>
      </c>
      <c r="I653">
        <v>1.0000100000000001</v>
      </c>
      <c r="J653" t="s">
        <v>21</v>
      </c>
      <c r="K653">
        <v>57.734999999999999</v>
      </c>
      <c r="L653">
        <v>5.4079999999999996E-3</v>
      </c>
      <c r="M653">
        <v>57.734999999999999</v>
      </c>
      <c r="N653">
        <v>5.3017999999999997E-3</v>
      </c>
    </row>
    <row r="654" spans="1:14" x14ac:dyDescent="0.25">
      <c r="A654" t="s">
        <v>115</v>
      </c>
      <c r="B654" t="s">
        <v>102</v>
      </c>
      <c r="C654">
        <v>0.33</v>
      </c>
      <c r="D654">
        <v>1.1000099999999999</v>
      </c>
      <c r="E654">
        <v>1.0000000000000001E-5</v>
      </c>
      <c r="F654" t="s">
        <v>24</v>
      </c>
      <c r="G654" t="s">
        <v>23</v>
      </c>
      <c r="H654">
        <v>1</v>
      </c>
      <c r="I654">
        <v>5.01</v>
      </c>
      <c r="J654" t="s">
        <v>21</v>
      </c>
      <c r="K654">
        <v>1.2</v>
      </c>
      <c r="L654">
        <v>6.9</v>
      </c>
      <c r="M654">
        <v>1.1549</v>
      </c>
      <c r="N654">
        <v>6.9282000000000004</v>
      </c>
    </row>
    <row r="655" spans="1:14" x14ac:dyDescent="0.25">
      <c r="A655" t="s">
        <v>115</v>
      </c>
      <c r="B655" t="s">
        <v>102</v>
      </c>
      <c r="C655">
        <v>0.33</v>
      </c>
      <c r="D655">
        <v>1.1000099999999999</v>
      </c>
      <c r="E655">
        <v>1E-4</v>
      </c>
      <c r="F655" t="s">
        <v>24</v>
      </c>
      <c r="G655" t="s">
        <v>23</v>
      </c>
      <c r="H655">
        <v>1</v>
      </c>
      <c r="I655">
        <v>5.01</v>
      </c>
      <c r="J655" t="s">
        <v>21</v>
      </c>
      <c r="K655">
        <v>1.2</v>
      </c>
      <c r="L655">
        <v>6.9</v>
      </c>
      <c r="M655">
        <v>1.1555</v>
      </c>
      <c r="N655">
        <v>6.9278000000000004</v>
      </c>
    </row>
    <row r="656" spans="1:14" x14ac:dyDescent="0.25">
      <c r="A656" t="s">
        <v>115</v>
      </c>
      <c r="B656" t="s">
        <v>102</v>
      </c>
      <c r="C656">
        <v>0.33</v>
      </c>
      <c r="D656">
        <v>1.1000099999999999</v>
      </c>
      <c r="E656">
        <v>1E-3</v>
      </c>
      <c r="F656" t="s">
        <v>24</v>
      </c>
      <c r="G656" t="s">
        <v>23</v>
      </c>
      <c r="H656">
        <v>1</v>
      </c>
      <c r="I656">
        <v>5.01</v>
      </c>
      <c r="J656" t="s">
        <v>21</v>
      </c>
      <c r="K656">
        <v>1.2163999999999999</v>
      </c>
      <c r="L656">
        <v>6.8902999999999999</v>
      </c>
      <c r="M656">
        <v>1.2155</v>
      </c>
      <c r="N656">
        <v>6.8903999999999996</v>
      </c>
    </row>
    <row r="657" spans="1:14" x14ac:dyDescent="0.25">
      <c r="A657" t="s">
        <v>115</v>
      </c>
      <c r="B657" t="s">
        <v>102</v>
      </c>
      <c r="C657">
        <v>0.33</v>
      </c>
      <c r="D657">
        <v>1.1000099999999999</v>
      </c>
      <c r="E657">
        <v>0.01</v>
      </c>
      <c r="F657" t="s">
        <v>24</v>
      </c>
      <c r="G657" t="s">
        <v>23</v>
      </c>
      <c r="H657">
        <v>1</v>
      </c>
      <c r="I657">
        <v>5.01</v>
      </c>
      <c r="J657" t="s">
        <v>21</v>
      </c>
      <c r="K657">
        <v>5.1010999999999997</v>
      </c>
      <c r="L657">
        <v>4.9149000000000003</v>
      </c>
      <c r="M657">
        <v>5.0998000000000001</v>
      </c>
      <c r="N657">
        <v>4.9135999999999997</v>
      </c>
    </row>
    <row r="658" spans="1:14" x14ac:dyDescent="0.25">
      <c r="A658" t="s">
        <v>115</v>
      </c>
      <c r="B658" t="s">
        <v>102</v>
      </c>
      <c r="C658">
        <v>0.33</v>
      </c>
      <c r="D658">
        <v>1.1000099999999999</v>
      </c>
      <c r="E658">
        <v>0.1</v>
      </c>
      <c r="F658" t="s">
        <v>24</v>
      </c>
      <c r="G658" t="s">
        <v>23</v>
      </c>
      <c r="H658">
        <v>1</v>
      </c>
      <c r="I658">
        <v>5.01</v>
      </c>
      <c r="J658" t="s">
        <v>21</v>
      </c>
      <c r="K658">
        <v>57.597999999999999</v>
      </c>
      <c r="L658">
        <v>0.72965000000000002</v>
      </c>
      <c r="M658">
        <v>57.597999999999999</v>
      </c>
      <c r="N658">
        <v>0.72819</v>
      </c>
    </row>
    <row r="659" spans="1:14" x14ac:dyDescent="0.25">
      <c r="A659" t="s">
        <v>115</v>
      </c>
      <c r="B659" t="s">
        <v>102</v>
      </c>
      <c r="C659">
        <v>0.33</v>
      </c>
      <c r="D659">
        <v>1.1000099999999999</v>
      </c>
      <c r="E659">
        <v>1.0000000000000001E-5</v>
      </c>
      <c r="F659" t="s">
        <v>24</v>
      </c>
      <c r="G659" t="s">
        <v>23</v>
      </c>
      <c r="H659">
        <v>5</v>
      </c>
      <c r="I659">
        <v>10</v>
      </c>
      <c r="J659" t="s">
        <v>21</v>
      </c>
      <c r="K659">
        <v>5.8</v>
      </c>
      <c r="L659">
        <v>29</v>
      </c>
      <c r="M659">
        <v>5.7733999999999996</v>
      </c>
      <c r="N659">
        <v>28.867999999999999</v>
      </c>
    </row>
    <row r="660" spans="1:14" x14ac:dyDescent="0.25">
      <c r="A660" t="s">
        <v>115</v>
      </c>
      <c r="B660" t="s">
        <v>102</v>
      </c>
      <c r="C660">
        <v>0.33</v>
      </c>
      <c r="D660">
        <v>1.1000099999999999</v>
      </c>
      <c r="E660">
        <v>1E-4</v>
      </c>
      <c r="F660" t="s">
        <v>24</v>
      </c>
      <c r="G660" t="s">
        <v>23</v>
      </c>
      <c r="H660">
        <v>5</v>
      </c>
      <c r="I660">
        <v>10</v>
      </c>
      <c r="J660" t="s">
        <v>21</v>
      </c>
      <c r="K660">
        <v>5.8</v>
      </c>
      <c r="L660">
        <v>29</v>
      </c>
      <c r="M660">
        <v>5.7742000000000004</v>
      </c>
      <c r="N660">
        <v>28.867000000000001</v>
      </c>
    </row>
    <row r="661" spans="1:14" x14ac:dyDescent="0.25">
      <c r="A661" t="s">
        <v>115</v>
      </c>
      <c r="B661" t="s">
        <v>102</v>
      </c>
      <c r="C661">
        <v>0.33</v>
      </c>
      <c r="D661">
        <v>1.1000099999999999</v>
      </c>
      <c r="E661">
        <v>1E-3</v>
      </c>
      <c r="F661" t="s">
        <v>24</v>
      </c>
      <c r="G661" t="s">
        <v>23</v>
      </c>
      <c r="H661">
        <v>5</v>
      </c>
      <c r="I661">
        <v>10</v>
      </c>
      <c r="J661" t="s">
        <v>21</v>
      </c>
      <c r="K661">
        <v>5.8</v>
      </c>
      <c r="L661">
        <v>29</v>
      </c>
      <c r="M661">
        <v>5.7873999999999999</v>
      </c>
      <c r="N661">
        <v>28.859000000000002</v>
      </c>
    </row>
    <row r="662" spans="1:14" x14ac:dyDescent="0.25">
      <c r="A662" t="s">
        <v>115</v>
      </c>
      <c r="B662" t="s">
        <v>102</v>
      </c>
      <c r="C662">
        <v>0.33</v>
      </c>
      <c r="D662">
        <v>1.1000099999999999</v>
      </c>
      <c r="E662">
        <v>0.01</v>
      </c>
      <c r="F662" t="s">
        <v>24</v>
      </c>
      <c r="G662" t="s">
        <v>23</v>
      </c>
      <c r="H662">
        <v>5</v>
      </c>
      <c r="I662">
        <v>10</v>
      </c>
      <c r="J662" t="s">
        <v>21</v>
      </c>
      <c r="K662">
        <v>7.0907999999999998</v>
      </c>
      <c r="L662">
        <v>28.073</v>
      </c>
      <c r="M662">
        <v>7.0891000000000002</v>
      </c>
      <c r="N662">
        <v>28.073</v>
      </c>
    </row>
    <row r="663" spans="1:14" x14ac:dyDescent="0.25">
      <c r="A663" t="s">
        <v>115</v>
      </c>
      <c r="B663" t="s">
        <v>102</v>
      </c>
      <c r="C663">
        <v>0.33</v>
      </c>
      <c r="D663">
        <v>1.1000099999999999</v>
      </c>
      <c r="E663">
        <v>0.1</v>
      </c>
      <c r="F663" t="s">
        <v>24</v>
      </c>
      <c r="G663" t="s">
        <v>23</v>
      </c>
      <c r="H663">
        <v>5</v>
      </c>
      <c r="I663">
        <v>10</v>
      </c>
      <c r="J663" t="s">
        <v>21</v>
      </c>
      <c r="K663">
        <v>55.816000000000003</v>
      </c>
      <c r="L663">
        <v>11.862</v>
      </c>
      <c r="M663">
        <v>55.814999999999998</v>
      </c>
      <c r="N663">
        <v>11.86</v>
      </c>
    </row>
    <row r="664" spans="1:14" x14ac:dyDescent="0.25">
      <c r="A664" t="s">
        <v>115</v>
      </c>
      <c r="B664" t="s">
        <v>102</v>
      </c>
      <c r="C664">
        <v>0.33</v>
      </c>
      <c r="D664">
        <v>1.1000099999999999</v>
      </c>
      <c r="E664">
        <v>1.0000000000000001E-5</v>
      </c>
      <c r="F664" t="s">
        <v>24</v>
      </c>
      <c r="G664" t="s">
        <v>23</v>
      </c>
      <c r="H664">
        <v>10</v>
      </c>
      <c r="I664">
        <v>10.01</v>
      </c>
      <c r="J664" t="s">
        <v>21</v>
      </c>
      <c r="K664">
        <v>5.8</v>
      </c>
      <c r="L664">
        <v>29</v>
      </c>
      <c r="M664">
        <v>5.7733999999999996</v>
      </c>
      <c r="N664">
        <v>28.867999999999999</v>
      </c>
    </row>
    <row r="665" spans="1:14" x14ac:dyDescent="0.25">
      <c r="A665" t="s">
        <v>115</v>
      </c>
      <c r="B665" t="s">
        <v>102</v>
      </c>
      <c r="C665">
        <v>0.33</v>
      </c>
      <c r="D665">
        <v>1.1000099999999999</v>
      </c>
      <c r="E665">
        <v>1E-4</v>
      </c>
      <c r="F665" t="s">
        <v>24</v>
      </c>
      <c r="G665" t="s">
        <v>23</v>
      </c>
      <c r="H665">
        <v>10</v>
      </c>
      <c r="I665">
        <v>10.01</v>
      </c>
      <c r="J665" t="s">
        <v>21</v>
      </c>
      <c r="K665">
        <v>5.8</v>
      </c>
      <c r="L665">
        <v>29</v>
      </c>
      <c r="M665">
        <v>5.7742000000000004</v>
      </c>
      <c r="N665">
        <v>28.867000000000001</v>
      </c>
    </row>
    <row r="666" spans="1:14" x14ac:dyDescent="0.25">
      <c r="A666" t="s">
        <v>115</v>
      </c>
      <c r="B666" t="s">
        <v>102</v>
      </c>
      <c r="C666">
        <v>0.33</v>
      </c>
      <c r="D666">
        <v>1.1000099999999999</v>
      </c>
      <c r="E666">
        <v>1E-3</v>
      </c>
      <c r="F666" t="s">
        <v>24</v>
      </c>
      <c r="G666" t="s">
        <v>23</v>
      </c>
      <c r="H666">
        <v>10</v>
      </c>
      <c r="I666">
        <v>10.01</v>
      </c>
      <c r="J666" t="s">
        <v>21</v>
      </c>
      <c r="K666">
        <v>5.8</v>
      </c>
      <c r="L666">
        <v>29</v>
      </c>
      <c r="M666">
        <v>5.7873999999999999</v>
      </c>
      <c r="N666">
        <v>28.859000000000002</v>
      </c>
    </row>
    <row r="667" spans="1:14" x14ac:dyDescent="0.25">
      <c r="A667" t="s">
        <v>115</v>
      </c>
      <c r="B667" t="s">
        <v>102</v>
      </c>
      <c r="C667">
        <v>0.33</v>
      </c>
      <c r="D667">
        <v>1.1000099999999999</v>
      </c>
      <c r="E667">
        <v>0.01</v>
      </c>
      <c r="F667" t="s">
        <v>24</v>
      </c>
      <c r="G667" t="s">
        <v>23</v>
      </c>
      <c r="H667">
        <v>10</v>
      </c>
      <c r="I667">
        <v>10.01</v>
      </c>
      <c r="J667" t="s">
        <v>21</v>
      </c>
      <c r="K667">
        <v>7.0907999999999998</v>
      </c>
      <c r="L667">
        <v>28.073</v>
      </c>
      <c r="M667">
        <v>7.0891000000000002</v>
      </c>
      <c r="N667">
        <v>28.073</v>
      </c>
    </row>
    <row r="668" spans="1:14" x14ac:dyDescent="0.25">
      <c r="A668" t="s">
        <v>115</v>
      </c>
      <c r="B668" t="s">
        <v>102</v>
      </c>
      <c r="C668">
        <v>0.33</v>
      </c>
      <c r="D668">
        <v>1.1000099999999999</v>
      </c>
      <c r="E668">
        <v>0.1</v>
      </c>
      <c r="F668" t="s">
        <v>24</v>
      </c>
      <c r="G668" t="s">
        <v>23</v>
      </c>
      <c r="H668">
        <v>10</v>
      </c>
      <c r="I668">
        <v>10.01</v>
      </c>
      <c r="J668" t="s">
        <v>21</v>
      </c>
      <c r="K668">
        <v>55.816000000000003</v>
      </c>
      <c r="L668">
        <v>11.862</v>
      </c>
      <c r="M668">
        <v>55.814999999999998</v>
      </c>
      <c r="N668">
        <v>11.86</v>
      </c>
    </row>
    <row r="669" spans="1:14" x14ac:dyDescent="0.25">
      <c r="A669" t="s">
        <v>115</v>
      </c>
      <c r="B669" t="s">
        <v>102</v>
      </c>
      <c r="C669">
        <v>1.1000000000000001</v>
      </c>
      <c r="D669">
        <v>3.0009999999999999</v>
      </c>
      <c r="E669">
        <v>1.0000000000000001E-5</v>
      </c>
      <c r="F669" t="s">
        <v>24</v>
      </c>
      <c r="G669" t="s">
        <v>23</v>
      </c>
      <c r="H669">
        <v>0.01</v>
      </c>
      <c r="I669">
        <v>4.5010000000000001E-2</v>
      </c>
      <c r="J669" t="s">
        <v>21</v>
      </c>
      <c r="K669">
        <v>0.12</v>
      </c>
      <c r="L669">
        <v>2.1</v>
      </c>
      <c r="M669">
        <v>0.11589000000000001</v>
      </c>
      <c r="N669">
        <v>2.0787</v>
      </c>
    </row>
    <row r="670" spans="1:14" x14ac:dyDescent="0.25">
      <c r="A670" t="s">
        <v>115</v>
      </c>
      <c r="B670" t="s">
        <v>102</v>
      </c>
      <c r="C670">
        <v>1.1000000000000001</v>
      </c>
      <c r="D670">
        <v>3.0009999999999999</v>
      </c>
      <c r="E670">
        <v>1E-4</v>
      </c>
      <c r="F670" t="s">
        <v>24</v>
      </c>
      <c r="G670" t="s">
        <v>23</v>
      </c>
      <c r="H670">
        <v>0.01</v>
      </c>
      <c r="I670">
        <v>4.5010000000000001E-2</v>
      </c>
      <c r="J670" t="s">
        <v>21</v>
      </c>
      <c r="K670">
        <v>0.12</v>
      </c>
      <c r="L670">
        <v>2.1</v>
      </c>
      <c r="M670">
        <v>0.11676</v>
      </c>
      <c r="N670">
        <v>2.0785</v>
      </c>
    </row>
    <row r="671" spans="1:14" x14ac:dyDescent="0.25">
      <c r="A671" t="s">
        <v>115</v>
      </c>
      <c r="B671" t="s">
        <v>102</v>
      </c>
      <c r="C671">
        <v>1.1000000000000001</v>
      </c>
      <c r="D671">
        <v>3.0009999999999999</v>
      </c>
      <c r="E671">
        <v>1E-3</v>
      </c>
      <c r="F671" t="s">
        <v>24</v>
      </c>
      <c r="G671" t="s">
        <v>23</v>
      </c>
      <c r="H671">
        <v>0.01</v>
      </c>
      <c r="I671">
        <v>4.5010000000000001E-2</v>
      </c>
      <c r="J671" t="s">
        <v>21</v>
      </c>
      <c r="K671">
        <v>0.18892</v>
      </c>
      <c r="L671">
        <v>2.077</v>
      </c>
      <c r="M671">
        <v>0.20868</v>
      </c>
      <c r="N671">
        <v>2.0565000000000002</v>
      </c>
    </row>
    <row r="672" spans="1:14" x14ac:dyDescent="0.25">
      <c r="A672" t="s">
        <v>115</v>
      </c>
      <c r="B672" t="s">
        <v>102</v>
      </c>
      <c r="C672">
        <v>1.1000000000000001</v>
      </c>
      <c r="D672">
        <v>3.0009999999999999</v>
      </c>
      <c r="E672">
        <v>0.01</v>
      </c>
      <c r="F672" t="s">
        <v>24</v>
      </c>
      <c r="G672" t="s">
        <v>23</v>
      </c>
      <c r="H672">
        <v>0.01</v>
      </c>
      <c r="I672">
        <v>4.5010000000000001E-2</v>
      </c>
      <c r="J672" t="s">
        <v>21</v>
      </c>
      <c r="K672">
        <v>4.9070999999999998</v>
      </c>
      <c r="L672">
        <v>1.2281</v>
      </c>
      <c r="M672">
        <v>4.9043000000000001</v>
      </c>
      <c r="N672">
        <v>1.2264999999999999</v>
      </c>
    </row>
    <row r="673" spans="1:14" x14ac:dyDescent="0.25">
      <c r="A673" t="s">
        <v>115</v>
      </c>
      <c r="B673" t="s">
        <v>102</v>
      </c>
      <c r="C673">
        <v>1.1000000000000001</v>
      </c>
      <c r="D673">
        <v>3.0009999999999999</v>
      </c>
      <c r="E673">
        <v>0.1</v>
      </c>
      <c r="F673" t="s">
        <v>24</v>
      </c>
      <c r="G673" t="s">
        <v>23</v>
      </c>
      <c r="H673">
        <v>0.01</v>
      </c>
      <c r="I673">
        <v>4.5010000000000001E-2</v>
      </c>
      <c r="J673" t="s">
        <v>21</v>
      </c>
      <c r="K673">
        <v>57.613</v>
      </c>
      <c r="L673">
        <v>0.15837999999999999</v>
      </c>
      <c r="M673">
        <v>57.613</v>
      </c>
      <c r="N673">
        <v>0.15706000000000001</v>
      </c>
    </row>
    <row r="674" spans="1:14" x14ac:dyDescent="0.25">
      <c r="A674" t="s">
        <v>115</v>
      </c>
      <c r="B674" t="s">
        <v>102</v>
      </c>
      <c r="C674">
        <v>1.1000000000000001</v>
      </c>
      <c r="D674">
        <v>3.0009999999999999</v>
      </c>
      <c r="E674">
        <v>1.0000000000000001E-5</v>
      </c>
      <c r="F674" t="s">
        <v>24</v>
      </c>
      <c r="G674" t="s">
        <v>23</v>
      </c>
      <c r="H674">
        <v>4.4999999999999998E-2</v>
      </c>
      <c r="I674">
        <v>1.0000100000000001</v>
      </c>
      <c r="J674" t="s">
        <v>21</v>
      </c>
      <c r="K674">
        <v>0.13</v>
      </c>
      <c r="L674">
        <v>0.69</v>
      </c>
      <c r="M674">
        <v>0.11619</v>
      </c>
      <c r="N674">
        <v>0.69369000000000003</v>
      </c>
    </row>
    <row r="675" spans="1:14" x14ac:dyDescent="0.25">
      <c r="A675" t="s">
        <v>115</v>
      </c>
      <c r="B675" t="s">
        <v>102</v>
      </c>
      <c r="C675">
        <v>1.1000000000000001</v>
      </c>
      <c r="D675">
        <v>3.0009999999999999</v>
      </c>
      <c r="E675">
        <v>1E-4</v>
      </c>
      <c r="F675" t="s">
        <v>24</v>
      </c>
      <c r="G675" t="s">
        <v>23</v>
      </c>
      <c r="H675">
        <v>4.4999999999999998E-2</v>
      </c>
      <c r="I675">
        <v>1.0000100000000001</v>
      </c>
      <c r="J675" t="s">
        <v>21</v>
      </c>
      <c r="K675">
        <v>0.13</v>
      </c>
      <c r="L675">
        <v>0.69</v>
      </c>
      <c r="M675">
        <v>0.11867999999999999</v>
      </c>
      <c r="N675">
        <v>0.69310000000000005</v>
      </c>
    </row>
    <row r="676" spans="1:14" x14ac:dyDescent="0.25">
      <c r="A676" t="s">
        <v>115</v>
      </c>
      <c r="B676" t="s">
        <v>102</v>
      </c>
      <c r="C676">
        <v>1.1000000000000001</v>
      </c>
      <c r="D676">
        <v>3.0009999999999999</v>
      </c>
      <c r="E676">
        <v>1E-3</v>
      </c>
      <c r="F676" t="s">
        <v>24</v>
      </c>
      <c r="G676" t="s">
        <v>23</v>
      </c>
      <c r="H676">
        <v>4.4999999999999998E-2</v>
      </c>
      <c r="I676">
        <v>1.0000100000000001</v>
      </c>
      <c r="J676" t="s">
        <v>21</v>
      </c>
      <c r="K676">
        <v>0.35192000000000001</v>
      </c>
      <c r="L676">
        <v>0.64234000000000002</v>
      </c>
      <c r="M676">
        <v>0.34550999999999998</v>
      </c>
      <c r="N676">
        <v>0.6421</v>
      </c>
    </row>
    <row r="677" spans="1:14" x14ac:dyDescent="0.25">
      <c r="A677" t="s">
        <v>115</v>
      </c>
      <c r="B677" t="s">
        <v>102</v>
      </c>
      <c r="C677">
        <v>1.1000000000000001</v>
      </c>
      <c r="D677">
        <v>3.0009999999999999</v>
      </c>
      <c r="E677">
        <v>0.01</v>
      </c>
      <c r="F677" t="s">
        <v>24</v>
      </c>
      <c r="G677" t="s">
        <v>23</v>
      </c>
      <c r="H677">
        <v>4.4999999999999998E-2</v>
      </c>
      <c r="I677">
        <v>1.0000100000000001</v>
      </c>
      <c r="J677" t="s">
        <v>21</v>
      </c>
      <c r="K677">
        <v>5.6463000000000001</v>
      </c>
      <c r="L677">
        <v>0.18057000000000001</v>
      </c>
      <c r="M677">
        <v>5.6448</v>
      </c>
      <c r="N677">
        <v>0.17757999999999999</v>
      </c>
    </row>
    <row r="678" spans="1:14" x14ac:dyDescent="0.25">
      <c r="A678" t="s">
        <v>115</v>
      </c>
      <c r="B678" t="s">
        <v>102</v>
      </c>
      <c r="C678">
        <v>1.1000000000000001</v>
      </c>
      <c r="D678">
        <v>3.0009999999999999</v>
      </c>
      <c r="E678">
        <v>0.1</v>
      </c>
      <c r="F678" t="s">
        <v>24</v>
      </c>
      <c r="G678" t="s">
        <v>23</v>
      </c>
      <c r="H678">
        <v>4.4999999999999998E-2</v>
      </c>
      <c r="I678">
        <v>1.0000100000000001</v>
      </c>
      <c r="J678" t="s">
        <v>21</v>
      </c>
      <c r="K678">
        <v>57.722000000000001</v>
      </c>
      <c r="L678">
        <v>1.9812E-2</v>
      </c>
      <c r="M678">
        <v>57.722000000000001</v>
      </c>
      <c r="N678">
        <v>1.8474000000000001E-2</v>
      </c>
    </row>
    <row r="679" spans="1:14" x14ac:dyDescent="0.25">
      <c r="A679" t="s">
        <v>115</v>
      </c>
      <c r="B679" t="s">
        <v>102</v>
      </c>
      <c r="C679">
        <v>1.1000000000000001</v>
      </c>
      <c r="D679">
        <v>3.0009999999999999</v>
      </c>
      <c r="E679">
        <v>1.0000000000000001E-5</v>
      </c>
      <c r="F679" t="s">
        <v>24</v>
      </c>
      <c r="G679" t="s">
        <v>23</v>
      </c>
      <c r="H679">
        <v>1</v>
      </c>
      <c r="I679">
        <v>5.01</v>
      </c>
      <c r="J679" t="s">
        <v>21</v>
      </c>
      <c r="K679">
        <v>1.3</v>
      </c>
      <c r="L679">
        <v>6.9</v>
      </c>
      <c r="M679">
        <v>1.1548</v>
      </c>
      <c r="N679">
        <v>6.9283000000000001</v>
      </c>
    </row>
    <row r="680" spans="1:14" x14ac:dyDescent="0.25">
      <c r="A680" t="s">
        <v>115</v>
      </c>
      <c r="B680" t="s">
        <v>102</v>
      </c>
      <c r="C680">
        <v>1.1000000000000001</v>
      </c>
      <c r="D680">
        <v>3.0009999999999999</v>
      </c>
      <c r="E680">
        <v>1E-4</v>
      </c>
      <c r="F680" t="s">
        <v>24</v>
      </c>
      <c r="G680" t="s">
        <v>23</v>
      </c>
      <c r="H680">
        <v>1</v>
      </c>
      <c r="I680">
        <v>5.01</v>
      </c>
      <c r="J680" t="s">
        <v>21</v>
      </c>
      <c r="K680">
        <v>1.3</v>
      </c>
      <c r="L680">
        <v>6.9</v>
      </c>
      <c r="M680">
        <v>1.1552</v>
      </c>
      <c r="N680">
        <v>6.9282000000000004</v>
      </c>
    </row>
    <row r="681" spans="1:14" x14ac:dyDescent="0.25">
      <c r="A681" t="s">
        <v>115</v>
      </c>
      <c r="B681" t="s">
        <v>102</v>
      </c>
      <c r="C681">
        <v>1.1000000000000001</v>
      </c>
      <c r="D681">
        <v>3.0009999999999999</v>
      </c>
      <c r="E681">
        <v>1E-3</v>
      </c>
      <c r="F681" t="s">
        <v>24</v>
      </c>
      <c r="G681" t="s">
        <v>23</v>
      </c>
      <c r="H681">
        <v>1</v>
      </c>
      <c r="I681">
        <v>5.01</v>
      </c>
      <c r="J681" t="s">
        <v>21</v>
      </c>
      <c r="K681">
        <v>1.3</v>
      </c>
      <c r="L681">
        <v>6.9</v>
      </c>
      <c r="M681">
        <v>1.1803999999999999</v>
      </c>
      <c r="N681">
        <v>6.9222999999999999</v>
      </c>
    </row>
    <row r="682" spans="1:14" x14ac:dyDescent="0.25">
      <c r="A682" t="s">
        <v>115</v>
      </c>
      <c r="B682" t="s">
        <v>102</v>
      </c>
      <c r="C682">
        <v>1.1000000000000001</v>
      </c>
      <c r="D682">
        <v>3.0009999999999999</v>
      </c>
      <c r="E682">
        <v>0.01</v>
      </c>
      <c r="F682" t="s">
        <v>24</v>
      </c>
      <c r="G682" t="s">
        <v>23</v>
      </c>
      <c r="H682">
        <v>1</v>
      </c>
      <c r="I682">
        <v>5.01</v>
      </c>
      <c r="J682" t="s">
        <v>21</v>
      </c>
      <c r="K682">
        <v>3.4546999999999999</v>
      </c>
      <c r="L682">
        <v>6.4116</v>
      </c>
      <c r="M682">
        <v>3.4521000000000002</v>
      </c>
      <c r="N682">
        <v>6.4115000000000002</v>
      </c>
    </row>
    <row r="683" spans="1:14" x14ac:dyDescent="0.25">
      <c r="A683" t="s">
        <v>115</v>
      </c>
      <c r="B683" t="s">
        <v>102</v>
      </c>
      <c r="C683">
        <v>1.1000000000000001</v>
      </c>
      <c r="D683">
        <v>3.0009999999999999</v>
      </c>
      <c r="E683">
        <v>0.1</v>
      </c>
      <c r="F683" t="s">
        <v>24</v>
      </c>
      <c r="G683" t="s">
        <v>23</v>
      </c>
      <c r="H683">
        <v>1</v>
      </c>
      <c r="I683">
        <v>5.01</v>
      </c>
      <c r="J683" t="s">
        <v>21</v>
      </c>
      <c r="K683">
        <v>56.451000000000001</v>
      </c>
      <c r="L683">
        <v>1.7722</v>
      </c>
      <c r="M683">
        <v>56.451000000000001</v>
      </c>
      <c r="N683">
        <v>1.7709999999999999</v>
      </c>
    </row>
    <row r="684" spans="1:14" x14ac:dyDescent="0.25">
      <c r="A684" t="s">
        <v>115</v>
      </c>
      <c r="B684" t="s">
        <v>102</v>
      </c>
      <c r="C684">
        <v>1.1000000000000001</v>
      </c>
      <c r="D684">
        <v>3.0009999999999999</v>
      </c>
      <c r="E684">
        <v>1.0000000000000001E-5</v>
      </c>
      <c r="F684" t="s">
        <v>24</v>
      </c>
      <c r="G684" t="s">
        <v>23</v>
      </c>
      <c r="H684">
        <v>5</v>
      </c>
      <c r="I684">
        <v>10</v>
      </c>
      <c r="J684" t="s">
        <v>21</v>
      </c>
      <c r="K684">
        <v>5.8</v>
      </c>
      <c r="L684">
        <v>29</v>
      </c>
      <c r="M684">
        <v>5.7729999999999997</v>
      </c>
      <c r="N684">
        <v>28.867999999999999</v>
      </c>
    </row>
    <row r="685" spans="1:14" x14ac:dyDescent="0.25">
      <c r="A685" t="s">
        <v>115</v>
      </c>
      <c r="B685" t="s">
        <v>102</v>
      </c>
      <c r="C685">
        <v>1.1000000000000001</v>
      </c>
      <c r="D685">
        <v>3.0009999999999999</v>
      </c>
      <c r="E685">
        <v>1E-4</v>
      </c>
      <c r="F685" t="s">
        <v>24</v>
      </c>
      <c r="G685" t="s">
        <v>23</v>
      </c>
      <c r="H685">
        <v>5</v>
      </c>
      <c r="I685">
        <v>10</v>
      </c>
      <c r="J685" t="s">
        <v>21</v>
      </c>
      <c r="K685">
        <v>5.8</v>
      </c>
      <c r="L685">
        <v>29</v>
      </c>
      <c r="M685">
        <v>5.7731000000000003</v>
      </c>
      <c r="N685">
        <v>28.867999999999999</v>
      </c>
    </row>
    <row r="686" spans="1:14" x14ac:dyDescent="0.25">
      <c r="A686" t="s">
        <v>115</v>
      </c>
      <c r="B686" t="s">
        <v>102</v>
      </c>
      <c r="C686">
        <v>1.1000000000000001</v>
      </c>
      <c r="D686">
        <v>3.0009999999999999</v>
      </c>
      <c r="E686">
        <v>1E-3</v>
      </c>
      <c r="F686" t="s">
        <v>24</v>
      </c>
      <c r="G686" t="s">
        <v>23</v>
      </c>
      <c r="H686">
        <v>5</v>
      </c>
      <c r="I686">
        <v>10</v>
      </c>
      <c r="J686" t="s">
        <v>21</v>
      </c>
      <c r="K686">
        <v>5.8</v>
      </c>
      <c r="L686">
        <v>29</v>
      </c>
      <c r="M686">
        <v>5.78</v>
      </c>
      <c r="N686">
        <v>28.866</v>
      </c>
    </row>
    <row r="687" spans="1:14" x14ac:dyDescent="0.25">
      <c r="A687" t="s">
        <v>115</v>
      </c>
      <c r="B687" t="s">
        <v>102</v>
      </c>
      <c r="C687">
        <v>1.1000000000000001</v>
      </c>
      <c r="D687">
        <v>3.0009999999999999</v>
      </c>
      <c r="E687">
        <v>0.01</v>
      </c>
      <c r="F687" t="s">
        <v>24</v>
      </c>
      <c r="G687" t="s">
        <v>23</v>
      </c>
      <c r="H687">
        <v>5</v>
      </c>
      <c r="I687">
        <v>10</v>
      </c>
      <c r="J687" t="s">
        <v>21</v>
      </c>
      <c r="K687">
        <v>6.2283999999999997</v>
      </c>
      <c r="L687">
        <v>28.856999999999999</v>
      </c>
      <c r="M687">
        <v>6.3663999999999996</v>
      </c>
      <c r="N687">
        <v>28.73</v>
      </c>
    </row>
    <row r="688" spans="1:14" x14ac:dyDescent="0.25">
      <c r="A688" t="s">
        <v>115</v>
      </c>
      <c r="B688" t="s">
        <v>102</v>
      </c>
      <c r="C688">
        <v>1.1000000000000001</v>
      </c>
      <c r="D688">
        <v>3.0009999999999999</v>
      </c>
      <c r="E688">
        <v>0.1</v>
      </c>
      <c r="F688" t="s">
        <v>24</v>
      </c>
      <c r="G688" t="s">
        <v>23</v>
      </c>
      <c r="H688">
        <v>5</v>
      </c>
      <c r="I688">
        <v>10</v>
      </c>
      <c r="J688" t="s">
        <v>21</v>
      </c>
      <c r="K688">
        <v>45.661999999999999</v>
      </c>
      <c r="L688">
        <v>21.093</v>
      </c>
      <c r="M688">
        <v>45.658999999999999</v>
      </c>
      <c r="N688">
        <v>21.091999999999999</v>
      </c>
    </row>
    <row r="689" spans="1:14" x14ac:dyDescent="0.25">
      <c r="A689" t="s">
        <v>115</v>
      </c>
      <c r="B689" t="s">
        <v>102</v>
      </c>
      <c r="C689">
        <v>1.1000000000000001</v>
      </c>
      <c r="D689">
        <v>3.0009999999999999</v>
      </c>
      <c r="E689">
        <v>1.0000000000000001E-5</v>
      </c>
      <c r="F689" t="s">
        <v>24</v>
      </c>
      <c r="G689" t="s">
        <v>23</v>
      </c>
      <c r="H689">
        <v>10</v>
      </c>
      <c r="I689">
        <v>10.01</v>
      </c>
      <c r="J689" t="s">
        <v>21</v>
      </c>
      <c r="K689">
        <v>5.8</v>
      </c>
      <c r="L689">
        <v>29</v>
      </c>
      <c r="M689">
        <v>5.7729999999999997</v>
      </c>
      <c r="N689">
        <v>28.867999999999999</v>
      </c>
    </row>
    <row r="690" spans="1:14" x14ac:dyDescent="0.25">
      <c r="A690" t="s">
        <v>115</v>
      </c>
      <c r="B690" t="s">
        <v>102</v>
      </c>
      <c r="C690">
        <v>1.1000000000000001</v>
      </c>
      <c r="D690">
        <v>3.0009999999999999</v>
      </c>
      <c r="E690">
        <v>1E-4</v>
      </c>
      <c r="F690" t="s">
        <v>24</v>
      </c>
      <c r="G690" t="s">
        <v>23</v>
      </c>
      <c r="H690">
        <v>10</v>
      </c>
      <c r="I690">
        <v>10.01</v>
      </c>
      <c r="J690" t="s">
        <v>21</v>
      </c>
      <c r="K690">
        <v>5.8</v>
      </c>
      <c r="L690">
        <v>29</v>
      </c>
      <c r="M690">
        <v>5.7731000000000003</v>
      </c>
      <c r="N690">
        <v>28.867999999999999</v>
      </c>
    </row>
    <row r="691" spans="1:14" x14ac:dyDescent="0.25">
      <c r="A691" t="s">
        <v>115</v>
      </c>
      <c r="B691" t="s">
        <v>102</v>
      </c>
      <c r="C691">
        <v>1.1000000000000001</v>
      </c>
      <c r="D691">
        <v>3.0009999999999999</v>
      </c>
      <c r="E691">
        <v>1E-3</v>
      </c>
      <c r="F691" t="s">
        <v>24</v>
      </c>
      <c r="G691" t="s">
        <v>23</v>
      </c>
      <c r="H691">
        <v>10</v>
      </c>
      <c r="I691">
        <v>10.01</v>
      </c>
      <c r="J691" t="s">
        <v>21</v>
      </c>
      <c r="K691">
        <v>5.8</v>
      </c>
      <c r="L691">
        <v>29</v>
      </c>
      <c r="M691">
        <v>5.78</v>
      </c>
      <c r="N691">
        <v>28.866</v>
      </c>
    </row>
    <row r="692" spans="1:14" x14ac:dyDescent="0.25">
      <c r="A692" t="s">
        <v>115</v>
      </c>
      <c r="B692" t="s">
        <v>102</v>
      </c>
      <c r="C692">
        <v>1.1000000000000001</v>
      </c>
      <c r="D692">
        <v>3.0009999999999999</v>
      </c>
      <c r="E692">
        <v>0.01</v>
      </c>
      <c r="F692" t="s">
        <v>24</v>
      </c>
      <c r="G692" t="s">
        <v>23</v>
      </c>
      <c r="H692">
        <v>10</v>
      </c>
      <c r="I692">
        <v>10.01</v>
      </c>
      <c r="J692" t="s">
        <v>21</v>
      </c>
      <c r="K692">
        <v>6.2283999999999997</v>
      </c>
      <c r="L692">
        <v>28.856999999999999</v>
      </c>
      <c r="M692">
        <v>6.3663999999999996</v>
      </c>
      <c r="N692">
        <v>28.73</v>
      </c>
    </row>
    <row r="693" spans="1:14" x14ac:dyDescent="0.25">
      <c r="A693" t="s">
        <v>115</v>
      </c>
      <c r="B693" t="s">
        <v>102</v>
      </c>
      <c r="C693">
        <v>1.1000000000000001</v>
      </c>
      <c r="D693">
        <v>3.0009999999999999</v>
      </c>
      <c r="E693">
        <v>0.1</v>
      </c>
      <c r="F693" t="s">
        <v>24</v>
      </c>
      <c r="G693" t="s">
        <v>23</v>
      </c>
      <c r="H693">
        <v>10</v>
      </c>
      <c r="I693">
        <v>10.01</v>
      </c>
      <c r="J693" t="s">
        <v>21</v>
      </c>
      <c r="K693">
        <v>45.661999999999999</v>
      </c>
      <c r="L693">
        <v>21.093</v>
      </c>
      <c r="M693">
        <v>45.658999999999999</v>
      </c>
      <c r="N693">
        <v>21.091999999999999</v>
      </c>
    </row>
    <row r="694" spans="1:14" x14ac:dyDescent="0.25">
      <c r="A694" t="s">
        <v>115</v>
      </c>
      <c r="B694" t="s">
        <v>102</v>
      </c>
      <c r="C694">
        <v>3</v>
      </c>
      <c r="D694">
        <v>11.000999999999999</v>
      </c>
      <c r="E694">
        <v>1E-4</v>
      </c>
      <c r="F694" t="s">
        <v>24</v>
      </c>
      <c r="G694" t="s">
        <v>23</v>
      </c>
      <c r="H694">
        <v>4.4999999999999998E-2</v>
      </c>
      <c r="I694">
        <v>0.10001</v>
      </c>
      <c r="J694" t="s">
        <v>21</v>
      </c>
      <c r="K694">
        <v>2.4</v>
      </c>
      <c r="L694">
        <v>0.69</v>
      </c>
      <c r="M694">
        <v>2.3298000000000001</v>
      </c>
      <c r="N694">
        <v>0.69372999999999996</v>
      </c>
    </row>
    <row r="695" spans="1:14" x14ac:dyDescent="0.25">
      <c r="A695" t="s">
        <v>115</v>
      </c>
      <c r="B695" t="s">
        <v>102</v>
      </c>
      <c r="C695">
        <v>3</v>
      </c>
      <c r="D695">
        <v>11.000999999999999</v>
      </c>
      <c r="E695">
        <v>1E-3</v>
      </c>
      <c r="F695" t="s">
        <v>24</v>
      </c>
      <c r="G695" t="s">
        <v>23</v>
      </c>
      <c r="H695">
        <v>4.4999999999999998E-2</v>
      </c>
      <c r="I695">
        <v>0.10001</v>
      </c>
      <c r="J695" t="s">
        <v>21</v>
      </c>
      <c r="K695">
        <v>2.4</v>
      </c>
      <c r="L695">
        <v>0.69</v>
      </c>
      <c r="M695">
        <v>2.3708999999999998</v>
      </c>
      <c r="N695">
        <v>0.69111999999999996</v>
      </c>
    </row>
    <row r="696" spans="1:14" x14ac:dyDescent="0.25">
      <c r="A696" t="s">
        <v>115</v>
      </c>
      <c r="B696" t="s">
        <v>102</v>
      </c>
      <c r="C696">
        <v>3</v>
      </c>
      <c r="D696">
        <v>11.000999999999999</v>
      </c>
      <c r="E696">
        <v>0.01</v>
      </c>
      <c r="F696" t="s">
        <v>24</v>
      </c>
      <c r="G696" t="s">
        <v>23</v>
      </c>
      <c r="H696">
        <v>4.4999999999999998E-2</v>
      </c>
      <c r="I696">
        <v>0.10001</v>
      </c>
      <c r="J696" t="s">
        <v>21</v>
      </c>
      <c r="K696">
        <v>5.6643999999999997</v>
      </c>
      <c r="L696">
        <v>0.53041000000000005</v>
      </c>
      <c r="M696">
        <v>5.6622000000000003</v>
      </c>
      <c r="N696">
        <v>0.53025999999999995</v>
      </c>
    </row>
    <row r="697" spans="1:14" x14ac:dyDescent="0.25">
      <c r="A697" t="s">
        <v>115</v>
      </c>
      <c r="B697" t="s">
        <v>102</v>
      </c>
      <c r="C697">
        <v>3</v>
      </c>
      <c r="D697">
        <v>11.000999999999999</v>
      </c>
      <c r="E697">
        <v>0.1</v>
      </c>
      <c r="F697" t="s">
        <v>24</v>
      </c>
      <c r="G697" t="s">
        <v>23</v>
      </c>
      <c r="H697">
        <v>4.4999999999999998E-2</v>
      </c>
      <c r="I697">
        <v>0.10001</v>
      </c>
      <c r="J697" t="s">
        <v>21</v>
      </c>
      <c r="K697">
        <v>57.646999999999998</v>
      </c>
      <c r="L697">
        <v>8.5551000000000002E-2</v>
      </c>
      <c r="M697">
        <v>57.646000000000001</v>
      </c>
      <c r="N697">
        <v>8.5343000000000002E-2</v>
      </c>
    </row>
    <row r="698" spans="1:14" x14ac:dyDescent="0.25">
      <c r="A698" t="s">
        <v>115</v>
      </c>
      <c r="B698" t="s">
        <v>102</v>
      </c>
      <c r="C698">
        <v>3</v>
      </c>
      <c r="D698">
        <v>11.000999999999999</v>
      </c>
      <c r="E698">
        <v>1</v>
      </c>
      <c r="F698" t="s">
        <v>24</v>
      </c>
      <c r="G698" t="s">
        <v>23</v>
      </c>
      <c r="H698">
        <v>4.4999999999999998E-2</v>
      </c>
      <c r="I698">
        <v>0.10001</v>
      </c>
      <c r="J698" t="s">
        <v>21</v>
      </c>
      <c r="K698">
        <v>577.35</v>
      </c>
      <c r="L698">
        <v>8.6937999999999998E-3</v>
      </c>
      <c r="M698">
        <v>577.35</v>
      </c>
      <c r="N698">
        <v>8.6087000000000004E-3</v>
      </c>
    </row>
    <row r="699" spans="1:14" x14ac:dyDescent="0.25">
      <c r="A699" t="s">
        <v>115</v>
      </c>
      <c r="B699" t="s">
        <v>102</v>
      </c>
      <c r="C699">
        <v>3</v>
      </c>
      <c r="D699">
        <v>11.000999999999999</v>
      </c>
      <c r="E699">
        <v>1E-4</v>
      </c>
      <c r="F699" t="s">
        <v>24</v>
      </c>
      <c r="G699" t="s">
        <v>23</v>
      </c>
      <c r="H699">
        <v>0.1</v>
      </c>
      <c r="I699">
        <v>1.0000100000000001</v>
      </c>
      <c r="J699" t="s">
        <v>21</v>
      </c>
      <c r="K699">
        <v>2.4</v>
      </c>
      <c r="L699">
        <v>1.2</v>
      </c>
      <c r="M699">
        <v>2.3239999999999998</v>
      </c>
      <c r="N699">
        <v>1.1553</v>
      </c>
    </row>
    <row r="700" spans="1:14" x14ac:dyDescent="0.25">
      <c r="A700" t="s">
        <v>115</v>
      </c>
      <c r="B700" t="s">
        <v>102</v>
      </c>
      <c r="C700">
        <v>3</v>
      </c>
      <c r="D700">
        <v>11.000999999999999</v>
      </c>
      <c r="E700">
        <v>1E-3</v>
      </c>
      <c r="F700" t="s">
        <v>24</v>
      </c>
      <c r="G700" t="s">
        <v>23</v>
      </c>
      <c r="H700">
        <v>0.1</v>
      </c>
      <c r="I700">
        <v>1.0000100000000001</v>
      </c>
      <c r="J700" t="s">
        <v>21</v>
      </c>
      <c r="K700">
        <v>2.4</v>
      </c>
      <c r="L700">
        <v>1.2</v>
      </c>
      <c r="M700">
        <v>2.3551000000000002</v>
      </c>
      <c r="N700">
        <v>1.1531</v>
      </c>
    </row>
    <row r="701" spans="1:14" x14ac:dyDescent="0.25">
      <c r="A701" t="s">
        <v>115</v>
      </c>
      <c r="B701" t="s">
        <v>102</v>
      </c>
      <c r="C701">
        <v>3</v>
      </c>
      <c r="D701">
        <v>11.000999999999999</v>
      </c>
      <c r="E701">
        <v>0.01</v>
      </c>
      <c r="F701" t="s">
        <v>24</v>
      </c>
      <c r="G701" t="s">
        <v>23</v>
      </c>
      <c r="H701">
        <v>0.1</v>
      </c>
      <c r="I701">
        <v>1.0000100000000001</v>
      </c>
      <c r="J701" t="s">
        <v>21</v>
      </c>
      <c r="K701">
        <v>5.1971999999999996</v>
      </c>
      <c r="L701">
        <v>0.99041000000000001</v>
      </c>
      <c r="M701">
        <v>5.1951000000000001</v>
      </c>
      <c r="N701">
        <v>0.99036000000000002</v>
      </c>
    </row>
    <row r="702" spans="1:14" x14ac:dyDescent="0.25">
      <c r="A702" t="s">
        <v>115</v>
      </c>
      <c r="B702" t="s">
        <v>102</v>
      </c>
      <c r="C702">
        <v>3</v>
      </c>
      <c r="D702">
        <v>11.000999999999999</v>
      </c>
      <c r="E702">
        <v>0.1</v>
      </c>
      <c r="F702" t="s">
        <v>24</v>
      </c>
      <c r="G702" t="s">
        <v>23</v>
      </c>
      <c r="H702">
        <v>0.1</v>
      </c>
      <c r="I702">
        <v>1.0000100000000001</v>
      </c>
      <c r="J702" t="s">
        <v>21</v>
      </c>
      <c r="K702">
        <v>57.411999999999999</v>
      </c>
      <c r="L702">
        <v>0.20433000000000001</v>
      </c>
      <c r="M702">
        <v>57.411000000000001</v>
      </c>
      <c r="N702">
        <v>0.20413000000000001</v>
      </c>
    </row>
    <row r="703" spans="1:14" x14ac:dyDescent="0.25">
      <c r="A703" t="s">
        <v>115</v>
      </c>
      <c r="B703" t="s">
        <v>102</v>
      </c>
      <c r="C703">
        <v>3</v>
      </c>
      <c r="D703">
        <v>11.000999999999999</v>
      </c>
      <c r="E703">
        <v>1</v>
      </c>
      <c r="F703" t="s">
        <v>24</v>
      </c>
      <c r="G703" t="s">
        <v>23</v>
      </c>
      <c r="H703">
        <v>0.1</v>
      </c>
      <c r="I703">
        <v>1.0000100000000001</v>
      </c>
      <c r="J703" t="s">
        <v>21</v>
      </c>
      <c r="K703">
        <v>577.32000000000005</v>
      </c>
      <c r="L703">
        <v>2.0884E-2</v>
      </c>
      <c r="M703">
        <v>577.32000000000005</v>
      </c>
      <c r="N703">
        <v>2.0799000000000002E-2</v>
      </c>
    </row>
    <row r="704" spans="1:14" x14ac:dyDescent="0.25">
      <c r="A704" t="s">
        <v>115</v>
      </c>
      <c r="B704" t="s">
        <v>102</v>
      </c>
      <c r="C704">
        <v>3</v>
      </c>
      <c r="D704">
        <v>11.000999999999999</v>
      </c>
      <c r="E704">
        <v>1E-4</v>
      </c>
      <c r="F704" t="s">
        <v>24</v>
      </c>
      <c r="G704" t="s">
        <v>23</v>
      </c>
      <c r="H704">
        <v>1</v>
      </c>
      <c r="I704">
        <v>5</v>
      </c>
      <c r="J704" t="s">
        <v>21</v>
      </c>
      <c r="K704">
        <v>2.5</v>
      </c>
      <c r="L704">
        <v>35</v>
      </c>
      <c r="M704">
        <v>2.3102999999999998</v>
      </c>
      <c r="N704">
        <v>34.640999999999998</v>
      </c>
    </row>
    <row r="705" spans="1:14" x14ac:dyDescent="0.25">
      <c r="A705" t="s">
        <v>115</v>
      </c>
      <c r="B705" t="s">
        <v>102</v>
      </c>
      <c r="C705">
        <v>3</v>
      </c>
      <c r="D705">
        <v>11.000999999999999</v>
      </c>
      <c r="E705">
        <v>1E-3</v>
      </c>
      <c r="F705" t="s">
        <v>24</v>
      </c>
      <c r="G705" t="s">
        <v>23</v>
      </c>
      <c r="H705">
        <v>1</v>
      </c>
      <c r="I705">
        <v>5</v>
      </c>
      <c r="J705" t="s">
        <v>21</v>
      </c>
      <c r="K705">
        <v>2.5</v>
      </c>
      <c r="L705">
        <v>35</v>
      </c>
      <c r="M705">
        <v>2.3111999999999999</v>
      </c>
      <c r="N705">
        <v>34.640999999999998</v>
      </c>
    </row>
    <row r="706" spans="1:14" x14ac:dyDescent="0.25">
      <c r="A706" t="s">
        <v>115</v>
      </c>
      <c r="B706" t="s">
        <v>102</v>
      </c>
      <c r="C706">
        <v>3</v>
      </c>
      <c r="D706">
        <v>11.000999999999999</v>
      </c>
      <c r="E706">
        <v>0.01</v>
      </c>
      <c r="F706" t="s">
        <v>24</v>
      </c>
      <c r="G706" t="s">
        <v>23</v>
      </c>
      <c r="H706">
        <v>1</v>
      </c>
      <c r="I706">
        <v>5</v>
      </c>
      <c r="J706" t="s">
        <v>21</v>
      </c>
      <c r="K706">
        <v>2.5</v>
      </c>
      <c r="L706">
        <v>35</v>
      </c>
      <c r="M706">
        <v>2.5084</v>
      </c>
      <c r="N706">
        <v>34.627000000000002</v>
      </c>
    </row>
    <row r="707" spans="1:14" x14ac:dyDescent="0.25">
      <c r="A707" t="s">
        <v>115</v>
      </c>
      <c r="B707" t="s">
        <v>102</v>
      </c>
      <c r="C707">
        <v>3</v>
      </c>
      <c r="D707">
        <v>11.000999999999999</v>
      </c>
      <c r="E707">
        <v>0.1</v>
      </c>
      <c r="F707" t="s">
        <v>24</v>
      </c>
      <c r="G707" t="s">
        <v>23</v>
      </c>
      <c r="H707">
        <v>1</v>
      </c>
      <c r="I707">
        <v>5</v>
      </c>
      <c r="J707" t="s">
        <v>21</v>
      </c>
      <c r="K707">
        <v>20.888000000000002</v>
      </c>
      <c r="L707">
        <v>33.345999999999997</v>
      </c>
      <c r="M707">
        <v>20.867000000000001</v>
      </c>
      <c r="N707">
        <v>33.347000000000001</v>
      </c>
    </row>
    <row r="708" spans="1:14" x14ac:dyDescent="0.25">
      <c r="A708" t="s">
        <v>115</v>
      </c>
      <c r="B708" t="s">
        <v>102</v>
      </c>
      <c r="C708">
        <v>3</v>
      </c>
      <c r="D708">
        <v>11.000999999999999</v>
      </c>
      <c r="E708">
        <v>1</v>
      </c>
      <c r="F708" t="s">
        <v>24</v>
      </c>
      <c r="G708" t="s">
        <v>23</v>
      </c>
      <c r="H708">
        <v>1</v>
      </c>
      <c r="I708">
        <v>5</v>
      </c>
      <c r="J708" t="s">
        <v>21</v>
      </c>
      <c r="K708">
        <v>547.30999999999995</v>
      </c>
      <c r="L708">
        <v>13.25</v>
      </c>
      <c r="M708">
        <v>547.29999999999995</v>
      </c>
      <c r="N708">
        <v>13.249000000000001</v>
      </c>
    </row>
    <row r="709" spans="1:14" x14ac:dyDescent="0.25">
      <c r="A709" t="s">
        <v>115</v>
      </c>
      <c r="B709" t="s">
        <v>102</v>
      </c>
      <c r="C709">
        <v>3</v>
      </c>
      <c r="D709">
        <v>11.000999999999999</v>
      </c>
      <c r="E709">
        <v>1E-4</v>
      </c>
      <c r="F709" t="s">
        <v>24</v>
      </c>
      <c r="G709" t="s">
        <v>23</v>
      </c>
      <c r="H709">
        <v>5</v>
      </c>
      <c r="I709">
        <v>5.01</v>
      </c>
      <c r="J709" t="s">
        <v>21</v>
      </c>
      <c r="K709">
        <v>2.5</v>
      </c>
      <c r="L709">
        <v>35</v>
      </c>
      <c r="M709">
        <v>2.3102999999999998</v>
      </c>
      <c r="N709">
        <v>34.640999999999998</v>
      </c>
    </row>
    <row r="710" spans="1:14" x14ac:dyDescent="0.25">
      <c r="A710" t="s">
        <v>115</v>
      </c>
      <c r="B710" t="s">
        <v>102</v>
      </c>
      <c r="C710">
        <v>3</v>
      </c>
      <c r="D710">
        <v>11.000999999999999</v>
      </c>
      <c r="E710">
        <v>1E-3</v>
      </c>
      <c r="F710" t="s">
        <v>24</v>
      </c>
      <c r="G710" t="s">
        <v>23</v>
      </c>
      <c r="H710">
        <v>5</v>
      </c>
      <c r="I710">
        <v>5.01</v>
      </c>
      <c r="J710" t="s">
        <v>21</v>
      </c>
      <c r="K710">
        <v>2.5</v>
      </c>
      <c r="L710">
        <v>35</v>
      </c>
      <c r="M710">
        <v>2.3111999999999999</v>
      </c>
      <c r="N710">
        <v>34.640999999999998</v>
      </c>
    </row>
    <row r="711" spans="1:14" x14ac:dyDescent="0.25">
      <c r="A711" t="s">
        <v>115</v>
      </c>
      <c r="B711" t="s">
        <v>102</v>
      </c>
      <c r="C711">
        <v>3</v>
      </c>
      <c r="D711">
        <v>11.000999999999999</v>
      </c>
      <c r="E711">
        <v>0.01</v>
      </c>
      <c r="F711" t="s">
        <v>24</v>
      </c>
      <c r="G711" t="s">
        <v>23</v>
      </c>
      <c r="H711">
        <v>5</v>
      </c>
      <c r="I711">
        <v>5.01</v>
      </c>
      <c r="J711" t="s">
        <v>21</v>
      </c>
      <c r="K711">
        <v>2.5</v>
      </c>
      <c r="L711">
        <v>35</v>
      </c>
      <c r="M711">
        <v>2.5084</v>
      </c>
      <c r="N711">
        <v>34.627000000000002</v>
      </c>
    </row>
    <row r="712" spans="1:14" x14ac:dyDescent="0.25">
      <c r="A712" t="s">
        <v>115</v>
      </c>
      <c r="B712" t="s">
        <v>102</v>
      </c>
      <c r="C712">
        <v>3</v>
      </c>
      <c r="D712">
        <v>11.000999999999999</v>
      </c>
      <c r="E712">
        <v>0.1</v>
      </c>
      <c r="F712" t="s">
        <v>24</v>
      </c>
      <c r="G712" t="s">
        <v>23</v>
      </c>
      <c r="H712">
        <v>5</v>
      </c>
      <c r="I712">
        <v>5.01</v>
      </c>
      <c r="J712" t="s">
        <v>21</v>
      </c>
      <c r="K712">
        <v>20.888000000000002</v>
      </c>
      <c r="L712">
        <v>33.345999999999997</v>
      </c>
      <c r="M712">
        <v>20.867000000000001</v>
      </c>
      <c r="N712">
        <v>33.347000000000001</v>
      </c>
    </row>
    <row r="713" spans="1:14" x14ac:dyDescent="0.25">
      <c r="A713" t="s">
        <v>115</v>
      </c>
      <c r="B713" t="s">
        <v>102</v>
      </c>
      <c r="C713">
        <v>3</v>
      </c>
      <c r="D713">
        <v>11.000999999999999</v>
      </c>
      <c r="E713">
        <v>1</v>
      </c>
      <c r="F713" t="s">
        <v>24</v>
      </c>
      <c r="G713" t="s">
        <v>23</v>
      </c>
      <c r="H713">
        <v>5</v>
      </c>
      <c r="I713">
        <v>5.01</v>
      </c>
      <c r="J713" t="s">
        <v>21</v>
      </c>
      <c r="K713">
        <v>547.30999999999995</v>
      </c>
      <c r="L713">
        <v>13.25</v>
      </c>
      <c r="M713">
        <v>547.29999999999995</v>
      </c>
      <c r="N713">
        <v>13.249000000000001</v>
      </c>
    </row>
    <row r="714" spans="1:14" x14ac:dyDescent="0.25">
      <c r="A714" t="s">
        <v>115</v>
      </c>
      <c r="B714" t="s">
        <v>102</v>
      </c>
      <c r="C714">
        <v>11</v>
      </c>
      <c r="D714">
        <v>20.501000000000001</v>
      </c>
      <c r="E714">
        <v>1E-4</v>
      </c>
      <c r="F714" t="s">
        <v>24</v>
      </c>
      <c r="G714" t="s">
        <v>23</v>
      </c>
      <c r="H714">
        <v>4.4999999999999998E-2</v>
      </c>
      <c r="I714">
        <v>0.10001</v>
      </c>
      <c r="J714" t="s">
        <v>21</v>
      </c>
      <c r="K714">
        <v>5.8</v>
      </c>
      <c r="L714">
        <v>1.4</v>
      </c>
      <c r="M714">
        <v>5.7744999999999997</v>
      </c>
      <c r="N714">
        <v>1.3859999999999999</v>
      </c>
    </row>
    <row r="715" spans="1:14" x14ac:dyDescent="0.25">
      <c r="A715" t="s">
        <v>115</v>
      </c>
      <c r="B715" t="s">
        <v>102</v>
      </c>
      <c r="C715">
        <v>11</v>
      </c>
      <c r="D715">
        <v>20.501000000000001</v>
      </c>
      <c r="E715">
        <v>1E-3</v>
      </c>
      <c r="F715" t="s">
        <v>24</v>
      </c>
      <c r="G715" t="s">
        <v>23</v>
      </c>
      <c r="H715">
        <v>4.4999999999999998E-2</v>
      </c>
      <c r="I715">
        <v>0.10001</v>
      </c>
      <c r="J715" t="s">
        <v>21</v>
      </c>
      <c r="K715">
        <v>5.8</v>
      </c>
      <c r="L715">
        <v>1.4</v>
      </c>
      <c r="M715">
        <v>5.7854999999999999</v>
      </c>
      <c r="N715">
        <v>1.3856999999999999</v>
      </c>
    </row>
    <row r="716" spans="1:14" x14ac:dyDescent="0.25">
      <c r="A716" t="s">
        <v>115</v>
      </c>
      <c r="B716" t="s">
        <v>102</v>
      </c>
      <c r="C716">
        <v>11</v>
      </c>
      <c r="D716">
        <v>20.501000000000001</v>
      </c>
      <c r="E716">
        <v>0.01</v>
      </c>
      <c r="F716" t="s">
        <v>24</v>
      </c>
      <c r="G716" t="s">
        <v>23</v>
      </c>
      <c r="H716">
        <v>4.4999999999999998E-2</v>
      </c>
      <c r="I716">
        <v>0.10001</v>
      </c>
      <c r="J716" t="s">
        <v>21</v>
      </c>
      <c r="K716">
        <v>6.9249000000000001</v>
      </c>
      <c r="L716">
        <v>1.3567</v>
      </c>
      <c r="M716">
        <v>6.9028</v>
      </c>
      <c r="N716">
        <v>1.3548</v>
      </c>
    </row>
    <row r="717" spans="1:14" x14ac:dyDescent="0.25">
      <c r="A717" t="s">
        <v>115</v>
      </c>
      <c r="B717" t="s">
        <v>102</v>
      </c>
      <c r="C717">
        <v>11</v>
      </c>
      <c r="D717">
        <v>20.501000000000001</v>
      </c>
      <c r="E717">
        <v>0.1</v>
      </c>
      <c r="F717" t="s">
        <v>24</v>
      </c>
      <c r="G717" t="s">
        <v>23</v>
      </c>
      <c r="H717">
        <v>4.4999999999999998E-2</v>
      </c>
      <c r="I717">
        <v>0.10001</v>
      </c>
      <c r="J717" t="s">
        <v>21</v>
      </c>
      <c r="K717">
        <v>55.152999999999999</v>
      </c>
      <c r="L717">
        <v>0.59996000000000005</v>
      </c>
      <c r="M717">
        <v>55.167999999999999</v>
      </c>
      <c r="N717">
        <v>0.59309999999999996</v>
      </c>
    </row>
    <row r="718" spans="1:14" x14ac:dyDescent="0.25">
      <c r="A718" t="s">
        <v>115</v>
      </c>
      <c r="B718" t="s">
        <v>102</v>
      </c>
      <c r="C718">
        <v>11</v>
      </c>
      <c r="D718">
        <v>20.501000000000001</v>
      </c>
      <c r="E718">
        <v>1</v>
      </c>
      <c r="F718" t="s">
        <v>24</v>
      </c>
      <c r="G718" t="s">
        <v>23</v>
      </c>
      <c r="H718">
        <v>4.4999999999999998E-2</v>
      </c>
      <c r="I718">
        <v>0.10001</v>
      </c>
      <c r="J718" t="s">
        <v>21</v>
      </c>
      <c r="K718">
        <v>579.65</v>
      </c>
      <c r="L718">
        <v>6.9317000000000004E-2</v>
      </c>
      <c r="M718">
        <v>579.66</v>
      </c>
      <c r="N718">
        <v>6.5887000000000001E-2</v>
      </c>
    </row>
    <row r="719" spans="1:14" x14ac:dyDescent="0.25">
      <c r="A719" t="s">
        <v>115</v>
      </c>
      <c r="B719" t="s">
        <v>102</v>
      </c>
      <c r="C719">
        <v>11</v>
      </c>
      <c r="D719">
        <v>20.501000000000001</v>
      </c>
      <c r="E719">
        <v>1E-4</v>
      </c>
      <c r="F719" t="s">
        <v>24</v>
      </c>
      <c r="G719" t="s">
        <v>23</v>
      </c>
      <c r="H719">
        <v>0.1</v>
      </c>
      <c r="I719">
        <v>1.0000100000000001</v>
      </c>
      <c r="J719" t="s">
        <v>21</v>
      </c>
      <c r="K719">
        <v>6.5</v>
      </c>
      <c r="L719">
        <v>1.7</v>
      </c>
      <c r="M719">
        <v>5.7754000000000003</v>
      </c>
      <c r="N719">
        <v>1.7323999999999999</v>
      </c>
    </row>
    <row r="720" spans="1:14" x14ac:dyDescent="0.25">
      <c r="A720" t="s">
        <v>115</v>
      </c>
      <c r="B720" t="s">
        <v>102</v>
      </c>
      <c r="C720">
        <v>11</v>
      </c>
      <c r="D720">
        <v>20.501000000000001</v>
      </c>
      <c r="E720">
        <v>1E-3</v>
      </c>
      <c r="F720" t="s">
        <v>24</v>
      </c>
      <c r="G720" t="s">
        <v>23</v>
      </c>
      <c r="H720">
        <v>0.1</v>
      </c>
      <c r="I720">
        <v>1.0000100000000001</v>
      </c>
      <c r="J720" t="s">
        <v>21</v>
      </c>
      <c r="K720">
        <v>6.5</v>
      </c>
      <c r="L720">
        <v>1.7</v>
      </c>
      <c r="M720">
        <v>5.7851999999999997</v>
      </c>
      <c r="N720">
        <v>1.7321</v>
      </c>
    </row>
    <row r="721" spans="1:14" x14ac:dyDescent="0.25">
      <c r="A721" t="s">
        <v>115</v>
      </c>
      <c r="B721" t="s">
        <v>102</v>
      </c>
      <c r="C721">
        <v>11</v>
      </c>
      <c r="D721">
        <v>20.501000000000001</v>
      </c>
      <c r="E721">
        <v>0.01</v>
      </c>
      <c r="F721" t="s">
        <v>24</v>
      </c>
      <c r="G721" t="s">
        <v>23</v>
      </c>
      <c r="H721">
        <v>0.1</v>
      </c>
      <c r="I721">
        <v>1.0000100000000001</v>
      </c>
      <c r="J721" t="s">
        <v>21</v>
      </c>
      <c r="K721">
        <v>6.7671000000000001</v>
      </c>
      <c r="L721">
        <v>1.7061999999999999</v>
      </c>
      <c r="M721">
        <v>6.7465999999999999</v>
      </c>
      <c r="N721">
        <v>1.7047000000000001</v>
      </c>
    </row>
    <row r="722" spans="1:14" x14ac:dyDescent="0.25">
      <c r="A722" t="s">
        <v>115</v>
      </c>
      <c r="B722" t="s">
        <v>102</v>
      </c>
      <c r="C722">
        <v>11</v>
      </c>
      <c r="D722">
        <v>20.501000000000001</v>
      </c>
      <c r="E722">
        <v>0.1</v>
      </c>
      <c r="F722" t="s">
        <v>24</v>
      </c>
      <c r="G722" t="s">
        <v>23</v>
      </c>
      <c r="H722">
        <v>0.1</v>
      </c>
      <c r="I722">
        <v>1.0000100000000001</v>
      </c>
      <c r="J722" t="s">
        <v>21</v>
      </c>
      <c r="K722">
        <v>53.698999999999998</v>
      </c>
      <c r="L722">
        <v>0.85924999999999996</v>
      </c>
      <c r="M722">
        <v>53.709000000000003</v>
      </c>
      <c r="N722">
        <v>0.85296000000000005</v>
      </c>
    </row>
    <row r="723" spans="1:14" x14ac:dyDescent="0.25">
      <c r="A723" t="s">
        <v>115</v>
      </c>
      <c r="B723" t="s">
        <v>102</v>
      </c>
      <c r="C723">
        <v>11</v>
      </c>
      <c r="D723">
        <v>20.501000000000001</v>
      </c>
      <c r="E723">
        <v>1</v>
      </c>
      <c r="F723" t="s">
        <v>24</v>
      </c>
      <c r="G723" t="s">
        <v>23</v>
      </c>
      <c r="H723">
        <v>0.1</v>
      </c>
      <c r="I723">
        <v>1.0000100000000001</v>
      </c>
      <c r="J723" t="s">
        <v>21</v>
      </c>
      <c r="K723">
        <v>579.44000000000005</v>
      </c>
      <c r="L723">
        <v>0.10199999999999999</v>
      </c>
      <c r="M723">
        <v>579.45000000000005</v>
      </c>
      <c r="N723">
        <v>9.8572000000000007E-2</v>
      </c>
    </row>
    <row r="724" spans="1:14" x14ac:dyDescent="0.25">
      <c r="A724" t="s">
        <v>115</v>
      </c>
      <c r="B724" t="s">
        <v>102</v>
      </c>
      <c r="C724">
        <v>11</v>
      </c>
      <c r="D724">
        <v>20.501000000000001</v>
      </c>
      <c r="E724">
        <v>1E-4</v>
      </c>
      <c r="F724" t="s">
        <v>24</v>
      </c>
      <c r="G724" t="s">
        <v>23</v>
      </c>
      <c r="H724">
        <v>1</v>
      </c>
      <c r="I724">
        <v>5</v>
      </c>
      <c r="J724" t="s">
        <v>21</v>
      </c>
      <c r="K724">
        <v>5.9</v>
      </c>
      <c r="L724">
        <v>35</v>
      </c>
      <c r="M724">
        <v>5.7742000000000004</v>
      </c>
      <c r="N724">
        <v>34.640999999999998</v>
      </c>
    </row>
    <row r="725" spans="1:14" x14ac:dyDescent="0.25">
      <c r="A725" t="s">
        <v>115</v>
      </c>
      <c r="B725" t="s">
        <v>102</v>
      </c>
      <c r="C725">
        <v>11</v>
      </c>
      <c r="D725">
        <v>20.501000000000001</v>
      </c>
      <c r="E725">
        <v>1E-3</v>
      </c>
      <c r="F725" t="s">
        <v>24</v>
      </c>
      <c r="G725" t="s">
        <v>23</v>
      </c>
      <c r="H725">
        <v>1</v>
      </c>
      <c r="I725">
        <v>5</v>
      </c>
      <c r="J725" t="s">
        <v>21</v>
      </c>
      <c r="K725">
        <v>5.9</v>
      </c>
      <c r="L725">
        <v>35</v>
      </c>
      <c r="M725">
        <v>5.7744999999999997</v>
      </c>
      <c r="N725">
        <v>34.640999999999998</v>
      </c>
    </row>
    <row r="726" spans="1:14" x14ac:dyDescent="0.25">
      <c r="A726" t="s">
        <v>115</v>
      </c>
      <c r="B726" t="s">
        <v>102</v>
      </c>
      <c r="C726">
        <v>11</v>
      </c>
      <c r="D726">
        <v>20.501000000000001</v>
      </c>
      <c r="E726">
        <v>0.01</v>
      </c>
      <c r="F726" t="s">
        <v>24</v>
      </c>
      <c r="G726" t="s">
        <v>23</v>
      </c>
      <c r="H726">
        <v>1</v>
      </c>
      <c r="I726">
        <v>5</v>
      </c>
      <c r="J726" t="s">
        <v>21</v>
      </c>
      <c r="K726">
        <v>5.9</v>
      </c>
      <c r="L726">
        <v>35</v>
      </c>
      <c r="M726">
        <v>5.8395000000000001</v>
      </c>
      <c r="N726">
        <v>34.639000000000003</v>
      </c>
    </row>
    <row r="727" spans="1:14" x14ac:dyDescent="0.25">
      <c r="A727" t="s">
        <v>115</v>
      </c>
      <c r="B727" t="s">
        <v>102</v>
      </c>
      <c r="C727">
        <v>11</v>
      </c>
      <c r="D727">
        <v>20.501000000000001</v>
      </c>
      <c r="E727">
        <v>0.1</v>
      </c>
      <c r="F727" t="s">
        <v>24</v>
      </c>
      <c r="G727" t="s">
        <v>23</v>
      </c>
      <c r="H727">
        <v>1</v>
      </c>
      <c r="I727">
        <v>5</v>
      </c>
      <c r="J727" t="s">
        <v>21</v>
      </c>
      <c r="K727">
        <v>6.5765000000000002</v>
      </c>
      <c r="L727">
        <v>34.962000000000003</v>
      </c>
      <c r="M727">
        <v>12.385999999999999</v>
      </c>
      <c r="N727">
        <v>34.433</v>
      </c>
    </row>
    <row r="728" spans="1:14" x14ac:dyDescent="0.25">
      <c r="A728" t="s">
        <v>115</v>
      </c>
      <c r="B728" t="s">
        <v>102</v>
      </c>
      <c r="C728">
        <v>11</v>
      </c>
      <c r="D728">
        <v>20.501000000000001</v>
      </c>
      <c r="E728">
        <v>1</v>
      </c>
      <c r="F728" t="s">
        <v>24</v>
      </c>
      <c r="G728" t="s">
        <v>23</v>
      </c>
      <c r="H728">
        <v>1</v>
      </c>
      <c r="I728">
        <v>5</v>
      </c>
      <c r="J728" t="s">
        <v>21</v>
      </c>
      <c r="K728">
        <v>437.55</v>
      </c>
      <c r="L728">
        <v>23.603000000000002</v>
      </c>
      <c r="M728">
        <v>437.54</v>
      </c>
      <c r="N728">
        <v>23.602</v>
      </c>
    </row>
    <row r="729" spans="1:14" x14ac:dyDescent="0.25">
      <c r="A729" t="s">
        <v>115</v>
      </c>
      <c r="B729" t="s">
        <v>102</v>
      </c>
      <c r="C729">
        <v>11</v>
      </c>
      <c r="D729">
        <v>20.501000000000001</v>
      </c>
      <c r="E729">
        <v>1E-4</v>
      </c>
      <c r="F729" t="s">
        <v>24</v>
      </c>
      <c r="G729" t="s">
        <v>23</v>
      </c>
      <c r="H729">
        <v>5</v>
      </c>
      <c r="I729">
        <v>5.01</v>
      </c>
      <c r="J729" t="s">
        <v>21</v>
      </c>
      <c r="K729">
        <v>5.9</v>
      </c>
      <c r="L729">
        <v>35</v>
      </c>
      <c r="M729">
        <v>5.7742000000000004</v>
      </c>
      <c r="N729">
        <v>34.640999999999998</v>
      </c>
    </row>
    <row r="730" spans="1:14" x14ac:dyDescent="0.25">
      <c r="A730" t="s">
        <v>115</v>
      </c>
      <c r="B730" t="s">
        <v>102</v>
      </c>
      <c r="C730">
        <v>11</v>
      </c>
      <c r="D730">
        <v>20.501000000000001</v>
      </c>
      <c r="E730">
        <v>1E-3</v>
      </c>
      <c r="F730" t="s">
        <v>24</v>
      </c>
      <c r="G730" t="s">
        <v>23</v>
      </c>
      <c r="H730">
        <v>5</v>
      </c>
      <c r="I730">
        <v>5.01</v>
      </c>
      <c r="J730" t="s">
        <v>21</v>
      </c>
      <c r="K730">
        <v>5.9</v>
      </c>
      <c r="L730">
        <v>35</v>
      </c>
      <c r="M730">
        <v>5.7744999999999997</v>
      </c>
      <c r="N730">
        <v>34.640999999999998</v>
      </c>
    </row>
    <row r="731" spans="1:14" x14ac:dyDescent="0.25">
      <c r="A731" t="s">
        <v>115</v>
      </c>
      <c r="B731" t="s">
        <v>102</v>
      </c>
      <c r="C731">
        <v>11</v>
      </c>
      <c r="D731">
        <v>20.501000000000001</v>
      </c>
      <c r="E731">
        <v>0.01</v>
      </c>
      <c r="F731" t="s">
        <v>24</v>
      </c>
      <c r="G731" t="s">
        <v>23</v>
      </c>
      <c r="H731">
        <v>5</v>
      </c>
      <c r="I731">
        <v>5.01</v>
      </c>
      <c r="J731" t="s">
        <v>21</v>
      </c>
      <c r="K731">
        <v>5.9</v>
      </c>
      <c r="L731">
        <v>35</v>
      </c>
      <c r="M731">
        <v>5.8395000000000001</v>
      </c>
      <c r="N731">
        <v>34.639000000000003</v>
      </c>
    </row>
    <row r="732" spans="1:14" x14ac:dyDescent="0.25">
      <c r="A732" t="s">
        <v>115</v>
      </c>
      <c r="B732" t="s">
        <v>102</v>
      </c>
      <c r="C732">
        <v>11</v>
      </c>
      <c r="D732">
        <v>20.501000000000001</v>
      </c>
      <c r="E732">
        <v>0.1</v>
      </c>
      <c r="F732" t="s">
        <v>24</v>
      </c>
      <c r="G732" t="s">
        <v>23</v>
      </c>
      <c r="H732">
        <v>5</v>
      </c>
      <c r="I732">
        <v>5.01</v>
      </c>
      <c r="J732" t="s">
        <v>21</v>
      </c>
      <c r="K732">
        <v>6.5765000000000002</v>
      </c>
      <c r="L732">
        <v>34.962000000000003</v>
      </c>
      <c r="M732">
        <v>12.385999999999999</v>
      </c>
      <c r="N732">
        <v>34.433</v>
      </c>
    </row>
    <row r="733" spans="1:14" x14ac:dyDescent="0.25">
      <c r="A733" t="s">
        <v>115</v>
      </c>
      <c r="B733" t="s">
        <v>102</v>
      </c>
      <c r="C733">
        <v>11</v>
      </c>
      <c r="D733">
        <v>20.501000000000001</v>
      </c>
      <c r="E733">
        <v>1</v>
      </c>
      <c r="F733" t="s">
        <v>24</v>
      </c>
      <c r="G733" t="s">
        <v>23</v>
      </c>
      <c r="H733">
        <v>5</v>
      </c>
      <c r="I733">
        <v>5.01</v>
      </c>
      <c r="J733" t="s">
        <v>21</v>
      </c>
      <c r="K733">
        <v>437.55</v>
      </c>
      <c r="L733">
        <v>23.603000000000002</v>
      </c>
      <c r="M733">
        <v>437.54</v>
      </c>
      <c r="N733">
        <v>23.602</v>
      </c>
    </row>
    <row r="734" spans="1:14" x14ac:dyDescent="0.25">
      <c r="A734" t="s">
        <v>115</v>
      </c>
      <c r="B734" t="s">
        <v>139</v>
      </c>
      <c r="C734">
        <v>1</v>
      </c>
      <c r="D734">
        <v>11.000999999999999</v>
      </c>
      <c r="E734">
        <v>1E-4</v>
      </c>
      <c r="F734" t="s">
        <v>24</v>
      </c>
      <c r="G734" t="s">
        <v>23</v>
      </c>
      <c r="H734">
        <v>0.01</v>
      </c>
      <c r="I734">
        <v>4.5010000000000001E-2</v>
      </c>
      <c r="J734" t="s">
        <v>21</v>
      </c>
      <c r="K734">
        <v>3.3</v>
      </c>
      <c r="L734">
        <v>2.7</v>
      </c>
      <c r="M734">
        <v>0.97318000000000005</v>
      </c>
      <c r="N734">
        <v>2.8730000000000002</v>
      </c>
    </row>
    <row r="735" spans="1:14" x14ac:dyDescent="0.25">
      <c r="A735" t="s">
        <v>115</v>
      </c>
      <c r="B735" t="s">
        <v>139</v>
      </c>
      <c r="C735">
        <v>1</v>
      </c>
      <c r="D735">
        <v>11.000999999999999</v>
      </c>
      <c r="E735">
        <v>1E-3</v>
      </c>
      <c r="F735" t="s">
        <v>24</v>
      </c>
      <c r="G735" t="s">
        <v>23</v>
      </c>
      <c r="H735">
        <v>0.01</v>
      </c>
      <c r="I735">
        <v>4.5010000000000001E-2</v>
      </c>
      <c r="J735" t="s">
        <v>21</v>
      </c>
      <c r="K735">
        <v>4.3265000000000002</v>
      </c>
      <c r="L735">
        <v>2.6149</v>
      </c>
      <c r="M735">
        <v>4.3204000000000002</v>
      </c>
      <c r="N735">
        <v>2.6147999999999998</v>
      </c>
    </row>
    <row r="736" spans="1:14" x14ac:dyDescent="0.25">
      <c r="A736" t="s">
        <v>115</v>
      </c>
      <c r="B736" t="s">
        <v>139</v>
      </c>
      <c r="C736">
        <v>1</v>
      </c>
      <c r="D736">
        <v>11.000999999999999</v>
      </c>
      <c r="E736">
        <v>0.01</v>
      </c>
      <c r="F736" t="s">
        <v>24</v>
      </c>
      <c r="G736" t="s">
        <v>23</v>
      </c>
      <c r="H736">
        <v>0.01</v>
      </c>
      <c r="I736">
        <v>4.5010000000000001E-2</v>
      </c>
      <c r="J736" t="s">
        <v>21</v>
      </c>
      <c r="K736">
        <v>57.286999999999999</v>
      </c>
      <c r="L736">
        <v>0.84058999999999995</v>
      </c>
      <c r="M736">
        <v>57.284999999999997</v>
      </c>
      <c r="N736">
        <v>0.83952000000000004</v>
      </c>
    </row>
    <row r="737" spans="1:14" x14ac:dyDescent="0.25">
      <c r="A737" t="s">
        <v>115</v>
      </c>
      <c r="B737" t="s">
        <v>139</v>
      </c>
      <c r="C737">
        <v>1</v>
      </c>
      <c r="D737">
        <v>11.000999999999999</v>
      </c>
      <c r="E737">
        <v>0.1</v>
      </c>
      <c r="F737" t="s">
        <v>24</v>
      </c>
      <c r="G737" t="s">
        <v>23</v>
      </c>
      <c r="H737">
        <v>0.01</v>
      </c>
      <c r="I737">
        <v>4.5010000000000001E-2</v>
      </c>
      <c r="J737" t="s">
        <v>21</v>
      </c>
      <c r="K737">
        <v>579.91999999999996</v>
      </c>
      <c r="L737">
        <v>9.0643000000000001E-2</v>
      </c>
      <c r="M737">
        <v>579.91999999999996</v>
      </c>
      <c r="N737">
        <v>9.0135999999999994E-2</v>
      </c>
    </row>
    <row r="738" spans="1:14" x14ac:dyDescent="0.25">
      <c r="A738" t="s">
        <v>115</v>
      </c>
      <c r="B738" t="s">
        <v>139</v>
      </c>
      <c r="C738">
        <v>1</v>
      </c>
      <c r="D738">
        <v>11.000999999999999</v>
      </c>
      <c r="E738">
        <v>1</v>
      </c>
      <c r="F738" t="s">
        <v>24</v>
      </c>
      <c r="G738" t="s">
        <v>23</v>
      </c>
      <c r="H738">
        <v>0.01</v>
      </c>
      <c r="I738">
        <v>4.5010000000000001E-2</v>
      </c>
      <c r="J738" t="s">
        <v>21</v>
      </c>
      <c r="K738">
        <v>5800</v>
      </c>
      <c r="L738">
        <v>9.2241000000000007E-3</v>
      </c>
      <c r="M738">
        <v>5800</v>
      </c>
      <c r="N738">
        <v>9.0206999999999996E-3</v>
      </c>
    </row>
    <row r="739" spans="1:14" x14ac:dyDescent="0.25">
      <c r="A739" t="s">
        <v>115</v>
      </c>
      <c r="B739" t="s">
        <v>139</v>
      </c>
      <c r="C739">
        <v>1</v>
      </c>
      <c r="D739">
        <v>11.000999999999999</v>
      </c>
      <c r="E739">
        <v>10</v>
      </c>
      <c r="F739" t="s">
        <v>24</v>
      </c>
      <c r="G739" t="s">
        <v>23</v>
      </c>
      <c r="H739">
        <v>0.01</v>
      </c>
      <c r="I739">
        <v>4.5010000000000001E-2</v>
      </c>
      <c r="J739" t="s">
        <v>21</v>
      </c>
      <c r="K739">
        <v>58000</v>
      </c>
      <c r="L739">
        <v>9.8346000000000002E-4</v>
      </c>
      <c r="M739">
        <v>58000</v>
      </c>
      <c r="N739">
        <v>9.0207999999999998E-4</v>
      </c>
    </row>
    <row r="740" spans="1:14" x14ac:dyDescent="0.25">
      <c r="A740" t="s">
        <v>115</v>
      </c>
      <c r="B740" t="s">
        <v>139</v>
      </c>
      <c r="C740">
        <v>1</v>
      </c>
      <c r="D740">
        <v>11.000999999999999</v>
      </c>
      <c r="E740">
        <v>1E-3</v>
      </c>
      <c r="F740" t="s">
        <v>24</v>
      </c>
      <c r="G740" t="s">
        <v>23</v>
      </c>
      <c r="H740">
        <v>4.4999999999999998E-2</v>
      </c>
      <c r="I740">
        <v>1.0000100000000001</v>
      </c>
      <c r="J740" t="s">
        <v>21</v>
      </c>
      <c r="K740">
        <v>0.66</v>
      </c>
      <c r="L740">
        <v>2.1</v>
      </c>
      <c r="M740">
        <v>0.65508</v>
      </c>
      <c r="N740">
        <v>2.0543</v>
      </c>
    </row>
    <row r="741" spans="1:14" x14ac:dyDescent="0.25">
      <c r="A741" t="s">
        <v>115</v>
      </c>
      <c r="B741" t="s">
        <v>139</v>
      </c>
      <c r="C741">
        <v>1</v>
      </c>
      <c r="D741">
        <v>11.000999999999999</v>
      </c>
      <c r="E741">
        <v>0.01</v>
      </c>
      <c r="F741" t="s">
        <v>24</v>
      </c>
      <c r="G741" t="s">
        <v>23</v>
      </c>
      <c r="H741">
        <v>4.4999999999999998E-2</v>
      </c>
      <c r="I741">
        <v>1.0000100000000001</v>
      </c>
      <c r="J741" t="s">
        <v>21</v>
      </c>
      <c r="K741">
        <v>4.6182999999999996</v>
      </c>
      <c r="L741">
        <v>1.7586999999999999</v>
      </c>
      <c r="M741">
        <v>4.6169000000000002</v>
      </c>
      <c r="N741">
        <v>1.7583</v>
      </c>
    </row>
    <row r="742" spans="1:14" x14ac:dyDescent="0.25">
      <c r="A742" t="s">
        <v>115</v>
      </c>
      <c r="B742" t="s">
        <v>139</v>
      </c>
      <c r="C742">
        <v>1</v>
      </c>
      <c r="D742">
        <v>11.000999999999999</v>
      </c>
      <c r="E742">
        <v>0.1</v>
      </c>
      <c r="F742" t="s">
        <v>24</v>
      </c>
      <c r="G742" t="s">
        <v>23</v>
      </c>
      <c r="H742">
        <v>4.4999999999999998E-2</v>
      </c>
      <c r="I742">
        <v>1.0000100000000001</v>
      </c>
      <c r="J742" t="s">
        <v>21</v>
      </c>
      <c r="K742">
        <v>57.618000000000002</v>
      </c>
      <c r="L742">
        <v>0.44323000000000001</v>
      </c>
      <c r="M742">
        <v>57.618000000000002</v>
      </c>
      <c r="N742">
        <v>0.44244</v>
      </c>
    </row>
    <row r="743" spans="1:14" x14ac:dyDescent="0.25">
      <c r="A743" t="s">
        <v>115</v>
      </c>
      <c r="B743" t="s">
        <v>139</v>
      </c>
      <c r="C743">
        <v>1</v>
      </c>
      <c r="D743">
        <v>11.000999999999999</v>
      </c>
      <c r="E743">
        <v>1</v>
      </c>
      <c r="F743" t="s">
        <v>24</v>
      </c>
      <c r="G743" t="s">
        <v>23</v>
      </c>
      <c r="H743">
        <v>4.4999999999999998E-2</v>
      </c>
      <c r="I743">
        <v>1.0000100000000001</v>
      </c>
      <c r="J743" t="s">
        <v>21</v>
      </c>
      <c r="K743">
        <v>579.96</v>
      </c>
      <c r="L743">
        <v>4.6302000000000003E-2</v>
      </c>
      <c r="M743">
        <v>579.96</v>
      </c>
      <c r="N743">
        <v>4.5959E-2</v>
      </c>
    </row>
    <row r="744" spans="1:14" x14ac:dyDescent="0.25">
      <c r="A744" t="s">
        <v>115</v>
      </c>
      <c r="B744" t="s">
        <v>139</v>
      </c>
      <c r="C744">
        <v>1</v>
      </c>
      <c r="D744">
        <v>11.000999999999999</v>
      </c>
      <c r="E744">
        <v>10</v>
      </c>
      <c r="F744" t="s">
        <v>24</v>
      </c>
      <c r="G744" t="s">
        <v>23</v>
      </c>
      <c r="H744">
        <v>4.4999999999999998E-2</v>
      </c>
      <c r="I744">
        <v>1.0000100000000001</v>
      </c>
      <c r="J744" t="s">
        <v>21</v>
      </c>
      <c r="K744">
        <v>5800</v>
      </c>
      <c r="L744">
        <v>4.7349999999999996E-3</v>
      </c>
      <c r="M744">
        <v>5800</v>
      </c>
      <c r="N744">
        <v>4.5976999999999997E-3</v>
      </c>
    </row>
    <row r="745" spans="1:14" x14ac:dyDescent="0.25">
      <c r="A745" t="s">
        <v>115</v>
      </c>
      <c r="B745" t="s">
        <v>139</v>
      </c>
      <c r="C745">
        <v>1</v>
      </c>
      <c r="D745">
        <v>11.000999999999999</v>
      </c>
      <c r="E745">
        <v>1E-3</v>
      </c>
      <c r="F745" t="s">
        <v>24</v>
      </c>
      <c r="G745" t="s">
        <v>23</v>
      </c>
      <c r="H745">
        <v>1</v>
      </c>
      <c r="I745">
        <v>5.01</v>
      </c>
      <c r="J745" t="s">
        <v>21</v>
      </c>
      <c r="K745">
        <v>12</v>
      </c>
      <c r="L745">
        <v>7.2</v>
      </c>
      <c r="M745">
        <v>11.404999999999999</v>
      </c>
      <c r="N745">
        <v>7.1882000000000001</v>
      </c>
    </row>
    <row r="746" spans="1:14" x14ac:dyDescent="0.25">
      <c r="A746" t="s">
        <v>115</v>
      </c>
      <c r="B746" t="s">
        <v>139</v>
      </c>
      <c r="C746">
        <v>1</v>
      </c>
      <c r="D746">
        <v>11.000999999999999</v>
      </c>
      <c r="E746">
        <v>0.01</v>
      </c>
      <c r="F746" t="s">
        <v>24</v>
      </c>
      <c r="G746" t="s">
        <v>23</v>
      </c>
      <c r="H746">
        <v>1</v>
      </c>
      <c r="I746">
        <v>5.01</v>
      </c>
      <c r="J746" t="s">
        <v>21</v>
      </c>
      <c r="K746">
        <v>12.361000000000001</v>
      </c>
      <c r="L746">
        <v>7.1186999999999996</v>
      </c>
      <c r="M746">
        <v>12.349</v>
      </c>
      <c r="N746">
        <v>7.1191000000000004</v>
      </c>
    </row>
    <row r="747" spans="1:14" x14ac:dyDescent="0.25">
      <c r="A747" t="s">
        <v>115</v>
      </c>
      <c r="B747" t="s">
        <v>139</v>
      </c>
      <c r="C747">
        <v>1</v>
      </c>
      <c r="D747">
        <v>11.000999999999999</v>
      </c>
      <c r="E747">
        <v>0.1</v>
      </c>
      <c r="F747" t="s">
        <v>24</v>
      </c>
      <c r="G747" t="s">
        <v>23</v>
      </c>
      <c r="H747">
        <v>1</v>
      </c>
      <c r="I747">
        <v>5.01</v>
      </c>
      <c r="J747" t="s">
        <v>21</v>
      </c>
      <c r="K747">
        <v>56.262</v>
      </c>
      <c r="L747">
        <v>4.6574</v>
      </c>
      <c r="M747">
        <v>56.247999999999998</v>
      </c>
      <c r="N747">
        <v>4.6563999999999997</v>
      </c>
    </row>
    <row r="748" spans="1:14" x14ac:dyDescent="0.25">
      <c r="A748" t="s">
        <v>115</v>
      </c>
      <c r="B748" t="s">
        <v>139</v>
      </c>
      <c r="C748">
        <v>1</v>
      </c>
      <c r="D748">
        <v>11.000999999999999</v>
      </c>
      <c r="E748">
        <v>1</v>
      </c>
      <c r="F748" t="s">
        <v>24</v>
      </c>
      <c r="G748" t="s">
        <v>23</v>
      </c>
      <c r="H748">
        <v>1</v>
      </c>
      <c r="I748">
        <v>5.01</v>
      </c>
      <c r="J748" t="s">
        <v>21</v>
      </c>
      <c r="K748">
        <v>579.63</v>
      </c>
      <c r="L748">
        <v>0.67288000000000003</v>
      </c>
      <c r="M748">
        <v>579.63</v>
      </c>
      <c r="N748">
        <v>0.67162999999999995</v>
      </c>
    </row>
    <row r="749" spans="1:14" x14ac:dyDescent="0.25">
      <c r="A749" t="s">
        <v>115</v>
      </c>
      <c r="B749" t="s">
        <v>139</v>
      </c>
      <c r="C749">
        <v>1</v>
      </c>
      <c r="D749">
        <v>11.000999999999999</v>
      </c>
      <c r="E749">
        <v>10</v>
      </c>
      <c r="F749" t="s">
        <v>24</v>
      </c>
      <c r="G749" t="s">
        <v>23</v>
      </c>
      <c r="H749">
        <v>1</v>
      </c>
      <c r="I749">
        <v>5.01</v>
      </c>
      <c r="J749" t="s">
        <v>21</v>
      </c>
      <c r="K749">
        <v>5800</v>
      </c>
      <c r="L749">
        <v>6.8090999999999999E-2</v>
      </c>
      <c r="M749">
        <v>5800</v>
      </c>
      <c r="N749">
        <v>6.7582000000000003E-2</v>
      </c>
    </row>
    <row r="750" spans="1:14" x14ac:dyDescent="0.25">
      <c r="A750" t="s">
        <v>115</v>
      </c>
      <c r="B750" t="s">
        <v>139</v>
      </c>
      <c r="C750">
        <v>1</v>
      </c>
      <c r="D750">
        <v>11.000999999999999</v>
      </c>
      <c r="E750">
        <v>1E-3</v>
      </c>
      <c r="F750" t="s">
        <v>24</v>
      </c>
      <c r="G750" t="s">
        <v>23</v>
      </c>
      <c r="H750">
        <v>5</v>
      </c>
      <c r="I750">
        <v>10</v>
      </c>
      <c r="J750" t="s">
        <v>21</v>
      </c>
      <c r="K750">
        <v>58</v>
      </c>
      <c r="L750">
        <v>29</v>
      </c>
      <c r="M750">
        <v>57.703000000000003</v>
      </c>
      <c r="N750">
        <v>28.928999999999998</v>
      </c>
    </row>
    <row r="751" spans="1:14" x14ac:dyDescent="0.25">
      <c r="A751" t="s">
        <v>115</v>
      </c>
      <c r="B751" t="s">
        <v>139</v>
      </c>
      <c r="C751">
        <v>1</v>
      </c>
      <c r="D751">
        <v>11.000999999999999</v>
      </c>
      <c r="E751">
        <v>0.01</v>
      </c>
      <c r="F751" t="s">
        <v>24</v>
      </c>
      <c r="G751" t="s">
        <v>23</v>
      </c>
      <c r="H751">
        <v>5</v>
      </c>
      <c r="I751">
        <v>10</v>
      </c>
      <c r="J751" t="s">
        <v>21</v>
      </c>
      <c r="K751">
        <v>58</v>
      </c>
      <c r="L751">
        <v>28.914000000000001</v>
      </c>
      <c r="M751">
        <v>57.905000000000001</v>
      </c>
      <c r="N751">
        <v>28.914999999999999</v>
      </c>
    </row>
    <row r="752" spans="1:14" x14ac:dyDescent="0.25">
      <c r="A752" t="s">
        <v>115</v>
      </c>
      <c r="B752" t="s">
        <v>139</v>
      </c>
      <c r="C752">
        <v>1</v>
      </c>
      <c r="D752">
        <v>11.000999999999999</v>
      </c>
      <c r="E752">
        <v>0.1</v>
      </c>
      <c r="F752" t="s">
        <v>24</v>
      </c>
      <c r="G752" t="s">
        <v>23</v>
      </c>
      <c r="H752">
        <v>5</v>
      </c>
      <c r="I752">
        <v>10</v>
      </c>
      <c r="J752" t="s">
        <v>21</v>
      </c>
      <c r="K752">
        <v>76.668000000000006</v>
      </c>
      <c r="L752">
        <v>27.611000000000001</v>
      </c>
      <c r="M752">
        <v>76.638000000000005</v>
      </c>
      <c r="N752">
        <v>27.611999999999998</v>
      </c>
    </row>
    <row r="753" spans="1:14" x14ac:dyDescent="0.25">
      <c r="A753" t="s">
        <v>115</v>
      </c>
      <c r="B753" t="s">
        <v>139</v>
      </c>
      <c r="C753">
        <v>1</v>
      </c>
      <c r="D753">
        <v>11.000999999999999</v>
      </c>
      <c r="E753">
        <v>1</v>
      </c>
      <c r="F753" t="s">
        <v>24</v>
      </c>
      <c r="G753" t="s">
        <v>23</v>
      </c>
      <c r="H753">
        <v>5</v>
      </c>
      <c r="I753">
        <v>10</v>
      </c>
      <c r="J753" t="s">
        <v>21</v>
      </c>
      <c r="K753">
        <v>575.98</v>
      </c>
      <c r="L753">
        <v>10.476000000000001</v>
      </c>
      <c r="M753">
        <v>575.96</v>
      </c>
      <c r="N753">
        <v>10.474</v>
      </c>
    </row>
    <row r="754" spans="1:14" x14ac:dyDescent="0.25">
      <c r="A754" t="s">
        <v>115</v>
      </c>
      <c r="B754" t="s">
        <v>139</v>
      </c>
      <c r="C754">
        <v>1</v>
      </c>
      <c r="D754">
        <v>11.000999999999999</v>
      </c>
      <c r="E754">
        <v>10</v>
      </c>
      <c r="F754" t="s">
        <v>24</v>
      </c>
      <c r="G754" t="s">
        <v>23</v>
      </c>
      <c r="H754">
        <v>5</v>
      </c>
      <c r="I754">
        <v>10</v>
      </c>
      <c r="J754" t="s">
        <v>21</v>
      </c>
      <c r="K754">
        <v>5799.5</v>
      </c>
      <c r="L754">
        <v>1.1535</v>
      </c>
      <c r="M754">
        <v>5799.5</v>
      </c>
      <c r="N754">
        <v>1.1523000000000001</v>
      </c>
    </row>
    <row r="755" spans="1:14" x14ac:dyDescent="0.25">
      <c r="A755" t="s">
        <v>115</v>
      </c>
      <c r="B755" t="s">
        <v>139</v>
      </c>
      <c r="C755">
        <v>1</v>
      </c>
      <c r="D755">
        <v>11.000999999999999</v>
      </c>
      <c r="E755">
        <v>1E-3</v>
      </c>
      <c r="F755" t="s">
        <v>24</v>
      </c>
      <c r="G755" t="s">
        <v>23</v>
      </c>
      <c r="H755">
        <v>10</v>
      </c>
      <c r="I755">
        <v>10.01</v>
      </c>
      <c r="J755" t="s">
        <v>21</v>
      </c>
      <c r="K755">
        <v>58</v>
      </c>
      <c r="L755">
        <v>29</v>
      </c>
      <c r="M755">
        <v>57.703000000000003</v>
      </c>
      <c r="N755">
        <v>28.928999999999998</v>
      </c>
    </row>
    <row r="756" spans="1:14" x14ac:dyDescent="0.25">
      <c r="A756" t="s">
        <v>115</v>
      </c>
      <c r="B756" t="s">
        <v>139</v>
      </c>
      <c r="C756">
        <v>1</v>
      </c>
      <c r="D756">
        <v>11.000999999999999</v>
      </c>
      <c r="E756">
        <v>0.01</v>
      </c>
      <c r="F756" t="s">
        <v>24</v>
      </c>
      <c r="G756" t="s">
        <v>23</v>
      </c>
      <c r="H756">
        <v>10</v>
      </c>
      <c r="I756">
        <v>10.01</v>
      </c>
      <c r="J756" t="s">
        <v>21</v>
      </c>
      <c r="K756">
        <v>58</v>
      </c>
      <c r="L756">
        <v>28.914000000000001</v>
      </c>
      <c r="M756">
        <v>57.905000000000001</v>
      </c>
      <c r="N756">
        <v>28.914999999999999</v>
      </c>
    </row>
    <row r="757" spans="1:14" x14ac:dyDescent="0.25">
      <c r="A757" t="s">
        <v>115</v>
      </c>
      <c r="B757" t="s">
        <v>139</v>
      </c>
      <c r="C757">
        <v>1</v>
      </c>
      <c r="D757">
        <v>11.000999999999999</v>
      </c>
      <c r="E757">
        <v>0.1</v>
      </c>
      <c r="F757" t="s">
        <v>24</v>
      </c>
      <c r="G757" t="s">
        <v>23</v>
      </c>
      <c r="H757">
        <v>10</v>
      </c>
      <c r="I757">
        <v>10.01</v>
      </c>
      <c r="J757" t="s">
        <v>21</v>
      </c>
      <c r="K757">
        <v>76.668000000000006</v>
      </c>
      <c r="L757">
        <v>27.611000000000001</v>
      </c>
      <c r="M757">
        <v>76.638000000000005</v>
      </c>
      <c r="N757">
        <v>27.611999999999998</v>
      </c>
    </row>
    <row r="758" spans="1:14" x14ac:dyDescent="0.25">
      <c r="A758" t="s">
        <v>115</v>
      </c>
      <c r="B758" t="s">
        <v>139</v>
      </c>
      <c r="C758">
        <v>1</v>
      </c>
      <c r="D758">
        <v>11.000999999999999</v>
      </c>
      <c r="E758">
        <v>1</v>
      </c>
      <c r="F758" t="s">
        <v>24</v>
      </c>
      <c r="G758" t="s">
        <v>23</v>
      </c>
      <c r="H758">
        <v>10</v>
      </c>
      <c r="I758">
        <v>10.01</v>
      </c>
      <c r="J758" t="s">
        <v>21</v>
      </c>
      <c r="K758">
        <v>575.98</v>
      </c>
      <c r="L758">
        <v>10.476000000000001</v>
      </c>
      <c r="M758">
        <v>575.96</v>
      </c>
      <c r="N758">
        <v>10.474</v>
      </c>
    </row>
    <row r="759" spans="1:14" x14ac:dyDescent="0.25">
      <c r="A759" t="s">
        <v>115</v>
      </c>
      <c r="B759" t="s">
        <v>139</v>
      </c>
      <c r="C759">
        <v>1</v>
      </c>
      <c r="D759">
        <v>11.000999999999999</v>
      </c>
      <c r="E759">
        <v>10</v>
      </c>
      <c r="F759" t="s">
        <v>24</v>
      </c>
      <c r="G759" t="s">
        <v>23</v>
      </c>
      <c r="H759">
        <v>10</v>
      </c>
      <c r="I759">
        <v>10.01</v>
      </c>
      <c r="J759" t="s">
        <v>21</v>
      </c>
      <c r="K759">
        <v>5799.5</v>
      </c>
      <c r="L759">
        <v>1.1535</v>
      </c>
      <c r="M759">
        <v>5799.5</v>
      </c>
      <c r="N759">
        <v>1.1523000000000001</v>
      </c>
    </row>
    <row r="760" spans="1:14" x14ac:dyDescent="0.25">
      <c r="A760" t="s">
        <v>115</v>
      </c>
      <c r="B760" t="s">
        <v>139</v>
      </c>
      <c r="C760">
        <v>11</v>
      </c>
      <c r="D760">
        <v>30.001000000000001</v>
      </c>
      <c r="E760">
        <v>1E-3</v>
      </c>
      <c r="F760" t="s">
        <v>24</v>
      </c>
      <c r="G760" t="s">
        <v>23</v>
      </c>
      <c r="H760">
        <v>0.01</v>
      </c>
      <c r="I760">
        <v>4.5010000000000001E-2</v>
      </c>
      <c r="J760" t="s">
        <v>21</v>
      </c>
      <c r="K760">
        <v>0.87</v>
      </c>
      <c r="L760">
        <v>2.9</v>
      </c>
      <c r="M760">
        <v>0.85389000000000004</v>
      </c>
      <c r="N760">
        <v>2.8839000000000001</v>
      </c>
    </row>
    <row r="761" spans="1:14" x14ac:dyDescent="0.25">
      <c r="A761" t="s">
        <v>115</v>
      </c>
      <c r="B761" t="s">
        <v>139</v>
      </c>
      <c r="C761">
        <v>11</v>
      </c>
      <c r="D761">
        <v>30.001000000000001</v>
      </c>
      <c r="E761">
        <v>0.01</v>
      </c>
      <c r="F761" t="s">
        <v>24</v>
      </c>
      <c r="G761" t="s">
        <v>23</v>
      </c>
      <c r="H761">
        <v>0.01</v>
      </c>
      <c r="I761">
        <v>4.5010000000000001E-2</v>
      </c>
      <c r="J761" t="s">
        <v>21</v>
      </c>
      <c r="K761">
        <v>1.4280999999999999</v>
      </c>
      <c r="L761">
        <v>2.8814000000000002</v>
      </c>
      <c r="M761">
        <v>1.5428999999999999</v>
      </c>
      <c r="N761">
        <v>2.8673000000000002</v>
      </c>
    </row>
    <row r="762" spans="1:14" x14ac:dyDescent="0.25">
      <c r="A762" t="s">
        <v>115</v>
      </c>
      <c r="B762" t="s">
        <v>139</v>
      </c>
      <c r="C762">
        <v>11</v>
      </c>
      <c r="D762">
        <v>30.001000000000001</v>
      </c>
      <c r="E762">
        <v>0.1</v>
      </c>
      <c r="F762" t="s">
        <v>24</v>
      </c>
      <c r="G762" t="s">
        <v>23</v>
      </c>
      <c r="H762">
        <v>0.01</v>
      </c>
      <c r="I762">
        <v>4.5010000000000001E-2</v>
      </c>
      <c r="J762" t="s">
        <v>21</v>
      </c>
      <c r="K762">
        <v>44.393999999999998</v>
      </c>
      <c r="L762">
        <v>2.0188000000000001</v>
      </c>
      <c r="M762">
        <v>44.317</v>
      </c>
      <c r="N762">
        <v>2.0184000000000002</v>
      </c>
    </row>
    <row r="763" spans="1:14" x14ac:dyDescent="0.25">
      <c r="A763" t="s">
        <v>115</v>
      </c>
      <c r="B763" t="s">
        <v>139</v>
      </c>
      <c r="C763">
        <v>11</v>
      </c>
      <c r="D763">
        <v>30.001000000000001</v>
      </c>
      <c r="E763">
        <v>1</v>
      </c>
      <c r="F763" t="s">
        <v>24</v>
      </c>
      <c r="G763" t="s">
        <v>23</v>
      </c>
      <c r="H763">
        <v>0.01</v>
      </c>
      <c r="I763">
        <v>4.5010000000000001E-2</v>
      </c>
      <c r="J763" t="s">
        <v>21</v>
      </c>
      <c r="K763">
        <v>577.67999999999995</v>
      </c>
      <c r="L763">
        <v>0.29774</v>
      </c>
      <c r="M763">
        <v>577.66</v>
      </c>
      <c r="N763">
        <v>0.29630000000000001</v>
      </c>
    </row>
    <row r="764" spans="1:14" x14ac:dyDescent="0.25">
      <c r="A764" t="s">
        <v>115</v>
      </c>
      <c r="B764" t="s">
        <v>139</v>
      </c>
      <c r="C764">
        <v>11</v>
      </c>
      <c r="D764">
        <v>30.001000000000001</v>
      </c>
      <c r="E764">
        <v>10</v>
      </c>
      <c r="F764" t="s">
        <v>24</v>
      </c>
      <c r="G764" t="s">
        <v>23</v>
      </c>
      <c r="H764">
        <v>0.01</v>
      </c>
      <c r="I764">
        <v>4.5010000000000001E-2</v>
      </c>
      <c r="J764" t="s">
        <v>21</v>
      </c>
      <c r="K764">
        <v>5799.8</v>
      </c>
      <c r="L764">
        <v>3.0408000000000001E-2</v>
      </c>
      <c r="M764">
        <v>5799.8</v>
      </c>
      <c r="N764">
        <v>2.9818999999999998E-2</v>
      </c>
    </row>
    <row r="765" spans="1:14" x14ac:dyDescent="0.25">
      <c r="A765" t="s">
        <v>115</v>
      </c>
      <c r="B765" t="s">
        <v>139</v>
      </c>
      <c r="C765">
        <v>11</v>
      </c>
      <c r="D765">
        <v>30.001000000000001</v>
      </c>
      <c r="E765">
        <v>1E-3</v>
      </c>
      <c r="F765" t="s">
        <v>24</v>
      </c>
      <c r="G765" t="s">
        <v>23</v>
      </c>
      <c r="H765">
        <v>4.4999999999999998E-2</v>
      </c>
      <c r="I765">
        <v>1.0000100000000001</v>
      </c>
      <c r="J765" t="s">
        <v>21</v>
      </c>
      <c r="K765">
        <v>0.9</v>
      </c>
      <c r="L765">
        <v>2.1</v>
      </c>
      <c r="M765">
        <v>0.42297000000000001</v>
      </c>
      <c r="N765">
        <v>2.1154999999999999</v>
      </c>
    </row>
    <row r="766" spans="1:14" x14ac:dyDescent="0.25">
      <c r="A766" t="s">
        <v>115</v>
      </c>
      <c r="B766" t="s">
        <v>139</v>
      </c>
      <c r="C766">
        <v>11</v>
      </c>
      <c r="D766">
        <v>30.001000000000001</v>
      </c>
      <c r="E766">
        <v>0.01</v>
      </c>
      <c r="F766" t="s">
        <v>24</v>
      </c>
      <c r="G766" t="s">
        <v>23</v>
      </c>
      <c r="H766">
        <v>4.4999999999999998E-2</v>
      </c>
      <c r="I766">
        <v>1.0000100000000001</v>
      </c>
      <c r="J766" t="s">
        <v>21</v>
      </c>
      <c r="K766">
        <v>1.3908</v>
      </c>
      <c r="L766">
        <v>2.0926999999999998</v>
      </c>
      <c r="M766">
        <v>1.3648</v>
      </c>
      <c r="N766">
        <v>2.0928</v>
      </c>
    </row>
    <row r="767" spans="1:14" x14ac:dyDescent="0.25">
      <c r="A767" t="s">
        <v>115</v>
      </c>
      <c r="B767" t="s">
        <v>139</v>
      </c>
      <c r="C767">
        <v>11</v>
      </c>
      <c r="D767">
        <v>30.001000000000001</v>
      </c>
      <c r="E767">
        <v>0.1</v>
      </c>
      <c r="F767" t="s">
        <v>24</v>
      </c>
      <c r="G767" t="s">
        <v>23</v>
      </c>
      <c r="H767">
        <v>4.4999999999999998E-2</v>
      </c>
      <c r="I767">
        <v>1.0000100000000001</v>
      </c>
      <c r="J767" t="s">
        <v>21</v>
      </c>
      <c r="K767">
        <v>48.985999999999997</v>
      </c>
      <c r="L767">
        <v>1.2457</v>
      </c>
      <c r="M767">
        <v>48.966999999999999</v>
      </c>
      <c r="N767">
        <v>1.244</v>
      </c>
    </row>
    <row r="768" spans="1:14" x14ac:dyDescent="0.25">
      <c r="A768" t="s">
        <v>115</v>
      </c>
      <c r="B768" t="s">
        <v>139</v>
      </c>
      <c r="C768">
        <v>11</v>
      </c>
      <c r="D768">
        <v>30.001000000000001</v>
      </c>
      <c r="E768">
        <v>1</v>
      </c>
      <c r="F768" t="s">
        <v>24</v>
      </c>
      <c r="G768" t="s">
        <v>23</v>
      </c>
      <c r="H768">
        <v>4.4999999999999998E-2</v>
      </c>
      <c r="I768">
        <v>1.0000100000000001</v>
      </c>
      <c r="J768" t="s">
        <v>21</v>
      </c>
      <c r="K768">
        <v>578.74</v>
      </c>
      <c r="L768">
        <v>0.1605</v>
      </c>
      <c r="M768">
        <v>578.73</v>
      </c>
      <c r="N768">
        <v>0.15917999999999999</v>
      </c>
    </row>
    <row r="769" spans="1:14" x14ac:dyDescent="0.25">
      <c r="A769" t="s">
        <v>115</v>
      </c>
      <c r="B769" t="s">
        <v>139</v>
      </c>
      <c r="C769">
        <v>11</v>
      </c>
      <c r="D769">
        <v>30.001000000000001</v>
      </c>
      <c r="E769">
        <v>10</v>
      </c>
      <c r="F769" t="s">
        <v>24</v>
      </c>
      <c r="G769" t="s">
        <v>23</v>
      </c>
      <c r="H769">
        <v>4.4999999999999998E-2</v>
      </c>
      <c r="I769">
        <v>1.0000100000000001</v>
      </c>
      <c r="J769" t="s">
        <v>21</v>
      </c>
      <c r="K769">
        <v>5799.9</v>
      </c>
      <c r="L769">
        <v>1.6507000000000001E-2</v>
      </c>
      <c r="M769">
        <v>5799.9</v>
      </c>
      <c r="N769">
        <v>1.5972E-2</v>
      </c>
    </row>
    <row r="770" spans="1:14" x14ac:dyDescent="0.25">
      <c r="A770" t="s">
        <v>115</v>
      </c>
      <c r="B770" t="s">
        <v>139</v>
      </c>
      <c r="C770">
        <v>11</v>
      </c>
      <c r="D770">
        <v>30.001000000000001</v>
      </c>
      <c r="E770">
        <v>1E-3</v>
      </c>
      <c r="F770" t="s">
        <v>24</v>
      </c>
      <c r="G770" t="s">
        <v>23</v>
      </c>
      <c r="H770">
        <v>1</v>
      </c>
      <c r="I770">
        <v>5.01</v>
      </c>
      <c r="J770" t="s">
        <v>21</v>
      </c>
      <c r="K770">
        <v>12</v>
      </c>
      <c r="L770">
        <v>7.2</v>
      </c>
      <c r="M770">
        <v>11.173999999999999</v>
      </c>
      <c r="N770">
        <v>7.2092000000000001</v>
      </c>
    </row>
    <row r="771" spans="1:14" x14ac:dyDescent="0.25">
      <c r="A771" t="s">
        <v>115</v>
      </c>
      <c r="B771" t="s">
        <v>139</v>
      </c>
      <c r="C771">
        <v>11</v>
      </c>
      <c r="D771">
        <v>30.001000000000001</v>
      </c>
      <c r="E771">
        <v>0.01</v>
      </c>
      <c r="F771" t="s">
        <v>24</v>
      </c>
      <c r="G771" t="s">
        <v>23</v>
      </c>
      <c r="H771">
        <v>1</v>
      </c>
      <c r="I771">
        <v>5.01</v>
      </c>
      <c r="J771" t="s">
        <v>21</v>
      </c>
      <c r="K771">
        <v>12</v>
      </c>
      <c r="L771">
        <v>7.2</v>
      </c>
      <c r="M771">
        <v>11.422000000000001</v>
      </c>
      <c r="N771">
        <v>7.2034000000000002</v>
      </c>
    </row>
    <row r="772" spans="1:14" x14ac:dyDescent="0.25">
      <c r="A772" t="s">
        <v>115</v>
      </c>
      <c r="B772" t="s">
        <v>139</v>
      </c>
      <c r="C772">
        <v>11</v>
      </c>
      <c r="D772">
        <v>30.001000000000001</v>
      </c>
      <c r="E772">
        <v>0.1</v>
      </c>
      <c r="F772" t="s">
        <v>24</v>
      </c>
      <c r="G772" t="s">
        <v>23</v>
      </c>
      <c r="H772">
        <v>1</v>
      </c>
      <c r="I772">
        <v>5.01</v>
      </c>
      <c r="J772" t="s">
        <v>21</v>
      </c>
      <c r="K772">
        <v>33.826999999999998</v>
      </c>
      <c r="L772">
        <v>6.6978</v>
      </c>
      <c r="M772">
        <v>33.792000000000002</v>
      </c>
      <c r="N772">
        <v>6.6978999999999997</v>
      </c>
    </row>
    <row r="773" spans="1:14" x14ac:dyDescent="0.25">
      <c r="A773" t="s">
        <v>115</v>
      </c>
      <c r="B773" t="s">
        <v>139</v>
      </c>
      <c r="C773">
        <v>11</v>
      </c>
      <c r="D773">
        <v>30.001000000000001</v>
      </c>
      <c r="E773">
        <v>1</v>
      </c>
      <c r="F773" t="s">
        <v>24</v>
      </c>
      <c r="G773" t="s">
        <v>23</v>
      </c>
      <c r="H773">
        <v>1</v>
      </c>
      <c r="I773">
        <v>5.01</v>
      </c>
      <c r="J773" t="s">
        <v>21</v>
      </c>
      <c r="K773">
        <v>566.19000000000005</v>
      </c>
      <c r="L773">
        <v>1.8955</v>
      </c>
      <c r="M773">
        <v>566.17999999999995</v>
      </c>
      <c r="N773">
        <v>1.8942000000000001</v>
      </c>
    </row>
    <row r="774" spans="1:14" x14ac:dyDescent="0.25">
      <c r="A774" t="s">
        <v>115</v>
      </c>
      <c r="B774" t="s">
        <v>139</v>
      </c>
      <c r="C774">
        <v>11</v>
      </c>
      <c r="D774">
        <v>30.001000000000001</v>
      </c>
      <c r="E774">
        <v>10</v>
      </c>
      <c r="F774" t="s">
        <v>24</v>
      </c>
      <c r="G774" t="s">
        <v>23</v>
      </c>
      <c r="H774">
        <v>1</v>
      </c>
      <c r="I774">
        <v>5.01</v>
      </c>
      <c r="J774" t="s">
        <v>21</v>
      </c>
      <c r="K774">
        <v>5798.5</v>
      </c>
      <c r="L774">
        <v>0.19808000000000001</v>
      </c>
      <c r="M774">
        <v>5798.5</v>
      </c>
      <c r="N774">
        <v>0.19750000000000001</v>
      </c>
    </row>
    <row r="775" spans="1:14" x14ac:dyDescent="0.25">
      <c r="A775" t="s">
        <v>115</v>
      </c>
      <c r="B775" t="s">
        <v>139</v>
      </c>
      <c r="C775">
        <v>11</v>
      </c>
      <c r="D775">
        <v>30.001000000000001</v>
      </c>
      <c r="E775">
        <v>1E-3</v>
      </c>
      <c r="F775" t="s">
        <v>24</v>
      </c>
      <c r="G775" t="s">
        <v>23</v>
      </c>
      <c r="H775">
        <v>5</v>
      </c>
      <c r="I775">
        <v>10</v>
      </c>
      <c r="J775" t="s">
        <v>21</v>
      </c>
      <c r="K775">
        <v>58</v>
      </c>
      <c r="L775">
        <v>29</v>
      </c>
      <c r="M775">
        <v>57.627000000000002</v>
      </c>
      <c r="N775">
        <v>28.936</v>
      </c>
    </row>
    <row r="776" spans="1:14" x14ac:dyDescent="0.25">
      <c r="A776" t="s">
        <v>115</v>
      </c>
      <c r="B776" t="s">
        <v>139</v>
      </c>
      <c r="C776">
        <v>11</v>
      </c>
      <c r="D776">
        <v>30.001000000000001</v>
      </c>
      <c r="E776">
        <v>0.01</v>
      </c>
      <c r="F776" t="s">
        <v>24</v>
      </c>
      <c r="G776" t="s">
        <v>23</v>
      </c>
      <c r="H776">
        <v>5</v>
      </c>
      <c r="I776">
        <v>10</v>
      </c>
      <c r="J776" t="s">
        <v>21</v>
      </c>
      <c r="K776">
        <v>58</v>
      </c>
      <c r="L776">
        <v>29</v>
      </c>
      <c r="M776">
        <v>57.682000000000002</v>
      </c>
      <c r="N776">
        <v>28.934999999999999</v>
      </c>
    </row>
    <row r="777" spans="1:14" x14ac:dyDescent="0.25">
      <c r="A777" t="s">
        <v>115</v>
      </c>
      <c r="B777" t="s">
        <v>139</v>
      </c>
      <c r="C777">
        <v>11</v>
      </c>
      <c r="D777">
        <v>30.001000000000001</v>
      </c>
      <c r="E777">
        <v>0.1</v>
      </c>
      <c r="F777" t="s">
        <v>24</v>
      </c>
      <c r="G777" t="s">
        <v>23</v>
      </c>
      <c r="H777">
        <v>5</v>
      </c>
      <c r="I777">
        <v>10</v>
      </c>
      <c r="J777" t="s">
        <v>21</v>
      </c>
      <c r="K777">
        <v>63.353000000000002</v>
      </c>
      <c r="L777">
        <v>28.821999999999999</v>
      </c>
      <c r="M777">
        <v>63.613</v>
      </c>
      <c r="N777">
        <v>28.797000000000001</v>
      </c>
    </row>
    <row r="778" spans="1:14" x14ac:dyDescent="0.25">
      <c r="A778" t="s">
        <v>115</v>
      </c>
      <c r="B778" t="s">
        <v>139</v>
      </c>
      <c r="C778">
        <v>11</v>
      </c>
      <c r="D778">
        <v>30.001000000000001</v>
      </c>
      <c r="E778">
        <v>1</v>
      </c>
      <c r="F778" t="s">
        <v>24</v>
      </c>
      <c r="G778" t="s">
        <v>23</v>
      </c>
      <c r="H778">
        <v>5</v>
      </c>
      <c r="I778">
        <v>10</v>
      </c>
      <c r="J778" t="s">
        <v>21</v>
      </c>
      <c r="K778">
        <v>458.92</v>
      </c>
      <c r="L778">
        <v>21.117999999999999</v>
      </c>
      <c r="M778">
        <v>458.89</v>
      </c>
      <c r="N778">
        <v>21.117000000000001</v>
      </c>
    </row>
    <row r="779" spans="1:14" x14ac:dyDescent="0.25">
      <c r="A779" t="s">
        <v>115</v>
      </c>
      <c r="B779" t="s">
        <v>139</v>
      </c>
      <c r="C779">
        <v>11</v>
      </c>
      <c r="D779">
        <v>30.001000000000001</v>
      </c>
      <c r="E779">
        <v>10</v>
      </c>
      <c r="F779" t="s">
        <v>24</v>
      </c>
      <c r="G779" t="s">
        <v>23</v>
      </c>
      <c r="H779">
        <v>5</v>
      </c>
      <c r="I779">
        <v>10</v>
      </c>
      <c r="J779" t="s">
        <v>21</v>
      </c>
      <c r="K779">
        <v>5776.7</v>
      </c>
      <c r="L779">
        <v>3.2241</v>
      </c>
      <c r="M779">
        <v>5776.7</v>
      </c>
      <c r="N779">
        <v>3.2231000000000001</v>
      </c>
    </row>
    <row r="780" spans="1:14" x14ac:dyDescent="0.25">
      <c r="A780" t="s">
        <v>115</v>
      </c>
      <c r="B780" t="s">
        <v>139</v>
      </c>
      <c r="C780">
        <v>11</v>
      </c>
      <c r="D780">
        <v>30.001000000000001</v>
      </c>
      <c r="E780">
        <v>1E-3</v>
      </c>
      <c r="F780" t="s">
        <v>24</v>
      </c>
      <c r="G780" t="s">
        <v>23</v>
      </c>
      <c r="H780">
        <v>10</v>
      </c>
      <c r="I780">
        <v>10.01</v>
      </c>
      <c r="J780" t="s">
        <v>21</v>
      </c>
      <c r="K780">
        <v>58</v>
      </c>
      <c r="L780">
        <v>29</v>
      </c>
      <c r="M780">
        <v>57.627000000000002</v>
      </c>
      <c r="N780">
        <v>28.936</v>
      </c>
    </row>
    <row r="781" spans="1:14" x14ac:dyDescent="0.25">
      <c r="A781" t="s">
        <v>115</v>
      </c>
      <c r="B781" t="s">
        <v>139</v>
      </c>
      <c r="C781">
        <v>11</v>
      </c>
      <c r="D781">
        <v>30.001000000000001</v>
      </c>
      <c r="E781">
        <v>0.01</v>
      </c>
      <c r="F781" t="s">
        <v>24</v>
      </c>
      <c r="G781" t="s">
        <v>23</v>
      </c>
      <c r="H781">
        <v>10</v>
      </c>
      <c r="I781">
        <v>10.01</v>
      </c>
      <c r="J781" t="s">
        <v>21</v>
      </c>
      <c r="K781">
        <v>58</v>
      </c>
      <c r="L781">
        <v>29</v>
      </c>
      <c r="M781">
        <v>57.682000000000002</v>
      </c>
      <c r="N781">
        <v>28.934999999999999</v>
      </c>
    </row>
    <row r="782" spans="1:14" x14ac:dyDescent="0.25">
      <c r="A782" t="s">
        <v>115</v>
      </c>
      <c r="B782" t="s">
        <v>139</v>
      </c>
      <c r="C782">
        <v>11</v>
      </c>
      <c r="D782">
        <v>30.001000000000001</v>
      </c>
      <c r="E782">
        <v>0.1</v>
      </c>
      <c r="F782" t="s">
        <v>24</v>
      </c>
      <c r="G782" t="s">
        <v>23</v>
      </c>
      <c r="H782">
        <v>10</v>
      </c>
      <c r="I782">
        <v>10.01</v>
      </c>
      <c r="J782" t="s">
        <v>21</v>
      </c>
      <c r="K782">
        <v>63.353000000000002</v>
      </c>
      <c r="L782">
        <v>28.821999999999999</v>
      </c>
      <c r="M782">
        <v>63.613</v>
      </c>
      <c r="N782">
        <v>28.797000000000001</v>
      </c>
    </row>
    <row r="783" spans="1:14" x14ac:dyDescent="0.25">
      <c r="A783" t="s">
        <v>115</v>
      </c>
      <c r="B783" t="s">
        <v>139</v>
      </c>
      <c r="C783">
        <v>11</v>
      </c>
      <c r="D783">
        <v>30.001000000000001</v>
      </c>
      <c r="E783">
        <v>1</v>
      </c>
      <c r="F783" t="s">
        <v>24</v>
      </c>
      <c r="G783" t="s">
        <v>23</v>
      </c>
      <c r="H783">
        <v>10</v>
      </c>
      <c r="I783">
        <v>10.01</v>
      </c>
      <c r="J783" t="s">
        <v>21</v>
      </c>
      <c r="K783">
        <v>458.92</v>
      </c>
      <c r="L783">
        <v>21.117999999999999</v>
      </c>
      <c r="M783">
        <v>458.89</v>
      </c>
      <c r="N783">
        <v>21.117000000000001</v>
      </c>
    </row>
    <row r="784" spans="1:14" x14ac:dyDescent="0.25">
      <c r="A784" t="s">
        <v>115</v>
      </c>
      <c r="B784" t="s">
        <v>139</v>
      </c>
      <c r="C784">
        <v>11</v>
      </c>
      <c r="D784">
        <v>30.001000000000001</v>
      </c>
      <c r="E784">
        <v>10</v>
      </c>
      <c r="F784" t="s">
        <v>24</v>
      </c>
      <c r="G784" t="s">
        <v>23</v>
      </c>
      <c r="H784">
        <v>10</v>
      </c>
      <c r="I784">
        <v>10.01</v>
      </c>
      <c r="J784" t="s">
        <v>21</v>
      </c>
      <c r="K784">
        <v>5776.7</v>
      </c>
      <c r="L784">
        <v>3.2241</v>
      </c>
      <c r="M784">
        <v>5776.7</v>
      </c>
      <c r="N784">
        <v>3.2231000000000001</v>
      </c>
    </row>
    <row r="785" spans="1:14" x14ac:dyDescent="0.25">
      <c r="A785" t="s">
        <v>115</v>
      </c>
      <c r="B785" t="s">
        <v>139</v>
      </c>
      <c r="C785">
        <v>30</v>
      </c>
      <c r="D785">
        <v>110.01</v>
      </c>
      <c r="E785">
        <v>0.01</v>
      </c>
      <c r="F785" t="s">
        <v>24</v>
      </c>
      <c r="G785" t="s">
        <v>23</v>
      </c>
      <c r="H785">
        <v>4.4999999999999998E-2</v>
      </c>
      <c r="I785">
        <v>0.10001</v>
      </c>
      <c r="J785" t="s">
        <v>21</v>
      </c>
      <c r="K785">
        <v>12</v>
      </c>
      <c r="L785">
        <v>2.1</v>
      </c>
      <c r="M785">
        <v>11.984</v>
      </c>
      <c r="N785">
        <v>2.0859999999999999</v>
      </c>
    </row>
    <row r="786" spans="1:14" x14ac:dyDescent="0.25">
      <c r="A786" t="s">
        <v>115</v>
      </c>
      <c r="B786" t="s">
        <v>139</v>
      </c>
      <c r="C786">
        <v>30</v>
      </c>
      <c r="D786">
        <v>110.01</v>
      </c>
      <c r="E786">
        <v>0.1</v>
      </c>
      <c r="F786" t="s">
        <v>24</v>
      </c>
      <c r="G786" t="s">
        <v>23</v>
      </c>
      <c r="H786">
        <v>4.4999999999999998E-2</v>
      </c>
      <c r="I786">
        <v>0.10001</v>
      </c>
      <c r="J786" t="s">
        <v>21</v>
      </c>
      <c r="K786">
        <v>36.579000000000001</v>
      </c>
      <c r="L786">
        <v>1.9251</v>
      </c>
      <c r="M786">
        <v>36.551000000000002</v>
      </c>
      <c r="N786">
        <v>1.9245000000000001</v>
      </c>
    </row>
    <row r="787" spans="1:14" x14ac:dyDescent="0.25">
      <c r="A787" t="s">
        <v>115</v>
      </c>
      <c r="B787" t="s">
        <v>139</v>
      </c>
      <c r="C787">
        <v>30</v>
      </c>
      <c r="D787">
        <v>110.01</v>
      </c>
      <c r="E787">
        <v>1</v>
      </c>
      <c r="F787" t="s">
        <v>24</v>
      </c>
      <c r="G787" t="s">
        <v>23</v>
      </c>
      <c r="H787">
        <v>4.4999999999999998E-2</v>
      </c>
      <c r="I787">
        <v>0.10001</v>
      </c>
      <c r="J787" t="s">
        <v>21</v>
      </c>
      <c r="K787">
        <v>568.42999999999995</v>
      </c>
      <c r="L787">
        <v>0.54491000000000001</v>
      </c>
      <c r="M787">
        <v>568.44000000000005</v>
      </c>
      <c r="N787">
        <v>0.54347000000000001</v>
      </c>
    </row>
    <row r="788" spans="1:14" x14ac:dyDescent="0.25">
      <c r="A788" t="s">
        <v>115</v>
      </c>
      <c r="B788" t="s">
        <v>139</v>
      </c>
      <c r="C788">
        <v>30</v>
      </c>
      <c r="D788">
        <v>110.01</v>
      </c>
      <c r="E788">
        <v>10</v>
      </c>
      <c r="F788" t="s">
        <v>24</v>
      </c>
      <c r="G788" t="s">
        <v>23</v>
      </c>
      <c r="H788">
        <v>4.4999999999999998E-2</v>
      </c>
      <c r="I788">
        <v>0.10001</v>
      </c>
      <c r="J788" t="s">
        <v>21</v>
      </c>
      <c r="K788">
        <v>5798.8</v>
      </c>
      <c r="L788">
        <v>5.7436000000000001E-2</v>
      </c>
      <c r="M788">
        <v>5798.8</v>
      </c>
      <c r="N788">
        <v>5.6800999999999997E-2</v>
      </c>
    </row>
    <row r="789" spans="1:14" x14ac:dyDescent="0.25">
      <c r="A789" t="s">
        <v>115</v>
      </c>
      <c r="B789" t="s">
        <v>139</v>
      </c>
      <c r="C789">
        <v>30</v>
      </c>
      <c r="D789">
        <v>110.01</v>
      </c>
      <c r="E789">
        <v>100</v>
      </c>
      <c r="F789" t="s">
        <v>24</v>
      </c>
      <c r="G789" t="s">
        <v>23</v>
      </c>
      <c r="H789">
        <v>4.4999999999999998E-2</v>
      </c>
      <c r="I789">
        <v>0.10001</v>
      </c>
      <c r="J789" t="s">
        <v>21</v>
      </c>
      <c r="K789">
        <v>58000</v>
      </c>
      <c r="L789">
        <v>5.9370999999999998E-3</v>
      </c>
      <c r="M789">
        <v>58000</v>
      </c>
      <c r="N789">
        <v>5.6828E-3</v>
      </c>
    </row>
    <row r="790" spans="1:14" x14ac:dyDescent="0.25">
      <c r="A790" t="s">
        <v>115</v>
      </c>
      <c r="B790" t="s">
        <v>139</v>
      </c>
      <c r="C790">
        <v>30</v>
      </c>
      <c r="D790">
        <v>110.01</v>
      </c>
      <c r="E790">
        <v>0.01</v>
      </c>
      <c r="F790" t="s">
        <v>24</v>
      </c>
      <c r="G790" t="s">
        <v>23</v>
      </c>
      <c r="H790">
        <v>0.1</v>
      </c>
      <c r="I790">
        <v>1.0000100000000001</v>
      </c>
      <c r="J790" t="s">
        <v>21</v>
      </c>
      <c r="K790">
        <v>15</v>
      </c>
      <c r="L790">
        <v>2.2999999999999998</v>
      </c>
      <c r="M790">
        <v>14.872</v>
      </c>
      <c r="N790">
        <v>2.2866</v>
      </c>
    </row>
    <row r="791" spans="1:14" x14ac:dyDescent="0.25">
      <c r="A791" t="s">
        <v>115</v>
      </c>
      <c r="B791" t="s">
        <v>139</v>
      </c>
      <c r="C791">
        <v>30</v>
      </c>
      <c r="D791">
        <v>110.01</v>
      </c>
      <c r="E791">
        <v>0.1</v>
      </c>
      <c r="F791" t="s">
        <v>24</v>
      </c>
      <c r="G791" t="s">
        <v>23</v>
      </c>
      <c r="H791">
        <v>0.1</v>
      </c>
      <c r="I791">
        <v>1.0000100000000001</v>
      </c>
      <c r="J791" t="s">
        <v>21</v>
      </c>
      <c r="K791">
        <v>37.347999999999999</v>
      </c>
      <c r="L791">
        <v>2.1392000000000002</v>
      </c>
      <c r="M791">
        <v>37.319000000000003</v>
      </c>
      <c r="N791">
        <v>2.1387</v>
      </c>
    </row>
    <row r="792" spans="1:14" x14ac:dyDescent="0.25">
      <c r="A792" t="s">
        <v>115</v>
      </c>
      <c r="B792" t="s">
        <v>139</v>
      </c>
      <c r="C792">
        <v>30</v>
      </c>
      <c r="D792">
        <v>110.01</v>
      </c>
      <c r="E792">
        <v>1</v>
      </c>
      <c r="F792" t="s">
        <v>24</v>
      </c>
      <c r="G792" t="s">
        <v>23</v>
      </c>
      <c r="H792">
        <v>0.1</v>
      </c>
      <c r="I792">
        <v>1.0000100000000001</v>
      </c>
      <c r="J792" t="s">
        <v>21</v>
      </c>
      <c r="K792">
        <v>566.33000000000004</v>
      </c>
      <c r="L792">
        <v>0.65491999999999995</v>
      </c>
      <c r="M792">
        <v>566.34</v>
      </c>
      <c r="N792">
        <v>0.65351000000000004</v>
      </c>
    </row>
    <row r="793" spans="1:14" x14ac:dyDescent="0.25">
      <c r="A793" t="s">
        <v>115</v>
      </c>
      <c r="B793" t="s">
        <v>139</v>
      </c>
      <c r="C793">
        <v>30</v>
      </c>
      <c r="D793">
        <v>110.01</v>
      </c>
      <c r="E793">
        <v>10</v>
      </c>
      <c r="F793" t="s">
        <v>24</v>
      </c>
      <c r="G793" t="s">
        <v>23</v>
      </c>
      <c r="H793">
        <v>0.1</v>
      </c>
      <c r="I793">
        <v>1.0000100000000001</v>
      </c>
      <c r="J793" t="s">
        <v>21</v>
      </c>
      <c r="K793">
        <v>5798.5</v>
      </c>
      <c r="L793">
        <v>6.9560999999999998E-2</v>
      </c>
      <c r="M793">
        <v>5798.5</v>
      </c>
      <c r="N793">
        <v>6.8926000000000001E-2</v>
      </c>
    </row>
    <row r="794" spans="1:14" x14ac:dyDescent="0.25">
      <c r="A794" t="s">
        <v>115</v>
      </c>
      <c r="B794" t="s">
        <v>139</v>
      </c>
      <c r="C794">
        <v>30</v>
      </c>
      <c r="D794">
        <v>110.01</v>
      </c>
      <c r="E794">
        <v>100</v>
      </c>
      <c r="F794" t="s">
        <v>24</v>
      </c>
      <c r="G794" t="s">
        <v>23</v>
      </c>
      <c r="H794">
        <v>0.1</v>
      </c>
      <c r="I794">
        <v>1.0000100000000001</v>
      </c>
      <c r="J794" t="s">
        <v>21</v>
      </c>
      <c r="K794">
        <v>58000</v>
      </c>
      <c r="L794">
        <v>7.1509E-3</v>
      </c>
      <c r="M794">
        <v>58000</v>
      </c>
      <c r="N794">
        <v>6.8966000000000001E-3</v>
      </c>
    </row>
    <row r="795" spans="1:14" x14ac:dyDescent="0.25">
      <c r="A795" t="s">
        <v>115</v>
      </c>
      <c r="B795" t="s">
        <v>139</v>
      </c>
      <c r="C795">
        <v>30</v>
      </c>
      <c r="D795">
        <v>110.01</v>
      </c>
      <c r="E795">
        <v>0.01</v>
      </c>
      <c r="F795" t="s">
        <v>24</v>
      </c>
      <c r="G795" t="s">
        <v>23</v>
      </c>
      <c r="H795">
        <v>1</v>
      </c>
      <c r="I795">
        <v>5</v>
      </c>
      <c r="J795" t="s">
        <v>21</v>
      </c>
      <c r="K795">
        <v>24</v>
      </c>
      <c r="L795">
        <v>35</v>
      </c>
      <c r="M795">
        <v>23.064</v>
      </c>
      <c r="N795">
        <v>34.698999999999998</v>
      </c>
    </row>
    <row r="796" spans="1:14" x14ac:dyDescent="0.25">
      <c r="A796" t="s">
        <v>115</v>
      </c>
      <c r="B796" t="s">
        <v>139</v>
      </c>
      <c r="C796">
        <v>30</v>
      </c>
      <c r="D796">
        <v>110.01</v>
      </c>
      <c r="E796">
        <v>0.1</v>
      </c>
      <c r="F796" t="s">
        <v>24</v>
      </c>
      <c r="G796" t="s">
        <v>23</v>
      </c>
      <c r="H796">
        <v>1</v>
      </c>
      <c r="I796">
        <v>5</v>
      </c>
      <c r="J796" t="s">
        <v>21</v>
      </c>
      <c r="K796">
        <v>24</v>
      </c>
      <c r="L796">
        <v>35</v>
      </c>
      <c r="M796">
        <v>25.111999999999998</v>
      </c>
      <c r="N796">
        <v>34.683999999999997</v>
      </c>
    </row>
    <row r="797" spans="1:14" x14ac:dyDescent="0.25">
      <c r="A797" t="s">
        <v>115</v>
      </c>
      <c r="B797" t="s">
        <v>139</v>
      </c>
      <c r="C797">
        <v>30</v>
      </c>
      <c r="D797">
        <v>110.01</v>
      </c>
      <c r="E797">
        <v>1</v>
      </c>
      <c r="F797" t="s">
        <v>24</v>
      </c>
      <c r="G797" t="s">
        <v>23</v>
      </c>
      <c r="H797">
        <v>1</v>
      </c>
      <c r="I797">
        <v>5</v>
      </c>
      <c r="J797" t="s">
        <v>21</v>
      </c>
      <c r="K797">
        <v>210.04</v>
      </c>
      <c r="L797">
        <v>33.396000000000001</v>
      </c>
      <c r="M797">
        <v>210.02</v>
      </c>
      <c r="N797">
        <v>33.395000000000003</v>
      </c>
    </row>
    <row r="798" spans="1:14" x14ac:dyDescent="0.25">
      <c r="A798" t="s">
        <v>115</v>
      </c>
      <c r="B798" t="s">
        <v>139</v>
      </c>
      <c r="C798">
        <v>30</v>
      </c>
      <c r="D798">
        <v>110.01</v>
      </c>
      <c r="E798">
        <v>10</v>
      </c>
      <c r="F798" t="s">
        <v>24</v>
      </c>
      <c r="G798" t="s">
        <v>23</v>
      </c>
      <c r="H798">
        <v>1</v>
      </c>
      <c r="I798">
        <v>5</v>
      </c>
      <c r="J798" t="s">
        <v>21</v>
      </c>
      <c r="K798">
        <v>5499.6</v>
      </c>
      <c r="L798">
        <v>13.241</v>
      </c>
      <c r="M798">
        <v>5499.7</v>
      </c>
      <c r="N798">
        <v>13.239000000000001</v>
      </c>
    </row>
    <row r="799" spans="1:14" x14ac:dyDescent="0.25">
      <c r="A799" t="s">
        <v>115</v>
      </c>
      <c r="B799" t="s">
        <v>139</v>
      </c>
      <c r="C799">
        <v>30</v>
      </c>
      <c r="D799">
        <v>110.01</v>
      </c>
      <c r="E799">
        <v>100</v>
      </c>
      <c r="F799" t="s">
        <v>24</v>
      </c>
      <c r="G799" t="s">
        <v>23</v>
      </c>
      <c r="H799">
        <v>1</v>
      </c>
      <c r="I799">
        <v>5</v>
      </c>
      <c r="J799" t="s">
        <v>21</v>
      </c>
      <c r="K799">
        <v>57966</v>
      </c>
      <c r="L799">
        <v>1.4661</v>
      </c>
      <c r="M799">
        <v>57966</v>
      </c>
      <c r="N799">
        <v>1.4652000000000001</v>
      </c>
    </row>
    <row r="800" spans="1:14" x14ac:dyDescent="0.25">
      <c r="A800" t="s">
        <v>115</v>
      </c>
      <c r="B800" t="s">
        <v>139</v>
      </c>
      <c r="C800">
        <v>30</v>
      </c>
      <c r="D800">
        <v>110.01</v>
      </c>
      <c r="E800">
        <v>0.01</v>
      </c>
      <c r="F800" t="s">
        <v>24</v>
      </c>
      <c r="G800" t="s">
        <v>23</v>
      </c>
      <c r="H800">
        <v>5</v>
      </c>
      <c r="I800">
        <v>5.01</v>
      </c>
      <c r="J800" t="s">
        <v>21</v>
      </c>
      <c r="K800">
        <v>24</v>
      </c>
      <c r="L800">
        <v>35</v>
      </c>
      <c r="M800">
        <v>23.064</v>
      </c>
      <c r="N800">
        <v>34.698999999999998</v>
      </c>
    </row>
    <row r="801" spans="1:14" x14ac:dyDescent="0.25">
      <c r="A801" t="s">
        <v>115</v>
      </c>
      <c r="B801" t="s">
        <v>139</v>
      </c>
      <c r="C801">
        <v>30</v>
      </c>
      <c r="D801">
        <v>110.01</v>
      </c>
      <c r="E801">
        <v>0.1</v>
      </c>
      <c r="F801" t="s">
        <v>24</v>
      </c>
      <c r="G801" t="s">
        <v>23</v>
      </c>
      <c r="H801">
        <v>5</v>
      </c>
      <c r="I801">
        <v>5.01</v>
      </c>
      <c r="J801" t="s">
        <v>21</v>
      </c>
      <c r="K801">
        <v>24</v>
      </c>
      <c r="L801">
        <v>35</v>
      </c>
      <c r="M801">
        <v>25.111999999999998</v>
      </c>
      <c r="N801">
        <v>34.683999999999997</v>
      </c>
    </row>
    <row r="802" spans="1:14" x14ac:dyDescent="0.25">
      <c r="A802" t="s">
        <v>115</v>
      </c>
      <c r="B802" t="s">
        <v>139</v>
      </c>
      <c r="C802">
        <v>30</v>
      </c>
      <c r="D802">
        <v>110.01</v>
      </c>
      <c r="E802">
        <v>1</v>
      </c>
      <c r="F802" t="s">
        <v>24</v>
      </c>
      <c r="G802" t="s">
        <v>23</v>
      </c>
      <c r="H802">
        <v>5</v>
      </c>
      <c r="I802">
        <v>5.01</v>
      </c>
      <c r="J802" t="s">
        <v>21</v>
      </c>
      <c r="K802">
        <v>210.04</v>
      </c>
      <c r="L802">
        <v>33.396000000000001</v>
      </c>
      <c r="M802">
        <v>210.02</v>
      </c>
      <c r="N802">
        <v>33.395000000000003</v>
      </c>
    </row>
    <row r="803" spans="1:14" x14ac:dyDescent="0.25">
      <c r="A803" t="s">
        <v>115</v>
      </c>
      <c r="B803" t="s">
        <v>139</v>
      </c>
      <c r="C803">
        <v>30</v>
      </c>
      <c r="D803">
        <v>110.01</v>
      </c>
      <c r="E803">
        <v>10</v>
      </c>
      <c r="F803" t="s">
        <v>24</v>
      </c>
      <c r="G803" t="s">
        <v>23</v>
      </c>
      <c r="H803">
        <v>5</v>
      </c>
      <c r="I803">
        <v>5.01</v>
      </c>
      <c r="J803" t="s">
        <v>21</v>
      </c>
      <c r="K803">
        <v>5499.6</v>
      </c>
      <c r="L803">
        <v>13.241</v>
      </c>
      <c r="M803">
        <v>5499.7</v>
      </c>
      <c r="N803">
        <v>13.239000000000001</v>
      </c>
    </row>
    <row r="804" spans="1:14" x14ac:dyDescent="0.25">
      <c r="A804" t="s">
        <v>115</v>
      </c>
      <c r="B804" t="s">
        <v>139</v>
      </c>
      <c r="C804">
        <v>30</v>
      </c>
      <c r="D804">
        <v>110.01</v>
      </c>
      <c r="E804">
        <v>100</v>
      </c>
      <c r="F804" t="s">
        <v>24</v>
      </c>
      <c r="G804" t="s">
        <v>23</v>
      </c>
      <c r="H804">
        <v>5</v>
      </c>
      <c r="I804">
        <v>5.01</v>
      </c>
      <c r="J804" t="s">
        <v>21</v>
      </c>
      <c r="K804">
        <v>57966</v>
      </c>
      <c r="L804">
        <v>1.4661</v>
      </c>
      <c r="M804">
        <v>57966</v>
      </c>
      <c r="N804">
        <v>1.4652000000000001</v>
      </c>
    </row>
    <row r="805" spans="1:14" x14ac:dyDescent="0.25">
      <c r="A805" t="s">
        <v>115</v>
      </c>
      <c r="B805" t="s">
        <v>139</v>
      </c>
      <c r="C805">
        <v>110</v>
      </c>
      <c r="D805">
        <v>205.01</v>
      </c>
      <c r="E805">
        <v>0.01</v>
      </c>
      <c r="F805" t="s">
        <v>24</v>
      </c>
      <c r="G805" t="s">
        <v>23</v>
      </c>
      <c r="H805">
        <v>4.4999999999999998E-2</v>
      </c>
      <c r="I805">
        <v>0.10001</v>
      </c>
      <c r="J805" t="s">
        <v>21</v>
      </c>
      <c r="K805">
        <v>42</v>
      </c>
      <c r="L805">
        <v>2.4</v>
      </c>
      <c r="M805">
        <v>38.552999999999997</v>
      </c>
      <c r="N805">
        <v>2.4159000000000002</v>
      </c>
    </row>
    <row r="806" spans="1:14" x14ac:dyDescent="0.25">
      <c r="A806" t="s">
        <v>115</v>
      </c>
      <c r="B806" t="s">
        <v>139</v>
      </c>
      <c r="C806">
        <v>110</v>
      </c>
      <c r="D806">
        <v>205.01</v>
      </c>
      <c r="E806">
        <v>0.1</v>
      </c>
      <c r="F806" t="s">
        <v>24</v>
      </c>
      <c r="G806" t="s">
        <v>23</v>
      </c>
      <c r="H806">
        <v>4.4999999999999998E-2</v>
      </c>
      <c r="I806">
        <v>0.10001</v>
      </c>
      <c r="J806" t="s">
        <v>21</v>
      </c>
      <c r="K806">
        <v>46.786999999999999</v>
      </c>
      <c r="L806">
        <v>2.3923999999999999</v>
      </c>
      <c r="M806">
        <v>46.65</v>
      </c>
      <c r="N806">
        <v>2.3915999999999999</v>
      </c>
    </row>
    <row r="807" spans="1:14" x14ac:dyDescent="0.25">
      <c r="A807" t="s">
        <v>115</v>
      </c>
      <c r="B807" t="s">
        <v>139</v>
      </c>
      <c r="C807">
        <v>110</v>
      </c>
      <c r="D807">
        <v>205.01</v>
      </c>
      <c r="E807">
        <v>1</v>
      </c>
      <c r="F807" t="s">
        <v>24</v>
      </c>
      <c r="G807" t="s">
        <v>23</v>
      </c>
      <c r="H807">
        <v>4.4999999999999998E-2</v>
      </c>
      <c r="I807">
        <v>0.10001</v>
      </c>
      <c r="J807" t="s">
        <v>21</v>
      </c>
      <c r="K807">
        <v>500.59</v>
      </c>
      <c r="L807">
        <v>1.4072</v>
      </c>
      <c r="M807">
        <v>500.63</v>
      </c>
      <c r="N807">
        <v>1.403</v>
      </c>
    </row>
    <row r="808" spans="1:14" x14ac:dyDescent="0.25">
      <c r="A808" t="s">
        <v>115</v>
      </c>
      <c r="B808" t="s">
        <v>139</v>
      </c>
      <c r="C808">
        <v>110</v>
      </c>
      <c r="D808">
        <v>205.01</v>
      </c>
      <c r="E808">
        <v>10</v>
      </c>
      <c r="F808" t="s">
        <v>24</v>
      </c>
      <c r="G808" t="s">
        <v>23</v>
      </c>
      <c r="H808">
        <v>4.4999999999999998E-2</v>
      </c>
      <c r="I808">
        <v>0.10001</v>
      </c>
      <c r="J808" t="s">
        <v>21</v>
      </c>
      <c r="K808">
        <v>5788.7</v>
      </c>
      <c r="L808">
        <v>0.17673</v>
      </c>
      <c r="M808">
        <v>5788.8</v>
      </c>
      <c r="N808">
        <v>0.17407</v>
      </c>
    </row>
    <row r="809" spans="1:14" x14ac:dyDescent="0.25">
      <c r="A809" t="s">
        <v>115</v>
      </c>
      <c r="B809" t="s">
        <v>139</v>
      </c>
      <c r="C809">
        <v>110</v>
      </c>
      <c r="D809">
        <v>205.01</v>
      </c>
      <c r="E809">
        <v>100</v>
      </c>
      <c r="F809" t="s">
        <v>24</v>
      </c>
      <c r="G809" t="s">
        <v>23</v>
      </c>
      <c r="H809">
        <v>4.4999999999999998E-2</v>
      </c>
      <c r="I809">
        <v>0.10001</v>
      </c>
      <c r="J809" t="s">
        <v>21</v>
      </c>
      <c r="K809">
        <v>57999</v>
      </c>
      <c r="L809">
        <v>1.8526000000000001E-2</v>
      </c>
      <c r="M809">
        <v>57999</v>
      </c>
      <c r="N809">
        <v>1.7454999999999998E-2</v>
      </c>
    </row>
    <row r="810" spans="1:14" x14ac:dyDescent="0.25">
      <c r="A810" t="s">
        <v>115</v>
      </c>
      <c r="B810" t="s">
        <v>139</v>
      </c>
      <c r="C810">
        <v>110</v>
      </c>
      <c r="D810">
        <v>205.01</v>
      </c>
      <c r="E810">
        <v>0.01</v>
      </c>
      <c r="F810" t="s">
        <v>24</v>
      </c>
      <c r="G810" t="s">
        <v>23</v>
      </c>
      <c r="H810">
        <v>0.1</v>
      </c>
      <c r="I810">
        <v>1.0000100000000001</v>
      </c>
      <c r="J810" t="s">
        <v>21</v>
      </c>
      <c r="K810">
        <v>49</v>
      </c>
      <c r="L810">
        <v>2.6</v>
      </c>
      <c r="M810">
        <v>42.201999999999998</v>
      </c>
      <c r="N810">
        <v>2.6324000000000001</v>
      </c>
    </row>
    <row r="811" spans="1:14" x14ac:dyDescent="0.25">
      <c r="A811" t="s">
        <v>115</v>
      </c>
      <c r="B811" t="s">
        <v>139</v>
      </c>
      <c r="C811">
        <v>110</v>
      </c>
      <c r="D811">
        <v>205.01</v>
      </c>
      <c r="E811">
        <v>0.1</v>
      </c>
      <c r="F811" t="s">
        <v>24</v>
      </c>
      <c r="G811" t="s">
        <v>23</v>
      </c>
      <c r="H811">
        <v>0.1</v>
      </c>
      <c r="I811">
        <v>1.0000100000000001</v>
      </c>
      <c r="J811" t="s">
        <v>21</v>
      </c>
      <c r="K811">
        <v>49.765000000000001</v>
      </c>
      <c r="L811">
        <v>2.6107999999999998</v>
      </c>
      <c r="M811">
        <v>49.649000000000001</v>
      </c>
      <c r="N811">
        <v>2.61</v>
      </c>
    </row>
    <row r="812" spans="1:14" x14ac:dyDescent="0.25">
      <c r="A812" t="s">
        <v>115</v>
      </c>
      <c r="B812" t="s">
        <v>139</v>
      </c>
      <c r="C812">
        <v>110</v>
      </c>
      <c r="D812">
        <v>205.01</v>
      </c>
      <c r="E812">
        <v>1</v>
      </c>
      <c r="F812" t="s">
        <v>24</v>
      </c>
      <c r="G812" t="s">
        <v>23</v>
      </c>
      <c r="H812">
        <v>0.1</v>
      </c>
      <c r="I812">
        <v>1.0000100000000001</v>
      </c>
      <c r="J812" t="s">
        <v>21</v>
      </c>
      <c r="K812">
        <v>490.55</v>
      </c>
      <c r="L812">
        <v>1.6184000000000001</v>
      </c>
      <c r="M812">
        <v>490.58</v>
      </c>
      <c r="N812">
        <v>1.6144000000000001</v>
      </c>
    </row>
    <row r="813" spans="1:14" x14ac:dyDescent="0.25">
      <c r="A813" t="s">
        <v>115</v>
      </c>
      <c r="B813" t="s">
        <v>139</v>
      </c>
      <c r="C813">
        <v>110</v>
      </c>
      <c r="D813">
        <v>205.01</v>
      </c>
      <c r="E813">
        <v>10</v>
      </c>
      <c r="F813" t="s">
        <v>24</v>
      </c>
      <c r="G813" t="s">
        <v>23</v>
      </c>
      <c r="H813">
        <v>0.1</v>
      </c>
      <c r="I813">
        <v>1.0000100000000001</v>
      </c>
      <c r="J813" t="s">
        <v>21</v>
      </c>
      <c r="K813">
        <v>5786.7</v>
      </c>
      <c r="L813">
        <v>0.20930000000000001</v>
      </c>
      <c r="M813">
        <v>5786.8</v>
      </c>
      <c r="N813">
        <v>0.20663999999999999</v>
      </c>
    </row>
    <row r="814" spans="1:14" x14ac:dyDescent="0.25">
      <c r="A814" t="s">
        <v>115</v>
      </c>
      <c r="B814" t="s">
        <v>139</v>
      </c>
      <c r="C814">
        <v>110</v>
      </c>
      <c r="D814">
        <v>205.01</v>
      </c>
      <c r="E814">
        <v>100</v>
      </c>
      <c r="F814" t="s">
        <v>24</v>
      </c>
      <c r="G814" t="s">
        <v>23</v>
      </c>
      <c r="H814">
        <v>0.1</v>
      </c>
      <c r="I814">
        <v>1.0000100000000001</v>
      </c>
      <c r="J814" t="s">
        <v>21</v>
      </c>
      <c r="K814">
        <v>57999</v>
      </c>
      <c r="L814">
        <v>2.1802999999999999E-2</v>
      </c>
      <c r="M814">
        <v>57999</v>
      </c>
      <c r="N814">
        <v>2.0732E-2</v>
      </c>
    </row>
    <row r="815" spans="1:14" x14ac:dyDescent="0.25">
      <c r="A815" t="s">
        <v>115</v>
      </c>
      <c r="B815" t="s">
        <v>139</v>
      </c>
      <c r="C815">
        <v>110</v>
      </c>
      <c r="D815">
        <v>205.01</v>
      </c>
      <c r="E815">
        <v>0.01</v>
      </c>
      <c r="F815" t="s">
        <v>24</v>
      </c>
      <c r="G815" t="s">
        <v>23</v>
      </c>
      <c r="H815">
        <v>1</v>
      </c>
      <c r="I815">
        <v>5</v>
      </c>
      <c r="J815" t="s">
        <v>21</v>
      </c>
      <c r="K815">
        <v>58</v>
      </c>
      <c r="L815">
        <v>35</v>
      </c>
      <c r="M815">
        <v>57.612000000000002</v>
      </c>
      <c r="N815">
        <v>34.698999999999998</v>
      </c>
    </row>
    <row r="816" spans="1:14" x14ac:dyDescent="0.25">
      <c r="A816" t="s">
        <v>115</v>
      </c>
      <c r="B816" t="s">
        <v>139</v>
      </c>
      <c r="C816">
        <v>110</v>
      </c>
      <c r="D816">
        <v>205.01</v>
      </c>
      <c r="E816">
        <v>0.1</v>
      </c>
      <c r="F816" t="s">
        <v>24</v>
      </c>
      <c r="G816" t="s">
        <v>23</v>
      </c>
      <c r="H816">
        <v>1</v>
      </c>
      <c r="I816">
        <v>5</v>
      </c>
      <c r="J816" t="s">
        <v>21</v>
      </c>
      <c r="K816">
        <v>58</v>
      </c>
      <c r="L816">
        <v>35</v>
      </c>
      <c r="M816">
        <v>58.262</v>
      </c>
      <c r="N816">
        <v>34.697000000000003</v>
      </c>
    </row>
    <row r="817" spans="1:14" x14ac:dyDescent="0.25">
      <c r="A817" t="s">
        <v>115</v>
      </c>
      <c r="B817" t="s">
        <v>139</v>
      </c>
      <c r="C817">
        <v>110</v>
      </c>
      <c r="D817">
        <v>205.01</v>
      </c>
      <c r="E817">
        <v>1</v>
      </c>
      <c r="F817" t="s">
        <v>24</v>
      </c>
      <c r="G817" t="s">
        <v>23</v>
      </c>
      <c r="H817">
        <v>1</v>
      </c>
      <c r="I817">
        <v>5</v>
      </c>
      <c r="J817" t="s">
        <v>21</v>
      </c>
      <c r="K817">
        <v>79.069999999999993</v>
      </c>
      <c r="L817">
        <v>34.896999999999998</v>
      </c>
      <c r="M817">
        <v>123.66</v>
      </c>
      <c r="N817">
        <v>34.491</v>
      </c>
    </row>
    <row r="818" spans="1:14" x14ac:dyDescent="0.25">
      <c r="A818" t="s">
        <v>115</v>
      </c>
      <c r="B818" t="s">
        <v>139</v>
      </c>
      <c r="C818">
        <v>110</v>
      </c>
      <c r="D818">
        <v>205.01</v>
      </c>
      <c r="E818">
        <v>10</v>
      </c>
      <c r="F818" t="s">
        <v>24</v>
      </c>
      <c r="G818" t="s">
        <v>23</v>
      </c>
      <c r="H818">
        <v>1</v>
      </c>
      <c r="I818">
        <v>5</v>
      </c>
      <c r="J818" t="s">
        <v>21</v>
      </c>
      <c r="K818">
        <v>4372.5</v>
      </c>
      <c r="L818">
        <v>23.661999999999999</v>
      </c>
      <c r="M818">
        <v>4372.3999999999996</v>
      </c>
      <c r="N818">
        <v>23.661000000000001</v>
      </c>
    </row>
    <row r="819" spans="1:14" x14ac:dyDescent="0.25">
      <c r="A819" t="s">
        <v>115</v>
      </c>
      <c r="B819" t="s">
        <v>139</v>
      </c>
      <c r="C819">
        <v>110</v>
      </c>
      <c r="D819">
        <v>205.01</v>
      </c>
      <c r="E819">
        <v>100</v>
      </c>
      <c r="F819" t="s">
        <v>24</v>
      </c>
      <c r="G819" t="s">
        <v>23</v>
      </c>
      <c r="H819">
        <v>1</v>
      </c>
      <c r="I819">
        <v>5</v>
      </c>
      <c r="J819" t="s">
        <v>21</v>
      </c>
      <c r="K819">
        <v>57768</v>
      </c>
      <c r="L819">
        <v>3.2888999999999999</v>
      </c>
      <c r="M819">
        <v>57768</v>
      </c>
      <c r="N819">
        <v>3.2877999999999998</v>
      </c>
    </row>
    <row r="820" spans="1:14" x14ac:dyDescent="0.25">
      <c r="A820" t="s">
        <v>115</v>
      </c>
      <c r="B820" t="s">
        <v>139</v>
      </c>
      <c r="C820">
        <v>110</v>
      </c>
      <c r="D820">
        <v>205.01</v>
      </c>
      <c r="E820">
        <v>0.01</v>
      </c>
      <c r="F820" t="s">
        <v>24</v>
      </c>
      <c r="G820" t="s">
        <v>23</v>
      </c>
      <c r="H820">
        <v>5</v>
      </c>
      <c r="I820">
        <v>5.01</v>
      </c>
      <c r="J820" t="s">
        <v>21</v>
      </c>
      <c r="K820">
        <v>58</v>
      </c>
      <c r="L820">
        <v>35</v>
      </c>
      <c r="M820">
        <v>57.612000000000002</v>
      </c>
      <c r="N820">
        <v>34.698999999999998</v>
      </c>
    </row>
    <row r="821" spans="1:14" x14ac:dyDescent="0.25">
      <c r="A821" t="s">
        <v>115</v>
      </c>
      <c r="B821" t="s">
        <v>139</v>
      </c>
      <c r="C821">
        <v>110</v>
      </c>
      <c r="D821">
        <v>205.01</v>
      </c>
      <c r="E821">
        <v>0.1</v>
      </c>
      <c r="F821" t="s">
        <v>24</v>
      </c>
      <c r="G821" t="s">
        <v>23</v>
      </c>
      <c r="H821">
        <v>5</v>
      </c>
      <c r="I821">
        <v>5.01</v>
      </c>
      <c r="J821" t="s">
        <v>21</v>
      </c>
      <c r="K821">
        <v>58</v>
      </c>
      <c r="L821">
        <v>35</v>
      </c>
      <c r="M821">
        <v>58.262</v>
      </c>
      <c r="N821">
        <v>34.697000000000003</v>
      </c>
    </row>
    <row r="822" spans="1:14" x14ac:dyDescent="0.25">
      <c r="A822" t="s">
        <v>115</v>
      </c>
      <c r="B822" t="s">
        <v>139</v>
      </c>
      <c r="C822">
        <v>110</v>
      </c>
      <c r="D822">
        <v>205.01</v>
      </c>
      <c r="E822">
        <v>1</v>
      </c>
      <c r="F822" t="s">
        <v>24</v>
      </c>
      <c r="G822" t="s">
        <v>23</v>
      </c>
      <c r="H822">
        <v>5</v>
      </c>
      <c r="I822">
        <v>5.01</v>
      </c>
      <c r="J822" t="s">
        <v>21</v>
      </c>
      <c r="K822">
        <v>79.069999999999993</v>
      </c>
      <c r="L822">
        <v>34.896999999999998</v>
      </c>
      <c r="M822">
        <v>123.66</v>
      </c>
      <c r="N822">
        <v>34.491</v>
      </c>
    </row>
    <row r="823" spans="1:14" x14ac:dyDescent="0.25">
      <c r="A823" t="s">
        <v>115</v>
      </c>
      <c r="B823" t="s">
        <v>139</v>
      </c>
      <c r="C823">
        <v>110</v>
      </c>
      <c r="D823">
        <v>205.01</v>
      </c>
      <c r="E823">
        <v>10</v>
      </c>
      <c r="F823" t="s">
        <v>24</v>
      </c>
      <c r="G823" t="s">
        <v>23</v>
      </c>
      <c r="H823">
        <v>5</v>
      </c>
      <c r="I823">
        <v>5.01</v>
      </c>
      <c r="J823" t="s">
        <v>21</v>
      </c>
      <c r="K823">
        <v>4372.5</v>
      </c>
      <c r="L823">
        <v>23.661999999999999</v>
      </c>
      <c r="M823">
        <v>4372.3999999999996</v>
      </c>
      <c r="N823">
        <v>23.661000000000001</v>
      </c>
    </row>
    <row r="824" spans="1:14" x14ac:dyDescent="0.25">
      <c r="A824" t="s">
        <v>115</v>
      </c>
      <c r="B824" t="s">
        <v>139</v>
      </c>
      <c r="C824">
        <v>110</v>
      </c>
      <c r="D824">
        <v>205.01</v>
      </c>
      <c r="E824">
        <v>100</v>
      </c>
      <c r="F824" t="s">
        <v>24</v>
      </c>
      <c r="G824" t="s">
        <v>23</v>
      </c>
      <c r="H824">
        <v>5</v>
      </c>
      <c r="I824">
        <v>5.01</v>
      </c>
      <c r="J824" t="s">
        <v>21</v>
      </c>
      <c r="K824">
        <v>57768</v>
      </c>
      <c r="L824">
        <v>3.2888999999999999</v>
      </c>
      <c r="M824">
        <v>57768</v>
      </c>
      <c r="N824">
        <v>3.2877999999999998</v>
      </c>
    </row>
    <row r="825" spans="1:14" x14ac:dyDescent="0.25">
      <c r="A825" t="s">
        <v>115</v>
      </c>
      <c r="B825" t="s">
        <v>140</v>
      </c>
      <c r="C825">
        <v>22</v>
      </c>
      <c r="D825">
        <v>60.000999999999998</v>
      </c>
      <c r="E825">
        <v>1E-3</v>
      </c>
      <c r="F825" t="s">
        <v>24</v>
      </c>
      <c r="G825" t="s">
        <v>23</v>
      </c>
      <c r="H825">
        <v>0.01</v>
      </c>
      <c r="I825">
        <v>4.5010000000000001E-2</v>
      </c>
      <c r="J825" t="s">
        <v>21</v>
      </c>
      <c r="K825">
        <v>-5.2</v>
      </c>
      <c r="L825">
        <v>3</v>
      </c>
      <c r="M825">
        <v>-6.3514999999999997</v>
      </c>
      <c r="N825">
        <v>3.0358000000000001</v>
      </c>
    </row>
    <row r="826" spans="1:14" x14ac:dyDescent="0.25">
      <c r="A826" t="s">
        <v>115</v>
      </c>
      <c r="B826" t="s">
        <v>140</v>
      </c>
      <c r="C826">
        <v>22</v>
      </c>
      <c r="D826">
        <v>60.000999999999998</v>
      </c>
      <c r="E826">
        <v>0.01</v>
      </c>
      <c r="F826" t="s">
        <v>24</v>
      </c>
      <c r="G826" t="s">
        <v>23</v>
      </c>
      <c r="H826">
        <v>0.01</v>
      </c>
      <c r="I826">
        <v>4.5010000000000001E-2</v>
      </c>
      <c r="J826" t="s">
        <v>21</v>
      </c>
      <c r="K826">
        <v>-5.2</v>
      </c>
      <c r="L826">
        <v>3.0308999999999999</v>
      </c>
      <c r="M826">
        <v>-6.0166000000000004</v>
      </c>
      <c r="N826">
        <v>3.0310000000000001</v>
      </c>
    </row>
    <row r="827" spans="1:14" x14ac:dyDescent="0.25">
      <c r="A827" t="s">
        <v>115</v>
      </c>
      <c r="B827" t="s">
        <v>140</v>
      </c>
      <c r="C827">
        <v>22</v>
      </c>
      <c r="D827">
        <v>60.000999999999998</v>
      </c>
      <c r="E827">
        <v>0.1</v>
      </c>
      <c r="F827" t="s">
        <v>24</v>
      </c>
      <c r="G827" t="s">
        <v>23</v>
      </c>
      <c r="H827">
        <v>0.01</v>
      </c>
      <c r="I827">
        <v>4.5010000000000001E-2</v>
      </c>
      <c r="J827" t="s">
        <v>21</v>
      </c>
      <c r="K827">
        <v>24.504000000000001</v>
      </c>
      <c r="L827">
        <v>2.6608999999999998</v>
      </c>
      <c r="M827">
        <v>24.465</v>
      </c>
      <c r="N827">
        <v>2.6608000000000001</v>
      </c>
    </row>
    <row r="828" spans="1:14" x14ac:dyDescent="0.25">
      <c r="A828" t="s">
        <v>115</v>
      </c>
      <c r="B828" t="s">
        <v>140</v>
      </c>
      <c r="C828">
        <v>22</v>
      </c>
      <c r="D828">
        <v>60.000999999999998</v>
      </c>
      <c r="E828">
        <v>1</v>
      </c>
      <c r="F828" t="s">
        <v>24</v>
      </c>
      <c r="G828" t="s">
        <v>23</v>
      </c>
      <c r="H828">
        <v>0.01</v>
      </c>
      <c r="I828">
        <v>4.5010000000000001E-2</v>
      </c>
      <c r="J828" t="s">
        <v>21</v>
      </c>
      <c r="K828">
        <v>569.88</v>
      </c>
      <c r="L828">
        <v>0.59872000000000003</v>
      </c>
      <c r="M828">
        <v>569.88</v>
      </c>
      <c r="N828">
        <v>0.59787000000000001</v>
      </c>
    </row>
    <row r="829" spans="1:14" x14ac:dyDescent="0.25">
      <c r="A829" t="s">
        <v>115</v>
      </c>
      <c r="B829" t="s">
        <v>140</v>
      </c>
      <c r="C829">
        <v>22</v>
      </c>
      <c r="D829">
        <v>60.000999999999998</v>
      </c>
      <c r="E829">
        <v>10</v>
      </c>
      <c r="F829" t="s">
        <v>24</v>
      </c>
      <c r="G829" t="s">
        <v>23</v>
      </c>
      <c r="H829">
        <v>0.01</v>
      </c>
      <c r="I829">
        <v>4.5010000000000001E-2</v>
      </c>
      <c r="J829" t="s">
        <v>21</v>
      </c>
      <c r="K829">
        <v>5799</v>
      </c>
      <c r="L829">
        <v>6.1619E-2</v>
      </c>
      <c r="M829">
        <v>5799</v>
      </c>
      <c r="N829">
        <v>6.1254999999999997E-2</v>
      </c>
    </row>
    <row r="830" spans="1:14" x14ac:dyDescent="0.25">
      <c r="A830" t="s">
        <v>115</v>
      </c>
      <c r="B830" t="s">
        <v>140</v>
      </c>
      <c r="C830">
        <v>22</v>
      </c>
      <c r="D830">
        <v>60.000999999999998</v>
      </c>
      <c r="E830">
        <v>1E-3</v>
      </c>
      <c r="F830" t="s">
        <v>24</v>
      </c>
      <c r="G830" t="s">
        <v>23</v>
      </c>
      <c r="H830">
        <v>4.4999999999999998E-2</v>
      </c>
      <c r="I830">
        <v>1.0000100000000001</v>
      </c>
      <c r="J830" t="s">
        <v>21</v>
      </c>
      <c r="K830">
        <v>15</v>
      </c>
      <c r="L830">
        <v>2.2999999999999998</v>
      </c>
      <c r="M830">
        <v>-5.0780000000000003</v>
      </c>
      <c r="N830">
        <v>2.2269999999999999</v>
      </c>
    </row>
    <row r="831" spans="1:14" x14ac:dyDescent="0.25">
      <c r="A831" t="s">
        <v>115</v>
      </c>
      <c r="B831" t="s">
        <v>140</v>
      </c>
      <c r="C831">
        <v>22</v>
      </c>
      <c r="D831">
        <v>60.000999999999998</v>
      </c>
      <c r="E831">
        <v>0.01</v>
      </c>
      <c r="F831" t="s">
        <v>24</v>
      </c>
      <c r="G831" t="s">
        <v>23</v>
      </c>
      <c r="H831">
        <v>4.4999999999999998E-2</v>
      </c>
      <c r="I831">
        <v>1.0000100000000001</v>
      </c>
      <c r="J831" t="s">
        <v>21</v>
      </c>
      <c r="K831">
        <v>15</v>
      </c>
      <c r="L831">
        <v>2.2999999999999998</v>
      </c>
      <c r="M831">
        <v>-4.6150000000000002</v>
      </c>
      <c r="N831">
        <v>2.2202999999999999</v>
      </c>
    </row>
    <row r="832" spans="1:14" x14ac:dyDescent="0.25">
      <c r="A832" t="s">
        <v>115</v>
      </c>
      <c r="B832" t="s">
        <v>140</v>
      </c>
      <c r="C832">
        <v>22</v>
      </c>
      <c r="D832">
        <v>60.000999999999998</v>
      </c>
      <c r="E832">
        <v>0.1</v>
      </c>
      <c r="F832" t="s">
        <v>24</v>
      </c>
      <c r="G832" t="s">
        <v>23</v>
      </c>
      <c r="H832">
        <v>4.4999999999999998E-2</v>
      </c>
      <c r="I832">
        <v>1.0000100000000001</v>
      </c>
      <c r="J832" t="s">
        <v>21</v>
      </c>
      <c r="K832">
        <v>25.632000000000001</v>
      </c>
      <c r="L832">
        <v>2.1227999999999998</v>
      </c>
      <c r="M832">
        <v>32.901000000000003</v>
      </c>
      <c r="N832">
        <v>1.7903</v>
      </c>
    </row>
    <row r="833" spans="1:14" x14ac:dyDescent="0.25">
      <c r="A833" t="s">
        <v>115</v>
      </c>
      <c r="B833" t="s">
        <v>140</v>
      </c>
      <c r="C833">
        <v>22</v>
      </c>
      <c r="D833">
        <v>60.000999999999998</v>
      </c>
      <c r="E833">
        <v>1</v>
      </c>
      <c r="F833" t="s">
        <v>24</v>
      </c>
      <c r="G833" t="s">
        <v>23</v>
      </c>
      <c r="H833">
        <v>4.4999999999999998E-2</v>
      </c>
      <c r="I833">
        <v>1.0000100000000001</v>
      </c>
      <c r="J833" t="s">
        <v>21</v>
      </c>
      <c r="K833">
        <v>574.48</v>
      </c>
      <c r="L833">
        <v>0.32468000000000002</v>
      </c>
      <c r="M833">
        <v>574.48</v>
      </c>
      <c r="N833">
        <v>0.32379999999999998</v>
      </c>
    </row>
    <row r="834" spans="1:14" x14ac:dyDescent="0.25">
      <c r="A834" t="s">
        <v>115</v>
      </c>
      <c r="B834" t="s">
        <v>140</v>
      </c>
      <c r="C834">
        <v>22</v>
      </c>
      <c r="D834">
        <v>60.000999999999998</v>
      </c>
      <c r="E834">
        <v>10</v>
      </c>
      <c r="F834" t="s">
        <v>24</v>
      </c>
      <c r="G834" t="s">
        <v>23</v>
      </c>
      <c r="H834">
        <v>4.4999999999999998E-2</v>
      </c>
      <c r="I834">
        <v>1.0000100000000001</v>
      </c>
      <c r="J834" t="s">
        <v>21</v>
      </c>
      <c r="K834">
        <v>5799.4</v>
      </c>
      <c r="L834">
        <v>3.3173000000000001E-2</v>
      </c>
      <c r="M834">
        <v>5799.4</v>
      </c>
      <c r="N834">
        <v>3.2808999999999998E-2</v>
      </c>
    </row>
    <row r="835" spans="1:14" x14ac:dyDescent="0.25">
      <c r="A835" t="s">
        <v>115</v>
      </c>
      <c r="B835" t="s">
        <v>140</v>
      </c>
      <c r="C835">
        <v>22</v>
      </c>
      <c r="D835">
        <v>60.000999999999998</v>
      </c>
      <c r="E835">
        <v>1E-3</v>
      </c>
      <c r="F835" t="s">
        <v>24</v>
      </c>
      <c r="G835" t="s">
        <v>23</v>
      </c>
      <c r="H835">
        <v>1</v>
      </c>
      <c r="I835">
        <v>5.01</v>
      </c>
      <c r="J835" t="s">
        <v>21</v>
      </c>
      <c r="K835">
        <v>2.2999999999999998</v>
      </c>
      <c r="L835">
        <v>7.6</v>
      </c>
      <c r="M835">
        <v>2.2214999999999998</v>
      </c>
      <c r="N835">
        <v>7.5885999999999996</v>
      </c>
    </row>
    <row r="836" spans="1:14" x14ac:dyDescent="0.25">
      <c r="A836" t="s">
        <v>115</v>
      </c>
      <c r="B836" t="s">
        <v>140</v>
      </c>
      <c r="C836">
        <v>22</v>
      </c>
      <c r="D836">
        <v>60.000999999999998</v>
      </c>
      <c r="E836">
        <v>0.01</v>
      </c>
      <c r="F836" t="s">
        <v>24</v>
      </c>
      <c r="G836" t="s">
        <v>23</v>
      </c>
      <c r="H836">
        <v>1</v>
      </c>
      <c r="I836">
        <v>5.01</v>
      </c>
      <c r="J836" t="s">
        <v>21</v>
      </c>
      <c r="K836">
        <v>2.3481999999999998</v>
      </c>
      <c r="L836">
        <v>7.5869</v>
      </c>
      <c r="M836">
        <v>2.3433000000000002</v>
      </c>
      <c r="N836">
        <v>7.5869</v>
      </c>
    </row>
    <row r="837" spans="1:14" x14ac:dyDescent="0.25">
      <c r="A837" t="s">
        <v>115</v>
      </c>
      <c r="B837" t="s">
        <v>140</v>
      </c>
      <c r="C837">
        <v>22</v>
      </c>
      <c r="D837">
        <v>60.000999999999998</v>
      </c>
      <c r="E837">
        <v>0.1</v>
      </c>
      <c r="F837" t="s">
        <v>24</v>
      </c>
      <c r="G837" t="s">
        <v>23</v>
      </c>
      <c r="H837">
        <v>1</v>
      </c>
      <c r="I837">
        <v>5.01</v>
      </c>
      <c r="J837" t="s">
        <v>21</v>
      </c>
      <c r="K837">
        <v>14.11</v>
      </c>
      <c r="L837">
        <v>7.4272999999999998</v>
      </c>
      <c r="M837">
        <v>14.090999999999999</v>
      </c>
      <c r="N837">
        <v>7.4272999999999998</v>
      </c>
    </row>
    <row r="838" spans="1:14" x14ac:dyDescent="0.25">
      <c r="A838" t="s">
        <v>115</v>
      </c>
      <c r="B838" t="s">
        <v>140</v>
      </c>
      <c r="C838">
        <v>22</v>
      </c>
      <c r="D838">
        <v>60.000999999999998</v>
      </c>
      <c r="E838">
        <v>1</v>
      </c>
      <c r="F838" t="s">
        <v>24</v>
      </c>
      <c r="G838" t="s">
        <v>23</v>
      </c>
      <c r="H838">
        <v>1</v>
      </c>
      <c r="I838">
        <v>5.01</v>
      </c>
      <c r="J838" t="s">
        <v>21</v>
      </c>
      <c r="K838">
        <v>526.04999999999995</v>
      </c>
      <c r="L838">
        <v>3.5184000000000002</v>
      </c>
      <c r="M838">
        <v>526.04999999999995</v>
      </c>
      <c r="N838">
        <v>3.5177999999999998</v>
      </c>
    </row>
    <row r="839" spans="1:14" x14ac:dyDescent="0.25">
      <c r="A839" t="s">
        <v>115</v>
      </c>
      <c r="B839" t="s">
        <v>140</v>
      </c>
      <c r="C839">
        <v>22</v>
      </c>
      <c r="D839">
        <v>60.000999999999998</v>
      </c>
      <c r="E839">
        <v>10</v>
      </c>
      <c r="F839" t="s">
        <v>24</v>
      </c>
      <c r="G839" t="s">
        <v>23</v>
      </c>
      <c r="H839">
        <v>1</v>
      </c>
      <c r="I839">
        <v>5.01</v>
      </c>
      <c r="J839" t="s">
        <v>21</v>
      </c>
      <c r="K839">
        <v>5793.5</v>
      </c>
      <c r="L839">
        <v>0.40619</v>
      </c>
      <c r="M839">
        <v>5793.5</v>
      </c>
      <c r="N839">
        <v>0.40583000000000002</v>
      </c>
    </row>
    <row r="840" spans="1:14" x14ac:dyDescent="0.25">
      <c r="A840" t="s">
        <v>115</v>
      </c>
      <c r="B840" t="s">
        <v>140</v>
      </c>
      <c r="C840">
        <v>22</v>
      </c>
      <c r="D840">
        <v>60.000999999999998</v>
      </c>
      <c r="E840">
        <v>1E-3</v>
      </c>
      <c r="F840" t="s">
        <v>24</v>
      </c>
      <c r="G840" t="s">
        <v>23</v>
      </c>
      <c r="H840">
        <v>5</v>
      </c>
      <c r="I840">
        <v>10</v>
      </c>
      <c r="J840" t="s">
        <v>21</v>
      </c>
      <c r="K840">
        <v>52</v>
      </c>
      <c r="L840">
        <v>30</v>
      </c>
      <c r="M840">
        <v>34.529000000000003</v>
      </c>
      <c r="N840">
        <v>30.459</v>
      </c>
    </row>
    <row r="841" spans="1:14" x14ac:dyDescent="0.25">
      <c r="A841" t="s">
        <v>115</v>
      </c>
      <c r="B841" t="s">
        <v>140</v>
      </c>
      <c r="C841">
        <v>22</v>
      </c>
      <c r="D841">
        <v>60.000999999999998</v>
      </c>
      <c r="E841">
        <v>0.01</v>
      </c>
      <c r="F841" t="s">
        <v>24</v>
      </c>
      <c r="G841" t="s">
        <v>23</v>
      </c>
      <c r="H841">
        <v>5</v>
      </c>
      <c r="I841">
        <v>10</v>
      </c>
      <c r="J841" t="s">
        <v>21</v>
      </c>
      <c r="K841">
        <v>52</v>
      </c>
      <c r="L841">
        <v>30.457999999999998</v>
      </c>
      <c r="M841">
        <v>34.545000000000002</v>
      </c>
      <c r="N841">
        <v>30.459</v>
      </c>
    </row>
    <row r="842" spans="1:14" x14ac:dyDescent="0.25">
      <c r="A842" t="s">
        <v>115</v>
      </c>
      <c r="B842" t="s">
        <v>140</v>
      </c>
      <c r="C842">
        <v>22</v>
      </c>
      <c r="D842">
        <v>60.000999999999998</v>
      </c>
      <c r="E842">
        <v>0.1</v>
      </c>
      <c r="F842" t="s">
        <v>24</v>
      </c>
      <c r="G842" t="s">
        <v>23</v>
      </c>
      <c r="H842">
        <v>5</v>
      </c>
      <c r="I842">
        <v>10</v>
      </c>
      <c r="J842" t="s">
        <v>21</v>
      </c>
      <c r="K842">
        <v>52</v>
      </c>
      <c r="L842">
        <v>30.419</v>
      </c>
      <c r="M842">
        <v>37.46</v>
      </c>
      <c r="N842">
        <v>30.419</v>
      </c>
    </row>
    <row r="843" spans="1:14" x14ac:dyDescent="0.25">
      <c r="A843" t="s">
        <v>115</v>
      </c>
      <c r="B843" t="s">
        <v>140</v>
      </c>
      <c r="C843">
        <v>22</v>
      </c>
      <c r="D843">
        <v>60.000999999999998</v>
      </c>
      <c r="E843">
        <v>1</v>
      </c>
      <c r="F843" t="s">
        <v>24</v>
      </c>
      <c r="G843" t="s">
        <v>23</v>
      </c>
      <c r="H843">
        <v>5</v>
      </c>
      <c r="I843">
        <v>10</v>
      </c>
      <c r="J843" t="s">
        <v>21</v>
      </c>
      <c r="K843">
        <v>304.91000000000003</v>
      </c>
      <c r="L843">
        <v>27.254999999999999</v>
      </c>
      <c r="M843">
        <v>304.83999999999997</v>
      </c>
      <c r="N843">
        <v>27.254999999999999</v>
      </c>
    </row>
    <row r="844" spans="1:14" x14ac:dyDescent="0.25">
      <c r="A844" t="s">
        <v>115</v>
      </c>
      <c r="B844" t="s">
        <v>140</v>
      </c>
      <c r="C844">
        <v>22</v>
      </c>
      <c r="D844">
        <v>60.000999999999998</v>
      </c>
      <c r="E844">
        <v>10</v>
      </c>
      <c r="F844" t="s">
        <v>24</v>
      </c>
      <c r="G844" t="s">
        <v>23</v>
      </c>
      <c r="H844">
        <v>5</v>
      </c>
      <c r="I844">
        <v>10</v>
      </c>
      <c r="J844" t="s">
        <v>21</v>
      </c>
      <c r="K844">
        <v>5698.4</v>
      </c>
      <c r="L844">
        <v>6.4999000000000002</v>
      </c>
      <c r="M844">
        <v>5698.4</v>
      </c>
      <c r="N844">
        <v>6.4988999999999999</v>
      </c>
    </row>
    <row r="845" spans="1:14" x14ac:dyDescent="0.25">
      <c r="A845" t="s">
        <v>115</v>
      </c>
      <c r="B845" t="s">
        <v>140</v>
      </c>
      <c r="C845">
        <v>22</v>
      </c>
      <c r="D845">
        <v>60.000999999999998</v>
      </c>
      <c r="E845">
        <v>1E-3</v>
      </c>
      <c r="F845" t="s">
        <v>24</v>
      </c>
      <c r="G845" t="s">
        <v>23</v>
      </c>
      <c r="H845">
        <v>10</v>
      </c>
      <c r="I845">
        <v>10.01</v>
      </c>
      <c r="J845" t="s">
        <v>21</v>
      </c>
      <c r="K845">
        <v>52</v>
      </c>
      <c r="L845">
        <v>30</v>
      </c>
      <c r="M845">
        <v>34.529000000000003</v>
      </c>
      <c r="N845">
        <v>30.459</v>
      </c>
    </row>
    <row r="846" spans="1:14" x14ac:dyDescent="0.25">
      <c r="A846" t="s">
        <v>115</v>
      </c>
      <c r="B846" t="s">
        <v>140</v>
      </c>
      <c r="C846">
        <v>22</v>
      </c>
      <c r="D846">
        <v>60.000999999999998</v>
      </c>
      <c r="E846">
        <v>0.01</v>
      </c>
      <c r="F846" t="s">
        <v>24</v>
      </c>
      <c r="G846" t="s">
        <v>23</v>
      </c>
      <c r="H846">
        <v>10</v>
      </c>
      <c r="I846">
        <v>10.01</v>
      </c>
      <c r="J846" t="s">
        <v>21</v>
      </c>
      <c r="K846">
        <v>52</v>
      </c>
      <c r="L846">
        <v>30.457999999999998</v>
      </c>
      <c r="M846">
        <v>34.545000000000002</v>
      </c>
      <c r="N846">
        <v>30.459</v>
      </c>
    </row>
    <row r="847" spans="1:14" x14ac:dyDescent="0.25">
      <c r="A847" t="s">
        <v>115</v>
      </c>
      <c r="B847" t="s">
        <v>140</v>
      </c>
      <c r="C847">
        <v>22</v>
      </c>
      <c r="D847">
        <v>60.000999999999998</v>
      </c>
      <c r="E847">
        <v>0.1</v>
      </c>
      <c r="F847" t="s">
        <v>24</v>
      </c>
      <c r="G847" t="s">
        <v>23</v>
      </c>
      <c r="H847">
        <v>10</v>
      </c>
      <c r="I847">
        <v>10.01</v>
      </c>
      <c r="J847" t="s">
        <v>21</v>
      </c>
      <c r="K847">
        <v>52</v>
      </c>
      <c r="L847">
        <v>30.419</v>
      </c>
      <c r="M847">
        <v>37.46</v>
      </c>
      <c r="N847">
        <v>30.419</v>
      </c>
    </row>
    <row r="848" spans="1:14" x14ac:dyDescent="0.25">
      <c r="A848" t="s">
        <v>115</v>
      </c>
      <c r="B848" t="s">
        <v>140</v>
      </c>
      <c r="C848">
        <v>22</v>
      </c>
      <c r="D848">
        <v>60.000999999999998</v>
      </c>
      <c r="E848">
        <v>1</v>
      </c>
      <c r="F848" t="s">
        <v>24</v>
      </c>
      <c r="G848" t="s">
        <v>23</v>
      </c>
      <c r="H848">
        <v>10</v>
      </c>
      <c r="I848">
        <v>10.01</v>
      </c>
      <c r="J848" t="s">
        <v>21</v>
      </c>
      <c r="K848">
        <v>304.91000000000003</v>
      </c>
      <c r="L848">
        <v>27.254999999999999</v>
      </c>
      <c r="M848">
        <v>304.83999999999997</v>
      </c>
      <c r="N848">
        <v>27.254999999999999</v>
      </c>
    </row>
    <row r="849" spans="1:14" x14ac:dyDescent="0.25">
      <c r="A849" t="s">
        <v>115</v>
      </c>
      <c r="B849" t="s">
        <v>140</v>
      </c>
      <c r="C849">
        <v>22</v>
      </c>
      <c r="D849">
        <v>60.000999999999998</v>
      </c>
      <c r="E849">
        <v>10</v>
      </c>
      <c r="F849" t="s">
        <v>24</v>
      </c>
      <c r="G849" t="s">
        <v>23</v>
      </c>
      <c r="H849">
        <v>10</v>
      </c>
      <c r="I849">
        <v>10.01</v>
      </c>
      <c r="J849" t="s">
        <v>21</v>
      </c>
      <c r="K849">
        <v>5698.4</v>
      </c>
      <c r="L849">
        <v>6.4999000000000002</v>
      </c>
      <c r="M849">
        <v>5698.4</v>
      </c>
      <c r="N849">
        <v>6.4988999999999999</v>
      </c>
    </row>
    <row r="850" spans="1:14" x14ac:dyDescent="0.25">
      <c r="A850" t="s">
        <v>115</v>
      </c>
      <c r="B850" t="s">
        <v>140</v>
      </c>
      <c r="C850">
        <v>60</v>
      </c>
      <c r="D850">
        <v>220.01</v>
      </c>
      <c r="E850">
        <v>0.01</v>
      </c>
      <c r="F850" t="s">
        <v>24</v>
      </c>
      <c r="G850" t="s">
        <v>23</v>
      </c>
      <c r="H850">
        <v>4.4999999999999998E-2</v>
      </c>
      <c r="I850">
        <v>0.10001</v>
      </c>
      <c r="J850" t="s">
        <v>21</v>
      </c>
      <c r="K850">
        <v>24</v>
      </c>
      <c r="L850">
        <v>2.1</v>
      </c>
      <c r="M850">
        <v>23.533999999999999</v>
      </c>
      <c r="N850">
        <v>2.0874999999999999</v>
      </c>
    </row>
    <row r="851" spans="1:14" x14ac:dyDescent="0.25">
      <c r="A851" t="s">
        <v>115</v>
      </c>
      <c r="B851" t="s">
        <v>140</v>
      </c>
      <c r="C851">
        <v>60</v>
      </c>
      <c r="D851">
        <v>220.01</v>
      </c>
      <c r="E851">
        <v>0.1</v>
      </c>
      <c r="F851" t="s">
        <v>24</v>
      </c>
      <c r="G851" t="s">
        <v>23</v>
      </c>
      <c r="H851">
        <v>4.4999999999999998E-2</v>
      </c>
      <c r="I851">
        <v>0.10001</v>
      </c>
      <c r="J851" t="s">
        <v>21</v>
      </c>
      <c r="K851">
        <v>37.146000000000001</v>
      </c>
      <c r="L851">
        <v>2.0415000000000001</v>
      </c>
      <c r="M851">
        <v>37.093000000000004</v>
      </c>
      <c r="N851">
        <v>2.0415000000000001</v>
      </c>
    </row>
    <row r="852" spans="1:14" x14ac:dyDescent="0.25">
      <c r="A852" t="s">
        <v>115</v>
      </c>
      <c r="B852" t="s">
        <v>140</v>
      </c>
      <c r="C852">
        <v>60</v>
      </c>
      <c r="D852">
        <v>220.01</v>
      </c>
      <c r="E852">
        <v>1</v>
      </c>
      <c r="F852" t="s">
        <v>24</v>
      </c>
      <c r="G852" t="s">
        <v>23</v>
      </c>
      <c r="H852">
        <v>4.4999999999999998E-2</v>
      </c>
      <c r="I852">
        <v>0.10001</v>
      </c>
      <c r="J852" t="s">
        <v>21</v>
      </c>
      <c r="K852">
        <v>540.32000000000005</v>
      </c>
      <c r="L852">
        <v>0.97470999999999997</v>
      </c>
      <c r="M852">
        <v>540.29999999999995</v>
      </c>
      <c r="N852">
        <v>0.97416999999999998</v>
      </c>
    </row>
    <row r="853" spans="1:14" x14ac:dyDescent="0.25">
      <c r="A853" t="s">
        <v>115</v>
      </c>
      <c r="B853" t="s">
        <v>140</v>
      </c>
      <c r="C853">
        <v>60</v>
      </c>
      <c r="D853">
        <v>220.01</v>
      </c>
      <c r="E853">
        <v>10</v>
      </c>
      <c r="F853" t="s">
        <v>24</v>
      </c>
      <c r="G853" t="s">
        <v>23</v>
      </c>
      <c r="H853">
        <v>4.4999999999999998E-2</v>
      </c>
      <c r="I853">
        <v>0.10001</v>
      </c>
      <c r="J853" t="s">
        <v>21</v>
      </c>
      <c r="K853">
        <v>5795.1</v>
      </c>
      <c r="L853">
        <v>0.11376</v>
      </c>
      <c r="M853">
        <v>5795.1</v>
      </c>
      <c r="N853">
        <v>0.11344</v>
      </c>
    </row>
    <row r="854" spans="1:14" x14ac:dyDescent="0.25">
      <c r="A854" t="s">
        <v>115</v>
      </c>
      <c r="B854" t="s">
        <v>140</v>
      </c>
      <c r="C854">
        <v>60</v>
      </c>
      <c r="D854">
        <v>220.01</v>
      </c>
      <c r="E854">
        <v>100</v>
      </c>
      <c r="F854" t="s">
        <v>24</v>
      </c>
      <c r="G854" t="s">
        <v>23</v>
      </c>
      <c r="H854">
        <v>4.4999999999999998E-2</v>
      </c>
      <c r="I854">
        <v>0.10001</v>
      </c>
      <c r="J854" t="s">
        <v>21</v>
      </c>
      <c r="K854">
        <v>58000</v>
      </c>
      <c r="L854">
        <v>1.1493E-2</v>
      </c>
      <c r="M854">
        <v>58000</v>
      </c>
      <c r="N854">
        <v>1.1365E-2</v>
      </c>
    </row>
    <row r="855" spans="1:14" x14ac:dyDescent="0.25">
      <c r="A855" t="s">
        <v>115</v>
      </c>
      <c r="B855" t="s">
        <v>140</v>
      </c>
      <c r="C855">
        <v>60</v>
      </c>
      <c r="D855">
        <v>220.01</v>
      </c>
      <c r="E855">
        <v>0.01</v>
      </c>
      <c r="F855" t="s">
        <v>24</v>
      </c>
      <c r="G855" t="s">
        <v>23</v>
      </c>
      <c r="H855">
        <v>0.1</v>
      </c>
      <c r="I855">
        <v>1.0000100000000001</v>
      </c>
      <c r="J855" t="s">
        <v>21</v>
      </c>
      <c r="K855">
        <v>30</v>
      </c>
      <c r="L855">
        <v>2.2999999999999998</v>
      </c>
      <c r="M855">
        <v>29.364000000000001</v>
      </c>
      <c r="N855">
        <v>2.2879</v>
      </c>
    </row>
    <row r="856" spans="1:14" x14ac:dyDescent="0.25">
      <c r="A856" t="s">
        <v>115</v>
      </c>
      <c r="B856" t="s">
        <v>140</v>
      </c>
      <c r="C856">
        <v>60</v>
      </c>
      <c r="D856">
        <v>220.01</v>
      </c>
      <c r="E856">
        <v>0.1</v>
      </c>
      <c r="F856" t="s">
        <v>24</v>
      </c>
      <c r="G856" t="s">
        <v>23</v>
      </c>
      <c r="H856">
        <v>0.1</v>
      </c>
      <c r="I856">
        <v>1.0000100000000001</v>
      </c>
      <c r="J856" t="s">
        <v>21</v>
      </c>
      <c r="K856">
        <v>41.543999999999997</v>
      </c>
      <c r="L856">
        <v>2.2475000000000001</v>
      </c>
      <c r="M856">
        <v>41.546999999999997</v>
      </c>
      <c r="N856">
        <v>2.2467000000000001</v>
      </c>
    </row>
    <row r="857" spans="1:14" x14ac:dyDescent="0.25">
      <c r="A857" t="s">
        <v>115</v>
      </c>
      <c r="B857" t="s">
        <v>140</v>
      </c>
      <c r="C857">
        <v>60</v>
      </c>
      <c r="D857">
        <v>220.01</v>
      </c>
      <c r="E857">
        <v>1</v>
      </c>
      <c r="F857" t="s">
        <v>24</v>
      </c>
      <c r="G857" t="s">
        <v>23</v>
      </c>
      <c r="H857">
        <v>0.1</v>
      </c>
      <c r="I857">
        <v>1.0000100000000001</v>
      </c>
      <c r="J857" t="s">
        <v>21</v>
      </c>
      <c r="K857">
        <v>534.45000000000005</v>
      </c>
      <c r="L857">
        <v>1.1508</v>
      </c>
      <c r="M857">
        <v>534.41999999999996</v>
      </c>
      <c r="N857">
        <v>1.1503000000000001</v>
      </c>
    </row>
    <row r="858" spans="1:14" x14ac:dyDescent="0.25">
      <c r="A858" t="s">
        <v>115</v>
      </c>
      <c r="B858" t="s">
        <v>140</v>
      </c>
      <c r="C858">
        <v>60</v>
      </c>
      <c r="D858">
        <v>220.01</v>
      </c>
      <c r="E858">
        <v>10</v>
      </c>
      <c r="F858" t="s">
        <v>24</v>
      </c>
      <c r="G858" t="s">
        <v>23</v>
      </c>
      <c r="H858">
        <v>0.1</v>
      </c>
      <c r="I858">
        <v>1.0000100000000001</v>
      </c>
      <c r="J858" t="s">
        <v>21</v>
      </c>
      <c r="K858">
        <v>5794.1</v>
      </c>
      <c r="L858">
        <v>0.13793</v>
      </c>
      <c r="M858">
        <v>5794.1</v>
      </c>
      <c r="N858">
        <v>0.13761000000000001</v>
      </c>
    </row>
    <row r="859" spans="1:14" x14ac:dyDescent="0.25">
      <c r="A859" t="s">
        <v>115</v>
      </c>
      <c r="B859" t="s">
        <v>140</v>
      </c>
      <c r="C859">
        <v>60</v>
      </c>
      <c r="D859">
        <v>220.01</v>
      </c>
      <c r="E859">
        <v>100</v>
      </c>
      <c r="F859" t="s">
        <v>24</v>
      </c>
      <c r="G859" t="s">
        <v>23</v>
      </c>
      <c r="H859">
        <v>0.1</v>
      </c>
      <c r="I859">
        <v>1.0000100000000001</v>
      </c>
      <c r="J859" t="s">
        <v>21</v>
      </c>
      <c r="K859">
        <v>58000</v>
      </c>
      <c r="L859">
        <v>1.392E-2</v>
      </c>
      <c r="M859">
        <v>58000</v>
      </c>
      <c r="N859">
        <v>1.3793E-2</v>
      </c>
    </row>
    <row r="860" spans="1:14" x14ac:dyDescent="0.25">
      <c r="A860" t="s">
        <v>115</v>
      </c>
      <c r="B860" t="s">
        <v>140</v>
      </c>
      <c r="C860">
        <v>60</v>
      </c>
      <c r="D860">
        <v>220.01</v>
      </c>
      <c r="E860">
        <v>0.01</v>
      </c>
      <c r="F860" t="s">
        <v>24</v>
      </c>
      <c r="G860" t="s">
        <v>23</v>
      </c>
      <c r="H860">
        <v>1</v>
      </c>
      <c r="I860">
        <v>5</v>
      </c>
      <c r="J860" t="s">
        <v>21</v>
      </c>
      <c r="K860">
        <v>47</v>
      </c>
      <c r="L860">
        <v>35</v>
      </c>
      <c r="M860">
        <v>46.103000000000002</v>
      </c>
      <c r="N860">
        <v>34.698999999999998</v>
      </c>
    </row>
    <row r="861" spans="1:14" x14ac:dyDescent="0.25">
      <c r="A861" t="s">
        <v>115</v>
      </c>
      <c r="B861" t="s">
        <v>140</v>
      </c>
      <c r="C861">
        <v>60</v>
      </c>
      <c r="D861">
        <v>220.01</v>
      </c>
      <c r="E861">
        <v>0.1</v>
      </c>
      <c r="F861" t="s">
        <v>24</v>
      </c>
      <c r="G861" t="s">
        <v>23</v>
      </c>
      <c r="H861">
        <v>1</v>
      </c>
      <c r="I861">
        <v>5</v>
      </c>
      <c r="J861" t="s">
        <v>21</v>
      </c>
      <c r="K861">
        <v>47</v>
      </c>
      <c r="L861">
        <v>35</v>
      </c>
      <c r="M861">
        <v>47.146000000000001</v>
      </c>
      <c r="N861">
        <v>34.695</v>
      </c>
    </row>
    <row r="862" spans="1:14" x14ac:dyDescent="0.25">
      <c r="A862" t="s">
        <v>115</v>
      </c>
      <c r="B862" t="s">
        <v>140</v>
      </c>
      <c r="C862">
        <v>60</v>
      </c>
      <c r="D862">
        <v>220.01</v>
      </c>
      <c r="E862">
        <v>1</v>
      </c>
      <c r="F862" t="s">
        <v>24</v>
      </c>
      <c r="G862" t="s">
        <v>23</v>
      </c>
      <c r="H862">
        <v>1</v>
      </c>
      <c r="I862">
        <v>5</v>
      </c>
      <c r="J862" t="s">
        <v>21</v>
      </c>
      <c r="K862">
        <v>127.73</v>
      </c>
      <c r="L862">
        <v>34.633000000000003</v>
      </c>
      <c r="M862">
        <v>144.69999999999999</v>
      </c>
      <c r="N862">
        <v>34.35</v>
      </c>
    </row>
    <row r="863" spans="1:14" x14ac:dyDescent="0.25">
      <c r="A863" t="s">
        <v>115</v>
      </c>
      <c r="B863" t="s">
        <v>140</v>
      </c>
      <c r="C863">
        <v>60</v>
      </c>
      <c r="D863">
        <v>220.01</v>
      </c>
      <c r="E863">
        <v>10</v>
      </c>
      <c r="F863" t="s">
        <v>24</v>
      </c>
      <c r="G863" t="s">
        <v>23</v>
      </c>
      <c r="H863">
        <v>1</v>
      </c>
      <c r="I863">
        <v>5</v>
      </c>
      <c r="J863" t="s">
        <v>21</v>
      </c>
      <c r="K863">
        <v>4885.8999999999996</v>
      </c>
      <c r="L863">
        <v>21.536999999999999</v>
      </c>
      <c r="M863">
        <v>4885.8999999999996</v>
      </c>
      <c r="N863">
        <v>21.536999999999999</v>
      </c>
    </row>
    <row r="864" spans="1:14" x14ac:dyDescent="0.25">
      <c r="A864" t="s">
        <v>115</v>
      </c>
      <c r="B864" t="s">
        <v>140</v>
      </c>
      <c r="C864">
        <v>60</v>
      </c>
      <c r="D864">
        <v>220.01</v>
      </c>
      <c r="E864">
        <v>100</v>
      </c>
      <c r="F864" t="s">
        <v>24</v>
      </c>
      <c r="G864" t="s">
        <v>23</v>
      </c>
      <c r="H864">
        <v>1</v>
      </c>
      <c r="I864">
        <v>5</v>
      </c>
      <c r="J864" t="s">
        <v>21</v>
      </c>
      <c r="K864">
        <v>57864</v>
      </c>
      <c r="L864">
        <v>2.9205000000000001</v>
      </c>
      <c r="M864">
        <v>57864</v>
      </c>
      <c r="N864">
        <v>2.9201000000000001</v>
      </c>
    </row>
    <row r="865" spans="1:14" x14ac:dyDescent="0.25">
      <c r="A865" t="s">
        <v>115</v>
      </c>
      <c r="B865" t="s">
        <v>140</v>
      </c>
      <c r="C865">
        <v>60</v>
      </c>
      <c r="D865">
        <v>220.01</v>
      </c>
      <c r="E865">
        <v>0.01</v>
      </c>
      <c r="F865" t="s">
        <v>24</v>
      </c>
      <c r="G865" t="s">
        <v>23</v>
      </c>
      <c r="H865">
        <v>5</v>
      </c>
      <c r="I865">
        <v>5.01</v>
      </c>
      <c r="J865" t="s">
        <v>21</v>
      </c>
      <c r="K865">
        <v>47</v>
      </c>
      <c r="L865">
        <v>35</v>
      </c>
      <c r="M865">
        <v>46.103000000000002</v>
      </c>
      <c r="N865">
        <v>34.698999999999998</v>
      </c>
    </row>
    <row r="866" spans="1:14" x14ac:dyDescent="0.25">
      <c r="A866" t="s">
        <v>115</v>
      </c>
      <c r="B866" t="s">
        <v>140</v>
      </c>
      <c r="C866">
        <v>60</v>
      </c>
      <c r="D866">
        <v>220.01</v>
      </c>
      <c r="E866">
        <v>0.1</v>
      </c>
      <c r="F866" t="s">
        <v>24</v>
      </c>
      <c r="G866" t="s">
        <v>23</v>
      </c>
      <c r="H866">
        <v>5</v>
      </c>
      <c r="I866">
        <v>5.01</v>
      </c>
      <c r="J866" t="s">
        <v>21</v>
      </c>
      <c r="K866">
        <v>47</v>
      </c>
      <c r="L866">
        <v>35</v>
      </c>
      <c r="M866">
        <v>47.146000000000001</v>
      </c>
      <c r="N866">
        <v>34.695</v>
      </c>
    </row>
    <row r="867" spans="1:14" x14ac:dyDescent="0.25">
      <c r="A867" t="s">
        <v>115</v>
      </c>
      <c r="B867" t="s">
        <v>140</v>
      </c>
      <c r="C867">
        <v>60</v>
      </c>
      <c r="D867">
        <v>220.01</v>
      </c>
      <c r="E867">
        <v>1</v>
      </c>
      <c r="F867" t="s">
        <v>24</v>
      </c>
      <c r="G867" t="s">
        <v>23</v>
      </c>
      <c r="H867">
        <v>5</v>
      </c>
      <c r="I867">
        <v>5.01</v>
      </c>
      <c r="J867" t="s">
        <v>21</v>
      </c>
      <c r="K867">
        <v>127.73</v>
      </c>
      <c r="L867">
        <v>34.633000000000003</v>
      </c>
      <c r="M867">
        <v>144.69999999999999</v>
      </c>
      <c r="N867">
        <v>34.35</v>
      </c>
    </row>
    <row r="868" spans="1:14" x14ac:dyDescent="0.25">
      <c r="A868" t="s">
        <v>115</v>
      </c>
      <c r="B868" t="s">
        <v>140</v>
      </c>
      <c r="C868">
        <v>60</v>
      </c>
      <c r="D868">
        <v>220.01</v>
      </c>
      <c r="E868">
        <v>10</v>
      </c>
      <c r="F868" t="s">
        <v>24</v>
      </c>
      <c r="G868" t="s">
        <v>23</v>
      </c>
      <c r="H868">
        <v>5</v>
      </c>
      <c r="I868">
        <v>5.01</v>
      </c>
      <c r="J868" t="s">
        <v>21</v>
      </c>
      <c r="K868">
        <v>4885.8999999999996</v>
      </c>
      <c r="L868">
        <v>21.536999999999999</v>
      </c>
      <c r="M868">
        <v>4885.8999999999996</v>
      </c>
      <c r="N868">
        <v>21.536999999999999</v>
      </c>
    </row>
    <row r="869" spans="1:14" x14ac:dyDescent="0.25">
      <c r="A869" t="s">
        <v>115</v>
      </c>
      <c r="B869" t="s">
        <v>140</v>
      </c>
      <c r="C869">
        <v>60</v>
      </c>
      <c r="D869">
        <v>220.01</v>
      </c>
      <c r="E869">
        <v>100</v>
      </c>
      <c r="F869" t="s">
        <v>24</v>
      </c>
      <c r="G869" t="s">
        <v>23</v>
      </c>
      <c r="H869">
        <v>5</v>
      </c>
      <c r="I869">
        <v>5.01</v>
      </c>
      <c r="J869" t="s">
        <v>21</v>
      </c>
      <c r="K869">
        <v>57864</v>
      </c>
      <c r="L869">
        <v>2.9205000000000001</v>
      </c>
      <c r="M869">
        <v>57864</v>
      </c>
      <c r="N869">
        <v>2.9201000000000001</v>
      </c>
    </row>
    <row r="870" spans="1:14" x14ac:dyDescent="0.25">
      <c r="A870" t="s">
        <v>115</v>
      </c>
      <c r="B870" t="s">
        <v>140</v>
      </c>
      <c r="C870">
        <v>220</v>
      </c>
      <c r="D870">
        <v>410.01</v>
      </c>
      <c r="E870">
        <v>0.01</v>
      </c>
      <c r="F870" t="s">
        <v>24</v>
      </c>
      <c r="G870" t="s">
        <v>23</v>
      </c>
      <c r="H870">
        <v>4.4999999999999998E-2</v>
      </c>
      <c r="I870">
        <v>0.10001</v>
      </c>
      <c r="J870" t="s">
        <v>21</v>
      </c>
      <c r="K870">
        <v>84</v>
      </c>
      <c r="L870">
        <v>2.4</v>
      </c>
      <c r="M870">
        <v>76.977999999999994</v>
      </c>
      <c r="N870">
        <v>2.4161000000000001</v>
      </c>
    </row>
    <row r="871" spans="1:14" x14ac:dyDescent="0.25">
      <c r="A871" t="s">
        <v>115</v>
      </c>
      <c r="B871" t="s">
        <v>140</v>
      </c>
      <c r="C871">
        <v>220</v>
      </c>
      <c r="D871">
        <v>410.01</v>
      </c>
      <c r="E871">
        <v>0.1</v>
      </c>
      <c r="F871" t="s">
        <v>24</v>
      </c>
      <c r="G871" t="s">
        <v>23</v>
      </c>
      <c r="H871">
        <v>4.4999999999999998E-2</v>
      </c>
      <c r="I871">
        <v>0.10001</v>
      </c>
      <c r="J871" t="s">
        <v>21</v>
      </c>
      <c r="K871">
        <v>84</v>
      </c>
      <c r="L871">
        <v>2.4068999999999998</v>
      </c>
      <c r="M871">
        <v>81.076999999999998</v>
      </c>
      <c r="N871">
        <v>2.4098999999999999</v>
      </c>
    </row>
    <row r="872" spans="1:14" x14ac:dyDescent="0.25">
      <c r="A872" t="s">
        <v>115</v>
      </c>
      <c r="B872" t="s">
        <v>140</v>
      </c>
      <c r="C872">
        <v>220</v>
      </c>
      <c r="D872">
        <v>410.01</v>
      </c>
      <c r="E872">
        <v>1</v>
      </c>
      <c r="F872" t="s">
        <v>24</v>
      </c>
      <c r="G872" t="s">
        <v>23</v>
      </c>
      <c r="H872">
        <v>4.4999999999999998E-2</v>
      </c>
      <c r="I872">
        <v>0.10001</v>
      </c>
      <c r="J872" t="s">
        <v>21</v>
      </c>
      <c r="K872">
        <v>407.38</v>
      </c>
      <c r="L872">
        <v>1.9712000000000001</v>
      </c>
      <c r="M872">
        <v>407.21</v>
      </c>
      <c r="N872">
        <v>1.9701</v>
      </c>
    </row>
    <row r="873" spans="1:14" x14ac:dyDescent="0.25">
      <c r="A873" t="s">
        <v>115</v>
      </c>
      <c r="B873" t="s">
        <v>140</v>
      </c>
      <c r="C873">
        <v>220</v>
      </c>
      <c r="D873">
        <v>410.01</v>
      </c>
      <c r="E873">
        <v>10</v>
      </c>
      <c r="F873" t="s">
        <v>24</v>
      </c>
      <c r="G873" t="s">
        <v>23</v>
      </c>
      <c r="H873">
        <v>4.4999999999999998E-2</v>
      </c>
      <c r="I873">
        <v>0.10001</v>
      </c>
      <c r="J873" t="s">
        <v>21</v>
      </c>
      <c r="K873">
        <v>5755.8</v>
      </c>
      <c r="L873">
        <v>0.34672999999999998</v>
      </c>
      <c r="M873">
        <v>5755.9</v>
      </c>
      <c r="N873">
        <v>0.34526000000000001</v>
      </c>
    </row>
    <row r="874" spans="1:14" x14ac:dyDescent="0.25">
      <c r="A874" t="s">
        <v>115</v>
      </c>
      <c r="B874" t="s">
        <v>140</v>
      </c>
      <c r="C874">
        <v>220</v>
      </c>
      <c r="D874">
        <v>410.01</v>
      </c>
      <c r="E874">
        <v>100</v>
      </c>
      <c r="F874" t="s">
        <v>24</v>
      </c>
      <c r="G874" t="s">
        <v>23</v>
      </c>
      <c r="H874">
        <v>4.4999999999999998E-2</v>
      </c>
      <c r="I874">
        <v>0.10001</v>
      </c>
      <c r="J874" t="s">
        <v>21</v>
      </c>
      <c r="K874">
        <v>57996</v>
      </c>
      <c r="L874">
        <v>3.551E-2</v>
      </c>
      <c r="M874">
        <v>57996</v>
      </c>
      <c r="N874">
        <v>3.4907000000000001E-2</v>
      </c>
    </row>
    <row r="875" spans="1:14" x14ac:dyDescent="0.25">
      <c r="A875" t="s">
        <v>115</v>
      </c>
      <c r="B875" t="s">
        <v>140</v>
      </c>
      <c r="C875">
        <v>220</v>
      </c>
      <c r="D875">
        <v>410.01</v>
      </c>
      <c r="E875">
        <v>0.01</v>
      </c>
      <c r="F875" t="s">
        <v>24</v>
      </c>
      <c r="G875" t="s">
        <v>23</v>
      </c>
      <c r="H875">
        <v>0.1</v>
      </c>
      <c r="I875">
        <v>1.0000100000000001</v>
      </c>
      <c r="J875" t="s">
        <v>21</v>
      </c>
      <c r="K875">
        <v>98</v>
      </c>
      <c r="L875">
        <v>2.6</v>
      </c>
      <c r="M875">
        <v>84.28</v>
      </c>
      <c r="N875">
        <v>2.6326000000000001</v>
      </c>
    </row>
    <row r="876" spans="1:14" x14ac:dyDescent="0.25">
      <c r="A876" t="s">
        <v>115</v>
      </c>
      <c r="B876" t="s">
        <v>140</v>
      </c>
      <c r="C876">
        <v>220</v>
      </c>
      <c r="D876">
        <v>410.01</v>
      </c>
      <c r="E876">
        <v>0.1</v>
      </c>
      <c r="F876" t="s">
        <v>24</v>
      </c>
      <c r="G876" t="s">
        <v>23</v>
      </c>
      <c r="H876">
        <v>0.1</v>
      </c>
      <c r="I876">
        <v>1.0000100000000001</v>
      </c>
      <c r="J876" t="s">
        <v>21</v>
      </c>
      <c r="K876">
        <v>98</v>
      </c>
      <c r="L876">
        <v>2.6065</v>
      </c>
      <c r="M876">
        <v>88.046000000000006</v>
      </c>
      <c r="N876">
        <v>2.6269</v>
      </c>
    </row>
    <row r="877" spans="1:14" x14ac:dyDescent="0.25">
      <c r="A877" t="s">
        <v>115</v>
      </c>
      <c r="B877" t="s">
        <v>140</v>
      </c>
      <c r="C877">
        <v>220</v>
      </c>
      <c r="D877">
        <v>410.01</v>
      </c>
      <c r="E877">
        <v>1</v>
      </c>
      <c r="F877" t="s">
        <v>24</v>
      </c>
      <c r="G877" t="s">
        <v>23</v>
      </c>
      <c r="H877">
        <v>0.1</v>
      </c>
      <c r="I877">
        <v>1.0000100000000001</v>
      </c>
      <c r="J877" t="s">
        <v>21</v>
      </c>
      <c r="K877">
        <v>396.27</v>
      </c>
      <c r="L877">
        <v>2.2061000000000002</v>
      </c>
      <c r="M877">
        <v>396.12</v>
      </c>
      <c r="N877">
        <v>2.2050000000000001</v>
      </c>
    </row>
    <row r="878" spans="1:14" x14ac:dyDescent="0.25">
      <c r="A878" t="s">
        <v>115</v>
      </c>
      <c r="B878" t="s">
        <v>140</v>
      </c>
      <c r="C878">
        <v>220</v>
      </c>
      <c r="D878">
        <v>410.01</v>
      </c>
      <c r="E878">
        <v>10</v>
      </c>
      <c r="F878" t="s">
        <v>24</v>
      </c>
      <c r="G878" t="s">
        <v>23</v>
      </c>
      <c r="H878">
        <v>0.1</v>
      </c>
      <c r="I878">
        <v>1.0000100000000001</v>
      </c>
      <c r="J878" t="s">
        <v>21</v>
      </c>
      <c r="K878">
        <v>5747.7</v>
      </c>
      <c r="L878">
        <v>0.41071000000000002</v>
      </c>
      <c r="M878">
        <v>5747.8</v>
      </c>
      <c r="N878">
        <v>0.40925</v>
      </c>
    </row>
    <row r="879" spans="1:14" x14ac:dyDescent="0.25">
      <c r="A879" t="s">
        <v>115</v>
      </c>
      <c r="B879" t="s">
        <v>140</v>
      </c>
      <c r="C879">
        <v>220</v>
      </c>
      <c r="D879">
        <v>410.01</v>
      </c>
      <c r="E879">
        <v>100</v>
      </c>
      <c r="F879" t="s">
        <v>24</v>
      </c>
      <c r="G879" t="s">
        <v>23</v>
      </c>
      <c r="H879">
        <v>0.1</v>
      </c>
      <c r="I879">
        <v>1.0000100000000001</v>
      </c>
      <c r="J879" t="s">
        <v>21</v>
      </c>
      <c r="K879">
        <v>57995</v>
      </c>
      <c r="L879">
        <v>4.2063000000000003E-2</v>
      </c>
      <c r="M879">
        <v>57995</v>
      </c>
      <c r="N879">
        <v>4.1459999999999997E-2</v>
      </c>
    </row>
    <row r="880" spans="1:14" x14ac:dyDescent="0.25">
      <c r="A880" t="s">
        <v>115</v>
      </c>
      <c r="B880" t="s">
        <v>140</v>
      </c>
      <c r="C880">
        <v>220</v>
      </c>
      <c r="D880">
        <v>410.01</v>
      </c>
      <c r="E880">
        <v>0.01</v>
      </c>
      <c r="F880" t="s">
        <v>24</v>
      </c>
      <c r="G880" t="s">
        <v>23</v>
      </c>
      <c r="H880">
        <v>1</v>
      </c>
      <c r="I880">
        <v>5</v>
      </c>
      <c r="J880" t="s">
        <v>21</v>
      </c>
      <c r="K880">
        <v>120</v>
      </c>
      <c r="L880">
        <v>35</v>
      </c>
      <c r="M880">
        <v>115.22</v>
      </c>
      <c r="N880">
        <v>34.698999999999998</v>
      </c>
    </row>
    <row r="881" spans="1:14" x14ac:dyDescent="0.25">
      <c r="A881" t="s">
        <v>115</v>
      </c>
      <c r="B881" t="s">
        <v>140</v>
      </c>
      <c r="C881">
        <v>220</v>
      </c>
      <c r="D881">
        <v>410.01</v>
      </c>
      <c r="E881">
        <v>0.1</v>
      </c>
      <c r="F881" t="s">
        <v>24</v>
      </c>
      <c r="G881" t="s">
        <v>23</v>
      </c>
      <c r="H881">
        <v>1</v>
      </c>
      <c r="I881">
        <v>5</v>
      </c>
      <c r="J881" t="s">
        <v>21</v>
      </c>
      <c r="K881">
        <v>120</v>
      </c>
      <c r="L881">
        <v>35</v>
      </c>
      <c r="M881">
        <v>115.69</v>
      </c>
      <c r="N881">
        <v>34.698</v>
      </c>
    </row>
    <row r="882" spans="1:14" x14ac:dyDescent="0.25">
      <c r="A882" t="s">
        <v>115</v>
      </c>
      <c r="B882" t="s">
        <v>140</v>
      </c>
      <c r="C882">
        <v>220</v>
      </c>
      <c r="D882">
        <v>410.01</v>
      </c>
      <c r="E882">
        <v>1</v>
      </c>
      <c r="F882" t="s">
        <v>24</v>
      </c>
      <c r="G882" t="s">
        <v>23</v>
      </c>
      <c r="H882">
        <v>1</v>
      </c>
      <c r="I882">
        <v>5</v>
      </c>
      <c r="J882" t="s">
        <v>21</v>
      </c>
      <c r="K882">
        <v>120</v>
      </c>
      <c r="L882">
        <v>35</v>
      </c>
      <c r="M882">
        <v>148.62</v>
      </c>
      <c r="N882">
        <v>34.646000000000001</v>
      </c>
    </row>
    <row r="883" spans="1:14" x14ac:dyDescent="0.25">
      <c r="A883" t="s">
        <v>115</v>
      </c>
      <c r="B883" t="s">
        <v>140</v>
      </c>
      <c r="C883">
        <v>220</v>
      </c>
      <c r="D883">
        <v>410.01</v>
      </c>
      <c r="E883">
        <v>10</v>
      </c>
      <c r="F883" t="s">
        <v>24</v>
      </c>
      <c r="G883" t="s">
        <v>23</v>
      </c>
      <c r="H883">
        <v>1</v>
      </c>
      <c r="I883">
        <v>5</v>
      </c>
      <c r="J883" t="s">
        <v>21</v>
      </c>
      <c r="K883">
        <v>2974.4</v>
      </c>
      <c r="L883">
        <v>30.478999999999999</v>
      </c>
      <c r="M883">
        <v>2973.8</v>
      </c>
      <c r="N883">
        <v>30.478999999999999</v>
      </c>
    </row>
    <row r="884" spans="1:14" x14ac:dyDescent="0.25">
      <c r="A884" t="s">
        <v>115</v>
      </c>
      <c r="B884" t="s">
        <v>140</v>
      </c>
      <c r="C884">
        <v>220</v>
      </c>
      <c r="D884">
        <v>410.01</v>
      </c>
      <c r="E884">
        <v>100</v>
      </c>
      <c r="F884" t="s">
        <v>24</v>
      </c>
      <c r="G884" t="s">
        <v>23</v>
      </c>
      <c r="H884">
        <v>1</v>
      </c>
      <c r="I884">
        <v>5</v>
      </c>
      <c r="J884" t="s">
        <v>21</v>
      </c>
      <c r="K884">
        <v>57090</v>
      </c>
      <c r="L884">
        <v>6.4831000000000003</v>
      </c>
      <c r="M884">
        <v>57090</v>
      </c>
      <c r="N884">
        <v>6.4816000000000003</v>
      </c>
    </row>
    <row r="885" spans="1:14" x14ac:dyDescent="0.25">
      <c r="A885" t="s">
        <v>115</v>
      </c>
      <c r="B885" t="s">
        <v>140</v>
      </c>
      <c r="C885">
        <v>220</v>
      </c>
      <c r="D885">
        <v>410.01</v>
      </c>
      <c r="E885">
        <v>0.01</v>
      </c>
      <c r="F885" t="s">
        <v>24</v>
      </c>
      <c r="G885" t="s">
        <v>23</v>
      </c>
      <c r="H885">
        <v>5</v>
      </c>
      <c r="I885">
        <v>5.01</v>
      </c>
      <c r="J885" t="s">
        <v>21</v>
      </c>
      <c r="K885">
        <v>120</v>
      </c>
      <c r="L885">
        <v>35</v>
      </c>
      <c r="M885">
        <v>115.22</v>
      </c>
      <c r="N885">
        <v>34.698999999999998</v>
      </c>
    </row>
    <row r="886" spans="1:14" x14ac:dyDescent="0.25">
      <c r="A886" t="s">
        <v>115</v>
      </c>
      <c r="B886" t="s">
        <v>140</v>
      </c>
      <c r="C886">
        <v>220</v>
      </c>
      <c r="D886">
        <v>410.01</v>
      </c>
      <c r="E886">
        <v>0.1</v>
      </c>
      <c r="F886" t="s">
        <v>24</v>
      </c>
      <c r="G886" t="s">
        <v>23</v>
      </c>
      <c r="H886">
        <v>5</v>
      </c>
      <c r="I886">
        <v>5.01</v>
      </c>
      <c r="J886" t="s">
        <v>21</v>
      </c>
      <c r="K886">
        <v>120</v>
      </c>
      <c r="L886">
        <v>35</v>
      </c>
      <c r="M886">
        <v>115.69</v>
      </c>
      <c r="N886">
        <v>34.698</v>
      </c>
    </row>
    <row r="887" spans="1:14" x14ac:dyDescent="0.25">
      <c r="A887" t="s">
        <v>115</v>
      </c>
      <c r="B887" t="s">
        <v>140</v>
      </c>
      <c r="C887">
        <v>220</v>
      </c>
      <c r="D887">
        <v>410.01</v>
      </c>
      <c r="E887">
        <v>1</v>
      </c>
      <c r="F887" t="s">
        <v>24</v>
      </c>
      <c r="G887" t="s">
        <v>23</v>
      </c>
      <c r="H887">
        <v>5</v>
      </c>
      <c r="I887">
        <v>5.01</v>
      </c>
      <c r="J887" t="s">
        <v>21</v>
      </c>
      <c r="K887">
        <v>120</v>
      </c>
      <c r="L887">
        <v>35</v>
      </c>
      <c r="M887">
        <v>148.62</v>
      </c>
      <c r="N887">
        <v>34.646000000000001</v>
      </c>
    </row>
    <row r="888" spans="1:14" x14ac:dyDescent="0.25">
      <c r="A888" t="s">
        <v>115</v>
      </c>
      <c r="B888" t="s">
        <v>140</v>
      </c>
      <c r="C888">
        <v>220</v>
      </c>
      <c r="D888">
        <v>410.01</v>
      </c>
      <c r="E888">
        <v>10</v>
      </c>
      <c r="F888" t="s">
        <v>24</v>
      </c>
      <c r="G888" t="s">
        <v>23</v>
      </c>
      <c r="H888">
        <v>5</v>
      </c>
      <c r="I888">
        <v>5.01</v>
      </c>
      <c r="J888" t="s">
        <v>21</v>
      </c>
      <c r="K888">
        <v>2974.4</v>
      </c>
      <c r="L888">
        <v>30.478999999999999</v>
      </c>
      <c r="M888">
        <v>2973.8</v>
      </c>
      <c r="N888">
        <v>30.478999999999999</v>
      </c>
    </row>
    <row r="889" spans="1:14" x14ac:dyDescent="0.25">
      <c r="A889" t="s">
        <v>115</v>
      </c>
      <c r="B889" t="s">
        <v>140</v>
      </c>
      <c r="C889">
        <v>220</v>
      </c>
      <c r="D889">
        <v>410.01</v>
      </c>
      <c r="E889">
        <v>100</v>
      </c>
      <c r="F889" t="s">
        <v>24</v>
      </c>
      <c r="G889" t="s">
        <v>23</v>
      </c>
      <c r="H889">
        <v>5</v>
      </c>
      <c r="I889">
        <v>5.01</v>
      </c>
      <c r="J889" t="s">
        <v>21</v>
      </c>
      <c r="K889">
        <v>57090</v>
      </c>
      <c r="L889">
        <v>6.4831000000000003</v>
      </c>
      <c r="M889">
        <v>57090</v>
      </c>
      <c r="N889">
        <v>6.4816000000000003</v>
      </c>
    </row>
    <row r="890" spans="1:14" x14ac:dyDescent="0.25">
      <c r="A890" t="s">
        <v>115</v>
      </c>
      <c r="B890" t="s">
        <v>141</v>
      </c>
      <c r="C890">
        <v>55</v>
      </c>
      <c r="D890">
        <v>150.01</v>
      </c>
      <c r="E890">
        <v>1E-3</v>
      </c>
      <c r="F890" t="s">
        <v>24</v>
      </c>
      <c r="G890" t="s">
        <v>23</v>
      </c>
      <c r="H890">
        <v>0.01</v>
      </c>
      <c r="I890">
        <v>4.4999999999999998E-2</v>
      </c>
      <c r="J890" t="s">
        <v>21</v>
      </c>
      <c r="K890">
        <v>22</v>
      </c>
      <c r="L890">
        <v>2.8</v>
      </c>
      <c r="M890">
        <v>4.2301000000000002</v>
      </c>
      <c r="N890">
        <v>2.8841000000000001</v>
      </c>
    </row>
    <row r="891" spans="1:14" x14ac:dyDescent="0.25">
      <c r="A891" t="s">
        <v>115</v>
      </c>
      <c r="B891" t="s">
        <v>141</v>
      </c>
      <c r="C891">
        <v>55</v>
      </c>
      <c r="D891">
        <v>150.01</v>
      </c>
      <c r="E891">
        <v>0.01</v>
      </c>
      <c r="F891" t="s">
        <v>24</v>
      </c>
      <c r="G891" t="s">
        <v>23</v>
      </c>
      <c r="H891">
        <v>0.01</v>
      </c>
      <c r="I891">
        <v>4.4999999999999998E-2</v>
      </c>
      <c r="J891" t="s">
        <v>21</v>
      </c>
      <c r="K891">
        <v>22</v>
      </c>
      <c r="L891">
        <v>2.7673000000000001</v>
      </c>
      <c r="M891">
        <v>4.3733000000000004</v>
      </c>
      <c r="N891">
        <v>2.8834</v>
      </c>
    </row>
    <row r="892" spans="1:14" x14ac:dyDescent="0.25">
      <c r="A892" t="s">
        <v>115</v>
      </c>
      <c r="B892" t="s">
        <v>141</v>
      </c>
      <c r="C892">
        <v>55</v>
      </c>
      <c r="D892">
        <v>150.01</v>
      </c>
      <c r="E892">
        <v>0.1</v>
      </c>
      <c r="F892" t="s">
        <v>24</v>
      </c>
      <c r="G892" t="s">
        <v>23</v>
      </c>
      <c r="H892">
        <v>0.01</v>
      </c>
      <c r="I892">
        <v>4.4999999999999998E-2</v>
      </c>
      <c r="J892" t="s">
        <v>21</v>
      </c>
      <c r="K892">
        <v>22</v>
      </c>
      <c r="L892">
        <v>2.8075999999999999</v>
      </c>
      <c r="M892">
        <v>17.829000000000001</v>
      </c>
      <c r="N892">
        <v>2.819</v>
      </c>
    </row>
    <row r="893" spans="1:14" x14ac:dyDescent="0.25">
      <c r="A893" t="s">
        <v>115</v>
      </c>
      <c r="B893" t="s">
        <v>141</v>
      </c>
      <c r="C893">
        <v>55</v>
      </c>
      <c r="D893">
        <v>150.01</v>
      </c>
      <c r="E893">
        <v>1</v>
      </c>
      <c r="F893" t="s">
        <v>24</v>
      </c>
      <c r="G893" t="s">
        <v>23</v>
      </c>
      <c r="H893">
        <v>0.01</v>
      </c>
      <c r="I893">
        <v>4.4999999999999998E-2</v>
      </c>
      <c r="J893" t="s">
        <v>21</v>
      </c>
      <c r="K893">
        <v>530.85</v>
      </c>
      <c r="L893">
        <v>1.3025</v>
      </c>
      <c r="M893">
        <v>530.83000000000004</v>
      </c>
      <c r="N893">
        <v>1.3019000000000001</v>
      </c>
    </row>
    <row r="894" spans="1:14" x14ac:dyDescent="0.25">
      <c r="A894" t="s">
        <v>115</v>
      </c>
      <c r="B894" t="s">
        <v>141</v>
      </c>
      <c r="C894">
        <v>55</v>
      </c>
      <c r="D894">
        <v>150.01</v>
      </c>
      <c r="E894">
        <v>10</v>
      </c>
      <c r="F894" t="s">
        <v>24</v>
      </c>
      <c r="G894" t="s">
        <v>23</v>
      </c>
      <c r="H894">
        <v>0.01</v>
      </c>
      <c r="I894">
        <v>4.4999999999999998E-2</v>
      </c>
      <c r="J894" t="s">
        <v>21</v>
      </c>
      <c r="K894">
        <v>5794.1</v>
      </c>
      <c r="L894">
        <v>0.14924000000000001</v>
      </c>
      <c r="M894">
        <v>5794.1</v>
      </c>
      <c r="N894">
        <v>0.14885999999999999</v>
      </c>
    </row>
    <row r="895" spans="1:14" x14ac:dyDescent="0.25">
      <c r="A895" t="s">
        <v>115</v>
      </c>
      <c r="B895" t="s">
        <v>141</v>
      </c>
      <c r="C895">
        <v>55</v>
      </c>
      <c r="D895">
        <v>150.01</v>
      </c>
      <c r="E895">
        <v>100</v>
      </c>
      <c r="F895" t="s">
        <v>24</v>
      </c>
      <c r="G895" t="s">
        <v>23</v>
      </c>
      <c r="H895">
        <v>0.01</v>
      </c>
      <c r="I895">
        <v>4.4999999999999998E-2</v>
      </c>
      <c r="J895" t="s">
        <v>21</v>
      </c>
      <c r="K895">
        <v>58000</v>
      </c>
      <c r="L895">
        <v>1.506E-2</v>
      </c>
      <c r="M895">
        <v>57992</v>
      </c>
      <c r="N895">
        <v>1.491E-2</v>
      </c>
    </row>
    <row r="896" spans="1:14" x14ac:dyDescent="0.25">
      <c r="A896" t="s">
        <v>115</v>
      </c>
      <c r="B896" t="s">
        <v>141</v>
      </c>
      <c r="C896">
        <v>55</v>
      </c>
      <c r="D896">
        <v>150.01</v>
      </c>
      <c r="E896">
        <v>1E-3</v>
      </c>
      <c r="F896" t="s">
        <v>24</v>
      </c>
      <c r="G896" t="s">
        <v>23</v>
      </c>
      <c r="H896">
        <v>4.4999999999999998E-2</v>
      </c>
      <c r="I896">
        <v>0.1</v>
      </c>
      <c r="J896" t="s">
        <v>21</v>
      </c>
      <c r="K896">
        <v>49</v>
      </c>
      <c r="L896">
        <v>2.6</v>
      </c>
      <c r="M896">
        <v>2.0611000000000002</v>
      </c>
      <c r="N896">
        <v>2.1158000000000001</v>
      </c>
    </row>
    <row r="897" spans="1:14" x14ac:dyDescent="0.25">
      <c r="A897" t="s">
        <v>115</v>
      </c>
      <c r="B897" t="s">
        <v>141</v>
      </c>
      <c r="C897">
        <v>55</v>
      </c>
      <c r="D897">
        <v>150.01</v>
      </c>
      <c r="E897">
        <v>0.01</v>
      </c>
      <c r="F897" t="s">
        <v>24</v>
      </c>
      <c r="G897" t="s">
        <v>23</v>
      </c>
      <c r="H897">
        <v>4.4999999999999998E-2</v>
      </c>
      <c r="I897">
        <v>0.1</v>
      </c>
      <c r="J897" t="s">
        <v>21</v>
      </c>
      <c r="K897">
        <v>49</v>
      </c>
      <c r="L897">
        <v>2.6</v>
      </c>
      <c r="M897">
        <v>2.2593000000000001</v>
      </c>
      <c r="N897">
        <v>2.1147999999999998</v>
      </c>
    </row>
    <row r="898" spans="1:14" x14ac:dyDescent="0.25">
      <c r="A898" t="s">
        <v>115</v>
      </c>
      <c r="B898" t="s">
        <v>141</v>
      </c>
      <c r="C898">
        <v>55</v>
      </c>
      <c r="D898">
        <v>150.01</v>
      </c>
      <c r="E898">
        <v>0.1</v>
      </c>
      <c r="F898" t="s">
        <v>24</v>
      </c>
      <c r="G898" t="s">
        <v>23</v>
      </c>
      <c r="H898">
        <v>4.4999999999999998E-2</v>
      </c>
      <c r="I898">
        <v>0.1</v>
      </c>
      <c r="J898" t="s">
        <v>21</v>
      </c>
      <c r="K898">
        <v>49</v>
      </c>
      <c r="L898">
        <v>2.6</v>
      </c>
      <c r="M898">
        <v>20.257000000000001</v>
      </c>
      <c r="N898">
        <v>2.0293000000000001</v>
      </c>
    </row>
    <row r="899" spans="1:14" x14ac:dyDescent="0.25">
      <c r="A899" t="s">
        <v>115</v>
      </c>
      <c r="B899" t="s">
        <v>141</v>
      </c>
      <c r="C899">
        <v>55</v>
      </c>
      <c r="D899">
        <v>150.01</v>
      </c>
      <c r="E899">
        <v>1</v>
      </c>
      <c r="F899" t="s">
        <v>24</v>
      </c>
      <c r="G899" t="s">
        <v>23</v>
      </c>
      <c r="H899">
        <v>4.4999999999999998E-2</v>
      </c>
      <c r="I899">
        <v>0.1</v>
      </c>
      <c r="J899" t="s">
        <v>21</v>
      </c>
      <c r="K899">
        <v>551.36</v>
      </c>
      <c r="L899">
        <v>0.73945000000000005</v>
      </c>
      <c r="M899">
        <v>551.34</v>
      </c>
      <c r="N899">
        <v>0.73870000000000002</v>
      </c>
    </row>
    <row r="900" spans="1:14" x14ac:dyDescent="0.25">
      <c r="A900" t="s">
        <v>115</v>
      </c>
      <c r="B900" t="s">
        <v>141</v>
      </c>
      <c r="C900">
        <v>55</v>
      </c>
      <c r="D900">
        <v>150.01</v>
      </c>
      <c r="E900">
        <v>10</v>
      </c>
      <c r="F900" t="s">
        <v>24</v>
      </c>
      <c r="G900" t="s">
        <v>23</v>
      </c>
      <c r="H900">
        <v>4.4999999999999998E-2</v>
      </c>
      <c r="I900">
        <v>0.1</v>
      </c>
      <c r="J900" t="s">
        <v>21</v>
      </c>
      <c r="K900">
        <v>5796.8</v>
      </c>
      <c r="L900">
        <v>8.0168000000000003E-2</v>
      </c>
      <c r="M900">
        <v>5796.8</v>
      </c>
      <c r="N900">
        <v>7.9794000000000004E-2</v>
      </c>
    </row>
    <row r="901" spans="1:14" x14ac:dyDescent="0.25">
      <c r="A901" t="s">
        <v>115</v>
      </c>
      <c r="B901" t="s">
        <v>141</v>
      </c>
      <c r="C901">
        <v>55</v>
      </c>
      <c r="D901">
        <v>150.01</v>
      </c>
      <c r="E901">
        <v>100</v>
      </c>
      <c r="F901" t="s">
        <v>24</v>
      </c>
      <c r="G901" t="s">
        <v>23</v>
      </c>
      <c r="H901">
        <v>4.4999999999999998E-2</v>
      </c>
      <c r="I901">
        <v>0.1</v>
      </c>
      <c r="J901" t="s">
        <v>21</v>
      </c>
      <c r="K901">
        <v>58000</v>
      </c>
      <c r="L901">
        <v>8.1364000000000002E-3</v>
      </c>
      <c r="M901">
        <v>57996</v>
      </c>
      <c r="N901">
        <v>7.9862000000000006E-3</v>
      </c>
    </row>
    <row r="902" spans="1:14" x14ac:dyDescent="0.25">
      <c r="A902" t="s">
        <v>115</v>
      </c>
      <c r="B902" t="s">
        <v>141</v>
      </c>
      <c r="C902">
        <v>55</v>
      </c>
      <c r="D902">
        <v>150.01</v>
      </c>
      <c r="E902">
        <v>1E-3</v>
      </c>
      <c r="F902" t="s">
        <v>24</v>
      </c>
      <c r="G902" t="s">
        <v>23</v>
      </c>
      <c r="H902">
        <v>0.1</v>
      </c>
      <c r="I902">
        <v>1</v>
      </c>
      <c r="J902" t="s">
        <v>21</v>
      </c>
      <c r="K902">
        <v>49</v>
      </c>
      <c r="L902">
        <v>2.6</v>
      </c>
      <c r="M902">
        <v>2.0611000000000002</v>
      </c>
      <c r="N902">
        <v>2.1158000000000001</v>
      </c>
    </row>
    <row r="903" spans="1:14" x14ac:dyDescent="0.25">
      <c r="A903" t="s">
        <v>115</v>
      </c>
      <c r="B903" t="s">
        <v>141</v>
      </c>
      <c r="C903">
        <v>55</v>
      </c>
      <c r="D903">
        <v>150.01</v>
      </c>
      <c r="E903">
        <v>0.01</v>
      </c>
      <c r="F903" t="s">
        <v>24</v>
      </c>
      <c r="G903" t="s">
        <v>23</v>
      </c>
      <c r="H903">
        <v>0.1</v>
      </c>
      <c r="I903">
        <v>1</v>
      </c>
      <c r="J903" t="s">
        <v>21</v>
      </c>
      <c r="K903">
        <v>49</v>
      </c>
      <c r="L903">
        <v>2.6</v>
      </c>
      <c r="M903">
        <v>2.2593000000000001</v>
      </c>
      <c r="N903">
        <v>2.1147999999999998</v>
      </c>
    </row>
    <row r="904" spans="1:14" x14ac:dyDescent="0.25">
      <c r="A904" t="s">
        <v>115</v>
      </c>
      <c r="B904" t="s">
        <v>141</v>
      </c>
      <c r="C904">
        <v>55</v>
      </c>
      <c r="D904">
        <v>150.01</v>
      </c>
      <c r="E904">
        <v>0.1</v>
      </c>
      <c r="F904" t="s">
        <v>24</v>
      </c>
      <c r="G904" t="s">
        <v>23</v>
      </c>
      <c r="H904">
        <v>0.1</v>
      </c>
      <c r="I904">
        <v>1</v>
      </c>
      <c r="J904" t="s">
        <v>21</v>
      </c>
      <c r="K904">
        <v>49</v>
      </c>
      <c r="L904">
        <v>2.6</v>
      </c>
      <c r="M904">
        <v>20.257000000000001</v>
      </c>
      <c r="N904">
        <v>2.0293000000000001</v>
      </c>
    </row>
    <row r="905" spans="1:14" x14ac:dyDescent="0.25">
      <c r="A905" t="s">
        <v>115</v>
      </c>
      <c r="B905" t="s">
        <v>141</v>
      </c>
      <c r="C905">
        <v>55</v>
      </c>
      <c r="D905">
        <v>150.01</v>
      </c>
      <c r="E905">
        <v>1</v>
      </c>
      <c r="F905" t="s">
        <v>24</v>
      </c>
      <c r="G905" t="s">
        <v>23</v>
      </c>
      <c r="H905">
        <v>0.1</v>
      </c>
      <c r="I905">
        <v>1</v>
      </c>
      <c r="J905" t="s">
        <v>21</v>
      </c>
      <c r="K905">
        <v>551.36</v>
      </c>
      <c r="L905">
        <v>0.73945000000000005</v>
      </c>
      <c r="M905">
        <v>551.34</v>
      </c>
      <c r="N905">
        <v>0.73870000000000002</v>
      </c>
    </row>
    <row r="906" spans="1:14" x14ac:dyDescent="0.25">
      <c r="A906" t="s">
        <v>115</v>
      </c>
      <c r="B906" t="s">
        <v>141</v>
      </c>
      <c r="C906">
        <v>55</v>
      </c>
      <c r="D906">
        <v>150.01</v>
      </c>
      <c r="E906">
        <v>10</v>
      </c>
      <c r="F906" t="s">
        <v>24</v>
      </c>
      <c r="G906" t="s">
        <v>23</v>
      </c>
      <c r="H906">
        <v>0.1</v>
      </c>
      <c r="I906">
        <v>1</v>
      </c>
      <c r="J906" t="s">
        <v>21</v>
      </c>
      <c r="K906">
        <v>5796.8</v>
      </c>
      <c r="L906">
        <v>8.0168000000000003E-2</v>
      </c>
      <c r="M906">
        <v>5796.8</v>
      </c>
      <c r="N906">
        <v>7.9794000000000004E-2</v>
      </c>
    </row>
    <row r="907" spans="1:14" x14ac:dyDescent="0.25">
      <c r="A907" t="s">
        <v>115</v>
      </c>
      <c r="B907" t="s">
        <v>141</v>
      </c>
      <c r="C907">
        <v>55</v>
      </c>
      <c r="D907">
        <v>150.01</v>
      </c>
      <c r="E907">
        <v>100</v>
      </c>
      <c r="F907" t="s">
        <v>24</v>
      </c>
      <c r="G907" t="s">
        <v>23</v>
      </c>
      <c r="H907">
        <v>0.1</v>
      </c>
      <c r="I907">
        <v>1</v>
      </c>
      <c r="J907" t="s">
        <v>21</v>
      </c>
      <c r="K907">
        <v>58000</v>
      </c>
      <c r="L907">
        <v>8.1364000000000002E-3</v>
      </c>
      <c r="M907">
        <v>57996</v>
      </c>
      <c r="N907">
        <v>7.9862000000000006E-3</v>
      </c>
    </row>
    <row r="908" spans="1:14" x14ac:dyDescent="0.25">
      <c r="A908" t="s">
        <v>115</v>
      </c>
      <c r="B908" t="s">
        <v>141</v>
      </c>
      <c r="C908">
        <v>55</v>
      </c>
      <c r="D908">
        <v>150.01</v>
      </c>
      <c r="E908">
        <v>1E-3</v>
      </c>
      <c r="F908" t="s">
        <v>24</v>
      </c>
      <c r="G908" t="s">
        <v>23</v>
      </c>
      <c r="H908">
        <v>1</v>
      </c>
      <c r="I908">
        <v>5.01</v>
      </c>
      <c r="J908" t="s">
        <v>21</v>
      </c>
      <c r="K908">
        <v>58</v>
      </c>
      <c r="L908">
        <v>7.2</v>
      </c>
      <c r="M908">
        <v>55.853000000000002</v>
      </c>
      <c r="N908">
        <v>7.2092999999999998</v>
      </c>
    </row>
    <row r="909" spans="1:14" x14ac:dyDescent="0.25">
      <c r="A909" t="s">
        <v>115</v>
      </c>
      <c r="B909" t="s">
        <v>141</v>
      </c>
      <c r="C909">
        <v>55</v>
      </c>
      <c r="D909">
        <v>150.01</v>
      </c>
      <c r="E909">
        <v>0.01</v>
      </c>
      <c r="F909" t="s">
        <v>24</v>
      </c>
      <c r="G909" t="s">
        <v>23</v>
      </c>
      <c r="H909">
        <v>1</v>
      </c>
      <c r="I909">
        <v>5.01</v>
      </c>
      <c r="J909" t="s">
        <v>21</v>
      </c>
      <c r="K909">
        <v>58</v>
      </c>
      <c r="L909">
        <v>7.2089999999999996</v>
      </c>
      <c r="M909">
        <v>55.901000000000003</v>
      </c>
      <c r="N909">
        <v>7.2091000000000003</v>
      </c>
    </row>
    <row r="910" spans="1:14" x14ac:dyDescent="0.25">
      <c r="A910" t="s">
        <v>115</v>
      </c>
      <c r="B910" t="s">
        <v>141</v>
      </c>
      <c r="C910">
        <v>55</v>
      </c>
      <c r="D910">
        <v>150.01</v>
      </c>
      <c r="E910">
        <v>0.1</v>
      </c>
      <c r="F910" t="s">
        <v>24</v>
      </c>
      <c r="G910" t="s">
        <v>23</v>
      </c>
      <c r="H910">
        <v>1</v>
      </c>
      <c r="I910">
        <v>5.01</v>
      </c>
      <c r="J910" t="s">
        <v>21</v>
      </c>
      <c r="K910">
        <v>60.896000000000001</v>
      </c>
      <c r="L910">
        <v>7.1858000000000004</v>
      </c>
      <c r="M910">
        <v>60.843000000000004</v>
      </c>
      <c r="N910">
        <v>7.1859000000000002</v>
      </c>
    </row>
    <row r="911" spans="1:14" x14ac:dyDescent="0.25">
      <c r="A911" t="s">
        <v>115</v>
      </c>
      <c r="B911" t="s">
        <v>141</v>
      </c>
      <c r="C911">
        <v>55</v>
      </c>
      <c r="D911">
        <v>150.01</v>
      </c>
      <c r="E911">
        <v>1</v>
      </c>
      <c r="F911" t="s">
        <v>24</v>
      </c>
      <c r="G911" t="s">
        <v>23</v>
      </c>
      <c r="H911">
        <v>1</v>
      </c>
      <c r="I911">
        <v>5.01</v>
      </c>
      <c r="J911" t="s">
        <v>21</v>
      </c>
      <c r="K911">
        <v>422.41</v>
      </c>
      <c r="L911">
        <v>5.6955999999999998</v>
      </c>
      <c r="M911">
        <v>422.3</v>
      </c>
      <c r="N911">
        <v>5.6954000000000002</v>
      </c>
    </row>
    <row r="912" spans="1:14" x14ac:dyDescent="0.25">
      <c r="A912" t="s">
        <v>115</v>
      </c>
      <c r="B912" t="s">
        <v>141</v>
      </c>
      <c r="C912">
        <v>55</v>
      </c>
      <c r="D912">
        <v>150.01</v>
      </c>
      <c r="E912">
        <v>10</v>
      </c>
      <c r="F912" t="s">
        <v>24</v>
      </c>
      <c r="G912" t="s">
        <v>23</v>
      </c>
      <c r="H912">
        <v>1</v>
      </c>
      <c r="I912">
        <v>5.01</v>
      </c>
      <c r="J912" t="s">
        <v>21</v>
      </c>
      <c r="K912">
        <v>5763.9</v>
      </c>
      <c r="L912">
        <v>0.97779000000000005</v>
      </c>
      <c r="M912">
        <v>5763.9</v>
      </c>
      <c r="N912">
        <v>0.97714999999999996</v>
      </c>
    </row>
    <row r="913" spans="1:14" x14ac:dyDescent="0.25">
      <c r="A913" t="s">
        <v>115</v>
      </c>
      <c r="B913" t="s">
        <v>141</v>
      </c>
      <c r="C913">
        <v>55</v>
      </c>
      <c r="D913">
        <v>150.01</v>
      </c>
      <c r="E913">
        <v>100</v>
      </c>
      <c r="F913" t="s">
        <v>24</v>
      </c>
      <c r="G913" t="s">
        <v>23</v>
      </c>
      <c r="H913">
        <v>1</v>
      </c>
      <c r="I913">
        <v>5.01</v>
      </c>
      <c r="J913" t="s">
        <v>21</v>
      </c>
      <c r="K913">
        <v>57996</v>
      </c>
      <c r="L913">
        <v>9.9046999999999996E-2</v>
      </c>
      <c r="M913">
        <v>57948</v>
      </c>
      <c r="N913">
        <v>9.8782999999999996E-2</v>
      </c>
    </row>
    <row r="914" spans="1:14" x14ac:dyDescent="0.25">
      <c r="A914" t="s">
        <v>115</v>
      </c>
      <c r="B914" t="s">
        <v>141</v>
      </c>
      <c r="C914">
        <v>55</v>
      </c>
      <c r="D914">
        <v>150.01</v>
      </c>
      <c r="E914">
        <v>1E-3</v>
      </c>
      <c r="F914" t="s">
        <v>24</v>
      </c>
      <c r="G914" t="s">
        <v>23</v>
      </c>
      <c r="H914">
        <v>5</v>
      </c>
      <c r="I914">
        <v>10</v>
      </c>
      <c r="J914" t="s">
        <v>21</v>
      </c>
      <c r="K914">
        <v>290</v>
      </c>
      <c r="L914">
        <v>29</v>
      </c>
      <c r="M914">
        <v>288.13</v>
      </c>
      <c r="N914">
        <v>28.936</v>
      </c>
    </row>
    <row r="915" spans="1:14" x14ac:dyDescent="0.25">
      <c r="A915" t="s">
        <v>115</v>
      </c>
      <c r="B915" t="s">
        <v>141</v>
      </c>
      <c r="C915">
        <v>55</v>
      </c>
      <c r="D915">
        <v>150.01</v>
      </c>
      <c r="E915">
        <v>0.01</v>
      </c>
      <c r="F915" t="s">
        <v>24</v>
      </c>
      <c r="G915" t="s">
        <v>23</v>
      </c>
      <c r="H915">
        <v>5</v>
      </c>
      <c r="I915">
        <v>10</v>
      </c>
      <c r="J915" t="s">
        <v>21</v>
      </c>
      <c r="K915">
        <v>290</v>
      </c>
      <c r="L915">
        <v>28.936</v>
      </c>
      <c r="M915">
        <v>288.14</v>
      </c>
      <c r="N915">
        <v>28.936</v>
      </c>
    </row>
    <row r="916" spans="1:14" x14ac:dyDescent="0.25">
      <c r="A916" t="s">
        <v>115</v>
      </c>
      <c r="B916" t="s">
        <v>141</v>
      </c>
      <c r="C916">
        <v>55</v>
      </c>
      <c r="D916">
        <v>150.01</v>
      </c>
      <c r="E916">
        <v>0.1</v>
      </c>
      <c r="F916" t="s">
        <v>24</v>
      </c>
      <c r="G916" t="s">
        <v>23</v>
      </c>
      <c r="H916">
        <v>5</v>
      </c>
      <c r="I916">
        <v>10</v>
      </c>
      <c r="J916" t="s">
        <v>21</v>
      </c>
      <c r="K916">
        <v>290</v>
      </c>
      <c r="L916">
        <v>28.931000000000001</v>
      </c>
      <c r="M916">
        <v>289.39999999999998</v>
      </c>
      <c r="N916">
        <v>28.93</v>
      </c>
    </row>
    <row r="917" spans="1:14" x14ac:dyDescent="0.25">
      <c r="A917" t="s">
        <v>115</v>
      </c>
      <c r="B917" t="s">
        <v>141</v>
      </c>
      <c r="C917">
        <v>55</v>
      </c>
      <c r="D917">
        <v>150.01</v>
      </c>
      <c r="E917">
        <v>1</v>
      </c>
      <c r="F917" t="s">
        <v>24</v>
      </c>
      <c r="G917" t="s">
        <v>23</v>
      </c>
      <c r="H917">
        <v>5</v>
      </c>
      <c r="I917">
        <v>10</v>
      </c>
      <c r="J917" t="s">
        <v>21</v>
      </c>
      <c r="K917">
        <v>405.34</v>
      </c>
      <c r="L917">
        <v>28.398</v>
      </c>
      <c r="M917">
        <v>405.23</v>
      </c>
      <c r="N917">
        <v>28.396999999999998</v>
      </c>
    </row>
    <row r="918" spans="1:14" x14ac:dyDescent="0.25">
      <c r="A918" t="s">
        <v>115</v>
      </c>
      <c r="B918" t="s">
        <v>141</v>
      </c>
      <c r="C918">
        <v>55</v>
      </c>
      <c r="D918">
        <v>150.01</v>
      </c>
      <c r="E918">
        <v>10</v>
      </c>
      <c r="F918" t="s">
        <v>24</v>
      </c>
      <c r="G918" t="s">
        <v>23</v>
      </c>
      <c r="H918">
        <v>5</v>
      </c>
      <c r="I918">
        <v>10</v>
      </c>
      <c r="J918" t="s">
        <v>21</v>
      </c>
      <c r="K918">
        <v>5330.6</v>
      </c>
      <c r="L918">
        <v>13.938000000000001</v>
      </c>
      <c r="M918">
        <v>5330.7</v>
      </c>
      <c r="N918">
        <v>13.932</v>
      </c>
    </row>
    <row r="919" spans="1:14" x14ac:dyDescent="0.25">
      <c r="A919" t="s">
        <v>115</v>
      </c>
      <c r="B919" t="s">
        <v>141</v>
      </c>
      <c r="C919">
        <v>55</v>
      </c>
      <c r="D919">
        <v>150.01</v>
      </c>
      <c r="E919">
        <v>100</v>
      </c>
      <c r="F919" t="s">
        <v>24</v>
      </c>
      <c r="G919" t="s">
        <v>23</v>
      </c>
      <c r="H919">
        <v>5</v>
      </c>
      <c r="I919">
        <v>10</v>
      </c>
      <c r="J919" t="s">
        <v>21</v>
      </c>
      <c r="K919">
        <v>57941</v>
      </c>
      <c r="L919">
        <v>1.6236999999999999</v>
      </c>
      <c r="M919">
        <v>57264</v>
      </c>
      <c r="N919">
        <v>1.6205000000000001</v>
      </c>
    </row>
    <row r="920" spans="1:14" x14ac:dyDescent="0.25">
      <c r="A920" t="s">
        <v>115</v>
      </c>
      <c r="B920" t="s">
        <v>141</v>
      </c>
      <c r="C920">
        <v>55</v>
      </c>
      <c r="D920">
        <v>150.01</v>
      </c>
      <c r="E920">
        <v>1E-3</v>
      </c>
      <c r="F920" t="s">
        <v>24</v>
      </c>
      <c r="G920" t="s">
        <v>23</v>
      </c>
      <c r="H920">
        <v>10</v>
      </c>
      <c r="I920">
        <v>10.01</v>
      </c>
      <c r="J920" t="s">
        <v>21</v>
      </c>
      <c r="K920">
        <v>290</v>
      </c>
      <c r="L920">
        <v>29</v>
      </c>
      <c r="M920">
        <v>288.13</v>
      </c>
      <c r="N920">
        <v>28.936</v>
      </c>
    </row>
    <row r="921" spans="1:14" x14ac:dyDescent="0.25">
      <c r="A921" t="s">
        <v>115</v>
      </c>
      <c r="B921" t="s">
        <v>141</v>
      </c>
      <c r="C921">
        <v>55</v>
      </c>
      <c r="D921">
        <v>150.01</v>
      </c>
      <c r="E921">
        <v>0.01</v>
      </c>
      <c r="F921" t="s">
        <v>24</v>
      </c>
      <c r="G921" t="s">
        <v>23</v>
      </c>
      <c r="H921">
        <v>10</v>
      </c>
      <c r="I921">
        <v>10.01</v>
      </c>
      <c r="J921" t="s">
        <v>21</v>
      </c>
      <c r="K921">
        <v>290</v>
      </c>
      <c r="L921">
        <v>28.936</v>
      </c>
      <c r="M921">
        <v>288.14</v>
      </c>
      <c r="N921">
        <v>28.936</v>
      </c>
    </row>
    <row r="922" spans="1:14" x14ac:dyDescent="0.25">
      <c r="A922" t="s">
        <v>115</v>
      </c>
      <c r="B922" t="s">
        <v>141</v>
      </c>
      <c r="C922">
        <v>55</v>
      </c>
      <c r="D922">
        <v>150.01</v>
      </c>
      <c r="E922">
        <v>0.1</v>
      </c>
      <c r="F922" t="s">
        <v>24</v>
      </c>
      <c r="G922" t="s">
        <v>23</v>
      </c>
      <c r="H922">
        <v>10</v>
      </c>
      <c r="I922">
        <v>10.01</v>
      </c>
      <c r="J922" t="s">
        <v>21</v>
      </c>
      <c r="K922">
        <v>290</v>
      </c>
      <c r="L922">
        <v>28.931000000000001</v>
      </c>
      <c r="M922">
        <v>289.39999999999998</v>
      </c>
      <c r="N922">
        <v>28.93</v>
      </c>
    </row>
    <row r="923" spans="1:14" x14ac:dyDescent="0.25">
      <c r="A923" t="s">
        <v>115</v>
      </c>
      <c r="B923" t="s">
        <v>141</v>
      </c>
      <c r="C923">
        <v>55</v>
      </c>
      <c r="D923">
        <v>150.01</v>
      </c>
      <c r="E923">
        <v>1</v>
      </c>
      <c r="F923" t="s">
        <v>24</v>
      </c>
      <c r="G923" t="s">
        <v>23</v>
      </c>
      <c r="H923">
        <v>10</v>
      </c>
      <c r="I923">
        <v>10.01</v>
      </c>
      <c r="J923" t="s">
        <v>21</v>
      </c>
      <c r="K923">
        <v>405.34</v>
      </c>
      <c r="L923">
        <v>28.398</v>
      </c>
      <c r="M923">
        <v>405.23</v>
      </c>
      <c r="N923">
        <v>28.396999999999998</v>
      </c>
    </row>
    <row r="924" spans="1:14" x14ac:dyDescent="0.25">
      <c r="A924" t="s">
        <v>115</v>
      </c>
      <c r="B924" t="s">
        <v>141</v>
      </c>
      <c r="C924">
        <v>55</v>
      </c>
      <c r="D924">
        <v>150.01</v>
      </c>
      <c r="E924">
        <v>10</v>
      </c>
      <c r="F924" t="s">
        <v>24</v>
      </c>
      <c r="G924" t="s">
        <v>23</v>
      </c>
      <c r="H924">
        <v>10</v>
      </c>
      <c r="I924">
        <v>10.01</v>
      </c>
      <c r="J924" t="s">
        <v>21</v>
      </c>
      <c r="K924">
        <v>5330.6</v>
      </c>
      <c r="L924">
        <v>13.938000000000001</v>
      </c>
      <c r="M924">
        <v>5330.7</v>
      </c>
      <c r="N924">
        <v>13.932</v>
      </c>
    </row>
    <row r="925" spans="1:14" x14ac:dyDescent="0.25">
      <c r="A925" t="s">
        <v>115</v>
      </c>
      <c r="B925" t="s">
        <v>141</v>
      </c>
      <c r="C925">
        <v>55</v>
      </c>
      <c r="D925">
        <v>150.01</v>
      </c>
      <c r="E925">
        <v>100</v>
      </c>
      <c r="F925" t="s">
        <v>24</v>
      </c>
      <c r="G925" t="s">
        <v>23</v>
      </c>
      <c r="H925">
        <v>10</v>
      </c>
      <c r="I925">
        <v>10.01</v>
      </c>
      <c r="J925" t="s">
        <v>21</v>
      </c>
      <c r="K925">
        <v>57941</v>
      </c>
      <c r="L925">
        <v>1.6236999999999999</v>
      </c>
      <c r="M925">
        <v>57264</v>
      </c>
      <c r="N925">
        <v>1.6205000000000001</v>
      </c>
    </row>
    <row r="926" spans="1:14" x14ac:dyDescent="0.25">
      <c r="A926" t="s">
        <v>115</v>
      </c>
      <c r="B926" t="s">
        <v>141</v>
      </c>
      <c r="C926">
        <v>150</v>
      </c>
      <c r="D926">
        <v>550.01</v>
      </c>
      <c r="E926">
        <v>0.01</v>
      </c>
      <c r="F926" t="s">
        <v>24</v>
      </c>
      <c r="G926" t="s">
        <v>23</v>
      </c>
      <c r="H926">
        <v>4.4999999999999998E-2</v>
      </c>
      <c r="I926">
        <v>0.10001</v>
      </c>
      <c r="J926" t="s">
        <v>21</v>
      </c>
      <c r="K926">
        <v>59</v>
      </c>
      <c r="L926">
        <v>2.1</v>
      </c>
      <c r="M926">
        <v>58.542000000000002</v>
      </c>
      <c r="N926">
        <v>2.0878999999999999</v>
      </c>
    </row>
    <row r="927" spans="1:14" x14ac:dyDescent="0.25">
      <c r="A927" t="s">
        <v>115</v>
      </c>
      <c r="B927" t="s">
        <v>141</v>
      </c>
      <c r="C927">
        <v>150</v>
      </c>
      <c r="D927">
        <v>550.01</v>
      </c>
      <c r="E927">
        <v>0.1</v>
      </c>
      <c r="F927" t="s">
        <v>24</v>
      </c>
      <c r="G927" t="s">
        <v>23</v>
      </c>
      <c r="H927">
        <v>4.4999999999999998E-2</v>
      </c>
      <c r="I927">
        <v>0.10001</v>
      </c>
      <c r="J927" t="s">
        <v>21</v>
      </c>
      <c r="K927">
        <v>62.204999999999998</v>
      </c>
      <c r="L927">
        <v>2.0941999999999998</v>
      </c>
      <c r="M927">
        <v>64.156000000000006</v>
      </c>
      <c r="N927">
        <v>2.0802</v>
      </c>
    </row>
    <row r="928" spans="1:14" x14ac:dyDescent="0.25">
      <c r="A928" t="s">
        <v>115</v>
      </c>
      <c r="B928" t="s">
        <v>141</v>
      </c>
      <c r="C928">
        <v>150</v>
      </c>
      <c r="D928">
        <v>550.01</v>
      </c>
      <c r="E928">
        <v>1</v>
      </c>
      <c r="F928" t="s">
        <v>24</v>
      </c>
      <c r="G928" t="s">
        <v>23</v>
      </c>
      <c r="H928">
        <v>4.4999999999999998E-2</v>
      </c>
      <c r="I928">
        <v>0.10001</v>
      </c>
      <c r="J928" t="s">
        <v>21</v>
      </c>
      <c r="K928">
        <v>445.36</v>
      </c>
      <c r="L928">
        <v>1.6256999999999999</v>
      </c>
      <c r="M928">
        <v>445.1</v>
      </c>
      <c r="N928">
        <v>1.6253</v>
      </c>
    </row>
    <row r="929" spans="1:14" x14ac:dyDescent="0.25">
      <c r="A929" t="s">
        <v>115</v>
      </c>
      <c r="B929" t="s">
        <v>141</v>
      </c>
      <c r="C929">
        <v>150</v>
      </c>
      <c r="D929">
        <v>550.01</v>
      </c>
      <c r="E929">
        <v>10</v>
      </c>
      <c r="F929" t="s">
        <v>24</v>
      </c>
      <c r="G929" t="s">
        <v>23</v>
      </c>
      <c r="H929">
        <v>4.4999999999999998E-2</v>
      </c>
      <c r="I929">
        <v>0.10001</v>
      </c>
      <c r="J929" t="s">
        <v>21</v>
      </c>
      <c r="K929">
        <v>5769.8</v>
      </c>
      <c r="L929">
        <v>0.28151999999999999</v>
      </c>
      <c r="M929">
        <v>5769.8</v>
      </c>
      <c r="N929">
        <v>0.28083999999999998</v>
      </c>
    </row>
    <row r="930" spans="1:14" x14ac:dyDescent="0.25">
      <c r="A930" t="s">
        <v>115</v>
      </c>
      <c r="B930" t="s">
        <v>141</v>
      </c>
      <c r="C930">
        <v>150</v>
      </c>
      <c r="D930">
        <v>550.01</v>
      </c>
      <c r="E930">
        <v>100</v>
      </c>
      <c r="F930" t="s">
        <v>24</v>
      </c>
      <c r="G930" t="s">
        <v>23</v>
      </c>
      <c r="H930">
        <v>4.4999999999999998E-2</v>
      </c>
      <c r="I930">
        <v>0.10001</v>
      </c>
      <c r="J930" t="s">
        <v>21</v>
      </c>
      <c r="K930">
        <v>57997</v>
      </c>
      <c r="L930">
        <v>2.869E-2</v>
      </c>
      <c r="M930">
        <v>57997</v>
      </c>
      <c r="N930">
        <v>2.8410999999999999E-2</v>
      </c>
    </row>
    <row r="931" spans="1:14" x14ac:dyDescent="0.25">
      <c r="A931" t="s">
        <v>115</v>
      </c>
      <c r="B931" t="s">
        <v>141</v>
      </c>
      <c r="C931">
        <v>150</v>
      </c>
      <c r="D931">
        <v>550.01</v>
      </c>
      <c r="E931">
        <v>0.01</v>
      </c>
      <c r="F931" t="s">
        <v>24</v>
      </c>
      <c r="G931" t="s">
        <v>23</v>
      </c>
      <c r="H931">
        <v>0.1</v>
      </c>
      <c r="I931">
        <v>1.0000100000000001</v>
      </c>
      <c r="J931" t="s">
        <v>21</v>
      </c>
      <c r="K931">
        <v>74</v>
      </c>
      <c r="L931">
        <v>2.2999999999999998</v>
      </c>
      <c r="M931">
        <v>73.171000000000006</v>
      </c>
      <c r="N931">
        <v>2.2881999999999998</v>
      </c>
    </row>
    <row r="932" spans="1:14" x14ac:dyDescent="0.25">
      <c r="A932" t="s">
        <v>115</v>
      </c>
      <c r="B932" t="s">
        <v>141</v>
      </c>
      <c r="C932">
        <v>150</v>
      </c>
      <c r="D932">
        <v>550.01</v>
      </c>
      <c r="E932">
        <v>0.1</v>
      </c>
      <c r="F932" t="s">
        <v>24</v>
      </c>
      <c r="G932" t="s">
        <v>23</v>
      </c>
      <c r="H932">
        <v>0.1</v>
      </c>
      <c r="I932">
        <v>1.0000100000000001</v>
      </c>
      <c r="J932" t="s">
        <v>21</v>
      </c>
      <c r="K932">
        <v>76.075999999999993</v>
      </c>
      <c r="L932">
        <v>2.2961999999999998</v>
      </c>
      <c r="M932">
        <v>78.162000000000006</v>
      </c>
      <c r="N932">
        <v>2.2814000000000001</v>
      </c>
    </row>
    <row r="933" spans="1:14" x14ac:dyDescent="0.25">
      <c r="A933" t="s">
        <v>115</v>
      </c>
      <c r="B933" t="s">
        <v>141</v>
      </c>
      <c r="C933">
        <v>150</v>
      </c>
      <c r="D933">
        <v>550.01</v>
      </c>
      <c r="E933">
        <v>1</v>
      </c>
      <c r="F933" t="s">
        <v>24</v>
      </c>
      <c r="G933" t="s">
        <v>23</v>
      </c>
      <c r="H933">
        <v>0.1</v>
      </c>
      <c r="I933">
        <v>1.0000100000000001</v>
      </c>
      <c r="J933" t="s">
        <v>21</v>
      </c>
      <c r="K933">
        <v>437.31</v>
      </c>
      <c r="L933">
        <v>1.8466</v>
      </c>
      <c r="M933">
        <v>437.03</v>
      </c>
      <c r="N933">
        <v>1.8463000000000001</v>
      </c>
    </row>
    <row r="934" spans="1:14" x14ac:dyDescent="0.25">
      <c r="A934" t="s">
        <v>115</v>
      </c>
      <c r="B934" t="s">
        <v>141</v>
      </c>
      <c r="C934">
        <v>150</v>
      </c>
      <c r="D934">
        <v>550.01</v>
      </c>
      <c r="E934">
        <v>10</v>
      </c>
      <c r="F934" t="s">
        <v>24</v>
      </c>
      <c r="G934" t="s">
        <v>23</v>
      </c>
      <c r="H934">
        <v>0.1</v>
      </c>
      <c r="I934">
        <v>1.0000100000000001</v>
      </c>
      <c r="J934" t="s">
        <v>21</v>
      </c>
      <c r="K934">
        <v>5764</v>
      </c>
      <c r="L934">
        <v>0.34064</v>
      </c>
      <c r="M934">
        <v>5763.9</v>
      </c>
      <c r="N934">
        <v>0.33996999999999999</v>
      </c>
    </row>
    <row r="935" spans="1:14" x14ac:dyDescent="0.25">
      <c r="A935" t="s">
        <v>115</v>
      </c>
      <c r="B935" t="s">
        <v>141</v>
      </c>
      <c r="C935">
        <v>150</v>
      </c>
      <c r="D935">
        <v>550.01</v>
      </c>
      <c r="E935">
        <v>100</v>
      </c>
      <c r="F935" t="s">
        <v>24</v>
      </c>
      <c r="G935" t="s">
        <v>23</v>
      </c>
      <c r="H935">
        <v>0.1</v>
      </c>
      <c r="I935">
        <v>1.0000100000000001</v>
      </c>
      <c r="J935" t="s">
        <v>21</v>
      </c>
      <c r="K935">
        <v>57996</v>
      </c>
      <c r="L935">
        <v>3.4757999999999997E-2</v>
      </c>
      <c r="M935">
        <v>57996</v>
      </c>
      <c r="N935">
        <v>3.4478000000000002E-2</v>
      </c>
    </row>
    <row r="936" spans="1:14" x14ac:dyDescent="0.25">
      <c r="A936" t="s">
        <v>115</v>
      </c>
      <c r="B936" t="s">
        <v>141</v>
      </c>
      <c r="C936">
        <v>150</v>
      </c>
      <c r="D936">
        <v>550.01</v>
      </c>
      <c r="E936">
        <v>0.01</v>
      </c>
      <c r="F936" t="s">
        <v>24</v>
      </c>
      <c r="G936" t="s">
        <v>23</v>
      </c>
      <c r="H936">
        <v>1</v>
      </c>
      <c r="I936">
        <v>5</v>
      </c>
      <c r="J936" t="s">
        <v>21</v>
      </c>
      <c r="K936">
        <v>120</v>
      </c>
      <c r="L936">
        <v>35</v>
      </c>
      <c r="M936">
        <v>115.24</v>
      </c>
      <c r="N936">
        <v>34.698999999999998</v>
      </c>
    </row>
    <row r="937" spans="1:14" x14ac:dyDescent="0.25">
      <c r="A937" t="s">
        <v>115</v>
      </c>
      <c r="B937" t="s">
        <v>141</v>
      </c>
      <c r="C937">
        <v>150</v>
      </c>
      <c r="D937">
        <v>550.01</v>
      </c>
      <c r="E937">
        <v>0.1</v>
      </c>
      <c r="F937" t="s">
        <v>24</v>
      </c>
      <c r="G937" t="s">
        <v>23</v>
      </c>
      <c r="H937">
        <v>1</v>
      </c>
      <c r="I937">
        <v>5</v>
      </c>
      <c r="J937" t="s">
        <v>21</v>
      </c>
      <c r="K937">
        <v>120</v>
      </c>
      <c r="L937">
        <v>35</v>
      </c>
      <c r="M937">
        <v>115.76</v>
      </c>
      <c r="N937">
        <v>34.698</v>
      </c>
    </row>
    <row r="938" spans="1:14" x14ac:dyDescent="0.25">
      <c r="A938" t="s">
        <v>115</v>
      </c>
      <c r="B938" t="s">
        <v>141</v>
      </c>
      <c r="C938">
        <v>150</v>
      </c>
      <c r="D938">
        <v>550.01</v>
      </c>
      <c r="E938">
        <v>1</v>
      </c>
      <c r="F938" t="s">
        <v>24</v>
      </c>
      <c r="G938" t="s">
        <v>23</v>
      </c>
      <c r="H938">
        <v>1</v>
      </c>
      <c r="I938">
        <v>5</v>
      </c>
      <c r="J938" t="s">
        <v>21</v>
      </c>
      <c r="K938">
        <v>120</v>
      </c>
      <c r="L938">
        <v>35</v>
      </c>
      <c r="M938">
        <v>155.32</v>
      </c>
      <c r="N938">
        <v>34.642000000000003</v>
      </c>
    </row>
    <row r="939" spans="1:14" x14ac:dyDescent="0.25">
      <c r="A939" t="s">
        <v>115</v>
      </c>
      <c r="B939" t="s">
        <v>141</v>
      </c>
      <c r="C939">
        <v>150</v>
      </c>
      <c r="D939">
        <v>550.01</v>
      </c>
      <c r="E939">
        <v>10</v>
      </c>
      <c r="F939" t="s">
        <v>24</v>
      </c>
      <c r="G939" t="s">
        <v>23</v>
      </c>
      <c r="H939">
        <v>1</v>
      </c>
      <c r="I939">
        <v>5</v>
      </c>
      <c r="J939" t="s">
        <v>21</v>
      </c>
      <c r="K939">
        <v>3301.1</v>
      </c>
      <c r="L939">
        <v>30.465</v>
      </c>
      <c r="M939">
        <v>3300.8</v>
      </c>
      <c r="N939">
        <v>30.465</v>
      </c>
    </row>
    <row r="940" spans="1:14" x14ac:dyDescent="0.25">
      <c r="A940" t="s">
        <v>115</v>
      </c>
      <c r="B940" t="s">
        <v>141</v>
      </c>
      <c r="C940">
        <v>150</v>
      </c>
      <c r="D940">
        <v>550.01</v>
      </c>
      <c r="E940">
        <v>100</v>
      </c>
      <c r="F940" t="s">
        <v>24</v>
      </c>
      <c r="G940" t="s">
        <v>23</v>
      </c>
      <c r="H940">
        <v>1</v>
      </c>
      <c r="I940">
        <v>5</v>
      </c>
      <c r="J940" t="s">
        <v>21</v>
      </c>
      <c r="K940">
        <v>57174</v>
      </c>
      <c r="L940">
        <v>7.1298000000000004</v>
      </c>
      <c r="M940">
        <v>57174</v>
      </c>
      <c r="N940">
        <v>7.1292999999999997</v>
      </c>
    </row>
    <row r="941" spans="1:14" x14ac:dyDescent="0.25">
      <c r="A941" t="s">
        <v>115</v>
      </c>
      <c r="B941" t="s">
        <v>141</v>
      </c>
      <c r="C941">
        <v>150</v>
      </c>
      <c r="D941">
        <v>550.01</v>
      </c>
      <c r="E941">
        <v>0.01</v>
      </c>
      <c r="F941" t="s">
        <v>24</v>
      </c>
      <c r="G941" t="s">
        <v>23</v>
      </c>
      <c r="H941">
        <v>5</v>
      </c>
      <c r="I941">
        <v>5.01</v>
      </c>
      <c r="J941" t="s">
        <v>21</v>
      </c>
      <c r="K941">
        <v>120</v>
      </c>
      <c r="L941">
        <v>35</v>
      </c>
      <c r="M941">
        <v>115.24</v>
      </c>
      <c r="N941">
        <v>34.698999999999998</v>
      </c>
    </row>
    <row r="942" spans="1:14" x14ac:dyDescent="0.25">
      <c r="A942" t="s">
        <v>115</v>
      </c>
      <c r="B942" t="s">
        <v>141</v>
      </c>
      <c r="C942">
        <v>150</v>
      </c>
      <c r="D942">
        <v>550.01</v>
      </c>
      <c r="E942">
        <v>0.1</v>
      </c>
      <c r="F942" t="s">
        <v>24</v>
      </c>
      <c r="G942" t="s">
        <v>23</v>
      </c>
      <c r="H942">
        <v>5</v>
      </c>
      <c r="I942">
        <v>5.01</v>
      </c>
      <c r="J942" t="s">
        <v>21</v>
      </c>
      <c r="K942">
        <v>120</v>
      </c>
      <c r="L942">
        <v>35</v>
      </c>
      <c r="M942">
        <v>115.76</v>
      </c>
      <c r="N942">
        <v>34.698</v>
      </c>
    </row>
    <row r="943" spans="1:14" x14ac:dyDescent="0.25">
      <c r="A943" t="s">
        <v>115</v>
      </c>
      <c r="B943" t="s">
        <v>141</v>
      </c>
      <c r="C943">
        <v>150</v>
      </c>
      <c r="D943">
        <v>550.01</v>
      </c>
      <c r="E943">
        <v>1</v>
      </c>
      <c r="F943" t="s">
        <v>24</v>
      </c>
      <c r="G943" t="s">
        <v>23</v>
      </c>
      <c r="H943">
        <v>5</v>
      </c>
      <c r="I943">
        <v>5.01</v>
      </c>
      <c r="J943" t="s">
        <v>21</v>
      </c>
      <c r="K943">
        <v>120</v>
      </c>
      <c r="L943">
        <v>35</v>
      </c>
      <c r="M943">
        <v>155.32</v>
      </c>
      <c r="N943">
        <v>34.642000000000003</v>
      </c>
    </row>
    <row r="944" spans="1:14" x14ac:dyDescent="0.25">
      <c r="A944" t="s">
        <v>115</v>
      </c>
      <c r="B944" t="s">
        <v>141</v>
      </c>
      <c r="C944">
        <v>150</v>
      </c>
      <c r="D944">
        <v>550.01</v>
      </c>
      <c r="E944">
        <v>10</v>
      </c>
      <c r="F944" t="s">
        <v>24</v>
      </c>
      <c r="G944" t="s">
        <v>23</v>
      </c>
      <c r="H944">
        <v>5</v>
      </c>
      <c r="I944">
        <v>5.01</v>
      </c>
      <c r="J944" t="s">
        <v>21</v>
      </c>
      <c r="K944">
        <v>3301.1</v>
      </c>
      <c r="L944">
        <v>30.465</v>
      </c>
      <c r="M944">
        <v>3300.8</v>
      </c>
      <c r="N944">
        <v>30.465</v>
      </c>
    </row>
    <row r="945" spans="1:14" x14ac:dyDescent="0.25">
      <c r="A945" t="s">
        <v>115</v>
      </c>
      <c r="B945" t="s">
        <v>141</v>
      </c>
      <c r="C945">
        <v>150</v>
      </c>
      <c r="D945">
        <v>550.01</v>
      </c>
      <c r="E945">
        <v>100</v>
      </c>
      <c r="F945" t="s">
        <v>24</v>
      </c>
      <c r="G945" t="s">
        <v>23</v>
      </c>
      <c r="H945">
        <v>5</v>
      </c>
      <c r="I945">
        <v>5.01</v>
      </c>
      <c r="J945" t="s">
        <v>21</v>
      </c>
      <c r="K945">
        <v>57174</v>
      </c>
      <c r="L945">
        <v>7.1298000000000004</v>
      </c>
      <c r="M945">
        <v>57174</v>
      </c>
      <c r="N945">
        <v>7.1292999999999997</v>
      </c>
    </row>
    <row r="946" spans="1:14" x14ac:dyDescent="0.25">
      <c r="A946" t="s">
        <v>115</v>
      </c>
      <c r="B946" t="s">
        <v>141</v>
      </c>
      <c r="C946">
        <v>550</v>
      </c>
      <c r="D946">
        <v>1025.01</v>
      </c>
      <c r="E946">
        <v>0.01</v>
      </c>
      <c r="F946" t="s">
        <v>24</v>
      </c>
      <c r="G946" t="s">
        <v>23</v>
      </c>
      <c r="H946">
        <v>4.4999999999999998E-2</v>
      </c>
      <c r="I946">
        <v>0.10001</v>
      </c>
      <c r="J946" t="s">
        <v>21</v>
      </c>
      <c r="K946">
        <v>210</v>
      </c>
      <c r="L946">
        <v>2.4</v>
      </c>
      <c r="M946">
        <v>192.41</v>
      </c>
      <c r="N946">
        <v>2.4161000000000001</v>
      </c>
    </row>
    <row r="947" spans="1:14" x14ac:dyDescent="0.25">
      <c r="A947" t="s">
        <v>115</v>
      </c>
      <c r="B947" t="s">
        <v>141</v>
      </c>
      <c r="C947">
        <v>550</v>
      </c>
      <c r="D947">
        <v>1025.01</v>
      </c>
      <c r="E947">
        <v>0.1</v>
      </c>
      <c r="F947" t="s">
        <v>24</v>
      </c>
      <c r="G947" t="s">
        <v>23</v>
      </c>
      <c r="H947">
        <v>4.4999999999999998E-2</v>
      </c>
      <c r="I947">
        <v>0.10001</v>
      </c>
      <c r="J947" t="s">
        <v>21</v>
      </c>
      <c r="K947">
        <v>210</v>
      </c>
      <c r="L947">
        <v>2.4</v>
      </c>
      <c r="M947">
        <v>193.98</v>
      </c>
      <c r="N947">
        <v>2.4152</v>
      </c>
    </row>
    <row r="948" spans="1:14" x14ac:dyDescent="0.25">
      <c r="A948" t="s">
        <v>115</v>
      </c>
      <c r="B948" t="s">
        <v>141</v>
      </c>
      <c r="C948">
        <v>550</v>
      </c>
      <c r="D948">
        <v>1025.01</v>
      </c>
      <c r="E948">
        <v>1</v>
      </c>
      <c r="F948" t="s">
        <v>24</v>
      </c>
      <c r="G948" t="s">
        <v>23</v>
      </c>
      <c r="H948">
        <v>4.4999999999999998E-2</v>
      </c>
      <c r="I948">
        <v>0.10001</v>
      </c>
      <c r="J948" t="s">
        <v>21</v>
      </c>
      <c r="K948">
        <v>350.89</v>
      </c>
      <c r="L948">
        <v>2.3235999999999999</v>
      </c>
      <c r="M948">
        <v>350.74</v>
      </c>
      <c r="N948">
        <v>2.3224</v>
      </c>
    </row>
    <row r="949" spans="1:14" x14ac:dyDescent="0.25">
      <c r="A949" t="s">
        <v>115</v>
      </c>
      <c r="B949" t="s">
        <v>141</v>
      </c>
      <c r="C949">
        <v>550</v>
      </c>
      <c r="D949">
        <v>1025.01</v>
      </c>
      <c r="E949">
        <v>10</v>
      </c>
      <c r="F949" t="s">
        <v>24</v>
      </c>
      <c r="G949" t="s">
        <v>23</v>
      </c>
      <c r="H949">
        <v>4.4999999999999998E-2</v>
      </c>
      <c r="I949">
        <v>0.10001</v>
      </c>
      <c r="J949" t="s">
        <v>21</v>
      </c>
      <c r="K949">
        <v>5545.6</v>
      </c>
      <c r="L949">
        <v>0.82077999999999995</v>
      </c>
      <c r="M949">
        <v>5546.4</v>
      </c>
      <c r="N949">
        <v>0.81772</v>
      </c>
    </row>
    <row r="950" spans="1:14" x14ac:dyDescent="0.25">
      <c r="A950" t="s">
        <v>115</v>
      </c>
      <c r="B950" t="s">
        <v>141</v>
      </c>
      <c r="C950">
        <v>550</v>
      </c>
      <c r="D950">
        <v>1025.01</v>
      </c>
      <c r="E950">
        <v>100</v>
      </c>
      <c r="F950" t="s">
        <v>24</v>
      </c>
      <c r="G950" t="s">
        <v>23</v>
      </c>
      <c r="H950">
        <v>4.4999999999999998E-2</v>
      </c>
      <c r="I950">
        <v>0.10001</v>
      </c>
      <c r="J950" t="s">
        <v>21</v>
      </c>
      <c r="K950">
        <v>57972</v>
      </c>
      <c r="L950">
        <v>8.8607000000000005E-2</v>
      </c>
      <c r="M950">
        <v>57972</v>
      </c>
      <c r="N950">
        <v>8.7215000000000001E-2</v>
      </c>
    </row>
    <row r="951" spans="1:14" x14ac:dyDescent="0.25">
      <c r="A951" t="s">
        <v>115</v>
      </c>
      <c r="B951" t="s">
        <v>141</v>
      </c>
      <c r="C951">
        <v>550</v>
      </c>
      <c r="D951">
        <v>1025.01</v>
      </c>
      <c r="E951">
        <v>0.01</v>
      </c>
      <c r="F951" t="s">
        <v>24</v>
      </c>
      <c r="G951" t="s">
        <v>23</v>
      </c>
      <c r="H951">
        <v>0.1</v>
      </c>
      <c r="I951">
        <v>1</v>
      </c>
      <c r="J951" t="s">
        <v>21</v>
      </c>
      <c r="K951">
        <v>250</v>
      </c>
      <c r="L951">
        <v>2.6</v>
      </c>
      <c r="M951">
        <v>210.67</v>
      </c>
      <c r="N951">
        <v>2.6326000000000001</v>
      </c>
    </row>
    <row r="952" spans="1:14" x14ac:dyDescent="0.25">
      <c r="A952" t="s">
        <v>115</v>
      </c>
      <c r="B952" t="s">
        <v>141</v>
      </c>
      <c r="C952">
        <v>550</v>
      </c>
      <c r="D952">
        <v>1025.01</v>
      </c>
      <c r="E952">
        <v>0.1</v>
      </c>
      <c r="F952" t="s">
        <v>24</v>
      </c>
      <c r="G952" t="s">
        <v>23</v>
      </c>
      <c r="H952">
        <v>0.1</v>
      </c>
      <c r="I952">
        <v>1</v>
      </c>
      <c r="J952" t="s">
        <v>21</v>
      </c>
      <c r="K952">
        <v>250</v>
      </c>
      <c r="L952">
        <v>2.6</v>
      </c>
      <c r="M952">
        <v>212.17</v>
      </c>
      <c r="N952">
        <v>2.6316999999999999</v>
      </c>
    </row>
    <row r="953" spans="1:14" x14ac:dyDescent="0.25">
      <c r="A953" t="s">
        <v>115</v>
      </c>
      <c r="B953" t="s">
        <v>141</v>
      </c>
      <c r="C953">
        <v>550</v>
      </c>
      <c r="D953">
        <v>1025.01</v>
      </c>
      <c r="E953">
        <v>1</v>
      </c>
      <c r="F953" t="s">
        <v>24</v>
      </c>
      <c r="G953" t="s">
        <v>23</v>
      </c>
      <c r="H953">
        <v>0.1</v>
      </c>
      <c r="I953">
        <v>1</v>
      </c>
      <c r="J953" t="s">
        <v>21</v>
      </c>
      <c r="K953">
        <v>357.02</v>
      </c>
      <c r="L953">
        <v>2.5468999999999999</v>
      </c>
      <c r="M953">
        <v>356.89</v>
      </c>
      <c r="N953">
        <v>2.5457999999999998</v>
      </c>
    </row>
    <row r="954" spans="1:14" x14ac:dyDescent="0.25">
      <c r="A954" t="s">
        <v>115</v>
      </c>
      <c r="B954" t="s">
        <v>141</v>
      </c>
      <c r="C954" s="168">
        <v>550</v>
      </c>
      <c r="D954" s="168">
        <v>1025.01</v>
      </c>
      <c r="E954" s="168">
        <v>10</v>
      </c>
      <c r="F954" t="s">
        <v>24</v>
      </c>
      <c r="G954" t="s">
        <v>23</v>
      </c>
      <c r="H954">
        <v>0.1</v>
      </c>
      <c r="I954">
        <v>1</v>
      </c>
      <c r="J954" t="s">
        <v>21</v>
      </c>
      <c r="K954">
        <v>5503.5</v>
      </c>
      <c r="L954">
        <v>0.96336999999999995</v>
      </c>
      <c r="M954">
        <v>5504.3</v>
      </c>
      <c r="N954">
        <v>0.96038000000000001</v>
      </c>
    </row>
    <row r="955" spans="1:14" x14ac:dyDescent="0.25">
      <c r="A955" t="s">
        <v>115</v>
      </c>
      <c r="B955" t="s">
        <v>141</v>
      </c>
      <c r="C955" s="168">
        <v>550</v>
      </c>
      <c r="D955" s="168">
        <v>1025.01</v>
      </c>
      <c r="E955" s="168">
        <v>0.01</v>
      </c>
      <c r="F955" t="s">
        <v>24</v>
      </c>
      <c r="G955" t="s">
        <v>23</v>
      </c>
      <c r="H955">
        <v>1</v>
      </c>
      <c r="I955">
        <v>1.0000100000000001</v>
      </c>
      <c r="J955" t="s">
        <v>21</v>
      </c>
      <c r="K955">
        <v>250</v>
      </c>
      <c r="L955">
        <v>2.6</v>
      </c>
      <c r="M955">
        <v>210.67</v>
      </c>
      <c r="N955">
        <v>2.6326000000000001</v>
      </c>
    </row>
    <row r="956" spans="1:14" x14ac:dyDescent="0.25">
      <c r="A956" t="s">
        <v>115</v>
      </c>
      <c r="B956" t="s">
        <v>141</v>
      </c>
      <c r="C956" s="168">
        <v>550</v>
      </c>
      <c r="D956" s="168">
        <v>1025.01</v>
      </c>
      <c r="E956" s="168">
        <v>0.1</v>
      </c>
      <c r="F956" t="s">
        <v>24</v>
      </c>
      <c r="G956" t="s">
        <v>23</v>
      </c>
      <c r="H956">
        <v>1</v>
      </c>
      <c r="I956">
        <v>1.0000100000000001</v>
      </c>
      <c r="J956" t="s">
        <v>21</v>
      </c>
      <c r="K956">
        <v>250</v>
      </c>
      <c r="L956">
        <v>2.6</v>
      </c>
      <c r="M956">
        <v>212.17</v>
      </c>
      <c r="N956">
        <v>2.6316999999999999</v>
      </c>
    </row>
    <row r="957" spans="1:14" x14ac:dyDescent="0.25">
      <c r="A957" t="s">
        <v>115</v>
      </c>
      <c r="B957" t="s">
        <v>141</v>
      </c>
      <c r="C957" s="168">
        <v>550</v>
      </c>
      <c r="D957" s="168">
        <v>1025.01</v>
      </c>
      <c r="E957" s="168">
        <v>1</v>
      </c>
      <c r="F957" t="s">
        <v>24</v>
      </c>
      <c r="G957" t="s">
        <v>23</v>
      </c>
      <c r="H957">
        <v>1</v>
      </c>
      <c r="I957">
        <v>1.0000100000000001</v>
      </c>
      <c r="J957" t="s">
        <v>21</v>
      </c>
      <c r="K957">
        <v>357.02</v>
      </c>
      <c r="L957">
        <v>2.5468999999999999</v>
      </c>
      <c r="M957">
        <v>356.89</v>
      </c>
      <c r="N957">
        <v>2.5457999999999998</v>
      </c>
    </row>
    <row r="958" spans="1:14" x14ac:dyDescent="0.25">
      <c r="A958" t="s">
        <v>115</v>
      </c>
      <c r="B958" t="s">
        <v>141</v>
      </c>
      <c r="C958" s="168">
        <v>550</v>
      </c>
      <c r="D958" s="168">
        <v>1025.01</v>
      </c>
      <c r="E958">
        <v>10</v>
      </c>
      <c r="F958" t="s">
        <v>24</v>
      </c>
      <c r="G958" t="s">
        <v>23</v>
      </c>
      <c r="H958">
        <v>1</v>
      </c>
      <c r="I958">
        <v>1.0000100000000001</v>
      </c>
      <c r="J958" t="s">
        <v>21</v>
      </c>
      <c r="K958">
        <v>5503.5</v>
      </c>
      <c r="L958">
        <v>0.96336999999999995</v>
      </c>
      <c r="M958">
        <v>5504.3</v>
      </c>
      <c r="N958">
        <v>0.96038000000000001</v>
      </c>
    </row>
    <row r="959" spans="1:14" x14ac:dyDescent="0.25">
      <c r="A959" t="s">
        <v>115</v>
      </c>
      <c r="B959" t="s">
        <v>25</v>
      </c>
      <c r="C959" s="168">
        <v>2.2000000000000002E-10</v>
      </c>
      <c r="D959" s="168">
        <v>3.3001000000000002E-9</v>
      </c>
      <c r="E959" s="168">
        <v>1E-13</v>
      </c>
      <c r="F959" t="s">
        <v>2481</v>
      </c>
      <c r="G959" t="s">
        <v>26</v>
      </c>
      <c r="K959">
        <v>1.2E-2</v>
      </c>
      <c r="L959">
        <v>5800000</v>
      </c>
      <c r="M959">
        <v>1.155E-2</v>
      </c>
      <c r="N959">
        <v>5775200</v>
      </c>
    </row>
    <row r="960" spans="1:14" x14ac:dyDescent="0.25">
      <c r="A960" t="s">
        <v>115</v>
      </c>
      <c r="B960" t="s">
        <v>25</v>
      </c>
      <c r="C960" s="168">
        <v>2.2000000000000002E-10</v>
      </c>
      <c r="D960" s="168">
        <v>3.3001000000000002E-9</v>
      </c>
      <c r="E960" s="168">
        <v>1.0000000000000002E-12</v>
      </c>
      <c r="F960" t="s">
        <v>2481</v>
      </c>
      <c r="G960" t="s">
        <v>26</v>
      </c>
      <c r="K960">
        <v>1.2E-2</v>
      </c>
      <c r="L960">
        <v>5800000</v>
      </c>
      <c r="M960">
        <v>1.1563E-2</v>
      </c>
      <c r="N960">
        <v>5772800</v>
      </c>
    </row>
    <row r="961" spans="1:14" x14ac:dyDescent="0.25">
      <c r="A961" t="s">
        <v>115</v>
      </c>
      <c r="B961" t="s">
        <v>25</v>
      </c>
      <c r="C961" s="168">
        <v>2.2000000000000002E-10</v>
      </c>
      <c r="D961" s="168">
        <v>3.3001000000000002E-9</v>
      </c>
      <c r="E961" s="168">
        <v>1.0000000000000001E-11</v>
      </c>
      <c r="F961" t="s">
        <v>2481</v>
      </c>
      <c r="G961" t="s">
        <v>26</v>
      </c>
      <c r="K961">
        <v>1.2845000000000001E-2</v>
      </c>
      <c r="L961">
        <v>5547800</v>
      </c>
      <c r="M961">
        <v>1.2838E-2</v>
      </c>
      <c r="N961">
        <v>5547800</v>
      </c>
    </row>
    <row r="962" spans="1:14" x14ac:dyDescent="0.25">
      <c r="A962" t="s">
        <v>115</v>
      </c>
      <c r="B962" t="s">
        <v>25</v>
      </c>
      <c r="C962" s="168">
        <v>2.2000000000000002E-10</v>
      </c>
      <c r="D962" s="168">
        <v>3.3001000000000002E-9</v>
      </c>
      <c r="E962">
        <v>1E-10</v>
      </c>
      <c r="F962" t="s">
        <v>2481</v>
      </c>
      <c r="G962" t="s">
        <v>26</v>
      </c>
      <c r="K962">
        <v>5.8705E-2</v>
      </c>
      <c r="L962">
        <v>2016900</v>
      </c>
      <c r="M962">
        <v>5.8698E-2</v>
      </c>
      <c r="N962">
        <v>2014500</v>
      </c>
    </row>
    <row r="963" spans="1:14" x14ac:dyDescent="0.25">
      <c r="A963" t="s">
        <v>115</v>
      </c>
      <c r="B963" t="s">
        <v>25</v>
      </c>
      <c r="C963">
        <v>2.2000000000000002E-10</v>
      </c>
      <c r="D963" s="168">
        <v>3.3001000000000002E-9</v>
      </c>
      <c r="E963" s="168">
        <v>1.0000000000000001E-9</v>
      </c>
      <c r="F963" t="s">
        <v>2481</v>
      </c>
      <c r="G963" t="s">
        <v>26</v>
      </c>
      <c r="K963">
        <v>0.57745000000000002</v>
      </c>
      <c r="L963">
        <v>218190</v>
      </c>
      <c r="M963">
        <v>0.57745000000000002</v>
      </c>
      <c r="N963">
        <v>217000</v>
      </c>
    </row>
    <row r="964" spans="1:14" x14ac:dyDescent="0.25">
      <c r="A964" t="s">
        <v>115</v>
      </c>
      <c r="B964" t="s">
        <v>25</v>
      </c>
      <c r="C964">
        <v>3.3000000000000002E-9</v>
      </c>
      <c r="D964" s="168">
        <v>1.1001E-8</v>
      </c>
      <c r="E964" s="168">
        <v>1.0000000000000002E-12</v>
      </c>
      <c r="F964" t="s">
        <v>2481</v>
      </c>
      <c r="G964" t="s">
        <v>26</v>
      </c>
      <c r="K964">
        <v>1.2E-2</v>
      </c>
      <c r="L964">
        <v>2900000</v>
      </c>
      <c r="M964">
        <v>1.1575999999999999E-2</v>
      </c>
      <c r="N964">
        <v>2885199.9999999995</v>
      </c>
    </row>
    <row r="965" spans="1:14" x14ac:dyDescent="0.25">
      <c r="A965" t="s">
        <v>115</v>
      </c>
      <c r="B965" t="s">
        <v>25</v>
      </c>
      <c r="C965">
        <v>3.3000000000000002E-9</v>
      </c>
      <c r="D965" s="168">
        <v>1.1001E-8</v>
      </c>
      <c r="E965" s="168">
        <v>1.0000000000000001E-11</v>
      </c>
      <c r="F965" t="s">
        <v>2481</v>
      </c>
      <c r="G965" t="s">
        <v>26</v>
      </c>
      <c r="K965">
        <v>1.2482E-2</v>
      </c>
      <c r="L965">
        <v>2856199.9999999995</v>
      </c>
      <c r="M965">
        <v>1.2511E-2</v>
      </c>
      <c r="N965">
        <v>2834699.9999999995</v>
      </c>
    </row>
    <row r="966" spans="1:14" x14ac:dyDescent="0.25">
      <c r="A966" t="s">
        <v>115</v>
      </c>
      <c r="B966" t="s">
        <v>25</v>
      </c>
      <c r="C966">
        <v>3.3000000000000002E-9</v>
      </c>
      <c r="D966" s="168">
        <v>1.1001E-8</v>
      </c>
      <c r="E966">
        <v>1E-10</v>
      </c>
      <c r="F966" t="s">
        <v>2481</v>
      </c>
      <c r="G966" t="s">
        <v>26</v>
      </c>
      <c r="K966">
        <v>5.6911000000000003E-2</v>
      </c>
      <c r="L966">
        <v>1398700</v>
      </c>
      <c r="M966">
        <v>5.6877999999999998E-2</v>
      </c>
      <c r="N966">
        <v>1390599.9999999998</v>
      </c>
    </row>
    <row r="967" spans="1:14" x14ac:dyDescent="0.25">
      <c r="A967" t="s">
        <v>115</v>
      </c>
      <c r="B967" t="s">
        <v>25</v>
      </c>
      <c r="C967">
        <v>3.3000000000000002E-9</v>
      </c>
      <c r="D967" s="168">
        <v>1.1001E-8</v>
      </c>
      <c r="E967">
        <v>1.0000000000000001E-9</v>
      </c>
      <c r="F967" t="s">
        <v>2481</v>
      </c>
      <c r="G967" t="s">
        <v>26</v>
      </c>
      <c r="K967">
        <v>0.57721999999999996</v>
      </c>
      <c r="L967">
        <v>165280</v>
      </c>
      <c r="M967">
        <v>0.57721</v>
      </c>
      <c r="N967">
        <v>160660</v>
      </c>
    </row>
    <row r="968" spans="1:14" x14ac:dyDescent="0.25">
      <c r="A968" t="s">
        <v>115</v>
      </c>
      <c r="B968" t="s">
        <v>25</v>
      </c>
      <c r="C968">
        <v>1.0999999999999999E-8</v>
      </c>
      <c r="D968" s="168">
        <v>3.3000999999999999E-8</v>
      </c>
      <c r="E968" s="168">
        <v>1.0000000000000002E-12</v>
      </c>
      <c r="F968" t="s">
        <v>2481</v>
      </c>
      <c r="G968" t="s">
        <v>26</v>
      </c>
      <c r="K968">
        <v>0.12</v>
      </c>
      <c r="L968">
        <v>2900000</v>
      </c>
      <c r="M968">
        <v>0.11547</v>
      </c>
      <c r="N968">
        <v>2886699.9999999995</v>
      </c>
    </row>
    <row r="969" spans="1:14" x14ac:dyDescent="0.25">
      <c r="A969" t="s">
        <v>115</v>
      </c>
      <c r="B969" t="s">
        <v>25</v>
      </c>
      <c r="C969">
        <v>1.0999999999999999E-8</v>
      </c>
      <c r="D969" s="168">
        <v>3.3000999999999999E-8</v>
      </c>
      <c r="E969" s="168">
        <v>1.0000000000000001E-11</v>
      </c>
      <c r="F969" t="s">
        <v>2481</v>
      </c>
      <c r="G969" t="s">
        <v>26</v>
      </c>
      <c r="K969">
        <v>0.12</v>
      </c>
      <c r="L969">
        <v>2900000</v>
      </c>
      <c r="M969">
        <v>0.11561</v>
      </c>
      <c r="N969">
        <v>2885199.9999999995</v>
      </c>
    </row>
    <row r="970" spans="1:14" x14ac:dyDescent="0.25">
      <c r="A970" t="s">
        <v>115</v>
      </c>
      <c r="B970" t="s">
        <v>25</v>
      </c>
      <c r="C970">
        <v>1.0999999999999999E-8</v>
      </c>
      <c r="D970" s="168">
        <v>3.3000999999999999E-8</v>
      </c>
      <c r="E970">
        <v>1E-10</v>
      </c>
      <c r="F970" t="s">
        <v>2481</v>
      </c>
      <c r="G970" t="s">
        <v>26</v>
      </c>
      <c r="K970">
        <v>0.12801000000000001</v>
      </c>
      <c r="L970">
        <v>2745100</v>
      </c>
      <c r="M970">
        <v>0.12797</v>
      </c>
      <c r="N970">
        <v>2743500</v>
      </c>
    </row>
    <row r="971" spans="1:14" x14ac:dyDescent="0.25">
      <c r="A971" t="s">
        <v>115</v>
      </c>
      <c r="B971" t="s">
        <v>25</v>
      </c>
      <c r="C971">
        <v>1.0999999999999999E-8</v>
      </c>
      <c r="D971" s="168">
        <v>3.3000999999999999E-8</v>
      </c>
      <c r="E971">
        <v>1.0000000000000001E-9</v>
      </c>
      <c r="F971" t="s">
        <v>2481</v>
      </c>
      <c r="G971" t="s">
        <v>26</v>
      </c>
      <c r="K971">
        <v>0.58647000000000005</v>
      </c>
      <c r="L971">
        <v>856770</v>
      </c>
      <c r="M971">
        <v>0.58643999999999996</v>
      </c>
      <c r="N971">
        <v>853690</v>
      </c>
    </row>
    <row r="972" spans="1:14" x14ac:dyDescent="0.25">
      <c r="A972" t="s">
        <v>115</v>
      </c>
      <c r="B972" t="s">
        <v>25</v>
      </c>
      <c r="C972">
        <v>1.0999999999999999E-8</v>
      </c>
      <c r="D972" s="168">
        <v>3.3000999999999999E-8</v>
      </c>
      <c r="E972" s="168">
        <v>1E-8</v>
      </c>
      <c r="F972" t="s">
        <v>2481</v>
      </c>
      <c r="G972" t="s">
        <v>26</v>
      </c>
      <c r="K972">
        <v>5.7744999999999997</v>
      </c>
      <c r="L972">
        <v>853270</v>
      </c>
      <c r="M972">
        <v>5.7744</v>
      </c>
      <c r="N972">
        <v>89444.999999999985</v>
      </c>
    </row>
    <row r="973" spans="1:14" x14ac:dyDescent="0.25">
      <c r="A973" t="s">
        <v>115</v>
      </c>
      <c r="B973" t="s">
        <v>25</v>
      </c>
      <c r="C973">
        <v>3.3000000000000004E-8</v>
      </c>
      <c r="D973" s="168">
        <v>1.1001E-7</v>
      </c>
      <c r="E973" s="168">
        <v>1.0000000000000001E-11</v>
      </c>
      <c r="F973" t="s">
        <v>2481</v>
      </c>
      <c r="G973" t="s">
        <v>26</v>
      </c>
      <c r="K973">
        <v>0.12</v>
      </c>
      <c r="L973">
        <v>2900000</v>
      </c>
      <c r="M973">
        <v>0.11565</v>
      </c>
      <c r="N973">
        <v>2886199.9999999995</v>
      </c>
    </row>
    <row r="974" spans="1:14" x14ac:dyDescent="0.25">
      <c r="A974" t="s">
        <v>115</v>
      </c>
      <c r="B974" t="s">
        <v>25</v>
      </c>
      <c r="C974">
        <v>3.3000000000000004E-8</v>
      </c>
      <c r="D974" s="168">
        <v>1.1001E-7</v>
      </c>
      <c r="E974">
        <v>1E-10</v>
      </c>
      <c r="F974" t="s">
        <v>2481</v>
      </c>
      <c r="G974" t="s">
        <v>26</v>
      </c>
      <c r="K974">
        <v>0.12459000000000001</v>
      </c>
      <c r="L974">
        <v>2858300</v>
      </c>
      <c r="M974">
        <v>0.125</v>
      </c>
      <c r="N974">
        <v>2835699.9999999995</v>
      </c>
    </row>
    <row r="975" spans="1:14" x14ac:dyDescent="0.25">
      <c r="A975" t="s">
        <v>115</v>
      </c>
      <c r="B975" t="s">
        <v>25</v>
      </c>
      <c r="C975">
        <v>3.3000000000000004E-8</v>
      </c>
      <c r="D975" s="168">
        <v>1.1001E-7</v>
      </c>
      <c r="E975">
        <v>1.0000000000000001E-9</v>
      </c>
      <c r="F975" t="s">
        <v>2481</v>
      </c>
      <c r="G975" t="s">
        <v>26</v>
      </c>
      <c r="K975">
        <v>0.56898000000000004</v>
      </c>
      <c r="L975">
        <v>1398000</v>
      </c>
      <c r="M975">
        <v>0.56874000000000002</v>
      </c>
      <c r="N975">
        <v>1390900</v>
      </c>
    </row>
    <row r="976" spans="1:14" x14ac:dyDescent="0.25">
      <c r="A976" t="s">
        <v>115</v>
      </c>
      <c r="B976" t="s">
        <v>25</v>
      </c>
      <c r="C976">
        <v>3.3000000000000004E-8</v>
      </c>
      <c r="D976" s="168">
        <v>1.1001E-7</v>
      </c>
      <c r="E976" s="168">
        <v>1E-8</v>
      </c>
      <c r="F976" t="s">
        <v>2481</v>
      </c>
      <c r="G976" t="s">
        <v>26</v>
      </c>
      <c r="K976">
        <v>5.7721999999999998</v>
      </c>
      <c r="L976">
        <v>164699.99999999997</v>
      </c>
      <c r="M976">
        <v>5.7721</v>
      </c>
      <c r="N976">
        <v>160690</v>
      </c>
    </row>
    <row r="977" spans="1:14" x14ac:dyDescent="0.25">
      <c r="A977" t="s">
        <v>115</v>
      </c>
      <c r="B977" t="s">
        <v>25</v>
      </c>
      <c r="C977">
        <v>1.1000000000000001E-7</v>
      </c>
      <c r="D977" s="168">
        <v>3.3000999999999998E-7</v>
      </c>
      <c r="E977">
        <v>1.0000000000000001E-11</v>
      </c>
      <c r="F977" t="s">
        <v>2481</v>
      </c>
      <c r="G977" t="s">
        <v>26</v>
      </c>
      <c r="K977">
        <v>0.35</v>
      </c>
      <c r="L977">
        <v>2900000</v>
      </c>
      <c r="M977">
        <v>0.34649000000000002</v>
      </c>
      <c r="N977">
        <v>2886699.9999999995</v>
      </c>
    </row>
    <row r="978" spans="1:14" x14ac:dyDescent="0.25">
      <c r="A978" t="s">
        <v>115</v>
      </c>
      <c r="B978" t="s">
        <v>25</v>
      </c>
      <c r="C978">
        <v>1.1000000000000001E-7</v>
      </c>
      <c r="D978" s="168">
        <v>3.3000999999999998E-7</v>
      </c>
      <c r="E978">
        <v>1E-10</v>
      </c>
      <c r="F978" t="s">
        <v>2481</v>
      </c>
      <c r="G978" t="s">
        <v>26</v>
      </c>
      <c r="K978">
        <v>0.35</v>
      </c>
      <c r="L978">
        <v>2900000</v>
      </c>
      <c r="M978">
        <v>0.34958</v>
      </c>
      <c r="N978">
        <v>2881199.9999999995</v>
      </c>
    </row>
    <row r="979" spans="1:14" x14ac:dyDescent="0.25">
      <c r="A979" t="s">
        <v>115</v>
      </c>
      <c r="B979" t="s">
        <v>25</v>
      </c>
      <c r="C979">
        <v>1.1000000000000001E-7</v>
      </c>
      <c r="D979" s="168">
        <v>3.3000999999999998E-7</v>
      </c>
      <c r="E979">
        <v>1.0000000000000001E-9</v>
      </c>
      <c r="F979" t="s">
        <v>2481</v>
      </c>
      <c r="G979" t="s">
        <v>26</v>
      </c>
      <c r="K979">
        <v>0.60931000000000002</v>
      </c>
      <c r="L979">
        <v>2463100</v>
      </c>
      <c r="M979">
        <v>0.60906000000000005</v>
      </c>
      <c r="N979">
        <v>2462300</v>
      </c>
    </row>
    <row r="980" spans="1:14" x14ac:dyDescent="0.25">
      <c r="A980" t="s">
        <v>115</v>
      </c>
      <c r="B980" t="s">
        <v>25</v>
      </c>
      <c r="C980">
        <v>1.1000000000000001E-7</v>
      </c>
      <c r="D980" s="168">
        <v>3.3000999999999998E-7</v>
      </c>
      <c r="E980" s="168">
        <v>1E-8</v>
      </c>
      <c r="F980" t="s">
        <v>2481</v>
      </c>
      <c r="G980" t="s">
        <v>26</v>
      </c>
      <c r="K980">
        <v>5.7584999999999997</v>
      </c>
      <c r="L980">
        <v>484500</v>
      </c>
      <c r="M980">
        <v>5.7584999999999997</v>
      </c>
      <c r="N980">
        <v>483140</v>
      </c>
    </row>
    <row r="981" spans="1:14" x14ac:dyDescent="0.25">
      <c r="A981" t="s">
        <v>115</v>
      </c>
      <c r="B981" t="s">
        <v>25</v>
      </c>
      <c r="C981">
        <v>3.3000000000000002E-7</v>
      </c>
      <c r="D981" s="168">
        <v>1.1000999999999999E-6</v>
      </c>
      <c r="E981">
        <v>1E-10</v>
      </c>
      <c r="F981" t="s">
        <v>2481</v>
      </c>
      <c r="G981" t="s">
        <v>26</v>
      </c>
      <c r="K981">
        <v>1.2</v>
      </c>
      <c r="L981">
        <v>2900000</v>
      </c>
      <c r="M981">
        <v>1.1566000000000001</v>
      </c>
      <c r="N981">
        <v>2886199.9999999995</v>
      </c>
    </row>
    <row r="982" spans="1:14" x14ac:dyDescent="0.25">
      <c r="A982" t="s">
        <v>115</v>
      </c>
      <c r="B982" t="s">
        <v>25</v>
      </c>
      <c r="C982">
        <v>3.3000000000000002E-7</v>
      </c>
      <c r="D982" s="168">
        <v>1.1000999999999999E-6</v>
      </c>
      <c r="E982">
        <v>1.0000000000000001E-9</v>
      </c>
      <c r="F982" t="s">
        <v>2481</v>
      </c>
      <c r="G982" t="s">
        <v>26</v>
      </c>
      <c r="K982">
        <v>1.2438</v>
      </c>
      <c r="L982">
        <v>2860199.9999999995</v>
      </c>
      <c r="M982">
        <v>1.2501</v>
      </c>
      <c r="N982">
        <v>2835600</v>
      </c>
    </row>
    <row r="983" spans="1:14" x14ac:dyDescent="0.25">
      <c r="A983" t="s">
        <v>115</v>
      </c>
      <c r="B983" t="s">
        <v>25</v>
      </c>
      <c r="C983">
        <v>3.3000000000000002E-7</v>
      </c>
      <c r="D983" s="168">
        <v>1.1000999999999999E-6</v>
      </c>
      <c r="E983">
        <v>1E-8</v>
      </c>
      <c r="F983" t="s">
        <v>2481</v>
      </c>
      <c r="G983" t="s">
        <v>26</v>
      </c>
      <c r="K983">
        <v>5.6890999999999998</v>
      </c>
      <c r="L983">
        <v>1394000</v>
      </c>
      <c r="M983">
        <v>5.6874000000000002</v>
      </c>
      <c r="N983">
        <v>1390900</v>
      </c>
    </row>
    <row r="984" spans="1:14" x14ac:dyDescent="0.25">
      <c r="A984" t="s">
        <v>115</v>
      </c>
      <c r="B984" t="s">
        <v>25</v>
      </c>
      <c r="C984">
        <v>3.3000000000000002E-7</v>
      </c>
      <c r="D984">
        <v>1.1000999999999999E-6</v>
      </c>
      <c r="E984">
        <v>1.0000000000000001E-7</v>
      </c>
      <c r="F984" t="s">
        <v>2481</v>
      </c>
      <c r="G984" t="s">
        <v>26</v>
      </c>
      <c r="K984">
        <v>57.722000000000001</v>
      </c>
      <c r="L984">
        <v>162480</v>
      </c>
      <c r="M984">
        <v>57.720999999999997</v>
      </c>
      <c r="N984">
        <v>160690</v>
      </c>
    </row>
    <row r="985" spans="1:14" x14ac:dyDescent="0.25">
      <c r="A985" t="s">
        <v>115</v>
      </c>
      <c r="B985" t="s">
        <v>25</v>
      </c>
      <c r="C985">
        <v>1.1000000000000001E-6</v>
      </c>
      <c r="D985">
        <v>3.3001E-6</v>
      </c>
      <c r="E985">
        <v>1E-10</v>
      </c>
      <c r="F985" t="s">
        <v>2481</v>
      </c>
      <c r="G985" t="s">
        <v>26</v>
      </c>
      <c r="K985">
        <v>3.5</v>
      </c>
      <c r="L985">
        <v>2900000</v>
      </c>
      <c r="M985">
        <v>3.4649000000000001</v>
      </c>
      <c r="N985">
        <v>2886699.9999999995</v>
      </c>
    </row>
    <row r="986" spans="1:14" x14ac:dyDescent="0.25">
      <c r="A986" t="s">
        <v>115</v>
      </c>
      <c r="B986" t="s">
        <v>25</v>
      </c>
      <c r="C986">
        <v>1.1000000000000001E-6</v>
      </c>
      <c r="D986">
        <v>3.3001E-6</v>
      </c>
      <c r="E986">
        <v>1.0000000000000001E-9</v>
      </c>
      <c r="F986" t="s">
        <v>2481</v>
      </c>
      <c r="G986" t="s">
        <v>26</v>
      </c>
      <c r="K986">
        <v>3.5</v>
      </c>
      <c r="L986">
        <v>2900000</v>
      </c>
      <c r="M986">
        <v>3.4958</v>
      </c>
      <c r="N986">
        <v>2881199.9999999995</v>
      </c>
    </row>
    <row r="987" spans="1:14" x14ac:dyDescent="0.25">
      <c r="A987" t="s">
        <v>115</v>
      </c>
      <c r="B987" t="s">
        <v>25</v>
      </c>
      <c r="C987">
        <v>1.1000000000000001E-6</v>
      </c>
      <c r="D987">
        <v>3.3001E-6</v>
      </c>
      <c r="E987">
        <v>1E-8</v>
      </c>
      <c r="F987" t="s">
        <v>2481</v>
      </c>
      <c r="G987" t="s">
        <v>26</v>
      </c>
      <c r="K987">
        <v>6.0937000000000001</v>
      </c>
      <c r="L987">
        <v>2463199.9999999995</v>
      </c>
      <c r="M987">
        <v>6.0906000000000002</v>
      </c>
      <c r="N987">
        <v>2462300</v>
      </c>
    </row>
    <row r="988" spans="1:14" x14ac:dyDescent="0.25">
      <c r="A988" t="s">
        <v>115</v>
      </c>
      <c r="B988" t="s">
        <v>25</v>
      </c>
      <c r="C988">
        <v>1.1000000000000001E-6</v>
      </c>
      <c r="D988">
        <v>3.3001E-6</v>
      </c>
      <c r="E988">
        <v>1.0000000000000001E-7</v>
      </c>
      <c r="F988" t="s">
        <v>2481</v>
      </c>
      <c r="G988" t="s">
        <v>26</v>
      </c>
      <c r="K988">
        <v>57.585000000000001</v>
      </c>
      <c r="L988">
        <v>484680</v>
      </c>
      <c r="M988">
        <v>57.585000000000001</v>
      </c>
      <c r="N988">
        <v>483140</v>
      </c>
    </row>
    <row r="989" spans="1:14" x14ac:dyDescent="0.25">
      <c r="A989" t="s">
        <v>115</v>
      </c>
      <c r="B989" t="s">
        <v>25</v>
      </c>
      <c r="C989">
        <v>3.3000000000000002E-6</v>
      </c>
      <c r="D989">
        <v>1.1001E-5</v>
      </c>
      <c r="E989">
        <v>1.0000000000000001E-9</v>
      </c>
      <c r="F989" t="s">
        <v>2481</v>
      </c>
      <c r="G989" t="s">
        <v>26</v>
      </c>
      <c r="K989">
        <v>12</v>
      </c>
      <c r="L989">
        <v>2900000</v>
      </c>
      <c r="M989">
        <v>11.566000000000001</v>
      </c>
      <c r="N989">
        <v>2886199.9999999995</v>
      </c>
    </row>
    <row r="990" spans="1:14" x14ac:dyDescent="0.25">
      <c r="A990" t="s">
        <v>115</v>
      </c>
      <c r="B990" t="s">
        <v>25</v>
      </c>
      <c r="C990">
        <v>3.3000000000000002E-6</v>
      </c>
      <c r="D990">
        <v>1.1001E-5</v>
      </c>
      <c r="E990">
        <v>1E-8</v>
      </c>
      <c r="F990" t="s">
        <v>2481</v>
      </c>
      <c r="G990" t="s">
        <v>26</v>
      </c>
      <c r="K990">
        <v>12.429</v>
      </c>
      <c r="L990">
        <v>2861100</v>
      </c>
      <c r="M990">
        <v>12.500999999999999</v>
      </c>
      <c r="N990">
        <v>2835600</v>
      </c>
    </row>
    <row r="991" spans="1:14" x14ac:dyDescent="0.25">
      <c r="A991" t="s">
        <v>115</v>
      </c>
      <c r="B991" t="s">
        <v>25</v>
      </c>
      <c r="C991">
        <v>3.3000000000000002E-6</v>
      </c>
      <c r="D991">
        <v>1.1001E-5</v>
      </c>
      <c r="E991">
        <v>1.0000000000000001E-7</v>
      </c>
      <c r="F991" t="s">
        <v>2481</v>
      </c>
      <c r="G991" t="s">
        <v>26</v>
      </c>
      <c r="K991">
        <v>56.88</v>
      </c>
      <c r="L991">
        <v>1394300</v>
      </c>
      <c r="M991">
        <v>56.874000000000002</v>
      </c>
      <c r="N991">
        <v>1390900</v>
      </c>
    </row>
    <row r="992" spans="1:14" x14ac:dyDescent="0.25">
      <c r="A992" t="s">
        <v>115</v>
      </c>
      <c r="B992" t="s">
        <v>25</v>
      </c>
      <c r="C992">
        <v>3.3000000000000002E-6</v>
      </c>
      <c r="D992">
        <v>1.1001E-5</v>
      </c>
      <c r="E992">
        <v>9.9999999999999995E-7</v>
      </c>
      <c r="F992" t="s">
        <v>2481</v>
      </c>
      <c r="G992" t="s">
        <v>26</v>
      </c>
      <c r="K992">
        <v>577.21</v>
      </c>
      <c r="L992">
        <v>162540</v>
      </c>
      <c r="M992">
        <v>577.21</v>
      </c>
      <c r="N992">
        <v>160690</v>
      </c>
    </row>
    <row r="993" spans="1:14" x14ac:dyDescent="0.25">
      <c r="A993" t="s">
        <v>115</v>
      </c>
      <c r="B993" t="s">
        <v>25</v>
      </c>
      <c r="C993">
        <v>1.1E-5</v>
      </c>
      <c r="D993">
        <v>3.3001000000000005E-5</v>
      </c>
      <c r="E993">
        <v>1.0000000000000001E-9</v>
      </c>
      <c r="F993" t="s">
        <v>2481</v>
      </c>
      <c r="G993" t="s">
        <v>26</v>
      </c>
      <c r="K993">
        <v>36</v>
      </c>
      <c r="L993">
        <v>4600000</v>
      </c>
      <c r="M993">
        <v>34.648000000000003</v>
      </c>
      <c r="N993">
        <v>4618700</v>
      </c>
    </row>
    <row r="994" spans="1:14" x14ac:dyDescent="0.25">
      <c r="A994" t="s">
        <v>115</v>
      </c>
      <c r="B994" t="s">
        <v>25</v>
      </c>
      <c r="C994">
        <v>1.1E-5</v>
      </c>
      <c r="D994">
        <v>3.3001000000000005E-5</v>
      </c>
      <c r="E994">
        <v>1E-8</v>
      </c>
      <c r="F994" t="s">
        <v>2481</v>
      </c>
      <c r="G994" t="s">
        <v>26</v>
      </c>
      <c r="K994">
        <v>36</v>
      </c>
      <c r="L994">
        <v>4600000</v>
      </c>
      <c r="M994">
        <v>34.893999999999998</v>
      </c>
      <c r="N994">
        <v>4613900</v>
      </c>
    </row>
    <row r="995" spans="1:14" x14ac:dyDescent="0.25">
      <c r="A995" t="s">
        <v>115</v>
      </c>
      <c r="B995" t="s">
        <v>25</v>
      </c>
      <c r="C995">
        <v>1.1E-5</v>
      </c>
      <c r="D995">
        <v>3.3001000000000005E-5</v>
      </c>
      <c r="E995">
        <v>1.0000000000000001E-7</v>
      </c>
      <c r="F995" t="s">
        <v>2481</v>
      </c>
      <c r="G995" t="s">
        <v>26</v>
      </c>
      <c r="K995">
        <v>56.814</v>
      </c>
      <c r="L995">
        <v>4211300</v>
      </c>
      <c r="M995">
        <v>56.808</v>
      </c>
      <c r="N995">
        <v>4211000</v>
      </c>
    </row>
    <row r="996" spans="1:14" x14ac:dyDescent="0.25">
      <c r="A996" t="s">
        <v>115</v>
      </c>
      <c r="B996" t="s">
        <v>25</v>
      </c>
      <c r="C996">
        <v>1.1E-5</v>
      </c>
      <c r="D996">
        <v>3.3001000000000005E-5</v>
      </c>
      <c r="E996">
        <v>9.9999999999999995E-7</v>
      </c>
      <c r="F996" t="s">
        <v>2481</v>
      </c>
      <c r="G996" t="s">
        <v>26</v>
      </c>
      <c r="K996">
        <v>572.02</v>
      </c>
      <c r="L996">
        <v>1057800</v>
      </c>
      <c r="M996">
        <v>572.02</v>
      </c>
      <c r="N996">
        <v>1057200</v>
      </c>
    </row>
    <row r="997" spans="1:14" x14ac:dyDescent="0.25">
      <c r="A997" t="s">
        <v>115</v>
      </c>
      <c r="B997" t="s">
        <v>25</v>
      </c>
      <c r="C997">
        <v>3.3000000000000003E-5</v>
      </c>
      <c r="D997">
        <v>1.1001E-4</v>
      </c>
      <c r="E997">
        <v>1E-8</v>
      </c>
      <c r="F997" t="s">
        <v>2481</v>
      </c>
      <c r="G997" t="s">
        <v>26</v>
      </c>
      <c r="K997">
        <v>120</v>
      </c>
      <c r="L997">
        <v>5200000</v>
      </c>
      <c r="M997">
        <v>115.61</v>
      </c>
      <c r="N997">
        <v>5195600</v>
      </c>
    </row>
    <row r="998" spans="1:14" x14ac:dyDescent="0.25">
      <c r="A998" t="s">
        <v>115</v>
      </c>
      <c r="B998" t="s">
        <v>25</v>
      </c>
      <c r="C998">
        <v>3.3000000000000003E-5</v>
      </c>
      <c r="D998">
        <v>1.1001E-4</v>
      </c>
      <c r="E998">
        <v>1.0000000000000001E-7</v>
      </c>
      <c r="F998" t="s">
        <v>2481</v>
      </c>
      <c r="G998" t="s">
        <v>26</v>
      </c>
      <c r="K998">
        <v>121.85</v>
      </c>
      <c r="L998">
        <v>5183200</v>
      </c>
      <c r="M998">
        <v>122.72</v>
      </c>
      <c r="N998">
        <v>5152800</v>
      </c>
    </row>
    <row r="999" spans="1:14" x14ac:dyDescent="0.25">
      <c r="A999" t="s">
        <v>115</v>
      </c>
      <c r="B999" t="s">
        <v>25</v>
      </c>
      <c r="C999">
        <v>3.3000000000000003E-5</v>
      </c>
      <c r="D999">
        <v>1.1001E-4</v>
      </c>
      <c r="E999">
        <v>9.9999999999999995E-7</v>
      </c>
      <c r="F999" t="s">
        <v>2481</v>
      </c>
      <c r="G999" t="s">
        <v>26</v>
      </c>
      <c r="K999">
        <v>536.63</v>
      </c>
      <c r="L999">
        <v>3284199.9999999995</v>
      </c>
      <c r="M999">
        <v>536.45000000000005</v>
      </c>
      <c r="N999">
        <v>3282000</v>
      </c>
    </row>
    <row r="1000" spans="1:14" x14ac:dyDescent="0.25">
      <c r="A1000" t="s">
        <v>115</v>
      </c>
      <c r="B1000" t="s">
        <v>25</v>
      </c>
      <c r="C1000">
        <v>3.3000000000000003E-5</v>
      </c>
      <c r="D1000">
        <v>1.1001E-4</v>
      </c>
      <c r="E1000">
        <v>1.0000000000000001E-5</v>
      </c>
      <c r="F1000" t="s">
        <v>2481</v>
      </c>
      <c r="G1000" t="s">
        <v>26</v>
      </c>
      <c r="K1000">
        <v>5766.3</v>
      </c>
      <c r="L1000">
        <v>438500</v>
      </c>
      <c r="M1000">
        <v>5766.3</v>
      </c>
      <c r="N1000">
        <v>436529.99999999994</v>
      </c>
    </row>
    <row r="1001" spans="1:14" x14ac:dyDescent="0.25">
      <c r="A1001" t="s">
        <v>115</v>
      </c>
      <c r="B1001" t="s">
        <v>25</v>
      </c>
      <c r="C1001">
        <v>1.1E-4</v>
      </c>
      <c r="D1001">
        <v>3.3001000000000005E-4</v>
      </c>
      <c r="E1001">
        <v>1E-8</v>
      </c>
      <c r="F1001" t="s">
        <v>2481</v>
      </c>
      <c r="G1001" t="s">
        <v>27</v>
      </c>
      <c r="K1001">
        <v>0.35</v>
      </c>
      <c r="L1001">
        <v>5200</v>
      </c>
      <c r="M1001">
        <v>0.34612999999999999</v>
      </c>
      <c r="N1001">
        <v>5199.7999999999993</v>
      </c>
    </row>
    <row r="1002" spans="1:14" x14ac:dyDescent="0.25">
      <c r="A1002" t="s">
        <v>115</v>
      </c>
      <c r="B1002" t="s">
        <v>25</v>
      </c>
      <c r="C1002">
        <v>1.1E-4</v>
      </c>
      <c r="D1002">
        <v>3.3001000000000005E-4</v>
      </c>
      <c r="E1002">
        <v>1.0000000000000001E-7</v>
      </c>
      <c r="F1002" t="s">
        <v>2481</v>
      </c>
      <c r="G1002" t="s">
        <v>27</v>
      </c>
      <c r="K1002">
        <v>0.35</v>
      </c>
      <c r="L1002">
        <v>5200</v>
      </c>
      <c r="M1002">
        <v>0.34836</v>
      </c>
      <c r="N1002">
        <v>5195.2999999999993</v>
      </c>
    </row>
    <row r="1003" spans="1:14" x14ac:dyDescent="0.25">
      <c r="A1003" t="s">
        <v>115</v>
      </c>
      <c r="B1003" t="s">
        <v>25</v>
      </c>
      <c r="C1003">
        <v>1.1E-4</v>
      </c>
      <c r="D1003">
        <v>3.3001000000000005E-4</v>
      </c>
      <c r="E1003">
        <v>9.9999999999999995E-7</v>
      </c>
      <c r="F1003" t="s">
        <v>2481</v>
      </c>
      <c r="G1003" t="s">
        <v>27</v>
      </c>
      <c r="K1003">
        <v>0.55623</v>
      </c>
      <c r="L1003">
        <v>4803.8</v>
      </c>
      <c r="M1003">
        <v>0.55608000000000002</v>
      </c>
      <c r="N1003">
        <v>4803.7</v>
      </c>
    </row>
    <row r="1004" spans="1:14" x14ac:dyDescent="0.25">
      <c r="A1004" t="s">
        <v>115</v>
      </c>
      <c r="B1004" t="s">
        <v>25</v>
      </c>
      <c r="C1004">
        <v>1.1E-4</v>
      </c>
      <c r="D1004">
        <v>3.3001000000000005E-4</v>
      </c>
      <c r="E1004">
        <v>1.0000000000000001E-5</v>
      </c>
      <c r="F1004" t="s">
        <v>2481</v>
      </c>
      <c r="G1004" t="s">
        <v>27</v>
      </c>
      <c r="K1004">
        <v>5.7038000000000002</v>
      </c>
      <c r="L1004">
        <v>1294.3999999999999</v>
      </c>
      <c r="M1004">
        <v>5.7038000000000002</v>
      </c>
      <c r="N1004">
        <v>1293.8</v>
      </c>
    </row>
    <row r="1005" spans="1:14" x14ac:dyDescent="0.25">
      <c r="A1005" t="s">
        <v>115</v>
      </c>
      <c r="B1005" t="s">
        <v>25</v>
      </c>
      <c r="C1005">
        <v>3.3E-4</v>
      </c>
      <c r="D1005">
        <v>1.1001000000000001E-3</v>
      </c>
      <c r="E1005">
        <v>1.0000000000000001E-7</v>
      </c>
      <c r="F1005" t="s">
        <v>2481</v>
      </c>
      <c r="G1005" t="s">
        <v>27</v>
      </c>
      <c r="K1005">
        <v>1.2</v>
      </c>
      <c r="L1005">
        <v>5200</v>
      </c>
      <c r="M1005">
        <v>1.1557999999999999</v>
      </c>
      <c r="N1005">
        <v>5198.2999999999993</v>
      </c>
    </row>
    <row r="1006" spans="1:14" x14ac:dyDescent="0.25">
      <c r="A1006" t="s">
        <v>115</v>
      </c>
      <c r="B1006" t="s">
        <v>25</v>
      </c>
      <c r="C1006">
        <v>3.3E-4</v>
      </c>
      <c r="D1006">
        <v>1.1001000000000001E-3</v>
      </c>
      <c r="E1006">
        <v>9.9999999999999995E-7</v>
      </c>
      <c r="F1006" t="s">
        <v>2481</v>
      </c>
      <c r="G1006" t="s">
        <v>27</v>
      </c>
      <c r="K1006">
        <v>1.2193000000000001</v>
      </c>
      <c r="L1006">
        <v>5182.5</v>
      </c>
      <c r="M1006">
        <v>1.2267999999999999</v>
      </c>
      <c r="N1006">
        <v>5155.5</v>
      </c>
    </row>
    <row r="1007" spans="1:14" x14ac:dyDescent="0.25">
      <c r="A1007" t="s">
        <v>115</v>
      </c>
      <c r="B1007" t="s">
        <v>25</v>
      </c>
      <c r="C1007">
        <v>3.3E-4</v>
      </c>
      <c r="D1007">
        <v>1.1001000000000001E-3</v>
      </c>
      <c r="E1007">
        <v>1.0000000000000001E-5</v>
      </c>
      <c r="F1007" t="s">
        <v>2481</v>
      </c>
      <c r="G1007" t="s">
        <v>27</v>
      </c>
      <c r="K1007">
        <v>5.3658000000000001</v>
      </c>
      <c r="L1007">
        <v>3286.5</v>
      </c>
      <c r="M1007">
        <v>5.3640999999999996</v>
      </c>
      <c r="N1007">
        <v>3284.2</v>
      </c>
    </row>
    <row r="1008" spans="1:14" x14ac:dyDescent="0.25">
      <c r="A1008" t="s">
        <v>115</v>
      </c>
      <c r="B1008" t="s">
        <v>25</v>
      </c>
      <c r="C1008">
        <v>3.3E-4</v>
      </c>
      <c r="D1008">
        <v>1.1001000000000001E-3</v>
      </c>
      <c r="E1008">
        <v>1E-4</v>
      </c>
      <c r="F1008" t="s">
        <v>2481</v>
      </c>
      <c r="G1008" t="s">
        <v>27</v>
      </c>
      <c r="K1008">
        <v>57.662999999999997</v>
      </c>
      <c r="L1008">
        <v>438.85999999999996</v>
      </c>
      <c r="M1008">
        <v>57.662999999999997</v>
      </c>
      <c r="N1008">
        <v>436.89</v>
      </c>
    </row>
    <row r="1009" spans="1:14" x14ac:dyDescent="0.25">
      <c r="A1009" t="s">
        <v>115</v>
      </c>
      <c r="B1009" t="s">
        <v>25</v>
      </c>
      <c r="C1009">
        <v>1.1000000000000001E-3</v>
      </c>
      <c r="D1009">
        <v>3.3001000000000003E-3</v>
      </c>
      <c r="E1009">
        <v>1.0000000000000001E-7</v>
      </c>
      <c r="F1009" t="s">
        <v>2481</v>
      </c>
      <c r="G1009" t="s">
        <v>27</v>
      </c>
      <c r="K1009">
        <v>3.5</v>
      </c>
      <c r="L1009">
        <v>5200</v>
      </c>
      <c r="M1009">
        <v>3.4636</v>
      </c>
      <c r="N1009">
        <v>5198.8999999999996</v>
      </c>
    </row>
    <row r="1010" spans="1:14" x14ac:dyDescent="0.25">
      <c r="A1010" t="s">
        <v>115</v>
      </c>
      <c r="B1010" t="s">
        <v>25</v>
      </c>
      <c r="C1010">
        <v>1.1000000000000001E-3</v>
      </c>
      <c r="D1010">
        <v>3.3001000000000003E-3</v>
      </c>
      <c r="E1010">
        <v>9.9999999999999995E-7</v>
      </c>
      <c r="F1010" t="s">
        <v>2481</v>
      </c>
      <c r="G1010" t="s">
        <v>27</v>
      </c>
      <c r="K1010">
        <v>3.5</v>
      </c>
      <c r="L1010">
        <v>5200</v>
      </c>
      <c r="M1010">
        <v>3.4866000000000001</v>
      </c>
      <c r="N1010">
        <v>5194.3999999999996</v>
      </c>
    </row>
    <row r="1011" spans="1:14" x14ac:dyDescent="0.25">
      <c r="A1011" t="s">
        <v>115</v>
      </c>
      <c r="B1011" t="s">
        <v>25</v>
      </c>
      <c r="C1011">
        <v>1.1000000000000001E-3</v>
      </c>
      <c r="D1011">
        <v>3.3001000000000003E-3</v>
      </c>
      <c r="E1011">
        <v>1.0000000000000001E-5</v>
      </c>
      <c r="F1011" t="s">
        <v>2481</v>
      </c>
      <c r="G1011" t="s">
        <v>27</v>
      </c>
      <c r="K1011">
        <v>5.5761000000000003</v>
      </c>
      <c r="L1011">
        <v>4803.8999999999996</v>
      </c>
      <c r="M1011">
        <v>5.5633999999999997</v>
      </c>
      <c r="N1011">
        <v>4802.8999999999996</v>
      </c>
    </row>
    <row r="1012" spans="1:14" x14ac:dyDescent="0.25">
      <c r="A1012" t="s">
        <v>115</v>
      </c>
      <c r="B1012" t="s">
        <v>25</v>
      </c>
      <c r="C1012">
        <v>1.1000000000000001E-3</v>
      </c>
      <c r="D1012">
        <v>3.3001000000000003E-3</v>
      </c>
      <c r="E1012">
        <v>1E-4</v>
      </c>
      <c r="F1012" t="s">
        <v>2481</v>
      </c>
      <c r="G1012" t="s">
        <v>27</v>
      </c>
      <c r="K1012">
        <v>57.042999999999999</v>
      </c>
      <c r="L1012">
        <v>1299.0999999999999</v>
      </c>
      <c r="M1012">
        <v>57.037999999999997</v>
      </c>
      <c r="N1012">
        <v>1293.7</v>
      </c>
    </row>
    <row r="1013" spans="1:14" x14ac:dyDescent="0.25">
      <c r="A1013" t="s">
        <v>115</v>
      </c>
      <c r="B1013" t="s">
        <v>25</v>
      </c>
      <c r="C1013">
        <v>3.3E-3</v>
      </c>
      <c r="D1013">
        <v>1.1001E-2</v>
      </c>
      <c r="E1013">
        <v>9.9999999999999995E-7</v>
      </c>
      <c r="F1013" t="s">
        <v>2481</v>
      </c>
      <c r="G1013" t="s">
        <v>27</v>
      </c>
      <c r="K1013">
        <v>13</v>
      </c>
      <c r="L1013">
        <v>5200</v>
      </c>
      <c r="M1013">
        <v>12.076000000000001</v>
      </c>
      <c r="N1013">
        <v>5198.2999999999993</v>
      </c>
    </row>
    <row r="1014" spans="1:14" x14ac:dyDescent="0.25">
      <c r="A1014" t="s">
        <v>115</v>
      </c>
      <c r="B1014" t="s">
        <v>25</v>
      </c>
      <c r="C1014">
        <v>3.3E-3</v>
      </c>
      <c r="D1014">
        <v>1.1001E-2</v>
      </c>
      <c r="E1014">
        <v>1.0000000000000001E-5</v>
      </c>
      <c r="F1014" t="s">
        <v>2481</v>
      </c>
      <c r="G1014" t="s">
        <v>27</v>
      </c>
      <c r="K1014">
        <v>13</v>
      </c>
      <c r="L1014">
        <v>5200</v>
      </c>
      <c r="M1014">
        <v>12.712999999999999</v>
      </c>
      <c r="N1014">
        <v>5155.5999999999995</v>
      </c>
    </row>
    <row r="1015" spans="1:14" x14ac:dyDescent="0.25">
      <c r="A1015" t="s">
        <v>115</v>
      </c>
      <c r="B1015" t="s">
        <v>25</v>
      </c>
      <c r="C1015">
        <v>3.3E-3</v>
      </c>
      <c r="D1015">
        <v>1.1001E-2</v>
      </c>
      <c r="E1015">
        <v>1E-4</v>
      </c>
      <c r="F1015" t="s">
        <v>2481</v>
      </c>
      <c r="G1015" t="s">
        <v>27</v>
      </c>
      <c r="K1015">
        <v>53.665999999999997</v>
      </c>
      <c r="L1015">
        <v>3287.9</v>
      </c>
      <c r="M1015">
        <v>53.64</v>
      </c>
      <c r="N1015">
        <v>3284.2999999999997</v>
      </c>
    </row>
    <row r="1016" spans="1:14" x14ac:dyDescent="0.25">
      <c r="A1016" t="s">
        <v>115</v>
      </c>
      <c r="B1016" t="s">
        <v>25</v>
      </c>
      <c r="C1016">
        <v>3.3E-3</v>
      </c>
      <c r="D1016">
        <v>1.1001E-2</v>
      </c>
      <c r="E1016">
        <v>1E-3</v>
      </c>
      <c r="F1016" t="s">
        <v>2481</v>
      </c>
      <c r="G1016" t="s">
        <v>27</v>
      </c>
      <c r="K1016">
        <v>576.63</v>
      </c>
      <c r="L1016">
        <v>439.99</v>
      </c>
      <c r="M1016">
        <v>576.63</v>
      </c>
      <c r="N1016">
        <v>436.9</v>
      </c>
    </row>
    <row r="1017" spans="1:14" x14ac:dyDescent="0.25">
      <c r="A1017" t="s">
        <v>115</v>
      </c>
      <c r="B1017" t="s">
        <v>25</v>
      </c>
      <c r="C1017">
        <v>1.0999999999999999E-2</v>
      </c>
      <c r="D1017">
        <v>3.3000999999999996E-2</v>
      </c>
      <c r="E1017">
        <v>9.9999999999999995E-7</v>
      </c>
      <c r="F1017" t="s">
        <v>2481</v>
      </c>
      <c r="G1017" t="s">
        <v>27</v>
      </c>
      <c r="K1017">
        <v>35</v>
      </c>
      <c r="L1017">
        <v>8700</v>
      </c>
      <c r="M1017">
        <v>34.642000000000003</v>
      </c>
      <c r="N1017">
        <v>8661.9</v>
      </c>
    </row>
    <row r="1018" spans="1:14" x14ac:dyDescent="0.25">
      <c r="A1018" t="s">
        <v>115</v>
      </c>
      <c r="B1018" t="s">
        <v>25</v>
      </c>
      <c r="C1018">
        <v>1.0999999999999999E-2</v>
      </c>
      <c r="D1018">
        <v>3.3000999999999996E-2</v>
      </c>
      <c r="E1018">
        <v>1.0000000000000001E-5</v>
      </c>
      <c r="F1018" t="s">
        <v>2481</v>
      </c>
      <c r="G1018" t="s">
        <v>27</v>
      </c>
      <c r="K1018">
        <v>35</v>
      </c>
      <c r="L1018">
        <v>8700</v>
      </c>
      <c r="M1018">
        <v>34.805999999999997</v>
      </c>
      <c r="N1018">
        <v>8658.5</v>
      </c>
    </row>
    <row r="1019" spans="1:14" x14ac:dyDescent="0.25">
      <c r="A1019" t="s">
        <v>115</v>
      </c>
      <c r="B1019" t="s">
        <v>25</v>
      </c>
      <c r="C1019">
        <v>1.0999999999999999E-2</v>
      </c>
      <c r="D1019">
        <v>3.3000999999999996E-2</v>
      </c>
      <c r="E1019">
        <v>1E-4</v>
      </c>
      <c r="F1019" t="s">
        <v>2481</v>
      </c>
      <c r="G1019" t="s">
        <v>27</v>
      </c>
      <c r="K1019">
        <v>50.508000000000003</v>
      </c>
      <c r="L1019">
        <v>8339.7000000000007</v>
      </c>
      <c r="M1019">
        <v>50.436999999999998</v>
      </c>
      <c r="N1019">
        <v>8339.6</v>
      </c>
    </row>
    <row r="1020" spans="1:14" x14ac:dyDescent="0.25">
      <c r="A1020" t="s">
        <v>115</v>
      </c>
      <c r="B1020" t="s">
        <v>25</v>
      </c>
      <c r="C1020">
        <v>1.0999999999999999E-2</v>
      </c>
      <c r="D1020">
        <v>3.3000999999999996E-2</v>
      </c>
      <c r="E1020">
        <v>1E-3</v>
      </c>
      <c r="F1020" t="s">
        <v>2481</v>
      </c>
      <c r="G1020" t="s">
        <v>27</v>
      </c>
      <c r="K1020">
        <v>557.54999999999995</v>
      </c>
      <c r="L1020">
        <v>3119.2999999999997</v>
      </c>
      <c r="M1020">
        <v>557.52</v>
      </c>
      <c r="N1020">
        <v>3115.8</v>
      </c>
    </row>
    <row r="1021" spans="1:14" x14ac:dyDescent="0.25">
      <c r="A1021" t="s">
        <v>115</v>
      </c>
      <c r="B1021" t="s">
        <v>25</v>
      </c>
      <c r="C1021">
        <v>3.3000000000000002E-2</v>
      </c>
      <c r="D1021">
        <v>0.11001000000000001</v>
      </c>
      <c r="E1021">
        <v>1.0000000000000001E-5</v>
      </c>
      <c r="F1021" t="s">
        <v>2481</v>
      </c>
      <c r="G1021" t="s">
        <v>142</v>
      </c>
      <c r="K1021">
        <v>120</v>
      </c>
      <c r="L1021">
        <v>13000</v>
      </c>
      <c r="M1021">
        <v>115.63</v>
      </c>
      <c r="N1021">
        <v>12701</v>
      </c>
    </row>
    <row r="1022" spans="1:14" x14ac:dyDescent="0.25">
      <c r="A1022" t="s">
        <v>115</v>
      </c>
      <c r="B1022" t="s">
        <v>25</v>
      </c>
      <c r="C1022">
        <v>3.3000000000000002E-2</v>
      </c>
      <c r="D1022">
        <v>0.11001000000000001</v>
      </c>
      <c r="E1022">
        <v>1E-4</v>
      </c>
      <c r="F1022" t="s">
        <v>2481</v>
      </c>
      <c r="G1022" t="s">
        <v>142</v>
      </c>
      <c r="K1022">
        <v>120</v>
      </c>
      <c r="L1022">
        <v>13000</v>
      </c>
      <c r="M1022">
        <v>119.5</v>
      </c>
      <c r="N1022">
        <v>12676</v>
      </c>
    </row>
    <row r="1023" spans="1:14" x14ac:dyDescent="0.25">
      <c r="A1023" t="s">
        <v>115</v>
      </c>
      <c r="B1023" t="s">
        <v>25</v>
      </c>
      <c r="C1023">
        <v>3.3000000000000002E-2</v>
      </c>
      <c r="D1023">
        <v>0.11001000000000001</v>
      </c>
      <c r="E1023">
        <v>1E-3</v>
      </c>
      <c r="F1023" t="s">
        <v>2481</v>
      </c>
      <c r="G1023" t="s">
        <v>142</v>
      </c>
      <c r="K1023">
        <v>430.99</v>
      </c>
      <c r="L1023">
        <v>10808.999999999998</v>
      </c>
      <c r="M1023">
        <v>430.28</v>
      </c>
      <c r="N1023">
        <v>10808</v>
      </c>
    </row>
    <row r="1024" spans="1:14" x14ac:dyDescent="0.25">
      <c r="A1024" t="s">
        <v>115</v>
      </c>
      <c r="B1024" t="s">
        <v>25</v>
      </c>
      <c r="C1024">
        <v>3.3000000000000002E-2</v>
      </c>
      <c r="D1024">
        <v>0.11001000000000001</v>
      </c>
      <c r="E1024">
        <v>0.01</v>
      </c>
      <c r="F1024" t="s">
        <v>2481</v>
      </c>
      <c r="G1024" t="s">
        <v>142</v>
      </c>
      <c r="K1024">
        <v>5725.6</v>
      </c>
      <c r="L1024">
        <v>2215.6</v>
      </c>
      <c r="M1024">
        <v>5725.3</v>
      </c>
      <c r="N1024">
        <v>2210.1</v>
      </c>
    </row>
    <row r="1025" spans="1:14" x14ac:dyDescent="0.25">
      <c r="A1025" t="s">
        <v>115</v>
      </c>
      <c r="B1025" t="s">
        <v>25</v>
      </c>
      <c r="C1025">
        <v>0.11</v>
      </c>
      <c r="D1025">
        <v>0.1101</v>
      </c>
      <c r="E1025">
        <v>1.0000000000000001E-5</v>
      </c>
      <c r="F1025" t="s">
        <v>2481</v>
      </c>
      <c r="G1025" t="s">
        <v>27</v>
      </c>
      <c r="K1025">
        <v>120</v>
      </c>
      <c r="L1025">
        <v>13000</v>
      </c>
      <c r="M1025">
        <v>115.63</v>
      </c>
      <c r="N1025">
        <v>12701</v>
      </c>
    </row>
    <row r="1026" spans="1:14" x14ac:dyDescent="0.25">
      <c r="A1026" t="s">
        <v>115</v>
      </c>
      <c r="B1026" t="s">
        <v>25</v>
      </c>
      <c r="C1026">
        <v>0.11</v>
      </c>
      <c r="D1026">
        <v>0.1101</v>
      </c>
      <c r="E1026">
        <v>1E-4</v>
      </c>
      <c r="F1026" t="s">
        <v>2481</v>
      </c>
      <c r="G1026" t="s">
        <v>27</v>
      </c>
      <c r="K1026">
        <v>120</v>
      </c>
      <c r="L1026">
        <v>13000</v>
      </c>
      <c r="M1026">
        <v>119.5</v>
      </c>
      <c r="N1026">
        <v>12676</v>
      </c>
    </row>
    <row r="1027" spans="1:14" x14ac:dyDescent="0.25">
      <c r="A1027" t="s">
        <v>115</v>
      </c>
      <c r="B1027" t="s">
        <v>25</v>
      </c>
      <c r="C1027">
        <v>0.11</v>
      </c>
      <c r="D1027">
        <v>0.1101</v>
      </c>
      <c r="E1027">
        <v>1E-3</v>
      </c>
      <c r="F1027" t="s">
        <v>2481</v>
      </c>
      <c r="G1027" t="s">
        <v>27</v>
      </c>
      <c r="K1027">
        <v>430.99</v>
      </c>
      <c r="L1027">
        <v>10808.999999999998</v>
      </c>
      <c r="M1027">
        <v>430.28</v>
      </c>
      <c r="N1027">
        <v>10808</v>
      </c>
    </row>
    <row r="1028" spans="1:14" x14ac:dyDescent="0.25">
      <c r="A1028" t="s">
        <v>115</v>
      </c>
      <c r="B1028" t="s">
        <v>25</v>
      </c>
      <c r="C1028">
        <v>0.11</v>
      </c>
      <c r="D1028">
        <v>0.1101</v>
      </c>
      <c r="E1028">
        <v>0.01</v>
      </c>
      <c r="F1028" t="s">
        <v>2481</v>
      </c>
      <c r="G1028" t="s">
        <v>27</v>
      </c>
      <c r="K1028">
        <v>5725.6</v>
      </c>
      <c r="L1028">
        <v>2215.6</v>
      </c>
      <c r="M1028">
        <v>5725.3</v>
      </c>
      <c r="N1028">
        <v>2210.1</v>
      </c>
    </row>
    <row r="1029" spans="1:14" x14ac:dyDescent="0.25">
      <c r="A1029" t="s">
        <v>115</v>
      </c>
      <c r="B1029" t="s">
        <v>1818</v>
      </c>
      <c r="C1029">
        <v>-250</v>
      </c>
      <c r="D1029">
        <v>-99.9</v>
      </c>
      <c r="E1029">
        <v>0.1</v>
      </c>
      <c r="F1029" t="s">
        <v>66</v>
      </c>
      <c r="G1029" t="s">
        <v>66</v>
      </c>
      <c r="K1029">
        <v>0.58422842399999997</v>
      </c>
      <c r="L1029">
        <v>0</v>
      </c>
      <c r="M1029">
        <v>0.58257756299999996</v>
      </c>
      <c r="N1029">
        <v>0</v>
      </c>
    </row>
    <row r="1030" spans="1:14" x14ac:dyDescent="0.25">
      <c r="A1030" t="s">
        <v>115</v>
      </c>
      <c r="B1030" t="s">
        <v>1818</v>
      </c>
      <c r="C1030">
        <v>-100</v>
      </c>
      <c r="D1030">
        <v>-24.9</v>
      </c>
      <c r="E1030">
        <v>0.1</v>
      </c>
      <c r="F1030" t="s">
        <v>66</v>
      </c>
      <c r="G1030" t="s">
        <v>66</v>
      </c>
      <c r="K1030">
        <v>0.198592928</v>
      </c>
      <c r="L1030">
        <v>0</v>
      </c>
      <c r="M1030">
        <v>0.19764767999999999</v>
      </c>
      <c r="N1030">
        <v>0</v>
      </c>
    </row>
    <row r="1031" spans="1:14" x14ac:dyDescent="0.25">
      <c r="A1031" t="s">
        <v>115</v>
      </c>
      <c r="B1031" t="s">
        <v>1818</v>
      </c>
      <c r="C1031">
        <v>-25</v>
      </c>
      <c r="D1031">
        <v>350.1</v>
      </c>
      <c r="E1031">
        <v>0.1</v>
      </c>
      <c r="F1031" t="s">
        <v>66</v>
      </c>
      <c r="G1031" t="s">
        <v>66</v>
      </c>
      <c r="K1031">
        <v>0.17588372099999999</v>
      </c>
      <c r="L1031">
        <v>0</v>
      </c>
      <c r="M1031">
        <v>0.17481572500000001</v>
      </c>
      <c r="N1031">
        <v>0</v>
      </c>
    </row>
    <row r="1032" spans="1:14" x14ac:dyDescent="0.25">
      <c r="A1032" t="s">
        <v>115</v>
      </c>
      <c r="B1032" t="s">
        <v>1818</v>
      </c>
      <c r="C1032">
        <v>350</v>
      </c>
      <c r="D1032">
        <v>650.1</v>
      </c>
      <c r="E1032">
        <v>0.1</v>
      </c>
      <c r="F1032" t="s">
        <v>66</v>
      </c>
      <c r="G1032" t="s">
        <v>66</v>
      </c>
      <c r="K1032">
        <v>0.19682908399999999</v>
      </c>
      <c r="L1032">
        <v>0</v>
      </c>
      <c r="M1032">
        <v>0.19628464600000001</v>
      </c>
      <c r="N1032">
        <v>0</v>
      </c>
    </row>
    <row r="1033" spans="1:14" x14ac:dyDescent="0.25">
      <c r="A1033" t="s">
        <v>115</v>
      </c>
      <c r="B1033" t="s">
        <v>1818</v>
      </c>
      <c r="C1033">
        <v>650</v>
      </c>
      <c r="D1033">
        <v>1000</v>
      </c>
      <c r="E1033">
        <v>0.1</v>
      </c>
      <c r="F1033" t="s">
        <v>66</v>
      </c>
      <c r="G1033" t="s">
        <v>66</v>
      </c>
      <c r="K1033">
        <v>0.25181161499999999</v>
      </c>
      <c r="L1033">
        <v>0</v>
      </c>
      <c r="M1033">
        <v>0.25138628299999999</v>
      </c>
      <c r="N1033">
        <v>0</v>
      </c>
    </row>
    <row r="1034" spans="1:14" x14ac:dyDescent="0.25">
      <c r="A1034" t="s">
        <v>115</v>
      </c>
      <c r="B1034" t="s">
        <v>1818</v>
      </c>
      <c r="C1034">
        <v>1000</v>
      </c>
      <c r="D1034">
        <v>1000.1</v>
      </c>
      <c r="E1034">
        <v>0.1</v>
      </c>
      <c r="F1034" t="s">
        <v>66</v>
      </c>
      <c r="G1034" t="s">
        <v>66</v>
      </c>
      <c r="K1034">
        <v>0.25181161499999999</v>
      </c>
      <c r="L1034">
        <v>0</v>
      </c>
      <c r="M1034">
        <v>0.25138628299999999</v>
      </c>
      <c r="N1034">
        <v>0</v>
      </c>
    </row>
    <row r="1035" spans="1:14" x14ac:dyDescent="0.25">
      <c r="A1035" t="s">
        <v>115</v>
      </c>
      <c r="B1035" t="s">
        <v>1818</v>
      </c>
      <c r="C1035">
        <v>-250</v>
      </c>
      <c r="D1035">
        <v>-99.9</v>
      </c>
      <c r="E1035">
        <v>1</v>
      </c>
      <c r="F1035" t="s">
        <v>66</v>
      </c>
      <c r="G1035" t="s">
        <v>66</v>
      </c>
      <c r="K1035">
        <v>0.82286180799999997</v>
      </c>
      <c r="L1035">
        <v>0</v>
      </c>
      <c r="M1035">
        <v>0.81816661899999998</v>
      </c>
      <c r="N1035">
        <v>0</v>
      </c>
    </row>
    <row r="1036" spans="1:14" x14ac:dyDescent="0.25">
      <c r="A1036" t="s">
        <v>115</v>
      </c>
      <c r="B1036" t="s">
        <v>1818</v>
      </c>
      <c r="C1036">
        <v>-100</v>
      </c>
      <c r="D1036">
        <v>-24.9</v>
      </c>
      <c r="E1036">
        <v>1</v>
      </c>
      <c r="F1036" t="s">
        <v>66</v>
      </c>
      <c r="G1036" t="s">
        <v>66</v>
      </c>
      <c r="K1036">
        <v>0.60873868600000003</v>
      </c>
      <c r="L1036">
        <v>0</v>
      </c>
      <c r="M1036">
        <v>0.60750687699999995</v>
      </c>
      <c r="N1036">
        <v>0</v>
      </c>
    </row>
    <row r="1037" spans="1:14" x14ac:dyDescent="0.25">
      <c r="A1037" t="s">
        <v>115</v>
      </c>
      <c r="B1037" t="s">
        <v>1818</v>
      </c>
      <c r="C1037">
        <v>-25</v>
      </c>
      <c r="D1037">
        <v>350.1</v>
      </c>
      <c r="E1037">
        <v>1</v>
      </c>
      <c r="F1037" t="s">
        <v>66</v>
      </c>
      <c r="G1037" t="s">
        <v>66</v>
      </c>
      <c r="K1037">
        <v>0.60171315400000003</v>
      </c>
      <c r="L1037">
        <v>0</v>
      </c>
      <c r="M1037">
        <v>0.60046693299999998</v>
      </c>
      <c r="N1037">
        <v>0</v>
      </c>
    </row>
    <row r="1038" spans="1:14" x14ac:dyDescent="0.25">
      <c r="A1038" t="s">
        <v>115</v>
      </c>
      <c r="B1038" t="s">
        <v>1818</v>
      </c>
      <c r="C1038">
        <v>350</v>
      </c>
      <c r="D1038">
        <v>650.1</v>
      </c>
      <c r="E1038">
        <v>1</v>
      </c>
      <c r="F1038" t="s">
        <v>66</v>
      </c>
      <c r="G1038" t="s">
        <v>66</v>
      </c>
      <c r="K1038">
        <v>0.60776950100000005</v>
      </c>
      <c r="L1038">
        <v>0</v>
      </c>
      <c r="M1038">
        <v>0.60706479199999996</v>
      </c>
      <c r="N1038">
        <v>0</v>
      </c>
    </row>
    <row r="1039" spans="1:14" x14ac:dyDescent="0.25">
      <c r="A1039" t="s">
        <v>115</v>
      </c>
      <c r="B1039" t="s">
        <v>1818</v>
      </c>
      <c r="C1039">
        <v>650</v>
      </c>
      <c r="D1039">
        <v>1000</v>
      </c>
      <c r="E1039">
        <v>1</v>
      </c>
      <c r="F1039" t="s">
        <v>66</v>
      </c>
      <c r="G1039" t="s">
        <v>66</v>
      </c>
      <c r="K1039">
        <v>0.62773495000000001</v>
      </c>
      <c r="L1039">
        <v>0</v>
      </c>
      <c r="M1039">
        <v>0.62705268000000003</v>
      </c>
      <c r="N1039">
        <v>0</v>
      </c>
    </row>
    <row r="1040" spans="1:14" x14ac:dyDescent="0.25">
      <c r="A1040" t="s">
        <v>115</v>
      </c>
      <c r="B1040" t="s">
        <v>1818</v>
      </c>
      <c r="C1040">
        <v>1000</v>
      </c>
      <c r="D1040">
        <v>1000.1</v>
      </c>
      <c r="E1040">
        <v>1</v>
      </c>
      <c r="F1040" t="s">
        <v>66</v>
      </c>
      <c r="G1040" t="s">
        <v>66</v>
      </c>
      <c r="K1040">
        <v>0.62773495000000001</v>
      </c>
      <c r="L1040">
        <v>0</v>
      </c>
      <c r="M1040">
        <v>0.62705268000000003</v>
      </c>
      <c r="N1040">
        <v>0</v>
      </c>
    </row>
    <row r="1041" spans="1:14" x14ac:dyDescent="0.25">
      <c r="A1041" t="s">
        <v>115</v>
      </c>
      <c r="B1041" t="s">
        <v>1816</v>
      </c>
      <c r="C1041">
        <v>-210</v>
      </c>
      <c r="D1041">
        <v>-99.9</v>
      </c>
      <c r="E1041">
        <v>0.1</v>
      </c>
      <c r="F1041" t="s">
        <v>66</v>
      </c>
      <c r="G1041" t="s">
        <v>66</v>
      </c>
      <c r="K1041">
        <v>0.32482492800000001</v>
      </c>
      <c r="L1041">
        <v>0</v>
      </c>
      <c r="M1041">
        <v>0.31951027599999998</v>
      </c>
      <c r="N1041">
        <v>0</v>
      </c>
    </row>
    <row r="1042" spans="1:14" x14ac:dyDescent="0.25">
      <c r="A1042" t="s">
        <v>115</v>
      </c>
      <c r="B1042" t="s">
        <v>1816</v>
      </c>
      <c r="C1042">
        <v>-100</v>
      </c>
      <c r="D1042">
        <v>-29.9</v>
      </c>
      <c r="E1042">
        <v>0.1</v>
      </c>
      <c r="F1042" t="s">
        <v>66</v>
      </c>
      <c r="G1042" t="s">
        <v>66</v>
      </c>
      <c r="K1042">
        <v>0.20265709500000001</v>
      </c>
      <c r="L1042">
        <v>0</v>
      </c>
      <c r="M1042">
        <v>0.19649070799999999</v>
      </c>
      <c r="N1042">
        <v>0</v>
      </c>
    </row>
    <row r="1043" spans="1:14" x14ac:dyDescent="0.25">
      <c r="A1043" t="s">
        <v>115</v>
      </c>
      <c r="B1043" t="s">
        <v>1816</v>
      </c>
      <c r="C1043">
        <v>-30</v>
      </c>
      <c r="D1043">
        <v>150.1</v>
      </c>
      <c r="E1043">
        <v>0.1</v>
      </c>
      <c r="F1043" t="s">
        <v>66</v>
      </c>
      <c r="G1043" t="s">
        <v>66</v>
      </c>
      <c r="K1043">
        <v>0.18177460600000001</v>
      </c>
      <c r="L1043">
        <v>0</v>
      </c>
      <c r="M1043">
        <v>0.17487340400000001</v>
      </c>
      <c r="N1043">
        <v>0</v>
      </c>
    </row>
    <row r="1044" spans="1:14" x14ac:dyDescent="0.25">
      <c r="A1044" t="s">
        <v>115</v>
      </c>
      <c r="B1044" t="s">
        <v>1816</v>
      </c>
      <c r="C1044">
        <v>150</v>
      </c>
      <c r="D1044">
        <v>760.1</v>
      </c>
      <c r="E1044">
        <v>0.1</v>
      </c>
      <c r="F1044" t="s">
        <v>66</v>
      </c>
      <c r="G1044" t="s">
        <v>66</v>
      </c>
      <c r="K1044">
        <v>0.208895572</v>
      </c>
      <c r="L1044">
        <v>0</v>
      </c>
      <c r="M1044">
        <v>0.20722397400000001</v>
      </c>
      <c r="N1044">
        <v>0</v>
      </c>
    </row>
    <row r="1045" spans="1:14" x14ac:dyDescent="0.25">
      <c r="A1045" t="s">
        <v>115</v>
      </c>
      <c r="B1045" t="s">
        <v>1816</v>
      </c>
      <c r="C1045">
        <v>760</v>
      </c>
      <c r="D1045">
        <v>1200</v>
      </c>
      <c r="E1045">
        <v>0.1</v>
      </c>
      <c r="F1045" t="s">
        <v>66</v>
      </c>
      <c r="G1045" t="s">
        <v>66</v>
      </c>
      <c r="K1045">
        <v>0.27502981300000001</v>
      </c>
      <c r="L1045">
        <v>0</v>
      </c>
      <c r="M1045">
        <v>0.27376233</v>
      </c>
      <c r="N1045">
        <v>0</v>
      </c>
    </row>
    <row r="1046" spans="1:14" x14ac:dyDescent="0.25">
      <c r="A1046" t="s">
        <v>115</v>
      </c>
      <c r="B1046" t="s">
        <v>1816</v>
      </c>
      <c r="C1046">
        <v>1200</v>
      </c>
      <c r="D1046">
        <v>1200.0999999999999</v>
      </c>
      <c r="E1046">
        <v>0.1</v>
      </c>
      <c r="F1046" t="s">
        <v>66</v>
      </c>
      <c r="G1046" t="s">
        <v>66</v>
      </c>
      <c r="K1046">
        <v>0.27502981300000001</v>
      </c>
      <c r="L1046">
        <v>0</v>
      </c>
      <c r="M1046">
        <v>0.27376233</v>
      </c>
      <c r="N1046">
        <v>0</v>
      </c>
    </row>
    <row r="1047" spans="1:14" x14ac:dyDescent="0.25">
      <c r="A1047" t="s">
        <v>115</v>
      </c>
      <c r="B1047" t="s">
        <v>1816</v>
      </c>
      <c r="C1047">
        <v>-210</v>
      </c>
      <c r="D1047">
        <v>-99.9</v>
      </c>
      <c r="E1047">
        <v>1</v>
      </c>
      <c r="F1047" t="s">
        <v>66</v>
      </c>
      <c r="G1047" t="s">
        <v>66</v>
      </c>
      <c r="K1047">
        <v>0.66767094000000005</v>
      </c>
      <c r="L1047">
        <v>0</v>
      </c>
      <c r="M1047">
        <v>0.65733310899999997</v>
      </c>
      <c r="N1047">
        <v>0</v>
      </c>
    </row>
    <row r="1048" spans="1:14" x14ac:dyDescent="0.25">
      <c r="A1048" t="s">
        <v>115</v>
      </c>
      <c r="B1048" t="s">
        <v>1816</v>
      </c>
      <c r="C1048">
        <v>-100</v>
      </c>
      <c r="D1048">
        <v>-29.9</v>
      </c>
      <c r="E1048">
        <v>1</v>
      </c>
      <c r="F1048" t="s">
        <v>66</v>
      </c>
      <c r="G1048" t="s">
        <v>66</v>
      </c>
      <c r="K1048">
        <v>0.61518598599999996</v>
      </c>
      <c r="L1048">
        <v>0</v>
      </c>
      <c r="M1048">
        <v>0.60713145099999999</v>
      </c>
      <c r="N1048">
        <v>0</v>
      </c>
    </row>
    <row r="1049" spans="1:14" x14ac:dyDescent="0.25">
      <c r="A1049" t="s">
        <v>115</v>
      </c>
      <c r="B1049" t="s">
        <v>1816</v>
      </c>
      <c r="C1049">
        <v>-30</v>
      </c>
      <c r="D1049">
        <v>150.1</v>
      </c>
      <c r="E1049">
        <v>1</v>
      </c>
      <c r="F1049" t="s">
        <v>66</v>
      </c>
      <c r="G1049" t="s">
        <v>66</v>
      </c>
      <c r="K1049">
        <v>0.60862624499999995</v>
      </c>
      <c r="L1049">
        <v>0</v>
      </c>
      <c r="M1049">
        <v>0.60048372800000005</v>
      </c>
      <c r="N1049">
        <v>0</v>
      </c>
    </row>
    <row r="1050" spans="1:14" x14ac:dyDescent="0.25">
      <c r="A1050" t="s">
        <v>115</v>
      </c>
      <c r="B1050" t="s">
        <v>1816</v>
      </c>
      <c r="C1050">
        <v>150</v>
      </c>
      <c r="D1050">
        <v>760.1</v>
      </c>
      <c r="E1050">
        <v>1</v>
      </c>
      <c r="F1050" t="s">
        <v>66</v>
      </c>
      <c r="G1050" t="s">
        <v>66</v>
      </c>
      <c r="K1050">
        <v>0.61296338699999997</v>
      </c>
      <c r="L1050">
        <v>0</v>
      </c>
      <c r="M1050">
        <v>0.61068959</v>
      </c>
      <c r="N1050">
        <v>0</v>
      </c>
    </row>
    <row r="1051" spans="1:14" x14ac:dyDescent="0.25">
      <c r="A1051" t="s">
        <v>115</v>
      </c>
      <c r="B1051" t="s">
        <v>1816</v>
      </c>
      <c r="C1051">
        <v>760</v>
      </c>
      <c r="D1051">
        <v>1200</v>
      </c>
      <c r="E1051">
        <v>1</v>
      </c>
      <c r="F1051" t="s">
        <v>66</v>
      </c>
      <c r="G1051" t="s">
        <v>66</v>
      </c>
      <c r="K1051">
        <v>0.63853594400000002</v>
      </c>
      <c r="L1051">
        <v>0</v>
      </c>
      <c r="M1051">
        <v>0.636353528</v>
      </c>
      <c r="N1051">
        <v>0</v>
      </c>
    </row>
    <row r="1052" spans="1:14" x14ac:dyDescent="0.25">
      <c r="A1052" t="s">
        <v>115</v>
      </c>
      <c r="B1052" t="s">
        <v>1816</v>
      </c>
      <c r="C1052">
        <v>1200</v>
      </c>
      <c r="D1052">
        <v>1200.0999999999999</v>
      </c>
      <c r="E1052">
        <v>1</v>
      </c>
      <c r="F1052" t="s">
        <v>66</v>
      </c>
      <c r="G1052" t="s">
        <v>66</v>
      </c>
      <c r="K1052">
        <v>0.63853594400000002</v>
      </c>
      <c r="L1052">
        <v>0</v>
      </c>
      <c r="M1052">
        <v>0.636353528</v>
      </c>
      <c r="N1052">
        <v>0</v>
      </c>
    </row>
    <row r="1053" spans="1:14" x14ac:dyDescent="0.25">
      <c r="A1053" t="s">
        <v>115</v>
      </c>
      <c r="B1053" t="s">
        <v>1815</v>
      </c>
      <c r="C1053">
        <v>-200</v>
      </c>
      <c r="D1053">
        <v>-99.9</v>
      </c>
      <c r="E1053">
        <v>0.1</v>
      </c>
      <c r="F1053" t="s">
        <v>66</v>
      </c>
      <c r="G1053" t="s">
        <v>66</v>
      </c>
      <c r="K1053">
        <v>0.39349449399999997</v>
      </c>
      <c r="L1053">
        <v>0</v>
      </c>
      <c r="M1053">
        <v>0.38767236500000002</v>
      </c>
      <c r="N1053">
        <v>0</v>
      </c>
    </row>
    <row r="1054" spans="1:14" x14ac:dyDescent="0.25">
      <c r="A1054" t="s">
        <v>115</v>
      </c>
      <c r="B1054" t="s">
        <v>1815</v>
      </c>
      <c r="C1054">
        <v>-100</v>
      </c>
      <c r="D1054">
        <v>-24.9</v>
      </c>
      <c r="E1054">
        <v>0.1</v>
      </c>
      <c r="F1054" t="s">
        <v>66</v>
      </c>
      <c r="G1054" t="s">
        <v>66</v>
      </c>
      <c r="K1054">
        <v>0.22869477099999999</v>
      </c>
      <c r="L1054">
        <v>0</v>
      </c>
      <c r="M1054">
        <v>0.218525158</v>
      </c>
      <c r="N1054">
        <v>0</v>
      </c>
    </row>
    <row r="1055" spans="1:14" x14ac:dyDescent="0.25">
      <c r="A1055" t="s">
        <v>115</v>
      </c>
      <c r="B1055" t="s">
        <v>1815</v>
      </c>
      <c r="C1055">
        <v>-25</v>
      </c>
      <c r="D1055">
        <v>120.1</v>
      </c>
      <c r="E1055">
        <v>0.1</v>
      </c>
      <c r="F1055" t="s">
        <v>66</v>
      </c>
      <c r="G1055" t="s">
        <v>66</v>
      </c>
      <c r="K1055">
        <v>0.204276027</v>
      </c>
      <c r="L1055">
        <v>0</v>
      </c>
      <c r="M1055">
        <v>0.19653324699999999</v>
      </c>
      <c r="N1055">
        <v>0</v>
      </c>
    </row>
    <row r="1056" spans="1:14" x14ac:dyDescent="0.25">
      <c r="A1056" t="s">
        <v>115</v>
      </c>
      <c r="B1056" t="s">
        <v>1815</v>
      </c>
      <c r="C1056">
        <v>120</v>
      </c>
      <c r="D1056">
        <v>1000.1</v>
      </c>
      <c r="E1056">
        <v>0.1</v>
      </c>
      <c r="F1056" t="s">
        <v>66</v>
      </c>
      <c r="G1056" t="s">
        <v>66</v>
      </c>
      <c r="K1056">
        <v>0.31026319299999999</v>
      </c>
      <c r="L1056">
        <v>0</v>
      </c>
      <c r="M1056">
        <v>0.30757852099999999</v>
      </c>
      <c r="N1056">
        <v>0</v>
      </c>
    </row>
    <row r="1057" spans="1:14" x14ac:dyDescent="0.25">
      <c r="A1057" t="s">
        <v>115</v>
      </c>
      <c r="B1057" t="s">
        <v>1815</v>
      </c>
      <c r="C1057">
        <v>1000</v>
      </c>
      <c r="D1057">
        <v>1372</v>
      </c>
      <c r="E1057">
        <v>0.1</v>
      </c>
      <c r="F1057" t="s">
        <v>66</v>
      </c>
      <c r="G1057" t="s">
        <v>66</v>
      </c>
      <c r="K1057">
        <v>0.46917668400000001</v>
      </c>
      <c r="L1057">
        <v>0</v>
      </c>
      <c r="M1057">
        <v>0.466718309</v>
      </c>
      <c r="N1057">
        <v>0</v>
      </c>
    </row>
    <row r="1058" spans="1:14" x14ac:dyDescent="0.25">
      <c r="A1058" t="s">
        <v>115</v>
      </c>
      <c r="B1058" t="s">
        <v>1815</v>
      </c>
      <c r="C1058">
        <v>1372</v>
      </c>
      <c r="D1058">
        <v>1372.1</v>
      </c>
      <c r="E1058">
        <v>0.1</v>
      </c>
      <c r="F1058" t="s">
        <v>66</v>
      </c>
      <c r="G1058" t="s">
        <v>66</v>
      </c>
      <c r="K1058">
        <v>0.46917668400000001</v>
      </c>
      <c r="L1058">
        <v>0</v>
      </c>
      <c r="M1058">
        <v>0.466718309</v>
      </c>
      <c r="N1058">
        <v>0</v>
      </c>
    </row>
    <row r="1059" spans="1:14" x14ac:dyDescent="0.25">
      <c r="A1059" t="s">
        <v>115</v>
      </c>
      <c r="B1059" t="s">
        <v>1815</v>
      </c>
      <c r="C1059">
        <v>-200</v>
      </c>
      <c r="D1059">
        <v>-99.9</v>
      </c>
      <c r="E1059">
        <v>1</v>
      </c>
      <c r="F1059" t="s">
        <v>66</v>
      </c>
      <c r="G1059" t="s">
        <v>66</v>
      </c>
      <c r="K1059">
        <v>0.70603263199999999</v>
      </c>
      <c r="L1059">
        <v>0</v>
      </c>
      <c r="M1059">
        <v>0.69302948200000003</v>
      </c>
      <c r="N1059">
        <v>0</v>
      </c>
    </row>
    <row r="1060" spans="1:14" x14ac:dyDescent="0.25">
      <c r="A1060" t="s">
        <v>115</v>
      </c>
      <c r="B1060" t="s">
        <v>1815</v>
      </c>
      <c r="C1060">
        <v>-100</v>
      </c>
      <c r="D1060">
        <v>-24.9</v>
      </c>
      <c r="E1060">
        <v>1</v>
      </c>
      <c r="F1060" t="s">
        <v>66</v>
      </c>
      <c r="G1060" t="s">
        <v>66</v>
      </c>
      <c r="K1060">
        <v>0.62924197199999998</v>
      </c>
      <c r="L1060">
        <v>0</v>
      </c>
      <c r="M1060">
        <v>0.61461633900000001</v>
      </c>
      <c r="N1060">
        <v>0</v>
      </c>
    </row>
    <row r="1061" spans="1:14" x14ac:dyDescent="0.25">
      <c r="A1061" t="s">
        <v>115</v>
      </c>
      <c r="B1061" t="s">
        <v>1815</v>
      </c>
      <c r="C1061">
        <v>-25</v>
      </c>
      <c r="D1061">
        <v>120.1</v>
      </c>
      <c r="E1061">
        <v>1</v>
      </c>
      <c r="F1061" t="s">
        <v>66</v>
      </c>
      <c r="G1061" t="s">
        <v>66</v>
      </c>
      <c r="K1061">
        <v>0.61728342700000005</v>
      </c>
      <c r="L1061">
        <v>0</v>
      </c>
      <c r="M1061">
        <v>0.60714521899999996</v>
      </c>
      <c r="N1061">
        <v>0</v>
      </c>
    </row>
    <row r="1062" spans="1:14" x14ac:dyDescent="0.25">
      <c r="A1062" t="s">
        <v>115</v>
      </c>
      <c r="B1062" t="s">
        <v>1815</v>
      </c>
      <c r="C1062">
        <v>120</v>
      </c>
      <c r="D1062">
        <v>1000.1</v>
      </c>
      <c r="E1062">
        <v>1</v>
      </c>
      <c r="F1062" t="s">
        <v>66</v>
      </c>
      <c r="G1062" t="s">
        <v>66</v>
      </c>
      <c r="K1062">
        <v>0.65668817199999996</v>
      </c>
      <c r="L1062">
        <v>0</v>
      </c>
      <c r="M1062">
        <v>0.65161687099999999</v>
      </c>
      <c r="N1062">
        <v>0</v>
      </c>
    </row>
    <row r="1063" spans="1:14" x14ac:dyDescent="0.25">
      <c r="A1063" t="s">
        <v>115</v>
      </c>
      <c r="B1063" t="s">
        <v>1815</v>
      </c>
      <c r="C1063">
        <v>1000</v>
      </c>
      <c r="D1063">
        <v>1372</v>
      </c>
      <c r="E1063">
        <v>1</v>
      </c>
      <c r="F1063" t="s">
        <v>66</v>
      </c>
      <c r="G1063" t="s">
        <v>66</v>
      </c>
      <c r="K1063">
        <v>0.74634382200000005</v>
      </c>
      <c r="L1063">
        <v>0</v>
      </c>
      <c r="M1063">
        <v>0.74015267399999995</v>
      </c>
      <c r="N1063">
        <v>0</v>
      </c>
    </row>
    <row r="1064" spans="1:14" x14ac:dyDescent="0.25">
      <c r="A1064" t="s">
        <v>115</v>
      </c>
      <c r="B1064" t="s">
        <v>1815</v>
      </c>
      <c r="C1064">
        <v>1372</v>
      </c>
      <c r="D1064">
        <v>1372.1</v>
      </c>
      <c r="E1064">
        <v>1</v>
      </c>
      <c r="F1064" t="s">
        <v>66</v>
      </c>
      <c r="G1064" t="s">
        <v>66</v>
      </c>
      <c r="K1064">
        <v>0.74634382200000005</v>
      </c>
      <c r="L1064">
        <v>0</v>
      </c>
      <c r="M1064">
        <v>0.74015267399999995</v>
      </c>
      <c r="N1064">
        <v>0</v>
      </c>
    </row>
    <row r="1065" spans="1:14" x14ac:dyDescent="0.25">
      <c r="A1065" t="s">
        <v>115</v>
      </c>
      <c r="B1065" t="s">
        <v>1849</v>
      </c>
      <c r="C1065">
        <v>-200</v>
      </c>
      <c r="D1065">
        <v>-99.9</v>
      </c>
      <c r="E1065">
        <v>0.1</v>
      </c>
      <c r="F1065" t="s">
        <v>66</v>
      </c>
      <c r="G1065" t="s">
        <v>66</v>
      </c>
      <c r="K1065">
        <v>0.47200850999999999</v>
      </c>
      <c r="L1065">
        <v>0</v>
      </c>
      <c r="M1065">
        <v>0.46682217199999998</v>
      </c>
      <c r="N1065">
        <v>0</v>
      </c>
    </row>
    <row r="1066" spans="1:14" x14ac:dyDescent="0.25">
      <c r="A1066" t="s">
        <v>115</v>
      </c>
      <c r="B1066" t="s">
        <v>1849</v>
      </c>
      <c r="C1066">
        <v>-100</v>
      </c>
      <c r="D1066">
        <v>-24.9</v>
      </c>
      <c r="E1066">
        <v>0.1</v>
      </c>
      <c r="F1066" t="s">
        <v>66</v>
      </c>
      <c r="G1066" t="s">
        <v>66</v>
      </c>
      <c r="K1066">
        <v>0.26967921099999997</v>
      </c>
      <c r="L1066">
        <v>0</v>
      </c>
      <c r="M1066">
        <v>0.26325360399999997</v>
      </c>
      <c r="N1066">
        <v>0</v>
      </c>
    </row>
    <row r="1067" spans="1:14" x14ac:dyDescent="0.25">
      <c r="A1067" t="s">
        <v>115</v>
      </c>
      <c r="B1067" t="s">
        <v>1849</v>
      </c>
      <c r="C1067">
        <v>-25</v>
      </c>
      <c r="D1067">
        <v>120.1</v>
      </c>
      <c r="E1067">
        <v>0.1</v>
      </c>
      <c r="F1067" t="s">
        <v>66</v>
      </c>
      <c r="G1067" t="s">
        <v>66</v>
      </c>
      <c r="K1067">
        <v>0.23706429000000001</v>
      </c>
      <c r="L1067">
        <v>0</v>
      </c>
      <c r="M1067">
        <v>0.229728232</v>
      </c>
      <c r="N1067">
        <v>0</v>
      </c>
    </row>
    <row r="1068" spans="1:14" x14ac:dyDescent="0.25">
      <c r="A1068" t="s">
        <v>115</v>
      </c>
      <c r="B1068" t="s">
        <v>1849</v>
      </c>
      <c r="C1068">
        <v>120</v>
      </c>
      <c r="D1068">
        <v>410.1</v>
      </c>
      <c r="E1068">
        <v>0.1</v>
      </c>
      <c r="F1068" t="s">
        <v>66</v>
      </c>
      <c r="G1068" t="s">
        <v>66</v>
      </c>
      <c r="K1068">
        <v>0.22303414499999999</v>
      </c>
      <c r="L1068">
        <v>0</v>
      </c>
      <c r="M1068">
        <v>0.218550883</v>
      </c>
      <c r="N1068">
        <v>0</v>
      </c>
    </row>
    <row r="1069" spans="1:14" x14ac:dyDescent="0.25">
      <c r="A1069" t="s">
        <v>115</v>
      </c>
      <c r="B1069" t="s">
        <v>1849</v>
      </c>
      <c r="C1069">
        <v>410</v>
      </c>
      <c r="D1069">
        <v>1300</v>
      </c>
      <c r="E1069">
        <v>0.1</v>
      </c>
      <c r="F1069" t="s">
        <v>66</v>
      </c>
      <c r="G1069" t="s">
        <v>66</v>
      </c>
      <c r="K1069">
        <v>0.321968492</v>
      </c>
      <c r="L1069">
        <v>0</v>
      </c>
      <c r="M1069">
        <v>0.31887923899999998</v>
      </c>
      <c r="N1069">
        <v>0</v>
      </c>
    </row>
    <row r="1070" spans="1:14" x14ac:dyDescent="0.25">
      <c r="A1070" t="s">
        <v>115</v>
      </c>
      <c r="B1070" t="s">
        <v>1849</v>
      </c>
      <c r="C1070">
        <v>1300</v>
      </c>
      <c r="D1070">
        <v>1300.0999999999999</v>
      </c>
      <c r="E1070">
        <v>0.1</v>
      </c>
      <c r="F1070" t="s">
        <v>66</v>
      </c>
      <c r="G1070" t="s">
        <v>66</v>
      </c>
      <c r="K1070">
        <v>0.321968492</v>
      </c>
      <c r="L1070">
        <v>0</v>
      </c>
      <c r="M1070">
        <v>0.31887923899999998</v>
      </c>
      <c r="N1070">
        <v>0</v>
      </c>
    </row>
    <row r="1071" spans="1:14" x14ac:dyDescent="0.25">
      <c r="A1071" t="s">
        <v>115</v>
      </c>
      <c r="B1071" t="s">
        <v>1849</v>
      </c>
      <c r="C1071">
        <v>-200</v>
      </c>
      <c r="D1071">
        <v>-99.9</v>
      </c>
      <c r="E1071">
        <v>1</v>
      </c>
      <c r="F1071" t="s">
        <v>66</v>
      </c>
      <c r="G1071" t="s">
        <v>66</v>
      </c>
      <c r="K1071">
        <v>0.75325912699999997</v>
      </c>
      <c r="L1071">
        <v>0</v>
      </c>
      <c r="M1071">
        <v>0.74021817099999998</v>
      </c>
      <c r="N1071">
        <v>0</v>
      </c>
    </row>
    <row r="1072" spans="1:14" x14ac:dyDescent="0.25">
      <c r="A1072" t="s">
        <v>115</v>
      </c>
      <c r="B1072" t="s">
        <v>1849</v>
      </c>
      <c r="C1072">
        <v>-100</v>
      </c>
      <c r="D1072">
        <v>-24.9</v>
      </c>
      <c r="E1072">
        <v>1</v>
      </c>
      <c r="F1072" t="s">
        <v>66</v>
      </c>
      <c r="G1072" t="s">
        <v>66</v>
      </c>
      <c r="K1072">
        <v>0.64265086000000005</v>
      </c>
      <c r="L1072">
        <v>0</v>
      </c>
      <c r="M1072">
        <v>0.63190383800000005</v>
      </c>
      <c r="N1072">
        <v>0</v>
      </c>
    </row>
    <row r="1073" spans="1:14" x14ac:dyDescent="0.25">
      <c r="A1073" t="s">
        <v>115</v>
      </c>
      <c r="B1073" t="s">
        <v>1849</v>
      </c>
      <c r="C1073">
        <v>-25</v>
      </c>
      <c r="D1073">
        <v>120.1</v>
      </c>
      <c r="E1073">
        <v>1</v>
      </c>
      <c r="F1073" t="s">
        <v>66</v>
      </c>
      <c r="G1073" t="s">
        <v>66</v>
      </c>
      <c r="K1073">
        <v>0.62966080400000002</v>
      </c>
      <c r="L1073">
        <v>0</v>
      </c>
      <c r="M1073">
        <v>0.61868817700000001</v>
      </c>
      <c r="N1073">
        <v>0</v>
      </c>
    </row>
    <row r="1074" spans="1:14" x14ac:dyDescent="0.25">
      <c r="A1074" t="s">
        <v>115</v>
      </c>
      <c r="B1074" t="s">
        <v>1849</v>
      </c>
      <c r="C1074">
        <v>120</v>
      </c>
      <c r="D1074">
        <v>410.1</v>
      </c>
      <c r="E1074">
        <v>1</v>
      </c>
      <c r="F1074" t="s">
        <v>66</v>
      </c>
      <c r="G1074" t="s">
        <v>66</v>
      </c>
      <c r="K1074">
        <v>0.62103417999999999</v>
      </c>
      <c r="L1074">
        <v>0</v>
      </c>
      <c r="M1074">
        <v>0.614625486</v>
      </c>
      <c r="N1074">
        <v>0</v>
      </c>
    </row>
    <row r="1075" spans="1:14" x14ac:dyDescent="0.25">
      <c r="A1075" t="s">
        <v>115</v>
      </c>
      <c r="B1075" t="s">
        <v>1849</v>
      </c>
      <c r="C1075">
        <v>410</v>
      </c>
      <c r="D1075">
        <v>1300</v>
      </c>
      <c r="E1075">
        <v>1</v>
      </c>
      <c r="F1075" t="s">
        <v>66</v>
      </c>
      <c r="G1075" t="s">
        <v>66</v>
      </c>
      <c r="K1075">
        <v>0.66302559000000005</v>
      </c>
      <c r="L1075">
        <v>0</v>
      </c>
      <c r="M1075">
        <v>0.65702661200000001</v>
      </c>
      <c r="N1075">
        <v>0</v>
      </c>
    </row>
    <row r="1076" spans="1:14" x14ac:dyDescent="0.25">
      <c r="A1076" t="s">
        <v>115</v>
      </c>
      <c r="B1076" t="s">
        <v>1849</v>
      </c>
      <c r="C1076">
        <v>1300</v>
      </c>
      <c r="D1076">
        <v>1300.0999999999999</v>
      </c>
      <c r="E1076">
        <v>1</v>
      </c>
      <c r="F1076" t="s">
        <v>66</v>
      </c>
      <c r="G1076" t="s">
        <v>66</v>
      </c>
      <c r="K1076">
        <v>0.66302559000000005</v>
      </c>
      <c r="L1076">
        <v>0</v>
      </c>
      <c r="M1076">
        <v>0.65702661200000001</v>
      </c>
      <c r="N1076">
        <v>0</v>
      </c>
    </row>
    <row r="1077" spans="1:14" x14ac:dyDescent="0.25">
      <c r="A1077" t="s">
        <v>115</v>
      </c>
      <c r="B1077" t="s">
        <v>1860</v>
      </c>
      <c r="C1077">
        <v>0</v>
      </c>
      <c r="D1077">
        <v>250.1</v>
      </c>
      <c r="E1077">
        <v>0.1</v>
      </c>
      <c r="F1077" t="s">
        <v>66</v>
      </c>
      <c r="G1077" t="s">
        <v>66</v>
      </c>
      <c r="K1077">
        <v>0.66952654300000003</v>
      </c>
      <c r="L1077">
        <v>0</v>
      </c>
      <c r="M1077">
        <v>0.66592057000000004</v>
      </c>
      <c r="N1077">
        <v>0</v>
      </c>
    </row>
    <row r="1078" spans="1:14" x14ac:dyDescent="0.25">
      <c r="A1078" t="s">
        <v>115</v>
      </c>
      <c r="B1078" t="s">
        <v>1860</v>
      </c>
      <c r="C1078">
        <v>250</v>
      </c>
      <c r="D1078">
        <v>400.1</v>
      </c>
      <c r="E1078">
        <v>0.1</v>
      </c>
      <c r="F1078" t="s">
        <v>66</v>
      </c>
      <c r="G1078" t="s">
        <v>66</v>
      </c>
      <c r="K1078">
        <v>0.41654469300000002</v>
      </c>
      <c r="L1078">
        <v>0</v>
      </c>
      <c r="M1078">
        <v>0.41163453</v>
      </c>
      <c r="N1078">
        <v>0</v>
      </c>
    </row>
    <row r="1079" spans="1:14" x14ac:dyDescent="0.25">
      <c r="A1079" t="s">
        <v>115</v>
      </c>
      <c r="B1079" t="s">
        <v>1860</v>
      </c>
      <c r="C1079">
        <v>400</v>
      </c>
      <c r="D1079">
        <v>1000.1</v>
      </c>
      <c r="E1079">
        <v>0.1</v>
      </c>
      <c r="F1079" t="s">
        <v>66</v>
      </c>
      <c r="G1079" t="s">
        <v>66</v>
      </c>
      <c r="K1079">
        <v>0.39416654600000001</v>
      </c>
      <c r="L1079">
        <v>0</v>
      </c>
      <c r="M1079">
        <v>0.38897399700000002</v>
      </c>
      <c r="N1079">
        <v>0</v>
      </c>
    </row>
    <row r="1080" spans="1:14" x14ac:dyDescent="0.25">
      <c r="A1080" t="s">
        <v>115</v>
      </c>
      <c r="B1080" t="s">
        <v>1860</v>
      </c>
      <c r="C1080">
        <v>1000</v>
      </c>
      <c r="D1080">
        <v>1767</v>
      </c>
      <c r="E1080">
        <v>0.1</v>
      </c>
      <c r="F1080" t="s">
        <v>66</v>
      </c>
      <c r="G1080" t="s">
        <v>66</v>
      </c>
      <c r="K1080">
        <v>0.53997687599999999</v>
      </c>
      <c r="L1080">
        <v>0</v>
      </c>
      <c r="M1080">
        <v>0.53619821999999995</v>
      </c>
      <c r="N1080">
        <v>0</v>
      </c>
    </row>
    <row r="1081" spans="1:14" x14ac:dyDescent="0.25">
      <c r="A1081" t="s">
        <v>115</v>
      </c>
      <c r="B1081" t="s">
        <v>1860</v>
      </c>
      <c r="C1081">
        <v>1767</v>
      </c>
      <c r="D1081">
        <v>1767.1</v>
      </c>
      <c r="E1081">
        <v>0.1</v>
      </c>
      <c r="F1081" t="s">
        <v>66</v>
      </c>
      <c r="G1081" t="s">
        <v>66</v>
      </c>
      <c r="K1081">
        <v>0.53997687599999999</v>
      </c>
      <c r="L1081">
        <v>0</v>
      </c>
      <c r="M1081">
        <v>0.53619821999999995</v>
      </c>
      <c r="N1081">
        <v>0</v>
      </c>
    </row>
    <row r="1082" spans="1:14" x14ac:dyDescent="0.25">
      <c r="A1082" t="s">
        <v>115</v>
      </c>
      <c r="B1082" t="s">
        <v>1860</v>
      </c>
      <c r="C1082">
        <v>0</v>
      </c>
      <c r="D1082">
        <v>250.1</v>
      </c>
      <c r="E1082">
        <v>1</v>
      </c>
      <c r="F1082" t="s">
        <v>66</v>
      </c>
      <c r="G1082" t="s">
        <v>66</v>
      </c>
      <c r="K1082">
        <v>0.89034406399999999</v>
      </c>
      <c r="L1082">
        <v>0</v>
      </c>
      <c r="M1082">
        <v>0.87946017899999995</v>
      </c>
      <c r="N1082">
        <v>0</v>
      </c>
    </row>
    <row r="1083" spans="1:14" x14ac:dyDescent="0.25">
      <c r="A1083" t="s">
        <v>115</v>
      </c>
      <c r="B1083" t="s">
        <v>1860</v>
      </c>
      <c r="C1083">
        <v>250</v>
      </c>
      <c r="D1083">
        <v>400.1</v>
      </c>
      <c r="E1083">
        <v>1</v>
      </c>
      <c r="F1083" t="s">
        <v>66</v>
      </c>
      <c r="G1083" t="s">
        <v>66</v>
      </c>
      <c r="K1083">
        <v>0.71812879500000004</v>
      </c>
      <c r="L1083">
        <v>0</v>
      </c>
      <c r="M1083">
        <v>0.70671280299999995</v>
      </c>
      <c r="N1083">
        <v>0</v>
      </c>
    </row>
    <row r="1084" spans="1:14" x14ac:dyDescent="0.25">
      <c r="A1084" t="s">
        <v>115</v>
      </c>
      <c r="B1084" t="s">
        <v>1860</v>
      </c>
      <c r="C1084">
        <v>400</v>
      </c>
      <c r="D1084">
        <v>1000.1</v>
      </c>
      <c r="E1084">
        <v>1</v>
      </c>
      <c r="F1084" t="s">
        <v>66</v>
      </c>
      <c r="G1084" t="s">
        <v>66</v>
      </c>
      <c r="K1084">
        <v>0.70538411599999995</v>
      </c>
      <c r="L1084">
        <v>0</v>
      </c>
      <c r="M1084">
        <v>0.69375843800000003</v>
      </c>
      <c r="N1084">
        <v>0</v>
      </c>
    </row>
    <row r="1085" spans="1:14" x14ac:dyDescent="0.25">
      <c r="A1085" t="s">
        <v>115</v>
      </c>
      <c r="B1085" t="s">
        <v>1860</v>
      </c>
      <c r="C1085">
        <v>1000</v>
      </c>
      <c r="D1085">
        <v>1767</v>
      </c>
      <c r="E1085">
        <v>1</v>
      </c>
      <c r="F1085" t="s">
        <v>66</v>
      </c>
      <c r="G1085" t="s">
        <v>66</v>
      </c>
      <c r="K1085">
        <v>0.79609956199999998</v>
      </c>
      <c r="L1085">
        <v>0</v>
      </c>
      <c r="M1085">
        <v>0.78581710999999999</v>
      </c>
      <c r="N1085">
        <v>0</v>
      </c>
    </row>
    <row r="1086" spans="1:14" x14ac:dyDescent="0.25">
      <c r="A1086" t="s">
        <v>115</v>
      </c>
      <c r="B1086" t="s">
        <v>1860</v>
      </c>
      <c r="C1086">
        <v>1767</v>
      </c>
      <c r="D1086">
        <v>1767.1</v>
      </c>
      <c r="E1086">
        <v>1</v>
      </c>
      <c r="F1086" t="s">
        <v>66</v>
      </c>
      <c r="G1086" t="s">
        <v>66</v>
      </c>
      <c r="K1086">
        <v>0.79609956199999998</v>
      </c>
      <c r="L1086">
        <v>0</v>
      </c>
      <c r="M1086">
        <v>0.78581710999999999</v>
      </c>
      <c r="N1086">
        <v>0</v>
      </c>
    </row>
    <row r="1087" spans="1:14" x14ac:dyDescent="0.25">
      <c r="A1087" t="s">
        <v>115</v>
      </c>
      <c r="B1087" t="s">
        <v>1869</v>
      </c>
      <c r="C1087">
        <v>0</v>
      </c>
      <c r="D1087">
        <v>250.1</v>
      </c>
      <c r="E1087">
        <v>0.1</v>
      </c>
      <c r="F1087" t="s">
        <v>66</v>
      </c>
      <c r="G1087" t="s">
        <v>66</v>
      </c>
      <c r="K1087">
        <v>0.55632015300000004</v>
      </c>
      <c r="L1087">
        <v>0</v>
      </c>
      <c r="M1087">
        <v>0.55207204200000004</v>
      </c>
      <c r="N1087">
        <v>0</v>
      </c>
    </row>
    <row r="1088" spans="1:14" x14ac:dyDescent="0.25">
      <c r="A1088" t="s">
        <v>115</v>
      </c>
      <c r="B1088" t="s">
        <v>1869</v>
      </c>
      <c r="C1088">
        <v>250</v>
      </c>
      <c r="D1088">
        <v>1000.1</v>
      </c>
      <c r="E1088">
        <v>0.1</v>
      </c>
      <c r="F1088" t="s">
        <v>66</v>
      </c>
      <c r="G1088" t="s">
        <v>66</v>
      </c>
      <c r="K1088">
        <v>0.42875922700000002</v>
      </c>
      <c r="L1088">
        <v>0</v>
      </c>
      <c r="M1088">
        <v>0.42399054200000003</v>
      </c>
      <c r="N1088">
        <v>0</v>
      </c>
    </row>
    <row r="1089" spans="1:14" x14ac:dyDescent="0.25">
      <c r="A1089" t="s">
        <v>115</v>
      </c>
      <c r="B1089" t="s">
        <v>1869</v>
      </c>
      <c r="C1089">
        <v>1000</v>
      </c>
      <c r="D1089">
        <v>1400.1</v>
      </c>
      <c r="E1089">
        <v>0.1</v>
      </c>
      <c r="F1089" t="s">
        <v>66</v>
      </c>
      <c r="G1089" t="s">
        <v>66</v>
      </c>
      <c r="K1089">
        <v>0.438600078</v>
      </c>
      <c r="L1089">
        <v>0</v>
      </c>
      <c r="M1089">
        <v>0.43393955000000001</v>
      </c>
      <c r="N1089">
        <v>0</v>
      </c>
    </row>
    <row r="1090" spans="1:14" x14ac:dyDescent="0.25">
      <c r="A1090" t="s">
        <v>115</v>
      </c>
      <c r="B1090" t="s">
        <v>1869</v>
      </c>
      <c r="C1090">
        <v>1400</v>
      </c>
      <c r="D1090">
        <v>1767</v>
      </c>
      <c r="E1090">
        <v>0.1</v>
      </c>
      <c r="F1090" t="s">
        <v>66</v>
      </c>
      <c r="G1090" t="s">
        <v>66</v>
      </c>
      <c r="K1090">
        <v>0.54056503099999997</v>
      </c>
      <c r="L1090">
        <v>0</v>
      </c>
      <c r="M1090">
        <v>0.53679051499999997</v>
      </c>
      <c r="N1090">
        <v>0</v>
      </c>
    </row>
    <row r="1091" spans="1:14" x14ac:dyDescent="0.25">
      <c r="A1091" t="s">
        <v>115</v>
      </c>
      <c r="B1091" t="s">
        <v>1869</v>
      </c>
      <c r="C1091">
        <v>1767</v>
      </c>
      <c r="D1091">
        <v>1767.1</v>
      </c>
      <c r="E1091">
        <v>0.1</v>
      </c>
      <c r="F1091" t="s">
        <v>66</v>
      </c>
      <c r="G1091" t="s">
        <v>66</v>
      </c>
      <c r="K1091">
        <v>0.54056503099999997</v>
      </c>
      <c r="L1091">
        <v>0</v>
      </c>
      <c r="M1091">
        <v>0.53679051499999997</v>
      </c>
      <c r="N1091">
        <v>0</v>
      </c>
    </row>
    <row r="1092" spans="1:14" x14ac:dyDescent="0.25">
      <c r="A1092" t="s">
        <v>115</v>
      </c>
      <c r="B1092" t="s">
        <v>1869</v>
      </c>
      <c r="C1092">
        <v>0</v>
      </c>
      <c r="D1092">
        <v>250.1</v>
      </c>
      <c r="E1092">
        <v>1</v>
      </c>
      <c r="F1092" t="s">
        <v>66</v>
      </c>
      <c r="G1092" t="s">
        <v>66</v>
      </c>
      <c r="K1092">
        <v>0.808466346</v>
      </c>
      <c r="L1092">
        <v>0</v>
      </c>
      <c r="M1092">
        <v>0.79673304099999998</v>
      </c>
      <c r="N1092">
        <v>0</v>
      </c>
    </row>
    <row r="1093" spans="1:14" x14ac:dyDescent="0.25">
      <c r="A1093" t="s">
        <v>115</v>
      </c>
      <c r="B1093" t="s">
        <v>1869</v>
      </c>
      <c r="C1093">
        <v>250</v>
      </c>
      <c r="D1093">
        <v>1000.1</v>
      </c>
      <c r="E1093">
        <v>1</v>
      </c>
      <c r="F1093" t="s">
        <v>66</v>
      </c>
      <c r="G1093" t="s">
        <v>66</v>
      </c>
      <c r="K1093">
        <v>0.72528198700000002</v>
      </c>
      <c r="L1093">
        <v>0</v>
      </c>
      <c r="M1093">
        <v>0.71398037800000003</v>
      </c>
      <c r="N1093">
        <v>0</v>
      </c>
    </row>
    <row r="1094" spans="1:14" x14ac:dyDescent="0.25">
      <c r="A1094" t="s">
        <v>115</v>
      </c>
      <c r="B1094" t="s">
        <v>1869</v>
      </c>
      <c r="C1094">
        <v>1000</v>
      </c>
      <c r="D1094">
        <v>1400.1</v>
      </c>
      <c r="E1094">
        <v>1</v>
      </c>
      <c r="F1094" t="s">
        <v>66</v>
      </c>
      <c r="G1094" t="s">
        <v>66</v>
      </c>
      <c r="K1094">
        <v>0.73114260799999997</v>
      </c>
      <c r="L1094">
        <v>0</v>
      </c>
      <c r="M1094">
        <v>0.71993300599999999</v>
      </c>
      <c r="N1094">
        <v>0</v>
      </c>
    </row>
    <row r="1095" spans="1:14" x14ac:dyDescent="0.25">
      <c r="A1095" t="s">
        <v>115</v>
      </c>
      <c r="B1095" t="s">
        <v>1869</v>
      </c>
      <c r="C1095">
        <v>1400</v>
      </c>
      <c r="D1095">
        <v>1767</v>
      </c>
      <c r="E1095">
        <v>1</v>
      </c>
      <c r="F1095" t="s">
        <v>66</v>
      </c>
      <c r="G1095" t="s">
        <v>66</v>
      </c>
      <c r="K1095">
        <v>0.79649861099999997</v>
      </c>
      <c r="L1095">
        <v>0</v>
      </c>
      <c r="M1095">
        <v>0.786221379</v>
      </c>
      <c r="N1095">
        <v>0</v>
      </c>
    </row>
    <row r="1096" spans="1:14" x14ac:dyDescent="0.25">
      <c r="A1096" t="s">
        <v>115</v>
      </c>
      <c r="B1096" t="s">
        <v>1869</v>
      </c>
      <c r="C1096">
        <v>1767</v>
      </c>
      <c r="D1096">
        <v>1767.1</v>
      </c>
      <c r="E1096">
        <v>1</v>
      </c>
      <c r="F1096" t="s">
        <v>66</v>
      </c>
      <c r="G1096" t="s">
        <v>66</v>
      </c>
      <c r="K1096">
        <v>0.79649861099999997</v>
      </c>
      <c r="L1096">
        <v>0</v>
      </c>
      <c r="M1096">
        <v>0.786221379</v>
      </c>
      <c r="N1096">
        <v>0</v>
      </c>
    </row>
    <row r="1097" spans="1:14" x14ac:dyDescent="0.25">
      <c r="A1097" t="s">
        <v>115</v>
      </c>
      <c r="B1097" t="s">
        <v>1878</v>
      </c>
      <c r="C1097">
        <v>-250</v>
      </c>
      <c r="D1097">
        <v>-149.9</v>
      </c>
      <c r="E1097">
        <v>0.1</v>
      </c>
      <c r="F1097" t="s">
        <v>66</v>
      </c>
      <c r="G1097" t="s">
        <v>66</v>
      </c>
      <c r="K1097">
        <v>0.55536480200000005</v>
      </c>
      <c r="L1097">
        <v>0</v>
      </c>
      <c r="M1097">
        <v>0.55057507900000002</v>
      </c>
      <c r="N1097">
        <v>0</v>
      </c>
    </row>
    <row r="1098" spans="1:14" x14ac:dyDescent="0.25">
      <c r="A1098" t="s">
        <v>115</v>
      </c>
      <c r="B1098" t="s">
        <v>1878</v>
      </c>
      <c r="C1098">
        <v>-150</v>
      </c>
      <c r="D1098">
        <v>0.1</v>
      </c>
      <c r="E1098">
        <v>0.1</v>
      </c>
      <c r="F1098" t="s">
        <v>66</v>
      </c>
      <c r="G1098" t="s">
        <v>66</v>
      </c>
      <c r="K1098">
        <v>0.29307530900000001</v>
      </c>
      <c r="L1098">
        <v>0</v>
      </c>
      <c r="M1098">
        <v>0.28549186100000001</v>
      </c>
      <c r="N1098">
        <v>0</v>
      </c>
    </row>
    <row r="1099" spans="1:14" x14ac:dyDescent="0.25">
      <c r="A1099" t="s">
        <v>115</v>
      </c>
      <c r="B1099" t="s">
        <v>1878</v>
      </c>
      <c r="C1099">
        <v>0</v>
      </c>
      <c r="D1099">
        <v>120.1</v>
      </c>
      <c r="E1099">
        <v>0.1</v>
      </c>
      <c r="F1099" t="s">
        <v>66</v>
      </c>
      <c r="G1099" t="s">
        <v>66</v>
      </c>
      <c r="K1099">
        <v>0.20014928100000001</v>
      </c>
      <c r="L1099">
        <v>0</v>
      </c>
      <c r="M1099">
        <v>0.19650714699999999</v>
      </c>
      <c r="N1099">
        <v>0</v>
      </c>
    </row>
    <row r="1100" spans="1:14" x14ac:dyDescent="0.25">
      <c r="A1100" t="s">
        <v>115</v>
      </c>
      <c r="B1100" t="s">
        <v>1878</v>
      </c>
      <c r="C1100">
        <v>120</v>
      </c>
      <c r="D1100">
        <v>400</v>
      </c>
      <c r="E1100">
        <v>0.1</v>
      </c>
      <c r="F1100" t="s">
        <v>66</v>
      </c>
      <c r="G1100" t="s">
        <v>66</v>
      </c>
      <c r="K1100">
        <v>0.17895368</v>
      </c>
      <c r="L1100">
        <v>0</v>
      </c>
      <c r="M1100">
        <v>0.17487064799999999</v>
      </c>
      <c r="N1100">
        <v>0</v>
      </c>
    </row>
    <row r="1101" spans="1:14" x14ac:dyDescent="0.25">
      <c r="A1101" t="s">
        <v>115</v>
      </c>
      <c r="B1101" t="s">
        <v>1878</v>
      </c>
      <c r="C1101">
        <v>400</v>
      </c>
      <c r="D1101">
        <v>400.1</v>
      </c>
      <c r="E1101">
        <v>0.1</v>
      </c>
      <c r="F1101" t="s">
        <v>66</v>
      </c>
      <c r="G1101" t="s">
        <v>66</v>
      </c>
      <c r="K1101">
        <v>0.17895368</v>
      </c>
      <c r="L1101">
        <v>0</v>
      </c>
      <c r="M1101">
        <v>0.17487064799999999</v>
      </c>
      <c r="N1101">
        <v>0</v>
      </c>
    </row>
    <row r="1102" spans="1:14" x14ac:dyDescent="0.25">
      <c r="A1102" t="s">
        <v>115</v>
      </c>
      <c r="B1102" t="s">
        <v>1878</v>
      </c>
      <c r="C1102">
        <v>-250</v>
      </c>
      <c r="D1102">
        <v>-149.9</v>
      </c>
      <c r="E1102">
        <v>1</v>
      </c>
      <c r="F1102" t="s">
        <v>66</v>
      </c>
      <c r="G1102" t="s">
        <v>66</v>
      </c>
      <c r="K1102">
        <v>0.80890141400000004</v>
      </c>
      <c r="L1102">
        <v>0</v>
      </c>
      <c r="M1102">
        <v>0.79569649899999995</v>
      </c>
      <c r="N1102">
        <v>0</v>
      </c>
    </row>
    <row r="1103" spans="1:14" x14ac:dyDescent="0.25">
      <c r="A1103" t="s">
        <v>115</v>
      </c>
      <c r="B1103" t="s">
        <v>1878</v>
      </c>
      <c r="C1103">
        <v>-150</v>
      </c>
      <c r="D1103">
        <v>0.1</v>
      </c>
      <c r="E1103">
        <v>1</v>
      </c>
      <c r="F1103" t="s">
        <v>66</v>
      </c>
      <c r="G1103" t="s">
        <v>66</v>
      </c>
      <c r="K1103">
        <v>0.65502346499999997</v>
      </c>
      <c r="L1103">
        <v>0</v>
      </c>
      <c r="M1103">
        <v>0.64148702499999999</v>
      </c>
      <c r="N1103">
        <v>0</v>
      </c>
    </row>
    <row r="1104" spans="1:14" x14ac:dyDescent="0.25">
      <c r="A1104" t="s">
        <v>115</v>
      </c>
      <c r="B1104" t="s">
        <v>1878</v>
      </c>
      <c r="C1104">
        <v>0</v>
      </c>
      <c r="D1104">
        <v>120.1</v>
      </c>
      <c r="E1104">
        <v>1</v>
      </c>
      <c r="F1104" t="s">
        <v>66</v>
      </c>
      <c r="G1104" t="s">
        <v>66</v>
      </c>
      <c r="K1104">
        <v>0.61187724499999996</v>
      </c>
      <c r="L1104">
        <v>0</v>
      </c>
      <c r="M1104">
        <v>0.60713677099999996</v>
      </c>
      <c r="N1104">
        <v>0</v>
      </c>
    </row>
    <row r="1105" spans="1:14" x14ac:dyDescent="0.25">
      <c r="A1105" t="s">
        <v>115</v>
      </c>
      <c r="B1105" t="s">
        <v>1878</v>
      </c>
      <c r="C1105">
        <v>120</v>
      </c>
      <c r="D1105">
        <v>400</v>
      </c>
      <c r="E1105">
        <v>1</v>
      </c>
      <c r="F1105" t="s">
        <v>66</v>
      </c>
      <c r="G1105" t="s">
        <v>66</v>
      </c>
      <c r="K1105">
        <v>0.60527551300000004</v>
      </c>
      <c r="L1105">
        <v>0</v>
      </c>
      <c r="M1105">
        <v>0.600482925</v>
      </c>
      <c r="N1105">
        <v>0</v>
      </c>
    </row>
    <row r="1106" spans="1:14" x14ac:dyDescent="0.25">
      <c r="A1106" t="s">
        <v>115</v>
      </c>
      <c r="B1106" t="s">
        <v>1878</v>
      </c>
      <c r="C1106">
        <v>400</v>
      </c>
      <c r="D1106">
        <v>400.1</v>
      </c>
      <c r="E1106">
        <v>1</v>
      </c>
      <c r="F1106" t="s">
        <v>66</v>
      </c>
      <c r="G1106" t="s">
        <v>66</v>
      </c>
      <c r="K1106">
        <v>0.60527551300000004</v>
      </c>
      <c r="L1106">
        <v>0</v>
      </c>
      <c r="M1106">
        <v>0.600482925</v>
      </c>
      <c r="N1106">
        <v>0</v>
      </c>
    </row>
    <row r="1107" spans="1:14" x14ac:dyDescent="0.25">
      <c r="A1107" t="s">
        <v>115</v>
      </c>
      <c r="B1107" t="s">
        <v>1887</v>
      </c>
      <c r="C1107">
        <v>-200</v>
      </c>
      <c r="D1107">
        <v>0.1</v>
      </c>
      <c r="E1107">
        <v>0.1</v>
      </c>
      <c r="F1107" t="s">
        <v>66</v>
      </c>
      <c r="G1107" t="s">
        <v>66</v>
      </c>
      <c r="K1107">
        <v>0.13102279</v>
      </c>
      <c r="L1107">
        <v>0</v>
      </c>
      <c r="M1107">
        <v>0.116270806</v>
      </c>
      <c r="N1107">
        <v>0</v>
      </c>
    </row>
    <row r="1108" spans="1:14" x14ac:dyDescent="0.25">
      <c r="A1108" t="s">
        <v>115</v>
      </c>
      <c r="B1108" t="s">
        <v>1887</v>
      </c>
      <c r="C1108">
        <v>0</v>
      </c>
      <c r="D1108">
        <v>100.1</v>
      </c>
      <c r="E1108">
        <v>0.1</v>
      </c>
      <c r="F1108" t="s">
        <v>66</v>
      </c>
      <c r="G1108" t="s">
        <v>66</v>
      </c>
      <c r="K1108">
        <v>0.165710737</v>
      </c>
      <c r="L1108">
        <v>0</v>
      </c>
      <c r="M1108">
        <v>0.15431129900000001</v>
      </c>
      <c r="N1108">
        <v>0</v>
      </c>
    </row>
    <row r="1109" spans="1:14" x14ac:dyDescent="0.25">
      <c r="A1109" t="s">
        <v>115</v>
      </c>
      <c r="B1109" t="s">
        <v>1887</v>
      </c>
      <c r="C1109">
        <v>100</v>
      </c>
      <c r="D1109">
        <v>300.10000000000002</v>
      </c>
      <c r="E1109">
        <v>0.1</v>
      </c>
      <c r="F1109" t="s">
        <v>66</v>
      </c>
      <c r="G1109" t="s">
        <v>66</v>
      </c>
      <c r="K1109">
        <v>0.165710737</v>
      </c>
      <c r="L1109">
        <v>0</v>
      </c>
      <c r="M1109">
        <v>0.15431129900000001</v>
      </c>
      <c r="N1109">
        <v>0</v>
      </c>
    </row>
    <row r="1110" spans="1:14" x14ac:dyDescent="0.25">
      <c r="A1110" t="s">
        <v>115</v>
      </c>
      <c r="B1110" t="s">
        <v>1887</v>
      </c>
      <c r="C1110">
        <v>300</v>
      </c>
      <c r="D1110">
        <v>400.1</v>
      </c>
      <c r="E1110">
        <v>0.1</v>
      </c>
      <c r="F1110" t="s">
        <v>66</v>
      </c>
      <c r="G1110" t="s">
        <v>66</v>
      </c>
      <c r="K1110">
        <v>0.22203263600000001</v>
      </c>
      <c r="L1110">
        <v>0</v>
      </c>
      <c r="M1110">
        <v>0.21365959000000001</v>
      </c>
      <c r="N1110">
        <v>0</v>
      </c>
    </row>
    <row r="1111" spans="1:14" x14ac:dyDescent="0.25">
      <c r="A1111" t="s">
        <v>115</v>
      </c>
      <c r="B1111" t="s">
        <v>1887</v>
      </c>
      <c r="C1111">
        <v>400</v>
      </c>
      <c r="D1111">
        <v>630.1</v>
      </c>
      <c r="E1111">
        <v>0.1</v>
      </c>
      <c r="F1111" t="s">
        <v>66</v>
      </c>
      <c r="G1111" t="s">
        <v>66</v>
      </c>
      <c r="K1111">
        <v>0.259995115</v>
      </c>
      <c r="L1111">
        <v>0</v>
      </c>
      <c r="M1111">
        <v>0.25288216299999999</v>
      </c>
      <c r="N1111">
        <v>0</v>
      </c>
    </row>
    <row r="1112" spans="1:14" x14ac:dyDescent="0.25">
      <c r="A1112" t="s">
        <v>115</v>
      </c>
      <c r="B1112" t="s">
        <v>1887</v>
      </c>
      <c r="C1112">
        <v>630</v>
      </c>
      <c r="D1112">
        <v>800</v>
      </c>
      <c r="E1112">
        <v>0.1</v>
      </c>
      <c r="F1112" t="s">
        <v>66</v>
      </c>
      <c r="G1112" t="s">
        <v>66</v>
      </c>
      <c r="K1112">
        <v>0.43496643800000001</v>
      </c>
      <c r="L1112">
        <v>0</v>
      </c>
      <c r="M1112">
        <v>0.43075251799999997</v>
      </c>
      <c r="N1112">
        <v>0</v>
      </c>
    </row>
    <row r="1113" spans="1:14" x14ac:dyDescent="0.25">
      <c r="A1113" t="s">
        <v>115</v>
      </c>
      <c r="B1113" t="s">
        <v>1887</v>
      </c>
      <c r="C1113">
        <v>800</v>
      </c>
      <c r="D1113">
        <v>800.1</v>
      </c>
      <c r="E1113">
        <v>0.1</v>
      </c>
      <c r="F1113" t="s">
        <v>66</v>
      </c>
      <c r="G1113" t="s">
        <v>66</v>
      </c>
      <c r="K1113">
        <v>0.43496643800000001</v>
      </c>
      <c r="L1113">
        <v>0</v>
      </c>
      <c r="M1113">
        <v>0.43075251799999997</v>
      </c>
      <c r="N1113">
        <v>0</v>
      </c>
    </row>
    <row r="1114" spans="1:14" x14ac:dyDescent="0.25">
      <c r="A1114" t="s">
        <v>115</v>
      </c>
      <c r="B1114" t="s">
        <v>1887</v>
      </c>
      <c r="C1114">
        <v>-200</v>
      </c>
      <c r="D1114">
        <v>0.1</v>
      </c>
      <c r="E1114">
        <v>1</v>
      </c>
      <c r="F1114" t="s">
        <v>66</v>
      </c>
      <c r="G1114" t="s">
        <v>66</v>
      </c>
      <c r="K1114">
        <v>0.60095134800000005</v>
      </c>
      <c r="L1114">
        <v>0</v>
      </c>
      <c r="M1114">
        <v>0.588685177</v>
      </c>
      <c r="N1114">
        <v>0</v>
      </c>
    </row>
    <row r="1115" spans="1:14" x14ac:dyDescent="0.25">
      <c r="A1115" t="s">
        <v>115</v>
      </c>
      <c r="B1115" t="s">
        <v>1887</v>
      </c>
      <c r="C1115">
        <v>0</v>
      </c>
      <c r="D1115">
        <v>100.1</v>
      </c>
      <c r="E1115">
        <v>1</v>
      </c>
      <c r="F1115" t="s">
        <v>66</v>
      </c>
      <c r="G1115" t="s">
        <v>66</v>
      </c>
      <c r="K1115">
        <v>0.60945516600000005</v>
      </c>
      <c r="L1115">
        <v>0</v>
      </c>
      <c r="M1115">
        <v>0.59736363699999995</v>
      </c>
      <c r="N1115">
        <v>0</v>
      </c>
    </row>
    <row r="1116" spans="1:14" x14ac:dyDescent="0.25">
      <c r="A1116" t="s">
        <v>115</v>
      </c>
      <c r="B1116" t="s">
        <v>1887</v>
      </c>
      <c r="C1116">
        <v>100</v>
      </c>
      <c r="D1116">
        <v>300.10000000000002</v>
      </c>
      <c r="E1116">
        <v>1</v>
      </c>
      <c r="F1116" t="s">
        <v>66</v>
      </c>
      <c r="G1116" t="s">
        <v>66</v>
      </c>
      <c r="K1116">
        <v>0.60945516600000005</v>
      </c>
      <c r="L1116">
        <v>0</v>
      </c>
      <c r="M1116">
        <v>0.59736363699999995</v>
      </c>
      <c r="N1116">
        <v>0</v>
      </c>
    </row>
    <row r="1117" spans="1:14" x14ac:dyDescent="0.25">
      <c r="A1117" t="s">
        <v>115</v>
      </c>
      <c r="B1117" t="s">
        <v>1887</v>
      </c>
      <c r="C1117">
        <v>300</v>
      </c>
      <c r="D1117">
        <v>400.1</v>
      </c>
      <c r="E1117">
        <v>1</v>
      </c>
      <c r="F1117" t="s">
        <v>66</v>
      </c>
      <c r="G1117" t="s">
        <v>66</v>
      </c>
      <c r="K1117">
        <v>0.62711565300000005</v>
      </c>
      <c r="L1117">
        <v>0</v>
      </c>
      <c r="M1117">
        <v>0.61537123599999999</v>
      </c>
      <c r="N1117">
        <v>0</v>
      </c>
    </row>
    <row r="1118" spans="1:14" x14ac:dyDescent="0.25">
      <c r="A1118" t="s">
        <v>115</v>
      </c>
      <c r="B1118" t="s">
        <v>1887</v>
      </c>
      <c r="C1118">
        <v>400</v>
      </c>
      <c r="D1118">
        <v>630.1</v>
      </c>
      <c r="E1118">
        <v>1</v>
      </c>
      <c r="F1118" t="s">
        <v>66</v>
      </c>
      <c r="G1118" t="s">
        <v>66</v>
      </c>
      <c r="K1118">
        <v>0.64153956300000003</v>
      </c>
      <c r="L1118">
        <v>0</v>
      </c>
      <c r="M1118">
        <v>0.63006406500000001</v>
      </c>
      <c r="N1118">
        <v>0</v>
      </c>
    </row>
    <row r="1119" spans="1:14" x14ac:dyDescent="0.25">
      <c r="A1119" t="s">
        <v>115</v>
      </c>
      <c r="B1119" t="s">
        <v>1887</v>
      </c>
      <c r="C1119">
        <v>630</v>
      </c>
      <c r="D1119">
        <v>800</v>
      </c>
      <c r="E1119">
        <v>1</v>
      </c>
      <c r="F1119" t="s">
        <v>66</v>
      </c>
      <c r="G1119" t="s">
        <v>66</v>
      </c>
      <c r="K1119">
        <v>0.73018583500000001</v>
      </c>
      <c r="L1119">
        <v>0</v>
      </c>
      <c r="M1119">
        <v>0.72012434299999994</v>
      </c>
      <c r="N1119">
        <v>0</v>
      </c>
    </row>
    <row r="1120" spans="1:14" x14ac:dyDescent="0.25">
      <c r="A1120" t="s">
        <v>115</v>
      </c>
      <c r="B1120" t="s">
        <v>1887</v>
      </c>
      <c r="C1120">
        <v>800</v>
      </c>
      <c r="D1120">
        <v>800.1</v>
      </c>
      <c r="E1120">
        <v>1</v>
      </c>
      <c r="F1120" t="s">
        <v>66</v>
      </c>
      <c r="G1120" t="s">
        <v>66</v>
      </c>
      <c r="K1120">
        <v>0.73018583500000001</v>
      </c>
      <c r="L1120">
        <v>0</v>
      </c>
      <c r="M1120">
        <v>0.72012434299999994</v>
      </c>
      <c r="N1120">
        <v>0</v>
      </c>
    </row>
    <row r="1121" spans="1:14" x14ac:dyDescent="0.25">
      <c r="A1121" t="s">
        <v>115</v>
      </c>
      <c r="B1121" t="s">
        <v>1900</v>
      </c>
      <c r="C1121">
        <v>-200</v>
      </c>
      <c r="D1121">
        <v>0.1</v>
      </c>
      <c r="E1121">
        <v>0.1</v>
      </c>
      <c r="F1121" t="s">
        <v>66</v>
      </c>
      <c r="G1121" t="s">
        <v>66</v>
      </c>
      <c r="K1121">
        <v>0.103093619</v>
      </c>
      <c r="L1121">
        <v>0</v>
      </c>
      <c r="M1121">
        <v>8.3547729000000001E-2</v>
      </c>
      <c r="N1121">
        <v>0</v>
      </c>
    </row>
    <row r="1122" spans="1:14" x14ac:dyDescent="0.25">
      <c r="A1122" t="s">
        <v>115</v>
      </c>
      <c r="B1122" t="s">
        <v>1900</v>
      </c>
      <c r="C1122">
        <v>0</v>
      </c>
      <c r="D1122">
        <v>100.1</v>
      </c>
      <c r="E1122">
        <v>0.1</v>
      </c>
      <c r="F1122" t="s">
        <v>66</v>
      </c>
      <c r="G1122" t="s">
        <v>66</v>
      </c>
      <c r="K1122">
        <v>0.117069308</v>
      </c>
      <c r="L1122">
        <v>0</v>
      </c>
      <c r="M1122">
        <v>0.10028535099999999</v>
      </c>
      <c r="N1122">
        <v>0</v>
      </c>
    </row>
    <row r="1123" spans="1:14" x14ac:dyDescent="0.25">
      <c r="A1123" t="s">
        <v>115</v>
      </c>
      <c r="B1123" t="s">
        <v>1900</v>
      </c>
      <c r="C1123">
        <v>100</v>
      </c>
      <c r="D1123">
        <v>260.10000000000002</v>
      </c>
      <c r="E1123">
        <v>0.1</v>
      </c>
      <c r="F1123" t="s">
        <v>66</v>
      </c>
      <c r="G1123" t="s">
        <v>66</v>
      </c>
      <c r="K1123">
        <v>0.117069308</v>
      </c>
      <c r="L1123">
        <v>0</v>
      </c>
      <c r="M1123">
        <v>0.10028535099999999</v>
      </c>
      <c r="N1123">
        <v>0</v>
      </c>
    </row>
    <row r="1124" spans="1:14" x14ac:dyDescent="0.25">
      <c r="A1124" t="s">
        <v>115</v>
      </c>
      <c r="B1124" t="s">
        <v>1900</v>
      </c>
      <c r="C1124">
        <v>260</v>
      </c>
      <c r="D1124">
        <v>300.10000000000002</v>
      </c>
      <c r="E1124">
        <v>0.1</v>
      </c>
      <c r="F1124" t="s">
        <v>66</v>
      </c>
      <c r="G1124" t="s">
        <v>66</v>
      </c>
      <c r="K1124">
        <v>0.15328217499999999</v>
      </c>
      <c r="L1124">
        <v>0</v>
      </c>
      <c r="M1124">
        <v>0.140880637</v>
      </c>
      <c r="N1124">
        <v>0</v>
      </c>
    </row>
    <row r="1125" spans="1:14" x14ac:dyDescent="0.25">
      <c r="A1125" t="s">
        <v>115</v>
      </c>
      <c r="B1125" t="s">
        <v>1900</v>
      </c>
      <c r="C1125">
        <v>300</v>
      </c>
      <c r="D1125">
        <v>400.1</v>
      </c>
      <c r="E1125">
        <v>0.1</v>
      </c>
      <c r="F1125" t="s">
        <v>66</v>
      </c>
      <c r="G1125" t="s">
        <v>66</v>
      </c>
      <c r="K1125">
        <v>0.16999556299999999</v>
      </c>
      <c r="L1125">
        <v>0</v>
      </c>
      <c r="M1125">
        <v>0.15890380900000001</v>
      </c>
      <c r="N1125">
        <v>0</v>
      </c>
    </row>
    <row r="1126" spans="1:14" x14ac:dyDescent="0.25">
      <c r="A1126" t="s">
        <v>115</v>
      </c>
      <c r="B1126" t="s">
        <v>1900</v>
      </c>
      <c r="C1126">
        <v>400</v>
      </c>
      <c r="D1126">
        <v>600.1</v>
      </c>
      <c r="E1126">
        <v>0.1</v>
      </c>
      <c r="F1126" t="s">
        <v>66</v>
      </c>
      <c r="G1126" t="s">
        <v>66</v>
      </c>
      <c r="K1126">
        <v>0.17203912299999999</v>
      </c>
      <c r="L1126">
        <v>0</v>
      </c>
      <c r="M1126">
        <v>0.16108813899999999</v>
      </c>
      <c r="N1126">
        <v>0</v>
      </c>
    </row>
    <row r="1127" spans="1:14" x14ac:dyDescent="0.25">
      <c r="A1127" t="s">
        <v>115</v>
      </c>
      <c r="B1127" t="s">
        <v>1900</v>
      </c>
      <c r="C1127">
        <v>600</v>
      </c>
      <c r="D1127">
        <v>630</v>
      </c>
      <c r="E1127">
        <v>0.1</v>
      </c>
      <c r="F1127" t="s">
        <v>66</v>
      </c>
      <c r="G1127" t="s">
        <v>66</v>
      </c>
      <c r="K1127">
        <v>0.47301427699999998</v>
      </c>
      <c r="L1127">
        <v>0</v>
      </c>
      <c r="M1127">
        <v>0.46914223399999999</v>
      </c>
      <c r="N1127">
        <v>0</v>
      </c>
    </row>
    <row r="1128" spans="1:14" x14ac:dyDescent="0.25">
      <c r="A1128" t="s">
        <v>115</v>
      </c>
      <c r="B1128" t="s">
        <v>1900</v>
      </c>
      <c r="C1128">
        <v>630</v>
      </c>
      <c r="D1128">
        <v>630.1</v>
      </c>
      <c r="E1128">
        <v>0.1</v>
      </c>
      <c r="F1128" t="s">
        <v>66</v>
      </c>
      <c r="G1128" t="s">
        <v>66</v>
      </c>
      <c r="K1128">
        <v>0.47301427699999998</v>
      </c>
      <c r="L1128">
        <v>0</v>
      </c>
      <c r="M1128">
        <v>0.46914223399999999</v>
      </c>
      <c r="N1128">
        <v>0</v>
      </c>
    </row>
    <row r="1129" spans="1:14" x14ac:dyDescent="0.25">
      <c r="A1129" t="s">
        <v>115</v>
      </c>
      <c r="B1129" t="s">
        <v>1900</v>
      </c>
      <c r="C1129">
        <v>-200</v>
      </c>
      <c r="D1129">
        <v>0.1</v>
      </c>
      <c r="E1129">
        <v>1</v>
      </c>
      <c r="F1129" t="s">
        <v>66</v>
      </c>
      <c r="G1129" t="s">
        <v>66</v>
      </c>
      <c r="K1129">
        <v>0.59548622600000001</v>
      </c>
      <c r="L1129">
        <v>0</v>
      </c>
      <c r="M1129">
        <v>0.58310510299999996</v>
      </c>
      <c r="N1129">
        <v>0</v>
      </c>
    </row>
    <row r="1130" spans="1:14" x14ac:dyDescent="0.25">
      <c r="A1130" t="s">
        <v>115</v>
      </c>
      <c r="B1130" t="s">
        <v>1900</v>
      </c>
      <c r="C1130">
        <v>0</v>
      </c>
      <c r="D1130">
        <v>100.1</v>
      </c>
      <c r="E1130">
        <v>1</v>
      </c>
      <c r="F1130" t="s">
        <v>66</v>
      </c>
      <c r="G1130" t="s">
        <v>66</v>
      </c>
      <c r="K1130">
        <v>0.59806418900000002</v>
      </c>
      <c r="L1130">
        <v>0</v>
      </c>
      <c r="M1130">
        <v>0.58573755999999999</v>
      </c>
      <c r="N1130">
        <v>0</v>
      </c>
    </row>
    <row r="1131" spans="1:14" x14ac:dyDescent="0.25">
      <c r="A1131" t="s">
        <v>115</v>
      </c>
      <c r="B1131" t="s">
        <v>1900</v>
      </c>
      <c r="C1131">
        <v>100</v>
      </c>
      <c r="D1131">
        <v>260.10000000000002</v>
      </c>
      <c r="E1131">
        <v>1</v>
      </c>
      <c r="F1131" t="s">
        <v>66</v>
      </c>
      <c r="G1131" t="s">
        <v>66</v>
      </c>
      <c r="K1131">
        <v>0.59806418900000002</v>
      </c>
      <c r="L1131">
        <v>0</v>
      </c>
      <c r="M1131">
        <v>0.58573755999999999</v>
      </c>
      <c r="N1131">
        <v>0</v>
      </c>
    </row>
    <row r="1132" spans="1:14" x14ac:dyDescent="0.25">
      <c r="A1132" t="s">
        <v>115</v>
      </c>
      <c r="B1132" t="s">
        <v>1900</v>
      </c>
      <c r="C1132">
        <v>260</v>
      </c>
      <c r="D1132">
        <v>300.10000000000002</v>
      </c>
      <c r="E1132">
        <v>1</v>
      </c>
      <c r="F1132" t="s">
        <v>66</v>
      </c>
      <c r="G1132" t="s">
        <v>66</v>
      </c>
      <c r="K1132">
        <v>0.60619384399999998</v>
      </c>
      <c r="L1132">
        <v>0</v>
      </c>
      <c r="M1132">
        <v>0.59403593399999999</v>
      </c>
      <c r="N1132">
        <v>0</v>
      </c>
    </row>
    <row r="1133" spans="1:14" x14ac:dyDescent="0.25">
      <c r="A1133" t="s">
        <v>115</v>
      </c>
      <c r="B1133" t="s">
        <v>1900</v>
      </c>
      <c r="C1133">
        <v>300</v>
      </c>
      <c r="D1133">
        <v>400.1</v>
      </c>
      <c r="E1133">
        <v>1</v>
      </c>
      <c r="F1133" t="s">
        <v>66</v>
      </c>
      <c r="G1133" t="s">
        <v>66</v>
      </c>
      <c r="K1133">
        <v>0.61063413099999997</v>
      </c>
      <c r="L1133">
        <v>0</v>
      </c>
      <c r="M1133">
        <v>0.59856641899999996</v>
      </c>
      <c r="N1133">
        <v>0</v>
      </c>
    </row>
    <row r="1134" spans="1:14" x14ac:dyDescent="0.25">
      <c r="A1134" t="s">
        <v>115</v>
      </c>
      <c r="B1134" t="s">
        <v>1900</v>
      </c>
      <c r="C1134">
        <v>400</v>
      </c>
      <c r="D1134">
        <v>600.1</v>
      </c>
      <c r="E1134">
        <v>1</v>
      </c>
      <c r="F1134" t="s">
        <v>66</v>
      </c>
      <c r="G1134" t="s">
        <v>66</v>
      </c>
      <c r="K1134">
        <v>0.61120619300000001</v>
      </c>
      <c r="L1134">
        <v>0</v>
      </c>
      <c r="M1134">
        <v>0.59915000299999999</v>
      </c>
      <c r="N1134">
        <v>0</v>
      </c>
    </row>
    <row r="1135" spans="1:14" x14ac:dyDescent="0.25">
      <c r="A1135" t="s">
        <v>115</v>
      </c>
      <c r="B1135" t="s">
        <v>1900</v>
      </c>
      <c r="C1135">
        <v>600</v>
      </c>
      <c r="D1135">
        <v>630</v>
      </c>
      <c r="E1135">
        <v>1</v>
      </c>
      <c r="F1135" t="s">
        <v>66</v>
      </c>
      <c r="G1135" t="s">
        <v>66</v>
      </c>
      <c r="K1135">
        <v>0.75347067499999998</v>
      </c>
      <c r="L1135">
        <v>0</v>
      </c>
      <c r="M1135">
        <v>0.74372425900000005</v>
      </c>
      <c r="N1135">
        <v>0</v>
      </c>
    </row>
    <row r="1136" spans="1:14" x14ac:dyDescent="0.25">
      <c r="A1136" t="s">
        <v>115</v>
      </c>
      <c r="B1136" t="s">
        <v>1900</v>
      </c>
      <c r="C1136">
        <v>630</v>
      </c>
      <c r="D1136">
        <v>630.1</v>
      </c>
      <c r="E1136">
        <v>1</v>
      </c>
      <c r="F1136" t="s">
        <v>66</v>
      </c>
      <c r="G1136" t="s">
        <v>66</v>
      </c>
      <c r="K1136">
        <v>0.75347067499999998</v>
      </c>
      <c r="L1136">
        <v>0</v>
      </c>
      <c r="M1136">
        <v>0.74372425900000005</v>
      </c>
      <c r="N1136">
        <v>0</v>
      </c>
    </row>
    <row r="1137" spans="1:14" x14ac:dyDescent="0.25">
      <c r="A1137" t="s">
        <v>115</v>
      </c>
      <c r="B1137" t="s">
        <v>1718</v>
      </c>
      <c r="C1137">
        <v>-418</v>
      </c>
      <c r="D1137">
        <v>-147.9</v>
      </c>
      <c r="E1137">
        <v>0.1</v>
      </c>
      <c r="F1137" t="s">
        <v>69</v>
      </c>
      <c r="G1137" t="s">
        <v>69</v>
      </c>
      <c r="K1137">
        <v>1.046246556</v>
      </c>
      <c r="L1137">
        <v>0</v>
      </c>
      <c r="M1137">
        <v>1.0432597260000001</v>
      </c>
      <c r="N1137">
        <v>0</v>
      </c>
    </row>
    <row r="1138" spans="1:14" x14ac:dyDescent="0.25">
      <c r="A1138" t="s">
        <v>115</v>
      </c>
      <c r="B1138" t="s">
        <v>1718</v>
      </c>
      <c r="C1138">
        <v>-148</v>
      </c>
      <c r="D1138">
        <v>-12.9</v>
      </c>
      <c r="E1138">
        <v>0.1</v>
      </c>
      <c r="F1138" t="s">
        <v>69</v>
      </c>
      <c r="G1138" t="s">
        <v>69</v>
      </c>
      <c r="K1138">
        <v>0.34659772799999999</v>
      </c>
      <c r="L1138">
        <v>0</v>
      </c>
      <c r="M1138">
        <v>0.34484265600000003</v>
      </c>
      <c r="N1138">
        <v>0</v>
      </c>
    </row>
    <row r="1139" spans="1:14" x14ac:dyDescent="0.25">
      <c r="A1139" t="s">
        <v>115</v>
      </c>
      <c r="B1139" t="s">
        <v>1718</v>
      </c>
      <c r="C1139">
        <v>-13</v>
      </c>
      <c r="D1139">
        <v>662.1</v>
      </c>
      <c r="E1139">
        <v>0.1</v>
      </c>
      <c r="F1139" t="s">
        <v>69</v>
      </c>
      <c r="G1139" t="s">
        <v>69</v>
      </c>
      <c r="K1139">
        <v>0.30436869799999999</v>
      </c>
      <c r="L1139">
        <v>0</v>
      </c>
      <c r="M1139">
        <v>0.30236860999999998</v>
      </c>
      <c r="N1139">
        <v>0</v>
      </c>
    </row>
    <row r="1140" spans="1:14" x14ac:dyDescent="0.25">
      <c r="A1140" t="s">
        <v>115</v>
      </c>
      <c r="B1140" t="s">
        <v>1718</v>
      </c>
      <c r="C1140">
        <v>662</v>
      </c>
      <c r="D1140">
        <v>1202.0999999999999</v>
      </c>
      <c r="E1140">
        <v>0.1</v>
      </c>
      <c r="F1140" t="s">
        <v>69</v>
      </c>
      <c r="G1140" t="s">
        <v>69</v>
      </c>
      <c r="K1140">
        <v>0.34352197200000001</v>
      </c>
      <c r="L1140">
        <v>0</v>
      </c>
      <c r="M1140">
        <v>0.342511169</v>
      </c>
      <c r="N1140">
        <v>0</v>
      </c>
    </row>
    <row r="1141" spans="1:14" x14ac:dyDescent="0.25">
      <c r="A1141" t="s">
        <v>115</v>
      </c>
      <c r="B1141" t="s">
        <v>1718</v>
      </c>
      <c r="C1141">
        <v>1202</v>
      </c>
      <c r="D1141">
        <v>1832</v>
      </c>
      <c r="E1141">
        <v>0.1</v>
      </c>
      <c r="F1141" t="s">
        <v>69</v>
      </c>
      <c r="G1141" t="s">
        <v>69</v>
      </c>
      <c r="K1141">
        <v>0.44489108799999999</v>
      </c>
      <c r="L1141">
        <v>0</v>
      </c>
      <c r="M1141">
        <v>0.444111062</v>
      </c>
      <c r="N1141">
        <v>0</v>
      </c>
    </row>
    <row r="1142" spans="1:14" x14ac:dyDescent="0.25">
      <c r="A1142" t="s">
        <v>115</v>
      </c>
      <c r="B1142" t="s">
        <v>1718</v>
      </c>
      <c r="C1142">
        <v>1832</v>
      </c>
      <c r="D1142">
        <v>1832.1</v>
      </c>
      <c r="E1142">
        <v>0.1</v>
      </c>
      <c r="F1142" t="s">
        <v>69</v>
      </c>
      <c r="G1142" t="s">
        <v>69</v>
      </c>
      <c r="K1142">
        <v>0.44489108799999999</v>
      </c>
      <c r="L1142">
        <v>0</v>
      </c>
      <c r="M1142">
        <v>0.444111062</v>
      </c>
      <c r="N1142">
        <v>0</v>
      </c>
    </row>
    <row r="1143" spans="1:14" x14ac:dyDescent="0.25">
      <c r="A1143" t="s">
        <v>115</v>
      </c>
      <c r="B1143" t="s">
        <v>1718</v>
      </c>
      <c r="C1143">
        <v>-418</v>
      </c>
      <c r="D1143">
        <v>-147.9</v>
      </c>
      <c r="E1143">
        <v>1</v>
      </c>
      <c r="F1143" t="s">
        <v>69</v>
      </c>
      <c r="G1143" t="s">
        <v>69</v>
      </c>
      <c r="K1143">
        <v>1.2013970430000001</v>
      </c>
      <c r="L1143">
        <v>0</v>
      </c>
      <c r="M1143">
        <v>1.190962155</v>
      </c>
      <c r="N1143">
        <v>0</v>
      </c>
    </row>
    <row r="1144" spans="1:14" x14ac:dyDescent="0.25">
      <c r="A1144" t="s">
        <v>115</v>
      </c>
      <c r="B1144" t="s">
        <v>1718</v>
      </c>
      <c r="C1144">
        <v>-148</v>
      </c>
      <c r="D1144">
        <v>-12.9</v>
      </c>
      <c r="E1144">
        <v>1</v>
      </c>
      <c r="F1144" t="s">
        <v>69</v>
      </c>
      <c r="G1144" t="s">
        <v>69</v>
      </c>
      <c r="K1144">
        <v>1.2013970430000001</v>
      </c>
      <c r="L1144">
        <v>0</v>
      </c>
      <c r="M1144">
        <v>1.190962155</v>
      </c>
      <c r="N1144">
        <v>0</v>
      </c>
    </row>
    <row r="1145" spans="1:14" x14ac:dyDescent="0.25">
      <c r="A1145" t="s">
        <v>115</v>
      </c>
      <c r="B1145" t="s">
        <v>1718</v>
      </c>
      <c r="C1145">
        <v>-13</v>
      </c>
      <c r="D1145">
        <v>662.1</v>
      </c>
      <c r="E1145">
        <v>1</v>
      </c>
      <c r="F1145" t="s">
        <v>69</v>
      </c>
      <c r="G1145" t="s">
        <v>69</v>
      </c>
      <c r="K1145">
        <v>0.65290189700000001</v>
      </c>
      <c r="L1145">
        <v>0</v>
      </c>
      <c r="M1145">
        <v>0.64917391800000002</v>
      </c>
      <c r="N1145">
        <v>0</v>
      </c>
    </row>
    <row r="1146" spans="1:14" x14ac:dyDescent="0.25">
      <c r="A1146" t="s">
        <v>115</v>
      </c>
      <c r="B1146" t="s">
        <v>1718</v>
      </c>
      <c r="C1146">
        <v>662</v>
      </c>
      <c r="D1146">
        <v>1202.0999999999999</v>
      </c>
      <c r="E1146">
        <v>1</v>
      </c>
      <c r="F1146" t="s">
        <v>69</v>
      </c>
      <c r="G1146" t="s">
        <v>69</v>
      </c>
      <c r="K1146">
        <v>0.67088574199999995</v>
      </c>
      <c r="L1146">
        <v>0</v>
      </c>
      <c r="M1146">
        <v>0.668815296</v>
      </c>
      <c r="N1146">
        <v>0</v>
      </c>
    </row>
    <row r="1147" spans="1:14" x14ac:dyDescent="0.25">
      <c r="A1147" t="s">
        <v>115</v>
      </c>
      <c r="B1147" t="s">
        <v>1718</v>
      </c>
      <c r="C1147">
        <v>1202</v>
      </c>
      <c r="D1147">
        <v>1832</v>
      </c>
      <c r="E1147">
        <v>1</v>
      </c>
      <c r="F1147" t="s">
        <v>69</v>
      </c>
      <c r="G1147" t="s">
        <v>69</v>
      </c>
      <c r="K1147">
        <v>0.72801676699999995</v>
      </c>
      <c r="L1147">
        <v>0</v>
      </c>
      <c r="M1147">
        <v>0.72610924499999996</v>
      </c>
      <c r="N1147">
        <v>0</v>
      </c>
    </row>
    <row r="1148" spans="1:14" x14ac:dyDescent="0.25">
      <c r="A1148" t="s">
        <v>115</v>
      </c>
      <c r="B1148" t="s">
        <v>1718</v>
      </c>
      <c r="C1148">
        <v>1832</v>
      </c>
      <c r="D1148">
        <v>1832.1</v>
      </c>
      <c r="E1148">
        <v>1</v>
      </c>
      <c r="F1148" t="s">
        <v>69</v>
      </c>
      <c r="G1148" t="s">
        <v>69</v>
      </c>
      <c r="K1148">
        <v>0.72801676699999995</v>
      </c>
      <c r="L1148">
        <v>0</v>
      </c>
      <c r="M1148">
        <v>0.72610924499999996</v>
      </c>
      <c r="N1148">
        <v>0</v>
      </c>
    </row>
    <row r="1149" spans="1:14" x14ac:dyDescent="0.25">
      <c r="A1149" t="s">
        <v>115</v>
      </c>
      <c r="B1149" t="s">
        <v>1729</v>
      </c>
      <c r="C1149">
        <v>-346</v>
      </c>
      <c r="D1149">
        <v>-147.9</v>
      </c>
      <c r="E1149">
        <v>0.1</v>
      </c>
      <c r="F1149" t="s">
        <v>69</v>
      </c>
      <c r="G1149" t="s">
        <v>69</v>
      </c>
      <c r="K1149">
        <v>0.57726726900000003</v>
      </c>
      <c r="L1149">
        <v>0</v>
      </c>
      <c r="M1149">
        <v>0.56757588800000003</v>
      </c>
      <c r="N1149">
        <v>0</v>
      </c>
    </row>
    <row r="1150" spans="1:14" x14ac:dyDescent="0.25">
      <c r="A1150" t="s">
        <v>115</v>
      </c>
      <c r="B1150" t="s">
        <v>1729</v>
      </c>
      <c r="C1150">
        <v>-148</v>
      </c>
      <c r="D1150">
        <v>-21.9</v>
      </c>
      <c r="E1150">
        <v>0.1</v>
      </c>
      <c r="F1150" t="s">
        <v>69</v>
      </c>
      <c r="G1150" t="s">
        <v>69</v>
      </c>
      <c r="K1150">
        <v>0.354075484</v>
      </c>
      <c r="L1150">
        <v>0</v>
      </c>
      <c r="M1150">
        <v>0.34262930000000003</v>
      </c>
      <c r="N1150">
        <v>0</v>
      </c>
    </row>
    <row r="1151" spans="1:14" x14ac:dyDescent="0.25">
      <c r="A1151" t="s">
        <v>115</v>
      </c>
      <c r="B1151" t="s">
        <v>1729</v>
      </c>
      <c r="C1151">
        <v>-22</v>
      </c>
      <c r="D1151">
        <v>302.10000000000002</v>
      </c>
      <c r="E1151">
        <v>0.1</v>
      </c>
      <c r="F1151" t="s">
        <v>69</v>
      </c>
      <c r="G1151" t="s">
        <v>69</v>
      </c>
      <c r="K1151">
        <v>0.31531184099999998</v>
      </c>
      <c r="L1151">
        <v>0</v>
      </c>
      <c r="M1151">
        <v>0.302401961</v>
      </c>
      <c r="N1151">
        <v>0</v>
      </c>
    </row>
    <row r="1152" spans="1:14" x14ac:dyDescent="0.25">
      <c r="A1152" t="s">
        <v>115</v>
      </c>
      <c r="B1152" t="s">
        <v>1729</v>
      </c>
      <c r="C1152">
        <v>302</v>
      </c>
      <c r="D1152">
        <v>1400.1</v>
      </c>
      <c r="E1152">
        <v>0.1</v>
      </c>
      <c r="F1152" t="s">
        <v>69</v>
      </c>
      <c r="G1152" t="s">
        <v>69</v>
      </c>
      <c r="K1152">
        <v>0.36583836400000003</v>
      </c>
      <c r="L1152">
        <v>0</v>
      </c>
      <c r="M1152">
        <v>0.36274510900000001</v>
      </c>
      <c r="N1152">
        <v>0</v>
      </c>
    </row>
    <row r="1153" spans="1:14" x14ac:dyDescent="0.25">
      <c r="A1153" t="s">
        <v>115</v>
      </c>
      <c r="B1153" t="s">
        <v>1729</v>
      </c>
      <c r="C1153">
        <v>1400</v>
      </c>
      <c r="D1153">
        <v>2192</v>
      </c>
      <c r="E1153">
        <v>0.1</v>
      </c>
      <c r="F1153" t="s">
        <v>69</v>
      </c>
      <c r="G1153" t="s">
        <v>69</v>
      </c>
      <c r="K1153">
        <v>0.487362028</v>
      </c>
      <c r="L1153">
        <v>0</v>
      </c>
      <c r="M1153">
        <v>0.48504438100000002</v>
      </c>
      <c r="N1153">
        <v>0</v>
      </c>
    </row>
    <row r="1154" spans="1:14" x14ac:dyDescent="0.25">
      <c r="A1154" t="s">
        <v>115</v>
      </c>
      <c r="B1154" t="s">
        <v>1729</v>
      </c>
      <c r="C1154">
        <v>2192</v>
      </c>
      <c r="D1154">
        <v>2192.1</v>
      </c>
      <c r="E1154">
        <v>0.1</v>
      </c>
      <c r="F1154" t="s">
        <v>69</v>
      </c>
      <c r="G1154" t="s">
        <v>69</v>
      </c>
      <c r="K1154">
        <v>0.487362028</v>
      </c>
      <c r="L1154">
        <v>0</v>
      </c>
      <c r="M1154">
        <v>0.48504438100000002</v>
      </c>
      <c r="N1154">
        <v>0</v>
      </c>
    </row>
    <row r="1155" spans="1:14" x14ac:dyDescent="0.25">
      <c r="A1155" t="s">
        <v>115</v>
      </c>
      <c r="B1155" t="s">
        <v>1729</v>
      </c>
      <c r="C1155">
        <v>-346</v>
      </c>
      <c r="D1155">
        <v>-147.9</v>
      </c>
      <c r="E1155">
        <v>1</v>
      </c>
      <c r="F1155" t="s">
        <v>69</v>
      </c>
      <c r="G1155" t="s">
        <v>69</v>
      </c>
      <c r="K1155">
        <v>0.83457943499999998</v>
      </c>
      <c r="L1155">
        <v>0</v>
      </c>
      <c r="M1155">
        <v>0.80755333500000004</v>
      </c>
      <c r="N1155">
        <v>0</v>
      </c>
    </row>
    <row r="1156" spans="1:14" x14ac:dyDescent="0.25">
      <c r="A1156" t="s">
        <v>115</v>
      </c>
      <c r="B1156" t="s">
        <v>1729</v>
      </c>
      <c r="C1156">
        <v>-148</v>
      </c>
      <c r="D1156">
        <v>-21.9</v>
      </c>
      <c r="E1156">
        <v>1</v>
      </c>
      <c r="F1156" t="s">
        <v>69</v>
      </c>
      <c r="G1156" t="s">
        <v>69</v>
      </c>
      <c r="K1156">
        <v>0.69231010500000001</v>
      </c>
      <c r="L1156">
        <v>0</v>
      </c>
      <c r="M1156">
        <v>0.66887580099999999</v>
      </c>
      <c r="N1156">
        <v>0</v>
      </c>
    </row>
    <row r="1157" spans="1:14" x14ac:dyDescent="0.25">
      <c r="A1157" t="s">
        <v>115</v>
      </c>
      <c r="B1157" t="s">
        <v>1729</v>
      </c>
      <c r="C1157">
        <v>-22</v>
      </c>
      <c r="D1157">
        <v>302.10000000000002</v>
      </c>
      <c r="E1157">
        <v>1</v>
      </c>
      <c r="F1157" t="s">
        <v>69</v>
      </c>
      <c r="G1157" t="s">
        <v>69</v>
      </c>
      <c r="K1157">
        <v>0.67330928300000004</v>
      </c>
      <c r="L1157">
        <v>0</v>
      </c>
      <c r="M1157">
        <v>0.64918945299999997</v>
      </c>
      <c r="N1157">
        <v>0</v>
      </c>
    </row>
    <row r="1158" spans="1:14" x14ac:dyDescent="0.25">
      <c r="A1158" t="s">
        <v>115</v>
      </c>
      <c r="B1158" t="s">
        <v>1729</v>
      </c>
      <c r="C1158">
        <v>302</v>
      </c>
      <c r="D1158">
        <v>1400.1</v>
      </c>
      <c r="E1158">
        <v>1</v>
      </c>
      <c r="F1158" t="s">
        <v>69</v>
      </c>
      <c r="G1158" t="s">
        <v>69</v>
      </c>
      <c r="K1158">
        <v>0.68600203500000001</v>
      </c>
      <c r="L1158">
        <v>0</v>
      </c>
      <c r="M1158">
        <v>0.679399745</v>
      </c>
      <c r="N1158">
        <v>0</v>
      </c>
    </row>
    <row r="1159" spans="1:14" x14ac:dyDescent="0.25">
      <c r="A1159" t="s">
        <v>115</v>
      </c>
      <c r="B1159" t="s">
        <v>1729</v>
      </c>
      <c r="C1159">
        <v>1400</v>
      </c>
      <c r="D1159">
        <v>2192</v>
      </c>
      <c r="E1159">
        <v>1</v>
      </c>
      <c r="F1159" t="s">
        <v>69</v>
      </c>
      <c r="G1159" t="s">
        <v>69</v>
      </c>
      <c r="K1159">
        <v>0.75781450900000003</v>
      </c>
      <c r="L1159">
        <v>0</v>
      </c>
      <c r="M1159">
        <v>0.75184310300000001</v>
      </c>
      <c r="N1159">
        <v>0</v>
      </c>
    </row>
    <row r="1160" spans="1:14" x14ac:dyDescent="0.25">
      <c r="A1160" t="s">
        <v>115</v>
      </c>
      <c r="B1160" t="s">
        <v>1729</v>
      </c>
      <c r="C1160">
        <v>2192</v>
      </c>
      <c r="D1160">
        <v>2192.1</v>
      </c>
      <c r="E1160">
        <v>1</v>
      </c>
      <c r="F1160" t="s">
        <v>69</v>
      </c>
      <c r="G1160" t="s">
        <v>69</v>
      </c>
      <c r="K1160">
        <v>0.75781450900000003</v>
      </c>
      <c r="L1160">
        <v>0</v>
      </c>
      <c r="M1160">
        <v>0.75184310300000001</v>
      </c>
      <c r="N1160">
        <v>0</v>
      </c>
    </row>
    <row r="1161" spans="1:14" x14ac:dyDescent="0.25">
      <c r="A1161" t="s">
        <v>115</v>
      </c>
      <c r="B1161" t="s">
        <v>1740</v>
      </c>
      <c r="C1161">
        <v>-328</v>
      </c>
      <c r="D1161">
        <v>-147.9</v>
      </c>
      <c r="E1161">
        <v>0.1</v>
      </c>
      <c r="F1161" t="s">
        <v>69</v>
      </c>
      <c r="G1161" t="s">
        <v>69</v>
      </c>
      <c r="K1161">
        <v>0.70185549000000003</v>
      </c>
      <c r="L1161">
        <v>0</v>
      </c>
      <c r="M1161">
        <v>0.69127811699999997</v>
      </c>
      <c r="N1161">
        <v>0</v>
      </c>
    </row>
    <row r="1162" spans="1:14" x14ac:dyDescent="0.25">
      <c r="A1162" t="s">
        <v>115</v>
      </c>
      <c r="B1162" t="s">
        <v>1740</v>
      </c>
      <c r="C1162">
        <v>-148</v>
      </c>
      <c r="D1162">
        <v>-12.9</v>
      </c>
      <c r="E1162">
        <v>0.1</v>
      </c>
      <c r="F1162" t="s">
        <v>69</v>
      </c>
      <c r="G1162" t="s">
        <v>69</v>
      </c>
      <c r="K1162">
        <v>0.40197575899999999</v>
      </c>
      <c r="L1162">
        <v>0</v>
      </c>
      <c r="M1162">
        <v>0.38320858099999999</v>
      </c>
      <c r="N1162">
        <v>0</v>
      </c>
    </row>
    <row r="1163" spans="1:14" x14ac:dyDescent="0.25">
      <c r="A1163" t="s">
        <v>115</v>
      </c>
      <c r="B1163" t="s">
        <v>1740</v>
      </c>
      <c r="C1163">
        <v>-13</v>
      </c>
      <c r="D1163">
        <v>248.1</v>
      </c>
      <c r="E1163">
        <v>0.1</v>
      </c>
      <c r="F1163" t="s">
        <v>69</v>
      </c>
      <c r="G1163" t="s">
        <v>69</v>
      </c>
      <c r="K1163">
        <v>0.35702451000000002</v>
      </c>
      <c r="L1163">
        <v>0</v>
      </c>
      <c r="M1163">
        <v>0.34265369699999998</v>
      </c>
      <c r="N1163">
        <v>0</v>
      </c>
    </row>
    <row r="1164" spans="1:14" x14ac:dyDescent="0.25">
      <c r="A1164" t="s">
        <v>115</v>
      </c>
      <c r="B1164" t="s">
        <v>1740</v>
      </c>
      <c r="C1164">
        <v>248</v>
      </c>
      <c r="D1164">
        <v>1832.1</v>
      </c>
      <c r="E1164">
        <v>0.1</v>
      </c>
      <c r="F1164" t="s">
        <v>69</v>
      </c>
      <c r="G1164" t="s">
        <v>69</v>
      </c>
      <c r="K1164">
        <v>0.55154780400000003</v>
      </c>
      <c r="L1164">
        <v>0</v>
      </c>
      <c r="M1164">
        <v>0.54665417400000005</v>
      </c>
      <c r="N1164">
        <v>0</v>
      </c>
    </row>
    <row r="1165" spans="1:14" x14ac:dyDescent="0.25">
      <c r="A1165" t="s">
        <v>115</v>
      </c>
      <c r="B1165" t="s">
        <v>1740</v>
      </c>
      <c r="C1165">
        <v>1832</v>
      </c>
      <c r="D1165">
        <v>2500</v>
      </c>
      <c r="E1165">
        <v>0.1</v>
      </c>
      <c r="F1165" t="s">
        <v>69</v>
      </c>
      <c r="G1165" t="s">
        <v>69</v>
      </c>
      <c r="K1165">
        <v>0.83992544099999999</v>
      </c>
      <c r="L1165">
        <v>0</v>
      </c>
      <c r="M1165">
        <v>0.835476043</v>
      </c>
      <c r="N1165">
        <v>0</v>
      </c>
    </row>
    <row r="1166" spans="1:14" x14ac:dyDescent="0.25">
      <c r="A1166" t="s">
        <v>115</v>
      </c>
      <c r="B1166" t="s">
        <v>1740</v>
      </c>
      <c r="C1166">
        <v>2500</v>
      </c>
      <c r="D1166">
        <v>2500.1</v>
      </c>
      <c r="E1166">
        <v>0.1</v>
      </c>
      <c r="F1166" t="s">
        <v>69</v>
      </c>
      <c r="G1166" t="s">
        <v>69</v>
      </c>
      <c r="K1166">
        <v>0.83992544099999999</v>
      </c>
      <c r="L1166">
        <v>0</v>
      </c>
      <c r="M1166">
        <v>0.835476043</v>
      </c>
      <c r="N1166">
        <v>0</v>
      </c>
    </row>
    <row r="1167" spans="1:14" x14ac:dyDescent="0.25">
      <c r="A1167" t="s">
        <v>115</v>
      </c>
      <c r="B1167" t="s">
        <v>1740</v>
      </c>
      <c r="C1167">
        <v>-328</v>
      </c>
      <c r="D1167">
        <v>-147.9</v>
      </c>
      <c r="E1167">
        <v>1</v>
      </c>
      <c r="F1167" t="s">
        <v>69</v>
      </c>
      <c r="G1167" t="s">
        <v>69</v>
      </c>
      <c r="K1167">
        <v>0.93102535500000005</v>
      </c>
      <c r="L1167">
        <v>0</v>
      </c>
      <c r="M1167">
        <v>0.89881334800000001</v>
      </c>
      <c r="N1167">
        <v>0</v>
      </c>
    </row>
    <row r="1168" spans="1:14" x14ac:dyDescent="0.25">
      <c r="A1168" t="s">
        <v>115</v>
      </c>
      <c r="B1168" t="s">
        <v>1740</v>
      </c>
      <c r="C1168">
        <v>-148</v>
      </c>
      <c r="D1168">
        <v>-12.9</v>
      </c>
      <c r="E1168">
        <v>1</v>
      </c>
      <c r="F1168" t="s">
        <v>69</v>
      </c>
      <c r="G1168" t="s">
        <v>69</v>
      </c>
      <c r="K1168">
        <v>0.73197786499999995</v>
      </c>
      <c r="L1168">
        <v>0</v>
      </c>
      <c r="M1168">
        <v>0.690542408</v>
      </c>
      <c r="N1168">
        <v>0</v>
      </c>
    </row>
    <row r="1169" spans="1:14" x14ac:dyDescent="0.25">
      <c r="A1169" t="s">
        <v>115</v>
      </c>
      <c r="B1169" t="s">
        <v>1740</v>
      </c>
      <c r="C1169">
        <v>-13</v>
      </c>
      <c r="D1169">
        <v>248.1</v>
      </c>
      <c r="E1169">
        <v>1</v>
      </c>
      <c r="F1169" t="s">
        <v>69</v>
      </c>
      <c r="G1169" t="s">
        <v>69</v>
      </c>
      <c r="K1169">
        <v>0.69830604600000001</v>
      </c>
      <c r="L1169">
        <v>0</v>
      </c>
      <c r="M1169">
        <v>0.66888829900000002</v>
      </c>
      <c r="N1169">
        <v>0</v>
      </c>
    </row>
    <row r="1170" spans="1:14" x14ac:dyDescent="0.25">
      <c r="A1170" t="s">
        <v>115</v>
      </c>
      <c r="B1170" t="s">
        <v>1740</v>
      </c>
      <c r="C1170">
        <v>248</v>
      </c>
      <c r="D1170">
        <v>1832.1</v>
      </c>
      <c r="E1170">
        <v>1</v>
      </c>
      <c r="F1170" t="s">
        <v>69</v>
      </c>
      <c r="G1170" t="s">
        <v>69</v>
      </c>
      <c r="K1170">
        <v>0.80642889500000003</v>
      </c>
      <c r="L1170">
        <v>0</v>
      </c>
      <c r="M1170">
        <v>0.792988515</v>
      </c>
      <c r="N1170">
        <v>0</v>
      </c>
    </row>
    <row r="1171" spans="1:14" x14ac:dyDescent="0.25">
      <c r="A1171" t="s">
        <v>115</v>
      </c>
      <c r="B1171" t="s">
        <v>1740</v>
      </c>
      <c r="C1171">
        <v>1832</v>
      </c>
      <c r="D1171">
        <v>2500</v>
      </c>
      <c r="E1171">
        <v>1</v>
      </c>
      <c r="F1171" t="s">
        <v>69</v>
      </c>
      <c r="G1171" t="s">
        <v>69</v>
      </c>
      <c r="K1171">
        <v>1.0285126790000001</v>
      </c>
      <c r="L1171">
        <v>0</v>
      </c>
      <c r="M1171">
        <v>1.013913319</v>
      </c>
      <c r="N1171">
        <v>0</v>
      </c>
    </row>
    <row r="1172" spans="1:14" x14ac:dyDescent="0.25">
      <c r="A1172" t="s">
        <v>115</v>
      </c>
      <c r="B1172" t="s">
        <v>1740</v>
      </c>
      <c r="C1172">
        <v>2500</v>
      </c>
      <c r="D1172">
        <v>2500.1</v>
      </c>
      <c r="E1172">
        <v>1</v>
      </c>
      <c r="F1172" t="s">
        <v>69</v>
      </c>
      <c r="G1172" t="s">
        <v>69</v>
      </c>
      <c r="K1172">
        <v>1.0285126790000001</v>
      </c>
      <c r="L1172">
        <v>0</v>
      </c>
      <c r="M1172">
        <v>1.013913319</v>
      </c>
      <c r="N1172">
        <v>0</v>
      </c>
    </row>
    <row r="1173" spans="1:14" x14ac:dyDescent="0.25">
      <c r="A1173" t="s">
        <v>115</v>
      </c>
      <c r="B1173" t="s">
        <v>1751</v>
      </c>
      <c r="C1173">
        <v>-328</v>
      </c>
      <c r="D1173">
        <v>-147.9</v>
      </c>
      <c r="E1173">
        <v>0.1</v>
      </c>
      <c r="F1173" t="s">
        <v>69</v>
      </c>
      <c r="G1173" t="s">
        <v>69</v>
      </c>
      <c r="K1173">
        <v>0.84492191400000005</v>
      </c>
      <c r="L1173">
        <v>0</v>
      </c>
      <c r="M1173">
        <v>0.83553406799999996</v>
      </c>
      <c r="N1173">
        <v>0</v>
      </c>
    </row>
    <row r="1174" spans="1:14" x14ac:dyDescent="0.25">
      <c r="A1174" t="s">
        <v>115</v>
      </c>
      <c r="B1174" t="s">
        <v>1751</v>
      </c>
      <c r="C1174">
        <v>-148</v>
      </c>
      <c r="D1174">
        <v>-12.9</v>
      </c>
      <c r="E1174">
        <v>0.1</v>
      </c>
      <c r="F1174" t="s">
        <v>69</v>
      </c>
      <c r="G1174" t="s">
        <v>69</v>
      </c>
      <c r="K1174">
        <v>0.47673872299999998</v>
      </c>
      <c r="L1174">
        <v>0</v>
      </c>
      <c r="M1174">
        <v>0.46495666299999999</v>
      </c>
      <c r="N1174">
        <v>0</v>
      </c>
    </row>
    <row r="1175" spans="1:14" x14ac:dyDescent="0.25">
      <c r="A1175" t="s">
        <v>115</v>
      </c>
      <c r="B1175" t="s">
        <v>1751</v>
      </c>
      <c r="C1175">
        <v>-13</v>
      </c>
      <c r="D1175">
        <v>248.1</v>
      </c>
      <c r="E1175">
        <v>0.1</v>
      </c>
      <c r="F1175" t="s">
        <v>69</v>
      </c>
      <c r="G1175" t="s">
        <v>69</v>
      </c>
      <c r="K1175">
        <v>0.41715274200000002</v>
      </c>
      <c r="L1175">
        <v>0</v>
      </c>
      <c r="M1175">
        <v>0.40363510699999999</v>
      </c>
      <c r="N1175">
        <v>0</v>
      </c>
    </row>
    <row r="1176" spans="1:14" x14ac:dyDescent="0.25">
      <c r="A1176" t="s">
        <v>115</v>
      </c>
      <c r="B1176" t="s">
        <v>1751</v>
      </c>
      <c r="C1176">
        <v>248</v>
      </c>
      <c r="D1176">
        <v>770.1</v>
      </c>
      <c r="E1176">
        <v>0.1</v>
      </c>
      <c r="F1176" t="s">
        <v>69</v>
      </c>
      <c r="G1176" t="s">
        <v>69</v>
      </c>
      <c r="K1176">
        <v>0.391502774</v>
      </c>
      <c r="L1176">
        <v>0</v>
      </c>
      <c r="M1176">
        <v>0.38322325200000001</v>
      </c>
      <c r="N1176">
        <v>0</v>
      </c>
    </row>
    <row r="1177" spans="1:14" x14ac:dyDescent="0.25">
      <c r="A1177" t="s">
        <v>115</v>
      </c>
      <c r="B1177" t="s">
        <v>1751</v>
      </c>
      <c r="C1177">
        <v>770</v>
      </c>
      <c r="D1177">
        <v>2372</v>
      </c>
      <c r="E1177">
        <v>0.1</v>
      </c>
      <c r="F1177" t="s">
        <v>69</v>
      </c>
      <c r="G1177" t="s">
        <v>69</v>
      </c>
      <c r="K1177">
        <v>0.57284718899999998</v>
      </c>
      <c r="L1177">
        <v>0</v>
      </c>
      <c r="M1177">
        <v>0.567220893</v>
      </c>
      <c r="N1177">
        <v>0</v>
      </c>
    </row>
    <row r="1178" spans="1:14" x14ac:dyDescent="0.25">
      <c r="A1178" t="s">
        <v>115</v>
      </c>
      <c r="B1178" t="s">
        <v>1751</v>
      </c>
      <c r="C1178">
        <v>2372</v>
      </c>
      <c r="D1178">
        <v>2372.1</v>
      </c>
      <c r="E1178">
        <v>0.1</v>
      </c>
      <c r="F1178" t="s">
        <v>69</v>
      </c>
      <c r="G1178" t="s">
        <v>69</v>
      </c>
      <c r="K1178">
        <v>0.57284718899999998</v>
      </c>
      <c r="L1178">
        <v>0</v>
      </c>
      <c r="M1178">
        <v>0.567220893</v>
      </c>
      <c r="N1178">
        <v>0</v>
      </c>
    </row>
    <row r="1179" spans="1:14" x14ac:dyDescent="0.25">
      <c r="A1179" t="s">
        <v>115</v>
      </c>
      <c r="B1179" t="s">
        <v>1751</v>
      </c>
      <c r="C1179">
        <v>-328</v>
      </c>
      <c r="D1179">
        <v>-147.9</v>
      </c>
      <c r="E1179">
        <v>1</v>
      </c>
      <c r="F1179" t="s">
        <v>69</v>
      </c>
      <c r="G1179" t="s">
        <v>69</v>
      </c>
      <c r="K1179">
        <v>1.0446150599999999</v>
      </c>
      <c r="L1179">
        <v>0</v>
      </c>
      <c r="M1179">
        <v>1.013961133</v>
      </c>
      <c r="N1179">
        <v>0</v>
      </c>
    </row>
    <row r="1180" spans="1:14" x14ac:dyDescent="0.25">
      <c r="A1180" t="s">
        <v>115</v>
      </c>
      <c r="B1180" t="s">
        <v>1751</v>
      </c>
      <c r="C1180">
        <v>-148</v>
      </c>
      <c r="D1180">
        <v>-12.9</v>
      </c>
      <c r="E1180">
        <v>1</v>
      </c>
      <c r="F1180" t="s">
        <v>69</v>
      </c>
      <c r="G1180" t="s">
        <v>69</v>
      </c>
      <c r="K1180">
        <v>0.76848236400000003</v>
      </c>
      <c r="L1180">
        <v>0</v>
      </c>
      <c r="M1180">
        <v>0.73904309700000004</v>
      </c>
      <c r="N1180">
        <v>0</v>
      </c>
    </row>
    <row r="1181" spans="1:14" x14ac:dyDescent="0.25">
      <c r="A1181" t="s">
        <v>115</v>
      </c>
      <c r="B1181" t="s">
        <v>1751</v>
      </c>
      <c r="C1181">
        <v>-13</v>
      </c>
      <c r="D1181">
        <v>248.1</v>
      </c>
      <c r="E1181">
        <v>1</v>
      </c>
      <c r="F1181" t="s">
        <v>69</v>
      </c>
      <c r="G1181" t="s">
        <v>69</v>
      </c>
      <c r="K1181">
        <v>0.73300869300000004</v>
      </c>
      <c r="L1181">
        <v>0</v>
      </c>
      <c r="M1181">
        <v>0.70208354100000003</v>
      </c>
      <c r="N1181">
        <v>0</v>
      </c>
    </row>
    <row r="1182" spans="1:14" x14ac:dyDescent="0.25">
      <c r="A1182" t="s">
        <v>115</v>
      </c>
      <c r="B1182" t="s">
        <v>1751</v>
      </c>
      <c r="C1182">
        <v>248</v>
      </c>
      <c r="D1182">
        <v>770.1</v>
      </c>
      <c r="E1182">
        <v>1</v>
      </c>
      <c r="F1182" t="s">
        <v>69</v>
      </c>
      <c r="G1182" t="s">
        <v>69</v>
      </c>
      <c r="K1182">
        <v>0.70888469099999996</v>
      </c>
      <c r="L1182">
        <v>0</v>
      </c>
      <c r="M1182">
        <v>0.69055054900000001</v>
      </c>
      <c r="N1182">
        <v>0</v>
      </c>
    </row>
    <row r="1183" spans="1:14" x14ac:dyDescent="0.25">
      <c r="A1183" t="s">
        <v>115</v>
      </c>
      <c r="B1183" t="s">
        <v>1751</v>
      </c>
      <c r="C1183">
        <v>770</v>
      </c>
      <c r="D1183">
        <v>2372</v>
      </c>
      <c r="E1183">
        <v>1</v>
      </c>
      <c r="F1183" t="s">
        <v>69</v>
      </c>
      <c r="G1183" t="s">
        <v>69</v>
      </c>
      <c r="K1183">
        <v>0.82304130200000003</v>
      </c>
      <c r="L1183">
        <v>0</v>
      </c>
      <c r="M1183">
        <v>0.80730387100000001</v>
      </c>
      <c r="N1183">
        <v>0</v>
      </c>
    </row>
    <row r="1184" spans="1:14" x14ac:dyDescent="0.25">
      <c r="A1184" t="s">
        <v>115</v>
      </c>
      <c r="B1184" t="s">
        <v>1751</v>
      </c>
      <c r="C1184">
        <v>2372</v>
      </c>
      <c r="D1184">
        <v>2372.1</v>
      </c>
      <c r="E1184">
        <v>1</v>
      </c>
      <c r="F1184" t="s">
        <v>69</v>
      </c>
      <c r="G1184" t="s">
        <v>69</v>
      </c>
      <c r="K1184">
        <v>0.82304130200000003</v>
      </c>
      <c r="L1184">
        <v>0</v>
      </c>
      <c r="M1184">
        <v>0.80730387100000001</v>
      </c>
      <c r="N1184">
        <v>0</v>
      </c>
    </row>
    <row r="1185" spans="1:14" x14ac:dyDescent="0.25">
      <c r="A1185" t="s">
        <v>115</v>
      </c>
      <c r="B1185" t="s">
        <v>1762</v>
      </c>
      <c r="C1185">
        <v>32</v>
      </c>
      <c r="D1185">
        <v>482.1</v>
      </c>
      <c r="E1185">
        <v>0.1</v>
      </c>
      <c r="F1185" t="s">
        <v>69</v>
      </c>
      <c r="G1185" t="s">
        <v>69</v>
      </c>
      <c r="K1185">
        <v>1.196556843</v>
      </c>
      <c r="L1185">
        <v>0</v>
      </c>
      <c r="M1185">
        <v>1.190019234</v>
      </c>
      <c r="N1185">
        <v>0</v>
      </c>
    </row>
    <row r="1186" spans="1:14" x14ac:dyDescent="0.25">
      <c r="A1186" t="s">
        <v>115</v>
      </c>
      <c r="B1186" t="s">
        <v>1762</v>
      </c>
      <c r="C1186">
        <v>482</v>
      </c>
      <c r="D1186">
        <v>752.1</v>
      </c>
      <c r="E1186">
        <v>0.1</v>
      </c>
      <c r="F1186" t="s">
        <v>69</v>
      </c>
      <c r="G1186" t="s">
        <v>69</v>
      </c>
      <c r="K1186">
        <v>0.74216754799999995</v>
      </c>
      <c r="L1186">
        <v>0</v>
      </c>
      <c r="M1186">
        <v>0.73323749500000002</v>
      </c>
      <c r="N1186">
        <v>0</v>
      </c>
    </row>
    <row r="1187" spans="1:14" x14ac:dyDescent="0.25">
      <c r="A1187" t="s">
        <v>115</v>
      </c>
      <c r="B1187" t="s">
        <v>1762</v>
      </c>
      <c r="C1187">
        <v>752</v>
      </c>
      <c r="D1187">
        <v>1832.1</v>
      </c>
      <c r="E1187">
        <v>0.1</v>
      </c>
      <c r="F1187" t="s">
        <v>69</v>
      </c>
      <c r="G1187" t="s">
        <v>69</v>
      </c>
      <c r="K1187">
        <v>0.70146403099999999</v>
      </c>
      <c r="L1187">
        <v>0</v>
      </c>
      <c r="M1187">
        <v>0.69200891799999997</v>
      </c>
      <c r="N1187">
        <v>0</v>
      </c>
    </row>
    <row r="1188" spans="1:14" x14ac:dyDescent="0.25">
      <c r="A1188" t="s">
        <v>115</v>
      </c>
      <c r="B1188" t="s">
        <v>1762</v>
      </c>
      <c r="C1188">
        <v>1832</v>
      </c>
      <c r="D1188">
        <v>3213</v>
      </c>
      <c r="E1188">
        <v>0.1</v>
      </c>
      <c r="F1188" t="s">
        <v>69</v>
      </c>
      <c r="G1188" t="s">
        <v>69</v>
      </c>
      <c r="K1188">
        <v>0.96694891999999999</v>
      </c>
      <c r="L1188">
        <v>0</v>
      </c>
      <c r="M1188">
        <v>0.96011185300000002</v>
      </c>
      <c r="N1188">
        <v>0</v>
      </c>
    </row>
    <row r="1189" spans="1:14" x14ac:dyDescent="0.25">
      <c r="A1189" t="s">
        <v>115</v>
      </c>
      <c r="B1189" t="s">
        <v>1762</v>
      </c>
      <c r="C1189">
        <v>3213</v>
      </c>
      <c r="D1189">
        <v>3213.1</v>
      </c>
      <c r="E1189">
        <v>0.1</v>
      </c>
      <c r="F1189" t="s">
        <v>69</v>
      </c>
      <c r="G1189" t="s">
        <v>69</v>
      </c>
      <c r="K1189">
        <v>0.96694891999999999</v>
      </c>
      <c r="L1189">
        <v>0</v>
      </c>
      <c r="M1189">
        <v>0.96011185300000002</v>
      </c>
      <c r="N1189">
        <v>0</v>
      </c>
    </row>
    <row r="1190" spans="1:14" x14ac:dyDescent="0.25">
      <c r="A1190" t="s">
        <v>115</v>
      </c>
      <c r="B1190" t="s">
        <v>1762</v>
      </c>
      <c r="C1190">
        <v>32</v>
      </c>
      <c r="D1190">
        <v>482.1</v>
      </c>
      <c r="E1190">
        <v>1</v>
      </c>
      <c r="F1190" t="s">
        <v>69</v>
      </c>
      <c r="G1190" t="s">
        <v>69</v>
      </c>
      <c r="K1190">
        <v>1.3448255570000001</v>
      </c>
      <c r="L1190">
        <v>0</v>
      </c>
      <c r="M1190">
        <v>1.3214180929999999</v>
      </c>
      <c r="N1190">
        <v>0</v>
      </c>
    </row>
    <row r="1191" spans="1:14" x14ac:dyDescent="0.25">
      <c r="A1191" t="s">
        <v>115</v>
      </c>
      <c r="B1191" t="s">
        <v>1762</v>
      </c>
      <c r="C1191">
        <v>482</v>
      </c>
      <c r="D1191">
        <v>752.1</v>
      </c>
      <c r="E1191">
        <v>1</v>
      </c>
      <c r="F1191" t="s">
        <v>69</v>
      </c>
      <c r="G1191" t="s">
        <v>69</v>
      </c>
      <c r="K1191">
        <v>0.959343006</v>
      </c>
      <c r="L1191">
        <v>0</v>
      </c>
      <c r="M1191">
        <v>0.931470464</v>
      </c>
      <c r="N1191">
        <v>0</v>
      </c>
    </row>
    <row r="1192" spans="1:14" x14ac:dyDescent="0.25">
      <c r="A1192" t="s">
        <v>115</v>
      </c>
      <c r="B1192" t="s">
        <v>1762</v>
      </c>
      <c r="C1192">
        <v>752</v>
      </c>
      <c r="D1192">
        <v>1832.1</v>
      </c>
      <c r="E1192">
        <v>1</v>
      </c>
      <c r="F1192" t="s">
        <v>69</v>
      </c>
      <c r="G1192" t="s">
        <v>69</v>
      </c>
      <c r="K1192">
        <v>0.92821232499999995</v>
      </c>
      <c r="L1192">
        <v>0</v>
      </c>
      <c r="M1192">
        <v>0.89937552899999995</v>
      </c>
      <c r="N1192">
        <v>0</v>
      </c>
    </row>
    <row r="1193" spans="1:14" x14ac:dyDescent="0.25">
      <c r="A1193" t="s">
        <v>115</v>
      </c>
      <c r="B1193" t="s">
        <v>1762</v>
      </c>
      <c r="C1193">
        <v>1832</v>
      </c>
      <c r="D1193">
        <v>3213</v>
      </c>
      <c r="E1193">
        <v>1</v>
      </c>
      <c r="F1193" t="s">
        <v>69</v>
      </c>
      <c r="G1193" t="s">
        <v>69</v>
      </c>
      <c r="K1193">
        <v>1.142154345</v>
      </c>
      <c r="L1193">
        <v>0</v>
      </c>
      <c r="M1193">
        <v>1.1188452840000001</v>
      </c>
      <c r="N1193">
        <v>0</v>
      </c>
    </row>
    <row r="1194" spans="1:14" x14ac:dyDescent="0.25">
      <c r="A1194" t="s">
        <v>115</v>
      </c>
      <c r="B1194" t="s">
        <v>1762</v>
      </c>
      <c r="C1194">
        <v>3213</v>
      </c>
      <c r="D1194">
        <v>3213.1</v>
      </c>
      <c r="E1194">
        <v>1</v>
      </c>
      <c r="F1194" t="s">
        <v>69</v>
      </c>
      <c r="G1194" t="s">
        <v>69</v>
      </c>
      <c r="K1194">
        <v>1.142154345</v>
      </c>
      <c r="L1194">
        <v>0</v>
      </c>
      <c r="M1194">
        <v>1.1188452840000001</v>
      </c>
      <c r="N1194">
        <v>0</v>
      </c>
    </row>
    <row r="1195" spans="1:14" x14ac:dyDescent="0.25">
      <c r="A1195" t="s">
        <v>115</v>
      </c>
      <c r="B1195" t="s">
        <v>1771</v>
      </c>
      <c r="C1195">
        <v>32</v>
      </c>
      <c r="D1195">
        <v>482.1</v>
      </c>
      <c r="E1195">
        <v>0.1</v>
      </c>
      <c r="F1195" t="s">
        <v>69</v>
      </c>
      <c r="G1195" t="s">
        <v>69</v>
      </c>
      <c r="K1195">
        <v>0.99102046200000005</v>
      </c>
      <c r="L1195">
        <v>0</v>
      </c>
      <c r="M1195">
        <v>0.98329333299999999</v>
      </c>
      <c r="N1195">
        <v>0</v>
      </c>
    </row>
    <row r="1196" spans="1:14" x14ac:dyDescent="0.25">
      <c r="A1196" t="s">
        <v>115</v>
      </c>
      <c r="B1196" t="s">
        <v>1771</v>
      </c>
      <c r="C1196">
        <v>482</v>
      </c>
      <c r="D1196">
        <v>1832.1</v>
      </c>
      <c r="E1196">
        <v>0.1</v>
      </c>
      <c r="F1196" t="s">
        <v>69</v>
      </c>
      <c r="G1196" t="s">
        <v>69</v>
      </c>
      <c r="K1196">
        <v>0.76311401300000004</v>
      </c>
      <c r="L1196">
        <v>0</v>
      </c>
      <c r="M1196">
        <v>0.75443194000000002</v>
      </c>
      <c r="N1196">
        <v>0</v>
      </c>
    </row>
    <row r="1197" spans="1:14" x14ac:dyDescent="0.25">
      <c r="A1197" t="s">
        <v>115</v>
      </c>
      <c r="B1197" t="s">
        <v>1771</v>
      </c>
      <c r="C1197">
        <v>1832</v>
      </c>
      <c r="D1197">
        <v>2552.1</v>
      </c>
      <c r="E1197">
        <v>0.1</v>
      </c>
      <c r="F1197" t="s">
        <v>69</v>
      </c>
      <c r="G1197" t="s">
        <v>69</v>
      </c>
      <c r="K1197">
        <v>0.78273955799999995</v>
      </c>
      <c r="L1197">
        <v>0</v>
      </c>
      <c r="M1197">
        <v>0.77427758000000002</v>
      </c>
      <c r="N1197">
        <v>0</v>
      </c>
    </row>
    <row r="1198" spans="1:14" x14ac:dyDescent="0.25">
      <c r="A1198" t="s">
        <v>115</v>
      </c>
      <c r="B1198" t="s">
        <v>1771</v>
      </c>
      <c r="C1198">
        <v>2552</v>
      </c>
      <c r="D1198">
        <v>3213</v>
      </c>
      <c r="E1198">
        <v>0.1</v>
      </c>
      <c r="F1198" t="s">
        <v>69</v>
      </c>
      <c r="G1198" t="s">
        <v>69</v>
      </c>
      <c r="K1198">
        <v>0.96727748899999999</v>
      </c>
      <c r="L1198">
        <v>0</v>
      </c>
      <c r="M1198">
        <v>0.96044275999999995</v>
      </c>
      <c r="N1198">
        <v>0</v>
      </c>
    </row>
    <row r="1199" spans="1:14" x14ac:dyDescent="0.25">
      <c r="A1199" t="s">
        <v>115</v>
      </c>
      <c r="B1199" t="s">
        <v>1771</v>
      </c>
      <c r="C1199">
        <v>3213</v>
      </c>
      <c r="D1199">
        <v>3213.1</v>
      </c>
      <c r="E1199">
        <v>0.1</v>
      </c>
      <c r="F1199" t="s">
        <v>69</v>
      </c>
      <c r="G1199" t="s">
        <v>69</v>
      </c>
      <c r="K1199">
        <v>0.96727748899999999</v>
      </c>
      <c r="L1199">
        <v>0</v>
      </c>
      <c r="M1199">
        <v>0.96044275999999995</v>
      </c>
      <c r="N1199">
        <v>0</v>
      </c>
    </row>
    <row r="1200" spans="1:14" x14ac:dyDescent="0.25">
      <c r="A1200" t="s">
        <v>115</v>
      </c>
      <c r="B1200" t="s">
        <v>1771</v>
      </c>
      <c r="C1200">
        <v>32</v>
      </c>
      <c r="D1200">
        <v>482.1</v>
      </c>
      <c r="E1200">
        <v>1</v>
      </c>
      <c r="F1200" t="s">
        <v>69</v>
      </c>
      <c r="G1200" t="s">
        <v>69</v>
      </c>
      <c r="K1200">
        <v>1.165284896</v>
      </c>
      <c r="L1200">
        <v>0</v>
      </c>
      <c r="M1200">
        <v>1.1388001480000001</v>
      </c>
      <c r="N1200">
        <v>0</v>
      </c>
    </row>
    <row r="1201" spans="1:14" x14ac:dyDescent="0.25">
      <c r="A1201" t="s">
        <v>115</v>
      </c>
      <c r="B1201" t="s">
        <v>1771</v>
      </c>
      <c r="C1201">
        <v>482</v>
      </c>
      <c r="D1201">
        <v>1832.1</v>
      </c>
      <c r="E1201">
        <v>1</v>
      </c>
      <c r="F1201" t="s">
        <v>69</v>
      </c>
      <c r="G1201" t="s">
        <v>69</v>
      </c>
      <c r="K1201">
        <v>0.97705967599999999</v>
      </c>
      <c r="L1201">
        <v>0</v>
      </c>
      <c r="M1201">
        <v>0.94824445800000001</v>
      </c>
      <c r="N1201">
        <v>0</v>
      </c>
    </row>
    <row r="1202" spans="1:14" x14ac:dyDescent="0.25">
      <c r="A1202" t="s">
        <v>115</v>
      </c>
      <c r="B1202" t="s">
        <v>1771</v>
      </c>
      <c r="C1202">
        <v>1832</v>
      </c>
      <c r="D1202">
        <v>2552.1</v>
      </c>
      <c r="E1202">
        <v>1</v>
      </c>
      <c r="F1202" t="s">
        <v>69</v>
      </c>
      <c r="G1202" t="s">
        <v>69</v>
      </c>
      <c r="K1202">
        <v>0.99106384700000005</v>
      </c>
      <c r="L1202">
        <v>0</v>
      </c>
      <c r="M1202">
        <v>0.96410879699999996</v>
      </c>
      <c r="N1202">
        <v>0</v>
      </c>
    </row>
    <row r="1203" spans="1:14" x14ac:dyDescent="0.25">
      <c r="A1203" t="s">
        <v>115</v>
      </c>
      <c r="B1203" t="s">
        <v>1771</v>
      </c>
      <c r="C1203">
        <v>2552</v>
      </c>
      <c r="D1203">
        <v>3213</v>
      </c>
      <c r="E1203">
        <v>1</v>
      </c>
      <c r="F1203" t="s">
        <v>69</v>
      </c>
      <c r="G1203" t="s">
        <v>69</v>
      </c>
      <c r="K1203">
        <v>1.142432525</v>
      </c>
      <c r="L1203">
        <v>0</v>
      </c>
      <c r="M1203">
        <v>1.1191292580000001</v>
      </c>
      <c r="N1203">
        <v>0</v>
      </c>
    </row>
    <row r="1204" spans="1:14" x14ac:dyDescent="0.25">
      <c r="A1204" t="s">
        <v>115</v>
      </c>
      <c r="B1204" t="s">
        <v>1771</v>
      </c>
      <c r="C1204">
        <v>3213</v>
      </c>
      <c r="D1204">
        <v>3213.1</v>
      </c>
      <c r="E1204">
        <v>1</v>
      </c>
      <c r="F1204" t="s">
        <v>69</v>
      </c>
      <c r="G1204" t="s">
        <v>69</v>
      </c>
      <c r="K1204">
        <v>1.142432525</v>
      </c>
      <c r="L1204">
        <v>0</v>
      </c>
      <c r="M1204">
        <v>1.1191292580000001</v>
      </c>
      <c r="N1204">
        <v>0</v>
      </c>
    </row>
    <row r="1205" spans="1:14" x14ac:dyDescent="0.25">
      <c r="A1205" t="s">
        <v>115</v>
      </c>
      <c r="B1205" t="s">
        <v>1780</v>
      </c>
      <c r="C1205">
        <v>-418</v>
      </c>
      <c r="D1205">
        <v>-237.9</v>
      </c>
      <c r="E1205">
        <v>0.1</v>
      </c>
      <c r="F1205" t="s">
        <v>69</v>
      </c>
      <c r="G1205" t="s">
        <v>69</v>
      </c>
      <c r="K1205">
        <v>0.55536480200000005</v>
      </c>
      <c r="L1205">
        <v>0</v>
      </c>
      <c r="M1205">
        <v>0.55057507900000002</v>
      </c>
      <c r="N1205">
        <v>0</v>
      </c>
    </row>
    <row r="1206" spans="1:14" x14ac:dyDescent="0.25">
      <c r="A1206" t="s">
        <v>115</v>
      </c>
      <c r="B1206" t="s">
        <v>1780</v>
      </c>
      <c r="C1206">
        <v>-238</v>
      </c>
      <c r="D1206">
        <v>32.1</v>
      </c>
      <c r="E1206">
        <v>0.1</v>
      </c>
      <c r="F1206" t="s">
        <v>69</v>
      </c>
      <c r="G1206" t="s">
        <v>69</v>
      </c>
      <c r="K1206">
        <v>0.29307530900000001</v>
      </c>
      <c r="L1206">
        <v>0</v>
      </c>
      <c r="M1206">
        <v>0.28549186100000001</v>
      </c>
      <c r="N1206">
        <v>0</v>
      </c>
    </row>
    <row r="1207" spans="1:14" x14ac:dyDescent="0.25">
      <c r="A1207" t="s">
        <v>115</v>
      </c>
      <c r="B1207" t="s">
        <v>1780</v>
      </c>
      <c r="C1207">
        <v>32</v>
      </c>
      <c r="D1207">
        <v>248.1</v>
      </c>
      <c r="E1207">
        <v>0.1</v>
      </c>
      <c r="F1207" t="s">
        <v>69</v>
      </c>
      <c r="G1207" t="s">
        <v>69</v>
      </c>
      <c r="K1207">
        <v>0.20014928100000001</v>
      </c>
      <c r="L1207">
        <v>0</v>
      </c>
      <c r="M1207">
        <v>0.19650714699999999</v>
      </c>
      <c r="N1207">
        <v>0</v>
      </c>
    </row>
    <row r="1208" spans="1:14" x14ac:dyDescent="0.25">
      <c r="A1208" t="s">
        <v>115</v>
      </c>
      <c r="B1208" t="s">
        <v>1780</v>
      </c>
      <c r="C1208">
        <v>248</v>
      </c>
      <c r="D1208">
        <v>752</v>
      </c>
      <c r="E1208">
        <v>0.1</v>
      </c>
      <c r="F1208" t="s">
        <v>69</v>
      </c>
      <c r="G1208" t="s">
        <v>69</v>
      </c>
      <c r="K1208">
        <v>0.17895368</v>
      </c>
      <c r="L1208">
        <v>0</v>
      </c>
      <c r="M1208">
        <v>0.17487064799999999</v>
      </c>
      <c r="N1208">
        <v>0</v>
      </c>
    </row>
    <row r="1209" spans="1:14" x14ac:dyDescent="0.25">
      <c r="A1209" t="s">
        <v>115</v>
      </c>
      <c r="B1209" t="s">
        <v>1780</v>
      </c>
      <c r="C1209">
        <v>752</v>
      </c>
      <c r="D1209">
        <v>752.1</v>
      </c>
      <c r="E1209">
        <v>0.1</v>
      </c>
      <c r="F1209" t="s">
        <v>69</v>
      </c>
      <c r="G1209" t="s">
        <v>69</v>
      </c>
      <c r="K1209">
        <v>0.17895368</v>
      </c>
      <c r="L1209">
        <v>0</v>
      </c>
      <c r="M1209">
        <v>0.17487064799999999</v>
      </c>
      <c r="N1209">
        <v>0</v>
      </c>
    </row>
    <row r="1210" spans="1:14" x14ac:dyDescent="0.25">
      <c r="A1210" t="s">
        <v>115</v>
      </c>
      <c r="B1210" t="s">
        <v>1780</v>
      </c>
      <c r="C1210">
        <v>-418</v>
      </c>
      <c r="D1210">
        <v>-237.9</v>
      </c>
      <c r="E1210">
        <v>1</v>
      </c>
      <c r="F1210" t="s">
        <v>69</v>
      </c>
      <c r="G1210" t="s">
        <v>69</v>
      </c>
      <c r="K1210">
        <v>0.80890141400000004</v>
      </c>
      <c r="L1210">
        <v>0</v>
      </c>
      <c r="M1210">
        <v>0.79569649899999995</v>
      </c>
      <c r="N1210">
        <v>0</v>
      </c>
    </row>
    <row r="1211" spans="1:14" x14ac:dyDescent="0.25">
      <c r="A1211" t="s">
        <v>115</v>
      </c>
      <c r="B1211" t="s">
        <v>1780</v>
      </c>
      <c r="C1211">
        <v>-238</v>
      </c>
      <c r="D1211">
        <v>32.1</v>
      </c>
      <c r="E1211">
        <v>1</v>
      </c>
      <c r="F1211" t="s">
        <v>69</v>
      </c>
      <c r="G1211" t="s">
        <v>69</v>
      </c>
      <c r="K1211">
        <v>0.65502346499999997</v>
      </c>
      <c r="L1211">
        <v>0</v>
      </c>
      <c r="M1211">
        <v>0.64148702499999999</v>
      </c>
      <c r="N1211">
        <v>0</v>
      </c>
    </row>
    <row r="1212" spans="1:14" x14ac:dyDescent="0.25">
      <c r="A1212" t="s">
        <v>115</v>
      </c>
      <c r="B1212" t="s">
        <v>1780</v>
      </c>
      <c r="C1212">
        <v>32</v>
      </c>
      <c r="D1212">
        <v>248.1</v>
      </c>
      <c r="E1212">
        <v>1</v>
      </c>
      <c r="F1212" t="s">
        <v>69</v>
      </c>
      <c r="G1212" t="s">
        <v>69</v>
      </c>
      <c r="K1212">
        <v>0.61187724499999996</v>
      </c>
      <c r="L1212">
        <v>0</v>
      </c>
      <c r="M1212">
        <v>0.60713677099999996</v>
      </c>
      <c r="N1212">
        <v>0</v>
      </c>
    </row>
    <row r="1213" spans="1:14" x14ac:dyDescent="0.25">
      <c r="A1213" t="s">
        <v>115</v>
      </c>
      <c r="B1213" t="s">
        <v>1780</v>
      </c>
      <c r="C1213">
        <v>248</v>
      </c>
      <c r="D1213">
        <v>752</v>
      </c>
      <c r="E1213">
        <v>1</v>
      </c>
      <c r="F1213" t="s">
        <v>69</v>
      </c>
      <c r="G1213" t="s">
        <v>69</v>
      </c>
      <c r="K1213">
        <v>0.60527551300000004</v>
      </c>
      <c r="L1213">
        <v>0</v>
      </c>
      <c r="M1213">
        <v>0.600482925</v>
      </c>
      <c r="N1213">
        <v>0</v>
      </c>
    </row>
    <row r="1214" spans="1:14" x14ac:dyDescent="0.25">
      <c r="A1214" t="s">
        <v>115</v>
      </c>
      <c r="B1214" t="s">
        <v>1780</v>
      </c>
      <c r="C1214">
        <v>752</v>
      </c>
      <c r="D1214">
        <v>752.1</v>
      </c>
      <c r="E1214">
        <v>1</v>
      </c>
      <c r="F1214" t="s">
        <v>69</v>
      </c>
      <c r="G1214" t="s">
        <v>69</v>
      </c>
      <c r="K1214">
        <v>0.60527551300000004</v>
      </c>
      <c r="L1214">
        <v>0</v>
      </c>
      <c r="M1214">
        <v>0.600482925</v>
      </c>
      <c r="N1214">
        <v>0</v>
      </c>
    </row>
    <row r="1215" spans="1:14" x14ac:dyDescent="0.25">
      <c r="A1215" t="s">
        <v>115</v>
      </c>
      <c r="B1215" t="s">
        <v>1789</v>
      </c>
      <c r="C1215">
        <v>-328</v>
      </c>
      <c r="D1215">
        <v>32.1</v>
      </c>
      <c r="E1215">
        <v>0.1</v>
      </c>
      <c r="F1215" t="s">
        <v>69</v>
      </c>
      <c r="G1215" t="s">
        <v>69</v>
      </c>
      <c r="K1215">
        <v>0.219284594</v>
      </c>
      <c r="L1215">
        <v>0</v>
      </c>
      <c r="M1215">
        <v>0.190436296</v>
      </c>
      <c r="N1215">
        <v>0</v>
      </c>
    </row>
    <row r="1216" spans="1:14" x14ac:dyDescent="0.25">
      <c r="A1216" t="s">
        <v>115</v>
      </c>
      <c r="B1216" t="s">
        <v>1789</v>
      </c>
      <c r="C1216">
        <v>32</v>
      </c>
      <c r="D1216">
        <v>212.1</v>
      </c>
      <c r="E1216">
        <v>0.1</v>
      </c>
      <c r="F1216" t="s">
        <v>69</v>
      </c>
      <c r="G1216" t="s">
        <v>69</v>
      </c>
      <c r="K1216">
        <v>0.28536871200000002</v>
      </c>
      <c r="L1216">
        <v>0</v>
      </c>
      <c r="M1216">
        <v>0.26384759099999999</v>
      </c>
      <c r="N1216">
        <v>0</v>
      </c>
    </row>
    <row r="1217" spans="1:14" x14ac:dyDescent="0.25">
      <c r="A1217" t="s">
        <v>115</v>
      </c>
      <c r="B1217" t="s">
        <v>1789</v>
      </c>
      <c r="C1217">
        <v>212</v>
      </c>
      <c r="D1217">
        <v>572.1</v>
      </c>
      <c r="E1217">
        <v>0.1</v>
      </c>
      <c r="F1217" t="s">
        <v>69</v>
      </c>
      <c r="G1217" t="s">
        <v>69</v>
      </c>
      <c r="K1217">
        <v>0.28536871200000002</v>
      </c>
      <c r="L1217">
        <v>0</v>
      </c>
      <c r="M1217">
        <v>0.26384759099999999</v>
      </c>
      <c r="N1217">
        <v>0</v>
      </c>
    </row>
    <row r="1218" spans="1:14" x14ac:dyDescent="0.25">
      <c r="A1218" t="s">
        <v>115</v>
      </c>
      <c r="B1218" t="s">
        <v>1789</v>
      </c>
      <c r="C1218">
        <v>572</v>
      </c>
      <c r="D1218">
        <v>752.1</v>
      </c>
      <c r="E1218">
        <v>0.1</v>
      </c>
      <c r="F1218" t="s">
        <v>69</v>
      </c>
      <c r="G1218" t="s">
        <v>69</v>
      </c>
      <c r="K1218">
        <v>0.39011774900000001</v>
      </c>
      <c r="L1218">
        <v>0</v>
      </c>
      <c r="M1218">
        <v>0.37466265900000001</v>
      </c>
      <c r="N1218">
        <v>0</v>
      </c>
    </row>
    <row r="1219" spans="1:14" x14ac:dyDescent="0.25">
      <c r="A1219" t="s">
        <v>115</v>
      </c>
      <c r="B1219" t="s">
        <v>1789</v>
      </c>
      <c r="C1219">
        <v>752</v>
      </c>
      <c r="D1219">
        <v>1166.0999999999999</v>
      </c>
      <c r="E1219">
        <v>0.1</v>
      </c>
      <c r="F1219" t="s">
        <v>69</v>
      </c>
      <c r="G1219" t="s">
        <v>69</v>
      </c>
      <c r="K1219">
        <v>0.45987010699999997</v>
      </c>
      <c r="L1219">
        <v>0</v>
      </c>
      <c r="M1219">
        <v>0.44683415799999998</v>
      </c>
      <c r="N1219">
        <v>0</v>
      </c>
    </row>
    <row r="1220" spans="1:14" x14ac:dyDescent="0.25">
      <c r="A1220" t="s">
        <v>115</v>
      </c>
      <c r="B1220" t="s">
        <v>1789</v>
      </c>
      <c r="C1220">
        <v>1166</v>
      </c>
      <c r="D1220">
        <v>1472</v>
      </c>
      <c r="E1220">
        <v>0.1</v>
      </c>
      <c r="F1220" t="s">
        <v>69</v>
      </c>
      <c r="G1220" t="s">
        <v>69</v>
      </c>
      <c r="K1220">
        <v>0.77811255300000004</v>
      </c>
      <c r="L1220">
        <v>0</v>
      </c>
      <c r="M1220">
        <v>0.77047997700000004</v>
      </c>
      <c r="N1220">
        <v>0</v>
      </c>
    </row>
    <row r="1221" spans="1:14" x14ac:dyDescent="0.25">
      <c r="A1221" t="s">
        <v>115</v>
      </c>
      <c r="B1221" t="s">
        <v>1789</v>
      </c>
      <c r="C1221">
        <v>1472</v>
      </c>
      <c r="D1221">
        <v>1472.1</v>
      </c>
      <c r="E1221">
        <v>0.1</v>
      </c>
      <c r="F1221" t="s">
        <v>69</v>
      </c>
      <c r="G1221" t="s">
        <v>69</v>
      </c>
      <c r="K1221">
        <v>0.77811255300000004</v>
      </c>
      <c r="L1221">
        <v>0</v>
      </c>
      <c r="M1221">
        <v>0.77047997700000004</v>
      </c>
      <c r="N1221">
        <v>0</v>
      </c>
    </row>
    <row r="1222" spans="1:14" x14ac:dyDescent="0.25">
      <c r="A1222" t="s">
        <v>115</v>
      </c>
      <c r="B1222" t="s">
        <v>1789</v>
      </c>
      <c r="C1222">
        <v>-328</v>
      </c>
      <c r="D1222">
        <v>32.1</v>
      </c>
      <c r="E1222">
        <v>1</v>
      </c>
      <c r="F1222" t="s">
        <v>69</v>
      </c>
      <c r="G1222" t="s">
        <v>69</v>
      </c>
      <c r="K1222">
        <v>0.60123441600000005</v>
      </c>
      <c r="L1222">
        <v>0</v>
      </c>
      <c r="M1222">
        <v>0.58897414100000001</v>
      </c>
      <c r="N1222">
        <v>0</v>
      </c>
    </row>
    <row r="1223" spans="1:14" x14ac:dyDescent="0.25">
      <c r="A1223" t="s">
        <v>115</v>
      </c>
      <c r="B1223" t="s">
        <v>1789</v>
      </c>
      <c r="C1223">
        <v>32</v>
      </c>
      <c r="D1223">
        <v>212.1</v>
      </c>
      <c r="E1223">
        <v>1</v>
      </c>
      <c r="F1223" t="s">
        <v>69</v>
      </c>
      <c r="G1223" t="s">
        <v>69</v>
      </c>
      <c r="K1223">
        <v>0.611006049</v>
      </c>
      <c r="L1223">
        <v>0</v>
      </c>
      <c r="M1223">
        <v>0.59894583000000001</v>
      </c>
      <c r="N1223">
        <v>0</v>
      </c>
    </row>
    <row r="1224" spans="1:14" x14ac:dyDescent="0.25">
      <c r="A1224" t="s">
        <v>115</v>
      </c>
      <c r="B1224" t="s">
        <v>1789</v>
      </c>
      <c r="C1224">
        <v>212</v>
      </c>
      <c r="D1224">
        <v>572.1</v>
      </c>
      <c r="E1224">
        <v>1</v>
      </c>
      <c r="F1224" t="s">
        <v>69</v>
      </c>
      <c r="G1224" t="s">
        <v>69</v>
      </c>
      <c r="K1224">
        <v>0.611006049</v>
      </c>
      <c r="L1224">
        <v>0</v>
      </c>
      <c r="M1224">
        <v>0.59894583000000001</v>
      </c>
      <c r="N1224">
        <v>0</v>
      </c>
    </row>
    <row r="1225" spans="1:14" x14ac:dyDescent="0.25">
      <c r="A1225" t="s">
        <v>115</v>
      </c>
      <c r="B1225" t="s">
        <v>1789</v>
      </c>
      <c r="C1225">
        <v>572</v>
      </c>
      <c r="D1225">
        <v>752.1</v>
      </c>
      <c r="E1225">
        <v>1</v>
      </c>
      <c r="F1225" t="s">
        <v>69</v>
      </c>
      <c r="G1225" t="s">
        <v>69</v>
      </c>
      <c r="K1225">
        <v>0.63118059900000001</v>
      </c>
      <c r="L1225">
        <v>0</v>
      </c>
      <c r="M1225">
        <v>0.61951324699999999</v>
      </c>
      <c r="N1225">
        <v>0</v>
      </c>
    </row>
    <row r="1226" spans="1:14" x14ac:dyDescent="0.25">
      <c r="A1226" t="s">
        <v>115</v>
      </c>
      <c r="B1226" t="s">
        <v>1789</v>
      </c>
      <c r="C1226">
        <v>752</v>
      </c>
      <c r="D1226">
        <v>1166.0999999999999</v>
      </c>
      <c r="E1226">
        <v>1</v>
      </c>
      <c r="F1226" t="s">
        <v>69</v>
      </c>
      <c r="G1226" t="s">
        <v>69</v>
      </c>
      <c r="K1226">
        <v>0.64672529300000003</v>
      </c>
      <c r="L1226">
        <v>0</v>
      </c>
      <c r="M1226">
        <v>0.63534346600000002</v>
      </c>
      <c r="N1226">
        <v>0</v>
      </c>
    </row>
    <row r="1227" spans="1:14" x14ac:dyDescent="0.25">
      <c r="A1227" t="s">
        <v>115</v>
      </c>
      <c r="B1227" t="s">
        <v>1789</v>
      </c>
      <c r="C1227">
        <v>1166</v>
      </c>
      <c r="D1227">
        <v>1472</v>
      </c>
      <c r="E1227">
        <v>1</v>
      </c>
      <c r="F1227" t="s">
        <v>69</v>
      </c>
      <c r="G1227" t="s">
        <v>69</v>
      </c>
      <c r="K1227">
        <v>0.73899948299999996</v>
      </c>
      <c r="L1227">
        <v>0</v>
      </c>
      <c r="M1227">
        <v>0.72905963500000004</v>
      </c>
      <c r="N1227">
        <v>0</v>
      </c>
    </row>
    <row r="1228" spans="1:14" x14ac:dyDescent="0.25">
      <c r="A1228" t="s">
        <v>115</v>
      </c>
      <c r="B1228" t="s">
        <v>1789</v>
      </c>
      <c r="C1228">
        <v>1472</v>
      </c>
      <c r="D1228">
        <v>1472.1</v>
      </c>
      <c r="E1228">
        <v>1</v>
      </c>
      <c r="F1228" t="s">
        <v>69</v>
      </c>
      <c r="G1228" t="s">
        <v>69</v>
      </c>
      <c r="K1228">
        <v>0.73899948299999996</v>
      </c>
      <c r="L1228">
        <v>0</v>
      </c>
      <c r="M1228">
        <v>0.72905963500000004</v>
      </c>
      <c r="N1228">
        <v>0</v>
      </c>
    </row>
    <row r="1229" spans="1:14" x14ac:dyDescent="0.25">
      <c r="A1229" t="s">
        <v>115</v>
      </c>
      <c r="B1229" t="s">
        <v>1802</v>
      </c>
      <c r="C1229">
        <v>-328</v>
      </c>
      <c r="D1229">
        <v>32.1</v>
      </c>
      <c r="E1229">
        <v>0.1</v>
      </c>
      <c r="F1229" t="s">
        <v>69</v>
      </c>
      <c r="G1229" t="s">
        <v>69</v>
      </c>
      <c r="K1229">
        <v>0.16401347099999999</v>
      </c>
      <c r="L1229">
        <v>0</v>
      </c>
      <c r="M1229">
        <v>0.12280337299999999</v>
      </c>
      <c r="N1229">
        <v>0</v>
      </c>
    </row>
    <row r="1230" spans="1:14" x14ac:dyDescent="0.25">
      <c r="A1230" t="s">
        <v>115</v>
      </c>
      <c r="B1230" t="s">
        <v>1802</v>
      </c>
      <c r="C1230">
        <v>32</v>
      </c>
      <c r="D1230">
        <v>212.1</v>
      </c>
      <c r="E1230">
        <v>0.1</v>
      </c>
      <c r="F1230" t="s">
        <v>69</v>
      </c>
      <c r="G1230" t="s">
        <v>69</v>
      </c>
      <c r="K1230">
        <v>0.19201475800000001</v>
      </c>
      <c r="L1230">
        <v>0</v>
      </c>
      <c r="M1230">
        <v>0.15827165600000001</v>
      </c>
      <c r="N1230">
        <v>0</v>
      </c>
    </row>
    <row r="1231" spans="1:14" x14ac:dyDescent="0.25">
      <c r="A1231" t="s">
        <v>115</v>
      </c>
      <c r="B1231" t="s">
        <v>1802</v>
      </c>
      <c r="C1231">
        <v>212</v>
      </c>
      <c r="D1231">
        <v>500.1</v>
      </c>
      <c r="E1231">
        <v>0.1</v>
      </c>
      <c r="F1231" t="s">
        <v>69</v>
      </c>
      <c r="G1231" t="s">
        <v>69</v>
      </c>
      <c r="K1231">
        <v>0.19201475800000001</v>
      </c>
      <c r="L1231">
        <v>0</v>
      </c>
      <c r="M1231">
        <v>0.15827165600000001</v>
      </c>
      <c r="N1231">
        <v>0</v>
      </c>
    </row>
    <row r="1232" spans="1:14" x14ac:dyDescent="0.25">
      <c r="A1232" t="s">
        <v>115</v>
      </c>
      <c r="B1232" t="s">
        <v>1802</v>
      </c>
      <c r="C1232">
        <v>500</v>
      </c>
      <c r="D1232">
        <v>572.1</v>
      </c>
      <c r="E1232">
        <v>0.1</v>
      </c>
      <c r="F1232" t="s">
        <v>69</v>
      </c>
      <c r="G1232" t="s">
        <v>69</v>
      </c>
      <c r="K1232">
        <v>0.26189677900000002</v>
      </c>
      <c r="L1232">
        <v>0</v>
      </c>
      <c r="M1232">
        <v>0.23826491999999999</v>
      </c>
      <c r="N1232">
        <v>0</v>
      </c>
    </row>
    <row r="1233" spans="1:14" x14ac:dyDescent="0.25">
      <c r="A1233" t="s">
        <v>115</v>
      </c>
      <c r="B1233" t="s">
        <v>1802</v>
      </c>
      <c r="C1233">
        <v>572</v>
      </c>
      <c r="D1233">
        <v>752.1</v>
      </c>
      <c r="E1233">
        <v>0.1</v>
      </c>
      <c r="F1233" t="s">
        <v>69</v>
      </c>
      <c r="G1233" t="s">
        <v>69</v>
      </c>
      <c r="K1233">
        <v>0.29342095699999998</v>
      </c>
      <c r="L1233">
        <v>0</v>
      </c>
      <c r="M1233">
        <v>0.27253643399999999</v>
      </c>
      <c r="N1233">
        <v>0</v>
      </c>
    </row>
    <row r="1234" spans="1:14" x14ac:dyDescent="0.25">
      <c r="A1234" t="s">
        <v>115</v>
      </c>
      <c r="B1234" t="s">
        <v>1802</v>
      </c>
      <c r="C1234">
        <v>752</v>
      </c>
      <c r="D1234">
        <v>1112.0999999999999</v>
      </c>
      <c r="E1234">
        <v>0.1</v>
      </c>
      <c r="F1234" t="s">
        <v>69</v>
      </c>
      <c r="G1234" t="s">
        <v>69</v>
      </c>
      <c r="K1234">
        <v>0.29725496600000001</v>
      </c>
      <c r="L1234">
        <v>0</v>
      </c>
      <c r="M1234">
        <v>0.27666001600000001</v>
      </c>
      <c r="N1234">
        <v>0</v>
      </c>
    </row>
    <row r="1235" spans="1:14" x14ac:dyDescent="0.25">
      <c r="A1235" t="s">
        <v>115</v>
      </c>
      <c r="B1235" t="s">
        <v>1802</v>
      </c>
      <c r="C1235">
        <v>1112</v>
      </c>
      <c r="D1235">
        <v>1166</v>
      </c>
      <c r="E1235">
        <v>0.1</v>
      </c>
      <c r="F1235" t="s">
        <v>69</v>
      </c>
      <c r="G1235" t="s">
        <v>69</v>
      </c>
      <c r="K1235">
        <v>0.84698905999999996</v>
      </c>
      <c r="L1235">
        <v>0</v>
      </c>
      <c r="M1235">
        <v>0.83998256900000001</v>
      </c>
      <c r="N1235">
        <v>0</v>
      </c>
    </row>
    <row r="1236" spans="1:14" x14ac:dyDescent="0.25">
      <c r="A1236" t="s">
        <v>115</v>
      </c>
      <c r="B1236" t="s">
        <v>1802</v>
      </c>
      <c r="C1236">
        <v>1166</v>
      </c>
      <c r="D1236">
        <v>1166.0999999999999</v>
      </c>
      <c r="E1236">
        <v>0.1</v>
      </c>
      <c r="F1236" t="s">
        <v>69</v>
      </c>
      <c r="G1236" t="s">
        <v>69</v>
      </c>
      <c r="K1236">
        <v>0.84698905999999996</v>
      </c>
      <c r="L1236">
        <v>0</v>
      </c>
      <c r="M1236">
        <v>0.83998256900000001</v>
      </c>
      <c r="N1236">
        <v>0</v>
      </c>
    </row>
    <row r="1237" spans="1:14" x14ac:dyDescent="0.25">
      <c r="A1237" t="s">
        <v>115</v>
      </c>
      <c r="B1237" t="s">
        <v>1802</v>
      </c>
      <c r="C1237">
        <v>-328</v>
      </c>
      <c r="D1237">
        <v>32.1</v>
      </c>
      <c r="E1237">
        <v>1</v>
      </c>
      <c r="F1237" t="s">
        <v>69</v>
      </c>
      <c r="G1237" t="s">
        <v>69</v>
      </c>
      <c r="K1237">
        <v>0.59551113200000005</v>
      </c>
      <c r="L1237">
        <v>0</v>
      </c>
      <c r="M1237">
        <v>0.58313053800000003</v>
      </c>
      <c r="N1237">
        <v>0</v>
      </c>
    </row>
    <row r="1238" spans="1:14" x14ac:dyDescent="0.25">
      <c r="A1238" t="s">
        <v>115</v>
      </c>
      <c r="B1238" t="s">
        <v>1802</v>
      </c>
      <c r="C1238">
        <v>212</v>
      </c>
      <c r="D1238">
        <v>500.1</v>
      </c>
      <c r="E1238">
        <v>1</v>
      </c>
      <c r="F1238" t="s">
        <v>69</v>
      </c>
      <c r="G1238" t="s">
        <v>69</v>
      </c>
      <c r="K1238">
        <v>0.59860734800000004</v>
      </c>
      <c r="L1238">
        <v>0</v>
      </c>
      <c r="M1238">
        <v>0.58629213899999999</v>
      </c>
      <c r="N1238">
        <v>0</v>
      </c>
    </row>
    <row r="1239" spans="1:14" x14ac:dyDescent="0.25">
      <c r="A1239" t="s">
        <v>115</v>
      </c>
      <c r="B1239" t="s">
        <v>1802</v>
      </c>
      <c r="C1239">
        <v>500</v>
      </c>
      <c r="D1239">
        <v>572.1</v>
      </c>
      <c r="E1239" s="168">
        <v>1</v>
      </c>
      <c r="F1239" t="s">
        <v>69</v>
      </c>
      <c r="G1239" t="s">
        <v>69</v>
      </c>
      <c r="K1239">
        <v>0.61002542000000004</v>
      </c>
      <c r="L1239">
        <v>0</v>
      </c>
      <c r="M1239">
        <v>0.597945422</v>
      </c>
      <c r="N1239">
        <v>0</v>
      </c>
    </row>
    <row r="1240" spans="1:14" x14ac:dyDescent="0.25">
      <c r="A1240" t="s">
        <v>115</v>
      </c>
      <c r="B1240" t="s">
        <v>1802</v>
      </c>
      <c r="C1240">
        <v>572</v>
      </c>
      <c r="D1240">
        <v>752.1</v>
      </c>
      <c r="E1240">
        <v>1</v>
      </c>
      <c r="F1240" t="s">
        <v>69</v>
      </c>
      <c r="G1240" t="s">
        <v>69</v>
      </c>
      <c r="K1240">
        <v>0.61480805800000005</v>
      </c>
      <c r="L1240">
        <v>0</v>
      </c>
      <c r="M1240">
        <v>0.60282390799999996</v>
      </c>
      <c r="N1240">
        <v>0</v>
      </c>
    </row>
    <row r="1241" spans="1:14" x14ac:dyDescent="0.25">
      <c r="A1241" t="s">
        <v>115</v>
      </c>
      <c r="B1241" t="s">
        <v>1802</v>
      </c>
      <c r="C1241">
        <v>752</v>
      </c>
      <c r="D1241">
        <v>1112.0999999999999</v>
      </c>
      <c r="E1241">
        <v>1</v>
      </c>
      <c r="F1241" t="s">
        <v>69</v>
      </c>
      <c r="G1241" t="s">
        <v>69</v>
      </c>
      <c r="K1241">
        <v>0.61664706700000005</v>
      </c>
      <c r="L1241">
        <v>0</v>
      </c>
      <c r="M1241">
        <v>0.60469936400000002</v>
      </c>
      <c r="N1241">
        <v>0</v>
      </c>
    </row>
    <row r="1242" spans="1:14" x14ac:dyDescent="0.25">
      <c r="A1242" t="s">
        <v>115</v>
      </c>
      <c r="B1242" t="s">
        <v>1802</v>
      </c>
      <c r="C1242">
        <v>1112</v>
      </c>
      <c r="D1242">
        <v>1166</v>
      </c>
      <c r="E1242">
        <v>1</v>
      </c>
      <c r="F1242" t="s">
        <v>69</v>
      </c>
      <c r="G1242" t="s">
        <v>69</v>
      </c>
      <c r="K1242">
        <v>1.026249266</v>
      </c>
      <c r="L1242">
        <v>0</v>
      </c>
      <c r="M1242">
        <v>1.019114946</v>
      </c>
      <c r="N1242">
        <v>0</v>
      </c>
    </row>
    <row r="1243" spans="1:14" x14ac:dyDescent="0.25">
      <c r="A1243" t="s">
        <v>115</v>
      </c>
      <c r="B1243" t="s">
        <v>1802</v>
      </c>
      <c r="C1243">
        <v>1166</v>
      </c>
      <c r="D1243">
        <v>1166.0999999999999</v>
      </c>
      <c r="E1243">
        <v>1</v>
      </c>
      <c r="F1243" t="s">
        <v>69</v>
      </c>
      <c r="G1243" t="s">
        <v>69</v>
      </c>
      <c r="K1243">
        <v>1.026249266</v>
      </c>
      <c r="L1243">
        <v>0</v>
      </c>
      <c r="M1243">
        <v>1.019114946</v>
      </c>
      <c r="N1243">
        <v>0</v>
      </c>
    </row>
    <row r="1244" spans="1:14" x14ac:dyDescent="0.25">
      <c r="A1244" t="s">
        <v>115</v>
      </c>
      <c r="B1244" t="s">
        <v>2068</v>
      </c>
      <c r="C1244">
        <v>0</v>
      </c>
      <c r="D1244">
        <v>1.0900000000000001E-4</v>
      </c>
      <c r="E1244">
        <v>1E-10</v>
      </c>
      <c r="F1244" t="s">
        <v>2609</v>
      </c>
      <c r="G1244" t="s">
        <v>2193</v>
      </c>
      <c r="K1244">
        <v>0</v>
      </c>
      <c r="L1244">
        <v>3.5999999999999999E-3</v>
      </c>
      <c r="M1244">
        <v>0</v>
      </c>
      <c r="N1244">
        <v>0</v>
      </c>
    </row>
    <row r="1245" spans="1:14" x14ac:dyDescent="0.25">
      <c r="A1245" t="s">
        <v>115</v>
      </c>
      <c r="B1245" t="s">
        <v>2068</v>
      </c>
      <c r="C1245">
        <v>0</v>
      </c>
      <c r="D1245">
        <v>1.0900000000000001E-4</v>
      </c>
      <c r="E1245">
        <v>1.0000000000000001E-9</v>
      </c>
      <c r="F1245" t="s">
        <v>2609</v>
      </c>
      <c r="G1245" t="s">
        <v>2193</v>
      </c>
      <c r="K1245">
        <v>0</v>
      </c>
      <c r="L1245">
        <v>3.5999999999999999E-3</v>
      </c>
      <c r="M1245">
        <v>0</v>
      </c>
      <c r="N1245">
        <v>0</v>
      </c>
    </row>
    <row r="1246" spans="1:14" x14ac:dyDescent="0.25">
      <c r="A1246" t="s">
        <v>115</v>
      </c>
      <c r="B1246" t="s">
        <v>2068</v>
      </c>
      <c r="C1246">
        <v>0</v>
      </c>
      <c r="D1246">
        <v>1.0900000000000001E-4</v>
      </c>
      <c r="E1246">
        <v>1E-8</v>
      </c>
      <c r="F1246" t="s">
        <v>2609</v>
      </c>
      <c r="G1246" t="s">
        <v>2193</v>
      </c>
      <c r="K1246">
        <v>0</v>
      </c>
      <c r="L1246">
        <v>6.8024000000000001E-3</v>
      </c>
      <c r="M1246">
        <v>0</v>
      </c>
      <c r="N1246">
        <v>0</v>
      </c>
    </row>
    <row r="1247" spans="1:14" x14ac:dyDescent="0.25">
      <c r="A1247" t="s">
        <v>115</v>
      </c>
      <c r="B1247" t="s">
        <v>2068</v>
      </c>
      <c r="C1247">
        <v>0</v>
      </c>
      <c r="D1247">
        <v>1.0900000000000001E-4</v>
      </c>
      <c r="E1247">
        <v>9.9999999999999995E-8</v>
      </c>
      <c r="F1247" t="s">
        <v>2609</v>
      </c>
      <c r="G1247" t="s">
        <v>2193</v>
      </c>
      <c r="K1247">
        <v>0</v>
      </c>
      <c r="L1247">
        <v>5.8110000000000002E-2</v>
      </c>
      <c r="M1247">
        <v>0</v>
      </c>
      <c r="N1247">
        <v>0</v>
      </c>
    </row>
    <row r="1248" spans="1:14" x14ac:dyDescent="0.25">
      <c r="A1248" t="s">
        <v>115</v>
      </c>
      <c r="B1248" t="s">
        <v>2068</v>
      </c>
      <c r="C1248">
        <v>0</v>
      </c>
      <c r="D1248" s="168">
        <v>1.0900000000000001E-4</v>
      </c>
      <c r="E1248">
        <v>9.9999999999999995E-7</v>
      </c>
      <c r="F1248" t="s">
        <v>2609</v>
      </c>
      <c r="G1248" t="s">
        <v>2193</v>
      </c>
      <c r="K1248">
        <v>0</v>
      </c>
      <c r="L1248">
        <v>0.58001000000000003</v>
      </c>
      <c r="M1248">
        <v>0</v>
      </c>
      <c r="N1248">
        <v>0</v>
      </c>
    </row>
    <row r="1249" spans="1:14" x14ac:dyDescent="0.25">
      <c r="A1249" t="s">
        <v>115</v>
      </c>
      <c r="B1249" t="s">
        <v>2068</v>
      </c>
      <c r="C1249">
        <v>0</v>
      </c>
      <c r="D1249" s="168">
        <v>1.0900000000000001E-4</v>
      </c>
      <c r="E1249">
        <v>1.0000000000000001E-5</v>
      </c>
      <c r="F1249" t="s">
        <v>2609</v>
      </c>
      <c r="G1249" t="s">
        <v>2193</v>
      </c>
      <c r="K1249">
        <v>0</v>
      </c>
      <c r="L1249">
        <v>5.8</v>
      </c>
      <c r="M1249">
        <v>0</v>
      </c>
      <c r="N1249">
        <v>0</v>
      </c>
    </row>
    <row r="1250" spans="1:14" x14ac:dyDescent="0.25">
      <c r="A1250" t="s">
        <v>115</v>
      </c>
      <c r="B1250" t="s">
        <v>2068</v>
      </c>
      <c r="C1250">
        <v>0</v>
      </c>
      <c r="D1250" s="168">
        <v>1.0900000000000001E-4</v>
      </c>
      <c r="E1250">
        <v>1E-4</v>
      </c>
      <c r="F1250" t="s">
        <v>2609</v>
      </c>
      <c r="G1250" t="s">
        <v>2193</v>
      </c>
      <c r="K1250">
        <v>0</v>
      </c>
      <c r="L1250">
        <v>58</v>
      </c>
      <c r="M1250">
        <v>0</v>
      </c>
      <c r="N1250">
        <v>0</v>
      </c>
    </row>
    <row r="1251" spans="1:14" x14ac:dyDescent="0.25">
      <c r="A1251" t="s">
        <v>115</v>
      </c>
      <c r="B1251" t="s">
        <v>2068</v>
      </c>
      <c r="C1251">
        <v>0</v>
      </c>
      <c r="D1251" s="168">
        <v>1.0900000000000001E-4</v>
      </c>
      <c r="E1251">
        <v>1E-3</v>
      </c>
      <c r="F1251" t="s">
        <v>2609</v>
      </c>
      <c r="G1251" t="s">
        <v>2193</v>
      </c>
      <c r="K1251">
        <v>0</v>
      </c>
      <c r="L1251">
        <v>580</v>
      </c>
      <c r="M1251">
        <v>0</v>
      </c>
      <c r="N1251">
        <v>0</v>
      </c>
    </row>
    <row r="1252" spans="1:14" x14ac:dyDescent="0.25">
      <c r="A1252" t="s">
        <v>115</v>
      </c>
      <c r="B1252" t="s">
        <v>2068</v>
      </c>
      <c r="C1252">
        <v>0</v>
      </c>
      <c r="D1252" s="168">
        <v>1.0900000000000001E-4</v>
      </c>
      <c r="E1252">
        <v>0.01</v>
      </c>
      <c r="F1252" t="s">
        <v>2609</v>
      </c>
      <c r="G1252" t="s">
        <v>2193</v>
      </c>
      <c r="K1252">
        <v>0</v>
      </c>
      <c r="L1252">
        <v>5800</v>
      </c>
      <c r="M1252">
        <v>0</v>
      </c>
      <c r="N1252">
        <v>0</v>
      </c>
    </row>
    <row r="1253" spans="1:14" x14ac:dyDescent="0.25">
      <c r="A1253" t="s">
        <v>115</v>
      </c>
      <c r="B1253" t="s">
        <v>2068</v>
      </c>
      <c r="C1253">
        <v>1.0900000000000001E-4</v>
      </c>
      <c r="D1253">
        <v>1.0900999999999999E-6</v>
      </c>
      <c r="E1253">
        <v>1E-8</v>
      </c>
      <c r="F1253" t="s">
        <v>2609</v>
      </c>
      <c r="G1253" t="s">
        <v>2193</v>
      </c>
      <c r="K1253">
        <v>0</v>
      </c>
      <c r="L1253">
        <v>3.5E-4</v>
      </c>
      <c r="M1253">
        <v>0</v>
      </c>
      <c r="N1253">
        <v>0</v>
      </c>
    </row>
    <row r="1254" spans="1:14" x14ac:dyDescent="0.25">
      <c r="A1254" t="s">
        <v>115</v>
      </c>
      <c r="B1254" t="s">
        <v>2068</v>
      </c>
      <c r="C1254">
        <v>1.0900000000000001E-4</v>
      </c>
      <c r="D1254">
        <v>1.0900999999999999E-6</v>
      </c>
      <c r="E1254">
        <v>9.9999999999999995E-8</v>
      </c>
      <c r="F1254" t="s">
        <v>2609</v>
      </c>
      <c r="G1254" t="s">
        <v>2193</v>
      </c>
      <c r="K1254">
        <v>0</v>
      </c>
      <c r="L1254">
        <v>6.3400999999999996E-4</v>
      </c>
      <c r="M1254">
        <v>0</v>
      </c>
      <c r="N1254">
        <v>0</v>
      </c>
    </row>
    <row r="1255" spans="1:14" x14ac:dyDescent="0.25">
      <c r="A1255" t="s">
        <v>115</v>
      </c>
      <c r="B1255" t="s">
        <v>2068</v>
      </c>
      <c r="C1255">
        <v>1.0900000000000001E-4</v>
      </c>
      <c r="D1255">
        <v>1.0900999999999999E-6</v>
      </c>
      <c r="E1255">
        <v>9.9999999999999995E-7</v>
      </c>
      <c r="F1255" t="s">
        <v>2609</v>
      </c>
      <c r="G1255" t="s">
        <v>2193</v>
      </c>
      <c r="K1255">
        <v>0</v>
      </c>
      <c r="L1255">
        <v>5.3337000000000002E-3</v>
      </c>
      <c r="M1255">
        <v>0</v>
      </c>
      <c r="N1255">
        <v>0</v>
      </c>
    </row>
    <row r="1256" spans="1:14" x14ac:dyDescent="0.25">
      <c r="A1256" t="s">
        <v>115</v>
      </c>
      <c r="B1256" t="s">
        <v>2068</v>
      </c>
      <c r="C1256">
        <v>1.0900000000000001E-4</v>
      </c>
      <c r="D1256">
        <v>1.0900999999999999E-6</v>
      </c>
      <c r="E1256">
        <v>1.0000000000000001E-5</v>
      </c>
      <c r="F1256" t="s">
        <v>2609</v>
      </c>
      <c r="G1256" t="s">
        <v>2193</v>
      </c>
      <c r="K1256">
        <v>0</v>
      </c>
      <c r="L1256">
        <v>5.3213000000000003E-2</v>
      </c>
      <c r="M1256">
        <v>0</v>
      </c>
      <c r="N1256">
        <v>0</v>
      </c>
    </row>
    <row r="1257" spans="1:14" x14ac:dyDescent="0.25">
      <c r="A1257" t="s">
        <v>115</v>
      </c>
      <c r="B1257" t="s">
        <v>2068</v>
      </c>
      <c r="C1257">
        <v>1.0900000000000001E-4</v>
      </c>
      <c r="D1257">
        <v>1.0900999999999999E-6</v>
      </c>
      <c r="E1257">
        <v>1E-4</v>
      </c>
      <c r="F1257" t="s">
        <v>2609</v>
      </c>
      <c r="G1257" t="s">
        <v>2193</v>
      </c>
      <c r="K1257">
        <v>0</v>
      </c>
      <c r="L1257">
        <v>0.53210999999999997</v>
      </c>
      <c r="M1257">
        <v>0</v>
      </c>
      <c r="N1257">
        <v>0</v>
      </c>
    </row>
    <row r="1258" spans="1:14" x14ac:dyDescent="0.25">
      <c r="A1258" t="s">
        <v>115</v>
      </c>
      <c r="B1258" t="s">
        <v>2068</v>
      </c>
      <c r="C1258">
        <v>1.09E-3</v>
      </c>
      <c r="D1258">
        <v>1.0900099999999999E-2</v>
      </c>
      <c r="E1258">
        <v>9.9999999999999995E-8</v>
      </c>
      <c r="F1258" t="s">
        <v>2609</v>
      </c>
      <c r="G1258" t="s">
        <v>2193</v>
      </c>
      <c r="K1258">
        <v>0</v>
      </c>
      <c r="L1258">
        <v>2.4000000000000001E-4</v>
      </c>
      <c r="M1258">
        <v>0</v>
      </c>
      <c r="N1258">
        <v>0</v>
      </c>
    </row>
    <row r="1259" spans="1:14" x14ac:dyDescent="0.25">
      <c r="A1259" t="s">
        <v>115</v>
      </c>
      <c r="B1259" t="s">
        <v>2068</v>
      </c>
      <c r="C1259">
        <v>1.09E-3</v>
      </c>
      <c r="D1259">
        <v>1.0900099999999999E-2</v>
      </c>
      <c r="E1259">
        <v>9.9999999999999995E-7</v>
      </c>
      <c r="F1259" t="s">
        <v>2609</v>
      </c>
      <c r="G1259" t="s">
        <v>2193</v>
      </c>
      <c r="K1259">
        <v>0</v>
      </c>
      <c r="L1259">
        <v>5.8093000000000001E-4</v>
      </c>
      <c r="M1259">
        <v>0</v>
      </c>
      <c r="N1259">
        <v>0</v>
      </c>
    </row>
    <row r="1260" spans="1:14" x14ac:dyDescent="0.25">
      <c r="A1260" t="s">
        <v>115</v>
      </c>
      <c r="B1260" t="s">
        <v>2068</v>
      </c>
      <c r="C1260">
        <v>1.09E-3</v>
      </c>
      <c r="D1260">
        <v>1.0900099999999999E-2</v>
      </c>
      <c r="E1260">
        <v>1.0000000000000001E-5</v>
      </c>
      <c r="F1260" t="s">
        <v>2609</v>
      </c>
      <c r="G1260" t="s">
        <v>2193</v>
      </c>
      <c r="K1260">
        <v>0</v>
      </c>
      <c r="L1260">
        <v>5.3277000000000003E-3</v>
      </c>
      <c r="M1260">
        <v>0</v>
      </c>
      <c r="N1260">
        <v>0</v>
      </c>
    </row>
    <row r="1261" spans="1:14" x14ac:dyDescent="0.25">
      <c r="A1261" t="s">
        <v>115</v>
      </c>
      <c r="B1261" t="s">
        <v>2068</v>
      </c>
      <c r="C1261">
        <v>1.09E-3</v>
      </c>
      <c r="D1261">
        <v>1.0900099999999999E-2</v>
      </c>
      <c r="E1261">
        <v>1E-4</v>
      </c>
      <c r="F1261" t="s">
        <v>2609</v>
      </c>
      <c r="G1261" t="s">
        <v>2193</v>
      </c>
      <c r="K1261">
        <v>0</v>
      </c>
      <c r="L1261">
        <v>5.3212000000000002E-2</v>
      </c>
      <c r="M1261">
        <v>0</v>
      </c>
      <c r="N1261">
        <v>0</v>
      </c>
    </row>
    <row r="1262" spans="1:14" x14ac:dyDescent="0.25">
      <c r="A1262" t="s">
        <v>115</v>
      </c>
      <c r="B1262" t="s">
        <v>2068</v>
      </c>
      <c r="C1262">
        <v>1.09E-3</v>
      </c>
      <c r="D1262">
        <v>1.0900099999999999E-2</v>
      </c>
      <c r="E1262">
        <v>1E-3</v>
      </c>
      <c r="F1262" t="s">
        <v>2609</v>
      </c>
      <c r="G1262" t="s">
        <v>2193</v>
      </c>
      <c r="K1262">
        <v>0</v>
      </c>
      <c r="L1262">
        <v>0.53210999999999997</v>
      </c>
      <c r="M1262">
        <v>0</v>
      </c>
      <c r="N1262">
        <v>0</v>
      </c>
    </row>
    <row r="1263" spans="1:14" x14ac:dyDescent="0.25">
      <c r="A1263" t="s">
        <v>115</v>
      </c>
      <c r="B1263" t="s">
        <v>2068</v>
      </c>
      <c r="C1263">
        <v>1.09E-2</v>
      </c>
      <c r="D1263">
        <v>0.1090001</v>
      </c>
      <c r="E1263">
        <v>9.9999999999999995E-7</v>
      </c>
      <c r="F1263" t="s">
        <v>2609</v>
      </c>
      <c r="G1263" t="s">
        <v>2193</v>
      </c>
      <c r="K1263">
        <v>0</v>
      </c>
      <c r="L1263">
        <v>1.9000000000000001E-4</v>
      </c>
      <c r="M1263">
        <v>0</v>
      </c>
      <c r="N1263">
        <v>0</v>
      </c>
    </row>
    <row r="1264" spans="1:14" x14ac:dyDescent="0.25">
      <c r="A1264" t="s">
        <v>115</v>
      </c>
      <c r="B1264" t="s">
        <v>2068</v>
      </c>
      <c r="C1264">
        <v>1.09E-2</v>
      </c>
      <c r="D1264">
        <v>0.1090001</v>
      </c>
      <c r="E1264">
        <v>1.0000000000000001E-5</v>
      </c>
      <c r="F1264" t="s">
        <v>2609</v>
      </c>
      <c r="G1264" t="s">
        <v>2193</v>
      </c>
      <c r="K1264">
        <v>0</v>
      </c>
      <c r="L1264">
        <v>5.6395000000000002E-4</v>
      </c>
      <c r="M1264">
        <v>0</v>
      </c>
      <c r="N1264">
        <v>0</v>
      </c>
    </row>
    <row r="1265" spans="1:14" x14ac:dyDescent="0.25">
      <c r="A1265" t="s">
        <v>115</v>
      </c>
      <c r="B1265" t="s">
        <v>2068</v>
      </c>
      <c r="C1265">
        <v>1.09E-2</v>
      </c>
      <c r="D1265">
        <v>0.1090001</v>
      </c>
      <c r="E1265">
        <v>1E-4</v>
      </c>
      <c r="F1265" t="s">
        <v>2609</v>
      </c>
      <c r="G1265" t="s">
        <v>2193</v>
      </c>
      <c r="K1265">
        <v>0</v>
      </c>
      <c r="L1265">
        <v>5.3308000000000001E-3</v>
      </c>
      <c r="M1265">
        <v>0</v>
      </c>
      <c r="N1265">
        <v>0</v>
      </c>
    </row>
    <row r="1266" spans="1:14" x14ac:dyDescent="0.25">
      <c r="A1266" t="s">
        <v>115</v>
      </c>
      <c r="B1266" t="s">
        <v>2068</v>
      </c>
      <c r="C1266">
        <v>1.09E-2</v>
      </c>
      <c r="D1266">
        <v>0.1090001</v>
      </c>
      <c r="E1266">
        <v>1E-3</v>
      </c>
      <c r="F1266" t="s">
        <v>2609</v>
      </c>
      <c r="G1266" t="s">
        <v>2193</v>
      </c>
      <c r="K1266">
        <v>0</v>
      </c>
      <c r="L1266">
        <v>5.3261000000000003E-2</v>
      </c>
      <c r="M1266">
        <v>0</v>
      </c>
      <c r="N1266">
        <v>0</v>
      </c>
    </row>
    <row r="1267" spans="1:14" x14ac:dyDescent="0.25">
      <c r="A1267" t="s">
        <v>115</v>
      </c>
      <c r="B1267" t="s">
        <v>2068</v>
      </c>
      <c r="C1267">
        <v>1.09E-2</v>
      </c>
      <c r="D1267">
        <v>0.1090001</v>
      </c>
      <c r="E1267">
        <v>0.01</v>
      </c>
      <c r="F1267" t="s">
        <v>2609</v>
      </c>
      <c r="G1267" t="s">
        <v>2193</v>
      </c>
      <c r="K1267">
        <v>0</v>
      </c>
      <c r="L1267">
        <v>0.53259999999999996</v>
      </c>
      <c r="M1267">
        <v>0</v>
      </c>
      <c r="N1267">
        <v>0</v>
      </c>
    </row>
    <row r="1268" spans="1:14" x14ac:dyDescent="0.25">
      <c r="A1268" t="s">
        <v>115</v>
      </c>
      <c r="B1268" t="s">
        <v>2068</v>
      </c>
      <c r="C1268">
        <v>0.109</v>
      </c>
      <c r="D1268">
        <v>1.0901000000000001</v>
      </c>
      <c r="E1268">
        <v>1.0000000000000001E-5</v>
      </c>
      <c r="F1268" t="s">
        <v>2609</v>
      </c>
      <c r="G1268" t="s">
        <v>2193</v>
      </c>
      <c r="K1268">
        <v>0</v>
      </c>
      <c r="L1268">
        <v>2.3000000000000001E-4</v>
      </c>
      <c r="M1268">
        <v>0</v>
      </c>
      <c r="N1268">
        <v>0</v>
      </c>
    </row>
    <row r="1269" spans="1:14" x14ac:dyDescent="0.25">
      <c r="A1269" t="s">
        <v>115</v>
      </c>
      <c r="B1269" t="s">
        <v>2068</v>
      </c>
      <c r="C1269">
        <v>0.109</v>
      </c>
      <c r="D1269">
        <v>1.0901000000000001</v>
      </c>
      <c r="E1269">
        <v>1E-4</v>
      </c>
      <c r="F1269" t="s">
        <v>2609</v>
      </c>
      <c r="G1269" t="s">
        <v>2193</v>
      </c>
      <c r="K1269">
        <v>0</v>
      </c>
      <c r="L1269">
        <v>5.7855999999999999E-4</v>
      </c>
      <c r="M1269">
        <v>0</v>
      </c>
      <c r="N1269">
        <v>0</v>
      </c>
    </row>
    <row r="1270" spans="1:14" x14ac:dyDescent="0.25">
      <c r="A1270" t="s">
        <v>115</v>
      </c>
      <c r="B1270" t="s">
        <v>2068</v>
      </c>
      <c r="C1270">
        <v>0.109</v>
      </c>
      <c r="D1270">
        <v>1.0901000000000001</v>
      </c>
      <c r="E1270">
        <v>1E-3</v>
      </c>
      <c r="F1270" t="s">
        <v>2609</v>
      </c>
      <c r="G1270" t="s">
        <v>2193</v>
      </c>
      <c r="K1270">
        <v>0</v>
      </c>
      <c r="L1270">
        <v>5.3324000000000002E-3</v>
      </c>
      <c r="M1270">
        <v>0</v>
      </c>
      <c r="N1270">
        <v>0</v>
      </c>
    </row>
    <row r="1271" spans="1:14" x14ac:dyDescent="0.25">
      <c r="A1271" t="s">
        <v>115</v>
      </c>
      <c r="B1271" t="s">
        <v>2068</v>
      </c>
      <c r="C1271">
        <v>0.109</v>
      </c>
      <c r="D1271">
        <v>1.0901000000000001</v>
      </c>
      <c r="E1271">
        <v>0.01</v>
      </c>
      <c r="F1271" t="s">
        <v>2609</v>
      </c>
      <c r="G1271" t="s">
        <v>2193</v>
      </c>
      <c r="K1271">
        <v>0</v>
      </c>
      <c r="L1271">
        <v>5.3261000000000003E-2</v>
      </c>
      <c r="M1271">
        <v>0</v>
      </c>
      <c r="N1271">
        <v>0</v>
      </c>
    </row>
    <row r="1272" spans="1:14" x14ac:dyDescent="0.25">
      <c r="A1272" t="s">
        <v>115</v>
      </c>
      <c r="B1272" t="s">
        <v>2068</v>
      </c>
      <c r="C1272">
        <v>0.109</v>
      </c>
      <c r="D1272">
        <v>1.0901000000000001</v>
      </c>
      <c r="E1272">
        <v>0.1</v>
      </c>
      <c r="F1272" t="s">
        <v>2609</v>
      </c>
      <c r="G1272" t="s">
        <v>2193</v>
      </c>
      <c r="K1272">
        <v>0</v>
      </c>
      <c r="L1272">
        <v>0.53259999999999996</v>
      </c>
      <c r="M1272">
        <v>0</v>
      </c>
      <c r="N1272">
        <v>0</v>
      </c>
    </row>
    <row r="1273" spans="1:14" x14ac:dyDescent="0.25">
      <c r="A1273" t="s">
        <v>115</v>
      </c>
      <c r="B1273" t="s">
        <v>2068</v>
      </c>
      <c r="C1273">
        <v>1.0900000000000001</v>
      </c>
      <c r="D1273">
        <v>10.9001</v>
      </c>
      <c r="E1273">
        <v>1E-4</v>
      </c>
      <c r="F1273" t="s">
        <v>2609</v>
      </c>
      <c r="G1273" t="s">
        <v>2193</v>
      </c>
      <c r="K1273">
        <v>0</v>
      </c>
      <c r="L1273">
        <v>2.3000000000000001E-4</v>
      </c>
      <c r="M1273">
        <v>0</v>
      </c>
      <c r="N1273">
        <v>0</v>
      </c>
    </row>
    <row r="1274" spans="1:14" x14ac:dyDescent="0.25">
      <c r="A1274" t="s">
        <v>115</v>
      </c>
      <c r="B1274" t="s">
        <v>2068</v>
      </c>
      <c r="C1274">
        <v>1.0900000000000001</v>
      </c>
      <c r="D1274">
        <v>10.9001</v>
      </c>
      <c r="E1274">
        <v>1E-3</v>
      </c>
      <c r="F1274" t="s">
        <v>2609</v>
      </c>
      <c r="G1274" t="s">
        <v>2193</v>
      </c>
      <c r="K1274">
        <v>0</v>
      </c>
      <c r="L1274">
        <v>5.7824999999999999E-4</v>
      </c>
      <c r="M1274">
        <v>0</v>
      </c>
      <c r="N1274">
        <v>0</v>
      </c>
    </row>
    <row r="1275" spans="1:14" x14ac:dyDescent="0.25">
      <c r="A1275" t="s">
        <v>115</v>
      </c>
      <c r="B1275" t="s">
        <v>2068</v>
      </c>
      <c r="C1275">
        <v>1.0900000000000001</v>
      </c>
      <c r="D1275">
        <v>10.9001</v>
      </c>
      <c r="E1275">
        <v>0.01</v>
      </c>
      <c r="F1275" t="s">
        <v>2609</v>
      </c>
      <c r="G1275" t="s">
        <v>2193</v>
      </c>
      <c r="K1275">
        <v>0</v>
      </c>
      <c r="L1275">
        <v>5.3321999999999996E-3</v>
      </c>
      <c r="M1275">
        <v>0</v>
      </c>
      <c r="N1275">
        <v>0</v>
      </c>
    </row>
    <row r="1276" spans="1:14" x14ac:dyDescent="0.25">
      <c r="A1276" t="s">
        <v>115</v>
      </c>
      <c r="B1276" t="s">
        <v>2068</v>
      </c>
      <c r="C1276">
        <v>1.0900000000000001</v>
      </c>
      <c r="D1276">
        <v>10.9001</v>
      </c>
      <c r="E1276">
        <v>0.1</v>
      </c>
      <c r="F1276" t="s">
        <v>2609</v>
      </c>
      <c r="G1276" t="s">
        <v>2193</v>
      </c>
      <c r="K1276">
        <v>0</v>
      </c>
      <c r="L1276">
        <v>5.3261000000000003E-2</v>
      </c>
      <c r="M1276">
        <v>0</v>
      </c>
      <c r="N1276">
        <v>0</v>
      </c>
    </row>
    <row r="1277" spans="1:14" x14ac:dyDescent="0.25">
      <c r="A1277" t="s">
        <v>115</v>
      </c>
      <c r="B1277" t="s">
        <v>2068</v>
      </c>
      <c r="C1277">
        <v>1.0900000000000001</v>
      </c>
      <c r="D1277">
        <v>10.9001</v>
      </c>
      <c r="E1277">
        <v>1</v>
      </c>
      <c r="F1277" t="s">
        <v>2609</v>
      </c>
      <c r="G1277" t="s">
        <v>2193</v>
      </c>
      <c r="K1277">
        <v>0</v>
      </c>
      <c r="L1277">
        <v>0.53259999999999996</v>
      </c>
      <c r="M1277">
        <v>0</v>
      </c>
      <c r="N1277">
        <v>0</v>
      </c>
    </row>
    <row r="1278" spans="1:14" x14ac:dyDescent="0.25">
      <c r="A1278" t="s">
        <v>115</v>
      </c>
      <c r="B1278" t="s">
        <v>2068</v>
      </c>
      <c r="C1278">
        <v>10.9</v>
      </c>
      <c r="D1278">
        <v>109.0001</v>
      </c>
      <c r="E1278">
        <v>1E-3</v>
      </c>
      <c r="F1278" t="s">
        <v>2609</v>
      </c>
      <c r="G1278" t="s">
        <v>2193</v>
      </c>
      <c r="K1278">
        <v>0</v>
      </c>
      <c r="L1278">
        <v>2.3000000000000001E-4</v>
      </c>
      <c r="M1278">
        <v>0</v>
      </c>
      <c r="N1278">
        <v>0</v>
      </c>
    </row>
    <row r="1279" spans="1:14" x14ac:dyDescent="0.25">
      <c r="A1279" t="s">
        <v>115</v>
      </c>
      <c r="B1279" t="s">
        <v>2068</v>
      </c>
      <c r="C1279">
        <v>10.9</v>
      </c>
      <c r="D1279">
        <v>109.0001</v>
      </c>
      <c r="E1279">
        <v>0.01</v>
      </c>
      <c r="F1279" t="s">
        <v>2609</v>
      </c>
      <c r="G1279" t="s">
        <v>2193</v>
      </c>
      <c r="K1279">
        <v>0</v>
      </c>
      <c r="L1279">
        <v>5.7886999999999999E-4</v>
      </c>
      <c r="M1279">
        <v>0</v>
      </c>
      <c r="N1279">
        <v>0</v>
      </c>
    </row>
    <row r="1280" spans="1:14" x14ac:dyDescent="0.25">
      <c r="A1280" t="s">
        <v>115</v>
      </c>
      <c r="B1280" t="s">
        <v>2068</v>
      </c>
      <c r="C1280">
        <v>10.9</v>
      </c>
      <c r="D1280">
        <v>109.0001</v>
      </c>
      <c r="E1280">
        <v>0.1</v>
      </c>
      <c r="F1280" t="s">
        <v>2609</v>
      </c>
      <c r="G1280" t="s">
        <v>2193</v>
      </c>
      <c r="K1280">
        <v>0</v>
      </c>
      <c r="L1280">
        <v>5.3322999999999999E-3</v>
      </c>
      <c r="M1280">
        <v>0</v>
      </c>
      <c r="N1280">
        <v>0</v>
      </c>
    </row>
    <row r="1281" spans="1:14" x14ac:dyDescent="0.25">
      <c r="A1281" t="s">
        <v>115</v>
      </c>
      <c r="B1281" t="s">
        <v>2068</v>
      </c>
      <c r="C1281">
        <v>10.9</v>
      </c>
      <c r="D1281">
        <v>109.0001</v>
      </c>
      <c r="E1281">
        <v>1</v>
      </c>
      <c r="F1281" t="s">
        <v>2609</v>
      </c>
      <c r="G1281" t="s">
        <v>2193</v>
      </c>
      <c r="K1281">
        <v>0</v>
      </c>
      <c r="L1281">
        <v>5.3261000000000003E-2</v>
      </c>
      <c r="M1281">
        <v>0</v>
      </c>
      <c r="N1281">
        <v>0</v>
      </c>
    </row>
    <row r="1282" spans="1:14" x14ac:dyDescent="0.25">
      <c r="A1282" t="s">
        <v>115</v>
      </c>
      <c r="B1282" t="s">
        <v>2068</v>
      </c>
      <c r="C1282">
        <v>10.9</v>
      </c>
      <c r="D1282">
        <v>109.0001</v>
      </c>
      <c r="E1282">
        <v>10</v>
      </c>
      <c r="F1282" t="s">
        <v>2609</v>
      </c>
      <c r="G1282" t="s">
        <v>2193</v>
      </c>
      <c r="K1282">
        <v>0</v>
      </c>
      <c r="L1282">
        <v>0.53259999999999996</v>
      </c>
      <c r="M1282">
        <v>0</v>
      </c>
      <c r="N1282">
        <v>0</v>
      </c>
    </row>
    <row r="1283" spans="1:14" x14ac:dyDescent="0.25">
      <c r="A1283" t="s">
        <v>115</v>
      </c>
      <c r="B1283" t="s">
        <v>2068</v>
      </c>
      <c r="C1283">
        <v>109</v>
      </c>
      <c r="D1283">
        <v>330.00009999999997</v>
      </c>
      <c r="E1283">
        <v>1E-3</v>
      </c>
      <c r="F1283" t="s">
        <v>2609</v>
      </c>
      <c r="G1283" t="s">
        <v>2193</v>
      </c>
      <c r="K1283">
        <v>0</v>
      </c>
      <c r="L1283">
        <v>1.4999999999999999E-4</v>
      </c>
      <c r="M1283">
        <v>0</v>
      </c>
      <c r="N1283">
        <v>0</v>
      </c>
    </row>
    <row r="1284" spans="1:14" x14ac:dyDescent="0.25">
      <c r="A1284" t="s">
        <v>115</v>
      </c>
      <c r="B1284" t="s">
        <v>2068</v>
      </c>
      <c r="C1284">
        <v>109</v>
      </c>
      <c r="D1284">
        <v>330.00009999999997</v>
      </c>
      <c r="E1284">
        <v>0.01</v>
      </c>
      <c r="F1284" t="s">
        <v>2609</v>
      </c>
      <c r="G1284" t="s">
        <v>2193</v>
      </c>
      <c r="K1284">
        <v>0</v>
      </c>
      <c r="L1284">
        <v>1.5254999999999999E-4</v>
      </c>
      <c r="M1284">
        <v>0</v>
      </c>
      <c r="N1284">
        <v>0</v>
      </c>
    </row>
    <row r="1285" spans="1:14" x14ac:dyDescent="0.25">
      <c r="A1285" t="s">
        <v>115</v>
      </c>
      <c r="B1285" t="s">
        <v>2068</v>
      </c>
      <c r="C1285">
        <v>109</v>
      </c>
      <c r="D1285">
        <v>330.00009999999997</v>
      </c>
      <c r="E1285">
        <v>0.1</v>
      </c>
      <c r="F1285" t="s">
        <v>2609</v>
      </c>
      <c r="G1285" t="s">
        <v>2193</v>
      </c>
      <c r="K1285">
        <v>0</v>
      </c>
      <c r="L1285">
        <v>5.5201999999999996E-4</v>
      </c>
      <c r="M1285">
        <v>0</v>
      </c>
      <c r="N1285">
        <v>0</v>
      </c>
    </row>
    <row r="1286" spans="1:14" x14ac:dyDescent="0.25">
      <c r="A1286" t="s">
        <v>115</v>
      </c>
      <c r="B1286" t="s">
        <v>2068</v>
      </c>
      <c r="C1286">
        <v>109</v>
      </c>
      <c r="D1286">
        <v>330.00009999999997</v>
      </c>
      <c r="E1286">
        <v>1</v>
      </c>
      <c r="F1286" t="s">
        <v>2609</v>
      </c>
      <c r="G1286" t="s">
        <v>2193</v>
      </c>
      <c r="K1286">
        <v>0</v>
      </c>
      <c r="L1286">
        <v>5.3282E-3</v>
      </c>
      <c r="M1286">
        <v>0</v>
      </c>
      <c r="N1286">
        <v>0</v>
      </c>
    </row>
    <row r="1287" spans="1:14" x14ac:dyDescent="0.25">
      <c r="A1287" t="s">
        <v>115</v>
      </c>
      <c r="B1287" t="s">
        <v>2068</v>
      </c>
      <c r="C1287">
        <v>109</v>
      </c>
      <c r="D1287">
        <v>330.00009999999997</v>
      </c>
      <c r="E1287">
        <v>10</v>
      </c>
      <c r="F1287" t="s">
        <v>2609</v>
      </c>
      <c r="G1287" t="s">
        <v>2193</v>
      </c>
      <c r="K1287">
        <v>0</v>
      </c>
      <c r="L1287">
        <v>5.3260000000000002E-2</v>
      </c>
      <c r="M1287">
        <v>0</v>
      </c>
      <c r="N1287">
        <v>0</v>
      </c>
    </row>
    <row r="1288" spans="1:14" x14ac:dyDescent="0.25">
      <c r="A1288" t="s">
        <v>115</v>
      </c>
      <c r="B1288" t="s">
        <v>2068</v>
      </c>
      <c r="C1288">
        <v>330</v>
      </c>
      <c r="D1288">
        <v>3000.0001000000002</v>
      </c>
      <c r="E1288">
        <v>0.01</v>
      </c>
      <c r="F1288" t="s">
        <v>2609</v>
      </c>
      <c r="G1288" t="s">
        <v>2193</v>
      </c>
      <c r="K1288">
        <v>0</v>
      </c>
      <c r="L1288">
        <v>5.9999999999999995E-4</v>
      </c>
      <c r="M1288">
        <v>0</v>
      </c>
      <c r="N1288">
        <v>0</v>
      </c>
    </row>
    <row r="1289" spans="1:14" x14ac:dyDescent="0.25">
      <c r="A1289" t="s">
        <v>115</v>
      </c>
      <c r="B1289" t="s">
        <v>2068</v>
      </c>
      <c r="C1289">
        <v>330</v>
      </c>
      <c r="D1289">
        <v>3000.0001000000002</v>
      </c>
      <c r="E1289">
        <v>0.1</v>
      </c>
      <c r="F1289" t="s">
        <v>2609</v>
      </c>
      <c r="G1289" t="s">
        <v>2193</v>
      </c>
      <c r="K1289">
        <v>0</v>
      </c>
      <c r="L1289">
        <v>6.2246000000000003E-4</v>
      </c>
      <c r="M1289">
        <v>0</v>
      </c>
      <c r="N1289">
        <v>0</v>
      </c>
    </row>
    <row r="1290" spans="1:14" x14ac:dyDescent="0.25">
      <c r="A1290" t="s">
        <v>115</v>
      </c>
      <c r="B1290" t="s">
        <v>2068</v>
      </c>
      <c r="C1290">
        <v>330</v>
      </c>
      <c r="D1290">
        <v>3000.0001000000002</v>
      </c>
      <c r="E1290">
        <v>1</v>
      </c>
      <c r="F1290" t="s">
        <v>2609</v>
      </c>
      <c r="G1290" t="s">
        <v>2193</v>
      </c>
      <c r="K1290">
        <v>0</v>
      </c>
      <c r="L1290">
        <v>1.8565000000000001E-3</v>
      </c>
      <c r="M1290">
        <v>0</v>
      </c>
      <c r="N1290">
        <v>0</v>
      </c>
    </row>
    <row r="1291" spans="1:14" x14ac:dyDescent="0.25">
      <c r="A1291" t="s">
        <v>115</v>
      </c>
      <c r="B1291" t="s">
        <v>2068</v>
      </c>
      <c r="C1291">
        <v>330</v>
      </c>
      <c r="D1291">
        <v>3000.0001000000002</v>
      </c>
      <c r="E1291">
        <v>10</v>
      </c>
      <c r="F1291" t="s">
        <v>2609</v>
      </c>
      <c r="G1291" t="s">
        <v>2193</v>
      </c>
      <c r="K1291">
        <v>0</v>
      </c>
      <c r="L1291">
        <v>1.7586000000000001E-2</v>
      </c>
      <c r="M1291">
        <v>0</v>
      </c>
      <c r="N1291">
        <v>0</v>
      </c>
    </row>
    <row r="1292" spans="1:14" x14ac:dyDescent="0.25">
      <c r="A1292" t="s">
        <v>115</v>
      </c>
      <c r="B1292" t="s">
        <v>2068</v>
      </c>
      <c r="C1292">
        <v>330</v>
      </c>
      <c r="D1292">
        <v>3000.0001000000002</v>
      </c>
      <c r="E1292">
        <v>100</v>
      </c>
      <c r="F1292" t="s">
        <v>2609</v>
      </c>
      <c r="G1292" t="s">
        <v>2193</v>
      </c>
      <c r="K1292">
        <v>0</v>
      </c>
      <c r="L1292">
        <v>0.17576</v>
      </c>
      <c r="M1292">
        <v>0</v>
      </c>
      <c r="N1292">
        <v>0</v>
      </c>
    </row>
    <row r="1293" spans="1:14" x14ac:dyDescent="0.25">
      <c r="A1293" t="s">
        <v>115</v>
      </c>
      <c r="B1293" t="s">
        <v>2068</v>
      </c>
      <c r="C1293">
        <v>3000</v>
      </c>
      <c r="D1293">
        <v>11000.1</v>
      </c>
      <c r="E1293">
        <v>10</v>
      </c>
      <c r="F1293" t="s">
        <v>2609</v>
      </c>
      <c r="G1293" t="s">
        <v>2193</v>
      </c>
      <c r="K1293">
        <v>0</v>
      </c>
      <c r="L1293">
        <v>9.1E-4</v>
      </c>
      <c r="M1293">
        <v>0</v>
      </c>
      <c r="N1293">
        <v>0</v>
      </c>
    </row>
    <row r="1294" spans="1:14" x14ac:dyDescent="0.25">
      <c r="A1294" t="s">
        <v>115</v>
      </c>
      <c r="B1294" t="s">
        <v>2068</v>
      </c>
      <c r="C1294">
        <v>3000</v>
      </c>
      <c r="D1294">
        <v>11000.1</v>
      </c>
      <c r="E1294">
        <v>100</v>
      </c>
      <c r="F1294" t="s">
        <v>2609</v>
      </c>
      <c r="G1294" t="s">
        <v>2193</v>
      </c>
      <c r="K1294">
        <v>0</v>
      </c>
      <c r="L1294">
        <v>9.1E-4</v>
      </c>
      <c r="M1294">
        <v>0</v>
      </c>
      <c r="N1294">
        <v>0</v>
      </c>
    </row>
    <row r="1295" spans="1:14" x14ac:dyDescent="0.25">
      <c r="A1295" t="s">
        <v>115</v>
      </c>
      <c r="B1295" t="s">
        <v>2068</v>
      </c>
      <c r="C1295">
        <v>3000</v>
      </c>
      <c r="D1295">
        <v>11000.1</v>
      </c>
      <c r="E1295">
        <v>1000</v>
      </c>
      <c r="F1295" t="s">
        <v>2609</v>
      </c>
      <c r="G1295" t="s">
        <v>2193</v>
      </c>
      <c r="K1295">
        <v>0</v>
      </c>
      <c r="L1295">
        <v>9.2997999999999996E-4</v>
      </c>
      <c r="M1295">
        <v>0</v>
      </c>
      <c r="N1295">
        <v>0</v>
      </c>
    </row>
    <row r="1296" spans="1:14" x14ac:dyDescent="0.25">
      <c r="A1296" t="s">
        <v>115</v>
      </c>
      <c r="B1296" t="s">
        <v>2068</v>
      </c>
      <c r="C1296">
        <v>3000</v>
      </c>
      <c r="D1296">
        <v>11000.1</v>
      </c>
      <c r="E1296">
        <v>10000</v>
      </c>
      <c r="F1296" t="s">
        <v>2609</v>
      </c>
      <c r="G1296" t="s">
        <v>2193</v>
      </c>
      <c r="K1296">
        <v>0</v>
      </c>
      <c r="L1296">
        <v>2.1367000000000001E-3</v>
      </c>
      <c r="M1296">
        <v>0</v>
      </c>
      <c r="N1296">
        <v>0</v>
      </c>
    </row>
    <row r="1297" spans="1:14" x14ac:dyDescent="0.25">
      <c r="A1297" t="s">
        <v>115</v>
      </c>
      <c r="B1297" t="s">
        <v>2068</v>
      </c>
      <c r="C1297">
        <v>3000</v>
      </c>
      <c r="D1297">
        <v>11000.1</v>
      </c>
      <c r="E1297">
        <v>100000</v>
      </c>
      <c r="F1297" t="s">
        <v>2609</v>
      </c>
      <c r="G1297" t="s">
        <v>2193</v>
      </c>
      <c r="K1297">
        <v>0</v>
      </c>
      <c r="L1297">
        <v>1.9355000000000001E-2</v>
      </c>
      <c r="M1297">
        <v>0</v>
      </c>
      <c r="N1297">
        <v>0</v>
      </c>
    </row>
    <row r="1298" spans="1:14" x14ac:dyDescent="0.25">
      <c r="A1298" t="s">
        <v>115</v>
      </c>
      <c r="B1298" t="s">
        <v>2068</v>
      </c>
      <c r="C1298">
        <v>11000</v>
      </c>
      <c r="D1298">
        <v>24500</v>
      </c>
      <c r="E1298">
        <v>10</v>
      </c>
      <c r="F1298" t="s">
        <v>2609</v>
      </c>
      <c r="G1298" t="s">
        <v>2193</v>
      </c>
      <c r="K1298">
        <v>0</v>
      </c>
      <c r="L1298">
        <v>1.4E-3</v>
      </c>
      <c r="M1298">
        <v>0</v>
      </c>
      <c r="N1298">
        <v>0</v>
      </c>
    </row>
    <row r="1299" spans="1:14" x14ac:dyDescent="0.25">
      <c r="A1299" t="s">
        <v>115</v>
      </c>
      <c r="B1299" t="s">
        <v>2068</v>
      </c>
      <c r="C1299">
        <v>11000</v>
      </c>
      <c r="D1299">
        <v>24500</v>
      </c>
      <c r="E1299">
        <v>100</v>
      </c>
      <c r="F1299" t="s">
        <v>2609</v>
      </c>
      <c r="G1299" t="s">
        <v>2193</v>
      </c>
      <c r="K1299">
        <v>0</v>
      </c>
      <c r="L1299">
        <v>1.4E-3</v>
      </c>
      <c r="M1299">
        <v>0</v>
      </c>
      <c r="N1299">
        <v>0</v>
      </c>
    </row>
    <row r="1300" spans="1:14" x14ac:dyDescent="0.25">
      <c r="A1300" t="s">
        <v>115</v>
      </c>
      <c r="B1300" t="s">
        <v>2068</v>
      </c>
      <c r="C1300">
        <v>11000</v>
      </c>
      <c r="D1300">
        <v>24500</v>
      </c>
      <c r="E1300">
        <v>1000</v>
      </c>
      <c r="F1300" t="s">
        <v>2609</v>
      </c>
      <c r="G1300" t="s">
        <v>2193</v>
      </c>
      <c r="K1300">
        <v>0</v>
      </c>
      <c r="L1300">
        <v>1.4429E-3</v>
      </c>
      <c r="M1300">
        <v>0</v>
      </c>
      <c r="N1300">
        <v>0</v>
      </c>
    </row>
    <row r="1301" spans="1:14" x14ac:dyDescent="0.25">
      <c r="A1301" t="s">
        <v>115</v>
      </c>
      <c r="B1301" t="s">
        <v>2068</v>
      </c>
      <c r="C1301">
        <v>11000</v>
      </c>
      <c r="D1301">
        <v>24500</v>
      </c>
      <c r="E1301">
        <v>10000</v>
      </c>
      <c r="F1301" t="s">
        <v>2609</v>
      </c>
      <c r="G1301" t="s">
        <v>2193</v>
      </c>
      <c r="K1301">
        <v>0</v>
      </c>
      <c r="L1301">
        <v>5.4410999999999999E-3</v>
      </c>
      <c r="M1301">
        <v>0</v>
      </c>
      <c r="N1301">
        <v>0</v>
      </c>
    </row>
    <row r="1302" spans="1:14" x14ac:dyDescent="0.25">
      <c r="A1302" t="s">
        <v>115</v>
      </c>
      <c r="B1302" t="s">
        <v>2068</v>
      </c>
      <c r="C1302">
        <v>11000</v>
      </c>
      <c r="D1302">
        <v>24500</v>
      </c>
      <c r="E1302">
        <v>100000</v>
      </c>
      <c r="F1302" t="s">
        <v>2609</v>
      </c>
      <c r="G1302" t="s">
        <v>2193</v>
      </c>
      <c r="K1302">
        <v>0</v>
      </c>
      <c r="L1302">
        <v>5.2745E-2</v>
      </c>
      <c r="M1302">
        <v>0</v>
      </c>
      <c r="N1302">
        <v>0</v>
      </c>
    </row>
    <row r="1303" spans="1:14" x14ac:dyDescent="0.25">
      <c r="A1303" t="s">
        <v>115</v>
      </c>
      <c r="B1303" t="s">
        <v>2068</v>
      </c>
      <c r="C1303">
        <v>24500</v>
      </c>
      <c r="D1303" s="168">
        <v>24501</v>
      </c>
      <c r="E1303" s="168">
        <v>10</v>
      </c>
      <c r="F1303" t="s">
        <v>2609</v>
      </c>
      <c r="G1303" t="s">
        <v>2194</v>
      </c>
      <c r="K1303">
        <v>0</v>
      </c>
      <c r="L1303">
        <v>1.4E-3</v>
      </c>
      <c r="M1303">
        <v>0</v>
      </c>
      <c r="N1303">
        <v>0</v>
      </c>
    </row>
    <row r="1304" spans="1:14" x14ac:dyDescent="0.25">
      <c r="A1304" t="s">
        <v>115</v>
      </c>
      <c r="B1304" t="s">
        <v>2068</v>
      </c>
      <c r="C1304">
        <v>24500</v>
      </c>
      <c r="D1304" s="168">
        <v>24501</v>
      </c>
      <c r="E1304">
        <v>100</v>
      </c>
      <c r="F1304" t="s">
        <v>2609</v>
      </c>
      <c r="G1304" t="s">
        <v>2194</v>
      </c>
      <c r="K1304">
        <v>0</v>
      </c>
      <c r="L1304">
        <v>1.4E-3</v>
      </c>
      <c r="M1304">
        <v>0</v>
      </c>
      <c r="N1304">
        <v>0</v>
      </c>
    </row>
    <row r="1305" spans="1:14" x14ac:dyDescent="0.25">
      <c r="A1305" t="s">
        <v>115</v>
      </c>
      <c r="B1305" t="s">
        <v>2068</v>
      </c>
      <c r="C1305">
        <v>24500</v>
      </c>
      <c r="D1305" s="168">
        <v>24501</v>
      </c>
      <c r="E1305">
        <v>1000</v>
      </c>
      <c r="F1305" t="s">
        <v>2609</v>
      </c>
      <c r="G1305" t="s">
        <v>2194</v>
      </c>
      <c r="K1305">
        <v>0</v>
      </c>
      <c r="L1305">
        <v>1.4429E-3</v>
      </c>
      <c r="M1305">
        <v>0</v>
      </c>
      <c r="N1305">
        <v>0</v>
      </c>
    </row>
    <row r="1306" spans="1:14" x14ac:dyDescent="0.25">
      <c r="A1306" t="s">
        <v>115</v>
      </c>
      <c r="B1306" t="s">
        <v>2068</v>
      </c>
      <c r="C1306">
        <v>24500</v>
      </c>
      <c r="D1306" s="168">
        <v>24501</v>
      </c>
      <c r="E1306">
        <v>10000</v>
      </c>
      <c r="F1306" t="s">
        <v>2609</v>
      </c>
      <c r="G1306" t="s">
        <v>2194</v>
      </c>
      <c r="K1306">
        <v>0</v>
      </c>
      <c r="L1306">
        <v>5.4410999999999999E-3</v>
      </c>
      <c r="M1306">
        <v>0</v>
      </c>
      <c r="N1306">
        <v>0</v>
      </c>
    </row>
    <row r="1307" spans="1:14" x14ac:dyDescent="0.25">
      <c r="A1307" t="s">
        <v>115</v>
      </c>
      <c r="B1307" t="s">
        <v>2068</v>
      </c>
      <c r="C1307">
        <v>24500</v>
      </c>
      <c r="D1307" s="168">
        <v>24501</v>
      </c>
      <c r="E1307">
        <v>100000</v>
      </c>
      <c r="F1307" t="s">
        <v>2609</v>
      </c>
      <c r="G1307" t="s">
        <v>2194</v>
      </c>
      <c r="K1307">
        <v>0</v>
      </c>
      <c r="L1307">
        <v>5.2745E-2</v>
      </c>
      <c r="M1307">
        <v>0</v>
      </c>
      <c r="N1307">
        <v>0</v>
      </c>
    </row>
    <row r="1308" spans="1:14" x14ac:dyDescent="0.25">
      <c r="A1308" t="s">
        <v>115</v>
      </c>
      <c r="B1308" t="s">
        <v>2128</v>
      </c>
      <c r="C1308">
        <v>0</v>
      </c>
      <c r="D1308">
        <v>1.0900099999999999E-5</v>
      </c>
      <c r="E1308">
        <v>1E-10</v>
      </c>
      <c r="F1308" t="s">
        <v>2609</v>
      </c>
      <c r="G1308" t="s">
        <v>2194</v>
      </c>
      <c r="K1308">
        <v>0</v>
      </c>
      <c r="L1308">
        <v>2.5000000000000001E-2</v>
      </c>
      <c r="M1308">
        <v>0</v>
      </c>
      <c r="N1308">
        <v>0</v>
      </c>
    </row>
    <row r="1309" spans="1:14" x14ac:dyDescent="0.25">
      <c r="A1309" t="s">
        <v>115</v>
      </c>
      <c r="B1309" t="s">
        <v>2128</v>
      </c>
      <c r="C1309">
        <v>0</v>
      </c>
      <c r="D1309">
        <v>1.0900099999999999E-5</v>
      </c>
      <c r="E1309">
        <v>1.0000000000000001E-9</v>
      </c>
      <c r="F1309" t="s">
        <v>2609</v>
      </c>
      <c r="G1309" t="s">
        <v>2194</v>
      </c>
      <c r="K1309">
        <v>0</v>
      </c>
      <c r="L1309">
        <v>2.5177999999999999E-2</v>
      </c>
      <c r="M1309">
        <v>0</v>
      </c>
      <c r="N1309">
        <v>0</v>
      </c>
    </row>
    <row r="1310" spans="1:14" x14ac:dyDescent="0.25">
      <c r="A1310" t="s">
        <v>115</v>
      </c>
      <c r="B1310" t="s">
        <v>2128</v>
      </c>
      <c r="C1310">
        <v>0</v>
      </c>
      <c r="D1310">
        <v>1.0900099999999999E-5</v>
      </c>
      <c r="E1310">
        <v>1E-8</v>
      </c>
      <c r="F1310" t="s">
        <v>2609</v>
      </c>
      <c r="G1310" t="s">
        <v>2194</v>
      </c>
      <c r="K1310">
        <v>0</v>
      </c>
      <c r="L1310">
        <v>6.2989000000000003E-2</v>
      </c>
      <c r="M1310">
        <v>0</v>
      </c>
      <c r="N1310">
        <v>0</v>
      </c>
    </row>
    <row r="1311" spans="1:14" x14ac:dyDescent="0.25">
      <c r="A1311" t="s">
        <v>115</v>
      </c>
      <c r="B1311" t="s">
        <v>2128</v>
      </c>
      <c r="C1311">
        <v>0</v>
      </c>
      <c r="D1311">
        <v>1.0900099999999999E-5</v>
      </c>
      <c r="E1311">
        <v>9.9999999999999995E-8</v>
      </c>
      <c r="F1311" t="s">
        <v>2609</v>
      </c>
      <c r="G1311" t="s">
        <v>2194</v>
      </c>
      <c r="K1311">
        <v>0</v>
      </c>
      <c r="L1311">
        <v>0.58052999999999999</v>
      </c>
      <c r="M1311">
        <v>0</v>
      </c>
      <c r="N1311">
        <v>0</v>
      </c>
    </row>
    <row r="1312" spans="1:14" x14ac:dyDescent="0.25">
      <c r="A1312" t="s">
        <v>115</v>
      </c>
      <c r="B1312" t="s">
        <v>2128</v>
      </c>
      <c r="C1312">
        <v>0</v>
      </c>
      <c r="D1312">
        <v>1.0900099999999999E-5</v>
      </c>
      <c r="E1312">
        <v>9.9999999999999995E-7</v>
      </c>
      <c r="F1312" t="s">
        <v>2609</v>
      </c>
      <c r="G1312" t="s">
        <v>2194</v>
      </c>
      <c r="K1312">
        <v>0</v>
      </c>
      <c r="L1312">
        <v>5.8000999999999996</v>
      </c>
      <c r="M1312">
        <v>0</v>
      </c>
      <c r="N1312">
        <v>0</v>
      </c>
    </row>
    <row r="1313" spans="1:14" x14ac:dyDescent="0.25">
      <c r="A1313" t="s">
        <v>115</v>
      </c>
      <c r="B1313" t="s">
        <v>2128</v>
      </c>
      <c r="C1313">
        <v>1.0900000000000001E-5</v>
      </c>
      <c r="D1313">
        <v>1.0900000000000001E-4</v>
      </c>
      <c r="E1313">
        <v>1.0000000000000001E-9</v>
      </c>
      <c r="F1313" t="s">
        <v>2609</v>
      </c>
      <c r="G1313" t="s">
        <v>2194</v>
      </c>
      <c r="K1313">
        <v>0</v>
      </c>
      <c r="L1313">
        <v>2.5999999999999999E-3</v>
      </c>
      <c r="M1313">
        <v>0</v>
      </c>
      <c r="N1313">
        <v>0</v>
      </c>
    </row>
    <row r="1314" spans="1:14" x14ac:dyDescent="0.25">
      <c r="A1314" t="s">
        <v>115</v>
      </c>
      <c r="B1314" t="s">
        <v>2128</v>
      </c>
      <c r="C1314">
        <v>1.0900000000000001E-5</v>
      </c>
      <c r="D1314">
        <v>1.0900000000000001E-4</v>
      </c>
      <c r="E1314">
        <v>1E-8</v>
      </c>
      <c r="F1314" t="s">
        <v>2609</v>
      </c>
      <c r="G1314" t="s">
        <v>2194</v>
      </c>
      <c r="K1314">
        <v>0</v>
      </c>
      <c r="L1314">
        <v>2.5999999999999999E-3</v>
      </c>
      <c r="M1314">
        <v>0</v>
      </c>
      <c r="N1314">
        <v>0</v>
      </c>
    </row>
    <row r="1315" spans="1:14" x14ac:dyDescent="0.25">
      <c r="A1315" t="s">
        <v>115</v>
      </c>
      <c r="B1315" t="s">
        <v>2128</v>
      </c>
      <c r="C1315">
        <v>1.0900000000000001E-5</v>
      </c>
      <c r="D1315">
        <v>1.0900000000000001E-4</v>
      </c>
      <c r="E1315">
        <v>9.9999999999999995E-8</v>
      </c>
      <c r="F1315" t="s">
        <v>2609</v>
      </c>
      <c r="G1315" t="s">
        <v>2194</v>
      </c>
      <c r="K1315">
        <v>0</v>
      </c>
      <c r="L1315">
        <v>5.8884000000000002E-3</v>
      </c>
      <c r="M1315">
        <v>0</v>
      </c>
      <c r="N1315">
        <v>0</v>
      </c>
    </row>
    <row r="1316" spans="1:14" x14ac:dyDescent="0.25">
      <c r="A1316" t="s">
        <v>115</v>
      </c>
      <c r="B1316" t="s">
        <v>2128</v>
      </c>
      <c r="C1316">
        <v>1.0900000000000001E-5</v>
      </c>
      <c r="D1316">
        <v>1.0900000000000001E-4</v>
      </c>
      <c r="E1316">
        <v>9.9999999999999995E-7</v>
      </c>
      <c r="F1316" t="s">
        <v>2609</v>
      </c>
      <c r="G1316" t="s">
        <v>2194</v>
      </c>
      <c r="K1316">
        <v>0</v>
      </c>
      <c r="L1316">
        <v>5.3319999999999999E-2</v>
      </c>
      <c r="M1316">
        <v>0</v>
      </c>
      <c r="N1316">
        <v>0</v>
      </c>
    </row>
    <row r="1317" spans="1:14" x14ac:dyDescent="0.25">
      <c r="A1317" t="s">
        <v>115</v>
      </c>
      <c r="B1317" t="s">
        <v>2128</v>
      </c>
      <c r="C1317">
        <v>1.0900000000000001E-5</v>
      </c>
      <c r="D1317">
        <v>1.0900000000000001E-4</v>
      </c>
      <c r="E1317">
        <v>1.0000000000000001E-5</v>
      </c>
      <c r="F1317" t="s">
        <v>2609</v>
      </c>
      <c r="G1317" t="s">
        <v>2194</v>
      </c>
      <c r="K1317">
        <v>0</v>
      </c>
      <c r="L1317">
        <v>0.53261000000000003</v>
      </c>
      <c r="M1317">
        <v>0</v>
      </c>
      <c r="N1317">
        <v>0</v>
      </c>
    </row>
    <row r="1318" spans="1:14" x14ac:dyDescent="0.25">
      <c r="A1318" t="s">
        <v>115</v>
      </c>
      <c r="B1318" t="s">
        <v>2128</v>
      </c>
      <c r="C1318">
        <v>1.0900000000000001E-4</v>
      </c>
      <c r="D1318">
        <v>1.0901000000000001E-3</v>
      </c>
      <c r="E1318">
        <v>1E-8</v>
      </c>
      <c r="F1318" t="s">
        <v>2609</v>
      </c>
      <c r="G1318" t="s">
        <v>2194</v>
      </c>
      <c r="K1318">
        <v>0</v>
      </c>
      <c r="L1318">
        <v>1.6999999999999999E-3</v>
      </c>
      <c r="M1318">
        <v>0</v>
      </c>
      <c r="N1318">
        <v>0</v>
      </c>
    </row>
    <row r="1319" spans="1:14" x14ac:dyDescent="0.25">
      <c r="A1319" t="s">
        <v>115</v>
      </c>
      <c r="B1319" t="s">
        <v>2128</v>
      </c>
      <c r="C1319">
        <v>1.0900000000000001E-4</v>
      </c>
      <c r="D1319">
        <v>1.0901000000000001E-3</v>
      </c>
      <c r="E1319">
        <v>9.9999999999999995E-8</v>
      </c>
      <c r="F1319" t="s">
        <v>2609</v>
      </c>
      <c r="G1319" t="s">
        <v>2194</v>
      </c>
      <c r="K1319">
        <v>0</v>
      </c>
      <c r="L1319">
        <v>1.6999999999999999E-3</v>
      </c>
      <c r="M1319">
        <v>0</v>
      </c>
      <c r="N1319">
        <v>0</v>
      </c>
    </row>
    <row r="1320" spans="1:14" x14ac:dyDescent="0.25">
      <c r="A1320" t="s">
        <v>115</v>
      </c>
      <c r="B1320" t="s">
        <v>2128</v>
      </c>
      <c r="C1320">
        <v>1.0900000000000001E-4</v>
      </c>
      <c r="D1320">
        <v>1.0901000000000001E-3</v>
      </c>
      <c r="E1320">
        <v>9.9999999999999995E-7</v>
      </c>
      <c r="F1320" t="s">
        <v>2609</v>
      </c>
      <c r="G1320" t="s">
        <v>2194</v>
      </c>
      <c r="K1320">
        <v>0</v>
      </c>
      <c r="L1320">
        <v>5.5645E-3</v>
      </c>
      <c r="M1320">
        <v>0</v>
      </c>
      <c r="N1320">
        <v>0</v>
      </c>
    </row>
    <row r="1321" spans="1:14" x14ac:dyDescent="0.25">
      <c r="A1321" t="s">
        <v>115</v>
      </c>
      <c r="B1321" t="s">
        <v>2128</v>
      </c>
      <c r="C1321">
        <v>1.0900000000000001E-4</v>
      </c>
      <c r="D1321">
        <v>1.0901000000000001E-3</v>
      </c>
      <c r="E1321">
        <v>1.0000000000000001E-5</v>
      </c>
      <c r="F1321" t="s">
        <v>2609</v>
      </c>
      <c r="G1321" t="s">
        <v>2194</v>
      </c>
      <c r="K1321">
        <v>0</v>
      </c>
      <c r="L1321">
        <v>5.3284999999999999E-2</v>
      </c>
      <c r="M1321">
        <v>0</v>
      </c>
      <c r="N1321">
        <v>0</v>
      </c>
    </row>
    <row r="1322" spans="1:14" x14ac:dyDescent="0.25">
      <c r="A1322" t="s">
        <v>115</v>
      </c>
      <c r="B1322" t="s">
        <v>2128</v>
      </c>
      <c r="C1322">
        <v>1.0900000000000001E-4</v>
      </c>
      <c r="D1322">
        <v>1.0901000000000001E-3</v>
      </c>
      <c r="E1322">
        <v>1E-4</v>
      </c>
      <c r="F1322" t="s">
        <v>2609</v>
      </c>
      <c r="G1322" t="s">
        <v>2194</v>
      </c>
      <c r="K1322">
        <v>0</v>
      </c>
      <c r="L1322">
        <v>0.53259999999999996</v>
      </c>
      <c r="M1322">
        <v>0</v>
      </c>
      <c r="N1322">
        <v>0</v>
      </c>
    </row>
    <row r="1323" spans="1:14" x14ac:dyDescent="0.25">
      <c r="A1323" t="s">
        <v>115</v>
      </c>
      <c r="B1323" t="s">
        <v>2128</v>
      </c>
      <c r="C1323">
        <v>1.09E-3</v>
      </c>
      <c r="D1323">
        <v>1.0900099999999999E-2</v>
      </c>
      <c r="E1323">
        <v>9.9999999999999995E-8</v>
      </c>
      <c r="F1323" t="s">
        <v>2609</v>
      </c>
      <c r="G1323" t="s">
        <v>2194</v>
      </c>
      <c r="K1323">
        <v>0</v>
      </c>
      <c r="L1323">
        <v>1.2999999999999999E-3</v>
      </c>
      <c r="M1323">
        <v>0</v>
      </c>
      <c r="N1323">
        <v>0</v>
      </c>
    </row>
    <row r="1324" spans="1:14" x14ac:dyDescent="0.25">
      <c r="A1324" t="s">
        <v>115</v>
      </c>
      <c r="B1324" t="s">
        <v>2128</v>
      </c>
      <c r="C1324">
        <v>1.09E-3</v>
      </c>
      <c r="D1324">
        <v>1.0900099999999999E-2</v>
      </c>
      <c r="E1324">
        <v>9.9999999999999995E-7</v>
      </c>
      <c r="F1324" t="s">
        <v>2609</v>
      </c>
      <c r="G1324" t="s">
        <v>2194</v>
      </c>
      <c r="K1324">
        <v>0</v>
      </c>
      <c r="L1324">
        <v>1.3483E-3</v>
      </c>
      <c r="M1324">
        <v>0</v>
      </c>
      <c r="N1324">
        <v>0</v>
      </c>
    </row>
    <row r="1325" spans="1:14" x14ac:dyDescent="0.25">
      <c r="A1325" t="s">
        <v>115</v>
      </c>
      <c r="B1325" t="s">
        <v>2128</v>
      </c>
      <c r="C1325">
        <v>1.09E-3</v>
      </c>
      <c r="D1325">
        <v>1.0900099999999999E-2</v>
      </c>
      <c r="E1325">
        <v>1.0000000000000001E-5</v>
      </c>
      <c r="F1325" t="s">
        <v>2609</v>
      </c>
      <c r="G1325" t="s">
        <v>2194</v>
      </c>
      <c r="K1325">
        <v>0</v>
      </c>
      <c r="L1325">
        <v>5.4701999999999997E-3</v>
      </c>
      <c r="M1325">
        <v>0</v>
      </c>
      <c r="N1325">
        <v>0</v>
      </c>
    </row>
    <row r="1326" spans="1:14" x14ac:dyDescent="0.25">
      <c r="A1326" t="s">
        <v>115</v>
      </c>
      <c r="B1326" t="s">
        <v>2128</v>
      </c>
      <c r="C1326">
        <v>1.09E-3</v>
      </c>
      <c r="D1326">
        <v>1.0900099999999999E-2</v>
      </c>
      <c r="E1326">
        <v>1E-4</v>
      </c>
      <c r="F1326" t="s">
        <v>2609</v>
      </c>
      <c r="G1326" t="s">
        <v>2194</v>
      </c>
      <c r="K1326">
        <v>0</v>
      </c>
      <c r="L1326">
        <v>5.3275000000000003E-2</v>
      </c>
      <c r="M1326">
        <v>0</v>
      </c>
      <c r="N1326">
        <v>0</v>
      </c>
    </row>
    <row r="1327" spans="1:14" x14ac:dyDescent="0.25">
      <c r="A1327" t="s">
        <v>115</v>
      </c>
      <c r="B1327" t="s">
        <v>2128</v>
      </c>
      <c r="C1327">
        <v>1.09E-3</v>
      </c>
      <c r="D1327">
        <v>1.0900099999999999E-2</v>
      </c>
      <c r="E1327">
        <v>1E-3</v>
      </c>
      <c r="F1327" t="s">
        <v>2609</v>
      </c>
      <c r="G1327" t="s">
        <v>2194</v>
      </c>
      <c r="K1327">
        <v>0</v>
      </c>
      <c r="L1327">
        <v>0.53259999999999996</v>
      </c>
      <c r="M1327">
        <v>0</v>
      </c>
      <c r="N1327">
        <v>0</v>
      </c>
    </row>
    <row r="1328" spans="1:14" x14ac:dyDescent="0.25">
      <c r="A1328" t="s">
        <v>115</v>
      </c>
      <c r="B1328" t="s">
        <v>2128</v>
      </c>
      <c r="C1328">
        <v>1.09E-2</v>
      </c>
      <c r="D1328">
        <v>0.1090001</v>
      </c>
      <c r="E1328">
        <v>9.9999999999999995E-7</v>
      </c>
      <c r="F1328" t="s">
        <v>2609</v>
      </c>
      <c r="G1328" t="s">
        <v>2194</v>
      </c>
      <c r="K1328">
        <v>0</v>
      </c>
      <c r="L1328">
        <v>7.7999999999999999E-4</v>
      </c>
      <c r="M1328">
        <v>0</v>
      </c>
      <c r="N1328">
        <v>0</v>
      </c>
    </row>
    <row r="1329" spans="1:14" x14ac:dyDescent="0.25">
      <c r="A1329" t="s">
        <v>115</v>
      </c>
      <c r="B1329" t="s">
        <v>2128</v>
      </c>
      <c r="C1329">
        <v>1.09E-2</v>
      </c>
      <c r="D1329">
        <v>0.1090001</v>
      </c>
      <c r="E1329">
        <v>1.0000000000000001E-5</v>
      </c>
      <c r="F1329" t="s">
        <v>2609</v>
      </c>
      <c r="G1329" t="s">
        <v>2194</v>
      </c>
      <c r="K1329">
        <v>0</v>
      </c>
      <c r="L1329">
        <v>9.4315999999999996E-4</v>
      </c>
      <c r="M1329">
        <v>0</v>
      </c>
      <c r="N1329">
        <v>0</v>
      </c>
    </row>
    <row r="1330" spans="1:14" x14ac:dyDescent="0.25">
      <c r="A1330" t="s">
        <v>115</v>
      </c>
      <c r="B1330" t="s">
        <v>2128</v>
      </c>
      <c r="C1330">
        <v>1.09E-2</v>
      </c>
      <c r="D1330">
        <v>0.1090001</v>
      </c>
      <c r="E1330">
        <v>1E-4</v>
      </c>
      <c r="F1330" t="s">
        <v>2609</v>
      </c>
      <c r="G1330" t="s">
        <v>2194</v>
      </c>
      <c r="K1330">
        <v>0</v>
      </c>
      <c r="L1330">
        <v>5.3847000000000001E-3</v>
      </c>
      <c r="M1330">
        <v>0</v>
      </c>
      <c r="N1330">
        <v>0</v>
      </c>
    </row>
    <row r="1331" spans="1:14" x14ac:dyDescent="0.25">
      <c r="A1331" t="s">
        <v>115</v>
      </c>
      <c r="B1331" t="s">
        <v>2128</v>
      </c>
      <c r="C1331">
        <v>1.09E-2</v>
      </c>
      <c r="D1331">
        <v>0.1090001</v>
      </c>
      <c r="E1331">
        <v>1E-3</v>
      </c>
      <c r="F1331" t="s">
        <v>2609</v>
      </c>
      <c r="G1331" t="s">
        <v>2194</v>
      </c>
      <c r="K1331">
        <v>0</v>
      </c>
      <c r="L1331">
        <v>5.3267000000000002E-2</v>
      </c>
      <c r="M1331">
        <v>0</v>
      </c>
      <c r="N1331">
        <v>0</v>
      </c>
    </row>
    <row r="1332" spans="1:14" x14ac:dyDescent="0.25">
      <c r="A1332" t="s">
        <v>115</v>
      </c>
      <c r="B1332" t="s">
        <v>2128</v>
      </c>
      <c r="C1332">
        <v>1.09E-2</v>
      </c>
      <c r="D1332">
        <v>0.1090001</v>
      </c>
      <c r="E1332">
        <v>0.01</v>
      </c>
      <c r="F1332" t="s">
        <v>2609</v>
      </c>
      <c r="G1332" t="s">
        <v>2194</v>
      </c>
      <c r="K1332">
        <v>0</v>
      </c>
      <c r="L1332">
        <v>0.53259999999999996</v>
      </c>
      <c r="M1332">
        <v>0</v>
      </c>
      <c r="N1332">
        <v>0</v>
      </c>
    </row>
    <row r="1333" spans="1:14" x14ac:dyDescent="0.25">
      <c r="A1333" t="s">
        <v>115</v>
      </c>
      <c r="B1333" t="s">
        <v>2128</v>
      </c>
      <c r="C1333">
        <v>0.109</v>
      </c>
      <c r="D1333">
        <v>1.0901000000000001</v>
      </c>
      <c r="E1333">
        <v>1.0000000000000001E-5</v>
      </c>
      <c r="F1333" t="s">
        <v>2609</v>
      </c>
      <c r="G1333" t="s">
        <v>2194</v>
      </c>
      <c r="K1333">
        <v>0</v>
      </c>
      <c r="L1333">
        <v>7.7999999999999999E-4</v>
      </c>
      <c r="M1333">
        <v>0</v>
      </c>
      <c r="N1333">
        <v>0</v>
      </c>
    </row>
    <row r="1334" spans="1:14" x14ac:dyDescent="0.25">
      <c r="A1334" t="s">
        <v>115</v>
      </c>
      <c r="B1334" t="s">
        <v>2128</v>
      </c>
      <c r="C1334">
        <v>0.109</v>
      </c>
      <c r="D1334">
        <v>1.0901000000000001</v>
      </c>
      <c r="E1334">
        <v>1E-4</v>
      </c>
      <c r="F1334" t="s">
        <v>2609</v>
      </c>
      <c r="G1334" t="s">
        <v>2194</v>
      </c>
      <c r="K1334">
        <v>0</v>
      </c>
      <c r="L1334">
        <v>9.4282999999999997E-4</v>
      </c>
      <c r="M1334">
        <v>0</v>
      </c>
      <c r="N1334">
        <v>0</v>
      </c>
    </row>
    <row r="1335" spans="1:14" x14ac:dyDescent="0.25">
      <c r="A1335" t="s">
        <v>115</v>
      </c>
      <c r="B1335" t="s">
        <v>2128</v>
      </c>
      <c r="C1335">
        <v>0.109</v>
      </c>
      <c r="D1335">
        <v>1.0901000000000001</v>
      </c>
      <c r="E1335">
        <v>1E-3</v>
      </c>
      <c r="F1335" t="s">
        <v>2609</v>
      </c>
      <c r="G1335" t="s">
        <v>2194</v>
      </c>
      <c r="K1335">
        <v>0</v>
      </c>
      <c r="L1335">
        <v>5.3845999999999998E-3</v>
      </c>
      <c r="M1335">
        <v>0</v>
      </c>
      <c r="N1335">
        <v>0</v>
      </c>
    </row>
    <row r="1336" spans="1:14" x14ac:dyDescent="0.25">
      <c r="A1336" t="s">
        <v>115</v>
      </c>
      <c r="B1336" t="s">
        <v>2128</v>
      </c>
      <c r="C1336">
        <v>0.109</v>
      </c>
      <c r="D1336">
        <v>1.0901000000000001</v>
      </c>
      <c r="E1336">
        <v>0.01</v>
      </c>
      <c r="F1336" t="s">
        <v>2609</v>
      </c>
      <c r="G1336" t="s">
        <v>2194</v>
      </c>
      <c r="K1336">
        <v>0</v>
      </c>
      <c r="L1336">
        <v>5.3267000000000002E-2</v>
      </c>
      <c r="M1336">
        <v>0</v>
      </c>
      <c r="N1336">
        <v>0</v>
      </c>
    </row>
    <row r="1337" spans="1:14" x14ac:dyDescent="0.25">
      <c r="A1337" t="s">
        <v>115</v>
      </c>
      <c r="B1337" t="s">
        <v>2128</v>
      </c>
      <c r="C1337">
        <v>0.109</v>
      </c>
      <c r="D1337">
        <v>1.0901000000000001</v>
      </c>
      <c r="E1337">
        <v>0.1</v>
      </c>
      <c r="F1337" t="s">
        <v>2609</v>
      </c>
      <c r="G1337" t="s">
        <v>2194</v>
      </c>
      <c r="K1337">
        <v>0</v>
      </c>
      <c r="L1337">
        <v>0.53259999999999996</v>
      </c>
      <c r="M1337">
        <v>0</v>
      </c>
      <c r="N1337">
        <v>0</v>
      </c>
    </row>
    <row r="1338" spans="1:14" x14ac:dyDescent="0.25">
      <c r="A1338" t="s">
        <v>115</v>
      </c>
      <c r="B1338" t="s">
        <v>2128</v>
      </c>
      <c r="C1338">
        <v>1.0900000000000001</v>
      </c>
      <c r="D1338">
        <v>10.9001</v>
      </c>
      <c r="E1338">
        <v>1E-4</v>
      </c>
      <c r="F1338" t="s">
        <v>2609</v>
      </c>
      <c r="G1338" t="s">
        <v>2194</v>
      </c>
      <c r="K1338">
        <v>0</v>
      </c>
      <c r="L1338">
        <v>1.2999999999999999E-3</v>
      </c>
      <c r="M1338">
        <v>0</v>
      </c>
      <c r="N1338">
        <v>0</v>
      </c>
    </row>
    <row r="1339" spans="1:14" x14ac:dyDescent="0.25">
      <c r="A1339" t="s">
        <v>115</v>
      </c>
      <c r="B1339" t="s">
        <v>2128</v>
      </c>
      <c r="C1339">
        <v>1.0900000000000001</v>
      </c>
      <c r="D1339">
        <v>10.9001</v>
      </c>
      <c r="E1339">
        <v>1E-3</v>
      </c>
      <c r="F1339" t="s">
        <v>2609</v>
      </c>
      <c r="G1339" t="s">
        <v>2194</v>
      </c>
      <c r="K1339">
        <v>0</v>
      </c>
      <c r="L1339">
        <v>1.3347000000000001E-3</v>
      </c>
      <c r="M1339">
        <v>0</v>
      </c>
      <c r="N1339">
        <v>0</v>
      </c>
    </row>
    <row r="1340" spans="1:14" x14ac:dyDescent="0.25">
      <c r="A1340" t="s">
        <v>115</v>
      </c>
      <c r="B1340" t="s">
        <v>2128</v>
      </c>
      <c r="C1340">
        <v>1.0900000000000001</v>
      </c>
      <c r="D1340">
        <v>10.9001</v>
      </c>
      <c r="E1340">
        <v>0.01</v>
      </c>
      <c r="F1340" t="s">
        <v>2609</v>
      </c>
      <c r="G1340" t="s">
        <v>2194</v>
      </c>
      <c r="K1340">
        <v>0</v>
      </c>
      <c r="L1340">
        <v>5.4669000000000002E-3</v>
      </c>
      <c r="M1340">
        <v>0</v>
      </c>
      <c r="N1340">
        <v>0</v>
      </c>
    </row>
    <row r="1341" spans="1:14" x14ac:dyDescent="0.25">
      <c r="A1341" t="s">
        <v>115</v>
      </c>
      <c r="B1341" t="s">
        <v>2128</v>
      </c>
      <c r="C1341">
        <v>1.0900000000000001</v>
      </c>
      <c r="D1341">
        <v>10.9001</v>
      </c>
      <c r="E1341">
        <v>0.1</v>
      </c>
      <c r="F1341" t="s">
        <v>2609</v>
      </c>
      <c r="G1341" t="s">
        <v>2194</v>
      </c>
      <c r="K1341">
        <v>0</v>
      </c>
      <c r="L1341">
        <v>5.3275000000000003E-2</v>
      </c>
      <c r="M1341">
        <v>0</v>
      </c>
      <c r="N1341">
        <v>0</v>
      </c>
    </row>
    <row r="1342" spans="1:14" x14ac:dyDescent="0.25">
      <c r="A1342" t="s">
        <v>115</v>
      </c>
      <c r="B1342" t="s">
        <v>2128</v>
      </c>
      <c r="C1342">
        <v>1.0900000000000001</v>
      </c>
      <c r="D1342">
        <v>10.9001</v>
      </c>
      <c r="E1342">
        <v>1</v>
      </c>
      <c r="F1342" t="s">
        <v>2609</v>
      </c>
      <c r="G1342" t="s">
        <v>2194</v>
      </c>
      <c r="K1342">
        <v>0</v>
      </c>
      <c r="L1342">
        <v>0.53259999999999996</v>
      </c>
      <c r="M1342">
        <v>0</v>
      </c>
      <c r="N1342">
        <v>0</v>
      </c>
    </row>
    <row r="1343" spans="1:14" x14ac:dyDescent="0.25">
      <c r="A1343" t="s">
        <v>115</v>
      </c>
      <c r="B1343" t="s">
        <v>2128</v>
      </c>
      <c r="C1343">
        <v>10.9</v>
      </c>
      <c r="D1343">
        <v>109.0001</v>
      </c>
      <c r="E1343">
        <v>1E-3</v>
      </c>
      <c r="F1343" t="s">
        <v>2609</v>
      </c>
      <c r="G1343" t="s">
        <v>2194</v>
      </c>
      <c r="K1343">
        <v>0</v>
      </c>
      <c r="L1343">
        <v>8.8000000000000003E-4</v>
      </c>
      <c r="M1343">
        <v>0</v>
      </c>
      <c r="N1343">
        <v>0</v>
      </c>
    </row>
    <row r="1344" spans="1:14" x14ac:dyDescent="0.25">
      <c r="A1344" t="s">
        <v>115</v>
      </c>
      <c r="B1344" t="s">
        <v>2128</v>
      </c>
      <c r="C1344">
        <v>10.9</v>
      </c>
      <c r="D1344">
        <v>109.0001</v>
      </c>
      <c r="E1344">
        <v>0.01</v>
      </c>
      <c r="F1344" t="s">
        <v>2609</v>
      </c>
      <c r="G1344" t="s">
        <v>2194</v>
      </c>
      <c r="K1344">
        <v>0</v>
      </c>
      <c r="L1344">
        <v>1.0256E-3</v>
      </c>
      <c r="M1344">
        <v>0</v>
      </c>
      <c r="N1344">
        <v>0</v>
      </c>
    </row>
    <row r="1345" spans="1:14" x14ac:dyDescent="0.25">
      <c r="A1345" t="s">
        <v>115</v>
      </c>
      <c r="B1345" t="s">
        <v>2128</v>
      </c>
      <c r="C1345">
        <v>10.9</v>
      </c>
      <c r="D1345">
        <v>109.0001</v>
      </c>
      <c r="E1345">
        <v>0.1</v>
      </c>
      <c r="F1345" t="s">
        <v>2609</v>
      </c>
      <c r="G1345" t="s">
        <v>2194</v>
      </c>
      <c r="K1345">
        <v>0</v>
      </c>
      <c r="L1345">
        <v>5.3997000000000003E-3</v>
      </c>
      <c r="M1345">
        <v>0</v>
      </c>
      <c r="N1345">
        <v>0</v>
      </c>
    </row>
    <row r="1346" spans="1:14" x14ac:dyDescent="0.25">
      <c r="A1346" t="s">
        <v>115</v>
      </c>
      <c r="B1346" t="s">
        <v>2128</v>
      </c>
      <c r="C1346">
        <v>10.9</v>
      </c>
      <c r="D1346">
        <v>109.0001</v>
      </c>
      <c r="E1346">
        <v>1</v>
      </c>
      <c r="F1346" t="s">
        <v>2609</v>
      </c>
      <c r="G1346" t="s">
        <v>2194</v>
      </c>
      <c r="K1346">
        <v>0</v>
      </c>
      <c r="L1346">
        <v>5.3268000000000003E-2</v>
      </c>
      <c r="M1346">
        <v>0</v>
      </c>
      <c r="N1346">
        <v>0</v>
      </c>
    </row>
    <row r="1347" spans="1:14" x14ac:dyDescent="0.25">
      <c r="A1347" t="s">
        <v>115</v>
      </c>
      <c r="B1347" t="s">
        <v>2128</v>
      </c>
      <c r="C1347">
        <v>10.9</v>
      </c>
      <c r="D1347">
        <v>109.0001</v>
      </c>
      <c r="E1347">
        <v>10</v>
      </c>
      <c r="F1347" t="s">
        <v>2609</v>
      </c>
      <c r="G1347" t="s">
        <v>2194</v>
      </c>
      <c r="K1347">
        <v>0</v>
      </c>
      <c r="L1347">
        <v>0.53259999999999996</v>
      </c>
      <c r="M1347">
        <v>0</v>
      </c>
      <c r="N1347">
        <v>0</v>
      </c>
    </row>
    <row r="1348" spans="1:14" x14ac:dyDescent="0.25">
      <c r="A1348" t="s">
        <v>115</v>
      </c>
      <c r="B1348" t="s">
        <v>2128</v>
      </c>
      <c r="C1348">
        <v>109</v>
      </c>
      <c r="D1348">
        <v>363.00009999999997</v>
      </c>
      <c r="E1348">
        <v>0.01</v>
      </c>
      <c r="F1348" t="s">
        <v>2609</v>
      </c>
      <c r="G1348" t="s">
        <v>2194</v>
      </c>
      <c r="K1348">
        <v>0</v>
      </c>
      <c r="L1348">
        <v>1.1999999999999999E-3</v>
      </c>
      <c r="M1348">
        <v>0</v>
      </c>
      <c r="N1348">
        <v>0</v>
      </c>
    </row>
    <row r="1349" spans="1:14" x14ac:dyDescent="0.25">
      <c r="A1349" t="s">
        <v>115</v>
      </c>
      <c r="B1349" t="s">
        <v>2128</v>
      </c>
      <c r="C1349">
        <v>109</v>
      </c>
      <c r="D1349">
        <v>363.00009999999997</v>
      </c>
      <c r="E1349">
        <v>0.1</v>
      </c>
      <c r="F1349" t="s">
        <v>2609</v>
      </c>
      <c r="G1349" t="s">
        <v>2194</v>
      </c>
      <c r="K1349">
        <v>0</v>
      </c>
      <c r="L1349">
        <v>1.2283999999999999E-3</v>
      </c>
      <c r="M1349">
        <v>0</v>
      </c>
      <c r="N1349">
        <v>0</v>
      </c>
    </row>
    <row r="1350" spans="1:14" x14ac:dyDescent="0.25">
      <c r="A1350" t="s">
        <v>115</v>
      </c>
      <c r="B1350" t="s">
        <v>2128</v>
      </c>
      <c r="C1350">
        <v>109</v>
      </c>
      <c r="D1350">
        <v>363.00009999999997</v>
      </c>
      <c r="E1350">
        <v>1</v>
      </c>
      <c r="F1350" t="s">
        <v>2609</v>
      </c>
      <c r="G1350" t="s">
        <v>2194</v>
      </c>
      <c r="K1350">
        <v>0</v>
      </c>
      <c r="L1350">
        <v>5.4419000000000004E-3</v>
      </c>
      <c r="M1350">
        <v>0</v>
      </c>
      <c r="N1350">
        <v>0</v>
      </c>
    </row>
    <row r="1351" spans="1:14" x14ac:dyDescent="0.25">
      <c r="A1351" t="s">
        <v>115</v>
      </c>
      <c r="B1351" t="s">
        <v>2128</v>
      </c>
      <c r="C1351">
        <v>109</v>
      </c>
      <c r="D1351">
        <v>363.00009999999997</v>
      </c>
      <c r="E1351">
        <v>10</v>
      </c>
      <c r="F1351" t="s">
        <v>2609</v>
      </c>
      <c r="G1351" t="s">
        <v>2194</v>
      </c>
      <c r="K1351">
        <v>0</v>
      </c>
      <c r="L1351">
        <v>5.3273000000000001E-2</v>
      </c>
      <c r="M1351">
        <v>0</v>
      </c>
      <c r="N1351">
        <v>0</v>
      </c>
    </row>
    <row r="1352" spans="1:14" x14ac:dyDescent="0.25">
      <c r="A1352" t="s">
        <v>115</v>
      </c>
      <c r="B1352" t="s">
        <v>2128</v>
      </c>
      <c r="C1352">
        <v>363</v>
      </c>
      <c r="D1352">
        <v>990.00009999999997</v>
      </c>
      <c r="E1352">
        <v>0.01</v>
      </c>
      <c r="F1352" t="s">
        <v>2609</v>
      </c>
      <c r="G1352" t="s">
        <v>2194</v>
      </c>
      <c r="K1352">
        <v>0</v>
      </c>
      <c r="L1352">
        <v>1E-3</v>
      </c>
      <c r="M1352">
        <v>0</v>
      </c>
      <c r="N1352">
        <v>0</v>
      </c>
    </row>
    <row r="1353" spans="1:14" x14ac:dyDescent="0.25">
      <c r="A1353" t="s">
        <v>115</v>
      </c>
      <c r="B1353" t="s">
        <v>2128</v>
      </c>
      <c r="C1353">
        <v>363</v>
      </c>
      <c r="D1353">
        <v>990.00009999999997</v>
      </c>
      <c r="E1353">
        <v>0.1</v>
      </c>
      <c r="F1353" t="s">
        <v>2609</v>
      </c>
      <c r="G1353" t="s">
        <v>2194</v>
      </c>
      <c r="K1353">
        <v>0</v>
      </c>
      <c r="L1353">
        <v>1.0070000000000001E-3</v>
      </c>
      <c r="M1353">
        <v>0</v>
      </c>
      <c r="N1353">
        <v>0</v>
      </c>
    </row>
    <row r="1354" spans="1:14" x14ac:dyDescent="0.25">
      <c r="A1354" t="s">
        <v>115</v>
      </c>
      <c r="B1354" t="s">
        <v>2128</v>
      </c>
      <c r="C1354">
        <v>363</v>
      </c>
      <c r="D1354">
        <v>990.00009999999997</v>
      </c>
      <c r="E1354">
        <v>1</v>
      </c>
      <c r="F1354" t="s">
        <v>2609</v>
      </c>
      <c r="G1354" t="s">
        <v>2194</v>
      </c>
      <c r="K1354">
        <v>0</v>
      </c>
      <c r="L1354">
        <v>1.8832E-3</v>
      </c>
      <c r="M1354">
        <v>0</v>
      </c>
      <c r="N1354">
        <v>0</v>
      </c>
    </row>
    <row r="1355" spans="1:14" x14ac:dyDescent="0.25">
      <c r="A1355" t="s">
        <v>115</v>
      </c>
      <c r="B1355" t="s">
        <v>2128</v>
      </c>
      <c r="C1355">
        <v>363</v>
      </c>
      <c r="D1355">
        <v>990.00009999999997</v>
      </c>
      <c r="E1355">
        <v>10</v>
      </c>
      <c r="F1355" t="s">
        <v>2609</v>
      </c>
      <c r="G1355" t="s">
        <v>2194</v>
      </c>
      <c r="K1355">
        <v>0</v>
      </c>
      <c r="L1355">
        <v>1.601E-2</v>
      </c>
      <c r="M1355">
        <v>0</v>
      </c>
      <c r="N1355">
        <v>0</v>
      </c>
    </row>
    <row r="1356" spans="1:14" x14ac:dyDescent="0.25">
      <c r="A1356" t="s">
        <v>115</v>
      </c>
      <c r="B1356" t="s">
        <v>2128</v>
      </c>
      <c r="C1356">
        <v>363</v>
      </c>
      <c r="D1356">
        <v>990.00009999999997</v>
      </c>
      <c r="E1356">
        <v>100</v>
      </c>
      <c r="F1356" t="s">
        <v>2609</v>
      </c>
      <c r="G1356" t="s">
        <v>2194</v>
      </c>
      <c r="K1356">
        <v>0</v>
      </c>
      <c r="L1356">
        <v>0.15978999999999999</v>
      </c>
      <c r="M1356">
        <v>0</v>
      </c>
      <c r="N1356">
        <v>0</v>
      </c>
    </row>
    <row r="1357" spans="1:14" x14ac:dyDescent="0.25">
      <c r="A1357" t="s">
        <v>115</v>
      </c>
      <c r="B1357" t="s">
        <v>2128</v>
      </c>
      <c r="C1357">
        <v>990</v>
      </c>
      <c r="D1357">
        <v>3630.1</v>
      </c>
      <c r="E1357">
        <v>0.1</v>
      </c>
      <c r="F1357" t="s">
        <v>2609</v>
      </c>
      <c r="G1357" t="s">
        <v>2194</v>
      </c>
      <c r="K1357">
        <v>0</v>
      </c>
      <c r="L1357">
        <v>2.0999999999999999E-3</v>
      </c>
      <c r="M1357">
        <v>0</v>
      </c>
      <c r="N1357">
        <v>0</v>
      </c>
    </row>
    <row r="1358" spans="1:14" x14ac:dyDescent="0.25">
      <c r="A1358" t="s">
        <v>115</v>
      </c>
      <c r="B1358" t="s">
        <v>2128</v>
      </c>
      <c r="C1358">
        <v>990</v>
      </c>
      <c r="D1358">
        <v>3630.1</v>
      </c>
      <c r="E1358">
        <v>1</v>
      </c>
      <c r="F1358" t="s">
        <v>2609</v>
      </c>
      <c r="G1358" t="s">
        <v>2194</v>
      </c>
      <c r="K1358">
        <v>0</v>
      </c>
      <c r="L1358">
        <v>2.0999999999999999E-3</v>
      </c>
      <c r="M1358">
        <v>0</v>
      </c>
      <c r="N1358">
        <v>0</v>
      </c>
    </row>
    <row r="1359" spans="1:14" x14ac:dyDescent="0.25">
      <c r="A1359" t="s">
        <v>115</v>
      </c>
      <c r="B1359" t="s">
        <v>2128</v>
      </c>
      <c r="C1359">
        <v>990</v>
      </c>
      <c r="D1359">
        <v>3630.1</v>
      </c>
      <c r="E1359">
        <v>10</v>
      </c>
      <c r="F1359" t="s">
        <v>2609</v>
      </c>
      <c r="G1359" t="s">
        <v>2194</v>
      </c>
      <c r="K1359">
        <v>0</v>
      </c>
      <c r="L1359">
        <v>6.1979000000000001E-3</v>
      </c>
      <c r="M1359">
        <v>0</v>
      </c>
      <c r="N1359">
        <v>0</v>
      </c>
    </row>
    <row r="1360" spans="1:14" x14ac:dyDescent="0.25">
      <c r="A1360" t="s">
        <v>115</v>
      </c>
      <c r="B1360" t="s">
        <v>2128</v>
      </c>
      <c r="C1360">
        <v>990</v>
      </c>
      <c r="D1360">
        <v>3630.1</v>
      </c>
      <c r="E1360">
        <v>100</v>
      </c>
      <c r="F1360" t="s">
        <v>2609</v>
      </c>
      <c r="G1360" t="s">
        <v>2194</v>
      </c>
      <c r="K1360">
        <v>0</v>
      </c>
      <c r="L1360">
        <v>5.8622E-2</v>
      </c>
      <c r="M1360">
        <v>0</v>
      </c>
      <c r="N1360">
        <v>0</v>
      </c>
    </row>
    <row r="1361" spans="1:14" x14ac:dyDescent="0.25">
      <c r="A1361" t="s">
        <v>115</v>
      </c>
      <c r="B1361" t="s">
        <v>2128</v>
      </c>
      <c r="C1361">
        <v>990</v>
      </c>
      <c r="D1361">
        <v>3630.1</v>
      </c>
      <c r="E1361">
        <v>1000</v>
      </c>
      <c r="F1361" t="s">
        <v>2609</v>
      </c>
      <c r="G1361" t="s">
        <v>2194</v>
      </c>
      <c r="K1361">
        <v>0</v>
      </c>
      <c r="L1361">
        <v>0.58586000000000005</v>
      </c>
      <c r="M1361">
        <v>0</v>
      </c>
      <c r="N1361">
        <v>0</v>
      </c>
    </row>
    <row r="1362" spans="1:14" x14ac:dyDescent="0.25">
      <c r="A1362" t="s">
        <v>115</v>
      </c>
      <c r="B1362" t="s">
        <v>2128</v>
      </c>
      <c r="C1362">
        <v>3630</v>
      </c>
      <c r="D1362">
        <v>11200.1</v>
      </c>
      <c r="E1362">
        <v>0.1</v>
      </c>
      <c r="F1362" t="s">
        <v>2609</v>
      </c>
      <c r="G1362" t="s">
        <v>2194</v>
      </c>
      <c r="K1362">
        <v>0</v>
      </c>
      <c r="L1362">
        <v>1.6000000000000001E-3</v>
      </c>
      <c r="M1362">
        <v>0</v>
      </c>
      <c r="N1362">
        <v>0</v>
      </c>
    </row>
    <row r="1363" spans="1:14" x14ac:dyDescent="0.25">
      <c r="A1363" t="s">
        <v>115</v>
      </c>
      <c r="B1363" t="s">
        <v>2128</v>
      </c>
      <c r="C1363">
        <v>3630</v>
      </c>
      <c r="D1363">
        <v>11200.1</v>
      </c>
      <c r="E1363">
        <v>1</v>
      </c>
      <c r="F1363" t="s">
        <v>2609</v>
      </c>
      <c r="G1363" t="s">
        <v>2194</v>
      </c>
      <c r="K1363">
        <v>0</v>
      </c>
      <c r="L1363">
        <v>1.6000000000000001E-3</v>
      </c>
      <c r="M1363">
        <v>0</v>
      </c>
      <c r="N1363">
        <v>0</v>
      </c>
    </row>
    <row r="1364" spans="1:14" x14ac:dyDescent="0.25">
      <c r="A1364" t="s">
        <v>115</v>
      </c>
      <c r="B1364" t="s">
        <v>2128</v>
      </c>
      <c r="C1364">
        <v>3630</v>
      </c>
      <c r="D1364">
        <v>11200.1</v>
      </c>
      <c r="E1364">
        <v>10</v>
      </c>
      <c r="F1364" t="s">
        <v>2609</v>
      </c>
      <c r="G1364" t="s">
        <v>2194</v>
      </c>
      <c r="K1364">
        <v>0</v>
      </c>
      <c r="L1364">
        <v>2.2011999999999999E-3</v>
      </c>
      <c r="M1364">
        <v>0</v>
      </c>
      <c r="N1364">
        <v>0</v>
      </c>
    </row>
    <row r="1365" spans="1:14" x14ac:dyDescent="0.25">
      <c r="A1365" t="s">
        <v>115</v>
      </c>
      <c r="B1365" t="s">
        <v>2128</v>
      </c>
      <c r="C1365">
        <v>3630</v>
      </c>
      <c r="D1365">
        <v>11200.1</v>
      </c>
      <c r="E1365">
        <v>100</v>
      </c>
      <c r="F1365" t="s">
        <v>2609</v>
      </c>
      <c r="G1365" t="s">
        <v>2194</v>
      </c>
      <c r="K1365">
        <v>0</v>
      </c>
      <c r="L1365">
        <v>1.6050999999999999E-2</v>
      </c>
      <c r="M1365">
        <v>0</v>
      </c>
      <c r="N1365">
        <v>0</v>
      </c>
    </row>
    <row r="1366" spans="1:14" x14ac:dyDescent="0.25">
      <c r="A1366" t="s">
        <v>115</v>
      </c>
      <c r="B1366" t="s">
        <v>2128</v>
      </c>
      <c r="C1366">
        <v>3630</v>
      </c>
      <c r="D1366">
        <v>11200.1</v>
      </c>
      <c r="E1366">
        <v>1000</v>
      </c>
      <c r="F1366" t="s">
        <v>2609</v>
      </c>
      <c r="G1366" t="s">
        <v>2194</v>
      </c>
      <c r="K1366">
        <v>0</v>
      </c>
      <c r="L1366">
        <v>0.15978999999999999</v>
      </c>
      <c r="M1366">
        <v>0</v>
      </c>
      <c r="N1366">
        <v>0</v>
      </c>
    </row>
    <row r="1367" spans="1:14" x14ac:dyDescent="0.25">
      <c r="A1367" t="s">
        <v>115</v>
      </c>
      <c r="B1367" t="s">
        <v>2128</v>
      </c>
      <c r="C1367">
        <v>11200</v>
      </c>
      <c r="D1367">
        <v>20900</v>
      </c>
      <c r="E1367">
        <v>0.1</v>
      </c>
      <c r="F1367" t="s">
        <v>2609</v>
      </c>
      <c r="G1367" t="s">
        <v>2194</v>
      </c>
      <c r="K1367">
        <v>0</v>
      </c>
      <c r="L1367">
        <v>0.15978999999999999</v>
      </c>
      <c r="M1367">
        <v>0</v>
      </c>
      <c r="N1367">
        <v>0</v>
      </c>
    </row>
    <row r="1368" spans="1:14" x14ac:dyDescent="0.25">
      <c r="A1368" t="s">
        <v>115</v>
      </c>
      <c r="B1368" t="s">
        <v>2128</v>
      </c>
      <c r="C1368">
        <v>11200</v>
      </c>
      <c r="D1368">
        <v>20900</v>
      </c>
      <c r="E1368">
        <v>1</v>
      </c>
      <c r="F1368" t="s">
        <v>2609</v>
      </c>
      <c r="G1368" t="s">
        <v>2194</v>
      </c>
      <c r="K1368">
        <v>0</v>
      </c>
      <c r="L1368">
        <v>2.0999999999999999E-3</v>
      </c>
      <c r="M1368">
        <v>0</v>
      </c>
      <c r="N1368">
        <v>0</v>
      </c>
    </row>
    <row r="1369" spans="1:14" x14ac:dyDescent="0.25">
      <c r="A1369" t="s">
        <v>115</v>
      </c>
      <c r="B1369" t="s">
        <v>2128</v>
      </c>
      <c r="C1369">
        <v>11200</v>
      </c>
      <c r="D1369">
        <v>20900</v>
      </c>
      <c r="E1369">
        <v>10</v>
      </c>
      <c r="F1369" t="s">
        <v>2609</v>
      </c>
      <c r="G1369" t="s">
        <v>2194</v>
      </c>
      <c r="K1369">
        <v>0</v>
      </c>
      <c r="L1369">
        <v>2.0999999999999999E-3</v>
      </c>
      <c r="M1369">
        <v>0</v>
      </c>
      <c r="N1369">
        <v>0</v>
      </c>
    </row>
    <row r="1370" spans="1:14" x14ac:dyDescent="0.25">
      <c r="A1370" t="s">
        <v>115</v>
      </c>
      <c r="B1370" t="s">
        <v>2128</v>
      </c>
      <c r="C1370">
        <v>11200</v>
      </c>
      <c r="D1370">
        <v>20900</v>
      </c>
      <c r="E1370">
        <v>100</v>
      </c>
      <c r="F1370" t="s">
        <v>2609</v>
      </c>
      <c r="G1370" t="s">
        <v>2194</v>
      </c>
      <c r="K1370">
        <v>0</v>
      </c>
      <c r="L1370">
        <v>5.5465999999999996E-3</v>
      </c>
      <c r="M1370">
        <v>0</v>
      </c>
      <c r="N1370">
        <v>0</v>
      </c>
    </row>
    <row r="1371" spans="1:14" x14ac:dyDescent="0.25">
      <c r="A1371" t="s">
        <v>115</v>
      </c>
      <c r="B1371" t="s">
        <v>2128</v>
      </c>
      <c r="C1371">
        <v>11200</v>
      </c>
      <c r="D1371">
        <v>20900</v>
      </c>
      <c r="E1371">
        <v>1000</v>
      </c>
      <c r="F1371" t="s">
        <v>2609</v>
      </c>
      <c r="G1371" t="s">
        <v>2194</v>
      </c>
      <c r="K1371">
        <v>0</v>
      </c>
      <c r="L1371">
        <v>5.1733000000000001E-2</v>
      </c>
      <c r="M1371">
        <v>0</v>
      </c>
      <c r="N1371">
        <v>0</v>
      </c>
    </row>
    <row r="1372" spans="1:14" x14ac:dyDescent="0.25">
      <c r="A1372" t="s">
        <v>115</v>
      </c>
      <c r="B1372" t="s">
        <v>2128</v>
      </c>
      <c r="C1372">
        <v>20900</v>
      </c>
      <c r="D1372">
        <v>20901</v>
      </c>
      <c r="E1372">
        <v>0.1</v>
      </c>
      <c r="F1372" t="s">
        <v>2609</v>
      </c>
      <c r="G1372" t="s">
        <v>2194</v>
      </c>
      <c r="K1372">
        <v>0</v>
      </c>
      <c r="L1372">
        <v>0.15978999999999999</v>
      </c>
      <c r="M1372">
        <v>0</v>
      </c>
      <c r="N1372">
        <v>0</v>
      </c>
    </row>
    <row r="1373" spans="1:14" x14ac:dyDescent="0.25">
      <c r="A1373" t="s">
        <v>115</v>
      </c>
      <c r="B1373" t="s">
        <v>2128</v>
      </c>
      <c r="C1373">
        <v>20900</v>
      </c>
      <c r="D1373">
        <v>20901</v>
      </c>
      <c r="E1373">
        <v>1</v>
      </c>
      <c r="F1373" t="s">
        <v>2609</v>
      </c>
      <c r="G1373" t="s">
        <v>2194</v>
      </c>
      <c r="K1373">
        <v>0</v>
      </c>
      <c r="L1373">
        <v>2.0999999999999999E-3</v>
      </c>
      <c r="M1373">
        <v>0</v>
      </c>
      <c r="N1373">
        <v>0</v>
      </c>
    </row>
    <row r="1374" spans="1:14" x14ac:dyDescent="0.25">
      <c r="A1374" t="s">
        <v>115</v>
      </c>
      <c r="B1374" t="s">
        <v>2128</v>
      </c>
      <c r="C1374">
        <v>20900</v>
      </c>
      <c r="D1374">
        <v>20901</v>
      </c>
      <c r="E1374">
        <v>10</v>
      </c>
      <c r="F1374" t="s">
        <v>2609</v>
      </c>
      <c r="G1374" t="s">
        <v>2194</v>
      </c>
      <c r="K1374">
        <v>0</v>
      </c>
      <c r="L1374">
        <v>2.0999999999999999E-3</v>
      </c>
      <c r="M1374">
        <v>0</v>
      </c>
      <c r="N1374">
        <v>0</v>
      </c>
    </row>
    <row r="1375" spans="1:14" x14ac:dyDescent="0.25">
      <c r="A1375" t="s">
        <v>115</v>
      </c>
      <c r="B1375" t="s">
        <v>2128</v>
      </c>
      <c r="C1375">
        <v>20900</v>
      </c>
      <c r="D1375">
        <v>20901</v>
      </c>
      <c r="E1375">
        <v>100</v>
      </c>
      <c r="F1375" t="s">
        <v>2609</v>
      </c>
      <c r="G1375" t="s">
        <v>2194</v>
      </c>
      <c r="K1375">
        <v>0</v>
      </c>
      <c r="L1375">
        <v>5.5465999999999996E-3</v>
      </c>
      <c r="M1375">
        <v>0</v>
      </c>
      <c r="N1375">
        <v>0</v>
      </c>
    </row>
    <row r="1376" spans="1:14" x14ac:dyDescent="0.25">
      <c r="A1376" t="s">
        <v>115</v>
      </c>
      <c r="B1376" t="s">
        <v>2128</v>
      </c>
      <c r="C1376">
        <v>20900</v>
      </c>
      <c r="D1376">
        <v>20901</v>
      </c>
      <c r="E1376">
        <v>1000</v>
      </c>
      <c r="F1376" t="s">
        <v>2609</v>
      </c>
      <c r="G1376" t="s">
        <v>2194</v>
      </c>
      <c r="K1376">
        <v>0</v>
      </c>
      <c r="L1376">
        <v>5.1733000000000001E-2</v>
      </c>
      <c r="M1376">
        <v>0</v>
      </c>
      <c r="N1376">
        <v>0</v>
      </c>
    </row>
    <row r="1377" spans="1:14" x14ac:dyDescent="0.25">
      <c r="A1377" t="s">
        <v>117</v>
      </c>
      <c r="B1377" t="s">
        <v>13</v>
      </c>
      <c r="C1377">
        <v>0</v>
      </c>
      <c r="D1377">
        <v>0.1</v>
      </c>
      <c r="E1377">
        <v>1E-8</v>
      </c>
      <c r="F1377" t="s">
        <v>16</v>
      </c>
      <c r="G1377" t="s">
        <v>15</v>
      </c>
      <c r="K1377">
        <v>0.62</v>
      </c>
      <c r="L1377">
        <v>8</v>
      </c>
      <c r="M1377">
        <v>0.60546</v>
      </c>
      <c r="N1377">
        <v>8.1091999999999995</v>
      </c>
    </row>
    <row r="1378" spans="1:14" x14ac:dyDescent="0.25">
      <c r="A1378" t="s">
        <v>117</v>
      </c>
      <c r="B1378" t="s">
        <v>13</v>
      </c>
      <c r="C1378">
        <v>0</v>
      </c>
      <c r="D1378">
        <v>0.1</v>
      </c>
      <c r="E1378">
        <v>9.9999999999999995E-8</v>
      </c>
      <c r="F1378" t="s">
        <v>16</v>
      </c>
      <c r="G1378" t="s">
        <v>15</v>
      </c>
      <c r="K1378">
        <v>0.62</v>
      </c>
      <c r="L1378">
        <v>8.0237999999999996</v>
      </c>
      <c r="M1378">
        <v>0.60819000000000001</v>
      </c>
      <c r="N1378" s="168">
        <v>8.0937000000000001</v>
      </c>
    </row>
    <row r="1379" spans="1:14" x14ac:dyDescent="0.25">
      <c r="A1379" t="s">
        <v>117</v>
      </c>
      <c r="B1379" t="s">
        <v>13</v>
      </c>
      <c r="C1379">
        <v>0</v>
      </c>
      <c r="D1379">
        <v>0.1</v>
      </c>
      <c r="E1379">
        <v>9.9999999999999995E-7</v>
      </c>
      <c r="F1379" t="s">
        <v>16</v>
      </c>
      <c r="G1379" t="s">
        <v>15</v>
      </c>
      <c r="K1379">
        <v>0.83938000000000001</v>
      </c>
      <c r="L1379" s="168">
        <v>6.9596</v>
      </c>
      <c r="M1379">
        <v>0.83736999999999995</v>
      </c>
      <c r="N1379" s="168">
        <v>6.9316000000000004</v>
      </c>
    </row>
    <row r="1380" spans="1:14" x14ac:dyDescent="0.25">
      <c r="A1380" t="s">
        <v>117</v>
      </c>
      <c r="B1380" t="s">
        <v>13</v>
      </c>
      <c r="C1380">
        <v>0</v>
      </c>
      <c r="D1380">
        <v>0.1</v>
      </c>
      <c r="E1380">
        <v>1.0000000000000001E-5</v>
      </c>
      <c r="F1380" t="s">
        <v>16</v>
      </c>
      <c r="G1380" t="s">
        <v>15</v>
      </c>
      <c r="K1380">
        <v>5.8320999999999996</v>
      </c>
      <c r="L1380" s="168">
        <v>1.4327000000000001</v>
      </c>
      <c r="M1380">
        <v>5.8310000000000004</v>
      </c>
      <c r="N1380" s="168">
        <v>1.3947000000000001</v>
      </c>
    </row>
    <row r="1381" spans="1:14" x14ac:dyDescent="0.25">
      <c r="A1381" t="s">
        <v>117</v>
      </c>
      <c r="B1381" t="s">
        <v>13</v>
      </c>
      <c r="C1381">
        <v>0</v>
      </c>
      <c r="D1381">
        <v>0.1</v>
      </c>
      <c r="E1381">
        <v>1E-4</v>
      </c>
      <c r="F1381" t="s">
        <v>16</v>
      </c>
      <c r="G1381" t="s">
        <v>15</v>
      </c>
      <c r="K1381">
        <v>58.003999999999998</v>
      </c>
      <c r="L1381">
        <v>0.15762999999999999</v>
      </c>
      <c r="M1381">
        <v>58.003</v>
      </c>
      <c r="N1381">
        <v>0.14188000000000001</v>
      </c>
    </row>
    <row r="1382" spans="1:14" x14ac:dyDescent="0.25">
      <c r="A1382" t="s">
        <v>117</v>
      </c>
      <c r="B1382" t="s">
        <v>13</v>
      </c>
      <c r="C1382">
        <v>0</v>
      </c>
      <c r="D1382">
        <v>0.1</v>
      </c>
      <c r="E1382">
        <v>1E-3</v>
      </c>
      <c r="F1382" t="s">
        <v>16</v>
      </c>
      <c r="G1382" t="s">
        <v>15</v>
      </c>
      <c r="K1382">
        <v>580</v>
      </c>
      <c r="L1382">
        <v>2.0493000000000001E-2</v>
      </c>
      <c r="M1382">
        <v>580</v>
      </c>
      <c r="N1382">
        <v>1.4191E-2</v>
      </c>
    </row>
    <row r="1383" spans="1:14" x14ac:dyDescent="0.25">
      <c r="A1383" t="s">
        <v>117</v>
      </c>
      <c r="B1383" t="s">
        <v>13</v>
      </c>
      <c r="C1383">
        <v>0</v>
      </c>
      <c r="D1383">
        <v>0.1</v>
      </c>
      <c r="E1383">
        <v>0.01</v>
      </c>
      <c r="F1383" t="s">
        <v>16</v>
      </c>
      <c r="G1383" t="s">
        <v>14</v>
      </c>
      <c r="K1383">
        <v>5.8</v>
      </c>
      <c r="L1383">
        <v>3.9400000000000004E-6</v>
      </c>
      <c r="M1383">
        <v>5.7999000000000001</v>
      </c>
      <c r="N1383">
        <v>1.4191000000000001E-6</v>
      </c>
    </row>
    <row r="1384" spans="1:14" x14ac:dyDescent="0.25">
      <c r="A1384" t="s">
        <v>117</v>
      </c>
      <c r="B1384" t="s">
        <v>13</v>
      </c>
      <c r="C1384">
        <v>0</v>
      </c>
      <c r="D1384">
        <v>0.1</v>
      </c>
      <c r="E1384">
        <v>0.1</v>
      </c>
      <c r="F1384" t="s">
        <v>16</v>
      </c>
      <c r="G1384" t="s">
        <v>14</v>
      </c>
      <c r="K1384">
        <v>58</v>
      </c>
      <c r="L1384">
        <v>1.1503E-6</v>
      </c>
      <c r="M1384">
        <v>58</v>
      </c>
      <c r="N1384">
        <v>1.4191E-7</v>
      </c>
    </row>
    <row r="1385" spans="1:14" x14ac:dyDescent="0.25">
      <c r="A1385" t="s">
        <v>117</v>
      </c>
      <c r="B1385" t="s">
        <v>13</v>
      </c>
      <c r="C1385">
        <v>0</v>
      </c>
      <c r="D1385">
        <v>0.1</v>
      </c>
      <c r="E1385">
        <v>1</v>
      </c>
      <c r="F1385" t="s">
        <v>16</v>
      </c>
      <c r="G1385" t="s">
        <v>14</v>
      </c>
      <c r="K1385">
        <v>580</v>
      </c>
      <c r="L1385">
        <v>4.1754000000000002E-7</v>
      </c>
      <c r="M1385">
        <v>580</v>
      </c>
      <c r="N1385">
        <v>1.4190999999999999E-8</v>
      </c>
    </row>
    <row r="1386" spans="1:14" x14ac:dyDescent="0.25">
      <c r="A1386" t="s">
        <v>117</v>
      </c>
      <c r="B1386" t="s">
        <v>13</v>
      </c>
      <c r="C1386">
        <v>0.1</v>
      </c>
      <c r="D1386">
        <v>1</v>
      </c>
      <c r="E1386">
        <v>1E-8</v>
      </c>
      <c r="F1386" t="s">
        <v>16</v>
      </c>
      <c r="G1386" t="s">
        <v>15</v>
      </c>
      <c r="K1386">
        <v>0.44</v>
      </c>
      <c r="L1386">
        <v>6</v>
      </c>
      <c r="M1386">
        <v>0.43733</v>
      </c>
      <c r="N1386">
        <v>5.9926000000000004</v>
      </c>
    </row>
    <row r="1387" spans="1:14" x14ac:dyDescent="0.25">
      <c r="A1387" t="s">
        <v>117</v>
      </c>
      <c r="B1387" t="s">
        <v>13</v>
      </c>
      <c r="C1387">
        <v>0.1</v>
      </c>
      <c r="D1387">
        <v>1</v>
      </c>
      <c r="E1387">
        <v>9.9999999999999995E-8</v>
      </c>
      <c r="F1387" t="s">
        <v>16</v>
      </c>
      <c r="G1387" t="s">
        <v>15</v>
      </c>
      <c r="K1387">
        <v>0.44094</v>
      </c>
      <c r="L1387">
        <v>5.99</v>
      </c>
      <c r="M1387">
        <v>0.43908999999999998</v>
      </c>
      <c r="N1387">
        <v>5.9911000000000003</v>
      </c>
    </row>
    <row r="1388" spans="1:14" x14ac:dyDescent="0.25">
      <c r="A1388" t="s">
        <v>117</v>
      </c>
      <c r="B1388" t="s">
        <v>13</v>
      </c>
      <c r="C1388">
        <v>0.1</v>
      </c>
      <c r="D1388">
        <v>1</v>
      </c>
      <c r="E1388">
        <v>9.9999999999999995E-7</v>
      </c>
      <c r="F1388" t="s">
        <v>16</v>
      </c>
      <c r="G1388" t="s">
        <v>15</v>
      </c>
      <c r="K1388">
        <v>0.60901000000000005</v>
      </c>
      <c r="L1388">
        <v>5.85</v>
      </c>
      <c r="M1388">
        <v>0.60243999999999998</v>
      </c>
      <c r="N1388">
        <v>5.8536000000000001</v>
      </c>
    </row>
    <row r="1389" spans="1:14" x14ac:dyDescent="0.25">
      <c r="A1389" t="s">
        <v>117</v>
      </c>
      <c r="B1389" t="s">
        <v>13</v>
      </c>
      <c r="C1389">
        <v>0.1</v>
      </c>
      <c r="D1389">
        <v>1</v>
      </c>
      <c r="E1389">
        <v>1.0000000000000001E-5</v>
      </c>
      <c r="F1389" t="s">
        <v>16</v>
      </c>
      <c r="G1389" t="s">
        <v>15</v>
      </c>
      <c r="K1389">
        <v>5.5890000000000004</v>
      </c>
      <c r="L1389">
        <v>3.0792000000000002</v>
      </c>
      <c r="M1389">
        <v>5.5845000000000002</v>
      </c>
      <c r="N1389">
        <v>3.0749</v>
      </c>
    </row>
    <row r="1390" spans="1:14" x14ac:dyDescent="0.25">
      <c r="A1390" t="s">
        <v>117</v>
      </c>
      <c r="B1390" t="s">
        <v>13</v>
      </c>
      <c r="C1390">
        <v>0.1</v>
      </c>
      <c r="D1390">
        <v>1</v>
      </c>
      <c r="E1390">
        <v>1E-4</v>
      </c>
      <c r="F1390" t="s">
        <v>16</v>
      </c>
      <c r="G1390" t="s">
        <v>15</v>
      </c>
      <c r="K1390">
        <v>57.972999999999999</v>
      </c>
      <c r="L1390">
        <v>0.3881</v>
      </c>
      <c r="M1390">
        <v>57.970999999999997</v>
      </c>
      <c r="N1390">
        <v>0.38451999999999997</v>
      </c>
    </row>
    <row r="1391" spans="1:14" x14ac:dyDescent="0.25">
      <c r="A1391" t="s">
        <v>117</v>
      </c>
      <c r="B1391" t="s">
        <v>13</v>
      </c>
      <c r="C1391">
        <v>0.1</v>
      </c>
      <c r="D1391">
        <v>1</v>
      </c>
      <c r="E1391">
        <v>1E-3</v>
      </c>
      <c r="F1391" t="s">
        <v>16</v>
      </c>
      <c r="G1391" t="s">
        <v>15</v>
      </c>
      <c r="K1391">
        <v>580</v>
      </c>
      <c r="L1391">
        <v>4.0017999999999998E-2</v>
      </c>
      <c r="M1391">
        <v>579.96</v>
      </c>
      <c r="N1391">
        <v>3.8571000000000001E-2</v>
      </c>
    </row>
    <row r="1392" spans="1:14" x14ac:dyDescent="0.25">
      <c r="A1392" t="s">
        <v>117</v>
      </c>
      <c r="B1392" t="s">
        <v>13</v>
      </c>
      <c r="C1392">
        <v>1</v>
      </c>
      <c r="D1392">
        <v>10</v>
      </c>
      <c r="E1392">
        <v>9.9999999999999995E-8</v>
      </c>
      <c r="F1392" t="s">
        <v>16</v>
      </c>
      <c r="G1392" t="s">
        <v>15</v>
      </c>
      <c r="K1392">
        <v>1.2</v>
      </c>
      <c r="L1392">
        <v>5.3</v>
      </c>
      <c r="M1392">
        <v>0.75905</v>
      </c>
      <c r="N1392">
        <v>5.3437000000000001</v>
      </c>
    </row>
    <row r="1393" spans="1:14" x14ac:dyDescent="0.25">
      <c r="A1393" t="s">
        <v>117</v>
      </c>
      <c r="B1393" t="s">
        <v>13</v>
      </c>
      <c r="C1393">
        <v>1</v>
      </c>
      <c r="D1393">
        <v>10</v>
      </c>
      <c r="E1393">
        <v>9.9999999999999995E-7</v>
      </c>
      <c r="F1393" t="s">
        <v>16</v>
      </c>
      <c r="G1393" t="s">
        <v>15</v>
      </c>
      <c r="K1393">
        <v>1.2</v>
      </c>
      <c r="L1393">
        <v>5.3409000000000004</v>
      </c>
      <c r="M1393">
        <v>0.78898000000000001</v>
      </c>
      <c r="N1393">
        <v>5.3410000000000002</v>
      </c>
    </row>
    <row r="1394" spans="1:14" x14ac:dyDescent="0.25">
      <c r="A1394" t="s">
        <v>117</v>
      </c>
      <c r="B1394" t="s">
        <v>13</v>
      </c>
      <c r="C1394">
        <v>1</v>
      </c>
      <c r="D1394">
        <v>10</v>
      </c>
      <c r="E1394">
        <v>1.0000000000000001E-5</v>
      </c>
      <c r="F1394" t="s">
        <v>16</v>
      </c>
      <c r="G1394" t="s">
        <v>15</v>
      </c>
      <c r="K1394">
        <v>3.3010000000000002</v>
      </c>
      <c r="L1394">
        <v>5.1204999999999998</v>
      </c>
      <c r="M1394">
        <v>3.2984</v>
      </c>
      <c r="N1394">
        <v>5.1207000000000003</v>
      </c>
    </row>
    <row r="1395" spans="1:14" x14ac:dyDescent="0.25">
      <c r="A1395" t="s">
        <v>117</v>
      </c>
      <c r="B1395" t="s">
        <v>13</v>
      </c>
      <c r="C1395">
        <v>1</v>
      </c>
      <c r="D1395">
        <v>10</v>
      </c>
      <c r="E1395">
        <v>1E-4</v>
      </c>
      <c r="F1395" t="s">
        <v>16</v>
      </c>
      <c r="G1395" t="s">
        <v>15</v>
      </c>
      <c r="K1395">
        <v>55.981000000000002</v>
      </c>
      <c r="L1395">
        <v>2.3401000000000001</v>
      </c>
      <c r="M1395">
        <v>55.98</v>
      </c>
      <c r="N1395">
        <v>2.34</v>
      </c>
    </row>
    <row r="1396" spans="1:14" x14ac:dyDescent="0.25">
      <c r="A1396" t="s">
        <v>117</v>
      </c>
      <c r="B1396" t="s">
        <v>13</v>
      </c>
      <c r="C1396">
        <v>1</v>
      </c>
      <c r="D1396">
        <v>10</v>
      </c>
      <c r="E1396">
        <v>1E-3</v>
      </c>
      <c r="F1396" t="s">
        <v>16</v>
      </c>
      <c r="G1396" t="s">
        <v>15</v>
      </c>
      <c r="K1396">
        <v>579.76</v>
      </c>
      <c r="L1396">
        <v>0.27723999999999999</v>
      </c>
      <c r="M1396">
        <v>579.76</v>
      </c>
      <c r="N1396">
        <v>0.27716000000000002</v>
      </c>
    </row>
    <row r="1397" spans="1:14" x14ac:dyDescent="0.25">
      <c r="A1397" t="s">
        <v>117</v>
      </c>
      <c r="B1397" t="s">
        <v>13</v>
      </c>
      <c r="C1397">
        <v>1</v>
      </c>
      <c r="D1397">
        <v>10</v>
      </c>
      <c r="E1397">
        <v>0.01</v>
      </c>
      <c r="F1397" t="s">
        <v>16</v>
      </c>
      <c r="G1397" t="s">
        <v>15</v>
      </c>
      <c r="K1397">
        <v>5800</v>
      </c>
      <c r="L1397">
        <v>2.7807999999999999E-2</v>
      </c>
      <c r="M1397">
        <v>5799.7</v>
      </c>
      <c r="N1397">
        <v>2.7777E-2</v>
      </c>
    </row>
    <row r="1398" spans="1:14" x14ac:dyDescent="0.25">
      <c r="A1398" t="s">
        <v>117</v>
      </c>
      <c r="B1398" t="s">
        <v>13</v>
      </c>
      <c r="C1398">
        <v>10</v>
      </c>
      <c r="D1398">
        <v>100</v>
      </c>
      <c r="E1398">
        <v>9.9999999999999995E-7</v>
      </c>
      <c r="F1398" t="s">
        <v>16</v>
      </c>
      <c r="G1398" t="s">
        <v>15</v>
      </c>
      <c r="K1398">
        <v>34</v>
      </c>
      <c r="L1398">
        <v>7.8</v>
      </c>
      <c r="M1398">
        <v>33.131999999999998</v>
      </c>
      <c r="N1398">
        <v>7.7866</v>
      </c>
    </row>
    <row r="1399" spans="1:14" x14ac:dyDescent="0.25">
      <c r="A1399" t="s">
        <v>117</v>
      </c>
      <c r="B1399" t="s">
        <v>13</v>
      </c>
      <c r="C1399">
        <v>10</v>
      </c>
      <c r="D1399">
        <v>100</v>
      </c>
      <c r="E1399">
        <v>1.0000000000000001E-5</v>
      </c>
      <c r="F1399" t="s">
        <v>16</v>
      </c>
      <c r="G1399" t="s">
        <v>15</v>
      </c>
      <c r="K1399">
        <v>34</v>
      </c>
      <c r="L1399">
        <v>7.7847999999999997</v>
      </c>
      <c r="M1399">
        <v>33.299999999999997</v>
      </c>
      <c r="N1399">
        <v>7.7850999999999999</v>
      </c>
    </row>
    <row r="1400" spans="1:14" x14ac:dyDescent="0.25">
      <c r="A1400" t="s">
        <v>117</v>
      </c>
      <c r="B1400" t="s">
        <v>13</v>
      </c>
      <c r="C1400">
        <v>10</v>
      </c>
      <c r="D1400">
        <v>100</v>
      </c>
      <c r="E1400">
        <v>1E-4</v>
      </c>
      <c r="F1400" t="s">
        <v>16</v>
      </c>
      <c r="G1400" t="s">
        <v>15</v>
      </c>
      <c r="K1400">
        <v>48.99</v>
      </c>
      <c r="L1400">
        <v>7.6505000000000001</v>
      </c>
      <c r="M1400">
        <v>48.722999999999999</v>
      </c>
      <c r="N1400">
        <v>7.6513999999999998</v>
      </c>
    </row>
    <row r="1401" spans="1:14" x14ac:dyDescent="0.25">
      <c r="A1401" t="s">
        <v>117</v>
      </c>
      <c r="B1401" t="s">
        <v>13</v>
      </c>
      <c r="C1401">
        <v>10</v>
      </c>
      <c r="D1401">
        <v>100</v>
      </c>
      <c r="E1401">
        <v>1E-3</v>
      </c>
      <c r="F1401" t="s">
        <v>16</v>
      </c>
      <c r="G1401" t="s">
        <v>15</v>
      </c>
      <c r="K1401">
        <v>545.46</v>
      </c>
      <c r="L1401">
        <v>4.5282999999999998</v>
      </c>
      <c r="M1401">
        <v>545.28</v>
      </c>
      <c r="N1401">
        <v>4.5242000000000004</v>
      </c>
    </row>
    <row r="1402" spans="1:14" x14ac:dyDescent="0.25">
      <c r="A1402" t="s">
        <v>117</v>
      </c>
      <c r="B1402" t="s">
        <v>13</v>
      </c>
      <c r="C1402">
        <v>10</v>
      </c>
      <c r="D1402">
        <v>100</v>
      </c>
      <c r="E1402">
        <v>0.01</v>
      </c>
      <c r="F1402" t="s">
        <v>16</v>
      </c>
      <c r="G1402" t="s">
        <v>15</v>
      </c>
      <c r="K1402">
        <v>5795</v>
      </c>
      <c r="L1402">
        <v>0.61987000000000003</v>
      </c>
      <c r="M1402">
        <v>5794.9</v>
      </c>
      <c r="N1402">
        <v>0.61636999999999997</v>
      </c>
    </row>
    <row r="1403" spans="1:14" x14ac:dyDescent="0.25">
      <c r="A1403" t="s">
        <v>117</v>
      </c>
      <c r="B1403" t="s">
        <v>13</v>
      </c>
      <c r="C1403">
        <v>100</v>
      </c>
      <c r="D1403">
        <v>1000</v>
      </c>
      <c r="E1403">
        <v>1.0000000000000001E-5</v>
      </c>
      <c r="F1403" t="s">
        <v>16</v>
      </c>
      <c r="G1403" t="s">
        <v>14</v>
      </c>
      <c r="K1403">
        <v>0.11</v>
      </c>
      <c r="L1403">
        <v>8.6999999999999994E-3</v>
      </c>
      <c r="M1403">
        <v>0.10063999999999999</v>
      </c>
      <c r="N1403">
        <v>8.6546999999999995E-3</v>
      </c>
    </row>
    <row r="1404" spans="1:14" x14ac:dyDescent="0.25">
      <c r="A1404" t="s">
        <v>117</v>
      </c>
      <c r="B1404" t="s">
        <v>13</v>
      </c>
      <c r="C1404">
        <v>100</v>
      </c>
      <c r="D1404">
        <v>1000</v>
      </c>
      <c r="E1404" s="168">
        <v>1E-4</v>
      </c>
      <c r="F1404" t="s">
        <v>16</v>
      </c>
      <c r="G1404" t="s">
        <v>14</v>
      </c>
      <c r="K1404">
        <v>0.11</v>
      </c>
      <c r="L1404">
        <v>8.6528999999999998E-3</v>
      </c>
      <c r="M1404">
        <v>0.10253</v>
      </c>
      <c r="N1404">
        <v>8.6529999999999992E-3</v>
      </c>
    </row>
    <row r="1405" spans="1:14" x14ac:dyDescent="0.25">
      <c r="A1405" t="s">
        <v>117</v>
      </c>
      <c r="B1405" t="s">
        <v>13</v>
      </c>
      <c r="C1405">
        <v>100</v>
      </c>
      <c r="D1405">
        <v>1000</v>
      </c>
      <c r="E1405" s="168">
        <v>1E-3</v>
      </c>
      <c r="F1405" t="s">
        <v>16</v>
      </c>
      <c r="G1405" t="s">
        <v>14</v>
      </c>
      <c r="K1405">
        <v>0.27989000000000003</v>
      </c>
      <c r="L1405">
        <v>8.4975999999999993E-3</v>
      </c>
      <c r="M1405">
        <v>0.27706999999999998</v>
      </c>
      <c r="N1405">
        <v>8.4974999999999998E-3</v>
      </c>
    </row>
    <row r="1406" spans="1:14" x14ac:dyDescent="0.25">
      <c r="A1406" t="s">
        <v>117</v>
      </c>
      <c r="B1406" t="s">
        <v>13</v>
      </c>
      <c r="C1406">
        <v>100</v>
      </c>
      <c r="D1406">
        <v>1000</v>
      </c>
      <c r="E1406" s="168">
        <v>0.01</v>
      </c>
      <c r="F1406" t="s">
        <v>16</v>
      </c>
      <c r="G1406" t="s">
        <v>14</v>
      </c>
      <c r="K1406">
        <v>5.3677000000000001</v>
      </c>
      <c r="L1406">
        <v>5.1444000000000004E-3</v>
      </c>
      <c r="M1406">
        <v>5.3662999999999998</v>
      </c>
      <c r="N1406">
        <v>5.1358999999999997E-3</v>
      </c>
    </row>
    <row r="1407" spans="1:14" x14ac:dyDescent="0.25">
      <c r="A1407" t="s">
        <v>117</v>
      </c>
      <c r="B1407" t="s">
        <v>13</v>
      </c>
      <c r="C1407">
        <v>100</v>
      </c>
      <c r="D1407">
        <v>1000</v>
      </c>
      <c r="E1407">
        <v>0.1</v>
      </c>
      <c r="F1407" t="s">
        <v>16</v>
      </c>
      <c r="G1407" t="s">
        <v>14</v>
      </c>
      <c r="K1407">
        <v>57.936</v>
      </c>
      <c r="L1407">
        <v>7.2802999999999995E-4</v>
      </c>
      <c r="M1407">
        <v>57.936</v>
      </c>
      <c r="N1407">
        <v>7.2117999999999998E-4</v>
      </c>
    </row>
    <row r="1408" spans="1:14" x14ac:dyDescent="0.25">
      <c r="A1408" t="s">
        <v>117</v>
      </c>
      <c r="B1408" t="s">
        <v>13</v>
      </c>
      <c r="C1408">
        <v>100</v>
      </c>
      <c r="D1408">
        <v>1000</v>
      </c>
      <c r="E1408">
        <v>1</v>
      </c>
      <c r="F1408" t="s">
        <v>16</v>
      </c>
      <c r="G1408" t="s">
        <v>14</v>
      </c>
      <c r="K1408">
        <v>579.99</v>
      </c>
      <c r="L1408">
        <v>7.5300000000000001E-5</v>
      </c>
      <c r="M1408">
        <v>579.92999999999995</v>
      </c>
      <c r="N1408">
        <v>7.2527999999999994E-5</v>
      </c>
    </row>
    <row r="1409" spans="1:14" x14ac:dyDescent="0.25">
      <c r="A1409" t="s">
        <v>117</v>
      </c>
      <c r="B1409" t="s">
        <v>101</v>
      </c>
      <c r="C1409">
        <v>0</v>
      </c>
      <c r="D1409">
        <v>9.9999999999999995E-8</v>
      </c>
      <c r="E1409">
        <v>9.9999999999999998E-13</v>
      </c>
      <c r="F1409" t="s">
        <v>24</v>
      </c>
      <c r="G1409" t="s">
        <v>717</v>
      </c>
      <c r="K1409">
        <v>4.8000000000000001E-2</v>
      </c>
      <c r="L1409">
        <v>34000</v>
      </c>
      <c r="M1409">
        <v>4.6246000000000002E-2</v>
      </c>
      <c r="N1409">
        <v>34649</v>
      </c>
    </row>
    <row r="1410" spans="1:14" x14ac:dyDescent="0.25">
      <c r="A1410" t="s">
        <v>117</v>
      </c>
      <c r="B1410" t="s">
        <v>101</v>
      </c>
      <c r="C1410">
        <v>0</v>
      </c>
      <c r="D1410">
        <v>9.9999999999999995E-8</v>
      </c>
      <c r="E1410">
        <v>9.9999999999999994E-12</v>
      </c>
      <c r="F1410" t="s">
        <v>24</v>
      </c>
      <c r="G1410" t="s">
        <v>717</v>
      </c>
      <c r="K1410">
        <v>4.8000000000000001E-2</v>
      </c>
      <c r="L1410">
        <v>34000</v>
      </c>
      <c r="M1410">
        <v>4.6600999999999997E-2</v>
      </c>
      <c r="N1410">
        <v>34403</v>
      </c>
    </row>
    <row r="1411" spans="1:14" x14ac:dyDescent="0.25">
      <c r="A1411" t="s">
        <v>117</v>
      </c>
      <c r="B1411" t="s">
        <v>101</v>
      </c>
      <c r="C1411">
        <v>0</v>
      </c>
      <c r="D1411">
        <v>9.9999999999999995E-8</v>
      </c>
      <c r="E1411">
        <v>1E-10</v>
      </c>
      <c r="F1411" t="s">
        <v>24</v>
      </c>
      <c r="G1411" t="s">
        <v>717</v>
      </c>
      <c r="K1411">
        <v>7.4257000000000004E-2</v>
      </c>
      <c r="L1411">
        <v>24027</v>
      </c>
      <c r="M1411">
        <v>7.3969999999999994E-2</v>
      </c>
      <c r="N1411">
        <v>22146</v>
      </c>
    </row>
    <row r="1412" spans="1:14" x14ac:dyDescent="0.25">
      <c r="A1412" t="s">
        <v>117</v>
      </c>
      <c r="B1412" t="s">
        <v>101</v>
      </c>
      <c r="C1412">
        <v>0</v>
      </c>
      <c r="D1412">
        <v>9.9999999999999995E-8</v>
      </c>
      <c r="E1412">
        <v>1.0000000000000001E-9</v>
      </c>
      <c r="F1412" t="s">
        <v>24</v>
      </c>
      <c r="G1412" t="s">
        <v>717</v>
      </c>
      <c r="K1412">
        <v>0.57935000000000003</v>
      </c>
      <c r="L1412">
        <v>3897.9</v>
      </c>
      <c r="M1412">
        <v>0.57920000000000005</v>
      </c>
      <c r="N1412">
        <v>2870.4</v>
      </c>
    </row>
    <row r="1413" spans="1:14" x14ac:dyDescent="0.25">
      <c r="A1413" t="s">
        <v>117</v>
      </c>
      <c r="B1413" t="s">
        <v>101</v>
      </c>
      <c r="C1413">
        <v>0</v>
      </c>
      <c r="D1413">
        <v>9.9999999999999995E-8</v>
      </c>
      <c r="E1413">
        <v>1E-8</v>
      </c>
      <c r="F1413" t="s">
        <v>24</v>
      </c>
      <c r="G1413" t="s">
        <v>717</v>
      </c>
      <c r="K1413">
        <v>5.7737999999999996</v>
      </c>
      <c r="L1413">
        <v>700.9</v>
      </c>
      <c r="M1413">
        <v>5.7736999999999998</v>
      </c>
      <c r="N1413">
        <v>288.02</v>
      </c>
    </row>
    <row r="1414" spans="1:14" x14ac:dyDescent="0.25">
      <c r="A1414" t="s">
        <v>117</v>
      </c>
      <c r="B1414" t="s">
        <v>101</v>
      </c>
      <c r="C1414">
        <v>0</v>
      </c>
      <c r="D1414">
        <v>9.9999999999999995E-8</v>
      </c>
      <c r="E1414">
        <v>9.9999999999999995E-8</v>
      </c>
      <c r="F1414" t="s">
        <v>24</v>
      </c>
      <c r="G1414" t="s">
        <v>717</v>
      </c>
      <c r="K1414">
        <v>57.735999999999997</v>
      </c>
      <c r="L1414">
        <v>193.97</v>
      </c>
      <c r="M1414">
        <v>57.735999999999997</v>
      </c>
      <c r="N1414">
        <v>28.803000000000001</v>
      </c>
    </row>
    <row r="1415" spans="1:14" x14ac:dyDescent="0.25">
      <c r="A1415" t="s">
        <v>117</v>
      </c>
      <c r="B1415" t="s">
        <v>101</v>
      </c>
      <c r="C1415">
        <v>0</v>
      </c>
      <c r="D1415">
        <v>9.9999999999999995E-8</v>
      </c>
      <c r="E1415">
        <v>9.9999999999999995E-7</v>
      </c>
      <c r="F1415" t="s">
        <v>24</v>
      </c>
      <c r="G1415" t="s">
        <v>717</v>
      </c>
      <c r="K1415">
        <v>577.36</v>
      </c>
      <c r="L1415">
        <v>68.944999999999993</v>
      </c>
      <c r="M1415">
        <v>577.36</v>
      </c>
      <c r="N1415">
        <v>2.8803000000000001</v>
      </c>
    </row>
    <row r="1416" spans="1:14" x14ac:dyDescent="0.25">
      <c r="A1416" t="s">
        <v>117</v>
      </c>
      <c r="B1416" t="s">
        <v>101</v>
      </c>
      <c r="C1416">
        <v>0</v>
      </c>
      <c r="D1416">
        <v>9.9999999999999995E-8</v>
      </c>
      <c r="E1416" s="168">
        <v>1.0000000000000001E-5</v>
      </c>
      <c r="F1416" t="s">
        <v>24</v>
      </c>
      <c r="G1416" t="s">
        <v>717</v>
      </c>
      <c r="K1416">
        <v>5773.6</v>
      </c>
      <c r="L1416">
        <v>26.713999999999999</v>
      </c>
      <c r="M1416">
        <v>5773.6</v>
      </c>
      <c r="N1416">
        <v>0.28803000000000001</v>
      </c>
    </row>
    <row r="1417" spans="1:14" x14ac:dyDescent="0.25">
      <c r="A1417" t="s">
        <v>117</v>
      </c>
      <c r="B1417" t="s">
        <v>101</v>
      </c>
      <c r="C1417">
        <v>0</v>
      </c>
      <c r="D1417">
        <v>9.9999999999999995E-8</v>
      </c>
      <c r="E1417" s="168">
        <v>1E-4</v>
      </c>
      <c r="F1417" t="s">
        <v>24</v>
      </c>
      <c r="G1417" t="s">
        <v>717</v>
      </c>
      <c r="K1417">
        <v>57736</v>
      </c>
      <c r="L1417">
        <v>10.599</v>
      </c>
      <c r="M1417">
        <v>57736</v>
      </c>
      <c r="N1417">
        <v>2.8736000000000001E-2</v>
      </c>
    </row>
    <row r="1418" spans="1:14" x14ac:dyDescent="0.25">
      <c r="A1418" t="s">
        <v>117</v>
      </c>
      <c r="B1418" t="s">
        <v>101</v>
      </c>
      <c r="C1418">
        <v>0</v>
      </c>
      <c r="D1418">
        <v>9.9999999999999995E-8</v>
      </c>
      <c r="E1418" s="168">
        <v>1E-3</v>
      </c>
      <c r="F1418" t="s">
        <v>24</v>
      </c>
      <c r="G1418" t="s">
        <v>717</v>
      </c>
      <c r="K1418">
        <v>577360</v>
      </c>
      <c r="L1418">
        <v>4.2309000000000001</v>
      </c>
      <c r="M1418">
        <v>577360</v>
      </c>
      <c r="N1418">
        <v>0</v>
      </c>
    </row>
    <row r="1419" spans="1:14" x14ac:dyDescent="0.25">
      <c r="A1419" t="s">
        <v>117</v>
      </c>
      <c r="B1419" t="s">
        <v>101</v>
      </c>
      <c r="C1419">
        <v>0</v>
      </c>
      <c r="D1419">
        <v>9.9999999999999995E-8</v>
      </c>
      <c r="E1419">
        <v>0.01</v>
      </c>
      <c r="F1419" t="s">
        <v>24</v>
      </c>
      <c r="G1419" t="s">
        <v>717</v>
      </c>
      <c r="K1419">
        <v>5773600</v>
      </c>
      <c r="L1419">
        <v>1.6933</v>
      </c>
      <c r="M1419">
        <v>5773600</v>
      </c>
      <c r="N1419">
        <v>0</v>
      </c>
    </row>
    <row r="1420" spans="1:14" x14ac:dyDescent="0.25">
      <c r="A1420" t="s">
        <v>117</v>
      </c>
      <c r="B1420" t="s">
        <v>101</v>
      </c>
      <c r="C1420">
        <v>0</v>
      </c>
      <c r="D1420">
        <v>9.9999999999999995E-8</v>
      </c>
      <c r="E1420">
        <v>0.1</v>
      </c>
      <c r="F1420" t="s">
        <v>24</v>
      </c>
      <c r="G1420" t="s">
        <v>717</v>
      </c>
      <c r="K1420">
        <v>57736000</v>
      </c>
      <c r="L1420">
        <v>0.75258000000000003</v>
      </c>
      <c r="M1420">
        <v>57736000</v>
      </c>
      <c r="N1420">
        <v>0</v>
      </c>
    </row>
    <row r="1421" spans="1:14" x14ac:dyDescent="0.25">
      <c r="A1421" t="s">
        <v>117</v>
      </c>
      <c r="B1421" t="s">
        <v>101</v>
      </c>
      <c r="C1421">
        <v>9.9999999999999995E-8</v>
      </c>
      <c r="D1421">
        <v>9.9999999999999995E-7</v>
      </c>
      <c r="E1421">
        <v>9.9999999999999998E-13</v>
      </c>
      <c r="F1421" t="s">
        <v>24</v>
      </c>
      <c r="G1421" t="s">
        <v>717</v>
      </c>
      <c r="K1421">
        <v>4.8000000000000001E-2</v>
      </c>
      <c r="L1421">
        <v>23000</v>
      </c>
      <c r="M1421">
        <v>4.6073000000000003E-2</v>
      </c>
      <c r="N1421">
        <v>24826</v>
      </c>
    </row>
    <row r="1422" spans="1:14" x14ac:dyDescent="0.25">
      <c r="A1422" t="s">
        <v>117</v>
      </c>
      <c r="B1422" t="s">
        <v>101</v>
      </c>
      <c r="C1422">
        <v>9.9999999999999995E-8</v>
      </c>
      <c r="D1422">
        <v>9.9999999999999995E-7</v>
      </c>
      <c r="E1422" s="168">
        <v>9.9999999999999994E-12</v>
      </c>
      <c r="F1422" t="s">
        <v>24</v>
      </c>
      <c r="G1422" t="s">
        <v>717</v>
      </c>
      <c r="K1422">
        <v>4.8000000000000001E-2</v>
      </c>
      <c r="L1422">
        <v>23271</v>
      </c>
      <c r="M1422">
        <v>4.6424E-2</v>
      </c>
      <c r="N1422">
        <v>24708</v>
      </c>
    </row>
    <row r="1423" spans="1:14" x14ac:dyDescent="0.25">
      <c r="A1423" t="s">
        <v>117</v>
      </c>
      <c r="B1423" t="s">
        <v>101</v>
      </c>
      <c r="C1423">
        <v>9.9999999999999995E-8</v>
      </c>
      <c r="D1423">
        <v>9.9999999999999995E-7</v>
      </c>
      <c r="E1423" s="168">
        <v>1E-10</v>
      </c>
      <c r="F1423" t="s">
        <v>24</v>
      </c>
      <c r="G1423" t="s">
        <v>717</v>
      </c>
      <c r="K1423">
        <v>7.4091000000000004E-2</v>
      </c>
      <c r="L1423">
        <v>17690</v>
      </c>
      <c r="M1423">
        <v>7.3660000000000003E-2</v>
      </c>
      <c r="N1423">
        <v>17772</v>
      </c>
    </row>
    <row r="1424" spans="1:14" x14ac:dyDescent="0.25">
      <c r="A1424" t="s">
        <v>117</v>
      </c>
      <c r="B1424" t="s">
        <v>101</v>
      </c>
      <c r="C1424">
        <v>9.9999999999999995E-8</v>
      </c>
      <c r="D1424">
        <v>9.9999999999999995E-7</v>
      </c>
      <c r="E1424" s="168">
        <v>1.0000000000000001E-9</v>
      </c>
      <c r="F1424" t="s">
        <v>24</v>
      </c>
      <c r="G1424" t="s">
        <v>717</v>
      </c>
      <c r="K1424">
        <v>0.57935999999999999</v>
      </c>
      <c r="L1424">
        <v>2553.1999999999998</v>
      </c>
      <c r="M1424">
        <v>0.57913999999999999</v>
      </c>
      <c r="N1424">
        <v>2554.1</v>
      </c>
    </row>
    <row r="1425" spans="1:14" x14ac:dyDescent="0.25">
      <c r="A1425" t="s">
        <v>117</v>
      </c>
      <c r="B1425" t="s">
        <v>101</v>
      </c>
      <c r="C1425">
        <v>9.9999999999999995E-8</v>
      </c>
      <c r="D1425">
        <v>9.9999999999999995E-7</v>
      </c>
      <c r="E1425">
        <v>1E-8</v>
      </c>
      <c r="F1425" t="s">
        <v>24</v>
      </c>
      <c r="G1425" t="s">
        <v>717</v>
      </c>
      <c r="K1425">
        <v>5.7737999999999996</v>
      </c>
      <c r="L1425">
        <v>256.81</v>
      </c>
      <c r="M1425">
        <v>5.7736999999999998</v>
      </c>
      <c r="N1425">
        <v>256.81</v>
      </c>
    </row>
    <row r="1426" spans="1:14" x14ac:dyDescent="0.25">
      <c r="A1426" t="s">
        <v>117</v>
      </c>
      <c r="B1426" t="s">
        <v>101</v>
      </c>
      <c r="C1426">
        <v>9.9999999999999995E-8</v>
      </c>
      <c r="D1426">
        <v>9.9999999999999995E-7</v>
      </c>
      <c r="E1426">
        <v>9.9999999999999995E-8</v>
      </c>
      <c r="F1426" t="s">
        <v>24</v>
      </c>
      <c r="G1426" t="s">
        <v>717</v>
      </c>
      <c r="K1426">
        <v>57.735999999999997</v>
      </c>
      <c r="L1426">
        <v>25.681999999999999</v>
      </c>
      <c r="M1426">
        <v>57.735999999999997</v>
      </c>
      <c r="N1426">
        <v>25.681999999999999</v>
      </c>
    </row>
    <row r="1427" spans="1:14" x14ac:dyDescent="0.25">
      <c r="A1427" t="s">
        <v>117</v>
      </c>
      <c r="B1427" t="s">
        <v>101</v>
      </c>
      <c r="C1427">
        <v>9.9999999999999995E-7</v>
      </c>
      <c r="D1427">
        <v>1.0000000000000001E-5</v>
      </c>
      <c r="E1427">
        <v>9.9999999999999998E-13</v>
      </c>
      <c r="F1427" t="s">
        <v>24</v>
      </c>
      <c r="G1427" t="s">
        <v>717</v>
      </c>
      <c r="K1427">
        <v>0.13</v>
      </c>
      <c r="L1427">
        <v>25000</v>
      </c>
      <c r="M1427">
        <v>0.11375</v>
      </c>
      <c r="N1427">
        <v>25625</v>
      </c>
    </row>
    <row r="1428" spans="1:14" x14ac:dyDescent="0.25">
      <c r="A1428" t="s">
        <v>117</v>
      </c>
      <c r="B1428" t="s">
        <v>101</v>
      </c>
      <c r="C1428">
        <v>9.9999999999999995E-7</v>
      </c>
      <c r="D1428">
        <v>1.0000000000000001E-5</v>
      </c>
      <c r="E1428" s="168">
        <v>9.9999999999999994E-12</v>
      </c>
      <c r="F1428" t="s">
        <v>24</v>
      </c>
      <c r="G1428" t="s">
        <v>717</v>
      </c>
      <c r="K1428">
        <v>0.13</v>
      </c>
      <c r="L1428">
        <v>25119</v>
      </c>
      <c r="M1428">
        <v>0.11389000000000001</v>
      </c>
      <c r="N1428">
        <v>25617</v>
      </c>
    </row>
    <row r="1429" spans="1:14" x14ac:dyDescent="0.25">
      <c r="A1429" t="s">
        <v>117</v>
      </c>
      <c r="B1429" t="s">
        <v>101</v>
      </c>
      <c r="C1429">
        <v>9.9999999999999995E-7</v>
      </c>
      <c r="D1429">
        <v>1.0000000000000001E-5</v>
      </c>
      <c r="E1429" s="168">
        <v>1E-10</v>
      </c>
      <c r="F1429" t="s">
        <v>24</v>
      </c>
      <c r="G1429" t="s">
        <v>717</v>
      </c>
      <c r="K1429">
        <v>0.13</v>
      </c>
      <c r="L1429">
        <v>24832</v>
      </c>
      <c r="M1429">
        <v>0.12601999999999999</v>
      </c>
      <c r="N1429">
        <v>24846</v>
      </c>
    </row>
    <row r="1430" spans="1:14" x14ac:dyDescent="0.25">
      <c r="A1430" t="s">
        <v>117</v>
      </c>
      <c r="B1430" t="s">
        <v>101</v>
      </c>
      <c r="C1430">
        <v>9.9999999999999995E-7</v>
      </c>
      <c r="D1430">
        <v>1.0000000000000001E-5</v>
      </c>
      <c r="E1430">
        <v>1.0000000000000001E-9</v>
      </c>
      <c r="F1430" t="s">
        <v>24</v>
      </c>
      <c r="G1430" t="s">
        <v>717</v>
      </c>
      <c r="K1430">
        <v>0.58396000000000003</v>
      </c>
      <c r="L1430">
        <v>10197</v>
      </c>
      <c r="M1430">
        <v>0.58374000000000004</v>
      </c>
      <c r="N1430">
        <v>10200</v>
      </c>
    </row>
    <row r="1431" spans="1:14" x14ac:dyDescent="0.25">
      <c r="A1431" t="s">
        <v>117</v>
      </c>
      <c r="B1431" t="s">
        <v>101</v>
      </c>
      <c r="C1431">
        <v>9.9999999999999995E-7</v>
      </c>
      <c r="D1431">
        <v>1.0000000000000001E-5</v>
      </c>
      <c r="E1431">
        <v>1E-8</v>
      </c>
      <c r="F1431" t="s">
        <v>24</v>
      </c>
      <c r="G1431" t="s">
        <v>717</v>
      </c>
      <c r="K1431">
        <v>5.7742000000000004</v>
      </c>
      <c r="L1431">
        <v>1129.0999999999999</v>
      </c>
      <c r="M1431">
        <v>5.7740999999999998</v>
      </c>
      <c r="N1431">
        <v>1129.0999999999999</v>
      </c>
    </row>
    <row r="1432" spans="1:14" x14ac:dyDescent="0.25">
      <c r="A1432" t="s">
        <v>117</v>
      </c>
      <c r="B1432" t="s">
        <v>101</v>
      </c>
      <c r="C1432">
        <v>9.9999999999999995E-7</v>
      </c>
      <c r="D1432">
        <v>1.0000000000000001E-5</v>
      </c>
      <c r="E1432">
        <v>9.9999999999999995E-8</v>
      </c>
      <c r="F1432" t="s">
        <v>24</v>
      </c>
      <c r="G1432" t="s">
        <v>717</v>
      </c>
      <c r="K1432">
        <v>57.735999999999997</v>
      </c>
      <c r="L1432">
        <v>113.04</v>
      </c>
      <c r="M1432">
        <v>57.734999999999999</v>
      </c>
      <c r="N1432">
        <v>113.04</v>
      </c>
    </row>
    <row r="1433" spans="1:14" x14ac:dyDescent="0.25">
      <c r="A1433" t="s">
        <v>117</v>
      </c>
      <c r="B1433" t="s">
        <v>101</v>
      </c>
      <c r="C1433">
        <v>1.0000000000000001E-5</v>
      </c>
      <c r="D1433">
        <v>1E-4</v>
      </c>
      <c r="E1433">
        <v>9.9999999999999994E-12</v>
      </c>
      <c r="F1433" t="s">
        <v>24</v>
      </c>
      <c r="G1433" t="s">
        <v>717</v>
      </c>
      <c r="K1433">
        <v>0.16</v>
      </c>
      <c r="L1433">
        <v>23000</v>
      </c>
      <c r="M1433">
        <v>0.11411</v>
      </c>
      <c r="N1433">
        <v>23000</v>
      </c>
    </row>
    <row r="1434" spans="1:14" x14ac:dyDescent="0.25">
      <c r="A1434" t="s">
        <v>117</v>
      </c>
      <c r="B1434" t="s">
        <v>101</v>
      </c>
      <c r="C1434">
        <v>1.0000000000000001E-5</v>
      </c>
      <c r="D1434">
        <v>1E-4</v>
      </c>
      <c r="E1434" s="168">
        <v>1E-10</v>
      </c>
      <c r="F1434" t="s">
        <v>24</v>
      </c>
      <c r="G1434" t="s">
        <v>717</v>
      </c>
      <c r="K1434">
        <v>0.16</v>
      </c>
      <c r="L1434">
        <v>23403</v>
      </c>
      <c r="M1434">
        <v>0.11928</v>
      </c>
      <c r="N1434">
        <v>23403</v>
      </c>
    </row>
    <row r="1435" spans="1:14" x14ac:dyDescent="0.25">
      <c r="A1435" t="s">
        <v>117</v>
      </c>
      <c r="B1435" t="s">
        <v>101</v>
      </c>
      <c r="C1435">
        <v>1.0000000000000001E-5</v>
      </c>
      <c r="D1435">
        <v>1E-4</v>
      </c>
      <c r="E1435">
        <v>1.0000000000000001E-9</v>
      </c>
      <c r="F1435" t="s">
        <v>24</v>
      </c>
      <c r="G1435" t="s">
        <v>717</v>
      </c>
      <c r="K1435">
        <v>0.47123999999999999</v>
      </c>
      <c r="L1435">
        <v>20574</v>
      </c>
      <c r="M1435">
        <v>0.46866000000000002</v>
      </c>
      <c r="N1435">
        <v>20574</v>
      </c>
    </row>
    <row r="1436" spans="1:14" x14ac:dyDescent="0.25">
      <c r="A1436" t="s">
        <v>117</v>
      </c>
      <c r="B1436" t="s">
        <v>101</v>
      </c>
      <c r="C1436">
        <v>1.0000000000000001E-5</v>
      </c>
      <c r="D1436">
        <v>1E-4</v>
      </c>
      <c r="E1436">
        <v>1E-8</v>
      </c>
      <c r="F1436" t="s">
        <v>24</v>
      </c>
      <c r="G1436" t="s">
        <v>717</v>
      </c>
      <c r="K1436">
        <v>5.7304000000000004</v>
      </c>
      <c r="L1436">
        <v>5486.9</v>
      </c>
      <c r="M1436">
        <v>5.7294</v>
      </c>
      <c r="N1436">
        <v>5486.9</v>
      </c>
    </row>
    <row r="1437" spans="1:14" x14ac:dyDescent="0.25">
      <c r="A1437" t="s">
        <v>117</v>
      </c>
      <c r="B1437" t="s">
        <v>101</v>
      </c>
      <c r="C1437">
        <v>1.0000000000000001E-5</v>
      </c>
      <c r="D1437">
        <v>1E-4</v>
      </c>
      <c r="E1437">
        <v>9.9999999999999995E-8</v>
      </c>
      <c r="F1437" t="s">
        <v>24</v>
      </c>
      <c r="G1437" t="s">
        <v>717</v>
      </c>
      <c r="K1437">
        <v>57.731000000000002</v>
      </c>
      <c r="L1437">
        <v>581.51</v>
      </c>
      <c r="M1437">
        <v>57.731000000000002</v>
      </c>
      <c r="N1437">
        <v>581.51</v>
      </c>
    </row>
    <row r="1438" spans="1:14" x14ac:dyDescent="0.25">
      <c r="A1438" t="s">
        <v>117</v>
      </c>
      <c r="B1438" t="s">
        <v>101</v>
      </c>
      <c r="C1438">
        <v>1.0000000000000001E-5</v>
      </c>
      <c r="D1438">
        <v>1E-4</v>
      </c>
      <c r="E1438">
        <v>9.9999999999999995E-7</v>
      </c>
      <c r="F1438" t="s">
        <v>24</v>
      </c>
      <c r="G1438" t="s">
        <v>717</v>
      </c>
      <c r="K1438">
        <v>577.35</v>
      </c>
      <c r="L1438">
        <v>61.585000000000001</v>
      </c>
      <c r="M1438">
        <v>577.35</v>
      </c>
      <c r="N1438">
        <v>61.585000000000001</v>
      </c>
    </row>
    <row r="1439" spans="1:14" x14ac:dyDescent="0.25">
      <c r="A1439" t="s">
        <v>117</v>
      </c>
      <c r="B1439" t="s">
        <v>101</v>
      </c>
      <c r="C1439">
        <v>1E-4</v>
      </c>
      <c r="D1439">
        <v>1E-3</v>
      </c>
      <c r="E1439">
        <v>1E-10</v>
      </c>
      <c r="F1439" t="s">
        <v>24</v>
      </c>
      <c r="G1439" t="s">
        <v>717</v>
      </c>
      <c r="K1439">
        <v>6.3</v>
      </c>
      <c r="L1439">
        <v>23000</v>
      </c>
      <c r="M1439">
        <v>5.7455999999999996</v>
      </c>
      <c r="N1439">
        <v>23552</v>
      </c>
    </row>
    <row r="1440" spans="1:14" x14ac:dyDescent="0.25">
      <c r="A1440" t="s">
        <v>117</v>
      </c>
      <c r="B1440" t="s">
        <v>101</v>
      </c>
      <c r="C1440">
        <v>1E-4</v>
      </c>
      <c r="D1440">
        <v>1E-3</v>
      </c>
      <c r="E1440">
        <v>1.0000000000000001E-9</v>
      </c>
      <c r="F1440" t="s">
        <v>24</v>
      </c>
      <c r="G1440" t="s">
        <v>717</v>
      </c>
      <c r="K1440">
        <v>6.3</v>
      </c>
      <c r="L1440">
        <v>23340</v>
      </c>
      <c r="M1440">
        <v>5.7675000000000001</v>
      </c>
      <c r="N1440">
        <v>23536</v>
      </c>
    </row>
    <row r="1441" spans="1:14" x14ac:dyDescent="0.25">
      <c r="A1441" t="s">
        <v>117</v>
      </c>
      <c r="B1441" t="s">
        <v>101</v>
      </c>
      <c r="C1441">
        <v>1E-4</v>
      </c>
      <c r="D1441">
        <v>1E-3</v>
      </c>
      <c r="E1441">
        <v>1E-8</v>
      </c>
      <c r="F1441" t="s">
        <v>24</v>
      </c>
      <c r="G1441" t="s">
        <v>717</v>
      </c>
      <c r="K1441">
        <v>7.7388000000000003</v>
      </c>
      <c r="L1441">
        <v>22133</v>
      </c>
      <c r="M1441">
        <v>7.7351000000000001</v>
      </c>
      <c r="N1441">
        <v>22126</v>
      </c>
    </row>
    <row r="1442" spans="1:14" x14ac:dyDescent="0.25">
      <c r="A1442" t="s">
        <v>117</v>
      </c>
      <c r="B1442" t="s">
        <v>101</v>
      </c>
      <c r="C1442">
        <v>1E-4</v>
      </c>
      <c r="D1442">
        <v>1E-3</v>
      </c>
      <c r="E1442">
        <v>9.9999999999999995E-8</v>
      </c>
      <c r="F1442" t="s">
        <v>24</v>
      </c>
      <c r="G1442" t="s">
        <v>717</v>
      </c>
      <c r="K1442">
        <v>57.585999999999999</v>
      </c>
      <c r="L1442">
        <v>7177.2</v>
      </c>
      <c r="M1442">
        <v>57.585000000000001</v>
      </c>
      <c r="N1442">
        <v>7158.5</v>
      </c>
    </row>
    <row r="1443" spans="1:14" x14ac:dyDescent="0.25">
      <c r="A1443" t="s">
        <v>117</v>
      </c>
      <c r="B1443" t="s">
        <v>101</v>
      </c>
      <c r="C1443">
        <v>1E-4</v>
      </c>
      <c r="D1443">
        <v>1E-3</v>
      </c>
      <c r="E1443">
        <v>9.9999999999999995E-7</v>
      </c>
      <c r="F1443" t="s">
        <v>24</v>
      </c>
      <c r="G1443" t="s">
        <v>717</v>
      </c>
      <c r="K1443">
        <v>577.34</v>
      </c>
      <c r="L1443">
        <v>770.78</v>
      </c>
      <c r="M1443">
        <v>577.34</v>
      </c>
      <c r="N1443">
        <v>762.27</v>
      </c>
    </row>
    <row r="1444" spans="1:14" x14ac:dyDescent="0.25">
      <c r="A1444" t="s">
        <v>117</v>
      </c>
      <c r="B1444" t="s">
        <v>101</v>
      </c>
      <c r="C1444">
        <v>1E-4</v>
      </c>
      <c r="D1444">
        <v>1E-3</v>
      </c>
      <c r="E1444">
        <v>1.0000000000000001E-5</v>
      </c>
      <c r="F1444" t="s">
        <v>24</v>
      </c>
      <c r="G1444" t="s">
        <v>717</v>
      </c>
      <c r="K1444">
        <v>5773.6</v>
      </c>
      <c r="L1444">
        <v>79.686000000000007</v>
      </c>
      <c r="M1444">
        <v>5773.5</v>
      </c>
      <c r="N1444">
        <v>76.28</v>
      </c>
    </row>
    <row r="1445" spans="1:14" x14ac:dyDescent="0.25">
      <c r="A1445" t="s">
        <v>117</v>
      </c>
      <c r="B1445" t="s">
        <v>101</v>
      </c>
      <c r="C1445">
        <v>1E-3</v>
      </c>
      <c r="D1445">
        <v>0.01</v>
      </c>
      <c r="E1445">
        <v>1.0000000000000001E-9</v>
      </c>
      <c r="F1445" t="s">
        <v>24</v>
      </c>
      <c r="G1445" t="s">
        <v>22</v>
      </c>
      <c r="K1445">
        <v>6.4000000000000001E-2</v>
      </c>
      <c r="L1445">
        <v>23</v>
      </c>
      <c r="M1445">
        <v>5.7395000000000002E-2</v>
      </c>
      <c r="N1445">
        <v>23.593</v>
      </c>
    </row>
    <row r="1446" spans="1:14" x14ac:dyDescent="0.25">
      <c r="A1446" t="s">
        <v>117</v>
      </c>
      <c r="B1446" t="s">
        <v>101</v>
      </c>
      <c r="C1446">
        <v>1E-3</v>
      </c>
      <c r="D1446">
        <v>0.01</v>
      </c>
      <c r="E1446">
        <v>1E-8</v>
      </c>
      <c r="F1446" t="s">
        <v>24</v>
      </c>
      <c r="G1446" t="s">
        <v>22</v>
      </c>
      <c r="K1446">
        <v>6.4000000000000001E-2</v>
      </c>
      <c r="L1446">
        <v>23.49</v>
      </c>
      <c r="M1446">
        <v>5.7620999999999999E-2</v>
      </c>
      <c r="N1446">
        <v>23.576000000000001</v>
      </c>
    </row>
    <row r="1447" spans="1:14" x14ac:dyDescent="0.25">
      <c r="A1447" t="s">
        <v>117</v>
      </c>
      <c r="B1447" t="s">
        <v>101</v>
      </c>
      <c r="C1447">
        <v>1E-3</v>
      </c>
      <c r="D1447">
        <v>0.01</v>
      </c>
      <c r="E1447">
        <v>9.9999999999999995E-8</v>
      </c>
      <c r="F1447" t="s">
        <v>24</v>
      </c>
      <c r="G1447" t="s">
        <v>22</v>
      </c>
      <c r="K1447">
        <v>7.7329999999999996E-2</v>
      </c>
      <c r="L1447">
        <v>22.172999999999998</v>
      </c>
      <c r="M1447">
        <v>7.7294000000000002E-2</v>
      </c>
      <c r="N1447">
        <v>22.166</v>
      </c>
    </row>
    <row r="1448" spans="1:14" x14ac:dyDescent="0.25">
      <c r="A1448" t="s">
        <v>117</v>
      </c>
      <c r="B1448" t="s">
        <v>101</v>
      </c>
      <c r="C1448">
        <v>1E-3</v>
      </c>
      <c r="D1448">
        <v>0.01</v>
      </c>
      <c r="E1448">
        <v>9.9999999999999995E-7</v>
      </c>
      <c r="F1448" t="s">
        <v>24</v>
      </c>
      <c r="G1448" t="s">
        <v>22</v>
      </c>
      <c r="K1448">
        <v>0.57584000000000002</v>
      </c>
      <c r="L1448">
        <v>7.1948999999999996</v>
      </c>
      <c r="M1448">
        <v>0.57582999999999995</v>
      </c>
      <c r="N1448">
        <v>7.1763000000000003</v>
      </c>
    </row>
    <row r="1449" spans="1:14" x14ac:dyDescent="0.25">
      <c r="A1449" t="s">
        <v>117</v>
      </c>
      <c r="B1449" t="s">
        <v>101</v>
      </c>
      <c r="C1449">
        <v>1E-3</v>
      </c>
      <c r="D1449">
        <v>0.01</v>
      </c>
      <c r="E1449">
        <v>1.0000000000000001E-5</v>
      </c>
      <c r="F1449" t="s">
        <v>24</v>
      </c>
      <c r="G1449" t="s">
        <v>22</v>
      </c>
      <c r="K1449">
        <v>5.7733999999999996</v>
      </c>
      <c r="L1449">
        <v>0.77276999999999996</v>
      </c>
      <c r="M1449">
        <v>5.7733999999999996</v>
      </c>
      <c r="N1449">
        <v>0.76426000000000005</v>
      </c>
    </row>
    <row r="1450" spans="1:14" x14ac:dyDescent="0.25">
      <c r="A1450" t="s">
        <v>117</v>
      </c>
      <c r="B1450" t="s">
        <v>101</v>
      </c>
      <c r="C1450">
        <v>1E-3</v>
      </c>
      <c r="D1450">
        <v>0.01</v>
      </c>
      <c r="E1450">
        <v>1E-4</v>
      </c>
      <c r="F1450" t="s">
        <v>24</v>
      </c>
      <c r="G1450" t="s">
        <v>22</v>
      </c>
      <c r="K1450">
        <v>57.735999999999997</v>
      </c>
      <c r="L1450">
        <v>7.9884999999999998E-2</v>
      </c>
      <c r="M1450">
        <v>57.734999999999999</v>
      </c>
      <c r="N1450">
        <v>7.6479000000000005E-2</v>
      </c>
    </row>
    <row r="1451" spans="1:14" x14ac:dyDescent="0.25">
      <c r="A1451" t="s">
        <v>117</v>
      </c>
      <c r="B1451" t="s">
        <v>101</v>
      </c>
      <c r="C1451">
        <v>0.01</v>
      </c>
      <c r="D1451">
        <v>0.1</v>
      </c>
      <c r="E1451">
        <v>1E-8</v>
      </c>
      <c r="F1451" t="s">
        <v>24</v>
      </c>
      <c r="G1451" t="s">
        <v>22</v>
      </c>
      <c r="K1451">
        <v>0.67</v>
      </c>
      <c r="L1451">
        <v>40</v>
      </c>
      <c r="M1451">
        <v>0.57450999999999997</v>
      </c>
      <c r="N1451">
        <v>40.857999999999997</v>
      </c>
    </row>
    <row r="1452" spans="1:14" x14ac:dyDescent="0.25">
      <c r="A1452" t="s">
        <v>117</v>
      </c>
      <c r="B1452" t="s">
        <v>101</v>
      </c>
      <c r="C1452">
        <v>0.01</v>
      </c>
      <c r="D1452">
        <v>0.1</v>
      </c>
      <c r="E1452">
        <v>9.9999999999999995E-8</v>
      </c>
      <c r="F1452" t="s">
        <v>24</v>
      </c>
      <c r="G1452" t="s">
        <v>22</v>
      </c>
      <c r="K1452">
        <v>0.67</v>
      </c>
      <c r="L1452">
        <v>40.353999999999999</v>
      </c>
      <c r="M1452">
        <v>0.57628999999999997</v>
      </c>
      <c r="N1452">
        <v>40.844000000000001</v>
      </c>
    </row>
    <row r="1453" spans="1:14" x14ac:dyDescent="0.25">
      <c r="A1453" t="s">
        <v>117</v>
      </c>
      <c r="B1453" t="s">
        <v>101</v>
      </c>
      <c r="C1453">
        <v>0.01</v>
      </c>
      <c r="D1453">
        <v>0.1</v>
      </c>
      <c r="E1453">
        <v>9.9999999999999995E-7</v>
      </c>
      <c r="F1453" t="s">
        <v>24</v>
      </c>
      <c r="G1453" t="s">
        <v>22</v>
      </c>
      <c r="K1453">
        <v>0.75326000000000004</v>
      </c>
      <c r="L1453">
        <v>39.473999999999997</v>
      </c>
      <c r="M1453">
        <v>0.74494000000000005</v>
      </c>
      <c r="N1453">
        <v>39.51</v>
      </c>
    </row>
    <row r="1454" spans="1:14" x14ac:dyDescent="0.25">
      <c r="A1454" t="s">
        <v>117</v>
      </c>
      <c r="B1454" t="s">
        <v>101</v>
      </c>
      <c r="C1454">
        <v>0.01</v>
      </c>
      <c r="D1454">
        <v>0.1</v>
      </c>
      <c r="E1454">
        <v>1.0000000000000001E-5</v>
      </c>
      <c r="F1454" t="s">
        <v>24</v>
      </c>
      <c r="G1454" t="s">
        <v>22</v>
      </c>
      <c r="K1454">
        <v>5.6886000000000001</v>
      </c>
      <c r="L1454">
        <v>17.431000000000001</v>
      </c>
      <c r="M1454">
        <v>5.6829999999999998</v>
      </c>
      <c r="N1454">
        <v>17.367999999999999</v>
      </c>
    </row>
    <row r="1455" spans="1:14" x14ac:dyDescent="0.25">
      <c r="A1455" t="s">
        <v>117</v>
      </c>
      <c r="B1455" t="s">
        <v>101</v>
      </c>
      <c r="C1455">
        <v>0.01</v>
      </c>
      <c r="D1455">
        <v>0.1</v>
      </c>
      <c r="E1455">
        <v>1E-4</v>
      </c>
      <c r="F1455" t="s">
        <v>24</v>
      </c>
      <c r="G1455" t="s">
        <v>22</v>
      </c>
      <c r="K1455">
        <v>57.725999999999999</v>
      </c>
      <c r="L1455">
        <v>2.0333999999999999</v>
      </c>
      <c r="M1455">
        <v>57.723999999999997</v>
      </c>
      <c r="N1455">
        <v>1.9935</v>
      </c>
    </row>
    <row r="1456" spans="1:14" x14ac:dyDescent="0.25">
      <c r="A1456" t="s">
        <v>117</v>
      </c>
      <c r="B1456" t="s">
        <v>101</v>
      </c>
      <c r="C1456">
        <v>0.01</v>
      </c>
      <c r="D1456">
        <v>0.1</v>
      </c>
      <c r="E1456">
        <v>1E-3</v>
      </c>
      <c r="F1456" t="s">
        <v>24</v>
      </c>
      <c r="G1456" t="s">
        <v>22</v>
      </c>
      <c r="K1456">
        <v>577.35</v>
      </c>
      <c r="L1456">
        <v>0.21573000000000001</v>
      </c>
      <c r="M1456">
        <v>577.34</v>
      </c>
      <c r="N1456">
        <v>0.19968</v>
      </c>
    </row>
    <row r="1457" spans="1:14" x14ac:dyDescent="0.25">
      <c r="A1457" t="s">
        <v>117</v>
      </c>
      <c r="B1457" t="s">
        <v>101</v>
      </c>
      <c r="C1457">
        <v>0.1</v>
      </c>
      <c r="D1457">
        <v>1</v>
      </c>
      <c r="E1457">
        <v>9.9999999999999995E-8</v>
      </c>
      <c r="F1457" t="s">
        <v>24</v>
      </c>
      <c r="G1457" t="s">
        <v>22</v>
      </c>
      <c r="K1457">
        <v>12</v>
      </c>
      <c r="L1457">
        <v>130</v>
      </c>
      <c r="M1457">
        <v>11.536</v>
      </c>
      <c r="N1457">
        <v>127.22</v>
      </c>
    </row>
    <row r="1458" spans="1:14" x14ac:dyDescent="0.25">
      <c r="A1458" t="s">
        <v>117</v>
      </c>
      <c r="B1458" t="s">
        <v>101</v>
      </c>
      <c r="C1458">
        <v>0.1</v>
      </c>
      <c r="D1458">
        <v>1</v>
      </c>
      <c r="E1458">
        <v>9.9999999999999995E-7</v>
      </c>
      <c r="F1458" t="s">
        <v>24</v>
      </c>
      <c r="G1458" t="s">
        <v>22</v>
      </c>
      <c r="K1458">
        <v>12</v>
      </c>
      <c r="L1458">
        <v>130</v>
      </c>
      <c r="M1458">
        <v>11.548</v>
      </c>
      <c r="N1458">
        <v>127.21</v>
      </c>
    </row>
    <row r="1459" spans="1:14" x14ac:dyDescent="0.25">
      <c r="A1459" t="s">
        <v>117</v>
      </c>
      <c r="B1459" t="s">
        <v>101</v>
      </c>
      <c r="C1459">
        <v>0.1</v>
      </c>
      <c r="D1459">
        <v>1</v>
      </c>
      <c r="E1459">
        <v>1.0000000000000001E-5</v>
      </c>
      <c r="F1459" t="s">
        <v>24</v>
      </c>
      <c r="G1459" t="s">
        <v>22</v>
      </c>
      <c r="K1459">
        <v>12</v>
      </c>
      <c r="L1459">
        <v>130</v>
      </c>
      <c r="M1459">
        <v>12.276999999999999</v>
      </c>
      <c r="N1459">
        <v>126.6</v>
      </c>
    </row>
    <row r="1460" spans="1:14" x14ac:dyDescent="0.25">
      <c r="A1460" t="s">
        <v>117</v>
      </c>
      <c r="B1460" t="s">
        <v>101</v>
      </c>
      <c r="C1460">
        <v>0.1</v>
      </c>
      <c r="D1460">
        <v>1</v>
      </c>
      <c r="E1460">
        <v>1E-4</v>
      </c>
      <c r="F1460" t="s">
        <v>24</v>
      </c>
      <c r="G1460" t="s">
        <v>22</v>
      </c>
      <c r="K1460">
        <v>52.948999999999998</v>
      </c>
      <c r="L1460">
        <v>97.341999999999999</v>
      </c>
      <c r="M1460">
        <v>52.884</v>
      </c>
      <c r="N1460">
        <v>97.405000000000001</v>
      </c>
    </row>
    <row r="1461" spans="1:14" x14ac:dyDescent="0.25">
      <c r="A1461" t="s">
        <v>117</v>
      </c>
      <c r="B1461" t="s">
        <v>101</v>
      </c>
      <c r="C1461">
        <v>0.1</v>
      </c>
      <c r="D1461">
        <v>1</v>
      </c>
      <c r="E1461">
        <v>1E-3</v>
      </c>
      <c r="F1461" t="s">
        <v>24</v>
      </c>
      <c r="G1461" t="s">
        <v>22</v>
      </c>
      <c r="K1461">
        <v>576.12</v>
      </c>
      <c r="L1461">
        <v>17.673999999999999</v>
      </c>
      <c r="M1461">
        <v>576.1</v>
      </c>
      <c r="N1461">
        <v>17.7</v>
      </c>
    </row>
    <row r="1462" spans="1:14" x14ac:dyDescent="0.25">
      <c r="A1462" t="s">
        <v>117</v>
      </c>
      <c r="B1462" t="s">
        <v>101</v>
      </c>
      <c r="C1462">
        <v>0.1</v>
      </c>
      <c r="D1462">
        <v>1</v>
      </c>
      <c r="E1462">
        <v>0.01</v>
      </c>
      <c r="F1462" t="s">
        <v>24</v>
      </c>
      <c r="G1462" t="s">
        <v>22</v>
      </c>
      <c r="K1462">
        <v>5773.4</v>
      </c>
      <c r="L1462">
        <v>1.7853000000000001</v>
      </c>
      <c r="M1462">
        <v>5771.8</v>
      </c>
      <c r="N1462">
        <v>1.7958000000000001</v>
      </c>
    </row>
    <row r="1463" spans="1:14" x14ac:dyDescent="0.25">
      <c r="A1463" t="s">
        <v>117</v>
      </c>
      <c r="B1463" t="s">
        <v>101</v>
      </c>
      <c r="C1463">
        <v>1</v>
      </c>
      <c r="D1463">
        <v>20</v>
      </c>
      <c r="E1463">
        <v>9.9999999999999995E-7</v>
      </c>
      <c r="F1463" t="s">
        <v>24</v>
      </c>
      <c r="G1463" t="s">
        <v>23</v>
      </c>
      <c r="K1463">
        <v>6.8000000000000005E-2</v>
      </c>
      <c r="L1463">
        <v>3.5999999999999999E-3</v>
      </c>
      <c r="M1463">
        <v>4.2999999999999997E-2</v>
      </c>
      <c r="N1463" s="168">
        <v>4.7621E-3</v>
      </c>
    </row>
    <row r="1464" spans="1:14" x14ac:dyDescent="0.25">
      <c r="A1464" t="s">
        <v>117</v>
      </c>
      <c r="B1464" t="s">
        <v>101</v>
      </c>
      <c r="C1464">
        <v>1</v>
      </c>
      <c r="D1464">
        <v>20</v>
      </c>
      <c r="E1464">
        <v>1.0000000000000001E-5</v>
      </c>
      <c r="F1464" t="s">
        <v>24</v>
      </c>
      <c r="G1464" t="s">
        <v>23</v>
      </c>
      <c r="K1464">
        <v>6.8000000000000005E-2</v>
      </c>
      <c r="L1464">
        <v>3.5999999999999999E-3</v>
      </c>
      <c r="M1464">
        <v>4.3318000000000002E-2</v>
      </c>
      <c r="N1464">
        <v>4.7475E-3</v>
      </c>
    </row>
    <row r="1465" spans="1:14" x14ac:dyDescent="0.25">
      <c r="A1465" t="s">
        <v>117</v>
      </c>
      <c r="B1465" t="s">
        <v>101</v>
      </c>
      <c r="C1465">
        <v>1</v>
      </c>
      <c r="D1465">
        <v>20</v>
      </c>
      <c r="E1465">
        <v>1E-4</v>
      </c>
      <c r="F1465" t="s">
        <v>24</v>
      </c>
      <c r="G1465" t="s">
        <v>23</v>
      </c>
      <c r="K1465">
        <v>7.0892999999999998E-2</v>
      </c>
      <c r="L1465">
        <v>3.8964999999999998E-3</v>
      </c>
      <c r="M1465">
        <v>6.8928000000000003E-2</v>
      </c>
      <c r="N1465">
        <v>3.8257999999999999E-3</v>
      </c>
    </row>
    <row r="1466" spans="1:14" x14ac:dyDescent="0.25">
      <c r="A1466" t="s">
        <v>117</v>
      </c>
      <c r="B1466" t="s">
        <v>101</v>
      </c>
      <c r="C1466">
        <v>1</v>
      </c>
      <c r="D1466">
        <v>20</v>
      </c>
      <c r="E1466">
        <v>1E-3</v>
      </c>
      <c r="F1466" t="s">
        <v>24</v>
      </c>
      <c r="G1466" t="s">
        <v>23</v>
      </c>
      <c r="K1466">
        <v>0.57833999999999997</v>
      </c>
      <c r="L1466">
        <v>8.1072999999999996E-4</v>
      </c>
      <c r="M1466">
        <v>0.57808999999999999</v>
      </c>
      <c r="N1466">
        <v>6.9919999999999997E-4</v>
      </c>
    </row>
    <row r="1467" spans="1:14" x14ac:dyDescent="0.25">
      <c r="A1467" t="s">
        <v>117</v>
      </c>
      <c r="B1467" t="s">
        <v>101</v>
      </c>
      <c r="C1467">
        <v>1</v>
      </c>
      <c r="D1467">
        <v>20</v>
      </c>
      <c r="E1467">
        <v>0.01</v>
      </c>
      <c r="F1467" t="s">
        <v>24</v>
      </c>
      <c r="G1467" t="s">
        <v>23</v>
      </c>
      <c r="K1467">
        <v>5.7739000000000003</v>
      </c>
      <c r="L1467">
        <v>1.1677E-4</v>
      </c>
      <c r="M1467">
        <v>5.7736000000000001</v>
      </c>
      <c r="N1467">
        <v>7.0888000000000003E-5</v>
      </c>
    </row>
    <row r="1468" spans="1:14" x14ac:dyDescent="0.25">
      <c r="A1468" t="s">
        <v>117</v>
      </c>
      <c r="B1468" t="s">
        <v>101</v>
      </c>
      <c r="C1468">
        <v>1</v>
      </c>
      <c r="D1468">
        <v>20</v>
      </c>
      <c r="E1468">
        <v>0.1</v>
      </c>
      <c r="F1468" t="s">
        <v>24</v>
      </c>
      <c r="G1468" t="s">
        <v>23</v>
      </c>
      <c r="K1468">
        <v>57.735999999999997</v>
      </c>
      <c r="L1468">
        <v>2.5449E-5</v>
      </c>
      <c r="M1468">
        <v>57.734999999999999</v>
      </c>
      <c r="N1468">
        <v>7.0898000000000003E-6</v>
      </c>
    </row>
    <row r="1469" spans="1:14" x14ac:dyDescent="0.25">
      <c r="A1469" t="s">
        <v>117</v>
      </c>
      <c r="B1469" t="s">
        <v>17</v>
      </c>
      <c r="C1469">
        <v>0</v>
      </c>
      <c r="D1469">
        <v>10</v>
      </c>
      <c r="E1469">
        <v>1.0000000000000001E-5</v>
      </c>
      <c r="F1469" t="s">
        <v>2437</v>
      </c>
      <c r="G1469" t="s">
        <v>1140</v>
      </c>
      <c r="K1469">
        <v>65</v>
      </c>
      <c r="L1469">
        <v>17</v>
      </c>
      <c r="M1469">
        <v>61.667999999999999</v>
      </c>
      <c r="N1469">
        <v>17.321000000000002</v>
      </c>
    </row>
    <row r="1470" spans="1:14" x14ac:dyDescent="0.25">
      <c r="A1470" t="s">
        <v>117</v>
      </c>
      <c r="B1470" t="s">
        <v>17</v>
      </c>
      <c r="C1470">
        <v>0</v>
      </c>
      <c r="D1470">
        <v>10</v>
      </c>
      <c r="E1470">
        <v>9.9999999999999991E-5</v>
      </c>
      <c r="F1470" t="s">
        <v>2437</v>
      </c>
      <c r="G1470" t="s">
        <v>1140</v>
      </c>
      <c r="K1470">
        <v>81.733999999999995</v>
      </c>
      <c r="L1470">
        <v>16.018000000000001</v>
      </c>
      <c r="M1470">
        <v>81.655000000000001</v>
      </c>
      <c r="N1470">
        <v>16.015000000000001</v>
      </c>
    </row>
    <row r="1471" spans="1:14" x14ac:dyDescent="0.25">
      <c r="A1471" t="s">
        <v>117</v>
      </c>
      <c r="B1471" t="s">
        <v>17</v>
      </c>
      <c r="C1471">
        <v>0</v>
      </c>
      <c r="D1471">
        <v>10</v>
      </c>
      <c r="E1471">
        <v>1E-3</v>
      </c>
      <c r="F1471" t="s">
        <v>2437</v>
      </c>
      <c r="G1471" t="s">
        <v>1140</v>
      </c>
      <c r="K1471">
        <v>578.24</v>
      </c>
      <c r="L1471">
        <v>4.5206999999999997</v>
      </c>
      <c r="M1471">
        <v>578.20000000000005</v>
      </c>
      <c r="N1471">
        <v>4.5078999999999994</v>
      </c>
    </row>
    <row r="1472" spans="1:14" x14ac:dyDescent="0.25">
      <c r="A1472" t="s">
        <v>117</v>
      </c>
      <c r="B1472" t="s">
        <v>17</v>
      </c>
      <c r="C1472">
        <v>0</v>
      </c>
      <c r="D1472">
        <v>10</v>
      </c>
      <c r="E1472">
        <v>0.01</v>
      </c>
      <c r="F1472" t="s">
        <v>2437</v>
      </c>
      <c r="G1472" t="s">
        <v>1140</v>
      </c>
      <c r="K1472">
        <v>5773.6</v>
      </c>
      <c r="L1472">
        <v>0.47626999999999997</v>
      </c>
      <c r="M1472">
        <v>5773.6</v>
      </c>
      <c r="N1472">
        <v>0.47058999999999995</v>
      </c>
    </row>
    <row r="1473" spans="1:16" x14ac:dyDescent="0.25">
      <c r="A1473" t="s">
        <v>117</v>
      </c>
      <c r="B1473" t="s">
        <v>17</v>
      </c>
      <c r="C1473">
        <v>0</v>
      </c>
      <c r="D1473">
        <v>10</v>
      </c>
      <c r="E1473">
        <v>0.1</v>
      </c>
      <c r="F1473" t="s">
        <v>2437</v>
      </c>
      <c r="G1473" t="s">
        <v>1140</v>
      </c>
      <c r="K1473">
        <v>57736</v>
      </c>
      <c r="L1473">
        <v>4.9352E-2</v>
      </c>
      <c r="M1473">
        <v>57736</v>
      </c>
      <c r="N1473">
        <v>4.7081000000000005E-2</v>
      </c>
    </row>
    <row r="1474" spans="1:16" x14ac:dyDescent="0.25">
      <c r="A1474" t="s">
        <v>117</v>
      </c>
      <c r="B1474" t="s">
        <v>17</v>
      </c>
      <c r="C1474">
        <v>0</v>
      </c>
      <c r="D1474">
        <v>10</v>
      </c>
      <c r="E1474">
        <v>1</v>
      </c>
      <c r="F1474" t="s">
        <v>2437</v>
      </c>
      <c r="G1474" t="s">
        <v>1140</v>
      </c>
      <c r="K1474">
        <v>577360</v>
      </c>
      <c r="L1474">
        <v>5.6165E-3</v>
      </c>
      <c r="M1474">
        <v>577360</v>
      </c>
      <c r="N1474">
        <v>4.7080999999999998E-3</v>
      </c>
    </row>
    <row r="1475" spans="1:16" x14ac:dyDescent="0.25">
      <c r="A1475" t="s">
        <v>117</v>
      </c>
      <c r="B1475" t="s">
        <v>17</v>
      </c>
      <c r="C1475">
        <v>0</v>
      </c>
      <c r="D1475">
        <v>10</v>
      </c>
      <c r="E1475">
        <v>10</v>
      </c>
      <c r="F1475" t="s">
        <v>2437</v>
      </c>
      <c r="G1475" t="s">
        <v>1140</v>
      </c>
      <c r="K1475" s="168">
        <v>5773600</v>
      </c>
      <c r="L1475">
        <v>8.3416999999999996E-4</v>
      </c>
      <c r="M1475" s="168">
        <v>5773600</v>
      </c>
      <c r="N1475">
        <v>4.7081E-4</v>
      </c>
    </row>
    <row r="1476" spans="1:16" x14ac:dyDescent="0.25">
      <c r="A1476" t="s">
        <v>117</v>
      </c>
      <c r="B1476" t="s">
        <v>17</v>
      </c>
      <c r="C1476">
        <v>0</v>
      </c>
      <c r="D1476">
        <v>10</v>
      </c>
      <c r="E1476">
        <v>100</v>
      </c>
      <c r="F1476" t="s">
        <v>2437</v>
      </c>
      <c r="G1476" t="s">
        <v>1140</v>
      </c>
      <c r="K1476">
        <v>57736000</v>
      </c>
      <c r="L1476">
        <v>1.9242E-4</v>
      </c>
      <c r="M1476">
        <v>57736000</v>
      </c>
      <c r="N1476">
        <v>4.7079999999999996E-5</v>
      </c>
    </row>
    <row r="1477" spans="1:16" x14ac:dyDescent="0.25">
      <c r="A1477" t="s">
        <v>117</v>
      </c>
      <c r="B1477" t="s">
        <v>17</v>
      </c>
      <c r="C1477">
        <v>0</v>
      </c>
      <c r="D1477">
        <v>10</v>
      </c>
      <c r="E1477">
        <v>1000</v>
      </c>
      <c r="F1477" t="s">
        <v>2437</v>
      </c>
      <c r="G1477" t="s">
        <v>1140</v>
      </c>
      <c r="K1477">
        <v>577360000</v>
      </c>
      <c r="L1477">
        <v>6.285000000000001E-5</v>
      </c>
      <c r="M1477">
        <v>577360000</v>
      </c>
      <c r="N1477">
        <v>4.7021000000000003E-6</v>
      </c>
    </row>
    <row r="1478" spans="1:16" x14ac:dyDescent="0.25">
      <c r="A1478" t="s">
        <v>117</v>
      </c>
      <c r="B1478" t="s">
        <v>17</v>
      </c>
      <c r="C1478">
        <v>0</v>
      </c>
      <c r="D1478">
        <v>10</v>
      </c>
      <c r="E1478">
        <v>10000</v>
      </c>
      <c r="F1478" t="s">
        <v>2437</v>
      </c>
      <c r="G1478" t="s">
        <v>1140</v>
      </c>
      <c r="K1478">
        <v>5773600000</v>
      </c>
      <c r="L1478">
        <v>2.3736000000000001E-5</v>
      </c>
      <c r="M1478">
        <v>5773600000</v>
      </c>
      <c r="N1478">
        <v>0</v>
      </c>
    </row>
    <row r="1479" spans="1:16" x14ac:dyDescent="0.25">
      <c r="A1479" t="s">
        <v>117</v>
      </c>
      <c r="B1479" t="s">
        <v>17</v>
      </c>
      <c r="C1479">
        <v>0</v>
      </c>
      <c r="D1479">
        <v>10</v>
      </c>
      <c r="E1479">
        <v>100000</v>
      </c>
      <c r="F1479" t="s">
        <v>2437</v>
      </c>
      <c r="G1479" t="s">
        <v>1140</v>
      </c>
      <c r="K1479">
        <v>57736000000</v>
      </c>
      <c r="L1479">
        <v>8.4770999999999988E-6</v>
      </c>
      <c r="M1479">
        <v>57736000000</v>
      </c>
      <c r="N1479">
        <v>0</v>
      </c>
    </row>
    <row r="1480" spans="1:16" x14ac:dyDescent="0.25">
      <c r="A1480" t="s">
        <v>117</v>
      </c>
      <c r="B1480" t="s">
        <v>17</v>
      </c>
      <c r="C1480">
        <v>0</v>
      </c>
      <c r="D1480">
        <v>10</v>
      </c>
      <c r="E1480">
        <v>1000000</v>
      </c>
      <c r="F1480" t="s">
        <v>2437</v>
      </c>
      <c r="G1480" t="s">
        <v>1140</v>
      </c>
      <c r="K1480">
        <v>577360000000</v>
      </c>
      <c r="L1480">
        <v>0</v>
      </c>
      <c r="M1480">
        <v>577360000000</v>
      </c>
      <c r="N1480">
        <v>0</v>
      </c>
      <c r="P1480" s="168"/>
    </row>
    <row r="1481" spans="1:16" x14ac:dyDescent="0.25">
      <c r="A1481" t="s">
        <v>117</v>
      </c>
      <c r="B1481" t="s">
        <v>17</v>
      </c>
      <c r="C1481">
        <v>10</v>
      </c>
      <c r="D1481">
        <v>100</v>
      </c>
      <c r="E1481">
        <v>1.0000000000000001E-5</v>
      </c>
      <c r="F1481" t="s">
        <v>2437</v>
      </c>
      <c r="G1481" t="s">
        <v>1140</v>
      </c>
      <c r="K1481">
        <v>580</v>
      </c>
      <c r="L1481">
        <v>14</v>
      </c>
      <c r="M1481">
        <v>577.27</v>
      </c>
      <c r="N1481">
        <v>9.9999999999999898E+17</v>
      </c>
    </row>
    <row r="1482" spans="1:16" x14ac:dyDescent="0.25">
      <c r="A1482" t="s">
        <v>117</v>
      </c>
      <c r="B1482" t="s">
        <v>17</v>
      </c>
      <c r="C1482">
        <v>10</v>
      </c>
      <c r="D1482">
        <v>100</v>
      </c>
      <c r="E1482">
        <v>9.9999999999999991E-5</v>
      </c>
      <c r="F1482" t="s">
        <v>2437</v>
      </c>
      <c r="G1482" t="s">
        <v>1140</v>
      </c>
      <c r="K1482">
        <v>580</v>
      </c>
      <c r="L1482">
        <v>13.975</v>
      </c>
      <c r="M1482">
        <v>579.78</v>
      </c>
      <c r="N1482">
        <v>13.975</v>
      </c>
    </row>
    <row r="1483" spans="1:16" x14ac:dyDescent="0.25">
      <c r="A1483" t="s">
        <v>117</v>
      </c>
      <c r="B1483" t="s">
        <v>17</v>
      </c>
      <c r="C1483">
        <v>10</v>
      </c>
      <c r="D1483">
        <v>100</v>
      </c>
      <c r="E1483">
        <v>1E-3</v>
      </c>
      <c r="F1483" t="s">
        <v>2437</v>
      </c>
      <c r="G1483" t="s">
        <v>1140</v>
      </c>
      <c r="K1483">
        <v>794.35</v>
      </c>
      <c r="L1483">
        <v>12.648</v>
      </c>
      <c r="M1483">
        <v>794.24</v>
      </c>
      <c r="N1483">
        <v>12.648</v>
      </c>
    </row>
    <row r="1484" spans="1:16" x14ac:dyDescent="0.25">
      <c r="A1484" t="s">
        <v>117</v>
      </c>
      <c r="B1484" t="s">
        <v>17</v>
      </c>
      <c r="C1484">
        <v>10</v>
      </c>
      <c r="D1484">
        <v>100</v>
      </c>
      <c r="E1484">
        <v>0.01</v>
      </c>
      <c r="F1484" t="s">
        <v>2437</v>
      </c>
      <c r="G1484" t="s">
        <v>1140</v>
      </c>
      <c r="K1484">
        <v>5786.4</v>
      </c>
      <c r="L1484">
        <v>3.1625999999999999</v>
      </c>
      <c r="M1484">
        <v>5786.3</v>
      </c>
      <c r="N1484">
        <v>3.1616999999999997</v>
      </c>
    </row>
    <row r="1485" spans="1:16" x14ac:dyDescent="0.25">
      <c r="A1485" t="s">
        <v>117</v>
      </c>
      <c r="B1485" t="s">
        <v>17</v>
      </c>
      <c r="C1485">
        <v>10</v>
      </c>
      <c r="D1485">
        <v>100</v>
      </c>
      <c r="E1485">
        <v>0.1</v>
      </c>
      <c r="F1485" t="s">
        <v>2437</v>
      </c>
      <c r="G1485" t="s">
        <v>1140</v>
      </c>
      <c r="K1485">
        <v>57737</v>
      </c>
      <c r="L1485">
        <v>0.32668999999999998</v>
      </c>
      <c r="M1485">
        <v>57737</v>
      </c>
      <c r="N1485">
        <v>0.32627999999999996</v>
      </c>
    </row>
    <row r="1486" spans="1:16" x14ac:dyDescent="0.25">
      <c r="A1486" t="s">
        <v>117</v>
      </c>
      <c r="B1486" t="s">
        <v>17</v>
      </c>
      <c r="C1486">
        <v>10</v>
      </c>
      <c r="D1486">
        <v>100</v>
      </c>
      <c r="E1486">
        <v>1</v>
      </c>
      <c r="F1486" t="s">
        <v>2437</v>
      </c>
      <c r="G1486" t="s">
        <v>1140</v>
      </c>
      <c r="K1486">
        <v>577360</v>
      </c>
      <c r="L1486">
        <v>3.2801999999999998E-2</v>
      </c>
      <c r="M1486">
        <v>577350</v>
      </c>
      <c r="N1486">
        <v>3.2639000000000001E-2</v>
      </c>
    </row>
    <row r="1487" spans="1:16" x14ac:dyDescent="0.25">
      <c r="A1487" t="s">
        <v>117</v>
      </c>
      <c r="B1487" t="s">
        <v>17</v>
      </c>
      <c r="C1487">
        <v>100</v>
      </c>
      <c r="D1487">
        <v>1000</v>
      </c>
      <c r="E1487">
        <v>9.9999999999999991E-5</v>
      </c>
      <c r="F1487" t="s">
        <v>2437</v>
      </c>
      <c r="G1487" t="s">
        <v>1140</v>
      </c>
      <c r="K1487">
        <v>590</v>
      </c>
      <c r="L1487">
        <v>12</v>
      </c>
      <c r="M1487">
        <v>568.01</v>
      </c>
      <c r="N1487">
        <v>11.811999999999999</v>
      </c>
    </row>
    <row r="1488" spans="1:16" x14ac:dyDescent="0.25">
      <c r="A1488" t="s">
        <v>117</v>
      </c>
      <c r="B1488" t="s">
        <v>17</v>
      </c>
      <c r="C1488">
        <v>100</v>
      </c>
      <c r="D1488">
        <v>1000</v>
      </c>
      <c r="E1488">
        <v>1E-3</v>
      </c>
      <c r="F1488" t="s">
        <v>2437</v>
      </c>
      <c r="G1488" t="s">
        <v>1140</v>
      </c>
      <c r="K1488">
        <v>647.66</v>
      </c>
      <c r="L1488">
        <v>11.942</v>
      </c>
      <c r="M1488">
        <v>669.04</v>
      </c>
      <c r="N1488">
        <v>11.724</v>
      </c>
    </row>
    <row r="1489" spans="1:14" x14ac:dyDescent="0.25">
      <c r="A1489" t="s">
        <v>117</v>
      </c>
      <c r="B1489" t="s">
        <v>17</v>
      </c>
      <c r="C1489">
        <v>100</v>
      </c>
      <c r="D1489">
        <v>1000</v>
      </c>
      <c r="E1489">
        <v>0.01</v>
      </c>
      <c r="F1489" t="s">
        <v>2437</v>
      </c>
      <c r="G1489" t="s">
        <v>1140</v>
      </c>
      <c r="K1489">
        <v>5185.8</v>
      </c>
      <c r="L1489">
        <v>8.4755000000000003</v>
      </c>
      <c r="M1489">
        <v>5185</v>
      </c>
      <c r="N1489">
        <v>8.4748000000000001</v>
      </c>
    </row>
    <row r="1490" spans="1:14" x14ac:dyDescent="0.25">
      <c r="A1490" t="s">
        <v>117</v>
      </c>
      <c r="B1490" t="s">
        <v>17</v>
      </c>
      <c r="C1490">
        <v>100</v>
      </c>
      <c r="D1490">
        <v>1000</v>
      </c>
      <c r="E1490">
        <v>0.1</v>
      </c>
      <c r="F1490" t="s">
        <v>2437</v>
      </c>
      <c r="G1490" t="s">
        <v>1140</v>
      </c>
      <c r="K1490">
        <v>57619</v>
      </c>
      <c r="L1490">
        <v>1.4299000000000002</v>
      </c>
      <c r="M1490">
        <v>57619</v>
      </c>
      <c r="N1490">
        <v>1.4287000000000001</v>
      </c>
    </row>
    <row r="1491" spans="1:14" x14ac:dyDescent="0.25">
      <c r="A1491" t="s">
        <v>117</v>
      </c>
      <c r="B1491" t="s">
        <v>17</v>
      </c>
      <c r="C1491">
        <v>100</v>
      </c>
      <c r="D1491">
        <v>1000</v>
      </c>
      <c r="E1491">
        <v>1</v>
      </c>
      <c r="F1491" t="s">
        <v>2437</v>
      </c>
      <c r="G1491" t="s">
        <v>1140</v>
      </c>
      <c r="K1491">
        <v>577340</v>
      </c>
      <c r="L1491">
        <v>0.14501</v>
      </c>
      <c r="M1491">
        <v>577340</v>
      </c>
      <c r="N1491">
        <v>0.14451</v>
      </c>
    </row>
    <row r="1492" spans="1:14" x14ac:dyDescent="0.25">
      <c r="A1492" t="s">
        <v>117</v>
      </c>
      <c r="B1492" t="s">
        <v>17</v>
      </c>
      <c r="C1492">
        <v>100</v>
      </c>
      <c r="D1492">
        <v>1000</v>
      </c>
      <c r="E1492">
        <v>10</v>
      </c>
      <c r="F1492" t="s">
        <v>2437</v>
      </c>
      <c r="G1492" t="s">
        <v>1140</v>
      </c>
      <c r="K1492">
        <v>5773600</v>
      </c>
      <c r="L1492">
        <v>1.4653000000000001E-2</v>
      </c>
      <c r="M1492">
        <v>5773500</v>
      </c>
      <c r="N1492">
        <v>1.4452999999999999E-2</v>
      </c>
    </row>
    <row r="1493" spans="1:14" x14ac:dyDescent="0.25">
      <c r="A1493" t="s">
        <v>117</v>
      </c>
      <c r="B1493" t="s">
        <v>17</v>
      </c>
      <c r="C1493">
        <v>1000</v>
      </c>
      <c r="D1493">
        <v>10000</v>
      </c>
      <c r="E1493">
        <v>1E-3</v>
      </c>
      <c r="F1493" t="s">
        <v>2437</v>
      </c>
      <c r="G1493" t="s">
        <v>103</v>
      </c>
      <c r="K1493">
        <v>5.9</v>
      </c>
      <c r="L1493">
        <v>1.2E-2</v>
      </c>
      <c r="M1493">
        <v>5.8777999999999997</v>
      </c>
      <c r="N1493">
        <v>1.1642E-2</v>
      </c>
    </row>
    <row r="1494" spans="1:14" x14ac:dyDescent="0.25">
      <c r="A1494" t="s">
        <v>117</v>
      </c>
      <c r="B1494" t="s">
        <v>17</v>
      </c>
      <c r="C1494">
        <v>1000</v>
      </c>
      <c r="D1494">
        <v>10000</v>
      </c>
      <c r="E1494">
        <v>0.01</v>
      </c>
      <c r="F1494" t="s">
        <v>2437</v>
      </c>
      <c r="G1494" t="s">
        <v>103</v>
      </c>
      <c r="K1494">
        <v>6.5110999999999999</v>
      </c>
      <c r="L1494">
        <v>1.1939E-2</v>
      </c>
      <c r="M1494">
        <v>6.8826999999999998</v>
      </c>
      <c r="N1494">
        <v>1.1554999999999999E-2</v>
      </c>
    </row>
    <row r="1495" spans="1:14" x14ac:dyDescent="0.25">
      <c r="A1495" t="s">
        <v>117</v>
      </c>
      <c r="B1495" t="s">
        <v>17</v>
      </c>
      <c r="C1495">
        <v>1000</v>
      </c>
      <c r="D1495">
        <v>10000</v>
      </c>
      <c r="E1495">
        <v>0.1</v>
      </c>
      <c r="F1495" t="s">
        <v>2437</v>
      </c>
      <c r="G1495" t="s">
        <v>103</v>
      </c>
      <c r="K1495">
        <v>52.024000000000001</v>
      </c>
      <c r="L1495">
        <v>8.3239000000000004E-3</v>
      </c>
      <c r="M1495">
        <v>52.009</v>
      </c>
      <c r="N1495">
        <v>8.3230999999999999E-3</v>
      </c>
    </row>
    <row r="1496" spans="1:14" x14ac:dyDescent="0.25">
      <c r="A1496" t="s">
        <v>117</v>
      </c>
      <c r="B1496" t="s">
        <v>17</v>
      </c>
      <c r="C1496">
        <v>1000</v>
      </c>
      <c r="D1496">
        <v>10000</v>
      </c>
      <c r="E1496">
        <v>1</v>
      </c>
      <c r="F1496" t="s">
        <v>2437</v>
      </c>
      <c r="G1496" t="s">
        <v>103</v>
      </c>
      <c r="K1496">
        <v>576.23</v>
      </c>
      <c r="L1496">
        <v>1.3955E-3</v>
      </c>
      <c r="M1496">
        <v>576.23</v>
      </c>
      <c r="N1496">
        <v>1.3939E-3</v>
      </c>
    </row>
    <row r="1497" spans="1:14" x14ac:dyDescent="0.25">
      <c r="A1497" t="s">
        <v>117</v>
      </c>
      <c r="B1497" t="s">
        <v>17</v>
      </c>
      <c r="C1497">
        <v>1000</v>
      </c>
      <c r="D1497">
        <v>10000</v>
      </c>
      <c r="E1497">
        <v>10</v>
      </c>
      <c r="F1497" t="s">
        <v>2437</v>
      </c>
      <c r="G1497" t="s">
        <v>103</v>
      </c>
      <c r="K1497">
        <v>5773.4</v>
      </c>
      <c r="L1497">
        <v>1.416E-4</v>
      </c>
      <c r="M1497">
        <v>5773.4</v>
      </c>
      <c r="N1497">
        <v>1.4094999999999998E-4</v>
      </c>
    </row>
    <row r="1498" spans="1:14" x14ac:dyDescent="0.25">
      <c r="A1498" t="s">
        <v>117</v>
      </c>
      <c r="B1498" t="s">
        <v>17</v>
      </c>
      <c r="C1498">
        <v>1000</v>
      </c>
      <c r="D1498">
        <v>10000</v>
      </c>
      <c r="E1498">
        <v>100</v>
      </c>
      <c r="F1498" t="s">
        <v>2437</v>
      </c>
      <c r="G1498" t="s">
        <v>103</v>
      </c>
      <c r="K1498">
        <v>57736</v>
      </c>
      <c r="L1498">
        <v>1.4357E-5</v>
      </c>
      <c r="M1498">
        <v>57735</v>
      </c>
      <c r="N1498">
        <v>1.4097000000000001E-5</v>
      </c>
    </row>
    <row r="1499" spans="1:14" x14ac:dyDescent="0.25">
      <c r="A1499" t="s">
        <v>117</v>
      </c>
      <c r="B1499" t="s">
        <v>17</v>
      </c>
      <c r="C1499">
        <v>10000</v>
      </c>
      <c r="D1499">
        <v>100000</v>
      </c>
      <c r="E1499">
        <v>0.01</v>
      </c>
      <c r="F1499" t="s">
        <v>2437</v>
      </c>
      <c r="G1499" t="s">
        <v>103</v>
      </c>
      <c r="K1499">
        <v>58</v>
      </c>
      <c r="L1499">
        <v>1.2E-2</v>
      </c>
      <c r="M1499">
        <v>53.872999999999998</v>
      </c>
      <c r="N1499">
        <v>1.2026999999999999E-2</v>
      </c>
    </row>
    <row r="1500" spans="1:14" x14ac:dyDescent="0.25">
      <c r="A1500" t="s">
        <v>117</v>
      </c>
      <c r="B1500" t="s">
        <v>17</v>
      </c>
      <c r="C1500">
        <v>10000</v>
      </c>
      <c r="D1500">
        <v>100000</v>
      </c>
      <c r="E1500">
        <v>0.1</v>
      </c>
      <c r="F1500" t="s">
        <v>2437</v>
      </c>
      <c r="G1500" t="s">
        <v>103</v>
      </c>
      <c r="K1500">
        <v>64.108000000000004</v>
      </c>
      <c r="L1500">
        <v>1.1939E-2</v>
      </c>
      <c r="M1500">
        <v>63.985999999999997</v>
      </c>
      <c r="N1500">
        <v>1.1939E-2</v>
      </c>
    </row>
    <row r="1501" spans="1:14" x14ac:dyDescent="0.25">
      <c r="A1501" t="s">
        <v>117</v>
      </c>
      <c r="B1501" t="s">
        <v>17</v>
      </c>
      <c r="C1501">
        <v>10000</v>
      </c>
      <c r="D1501">
        <v>100000</v>
      </c>
      <c r="E1501">
        <v>1</v>
      </c>
      <c r="F1501" t="s">
        <v>2437</v>
      </c>
      <c r="G1501" t="s">
        <v>103</v>
      </c>
      <c r="K1501">
        <v>516.51</v>
      </c>
      <c r="L1501">
        <v>8.665599999999999E-3</v>
      </c>
      <c r="M1501">
        <v>516.37</v>
      </c>
      <c r="N1501">
        <v>8.6648999999999997E-3</v>
      </c>
    </row>
    <row r="1502" spans="1:14" x14ac:dyDescent="0.25">
      <c r="A1502" t="s">
        <v>117</v>
      </c>
      <c r="B1502" t="s">
        <v>17</v>
      </c>
      <c r="C1502">
        <v>10000</v>
      </c>
      <c r="D1502">
        <v>100000</v>
      </c>
      <c r="E1502">
        <v>10</v>
      </c>
      <c r="F1502" t="s">
        <v>2437</v>
      </c>
      <c r="G1502" t="s">
        <v>103</v>
      </c>
      <c r="K1502">
        <v>5761.5</v>
      </c>
      <c r="L1502">
        <v>1.4741999999999999E-3</v>
      </c>
      <c r="M1502">
        <v>5761.5</v>
      </c>
      <c r="N1502">
        <v>1.4725999999999999E-3</v>
      </c>
    </row>
    <row r="1503" spans="1:14" x14ac:dyDescent="0.25">
      <c r="A1503" t="s">
        <v>117</v>
      </c>
      <c r="B1503" t="s">
        <v>17</v>
      </c>
      <c r="C1503">
        <v>10000</v>
      </c>
      <c r="D1503">
        <v>100000</v>
      </c>
      <c r="E1503">
        <v>100</v>
      </c>
      <c r="F1503" t="s">
        <v>2437</v>
      </c>
      <c r="G1503" t="s">
        <v>103</v>
      </c>
      <c r="K1503">
        <v>57734</v>
      </c>
      <c r="L1503">
        <v>1.4965000000000001E-4</v>
      </c>
      <c r="M1503">
        <v>57734</v>
      </c>
      <c r="N1503">
        <v>1.4899999999999999E-4</v>
      </c>
    </row>
    <row r="1504" spans="1:14" x14ac:dyDescent="0.25">
      <c r="A1504" t="s">
        <v>117</v>
      </c>
      <c r="B1504" t="s">
        <v>17</v>
      </c>
      <c r="C1504">
        <v>10000</v>
      </c>
      <c r="D1504">
        <v>100000</v>
      </c>
      <c r="E1504">
        <v>1000</v>
      </c>
      <c r="F1504" t="s">
        <v>2437</v>
      </c>
      <c r="G1504" t="s">
        <v>103</v>
      </c>
      <c r="K1504">
        <v>577360</v>
      </c>
      <c r="L1504">
        <v>1.5162E-5</v>
      </c>
      <c r="M1504">
        <v>577350</v>
      </c>
      <c r="N1504">
        <v>1.4902000000000001E-5</v>
      </c>
    </row>
    <row r="1505" spans="1:14" x14ac:dyDescent="0.25">
      <c r="A1505" t="s">
        <v>117</v>
      </c>
      <c r="B1505" t="s">
        <v>17</v>
      </c>
      <c r="C1505">
        <v>100000</v>
      </c>
      <c r="D1505">
        <v>1000000</v>
      </c>
      <c r="E1505">
        <v>0.1</v>
      </c>
      <c r="F1505" t="s">
        <v>2437</v>
      </c>
      <c r="G1505" t="s">
        <v>104</v>
      </c>
      <c r="K1505">
        <v>2.2999999999999998</v>
      </c>
      <c r="L1505">
        <v>1.7999999999999997E-5</v>
      </c>
      <c r="M1505">
        <v>2.2686999999999999</v>
      </c>
      <c r="N1505">
        <v>1.7871000000000002E-5</v>
      </c>
    </row>
    <row r="1506" spans="1:14" x14ac:dyDescent="0.25">
      <c r="A1506" t="s">
        <v>117</v>
      </c>
      <c r="B1506" t="s">
        <v>17</v>
      </c>
      <c r="C1506">
        <v>100000</v>
      </c>
      <c r="D1506">
        <v>1000000</v>
      </c>
      <c r="E1506">
        <v>1</v>
      </c>
      <c r="F1506" t="s">
        <v>2437</v>
      </c>
      <c r="G1506" t="s">
        <v>104</v>
      </c>
      <c r="K1506">
        <v>2.2999999999999998</v>
      </c>
      <c r="L1506">
        <v>1.7999999999999997E-5</v>
      </c>
      <c r="M1506">
        <v>2.3129</v>
      </c>
      <c r="N1506">
        <v>1.7835000000000001E-5</v>
      </c>
    </row>
    <row r="1507" spans="1:14" x14ac:dyDescent="0.25">
      <c r="A1507" t="s">
        <v>117</v>
      </c>
      <c r="B1507" t="s">
        <v>17</v>
      </c>
      <c r="C1507">
        <v>100000</v>
      </c>
      <c r="D1507">
        <v>1000000</v>
      </c>
      <c r="E1507">
        <v>10</v>
      </c>
      <c r="F1507" t="s">
        <v>2437</v>
      </c>
      <c r="G1507" t="s">
        <v>104</v>
      </c>
      <c r="K1507">
        <v>5.5163000000000002</v>
      </c>
      <c r="L1507">
        <v>1.5438E-5</v>
      </c>
      <c r="M1507">
        <v>5.5115999999999996</v>
      </c>
      <c r="N1507">
        <v>1.5438999999999999E-5</v>
      </c>
    </row>
    <row r="1508" spans="1:14" x14ac:dyDescent="0.25">
      <c r="A1508" t="s">
        <v>117</v>
      </c>
      <c r="B1508" t="s">
        <v>17</v>
      </c>
      <c r="C1508">
        <v>100000</v>
      </c>
      <c r="D1508">
        <v>1000000</v>
      </c>
      <c r="E1508">
        <v>100</v>
      </c>
      <c r="F1508" t="s">
        <v>2437</v>
      </c>
      <c r="G1508" t="s">
        <v>104</v>
      </c>
      <c r="K1508">
        <v>57.515999999999998</v>
      </c>
      <c r="L1508">
        <v>3.6361000000000002E-6</v>
      </c>
      <c r="M1508">
        <v>57.515000000000001</v>
      </c>
      <c r="N1508">
        <v>3.6327E-6</v>
      </c>
    </row>
    <row r="1509" spans="1:14" x14ac:dyDescent="0.25">
      <c r="A1509" t="s">
        <v>117</v>
      </c>
      <c r="B1509" t="s">
        <v>17</v>
      </c>
      <c r="C1509">
        <v>100000</v>
      </c>
      <c r="D1509">
        <v>1000000</v>
      </c>
      <c r="E1509">
        <v>1000</v>
      </c>
      <c r="F1509" t="s">
        <v>2437</v>
      </c>
      <c r="G1509" t="s">
        <v>104</v>
      </c>
      <c r="K1509">
        <v>577.33000000000004</v>
      </c>
      <c r="L1509">
        <v>3.7584000000000001E-7</v>
      </c>
      <c r="M1509">
        <v>577.33000000000004</v>
      </c>
      <c r="N1509">
        <v>3.7432999999999999E-7</v>
      </c>
    </row>
    <row r="1510" spans="1:14" x14ac:dyDescent="0.25">
      <c r="A1510" t="s">
        <v>117</v>
      </c>
      <c r="B1510" t="s">
        <v>17</v>
      </c>
      <c r="C1510">
        <v>100000</v>
      </c>
      <c r="D1510">
        <v>1000000</v>
      </c>
      <c r="E1510">
        <v>10000</v>
      </c>
      <c r="F1510" t="s">
        <v>2437</v>
      </c>
      <c r="G1510" t="s">
        <v>104</v>
      </c>
      <c r="K1510">
        <v>5773.6</v>
      </c>
      <c r="L1510">
        <v>3.8047999999999998E-8</v>
      </c>
      <c r="M1510">
        <v>5773.5</v>
      </c>
      <c r="N1510">
        <v>3.7444999999999995E-8</v>
      </c>
    </row>
    <row r="1511" spans="1:14" x14ac:dyDescent="0.25">
      <c r="A1511" t="s">
        <v>117</v>
      </c>
      <c r="B1511" t="s">
        <v>17</v>
      </c>
      <c r="C1511">
        <v>1000000</v>
      </c>
      <c r="D1511">
        <v>10000000</v>
      </c>
      <c r="E1511">
        <v>1</v>
      </c>
      <c r="F1511" t="s">
        <v>2437</v>
      </c>
      <c r="G1511" t="s">
        <v>104</v>
      </c>
      <c r="K1511">
        <v>120</v>
      </c>
      <c r="L1511">
        <v>5.8999999999999998E-5</v>
      </c>
      <c r="M1511">
        <v>115.5</v>
      </c>
      <c r="N1511">
        <v>5.7738999999999997E-5</v>
      </c>
    </row>
    <row r="1512" spans="1:14" x14ac:dyDescent="0.25">
      <c r="A1512" t="s">
        <v>117</v>
      </c>
      <c r="B1512" t="s">
        <v>17</v>
      </c>
      <c r="C1512">
        <v>1000000</v>
      </c>
      <c r="D1512">
        <v>10000000</v>
      </c>
      <c r="E1512">
        <v>10</v>
      </c>
      <c r="F1512" t="s">
        <v>2437</v>
      </c>
      <c r="G1512" t="s">
        <v>104</v>
      </c>
      <c r="K1512">
        <v>120</v>
      </c>
      <c r="L1512">
        <v>5.8999999999999998E-5</v>
      </c>
      <c r="M1512">
        <v>115.61</v>
      </c>
      <c r="N1512">
        <v>5.7731E-5</v>
      </c>
    </row>
    <row r="1513" spans="1:14" x14ac:dyDescent="0.25">
      <c r="A1513" t="s">
        <v>117</v>
      </c>
      <c r="B1513" t="s">
        <v>17</v>
      </c>
      <c r="C1513">
        <v>1000000</v>
      </c>
      <c r="D1513">
        <v>10000000</v>
      </c>
      <c r="E1513">
        <v>100</v>
      </c>
      <c r="F1513" t="s">
        <v>2437</v>
      </c>
      <c r="G1513" t="s">
        <v>104</v>
      </c>
      <c r="K1513">
        <v>124.34</v>
      </c>
      <c r="L1513">
        <v>5.8567000000000004E-5</v>
      </c>
      <c r="M1513">
        <v>125.65</v>
      </c>
      <c r="N1513">
        <v>5.6965000000000001E-5</v>
      </c>
    </row>
    <row r="1514" spans="1:14" x14ac:dyDescent="0.25">
      <c r="A1514" t="s">
        <v>117</v>
      </c>
      <c r="B1514" t="s">
        <v>17</v>
      </c>
      <c r="C1514">
        <v>1000000</v>
      </c>
      <c r="D1514">
        <v>10000000</v>
      </c>
      <c r="E1514">
        <v>1000</v>
      </c>
      <c r="F1514" t="s">
        <v>2437</v>
      </c>
      <c r="G1514" t="s">
        <v>104</v>
      </c>
      <c r="K1514">
        <v>569.84</v>
      </c>
      <c r="L1514">
        <v>3.3313000000000004E-5</v>
      </c>
      <c r="M1514">
        <v>569.54999999999995</v>
      </c>
      <c r="N1514">
        <v>3.3236000000000005E-5</v>
      </c>
    </row>
    <row r="1515" spans="1:14" x14ac:dyDescent="0.25">
      <c r="A1515" t="s">
        <v>117</v>
      </c>
      <c r="B1515" t="s">
        <v>17</v>
      </c>
      <c r="C1515">
        <v>1000000</v>
      </c>
      <c r="D1515">
        <v>10000000</v>
      </c>
      <c r="E1515">
        <v>10000</v>
      </c>
      <c r="F1515" t="s">
        <v>2437</v>
      </c>
      <c r="G1515" t="s">
        <v>104</v>
      </c>
      <c r="K1515">
        <v>5771.9</v>
      </c>
      <c r="L1515">
        <v>4.3708000000000006E-6</v>
      </c>
      <c r="M1515">
        <v>5771.8</v>
      </c>
      <c r="N1515">
        <v>4.3144999999999999E-6</v>
      </c>
    </row>
    <row r="1516" spans="1:14" x14ac:dyDescent="0.25">
      <c r="A1516" t="s">
        <v>117</v>
      </c>
      <c r="B1516" t="s">
        <v>17</v>
      </c>
      <c r="C1516">
        <v>1000000</v>
      </c>
      <c r="D1516">
        <v>10000000</v>
      </c>
      <c r="E1516">
        <v>100000</v>
      </c>
      <c r="F1516" t="s">
        <v>2437</v>
      </c>
      <c r="G1516" t="s">
        <v>104</v>
      </c>
      <c r="K1516">
        <v>57735</v>
      </c>
      <c r="L1516">
        <v>4.5579000000000003E-7</v>
      </c>
      <c r="M1516">
        <v>57731</v>
      </c>
      <c r="N1516">
        <v>4.3308000000000001E-7</v>
      </c>
    </row>
    <row r="1517" spans="1:14" x14ac:dyDescent="0.25">
      <c r="A1517" t="s">
        <v>117</v>
      </c>
      <c r="B1517" t="s">
        <v>17</v>
      </c>
      <c r="C1517">
        <v>10000000</v>
      </c>
      <c r="D1517">
        <v>100000000</v>
      </c>
      <c r="E1517">
        <v>10</v>
      </c>
      <c r="F1517" t="s">
        <v>2437</v>
      </c>
      <c r="G1517" t="s">
        <v>18</v>
      </c>
      <c r="K1517">
        <v>1.2</v>
      </c>
      <c r="L1517" s="168">
        <v>5.7999999999999995E-7</v>
      </c>
      <c r="M1517">
        <v>1.1508</v>
      </c>
      <c r="N1517" s="168">
        <v>5.778E-7</v>
      </c>
    </row>
    <row r="1518" spans="1:14" x14ac:dyDescent="0.25">
      <c r="A1518" t="s">
        <v>117</v>
      </c>
      <c r="B1518" t="s">
        <v>17</v>
      </c>
      <c r="C1518">
        <v>10000000</v>
      </c>
      <c r="D1518">
        <v>100000000</v>
      </c>
      <c r="E1518">
        <v>100</v>
      </c>
      <c r="F1518" t="s">
        <v>2437</v>
      </c>
      <c r="G1518" t="s">
        <v>18</v>
      </c>
      <c r="K1518">
        <v>1.2</v>
      </c>
      <c r="L1518">
        <v>5.7999999999999995E-7</v>
      </c>
      <c r="M1518">
        <v>1.1511</v>
      </c>
      <c r="N1518">
        <v>5.778E-7</v>
      </c>
    </row>
    <row r="1519" spans="1:14" x14ac:dyDescent="0.25">
      <c r="A1519" t="s">
        <v>117</v>
      </c>
      <c r="B1519" t="s">
        <v>17</v>
      </c>
      <c r="C1519">
        <v>10000000</v>
      </c>
      <c r="D1519">
        <v>100000000</v>
      </c>
      <c r="E1519">
        <v>1000</v>
      </c>
      <c r="F1519" t="s">
        <v>2437</v>
      </c>
      <c r="G1519" t="s">
        <v>18</v>
      </c>
      <c r="K1519">
        <v>1.2</v>
      </c>
      <c r="L1519">
        <v>5.7999999999999995E-7</v>
      </c>
      <c r="M1519">
        <v>1.1777</v>
      </c>
      <c r="N1519">
        <v>5.7755999999999994E-7</v>
      </c>
    </row>
    <row r="1520" spans="1:14" x14ac:dyDescent="0.25">
      <c r="A1520" t="s">
        <v>117</v>
      </c>
      <c r="B1520" t="s">
        <v>17</v>
      </c>
      <c r="C1520">
        <v>10000000</v>
      </c>
      <c r="D1520">
        <v>100000000</v>
      </c>
      <c r="E1520">
        <v>10000</v>
      </c>
      <c r="F1520" t="s">
        <v>2437</v>
      </c>
      <c r="G1520" t="s">
        <v>18</v>
      </c>
      <c r="K1520">
        <v>3.4529000000000001</v>
      </c>
      <c r="L1520">
        <v>5.5767999999999995E-7</v>
      </c>
      <c r="M1520">
        <v>3.4420000000000002</v>
      </c>
      <c r="N1520">
        <v>5.5771000000000004E-7</v>
      </c>
    </row>
    <row r="1521" spans="1:14" x14ac:dyDescent="0.25">
      <c r="A1521" t="s">
        <v>117</v>
      </c>
      <c r="B1521" t="s">
        <v>17</v>
      </c>
      <c r="C1521">
        <v>10000000</v>
      </c>
      <c r="D1521">
        <v>100000000</v>
      </c>
      <c r="E1521">
        <v>100000</v>
      </c>
      <c r="F1521" t="s">
        <v>2437</v>
      </c>
      <c r="G1521" t="s">
        <v>18</v>
      </c>
      <c r="K1521">
        <v>55.448999999999998</v>
      </c>
      <c r="L1521">
        <v>2.7074E-7</v>
      </c>
      <c r="M1521">
        <v>55.444000000000003</v>
      </c>
      <c r="N1521">
        <v>2.7056000000000001E-7</v>
      </c>
    </row>
    <row r="1522" spans="1:14" x14ac:dyDescent="0.25">
      <c r="A1522" t="s">
        <v>117</v>
      </c>
      <c r="B1522" t="s">
        <v>17</v>
      </c>
      <c r="C1522">
        <v>10000000</v>
      </c>
      <c r="D1522">
        <v>100000000</v>
      </c>
      <c r="E1522">
        <v>10000000</v>
      </c>
      <c r="F1522" t="s">
        <v>2437</v>
      </c>
      <c r="G1522" t="s">
        <v>18</v>
      </c>
      <c r="K1522">
        <v>5773.5</v>
      </c>
      <c r="L1522">
        <v>3.3067999999999998E-9</v>
      </c>
      <c r="M1522">
        <v>5770.9</v>
      </c>
      <c r="N1522">
        <v>3.2955E-9</v>
      </c>
    </row>
    <row r="1523" spans="1:14" x14ac:dyDescent="0.25">
      <c r="A1523" t="s">
        <v>117</v>
      </c>
      <c r="B1523" t="s">
        <v>17</v>
      </c>
      <c r="C1523">
        <v>100000000</v>
      </c>
      <c r="D1523">
        <v>1000000000</v>
      </c>
      <c r="E1523">
        <v>100</v>
      </c>
      <c r="F1523" t="s">
        <v>2437</v>
      </c>
      <c r="G1523" t="s">
        <v>18</v>
      </c>
      <c r="K1523">
        <v>12</v>
      </c>
      <c r="L1523">
        <v>5.7999999999999995E-6</v>
      </c>
      <c r="M1523">
        <v>11.592000000000001</v>
      </c>
      <c r="N1523">
        <v>5.7734999999999999E-6</v>
      </c>
    </row>
    <row r="1524" spans="1:14" x14ac:dyDescent="0.25">
      <c r="A1524" t="s">
        <v>117</v>
      </c>
      <c r="B1524" t="s">
        <v>17</v>
      </c>
      <c r="C1524">
        <v>100000000</v>
      </c>
      <c r="D1524">
        <v>1000000000</v>
      </c>
      <c r="E1524">
        <v>1000</v>
      </c>
      <c r="F1524" t="s">
        <v>2437</v>
      </c>
      <c r="G1524" t="s">
        <v>18</v>
      </c>
      <c r="K1524">
        <v>12</v>
      </c>
      <c r="L1524">
        <v>5.7999999999999995E-6</v>
      </c>
      <c r="M1524">
        <v>11.592000000000001</v>
      </c>
      <c r="N1524">
        <v>5.7734999999999999E-6</v>
      </c>
    </row>
    <row r="1525" spans="1:14" x14ac:dyDescent="0.25">
      <c r="A1525" t="s">
        <v>117</v>
      </c>
      <c r="B1525" t="s">
        <v>17</v>
      </c>
      <c r="C1525">
        <v>100000000</v>
      </c>
      <c r="D1525">
        <v>1000000000</v>
      </c>
      <c r="E1525">
        <v>10000</v>
      </c>
      <c r="F1525" t="s">
        <v>2437</v>
      </c>
      <c r="G1525" t="s">
        <v>18</v>
      </c>
      <c r="K1525">
        <v>12</v>
      </c>
      <c r="L1525">
        <v>5.7999999999999995E-6</v>
      </c>
      <c r="M1525">
        <v>11.595000000000001</v>
      </c>
      <c r="N1525">
        <v>5.7707000000000005E-6</v>
      </c>
    </row>
    <row r="1526" spans="1:14" x14ac:dyDescent="0.25">
      <c r="A1526" t="s">
        <v>117</v>
      </c>
      <c r="B1526" t="s">
        <v>17</v>
      </c>
      <c r="C1526">
        <v>100000000</v>
      </c>
      <c r="D1526">
        <v>1000000000</v>
      </c>
      <c r="E1526">
        <v>100000</v>
      </c>
      <c r="F1526" t="s">
        <v>2437</v>
      </c>
      <c r="G1526" t="s">
        <v>18</v>
      </c>
      <c r="K1526">
        <v>12</v>
      </c>
      <c r="L1526">
        <v>5.7999999999999995E-6</v>
      </c>
      <c r="M1526">
        <v>14.68</v>
      </c>
      <c r="N1526">
        <v>5.7707000000000005E-6</v>
      </c>
    </row>
    <row r="1527" spans="1:14" x14ac:dyDescent="0.25">
      <c r="A1527" t="s">
        <v>117</v>
      </c>
      <c r="B1527" t="s">
        <v>17</v>
      </c>
      <c r="C1527">
        <v>100000000</v>
      </c>
      <c r="D1527">
        <v>1000000000</v>
      </c>
      <c r="E1527">
        <v>10000000</v>
      </c>
      <c r="F1527" t="s">
        <v>2437</v>
      </c>
      <c r="G1527" t="s">
        <v>18</v>
      </c>
      <c r="K1527">
        <v>5540.2</v>
      </c>
      <c r="L1527">
        <v>2.6331000000000003E-6</v>
      </c>
      <c r="M1527">
        <v>5540.2</v>
      </c>
      <c r="N1527">
        <v>2.633E-6</v>
      </c>
    </row>
    <row r="1528" spans="1:14" x14ac:dyDescent="0.25">
      <c r="A1528" t="s">
        <v>117</v>
      </c>
      <c r="B1528" t="s">
        <v>17</v>
      </c>
      <c r="C1528">
        <v>100000000</v>
      </c>
      <c r="D1528">
        <v>1000000000</v>
      </c>
      <c r="E1528">
        <v>100000000</v>
      </c>
      <c r="F1528" t="s">
        <v>2437</v>
      </c>
      <c r="G1528" t="s">
        <v>18</v>
      </c>
      <c r="K1528">
        <v>57707</v>
      </c>
      <c r="L1528">
        <v>3.1791000000000002E-7</v>
      </c>
      <c r="M1528">
        <v>57475</v>
      </c>
      <c r="N1528">
        <v>3.1789999999999995E-7</v>
      </c>
    </row>
    <row r="1529" spans="1:14" x14ac:dyDescent="0.25">
      <c r="A1529" t="s">
        <v>117</v>
      </c>
      <c r="B1529" t="s">
        <v>19</v>
      </c>
      <c r="C1529">
        <v>0</v>
      </c>
      <c r="D1529">
        <v>0.01</v>
      </c>
      <c r="E1529">
        <v>1E-8</v>
      </c>
      <c r="F1529" t="s">
        <v>16</v>
      </c>
      <c r="G1529" t="s">
        <v>15</v>
      </c>
      <c r="H1529">
        <v>1000</v>
      </c>
      <c r="I1529">
        <v>4000</v>
      </c>
      <c r="J1529" t="s">
        <v>21</v>
      </c>
      <c r="K1529">
        <v>23</v>
      </c>
      <c r="L1529">
        <v>80000</v>
      </c>
      <c r="M1529">
        <v>22.678999999999998</v>
      </c>
      <c r="N1529">
        <v>79411</v>
      </c>
    </row>
    <row r="1530" spans="1:14" x14ac:dyDescent="0.25">
      <c r="A1530" t="s">
        <v>117</v>
      </c>
      <c r="B1530" t="s">
        <v>19</v>
      </c>
      <c r="C1530">
        <v>0</v>
      </c>
      <c r="D1530">
        <v>0.01</v>
      </c>
      <c r="E1530">
        <v>9.9999999999999995E-8</v>
      </c>
      <c r="F1530" t="s">
        <v>16</v>
      </c>
      <c r="G1530" t="s">
        <v>15</v>
      </c>
      <c r="H1530">
        <v>1000</v>
      </c>
      <c r="I1530">
        <v>4000</v>
      </c>
      <c r="J1530" t="s">
        <v>21</v>
      </c>
      <c r="K1530">
        <v>23</v>
      </c>
      <c r="L1530">
        <v>79583</v>
      </c>
      <c r="M1530">
        <v>22.678999999999998</v>
      </c>
      <c r="N1530">
        <v>79411</v>
      </c>
    </row>
    <row r="1531" spans="1:14" x14ac:dyDescent="0.25">
      <c r="A1531" t="s">
        <v>117</v>
      </c>
      <c r="B1531" t="s">
        <v>19</v>
      </c>
      <c r="C1531">
        <v>0</v>
      </c>
      <c r="D1531">
        <v>0.01</v>
      </c>
      <c r="E1531">
        <v>9.9999999999999995E-7</v>
      </c>
      <c r="F1531" t="s">
        <v>16</v>
      </c>
      <c r="G1531" t="s">
        <v>15</v>
      </c>
      <c r="H1531">
        <v>1000</v>
      </c>
      <c r="I1531">
        <v>4000</v>
      </c>
      <c r="J1531" t="s">
        <v>21</v>
      </c>
      <c r="K1531">
        <v>23</v>
      </c>
      <c r="L1531">
        <v>79581</v>
      </c>
      <c r="M1531">
        <v>22.687999999999999</v>
      </c>
      <c r="N1531">
        <v>79410</v>
      </c>
    </row>
    <row r="1532" spans="1:14" x14ac:dyDescent="0.25">
      <c r="A1532" t="s">
        <v>117</v>
      </c>
      <c r="B1532" t="s">
        <v>19</v>
      </c>
      <c r="C1532">
        <v>0</v>
      </c>
      <c r="D1532">
        <v>0.01</v>
      </c>
      <c r="E1532">
        <v>1.0000000000000001E-5</v>
      </c>
      <c r="F1532" t="s">
        <v>16</v>
      </c>
      <c r="G1532" t="s">
        <v>15</v>
      </c>
      <c r="H1532">
        <v>1000</v>
      </c>
      <c r="I1532">
        <v>4000</v>
      </c>
      <c r="J1532" t="s">
        <v>21</v>
      </c>
      <c r="K1532">
        <v>23.292999999999999</v>
      </c>
      <c r="L1532">
        <v>79521</v>
      </c>
      <c r="M1532">
        <v>23.228000000000002</v>
      </c>
      <c r="N1532">
        <v>79358</v>
      </c>
    </row>
    <row r="1533" spans="1:14" x14ac:dyDescent="0.25">
      <c r="A1533" t="s">
        <v>117</v>
      </c>
      <c r="B1533" t="s">
        <v>19</v>
      </c>
      <c r="C1533">
        <v>0</v>
      </c>
      <c r="D1533">
        <v>0.01</v>
      </c>
      <c r="E1533">
        <v>1E-4</v>
      </c>
      <c r="F1533" t="s">
        <v>16</v>
      </c>
      <c r="G1533" t="s">
        <v>15</v>
      </c>
      <c r="H1533">
        <v>1000</v>
      </c>
      <c r="I1533">
        <v>4000</v>
      </c>
      <c r="J1533" t="s">
        <v>21</v>
      </c>
      <c r="K1533">
        <v>57.908999999999999</v>
      </c>
      <c r="L1533">
        <v>76095</v>
      </c>
      <c r="M1533">
        <v>57.746000000000002</v>
      </c>
      <c r="N1533">
        <v>76108</v>
      </c>
    </row>
    <row r="1534" spans="1:14" x14ac:dyDescent="0.25">
      <c r="A1534" t="s">
        <v>117</v>
      </c>
      <c r="B1534" t="s">
        <v>19</v>
      </c>
      <c r="C1534">
        <v>0</v>
      </c>
      <c r="D1534">
        <v>0.01</v>
      </c>
      <c r="E1534">
        <v>1E-3</v>
      </c>
      <c r="F1534" t="s">
        <v>16</v>
      </c>
      <c r="G1534" t="s">
        <v>15</v>
      </c>
      <c r="H1534">
        <v>1000</v>
      </c>
      <c r="I1534">
        <v>4000</v>
      </c>
      <c r="J1534" t="s">
        <v>21</v>
      </c>
      <c r="K1534">
        <v>573.98</v>
      </c>
      <c r="L1534">
        <v>42637</v>
      </c>
      <c r="M1534">
        <v>570.55999999999995</v>
      </c>
      <c r="N1534">
        <v>42634</v>
      </c>
    </row>
    <row r="1535" spans="1:14" x14ac:dyDescent="0.25">
      <c r="A1535" t="s">
        <v>117</v>
      </c>
      <c r="B1535" t="s">
        <v>19</v>
      </c>
      <c r="C1535">
        <v>0</v>
      </c>
      <c r="D1535">
        <v>0.01</v>
      </c>
      <c r="E1535">
        <v>0.01</v>
      </c>
      <c r="F1535" t="s">
        <v>16</v>
      </c>
      <c r="G1535" t="s">
        <v>15</v>
      </c>
      <c r="H1535">
        <v>1000</v>
      </c>
      <c r="I1535">
        <v>4000</v>
      </c>
      <c r="J1535" t="s">
        <v>21</v>
      </c>
      <c r="K1535">
        <v>5773.1</v>
      </c>
      <c r="L1535">
        <v>5803.4</v>
      </c>
      <c r="M1535">
        <v>5766</v>
      </c>
      <c r="N1535">
        <v>5798.9</v>
      </c>
    </row>
    <row r="1536" spans="1:14" x14ac:dyDescent="0.25">
      <c r="A1536" t="s">
        <v>117</v>
      </c>
      <c r="B1536" t="s">
        <v>19</v>
      </c>
      <c r="C1536">
        <v>0</v>
      </c>
      <c r="D1536">
        <v>0.01</v>
      </c>
      <c r="E1536">
        <v>0.1</v>
      </c>
      <c r="F1536" t="s">
        <v>16</v>
      </c>
      <c r="G1536" t="s">
        <v>15</v>
      </c>
      <c r="H1536">
        <v>1000</v>
      </c>
      <c r="I1536">
        <v>4000</v>
      </c>
      <c r="J1536" t="s">
        <v>21</v>
      </c>
      <c r="K1536">
        <v>57735</v>
      </c>
      <c r="L1536">
        <v>584.6</v>
      </c>
      <c r="M1536">
        <v>57728</v>
      </c>
      <c r="N1536">
        <v>582.75</v>
      </c>
    </row>
    <row r="1537" spans="1:14" x14ac:dyDescent="0.25">
      <c r="A1537" t="s">
        <v>117</v>
      </c>
      <c r="B1537" t="s">
        <v>19</v>
      </c>
      <c r="C1537">
        <v>0</v>
      </c>
      <c r="D1537">
        <v>0.01</v>
      </c>
      <c r="E1537">
        <v>1</v>
      </c>
      <c r="F1537" t="s">
        <v>16</v>
      </c>
      <c r="G1537" t="s">
        <v>15</v>
      </c>
      <c r="H1537">
        <v>1000</v>
      </c>
      <c r="I1537">
        <v>4000</v>
      </c>
      <c r="J1537" t="s">
        <v>21</v>
      </c>
      <c r="K1537">
        <v>577360</v>
      </c>
      <c r="L1537">
        <v>59.02</v>
      </c>
      <c r="M1537">
        <v>577350</v>
      </c>
      <c r="N1537">
        <v>58.277999999999999</v>
      </c>
    </row>
    <row r="1538" spans="1:14" x14ac:dyDescent="0.25">
      <c r="A1538" t="s">
        <v>117</v>
      </c>
      <c r="B1538" t="s">
        <v>19</v>
      </c>
      <c r="C1538">
        <v>0</v>
      </c>
      <c r="D1538">
        <v>0.01</v>
      </c>
      <c r="E1538">
        <v>1E-8</v>
      </c>
      <c r="F1538" t="s">
        <v>16</v>
      </c>
      <c r="G1538" t="s">
        <v>15</v>
      </c>
      <c r="H1538">
        <v>4000</v>
      </c>
      <c r="I1538">
        <v>8000</v>
      </c>
      <c r="J1538" t="s">
        <v>21</v>
      </c>
      <c r="K1538">
        <v>31</v>
      </c>
      <c r="L1538">
        <v>230000</v>
      </c>
      <c r="M1538">
        <v>30.119</v>
      </c>
      <c r="N1538">
        <v>228890</v>
      </c>
    </row>
    <row r="1539" spans="1:14" x14ac:dyDescent="0.25">
      <c r="A1539" t="s">
        <v>117</v>
      </c>
      <c r="B1539" t="s">
        <v>19</v>
      </c>
      <c r="C1539">
        <v>0</v>
      </c>
      <c r="D1539">
        <v>0.01</v>
      </c>
      <c r="E1539">
        <v>9.9999999999999995E-8</v>
      </c>
      <c r="F1539" t="s">
        <v>16</v>
      </c>
      <c r="G1539" t="s">
        <v>15</v>
      </c>
      <c r="H1539">
        <v>4000</v>
      </c>
      <c r="I1539">
        <v>8000</v>
      </c>
      <c r="J1539" t="s">
        <v>21</v>
      </c>
      <c r="K1539">
        <v>31</v>
      </c>
      <c r="L1539">
        <v>228990</v>
      </c>
      <c r="M1539">
        <v>30.12</v>
      </c>
      <c r="N1539">
        <v>228890</v>
      </c>
    </row>
    <row r="1540" spans="1:14" x14ac:dyDescent="0.25">
      <c r="A1540" t="s">
        <v>117</v>
      </c>
      <c r="B1540" t="s">
        <v>19</v>
      </c>
      <c r="C1540">
        <v>0</v>
      </c>
      <c r="D1540">
        <v>0.01</v>
      </c>
      <c r="E1540">
        <v>9.9999999999999995E-7</v>
      </c>
      <c r="F1540" t="s">
        <v>16</v>
      </c>
      <c r="G1540" t="s">
        <v>15</v>
      </c>
      <c r="H1540">
        <v>4000</v>
      </c>
      <c r="I1540">
        <v>8000</v>
      </c>
      <c r="J1540" t="s">
        <v>21</v>
      </c>
      <c r="K1540">
        <v>31</v>
      </c>
      <c r="L1540">
        <v>228990</v>
      </c>
      <c r="M1540">
        <v>30.12</v>
      </c>
      <c r="N1540">
        <v>228890</v>
      </c>
    </row>
    <row r="1541" spans="1:14" x14ac:dyDescent="0.25">
      <c r="A1541" t="s">
        <v>117</v>
      </c>
      <c r="B1541" t="s">
        <v>19</v>
      </c>
      <c r="C1541">
        <v>0</v>
      </c>
      <c r="D1541">
        <v>0.01</v>
      </c>
      <c r="E1541">
        <v>1.0000000000000001E-5</v>
      </c>
      <c r="F1541" t="s">
        <v>16</v>
      </c>
      <c r="G1541" t="s">
        <v>15</v>
      </c>
      <c r="H1541">
        <v>4000</v>
      </c>
      <c r="I1541">
        <v>8000</v>
      </c>
      <c r="J1541" t="s">
        <v>21</v>
      </c>
      <c r="K1541">
        <v>31</v>
      </c>
      <c r="L1541">
        <v>228940</v>
      </c>
      <c r="M1541">
        <v>30.434000000000001</v>
      </c>
      <c r="N1541">
        <v>228860</v>
      </c>
    </row>
    <row r="1542" spans="1:14" x14ac:dyDescent="0.25">
      <c r="A1542" t="s">
        <v>117</v>
      </c>
      <c r="B1542" t="s">
        <v>19</v>
      </c>
      <c r="C1542">
        <v>0</v>
      </c>
      <c r="D1542">
        <v>0.01</v>
      </c>
      <c r="E1542">
        <v>1E-4</v>
      </c>
      <c r="F1542" t="s">
        <v>16</v>
      </c>
      <c r="G1542" t="s">
        <v>15</v>
      </c>
      <c r="H1542">
        <v>4000</v>
      </c>
      <c r="I1542">
        <v>8000</v>
      </c>
      <c r="J1542" t="s">
        <v>21</v>
      </c>
      <c r="K1542">
        <v>56.084000000000003</v>
      </c>
      <c r="L1542">
        <v>226390</v>
      </c>
      <c r="M1542">
        <v>55.738</v>
      </c>
      <c r="N1542">
        <v>226400</v>
      </c>
    </row>
    <row r="1543" spans="1:14" x14ac:dyDescent="0.25">
      <c r="A1543" t="s">
        <v>117</v>
      </c>
      <c r="B1543" t="s">
        <v>19</v>
      </c>
      <c r="C1543">
        <v>0</v>
      </c>
      <c r="D1543">
        <v>0.01</v>
      </c>
      <c r="E1543">
        <v>1E-3</v>
      </c>
      <c r="F1543" t="s">
        <v>16</v>
      </c>
      <c r="G1543" t="s">
        <v>15</v>
      </c>
      <c r="H1543">
        <v>4000</v>
      </c>
      <c r="I1543">
        <v>8000</v>
      </c>
      <c r="J1543" t="s">
        <v>21</v>
      </c>
      <c r="K1543">
        <v>561.69000000000005</v>
      </c>
      <c r="L1543">
        <v>182820</v>
      </c>
      <c r="M1543">
        <v>557.14</v>
      </c>
      <c r="N1543">
        <v>182830</v>
      </c>
    </row>
    <row r="1544" spans="1:14" x14ac:dyDescent="0.25">
      <c r="A1544" t="s">
        <v>117</v>
      </c>
      <c r="B1544" t="s">
        <v>19</v>
      </c>
      <c r="C1544">
        <v>0</v>
      </c>
      <c r="D1544">
        <v>0.01</v>
      </c>
      <c r="E1544">
        <v>0.01</v>
      </c>
      <c r="F1544" t="s">
        <v>16</v>
      </c>
      <c r="G1544" t="s">
        <v>15</v>
      </c>
      <c r="H1544">
        <v>4000</v>
      </c>
      <c r="I1544">
        <v>8000</v>
      </c>
      <c r="J1544" t="s">
        <v>21</v>
      </c>
      <c r="K1544">
        <v>5769.3</v>
      </c>
      <c r="L1544">
        <v>45269</v>
      </c>
      <c r="M1544">
        <v>5751.2</v>
      </c>
      <c r="N1544">
        <v>45261</v>
      </c>
    </row>
    <row r="1545" spans="1:14" x14ac:dyDescent="0.25">
      <c r="A1545" t="s">
        <v>117</v>
      </c>
      <c r="B1545" t="s">
        <v>19</v>
      </c>
      <c r="C1545">
        <v>0</v>
      </c>
      <c r="D1545">
        <v>0.01</v>
      </c>
      <c r="E1545">
        <v>0.1</v>
      </c>
      <c r="F1545" t="s">
        <v>16</v>
      </c>
      <c r="G1545" t="s">
        <v>15</v>
      </c>
      <c r="H1545">
        <v>4000</v>
      </c>
      <c r="I1545">
        <v>8000</v>
      </c>
      <c r="J1545" t="s">
        <v>21</v>
      </c>
      <c r="K1545">
        <v>57735</v>
      </c>
      <c r="L1545">
        <v>4703.5</v>
      </c>
      <c r="M1545">
        <v>57713</v>
      </c>
      <c r="N1545">
        <v>4700</v>
      </c>
    </row>
    <row r="1546" spans="1:14" x14ac:dyDescent="0.25">
      <c r="A1546" t="s">
        <v>117</v>
      </c>
      <c r="B1546" t="s">
        <v>19</v>
      </c>
      <c r="C1546">
        <v>0</v>
      </c>
      <c r="D1546">
        <v>0.01</v>
      </c>
      <c r="E1546">
        <v>1</v>
      </c>
      <c r="F1546" t="s">
        <v>16</v>
      </c>
      <c r="G1546" t="s">
        <v>15</v>
      </c>
      <c r="H1546">
        <v>4000</v>
      </c>
      <c r="I1546">
        <v>8000</v>
      </c>
      <c r="J1546" t="s">
        <v>21</v>
      </c>
      <c r="K1546">
        <v>577360</v>
      </c>
      <c r="L1546">
        <v>471.57</v>
      </c>
      <c r="M1546">
        <v>577330</v>
      </c>
      <c r="N1546">
        <v>470.19</v>
      </c>
    </row>
    <row r="1547" spans="1:14" x14ac:dyDescent="0.25">
      <c r="A1547" t="s">
        <v>117</v>
      </c>
      <c r="B1547" t="s">
        <v>19</v>
      </c>
      <c r="C1547">
        <v>0.01</v>
      </c>
      <c r="D1547">
        <v>0.1</v>
      </c>
      <c r="E1547">
        <v>1E-8</v>
      </c>
      <c r="F1547" t="s">
        <v>16</v>
      </c>
      <c r="G1547" t="s">
        <v>15</v>
      </c>
      <c r="H1547">
        <v>1000</v>
      </c>
      <c r="I1547">
        <v>2000</v>
      </c>
      <c r="J1547" t="s">
        <v>21</v>
      </c>
      <c r="K1547">
        <v>53</v>
      </c>
      <c r="L1547">
        <v>17000</v>
      </c>
      <c r="M1547">
        <v>11.488</v>
      </c>
      <c r="N1547">
        <v>17414</v>
      </c>
    </row>
    <row r="1548" spans="1:14" x14ac:dyDescent="0.25">
      <c r="A1548" t="s">
        <v>117</v>
      </c>
      <c r="B1548" t="s">
        <v>19</v>
      </c>
      <c r="C1548">
        <v>0.01</v>
      </c>
      <c r="D1548">
        <v>0.1</v>
      </c>
      <c r="E1548">
        <v>9.9999999999999995E-8</v>
      </c>
      <c r="F1548" t="s">
        <v>16</v>
      </c>
      <c r="G1548" t="s">
        <v>15</v>
      </c>
      <c r="H1548">
        <v>1000</v>
      </c>
      <c r="I1548">
        <v>2000</v>
      </c>
      <c r="J1548" t="s">
        <v>21</v>
      </c>
      <c r="K1548">
        <v>53</v>
      </c>
      <c r="L1548">
        <v>17054</v>
      </c>
      <c r="M1548">
        <v>11.488</v>
      </c>
      <c r="N1548">
        <v>17414</v>
      </c>
    </row>
    <row r="1549" spans="1:14" x14ac:dyDescent="0.25">
      <c r="A1549" t="s">
        <v>117</v>
      </c>
      <c r="B1549" t="s">
        <v>19</v>
      </c>
      <c r="C1549">
        <v>0.01</v>
      </c>
      <c r="D1549">
        <v>0.1</v>
      </c>
      <c r="E1549">
        <v>9.9999999999999995E-7</v>
      </c>
      <c r="F1549" t="s">
        <v>16</v>
      </c>
      <c r="G1549" t="s">
        <v>15</v>
      </c>
      <c r="H1549">
        <v>1000</v>
      </c>
      <c r="I1549">
        <v>2000</v>
      </c>
      <c r="J1549" t="s">
        <v>21</v>
      </c>
      <c r="K1549">
        <v>53</v>
      </c>
      <c r="L1549">
        <v>17054</v>
      </c>
      <c r="M1549">
        <v>11.489000000000001</v>
      </c>
      <c r="N1549">
        <v>17414</v>
      </c>
    </row>
    <row r="1550" spans="1:14" x14ac:dyDescent="0.25">
      <c r="A1550" t="s">
        <v>117</v>
      </c>
      <c r="B1550" t="s">
        <v>19</v>
      </c>
      <c r="C1550">
        <v>0.01</v>
      </c>
      <c r="D1550">
        <v>0.1</v>
      </c>
      <c r="E1550">
        <v>1.0000000000000001E-5</v>
      </c>
      <c r="F1550" t="s">
        <v>16</v>
      </c>
      <c r="G1550" t="s">
        <v>15</v>
      </c>
      <c r="H1550">
        <v>1000</v>
      </c>
      <c r="I1550">
        <v>2000</v>
      </c>
      <c r="J1550" t="s">
        <v>21</v>
      </c>
      <c r="K1550">
        <v>53</v>
      </c>
      <c r="L1550">
        <v>17054</v>
      </c>
      <c r="M1550">
        <v>11.587999999999999</v>
      </c>
      <c r="N1550">
        <v>17413</v>
      </c>
    </row>
    <row r="1551" spans="1:14" x14ac:dyDescent="0.25">
      <c r="A1551" t="s">
        <v>117</v>
      </c>
      <c r="B1551" t="s">
        <v>19</v>
      </c>
      <c r="C1551">
        <v>0.01</v>
      </c>
      <c r="D1551">
        <v>0.1</v>
      </c>
      <c r="E1551">
        <v>1E-4</v>
      </c>
      <c r="F1551" t="s">
        <v>16</v>
      </c>
      <c r="G1551" t="s">
        <v>15</v>
      </c>
      <c r="H1551">
        <v>1000</v>
      </c>
      <c r="I1551">
        <v>2000</v>
      </c>
      <c r="J1551" t="s">
        <v>21</v>
      </c>
      <c r="K1551">
        <v>53</v>
      </c>
      <c r="L1551">
        <v>17065</v>
      </c>
      <c r="M1551">
        <v>21.129000000000001</v>
      </c>
      <c r="N1551">
        <v>17327</v>
      </c>
    </row>
    <row r="1552" spans="1:14" x14ac:dyDescent="0.25">
      <c r="A1552" t="s">
        <v>117</v>
      </c>
      <c r="B1552" t="s">
        <v>19</v>
      </c>
      <c r="C1552">
        <v>0.01</v>
      </c>
      <c r="D1552">
        <v>0.1</v>
      </c>
      <c r="E1552">
        <v>1E-3</v>
      </c>
      <c r="F1552" t="s">
        <v>16</v>
      </c>
      <c r="G1552" t="s">
        <v>15</v>
      </c>
      <c r="H1552">
        <v>1000</v>
      </c>
      <c r="I1552">
        <v>2000</v>
      </c>
      <c r="J1552" t="s">
        <v>21</v>
      </c>
      <c r="K1552">
        <v>469.05</v>
      </c>
      <c r="L1552">
        <v>13766</v>
      </c>
      <c r="M1552">
        <v>433.19</v>
      </c>
      <c r="N1552">
        <v>13767</v>
      </c>
    </row>
    <row r="1553" spans="1:14" x14ac:dyDescent="0.25">
      <c r="A1553" t="s">
        <v>117</v>
      </c>
      <c r="B1553" t="s">
        <v>19</v>
      </c>
      <c r="C1553">
        <v>0.01</v>
      </c>
      <c r="D1553">
        <v>0.1</v>
      </c>
      <c r="E1553">
        <v>1E-8</v>
      </c>
      <c r="F1553" t="s">
        <v>16</v>
      </c>
      <c r="G1553" t="s">
        <v>15</v>
      </c>
      <c r="H1553">
        <v>2000</v>
      </c>
      <c r="I1553">
        <v>4000</v>
      </c>
      <c r="J1553" t="s">
        <v>21</v>
      </c>
      <c r="K1553">
        <v>110</v>
      </c>
      <c r="L1553">
        <v>46000</v>
      </c>
      <c r="M1553">
        <v>80.778000000000006</v>
      </c>
      <c r="N1553">
        <v>46223</v>
      </c>
    </row>
    <row r="1554" spans="1:14" x14ac:dyDescent="0.25">
      <c r="A1554" t="s">
        <v>117</v>
      </c>
      <c r="B1554" t="s">
        <v>19</v>
      </c>
      <c r="C1554">
        <v>0.01</v>
      </c>
      <c r="D1554">
        <v>0.1</v>
      </c>
      <c r="E1554">
        <v>9.9999999999999995E-8</v>
      </c>
      <c r="F1554" t="s">
        <v>16</v>
      </c>
      <c r="G1554" t="s">
        <v>15</v>
      </c>
      <c r="H1554">
        <v>2000</v>
      </c>
      <c r="I1554">
        <v>4000</v>
      </c>
      <c r="J1554" t="s">
        <v>21</v>
      </c>
      <c r="K1554">
        <v>110</v>
      </c>
      <c r="L1554">
        <v>46000</v>
      </c>
      <c r="M1554">
        <v>80.778000000000006</v>
      </c>
      <c r="N1554">
        <v>46223</v>
      </c>
    </row>
    <row r="1555" spans="1:14" x14ac:dyDescent="0.25">
      <c r="A1555" t="s">
        <v>117</v>
      </c>
      <c r="B1555" t="s">
        <v>19</v>
      </c>
      <c r="C1555">
        <v>0.01</v>
      </c>
      <c r="D1555">
        <v>0.1</v>
      </c>
      <c r="E1555">
        <v>9.9999999999999995E-7</v>
      </c>
      <c r="F1555" t="s">
        <v>16</v>
      </c>
      <c r="G1555" t="s">
        <v>15</v>
      </c>
      <c r="H1555">
        <v>2000</v>
      </c>
      <c r="I1555">
        <v>4000</v>
      </c>
      <c r="J1555" t="s">
        <v>21</v>
      </c>
      <c r="K1555">
        <v>110</v>
      </c>
      <c r="L1555">
        <v>46000</v>
      </c>
      <c r="M1555">
        <v>80.778999999999996</v>
      </c>
      <c r="N1555">
        <v>46223</v>
      </c>
    </row>
    <row r="1556" spans="1:14" x14ac:dyDescent="0.25">
      <c r="A1556" t="s">
        <v>117</v>
      </c>
      <c r="B1556" t="s">
        <v>19</v>
      </c>
      <c r="C1556">
        <v>0.01</v>
      </c>
      <c r="D1556">
        <v>0.1</v>
      </c>
      <c r="E1556">
        <v>1.0000000000000001E-5</v>
      </c>
      <c r="F1556" t="s">
        <v>16</v>
      </c>
      <c r="G1556" t="s">
        <v>15</v>
      </c>
      <c r="H1556">
        <v>2000</v>
      </c>
      <c r="I1556">
        <v>4000</v>
      </c>
      <c r="J1556" t="s">
        <v>21</v>
      </c>
      <c r="K1556">
        <v>110</v>
      </c>
      <c r="L1556">
        <v>46000</v>
      </c>
      <c r="M1556">
        <v>80.808999999999997</v>
      </c>
      <c r="N1556">
        <v>46223</v>
      </c>
    </row>
    <row r="1557" spans="1:14" x14ac:dyDescent="0.25">
      <c r="A1557" t="s">
        <v>117</v>
      </c>
      <c r="B1557" t="s">
        <v>19</v>
      </c>
      <c r="C1557">
        <v>0.01</v>
      </c>
      <c r="D1557">
        <v>0.1</v>
      </c>
      <c r="E1557">
        <v>1E-4</v>
      </c>
      <c r="F1557" t="s">
        <v>16</v>
      </c>
      <c r="G1557" t="s">
        <v>15</v>
      </c>
      <c r="H1557">
        <v>2000</v>
      </c>
      <c r="I1557">
        <v>4000</v>
      </c>
      <c r="J1557" t="s">
        <v>21</v>
      </c>
      <c r="K1557">
        <v>110</v>
      </c>
      <c r="L1557">
        <v>46000</v>
      </c>
      <c r="M1557">
        <v>84.138999999999996</v>
      </c>
      <c r="N1557">
        <v>46193</v>
      </c>
    </row>
    <row r="1558" spans="1:14" x14ac:dyDescent="0.25">
      <c r="A1558" t="s">
        <v>117</v>
      </c>
      <c r="B1558" t="s">
        <v>19</v>
      </c>
      <c r="C1558">
        <v>0.01</v>
      </c>
      <c r="D1558">
        <v>0.1</v>
      </c>
      <c r="E1558">
        <v>1E-3</v>
      </c>
      <c r="F1558" t="s">
        <v>16</v>
      </c>
      <c r="G1558" t="s">
        <v>15</v>
      </c>
      <c r="H1558">
        <v>2000</v>
      </c>
      <c r="I1558">
        <v>4000</v>
      </c>
      <c r="J1558" t="s">
        <v>21</v>
      </c>
      <c r="K1558">
        <v>354.54</v>
      </c>
      <c r="L1558">
        <v>43842</v>
      </c>
      <c r="M1558">
        <v>330.66</v>
      </c>
      <c r="N1558">
        <v>43842</v>
      </c>
    </row>
    <row r="1559" spans="1:14" x14ac:dyDescent="0.25">
      <c r="A1559" t="s">
        <v>117</v>
      </c>
      <c r="B1559" t="s">
        <v>19</v>
      </c>
      <c r="C1559">
        <v>0.01</v>
      </c>
      <c r="D1559">
        <v>0.1</v>
      </c>
      <c r="E1559">
        <v>1E-8</v>
      </c>
      <c r="F1559" t="s">
        <v>16</v>
      </c>
      <c r="G1559" t="s">
        <v>15</v>
      </c>
      <c r="H1559">
        <v>4000</v>
      </c>
      <c r="I1559">
        <v>8000</v>
      </c>
      <c r="J1559" t="s">
        <v>21</v>
      </c>
      <c r="K1559">
        <v>120</v>
      </c>
      <c r="L1559">
        <v>46000</v>
      </c>
      <c r="M1559">
        <v>92.256</v>
      </c>
      <c r="N1559">
        <v>46261</v>
      </c>
    </row>
    <row r="1560" spans="1:14" x14ac:dyDescent="0.25">
      <c r="A1560" t="s">
        <v>117</v>
      </c>
      <c r="B1560" t="s">
        <v>19</v>
      </c>
      <c r="C1560">
        <v>0.01</v>
      </c>
      <c r="D1560">
        <v>0.1</v>
      </c>
      <c r="E1560">
        <v>9.9999999999999995E-8</v>
      </c>
      <c r="F1560" t="s">
        <v>16</v>
      </c>
      <c r="G1560" t="s">
        <v>15</v>
      </c>
      <c r="H1560">
        <v>4000</v>
      </c>
      <c r="I1560">
        <v>8000</v>
      </c>
      <c r="J1560" t="s">
        <v>21</v>
      </c>
      <c r="K1560">
        <v>120</v>
      </c>
      <c r="L1560">
        <v>46000</v>
      </c>
      <c r="M1560">
        <v>92.256</v>
      </c>
      <c r="N1560">
        <v>46261</v>
      </c>
    </row>
    <row r="1561" spans="1:14" x14ac:dyDescent="0.25">
      <c r="A1561" t="s">
        <v>117</v>
      </c>
      <c r="B1561" t="s">
        <v>19</v>
      </c>
      <c r="C1561">
        <v>0.01</v>
      </c>
      <c r="D1561">
        <v>0.1</v>
      </c>
      <c r="E1561">
        <v>9.9999999999999995E-7</v>
      </c>
      <c r="F1561" t="s">
        <v>16</v>
      </c>
      <c r="G1561" t="s">
        <v>15</v>
      </c>
      <c r="H1561">
        <v>4000</v>
      </c>
      <c r="I1561">
        <v>8000</v>
      </c>
      <c r="J1561" t="s">
        <v>21</v>
      </c>
      <c r="K1561">
        <v>120</v>
      </c>
      <c r="L1561">
        <v>46000</v>
      </c>
      <c r="M1561">
        <v>92.257000000000005</v>
      </c>
      <c r="N1561">
        <v>46261</v>
      </c>
    </row>
    <row r="1562" spans="1:14" x14ac:dyDescent="0.25">
      <c r="A1562" t="s">
        <v>117</v>
      </c>
      <c r="B1562" t="s">
        <v>19</v>
      </c>
      <c r="C1562">
        <v>0.01</v>
      </c>
      <c r="D1562">
        <v>0.1</v>
      </c>
      <c r="E1562">
        <v>1.0000000000000001E-5</v>
      </c>
      <c r="F1562" t="s">
        <v>16</v>
      </c>
      <c r="G1562" t="s">
        <v>15</v>
      </c>
      <c r="H1562">
        <v>4000</v>
      </c>
      <c r="I1562">
        <v>8000</v>
      </c>
      <c r="J1562" t="s">
        <v>21</v>
      </c>
      <c r="K1562">
        <v>120</v>
      </c>
      <c r="L1562">
        <v>46000</v>
      </c>
      <c r="M1562">
        <v>92.287000000000006</v>
      </c>
      <c r="N1562">
        <v>46261</v>
      </c>
    </row>
    <row r="1563" spans="1:14" x14ac:dyDescent="0.25">
      <c r="A1563" t="s">
        <v>117</v>
      </c>
      <c r="B1563" t="s">
        <v>19</v>
      </c>
      <c r="C1563">
        <v>0.01</v>
      </c>
      <c r="D1563">
        <v>0.1</v>
      </c>
      <c r="E1563">
        <v>1E-4</v>
      </c>
      <c r="F1563" t="s">
        <v>16</v>
      </c>
      <c r="G1563" t="s">
        <v>15</v>
      </c>
      <c r="H1563">
        <v>4000</v>
      </c>
      <c r="I1563">
        <v>8000</v>
      </c>
      <c r="J1563" t="s">
        <v>21</v>
      </c>
      <c r="K1563">
        <v>120</v>
      </c>
      <c r="L1563">
        <v>46000</v>
      </c>
      <c r="M1563">
        <v>95.542000000000002</v>
      </c>
      <c r="N1563">
        <v>46232</v>
      </c>
    </row>
    <row r="1564" spans="1:14" x14ac:dyDescent="0.25">
      <c r="A1564" t="s">
        <v>117</v>
      </c>
      <c r="B1564" t="s">
        <v>19</v>
      </c>
      <c r="C1564">
        <v>0.01</v>
      </c>
      <c r="D1564">
        <v>0.1</v>
      </c>
      <c r="E1564">
        <v>1E-3</v>
      </c>
      <c r="F1564" t="s">
        <v>16</v>
      </c>
      <c r="G1564" t="s">
        <v>15</v>
      </c>
      <c r="H1564">
        <v>4000</v>
      </c>
      <c r="I1564">
        <v>8000</v>
      </c>
      <c r="J1564" t="s">
        <v>21</v>
      </c>
      <c r="K1564">
        <v>363.53</v>
      </c>
      <c r="L1564">
        <v>43909</v>
      </c>
      <c r="M1564">
        <v>338.44</v>
      </c>
      <c r="N1564">
        <v>43920</v>
      </c>
    </row>
    <row r="1565" spans="1:14" x14ac:dyDescent="0.25">
      <c r="A1565" t="s">
        <v>117</v>
      </c>
      <c r="B1565" t="s">
        <v>19</v>
      </c>
      <c r="C1565">
        <v>0.01</v>
      </c>
      <c r="D1565">
        <v>0.1</v>
      </c>
      <c r="E1565">
        <v>1E-8</v>
      </c>
      <c r="F1565" t="s">
        <v>16</v>
      </c>
      <c r="G1565" t="s">
        <v>15</v>
      </c>
      <c r="H1565">
        <v>8000</v>
      </c>
      <c r="I1565">
        <v>10000</v>
      </c>
      <c r="J1565" t="s">
        <v>21</v>
      </c>
      <c r="K1565">
        <v>450</v>
      </c>
      <c r="L1565">
        <v>170000</v>
      </c>
      <c r="M1565">
        <v>115.4</v>
      </c>
      <c r="N1565">
        <v>173280</v>
      </c>
    </row>
    <row r="1566" spans="1:14" x14ac:dyDescent="0.25">
      <c r="A1566" t="s">
        <v>117</v>
      </c>
      <c r="B1566" t="s">
        <v>19</v>
      </c>
      <c r="C1566">
        <v>0.01</v>
      </c>
      <c r="D1566">
        <v>0.1</v>
      </c>
      <c r="E1566">
        <v>9.9999999999999995E-8</v>
      </c>
      <c r="F1566" t="s">
        <v>16</v>
      </c>
      <c r="G1566" t="s">
        <v>15</v>
      </c>
      <c r="H1566">
        <v>8000</v>
      </c>
      <c r="I1566">
        <v>10000</v>
      </c>
      <c r="J1566" t="s">
        <v>21</v>
      </c>
      <c r="K1566">
        <v>450</v>
      </c>
      <c r="L1566">
        <v>170030</v>
      </c>
      <c r="M1566">
        <v>115.4</v>
      </c>
      <c r="N1566">
        <v>173280</v>
      </c>
    </row>
    <row r="1567" spans="1:14" x14ac:dyDescent="0.25">
      <c r="A1567" t="s">
        <v>117</v>
      </c>
      <c r="B1567" t="s">
        <v>19</v>
      </c>
      <c r="C1567">
        <v>0.01</v>
      </c>
      <c r="D1567">
        <v>0.1</v>
      </c>
      <c r="E1567">
        <v>9.9999999999999995E-7</v>
      </c>
      <c r="F1567" t="s">
        <v>16</v>
      </c>
      <c r="G1567" t="s">
        <v>15</v>
      </c>
      <c r="H1567">
        <v>8000</v>
      </c>
      <c r="I1567">
        <v>10000</v>
      </c>
      <c r="J1567" t="s">
        <v>21</v>
      </c>
      <c r="K1567">
        <v>450</v>
      </c>
      <c r="L1567">
        <v>170040</v>
      </c>
      <c r="M1567">
        <v>115.4</v>
      </c>
      <c r="N1567">
        <v>173280</v>
      </c>
    </row>
    <row r="1568" spans="1:14" x14ac:dyDescent="0.25">
      <c r="A1568" t="s">
        <v>117</v>
      </c>
      <c r="B1568" t="s">
        <v>19</v>
      </c>
      <c r="C1568">
        <v>0.01</v>
      </c>
      <c r="D1568">
        <v>0.1</v>
      </c>
      <c r="E1568">
        <v>1.0000000000000001E-5</v>
      </c>
      <c r="F1568" t="s">
        <v>16</v>
      </c>
      <c r="G1568" t="s">
        <v>15</v>
      </c>
      <c r="H1568">
        <v>8000</v>
      </c>
      <c r="I1568">
        <v>10000</v>
      </c>
      <c r="J1568" t="s">
        <v>21</v>
      </c>
      <c r="K1568">
        <v>450</v>
      </c>
      <c r="L1568">
        <v>170040</v>
      </c>
      <c r="M1568">
        <v>115.41</v>
      </c>
      <c r="N1568">
        <v>173280</v>
      </c>
    </row>
    <row r="1569" spans="1:14" x14ac:dyDescent="0.25">
      <c r="A1569" t="s">
        <v>117</v>
      </c>
      <c r="B1569" t="s">
        <v>19</v>
      </c>
      <c r="C1569">
        <v>0.01</v>
      </c>
      <c r="D1569">
        <v>0.1</v>
      </c>
      <c r="E1569">
        <v>1E-4</v>
      </c>
      <c r="F1569" t="s">
        <v>16</v>
      </c>
      <c r="G1569" t="s">
        <v>15</v>
      </c>
      <c r="H1569">
        <v>8000</v>
      </c>
      <c r="I1569">
        <v>10000</v>
      </c>
      <c r="J1569" t="s">
        <v>21</v>
      </c>
      <c r="K1569">
        <v>450</v>
      </c>
      <c r="L1569">
        <v>170040</v>
      </c>
      <c r="M1569">
        <v>116.4</v>
      </c>
      <c r="N1569">
        <v>173270</v>
      </c>
    </row>
    <row r="1570" spans="1:14" x14ac:dyDescent="0.25">
      <c r="A1570" t="s">
        <v>117</v>
      </c>
      <c r="B1570" t="s">
        <v>19</v>
      </c>
      <c r="C1570">
        <v>0.01</v>
      </c>
      <c r="D1570">
        <v>0.1</v>
      </c>
      <c r="E1570">
        <v>1E-3</v>
      </c>
      <c r="F1570" t="s">
        <v>16</v>
      </c>
      <c r="G1570" t="s">
        <v>15</v>
      </c>
      <c r="H1570">
        <v>8000</v>
      </c>
      <c r="I1570">
        <v>10000</v>
      </c>
      <c r="J1570" t="s">
        <v>21</v>
      </c>
      <c r="K1570">
        <v>450</v>
      </c>
      <c r="L1570">
        <v>170150</v>
      </c>
      <c r="M1570">
        <v>203.58</v>
      </c>
      <c r="N1570">
        <v>172400</v>
      </c>
    </row>
    <row r="1571" spans="1:14" x14ac:dyDescent="0.25">
      <c r="A1571" t="s">
        <v>117</v>
      </c>
      <c r="B1571" t="s">
        <v>19</v>
      </c>
      <c r="C1571">
        <v>0.1</v>
      </c>
      <c r="D1571">
        <v>1</v>
      </c>
      <c r="E1571">
        <v>9.9999999999999995E-8</v>
      </c>
      <c r="F1571" t="s">
        <v>16</v>
      </c>
      <c r="G1571" t="s">
        <v>15</v>
      </c>
      <c r="H1571">
        <v>1000</v>
      </c>
      <c r="I1571">
        <v>2000</v>
      </c>
      <c r="J1571" t="s">
        <v>21</v>
      </c>
      <c r="K1571">
        <v>590</v>
      </c>
      <c r="L1571">
        <v>17000</v>
      </c>
      <c r="M1571">
        <v>108.37</v>
      </c>
      <c r="N1571">
        <v>17479</v>
      </c>
    </row>
    <row r="1572" spans="1:14" x14ac:dyDescent="0.25">
      <c r="A1572" t="s">
        <v>117</v>
      </c>
      <c r="B1572" t="s">
        <v>19</v>
      </c>
      <c r="C1572">
        <v>0.1</v>
      </c>
      <c r="D1572">
        <v>1</v>
      </c>
      <c r="E1572">
        <v>9.9999999999999995E-7</v>
      </c>
      <c r="F1572" t="s">
        <v>16</v>
      </c>
      <c r="G1572" t="s">
        <v>15</v>
      </c>
      <c r="H1572">
        <v>1000</v>
      </c>
      <c r="I1572">
        <v>2000</v>
      </c>
      <c r="J1572" t="s">
        <v>21</v>
      </c>
      <c r="K1572">
        <v>590</v>
      </c>
      <c r="L1572">
        <v>17152</v>
      </c>
      <c r="M1572">
        <v>108.37</v>
      </c>
      <c r="N1572">
        <v>17479</v>
      </c>
    </row>
    <row r="1573" spans="1:14" x14ac:dyDescent="0.25">
      <c r="A1573" t="s">
        <v>117</v>
      </c>
      <c r="B1573" t="s">
        <v>19</v>
      </c>
      <c r="C1573">
        <v>0.1</v>
      </c>
      <c r="D1573">
        <v>1</v>
      </c>
      <c r="E1573">
        <v>1.0000000000000001E-5</v>
      </c>
      <c r="F1573" t="s">
        <v>16</v>
      </c>
      <c r="G1573" t="s">
        <v>15</v>
      </c>
      <c r="H1573">
        <v>1000</v>
      </c>
      <c r="I1573">
        <v>2000</v>
      </c>
      <c r="J1573" t="s">
        <v>21</v>
      </c>
      <c r="K1573">
        <v>590</v>
      </c>
      <c r="L1573">
        <v>17152</v>
      </c>
      <c r="M1573">
        <v>108.38</v>
      </c>
      <c r="N1573">
        <v>17479</v>
      </c>
    </row>
    <row r="1574" spans="1:14" x14ac:dyDescent="0.25">
      <c r="A1574" t="s">
        <v>117</v>
      </c>
      <c r="B1574" t="s">
        <v>19</v>
      </c>
      <c r="C1574">
        <v>0.1</v>
      </c>
      <c r="D1574">
        <v>1</v>
      </c>
      <c r="E1574">
        <v>1E-4</v>
      </c>
      <c r="F1574" t="s">
        <v>16</v>
      </c>
      <c r="G1574" t="s">
        <v>15</v>
      </c>
      <c r="H1574">
        <v>1000</v>
      </c>
      <c r="I1574">
        <v>2000</v>
      </c>
      <c r="J1574" t="s">
        <v>21</v>
      </c>
      <c r="K1574">
        <v>590</v>
      </c>
      <c r="L1574">
        <v>17152</v>
      </c>
      <c r="M1574">
        <v>109.37</v>
      </c>
      <c r="N1574">
        <v>17478</v>
      </c>
    </row>
    <row r="1575" spans="1:14" x14ac:dyDescent="0.25">
      <c r="A1575" t="s">
        <v>117</v>
      </c>
      <c r="B1575" t="s">
        <v>19</v>
      </c>
      <c r="C1575">
        <v>0.1</v>
      </c>
      <c r="D1575">
        <v>1</v>
      </c>
      <c r="E1575">
        <v>1E-3</v>
      </c>
      <c r="F1575" t="s">
        <v>16</v>
      </c>
      <c r="G1575" t="s">
        <v>15</v>
      </c>
      <c r="H1575">
        <v>1000</v>
      </c>
      <c r="I1575">
        <v>2000</v>
      </c>
      <c r="J1575" t="s">
        <v>21</v>
      </c>
      <c r="K1575">
        <v>590</v>
      </c>
      <c r="L1575">
        <v>17163</v>
      </c>
      <c r="M1575">
        <v>204.79</v>
      </c>
      <c r="N1575">
        <v>17392</v>
      </c>
    </row>
    <row r="1576" spans="1:14" x14ac:dyDescent="0.25">
      <c r="A1576" t="s">
        <v>117</v>
      </c>
      <c r="B1576" t="s">
        <v>19</v>
      </c>
      <c r="C1576">
        <v>0.1</v>
      </c>
      <c r="D1576">
        <v>1</v>
      </c>
      <c r="E1576">
        <v>0.01</v>
      </c>
      <c r="F1576" t="s">
        <v>16</v>
      </c>
      <c r="G1576" t="s">
        <v>15</v>
      </c>
      <c r="H1576">
        <v>1000</v>
      </c>
      <c r="I1576">
        <v>2000</v>
      </c>
      <c r="J1576" t="s">
        <v>21</v>
      </c>
      <c r="K1576">
        <v>4683.3999999999996</v>
      </c>
      <c r="L1576">
        <v>13828</v>
      </c>
      <c r="M1576">
        <v>4325.3999999999996</v>
      </c>
      <c r="N1576">
        <v>13829</v>
      </c>
    </row>
    <row r="1577" spans="1:14" x14ac:dyDescent="0.25">
      <c r="A1577" t="s">
        <v>117</v>
      </c>
      <c r="B1577" t="s">
        <v>19</v>
      </c>
      <c r="C1577">
        <v>0.1</v>
      </c>
      <c r="D1577">
        <v>1</v>
      </c>
      <c r="E1577">
        <v>9.9999999999999995E-8</v>
      </c>
      <c r="F1577" t="s">
        <v>16</v>
      </c>
      <c r="G1577" t="s">
        <v>14</v>
      </c>
      <c r="H1577">
        <v>2000</v>
      </c>
      <c r="I1577">
        <v>4000</v>
      </c>
      <c r="J1577" t="s">
        <v>21</v>
      </c>
      <c r="K1577">
        <v>1.2</v>
      </c>
      <c r="L1577">
        <v>46</v>
      </c>
      <c r="M1577">
        <v>0.80071999999999999</v>
      </c>
      <c r="N1577">
        <v>46.326000000000001</v>
      </c>
    </row>
    <row r="1578" spans="1:14" x14ac:dyDescent="0.25">
      <c r="A1578" t="s">
        <v>117</v>
      </c>
      <c r="B1578" t="s">
        <v>19</v>
      </c>
      <c r="C1578">
        <v>0.1</v>
      </c>
      <c r="D1578">
        <v>1</v>
      </c>
      <c r="E1578">
        <v>9.9999999999999995E-7</v>
      </c>
      <c r="F1578" t="s">
        <v>16</v>
      </c>
      <c r="G1578" t="s">
        <v>14</v>
      </c>
      <c r="H1578">
        <v>2000</v>
      </c>
      <c r="I1578">
        <v>4000</v>
      </c>
      <c r="J1578" t="s">
        <v>21</v>
      </c>
      <c r="K1578">
        <v>1.2</v>
      </c>
      <c r="L1578">
        <v>46.029000000000003</v>
      </c>
      <c r="M1578">
        <v>0.80071999999999999</v>
      </c>
      <c r="N1578">
        <v>46.326000000000001</v>
      </c>
    </row>
    <row r="1579" spans="1:14" x14ac:dyDescent="0.25">
      <c r="A1579" t="s">
        <v>117</v>
      </c>
      <c r="B1579" t="s">
        <v>19</v>
      </c>
      <c r="C1579">
        <v>0.1</v>
      </c>
      <c r="D1579">
        <v>1</v>
      </c>
      <c r="E1579">
        <v>1.0000000000000001E-5</v>
      </c>
      <c r="F1579" t="s">
        <v>16</v>
      </c>
      <c r="G1579" t="s">
        <v>14</v>
      </c>
      <c r="H1579">
        <v>2000</v>
      </c>
      <c r="I1579">
        <v>4000</v>
      </c>
      <c r="J1579" t="s">
        <v>21</v>
      </c>
      <c r="K1579">
        <v>1.2</v>
      </c>
      <c r="L1579">
        <v>46.029000000000003</v>
      </c>
      <c r="M1579">
        <v>0.80073000000000005</v>
      </c>
      <c r="N1579">
        <v>46.326000000000001</v>
      </c>
    </row>
    <row r="1580" spans="1:14" x14ac:dyDescent="0.25">
      <c r="A1580" t="s">
        <v>117</v>
      </c>
      <c r="B1580" t="s">
        <v>19</v>
      </c>
      <c r="C1580">
        <v>0.1</v>
      </c>
      <c r="D1580">
        <v>1</v>
      </c>
      <c r="E1580">
        <v>1E-4</v>
      </c>
      <c r="F1580" t="s">
        <v>16</v>
      </c>
      <c r="G1580" t="s">
        <v>14</v>
      </c>
      <c r="H1580">
        <v>2000</v>
      </c>
      <c r="I1580">
        <v>4000</v>
      </c>
      <c r="J1580" t="s">
        <v>21</v>
      </c>
      <c r="K1580">
        <v>1.2</v>
      </c>
      <c r="L1580">
        <v>46.03</v>
      </c>
      <c r="M1580">
        <v>0.80149999999999999</v>
      </c>
      <c r="N1580">
        <v>46.325000000000003</v>
      </c>
    </row>
    <row r="1581" spans="1:14" x14ac:dyDescent="0.25">
      <c r="A1581" t="s">
        <v>117</v>
      </c>
      <c r="B1581" t="s">
        <v>19</v>
      </c>
      <c r="C1581">
        <v>0.1</v>
      </c>
      <c r="D1581">
        <v>1</v>
      </c>
      <c r="E1581">
        <v>1E-3</v>
      </c>
      <c r="F1581" t="s">
        <v>16</v>
      </c>
      <c r="G1581" t="s">
        <v>14</v>
      </c>
      <c r="H1581">
        <v>2000</v>
      </c>
      <c r="I1581">
        <v>4000</v>
      </c>
      <c r="J1581" t="s">
        <v>21</v>
      </c>
      <c r="K1581">
        <v>1.2</v>
      </c>
      <c r="L1581">
        <v>46.033999999999999</v>
      </c>
      <c r="M1581">
        <v>0.83431</v>
      </c>
      <c r="N1581">
        <v>46.295999999999999</v>
      </c>
    </row>
    <row r="1582" spans="1:14" x14ac:dyDescent="0.25">
      <c r="A1582" t="s">
        <v>117</v>
      </c>
      <c r="B1582" t="s">
        <v>19</v>
      </c>
      <c r="C1582">
        <v>0.1</v>
      </c>
      <c r="D1582">
        <v>1</v>
      </c>
      <c r="E1582">
        <v>0.01</v>
      </c>
      <c r="F1582" t="s">
        <v>16</v>
      </c>
      <c r="G1582" t="s">
        <v>14</v>
      </c>
      <c r="H1582">
        <v>2000</v>
      </c>
      <c r="I1582">
        <v>4000</v>
      </c>
      <c r="J1582" t="s">
        <v>21</v>
      </c>
      <c r="K1582">
        <v>3.5375000000000001</v>
      </c>
      <c r="L1582">
        <v>43.944000000000003</v>
      </c>
      <c r="M1582">
        <v>3.2985000000000002</v>
      </c>
      <c r="N1582">
        <v>43.945</v>
      </c>
    </row>
    <row r="1583" spans="1:14" x14ac:dyDescent="0.25">
      <c r="A1583" t="s">
        <v>117</v>
      </c>
      <c r="B1583" t="s">
        <v>19</v>
      </c>
      <c r="C1583">
        <v>0.1</v>
      </c>
      <c r="D1583">
        <v>1</v>
      </c>
      <c r="E1583">
        <v>9.9999999999999995E-8</v>
      </c>
      <c r="F1583" t="s">
        <v>16</v>
      </c>
      <c r="G1583" t="s">
        <v>14</v>
      </c>
      <c r="H1583">
        <v>4000</v>
      </c>
      <c r="I1583">
        <v>8000</v>
      </c>
      <c r="J1583" t="s">
        <v>21</v>
      </c>
      <c r="K1583">
        <v>1.3</v>
      </c>
      <c r="L1583">
        <v>46</v>
      </c>
      <c r="M1583">
        <v>0.91605999999999999</v>
      </c>
      <c r="N1583">
        <v>46.326000000000001</v>
      </c>
    </row>
    <row r="1584" spans="1:14" x14ac:dyDescent="0.25">
      <c r="A1584" t="s">
        <v>117</v>
      </c>
      <c r="B1584" t="s">
        <v>19</v>
      </c>
      <c r="C1584">
        <v>0.1</v>
      </c>
      <c r="D1584">
        <v>1</v>
      </c>
      <c r="E1584">
        <v>9.9999999999999995E-7</v>
      </c>
      <c r="F1584" t="s">
        <v>16</v>
      </c>
      <c r="G1584" t="s">
        <v>14</v>
      </c>
      <c r="H1584">
        <v>4000</v>
      </c>
      <c r="I1584">
        <v>8000</v>
      </c>
      <c r="J1584" t="s">
        <v>21</v>
      </c>
      <c r="K1584">
        <v>1.3</v>
      </c>
      <c r="L1584">
        <v>46.045999999999999</v>
      </c>
      <c r="M1584">
        <v>0.91605999999999999</v>
      </c>
      <c r="N1584">
        <v>46.326000000000001</v>
      </c>
    </row>
    <row r="1585" spans="1:14" x14ac:dyDescent="0.25">
      <c r="A1585" t="s">
        <v>117</v>
      </c>
      <c r="B1585" t="s">
        <v>19</v>
      </c>
      <c r="C1585">
        <v>0.1</v>
      </c>
      <c r="D1585">
        <v>1</v>
      </c>
      <c r="E1585">
        <v>1.0000000000000001E-5</v>
      </c>
      <c r="F1585" t="s">
        <v>16</v>
      </c>
      <c r="G1585" t="s">
        <v>14</v>
      </c>
      <c r="H1585">
        <v>4000</v>
      </c>
      <c r="I1585">
        <v>8000</v>
      </c>
      <c r="J1585" t="s">
        <v>21</v>
      </c>
      <c r="K1585">
        <v>1.3</v>
      </c>
      <c r="L1585">
        <v>46.045999999999999</v>
      </c>
      <c r="M1585">
        <v>0.91607000000000005</v>
      </c>
      <c r="N1585">
        <v>46.326000000000001</v>
      </c>
    </row>
    <row r="1586" spans="1:14" x14ac:dyDescent="0.25">
      <c r="A1586" t="s">
        <v>117</v>
      </c>
      <c r="B1586" t="s">
        <v>19</v>
      </c>
      <c r="C1586">
        <v>0.1</v>
      </c>
      <c r="D1586">
        <v>1</v>
      </c>
      <c r="E1586">
        <v>1E-4</v>
      </c>
      <c r="F1586" t="s">
        <v>16</v>
      </c>
      <c r="G1586" t="s">
        <v>14</v>
      </c>
      <c r="H1586">
        <v>4000</v>
      </c>
      <c r="I1586">
        <v>8000</v>
      </c>
      <c r="J1586" t="s">
        <v>21</v>
      </c>
      <c r="K1586">
        <v>1.3</v>
      </c>
      <c r="L1586">
        <v>46.045999999999999</v>
      </c>
      <c r="M1586">
        <v>0.91664999999999996</v>
      </c>
      <c r="N1586">
        <v>46.325000000000003</v>
      </c>
    </row>
    <row r="1587" spans="1:14" x14ac:dyDescent="0.25">
      <c r="A1587" t="s">
        <v>117</v>
      </c>
      <c r="B1587" t="s">
        <v>19</v>
      </c>
      <c r="C1587">
        <v>0.1</v>
      </c>
      <c r="D1587">
        <v>1</v>
      </c>
      <c r="E1587">
        <v>1E-3</v>
      </c>
      <c r="F1587" t="s">
        <v>16</v>
      </c>
      <c r="G1587" t="s">
        <v>14</v>
      </c>
      <c r="H1587">
        <v>4000</v>
      </c>
      <c r="I1587">
        <v>8000</v>
      </c>
      <c r="J1587" t="s">
        <v>21</v>
      </c>
      <c r="K1587">
        <v>1.3</v>
      </c>
      <c r="L1587">
        <v>46.051000000000002</v>
      </c>
      <c r="M1587">
        <v>0.94915000000000005</v>
      </c>
      <c r="N1587">
        <v>46.295999999999999</v>
      </c>
    </row>
    <row r="1588" spans="1:14" x14ac:dyDescent="0.25">
      <c r="A1588" t="s">
        <v>117</v>
      </c>
      <c r="B1588" t="s">
        <v>19</v>
      </c>
      <c r="C1588">
        <v>0.1</v>
      </c>
      <c r="D1588">
        <v>1</v>
      </c>
      <c r="E1588">
        <v>0.01</v>
      </c>
      <c r="F1588" t="s">
        <v>16</v>
      </c>
      <c r="G1588" t="s">
        <v>14</v>
      </c>
      <c r="H1588">
        <v>4000</v>
      </c>
      <c r="I1588">
        <v>8000</v>
      </c>
      <c r="J1588" t="s">
        <v>21</v>
      </c>
      <c r="K1588">
        <v>3.6131000000000002</v>
      </c>
      <c r="L1588">
        <v>43.981999999999999</v>
      </c>
      <c r="M1588">
        <v>3.3780000000000001</v>
      </c>
      <c r="N1588">
        <v>43.984000000000002</v>
      </c>
    </row>
    <row r="1589" spans="1:14" x14ac:dyDescent="0.25">
      <c r="A1589" t="s">
        <v>117</v>
      </c>
      <c r="B1589" t="s">
        <v>19</v>
      </c>
      <c r="C1589">
        <v>0.1</v>
      </c>
      <c r="D1589">
        <v>1</v>
      </c>
      <c r="E1589">
        <v>9.9999999999999995E-8</v>
      </c>
      <c r="F1589" t="s">
        <v>16</v>
      </c>
      <c r="G1589" t="s">
        <v>14</v>
      </c>
      <c r="H1589">
        <v>8000</v>
      </c>
      <c r="I1589">
        <v>10000</v>
      </c>
      <c r="J1589" t="s">
        <v>21</v>
      </c>
      <c r="K1589">
        <v>4.5999999999999996</v>
      </c>
      <c r="L1589">
        <v>170</v>
      </c>
      <c r="M1589">
        <v>1.1459999999999999</v>
      </c>
      <c r="N1589">
        <v>173.36</v>
      </c>
    </row>
    <row r="1590" spans="1:14" x14ac:dyDescent="0.25">
      <c r="A1590" t="s">
        <v>117</v>
      </c>
      <c r="B1590" t="s">
        <v>19</v>
      </c>
      <c r="C1590">
        <v>0.1</v>
      </c>
      <c r="D1590">
        <v>1</v>
      </c>
      <c r="E1590">
        <v>9.9999999999999995E-7</v>
      </c>
      <c r="F1590" t="s">
        <v>16</v>
      </c>
      <c r="G1590" t="s">
        <v>14</v>
      </c>
      <c r="H1590">
        <v>8000</v>
      </c>
      <c r="I1590">
        <v>10000</v>
      </c>
      <c r="J1590" t="s">
        <v>21</v>
      </c>
      <c r="K1590">
        <v>4.5999999999999996</v>
      </c>
      <c r="L1590">
        <v>170.12</v>
      </c>
      <c r="M1590">
        <v>1.1459999999999999</v>
      </c>
      <c r="N1590">
        <v>173.36</v>
      </c>
    </row>
    <row r="1591" spans="1:14" x14ac:dyDescent="0.25">
      <c r="A1591" t="s">
        <v>117</v>
      </c>
      <c r="B1591" t="s">
        <v>19</v>
      </c>
      <c r="C1591">
        <v>0.1</v>
      </c>
      <c r="D1591">
        <v>1</v>
      </c>
      <c r="E1591">
        <v>1.0000000000000001E-5</v>
      </c>
      <c r="F1591" t="s">
        <v>16</v>
      </c>
      <c r="G1591" t="s">
        <v>14</v>
      </c>
      <c r="H1591">
        <v>8000</v>
      </c>
      <c r="I1591">
        <v>10000</v>
      </c>
      <c r="J1591" t="s">
        <v>21</v>
      </c>
      <c r="K1591">
        <v>4.5999999999999996</v>
      </c>
      <c r="L1591">
        <v>170.12</v>
      </c>
      <c r="M1591">
        <v>1.1459999999999999</v>
      </c>
      <c r="N1591">
        <v>173.36</v>
      </c>
    </row>
    <row r="1592" spans="1:14" x14ac:dyDescent="0.25">
      <c r="A1592" t="s">
        <v>117</v>
      </c>
      <c r="B1592" t="s">
        <v>19</v>
      </c>
      <c r="C1592">
        <v>0.1</v>
      </c>
      <c r="D1592">
        <v>1</v>
      </c>
      <c r="E1592">
        <v>1E-4</v>
      </c>
      <c r="F1592" t="s">
        <v>16</v>
      </c>
      <c r="G1592" t="s">
        <v>14</v>
      </c>
      <c r="H1592">
        <v>8000</v>
      </c>
      <c r="I1592">
        <v>10000</v>
      </c>
      <c r="J1592" t="s">
        <v>21</v>
      </c>
      <c r="K1592">
        <v>4.5999999999999996</v>
      </c>
      <c r="L1592">
        <v>170.12</v>
      </c>
      <c r="M1592">
        <v>1.1460999999999999</v>
      </c>
      <c r="N1592">
        <v>173.36</v>
      </c>
    </row>
    <row r="1593" spans="1:14" x14ac:dyDescent="0.25">
      <c r="A1593" t="s">
        <v>117</v>
      </c>
      <c r="B1593" t="s">
        <v>19</v>
      </c>
      <c r="C1593">
        <v>0.1</v>
      </c>
      <c r="D1593">
        <v>1</v>
      </c>
      <c r="E1593">
        <v>1E-3</v>
      </c>
      <c r="F1593" t="s">
        <v>16</v>
      </c>
      <c r="G1593" t="s">
        <v>14</v>
      </c>
      <c r="H1593">
        <v>8000</v>
      </c>
      <c r="I1593">
        <v>10000</v>
      </c>
      <c r="J1593" t="s">
        <v>21</v>
      </c>
      <c r="K1593">
        <v>4.5999999999999996</v>
      </c>
      <c r="L1593">
        <v>170.12</v>
      </c>
      <c r="M1593">
        <v>1.1559999999999999</v>
      </c>
      <c r="N1593">
        <v>173.35</v>
      </c>
    </row>
    <row r="1594" spans="1:14" x14ac:dyDescent="0.25">
      <c r="A1594" t="s">
        <v>117</v>
      </c>
      <c r="B1594" t="s">
        <v>19</v>
      </c>
      <c r="C1594">
        <v>0.1</v>
      </c>
      <c r="D1594">
        <v>1</v>
      </c>
      <c r="E1594">
        <v>0.01</v>
      </c>
      <c r="F1594" t="s">
        <v>16</v>
      </c>
      <c r="G1594" t="s">
        <v>14</v>
      </c>
      <c r="H1594">
        <v>8000</v>
      </c>
      <c r="I1594">
        <v>10000</v>
      </c>
      <c r="J1594" t="s">
        <v>21</v>
      </c>
      <c r="K1594">
        <v>4.5999999999999996</v>
      </c>
      <c r="L1594">
        <v>170.23</v>
      </c>
      <c r="M1594">
        <v>2.0278</v>
      </c>
      <c r="N1594">
        <v>172.49</v>
      </c>
    </row>
    <row r="1595" spans="1:14" x14ac:dyDescent="0.25">
      <c r="A1595" t="s">
        <v>117</v>
      </c>
      <c r="B1595" t="s">
        <v>19</v>
      </c>
      <c r="C1595">
        <v>1</v>
      </c>
      <c r="D1595">
        <v>10</v>
      </c>
      <c r="E1595">
        <v>9.9999999999999995E-7</v>
      </c>
      <c r="F1595" t="s">
        <v>16</v>
      </c>
      <c r="G1595" t="s">
        <v>14</v>
      </c>
      <c r="H1595">
        <v>1000</v>
      </c>
      <c r="I1595">
        <v>2000</v>
      </c>
      <c r="J1595" t="s">
        <v>21</v>
      </c>
      <c r="K1595">
        <v>6.1</v>
      </c>
      <c r="L1595">
        <v>17</v>
      </c>
      <c r="M1595">
        <v>1.1337999999999999</v>
      </c>
      <c r="N1595">
        <v>17.486999999999998</v>
      </c>
    </row>
    <row r="1596" spans="1:14" x14ac:dyDescent="0.25">
      <c r="A1596" t="s">
        <v>117</v>
      </c>
      <c r="B1596" t="s">
        <v>19</v>
      </c>
      <c r="C1596">
        <v>1</v>
      </c>
      <c r="D1596">
        <v>10</v>
      </c>
      <c r="E1596">
        <v>1.0000000000000001E-5</v>
      </c>
      <c r="F1596" t="s">
        <v>16</v>
      </c>
      <c r="G1596" t="s">
        <v>14</v>
      </c>
      <c r="H1596">
        <v>1000</v>
      </c>
      <c r="I1596">
        <v>2000</v>
      </c>
      <c r="J1596" t="s">
        <v>21</v>
      </c>
      <c r="K1596">
        <v>6.1</v>
      </c>
      <c r="L1596">
        <v>17.155999999999999</v>
      </c>
      <c r="M1596">
        <v>1.1337999999999999</v>
      </c>
      <c r="N1596">
        <v>17.486999999999998</v>
      </c>
    </row>
    <row r="1597" spans="1:14" x14ac:dyDescent="0.25">
      <c r="A1597" t="s">
        <v>117</v>
      </c>
      <c r="B1597" t="s">
        <v>19</v>
      </c>
      <c r="C1597">
        <v>1</v>
      </c>
      <c r="D1597">
        <v>10</v>
      </c>
      <c r="E1597">
        <v>1E-4</v>
      </c>
      <c r="F1597" t="s">
        <v>16</v>
      </c>
      <c r="G1597" t="s">
        <v>14</v>
      </c>
      <c r="H1597">
        <v>1000</v>
      </c>
      <c r="I1597">
        <v>2000</v>
      </c>
      <c r="J1597" t="s">
        <v>21</v>
      </c>
      <c r="K1597">
        <v>6.1</v>
      </c>
      <c r="L1597">
        <v>17.155999999999999</v>
      </c>
      <c r="M1597">
        <v>1.1337999999999999</v>
      </c>
      <c r="N1597">
        <v>17.486999999999998</v>
      </c>
    </row>
    <row r="1598" spans="1:14" x14ac:dyDescent="0.25">
      <c r="A1598" t="s">
        <v>117</v>
      </c>
      <c r="B1598" t="s">
        <v>19</v>
      </c>
      <c r="C1598">
        <v>1</v>
      </c>
      <c r="D1598">
        <v>10</v>
      </c>
      <c r="E1598">
        <v>1E-3</v>
      </c>
      <c r="F1598" t="s">
        <v>16</v>
      </c>
      <c r="G1598" t="s">
        <v>14</v>
      </c>
      <c r="H1598">
        <v>1000</v>
      </c>
      <c r="I1598">
        <v>2000</v>
      </c>
      <c r="J1598" t="s">
        <v>21</v>
      </c>
      <c r="K1598">
        <v>6.1</v>
      </c>
      <c r="L1598">
        <v>17.155999999999999</v>
      </c>
      <c r="M1598">
        <v>1.1448</v>
      </c>
      <c r="N1598">
        <v>17.486000000000001</v>
      </c>
    </row>
    <row r="1599" spans="1:14" x14ac:dyDescent="0.25">
      <c r="A1599" t="s">
        <v>117</v>
      </c>
      <c r="B1599" t="s">
        <v>19</v>
      </c>
      <c r="C1599">
        <v>1</v>
      </c>
      <c r="D1599">
        <v>10</v>
      </c>
      <c r="E1599">
        <v>0.01</v>
      </c>
      <c r="F1599" t="s">
        <v>16</v>
      </c>
      <c r="G1599" t="s">
        <v>14</v>
      </c>
      <c r="H1599">
        <v>1000</v>
      </c>
      <c r="I1599">
        <v>2000</v>
      </c>
      <c r="J1599" t="s">
        <v>21</v>
      </c>
      <c r="K1599">
        <v>6.1</v>
      </c>
      <c r="L1599">
        <v>17.167000000000002</v>
      </c>
      <c r="M1599">
        <v>2.0914999999999999</v>
      </c>
      <c r="N1599">
        <v>17.401</v>
      </c>
    </row>
    <row r="1600" spans="1:14" x14ac:dyDescent="0.25">
      <c r="A1600" t="s">
        <v>117</v>
      </c>
      <c r="B1600" t="s">
        <v>19</v>
      </c>
      <c r="C1600">
        <v>1</v>
      </c>
      <c r="D1600">
        <v>10</v>
      </c>
      <c r="E1600">
        <v>0.1</v>
      </c>
      <c r="F1600" t="s">
        <v>16</v>
      </c>
      <c r="G1600" t="s">
        <v>14</v>
      </c>
      <c r="H1600">
        <v>1000</v>
      </c>
      <c r="I1600">
        <v>2000</v>
      </c>
      <c r="J1600" t="s">
        <v>21</v>
      </c>
      <c r="K1600">
        <v>46.847000000000001</v>
      </c>
      <c r="L1600">
        <v>13.84</v>
      </c>
      <c r="M1600">
        <v>43.262</v>
      </c>
      <c r="N1600">
        <v>13.840999999999999</v>
      </c>
    </row>
    <row r="1601" spans="1:14" x14ac:dyDescent="0.25">
      <c r="A1601" t="s">
        <v>117</v>
      </c>
      <c r="B1601" t="s">
        <v>19</v>
      </c>
      <c r="C1601">
        <v>1</v>
      </c>
      <c r="D1601">
        <v>10</v>
      </c>
      <c r="E1601">
        <v>9.9999999999999995E-7</v>
      </c>
      <c r="F1601" t="s">
        <v>16</v>
      </c>
      <c r="G1601" t="s">
        <v>14</v>
      </c>
      <c r="H1601">
        <v>2000</v>
      </c>
      <c r="I1601">
        <v>4000</v>
      </c>
      <c r="J1601" t="s">
        <v>21</v>
      </c>
      <c r="K1601">
        <v>12</v>
      </c>
      <c r="L1601">
        <v>46</v>
      </c>
      <c r="M1601">
        <v>8.0599000000000007</v>
      </c>
      <c r="N1601">
        <v>46.328000000000003</v>
      </c>
    </row>
    <row r="1602" spans="1:14" x14ac:dyDescent="0.25">
      <c r="A1602" t="s">
        <v>117</v>
      </c>
      <c r="B1602" t="s">
        <v>19</v>
      </c>
      <c r="C1602">
        <v>1</v>
      </c>
      <c r="D1602">
        <v>10</v>
      </c>
      <c r="E1602">
        <v>1.0000000000000001E-5</v>
      </c>
      <c r="F1602" t="s">
        <v>16</v>
      </c>
      <c r="G1602" t="s">
        <v>14</v>
      </c>
      <c r="H1602">
        <v>2000</v>
      </c>
      <c r="I1602">
        <v>4000</v>
      </c>
      <c r="J1602" t="s">
        <v>21</v>
      </c>
      <c r="K1602">
        <v>12</v>
      </c>
      <c r="L1602">
        <v>46.037999999999997</v>
      </c>
      <c r="M1602">
        <v>8.06</v>
      </c>
      <c r="N1602">
        <v>46.328000000000003</v>
      </c>
    </row>
    <row r="1603" spans="1:14" x14ac:dyDescent="0.25">
      <c r="A1603" t="s">
        <v>117</v>
      </c>
      <c r="B1603" t="s">
        <v>19</v>
      </c>
      <c r="C1603">
        <v>1</v>
      </c>
      <c r="D1603">
        <v>10</v>
      </c>
      <c r="E1603">
        <v>1E-4</v>
      </c>
      <c r="F1603" t="s">
        <v>16</v>
      </c>
      <c r="G1603" t="s">
        <v>14</v>
      </c>
      <c r="H1603">
        <v>2000</v>
      </c>
      <c r="I1603">
        <v>4000</v>
      </c>
      <c r="J1603" t="s">
        <v>21</v>
      </c>
      <c r="K1603">
        <v>12</v>
      </c>
      <c r="L1603">
        <v>46.037999999999997</v>
      </c>
      <c r="M1603">
        <v>8.06</v>
      </c>
      <c r="N1603">
        <v>46.328000000000003</v>
      </c>
    </row>
    <row r="1604" spans="1:14" x14ac:dyDescent="0.25">
      <c r="A1604" t="s">
        <v>117</v>
      </c>
      <c r="B1604" t="s">
        <v>19</v>
      </c>
      <c r="C1604">
        <v>1</v>
      </c>
      <c r="D1604">
        <v>10</v>
      </c>
      <c r="E1604">
        <v>1E-3</v>
      </c>
      <c r="F1604" t="s">
        <v>16</v>
      </c>
      <c r="G1604" t="s">
        <v>14</v>
      </c>
      <c r="H1604">
        <v>2000</v>
      </c>
      <c r="I1604">
        <v>4000</v>
      </c>
      <c r="J1604" t="s">
        <v>21</v>
      </c>
      <c r="K1604">
        <v>12</v>
      </c>
      <c r="L1604">
        <v>46.037999999999997</v>
      </c>
      <c r="M1604">
        <v>8.0602999999999998</v>
      </c>
      <c r="N1604">
        <v>46.328000000000003</v>
      </c>
    </row>
    <row r="1605" spans="1:14" x14ac:dyDescent="0.25">
      <c r="A1605" t="s">
        <v>117</v>
      </c>
      <c r="B1605" t="s">
        <v>19</v>
      </c>
      <c r="C1605">
        <v>1</v>
      </c>
      <c r="D1605">
        <v>10</v>
      </c>
      <c r="E1605">
        <v>0.01</v>
      </c>
      <c r="F1605" t="s">
        <v>16</v>
      </c>
      <c r="G1605" t="s">
        <v>14</v>
      </c>
      <c r="H1605">
        <v>2000</v>
      </c>
      <c r="I1605">
        <v>4000</v>
      </c>
      <c r="J1605" t="s">
        <v>21</v>
      </c>
      <c r="K1605">
        <v>12</v>
      </c>
      <c r="L1605">
        <v>46.042000000000002</v>
      </c>
      <c r="M1605">
        <v>8.3953000000000007</v>
      </c>
      <c r="N1605">
        <v>46.298000000000002</v>
      </c>
    </row>
    <row r="1606" spans="1:14" x14ac:dyDescent="0.25">
      <c r="A1606" t="s">
        <v>117</v>
      </c>
      <c r="B1606" t="s">
        <v>19</v>
      </c>
      <c r="C1606">
        <v>1</v>
      </c>
      <c r="D1606">
        <v>10</v>
      </c>
      <c r="E1606">
        <v>0.1</v>
      </c>
      <c r="F1606" t="s">
        <v>16</v>
      </c>
      <c r="G1606" t="s">
        <v>14</v>
      </c>
      <c r="H1606">
        <v>2000</v>
      </c>
      <c r="I1606">
        <v>4000</v>
      </c>
      <c r="J1606" t="s">
        <v>21</v>
      </c>
      <c r="K1606">
        <v>35.390999999999998</v>
      </c>
      <c r="L1606">
        <v>43.95</v>
      </c>
      <c r="M1606">
        <v>33.018000000000001</v>
      </c>
      <c r="N1606">
        <v>43.95</v>
      </c>
    </row>
    <row r="1607" spans="1:14" x14ac:dyDescent="0.25">
      <c r="A1607" t="s">
        <v>117</v>
      </c>
      <c r="B1607" t="s">
        <v>19</v>
      </c>
      <c r="C1607">
        <v>1</v>
      </c>
      <c r="D1607">
        <v>10</v>
      </c>
      <c r="E1607">
        <v>9.9999999999999995E-7</v>
      </c>
      <c r="F1607" t="s">
        <v>16</v>
      </c>
      <c r="G1607" t="s">
        <v>14</v>
      </c>
      <c r="H1607">
        <v>4000</v>
      </c>
      <c r="I1607">
        <v>8000</v>
      </c>
      <c r="J1607" t="s">
        <v>21</v>
      </c>
      <c r="K1607">
        <v>15</v>
      </c>
      <c r="L1607">
        <v>46</v>
      </c>
      <c r="M1607">
        <v>9.1631999999999998</v>
      </c>
      <c r="N1607">
        <v>46.576000000000001</v>
      </c>
    </row>
    <row r="1608" spans="1:14" x14ac:dyDescent="0.25">
      <c r="A1608" t="s">
        <v>117</v>
      </c>
      <c r="B1608" t="s">
        <v>19</v>
      </c>
      <c r="C1608">
        <v>1</v>
      </c>
      <c r="D1608">
        <v>10</v>
      </c>
      <c r="E1608">
        <v>1.0000000000000001E-5</v>
      </c>
      <c r="F1608" t="s">
        <v>16</v>
      </c>
      <c r="G1608" t="s">
        <v>14</v>
      </c>
      <c r="H1608">
        <v>4000</v>
      </c>
      <c r="I1608">
        <v>8000</v>
      </c>
      <c r="J1608" t="s">
        <v>21</v>
      </c>
      <c r="K1608">
        <v>15</v>
      </c>
      <c r="L1608">
        <v>46.325000000000003</v>
      </c>
      <c r="M1608">
        <v>9.1631999999999998</v>
      </c>
      <c r="N1608">
        <v>46.576000000000001</v>
      </c>
    </row>
    <row r="1609" spans="1:14" x14ac:dyDescent="0.25">
      <c r="A1609" t="s">
        <v>117</v>
      </c>
      <c r="B1609" t="s">
        <v>19</v>
      </c>
      <c r="C1609">
        <v>1</v>
      </c>
      <c r="D1609">
        <v>10</v>
      </c>
      <c r="E1609">
        <v>1E-4</v>
      </c>
      <c r="F1609" t="s">
        <v>16</v>
      </c>
      <c r="G1609" t="s">
        <v>14</v>
      </c>
      <c r="H1609">
        <v>4000</v>
      </c>
      <c r="I1609">
        <v>8000</v>
      </c>
      <c r="J1609" t="s">
        <v>21</v>
      </c>
      <c r="K1609">
        <v>15</v>
      </c>
      <c r="L1609">
        <v>46.325000000000003</v>
      </c>
      <c r="M1609">
        <v>9.1631999999999998</v>
      </c>
      <c r="N1609">
        <v>46.576000000000001</v>
      </c>
    </row>
    <row r="1610" spans="1:14" x14ac:dyDescent="0.25">
      <c r="A1610" t="s">
        <v>117</v>
      </c>
      <c r="B1610" t="s">
        <v>19</v>
      </c>
      <c r="C1610">
        <v>1</v>
      </c>
      <c r="D1610">
        <v>10</v>
      </c>
      <c r="E1610">
        <v>1E-3</v>
      </c>
      <c r="F1610" t="s">
        <v>16</v>
      </c>
      <c r="G1610" t="s">
        <v>14</v>
      </c>
      <c r="H1610">
        <v>4000</v>
      </c>
      <c r="I1610">
        <v>8000</v>
      </c>
      <c r="J1610" t="s">
        <v>21</v>
      </c>
      <c r="K1610">
        <v>15</v>
      </c>
      <c r="L1610">
        <v>46.325000000000003</v>
      </c>
      <c r="M1610">
        <v>9.1658000000000008</v>
      </c>
      <c r="N1610">
        <v>46.576000000000001</v>
      </c>
    </row>
    <row r="1611" spans="1:14" x14ac:dyDescent="0.25">
      <c r="A1611" t="s">
        <v>117</v>
      </c>
      <c r="B1611" t="s">
        <v>19</v>
      </c>
      <c r="C1611">
        <v>1</v>
      </c>
      <c r="D1611">
        <v>10</v>
      </c>
      <c r="E1611">
        <v>0.01</v>
      </c>
      <c r="F1611" t="s">
        <v>16</v>
      </c>
      <c r="G1611" t="s">
        <v>14</v>
      </c>
      <c r="H1611">
        <v>4000</v>
      </c>
      <c r="I1611">
        <v>8000</v>
      </c>
      <c r="J1611" t="s">
        <v>21</v>
      </c>
      <c r="K1611">
        <v>15</v>
      </c>
      <c r="L1611">
        <v>46.329000000000001</v>
      </c>
      <c r="M1611">
        <v>9.49</v>
      </c>
      <c r="N1611">
        <v>46.546999999999997</v>
      </c>
    </row>
    <row r="1612" spans="1:14" x14ac:dyDescent="0.25">
      <c r="A1612" t="s">
        <v>117</v>
      </c>
      <c r="B1612" t="s">
        <v>19</v>
      </c>
      <c r="C1612">
        <v>1</v>
      </c>
      <c r="D1612">
        <v>10</v>
      </c>
      <c r="E1612">
        <v>0.1</v>
      </c>
      <c r="F1612" t="s">
        <v>16</v>
      </c>
      <c r="G1612" t="s">
        <v>14</v>
      </c>
      <c r="H1612">
        <v>4000</v>
      </c>
      <c r="I1612">
        <v>8000</v>
      </c>
      <c r="J1612" t="s">
        <v>21</v>
      </c>
      <c r="K1612">
        <v>36.033999999999999</v>
      </c>
      <c r="L1612">
        <v>44.241</v>
      </c>
      <c r="M1612">
        <v>33.704000000000001</v>
      </c>
      <c r="N1612">
        <v>44.241</v>
      </c>
    </row>
    <row r="1613" spans="1:14" x14ac:dyDescent="0.25">
      <c r="A1613" t="s">
        <v>117</v>
      </c>
      <c r="B1613" t="s">
        <v>19</v>
      </c>
      <c r="C1613">
        <v>1</v>
      </c>
      <c r="D1613">
        <v>10</v>
      </c>
      <c r="E1613">
        <v>9.9999999999999995E-7</v>
      </c>
      <c r="F1613" t="s">
        <v>16</v>
      </c>
      <c r="G1613" t="s">
        <v>14</v>
      </c>
      <c r="H1613">
        <v>8000</v>
      </c>
      <c r="I1613">
        <v>10000</v>
      </c>
      <c r="J1613" t="s">
        <v>21</v>
      </c>
      <c r="K1613">
        <v>46</v>
      </c>
      <c r="L1613">
        <v>170</v>
      </c>
      <c r="M1613">
        <v>11.528</v>
      </c>
      <c r="N1613">
        <v>173.36</v>
      </c>
    </row>
    <row r="1614" spans="1:14" x14ac:dyDescent="0.25">
      <c r="A1614" t="s">
        <v>117</v>
      </c>
      <c r="B1614" t="s">
        <v>19</v>
      </c>
      <c r="C1614">
        <v>1</v>
      </c>
      <c r="D1614">
        <v>10</v>
      </c>
      <c r="E1614">
        <v>1.0000000000000001E-5</v>
      </c>
      <c r="F1614" t="s">
        <v>16</v>
      </c>
      <c r="G1614" t="s">
        <v>14</v>
      </c>
      <c r="H1614">
        <v>8000</v>
      </c>
      <c r="I1614">
        <v>10000</v>
      </c>
      <c r="J1614" t="s">
        <v>21</v>
      </c>
      <c r="K1614">
        <v>46</v>
      </c>
      <c r="L1614">
        <v>170.12</v>
      </c>
      <c r="M1614">
        <v>11.529</v>
      </c>
      <c r="N1614">
        <v>173.36</v>
      </c>
    </row>
    <row r="1615" spans="1:14" x14ac:dyDescent="0.25">
      <c r="A1615" t="s">
        <v>117</v>
      </c>
      <c r="B1615" t="s">
        <v>19</v>
      </c>
      <c r="C1615">
        <v>1</v>
      </c>
      <c r="D1615">
        <v>10</v>
      </c>
      <c r="E1615">
        <v>1E-4</v>
      </c>
      <c r="F1615" t="s">
        <v>16</v>
      </c>
      <c r="G1615" t="s">
        <v>14</v>
      </c>
      <c r="H1615">
        <v>8000</v>
      </c>
      <c r="I1615">
        <v>10000</v>
      </c>
      <c r="J1615" t="s">
        <v>21</v>
      </c>
      <c r="K1615">
        <v>46</v>
      </c>
      <c r="L1615">
        <v>170.12</v>
      </c>
      <c r="M1615">
        <v>11.529</v>
      </c>
      <c r="N1615">
        <v>173.36</v>
      </c>
    </row>
    <row r="1616" spans="1:14" x14ac:dyDescent="0.25">
      <c r="A1616" t="s">
        <v>117</v>
      </c>
      <c r="B1616" t="s">
        <v>19</v>
      </c>
      <c r="C1616">
        <v>1</v>
      </c>
      <c r="D1616">
        <v>10</v>
      </c>
      <c r="E1616">
        <v>1E-3</v>
      </c>
      <c r="F1616" t="s">
        <v>16</v>
      </c>
      <c r="G1616" t="s">
        <v>14</v>
      </c>
      <c r="H1616">
        <v>8000</v>
      </c>
      <c r="I1616">
        <v>10000</v>
      </c>
      <c r="J1616" t="s">
        <v>21</v>
      </c>
      <c r="K1616">
        <v>46</v>
      </c>
      <c r="L1616">
        <v>170.12</v>
      </c>
      <c r="M1616">
        <v>11.584</v>
      </c>
      <c r="N1616">
        <v>173.35</v>
      </c>
    </row>
    <row r="1617" spans="1:14" x14ac:dyDescent="0.25">
      <c r="A1617" t="s">
        <v>117</v>
      </c>
      <c r="B1617" t="s">
        <v>19</v>
      </c>
      <c r="C1617">
        <v>1</v>
      </c>
      <c r="D1617">
        <v>10</v>
      </c>
      <c r="E1617">
        <v>0.01</v>
      </c>
      <c r="F1617" t="s">
        <v>16</v>
      </c>
      <c r="G1617" t="s">
        <v>14</v>
      </c>
      <c r="H1617">
        <v>8000</v>
      </c>
      <c r="I1617">
        <v>10000</v>
      </c>
      <c r="J1617" t="s">
        <v>21</v>
      </c>
      <c r="K1617">
        <v>46</v>
      </c>
      <c r="L1617">
        <v>170.12</v>
      </c>
      <c r="M1617">
        <v>11.629</v>
      </c>
      <c r="N1617">
        <v>173.35</v>
      </c>
    </row>
    <row r="1618" spans="1:14" x14ac:dyDescent="0.25">
      <c r="A1618" t="s">
        <v>117</v>
      </c>
      <c r="B1618" t="s">
        <v>19</v>
      </c>
      <c r="C1618">
        <v>1</v>
      </c>
      <c r="D1618">
        <v>10</v>
      </c>
      <c r="E1618">
        <v>0.1</v>
      </c>
      <c r="F1618" t="s">
        <v>16</v>
      </c>
      <c r="G1618" t="s">
        <v>14</v>
      </c>
      <c r="H1618">
        <v>8000</v>
      </c>
      <c r="I1618">
        <v>10000</v>
      </c>
      <c r="J1618" t="s">
        <v>21</v>
      </c>
      <c r="K1618">
        <v>46</v>
      </c>
      <c r="L1618">
        <v>170.24</v>
      </c>
      <c r="M1618">
        <v>20.344000000000001</v>
      </c>
      <c r="N1618">
        <v>172.48</v>
      </c>
    </row>
    <row r="1619" spans="1:14" x14ac:dyDescent="0.25">
      <c r="A1619" t="s">
        <v>117</v>
      </c>
      <c r="B1619" t="s">
        <v>19</v>
      </c>
      <c r="C1619">
        <v>10</v>
      </c>
      <c r="D1619">
        <v>100</v>
      </c>
      <c r="E1619">
        <v>1.0000000000000001E-5</v>
      </c>
      <c r="F1619" t="s">
        <v>16</v>
      </c>
      <c r="G1619" t="s">
        <v>14</v>
      </c>
      <c r="H1619">
        <v>100</v>
      </c>
      <c r="I1619">
        <v>300</v>
      </c>
      <c r="J1619" t="s">
        <v>21</v>
      </c>
      <c r="K1619">
        <v>15</v>
      </c>
      <c r="L1619">
        <v>4.5999999999999996</v>
      </c>
      <c r="M1619">
        <v>11.574999999999999</v>
      </c>
      <c r="N1619">
        <v>4.6268000000000002</v>
      </c>
    </row>
    <row r="1620" spans="1:14" x14ac:dyDescent="0.25">
      <c r="A1620" t="s">
        <v>117</v>
      </c>
      <c r="B1620" t="s">
        <v>19</v>
      </c>
      <c r="C1620">
        <v>10</v>
      </c>
      <c r="D1620">
        <v>100</v>
      </c>
      <c r="E1620">
        <v>1E-4</v>
      </c>
      <c r="F1620" t="s">
        <v>16</v>
      </c>
      <c r="G1620" t="s">
        <v>14</v>
      </c>
      <c r="H1620">
        <v>100</v>
      </c>
      <c r="I1620">
        <v>300</v>
      </c>
      <c r="J1620" t="s">
        <v>21</v>
      </c>
      <c r="K1620">
        <v>15</v>
      </c>
      <c r="L1620">
        <v>4.6028000000000002</v>
      </c>
      <c r="M1620">
        <v>11.574999999999999</v>
      </c>
      <c r="N1620">
        <v>4.6268000000000002</v>
      </c>
    </row>
    <row r="1621" spans="1:14" x14ac:dyDescent="0.25">
      <c r="A1621" t="s">
        <v>117</v>
      </c>
      <c r="B1621" t="s">
        <v>19</v>
      </c>
      <c r="C1621">
        <v>10</v>
      </c>
      <c r="D1621">
        <v>100</v>
      </c>
      <c r="E1621">
        <v>1E-3</v>
      </c>
      <c r="F1621" t="s">
        <v>16</v>
      </c>
      <c r="G1621" t="s">
        <v>14</v>
      </c>
      <c r="H1621">
        <v>100</v>
      </c>
      <c r="I1621">
        <v>300</v>
      </c>
      <c r="J1621" t="s">
        <v>21</v>
      </c>
      <c r="K1621">
        <v>15</v>
      </c>
      <c r="L1621">
        <v>4.6028000000000002</v>
      </c>
      <c r="M1621">
        <v>11.576000000000001</v>
      </c>
      <c r="N1621">
        <v>4.6268000000000002</v>
      </c>
    </row>
    <row r="1622" spans="1:14" x14ac:dyDescent="0.25">
      <c r="A1622" t="s">
        <v>117</v>
      </c>
      <c r="B1622" t="s">
        <v>19</v>
      </c>
      <c r="C1622">
        <v>10</v>
      </c>
      <c r="D1622">
        <v>100</v>
      </c>
      <c r="E1622">
        <v>0.01</v>
      </c>
      <c r="F1622" t="s">
        <v>16</v>
      </c>
      <c r="G1622" t="s">
        <v>14</v>
      </c>
      <c r="H1622">
        <v>100</v>
      </c>
      <c r="I1622">
        <v>300</v>
      </c>
      <c r="J1622" t="s">
        <v>21</v>
      </c>
      <c r="K1622">
        <v>15</v>
      </c>
      <c r="L1622">
        <v>4.6032999999999999</v>
      </c>
      <c r="M1622">
        <v>11.89</v>
      </c>
      <c r="N1622">
        <v>4.6239999999999997</v>
      </c>
    </row>
    <row r="1623" spans="1:14" x14ac:dyDescent="0.25">
      <c r="A1623" t="s">
        <v>117</v>
      </c>
      <c r="B1623" t="s">
        <v>19</v>
      </c>
      <c r="C1623">
        <v>10</v>
      </c>
      <c r="D1623">
        <v>100</v>
      </c>
      <c r="E1623">
        <v>0.1</v>
      </c>
      <c r="F1623" t="s">
        <v>16</v>
      </c>
      <c r="G1623" t="s">
        <v>14</v>
      </c>
      <c r="H1623">
        <v>100</v>
      </c>
      <c r="I1623">
        <v>300</v>
      </c>
      <c r="J1623" t="s">
        <v>21</v>
      </c>
      <c r="K1623">
        <v>37.774999999999999</v>
      </c>
      <c r="L1623">
        <v>4.4000000000000004</v>
      </c>
      <c r="M1623">
        <v>37.725999999999999</v>
      </c>
      <c r="N1623">
        <v>4.4002999999999997</v>
      </c>
    </row>
    <row r="1624" spans="1:14" x14ac:dyDescent="0.25">
      <c r="A1624" t="s">
        <v>117</v>
      </c>
      <c r="B1624" t="s">
        <v>19</v>
      </c>
      <c r="C1624">
        <v>10</v>
      </c>
      <c r="D1624">
        <v>100</v>
      </c>
      <c r="E1624">
        <v>1</v>
      </c>
      <c r="F1624" t="s">
        <v>16</v>
      </c>
      <c r="G1624" t="s">
        <v>14</v>
      </c>
      <c r="H1624">
        <v>100</v>
      </c>
      <c r="I1624">
        <v>300</v>
      </c>
      <c r="J1624" t="s">
        <v>21</v>
      </c>
      <c r="K1624">
        <v>561.72</v>
      </c>
      <c r="L1624">
        <v>1.8549</v>
      </c>
      <c r="M1624">
        <v>536.24</v>
      </c>
      <c r="N1624">
        <v>1.8547</v>
      </c>
    </row>
    <row r="1625" spans="1:14" x14ac:dyDescent="0.25">
      <c r="A1625" t="s">
        <v>117</v>
      </c>
      <c r="B1625" t="s">
        <v>19</v>
      </c>
      <c r="C1625">
        <v>10</v>
      </c>
      <c r="D1625">
        <v>100</v>
      </c>
      <c r="E1625">
        <v>1.0000000000000001E-5</v>
      </c>
      <c r="F1625" t="s">
        <v>16</v>
      </c>
      <c r="G1625" t="s">
        <v>14</v>
      </c>
      <c r="H1625">
        <v>300</v>
      </c>
      <c r="I1625">
        <v>1000</v>
      </c>
      <c r="J1625" t="s">
        <v>21</v>
      </c>
      <c r="K1625">
        <v>46</v>
      </c>
      <c r="L1625">
        <v>17</v>
      </c>
      <c r="M1625">
        <v>12.317</v>
      </c>
      <c r="N1625">
        <v>17.334</v>
      </c>
    </row>
    <row r="1626" spans="1:14" x14ac:dyDescent="0.25">
      <c r="A1626" t="s">
        <v>117</v>
      </c>
      <c r="B1626" t="s">
        <v>19</v>
      </c>
      <c r="C1626">
        <v>10</v>
      </c>
      <c r="D1626">
        <v>100</v>
      </c>
      <c r="E1626">
        <v>1E-4</v>
      </c>
      <c r="F1626" t="s">
        <v>16</v>
      </c>
      <c r="G1626" t="s">
        <v>14</v>
      </c>
      <c r="H1626">
        <v>300</v>
      </c>
      <c r="I1626">
        <v>1000</v>
      </c>
      <c r="J1626" t="s">
        <v>21</v>
      </c>
      <c r="K1626">
        <v>46</v>
      </c>
      <c r="L1626">
        <v>17.018999999999998</v>
      </c>
      <c r="M1626">
        <v>12.318</v>
      </c>
      <c r="N1626">
        <v>17.334</v>
      </c>
    </row>
    <row r="1627" spans="1:14" x14ac:dyDescent="0.25">
      <c r="A1627" t="s">
        <v>117</v>
      </c>
      <c r="B1627" t="s">
        <v>19</v>
      </c>
      <c r="C1627">
        <v>10</v>
      </c>
      <c r="D1627">
        <v>100</v>
      </c>
      <c r="E1627">
        <v>1E-3</v>
      </c>
      <c r="F1627" t="s">
        <v>16</v>
      </c>
      <c r="G1627" t="s">
        <v>14</v>
      </c>
      <c r="H1627">
        <v>300</v>
      </c>
      <c r="I1627">
        <v>1000</v>
      </c>
      <c r="J1627" t="s">
        <v>21</v>
      </c>
      <c r="K1627">
        <v>46</v>
      </c>
      <c r="L1627">
        <v>17.018999999999998</v>
      </c>
      <c r="M1627">
        <v>12.318</v>
      </c>
      <c r="N1627">
        <v>17.334</v>
      </c>
    </row>
    <row r="1628" spans="1:14" x14ac:dyDescent="0.25">
      <c r="A1628" t="s">
        <v>117</v>
      </c>
      <c r="B1628" t="s">
        <v>19</v>
      </c>
      <c r="C1628">
        <v>10</v>
      </c>
      <c r="D1628">
        <v>100</v>
      </c>
      <c r="E1628">
        <v>0.01</v>
      </c>
      <c r="F1628" t="s">
        <v>16</v>
      </c>
      <c r="G1628" t="s">
        <v>14</v>
      </c>
      <c r="H1628">
        <v>300</v>
      </c>
      <c r="I1628">
        <v>1000</v>
      </c>
      <c r="J1628" t="s">
        <v>21</v>
      </c>
      <c r="K1628">
        <v>46</v>
      </c>
      <c r="L1628">
        <v>17.018999999999998</v>
      </c>
      <c r="M1628">
        <v>12.427</v>
      </c>
      <c r="N1628">
        <v>17.332999999999998</v>
      </c>
    </row>
    <row r="1629" spans="1:14" x14ac:dyDescent="0.25">
      <c r="A1629" t="s">
        <v>117</v>
      </c>
      <c r="B1629" t="s">
        <v>19</v>
      </c>
      <c r="C1629">
        <v>10</v>
      </c>
      <c r="D1629">
        <v>100</v>
      </c>
      <c r="E1629">
        <v>0.1</v>
      </c>
      <c r="F1629" t="s">
        <v>16</v>
      </c>
      <c r="G1629" t="s">
        <v>14</v>
      </c>
      <c r="H1629">
        <v>300</v>
      </c>
      <c r="I1629">
        <v>1000</v>
      </c>
      <c r="J1629" t="s">
        <v>21</v>
      </c>
      <c r="K1629">
        <v>46</v>
      </c>
      <c r="L1629">
        <v>17.03</v>
      </c>
      <c r="M1629">
        <v>21.972000000000001</v>
      </c>
      <c r="N1629">
        <v>17.247</v>
      </c>
    </row>
    <row r="1630" spans="1:14" x14ac:dyDescent="0.25">
      <c r="A1630" t="s">
        <v>117</v>
      </c>
      <c r="B1630" t="s">
        <v>19</v>
      </c>
      <c r="C1630">
        <v>10</v>
      </c>
      <c r="D1630">
        <v>100</v>
      </c>
      <c r="E1630">
        <v>1</v>
      </c>
      <c r="F1630" t="s">
        <v>16</v>
      </c>
      <c r="G1630" t="s">
        <v>14</v>
      </c>
      <c r="H1630">
        <v>300</v>
      </c>
      <c r="I1630">
        <v>1000</v>
      </c>
      <c r="J1630" t="s">
        <v>21</v>
      </c>
      <c r="K1630">
        <v>469.61</v>
      </c>
      <c r="L1630">
        <v>13.691000000000001</v>
      </c>
      <c r="M1630">
        <v>433.99</v>
      </c>
      <c r="N1630">
        <v>13.692</v>
      </c>
    </row>
    <row r="1631" spans="1:14" x14ac:dyDescent="0.25">
      <c r="A1631" t="s">
        <v>117</v>
      </c>
      <c r="B1631" t="s">
        <v>19</v>
      </c>
      <c r="C1631">
        <v>100</v>
      </c>
      <c r="D1631">
        <v>1000</v>
      </c>
      <c r="E1631">
        <v>1E-4</v>
      </c>
      <c r="F1631" t="s">
        <v>16</v>
      </c>
      <c r="G1631" t="s">
        <v>14</v>
      </c>
      <c r="H1631">
        <v>1</v>
      </c>
      <c r="I1631">
        <v>20</v>
      </c>
      <c r="J1631" t="s">
        <v>21</v>
      </c>
      <c r="K1631">
        <v>23</v>
      </c>
      <c r="L1631">
        <v>0.7</v>
      </c>
      <c r="M1631">
        <v>23.055</v>
      </c>
      <c r="N1631">
        <v>0.69386999999999999</v>
      </c>
    </row>
    <row r="1632" spans="1:14" x14ac:dyDescent="0.25">
      <c r="A1632" t="s">
        <v>117</v>
      </c>
      <c r="B1632" t="s">
        <v>19</v>
      </c>
      <c r="C1632">
        <v>100</v>
      </c>
      <c r="D1632">
        <v>1000</v>
      </c>
      <c r="E1632">
        <v>1E-3</v>
      </c>
      <c r="F1632" t="s">
        <v>16</v>
      </c>
      <c r="G1632" t="s">
        <v>14</v>
      </c>
      <c r="H1632">
        <v>1</v>
      </c>
      <c r="I1632">
        <v>20</v>
      </c>
      <c r="J1632" t="s">
        <v>21</v>
      </c>
      <c r="K1632">
        <v>23</v>
      </c>
      <c r="L1632">
        <v>0.7</v>
      </c>
      <c r="M1632">
        <v>23.062999999999999</v>
      </c>
      <c r="N1632">
        <v>0.69386000000000003</v>
      </c>
    </row>
    <row r="1633" spans="1:14" x14ac:dyDescent="0.25">
      <c r="A1633" t="s">
        <v>117</v>
      </c>
      <c r="B1633" t="s">
        <v>19</v>
      </c>
      <c r="C1633">
        <v>100</v>
      </c>
      <c r="D1633">
        <v>1000</v>
      </c>
      <c r="E1633">
        <v>0.01</v>
      </c>
      <c r="F1633" t="s">
        <v>16</v>
      </c>
      <c r="G1633" t="s">
        <v>14</v>
      </c>
      <c r="H1633">
        <v>1</v>
      </c>
      <c r="I1633">
        <v>20</v>
      </c>
      <c r="J1633" t="s">
        <v>21</v>
      </c>
      <c r="K1633">
        <v>23</v>
      </c>
      <c r="L1633">
        <v>0.7</v>
      </c>
      <c r="M1633">
        <v>23.256</v>
      </c>
      <c r="N1633">
        <v>0.69369000000000003</v>
      </c>
    </row>
    <row r="1634" spans="1:14" x14ac:dyDescent="0.25">
      <c r="A1634" t="s">
        <v>117</v>
      </c>
      <c r="B1634" t="s">
        <v>19</v>
      </c>
      <c r="C1634">
        <v>100</v>
      </c>
      <c r="D1634">
        <v>1000</v>
      </c>
      <c r="E1634">
        <v>0.1</v>
      </c>
      <c r="F1634" t="s">
        <v>16</v>
      </c>
      <c r="G1634" t="s">
        <v>14</v>
      </c>
      <c r="H1634">
        <v>1</v>
      </c>
      <c r="I1634">
        <v>20</v>
      </c>
      <c r="J1634" t="s">
        <v>21</v>
      </c>
      <c r="K1634">
        <v>40.883000000000003</v>
      </c>
      <c r="L1634">
        <v>0.68211999999999995</v>
      </c>
      <c r="M1634">
        <v>41.185000000000002</v>
      </c>
      <c r="N1634">
        <v>0.67806</v>
      </c>
    </row>
    <row r="1635" spans="1:14" x14ac:dyDescent="0.25">
      <c r="A1635" t="s">
        <v>117</v>
      </c>
      <c r="B1635" t="s">
        <v>19</v>
      </c>
      <c r="C1635">
        <v>100</v>
      </c>
      <c r="D1635">
        <v>1000</v>
      </c>
      <c r="E1635">
        <v>1</v>
      </c>
      <c r="F1635" t="s">
        <v>16</v>
      </c>
      <c r="G1635" t="s">
        <v>14</v>
      </c>
      <c r="H1635">
        <v>1</v>
      </c>
      <c r="I1635">
        <v>20</v>
      </c>
      <c r="J1635" t="s">
        <v>21</v>
      </c>
      <c r="K1635">
        <v>547.47</v>
      </c>
      <c r="L1635">
        <v>0.37317</v>
      </c>
      <c r="M1635">
        <v>547.4</v>
      </c>
      <c r="N1635">
        <v>0.37309999999999999</v>
      </c>
    </row>
    <row r="1636" spans="1:14" x14ac:dyDescent="0.25">
      <c r="A1636" t="s">
        <v>117</v>
      </c>
      <c r="B1636" t="s">
        <v>19</v>
      </c>
      <c r="C1636">
        <v>100</v>
      </c>
      <c r="D1636">
        <v>1000</v>
      </c>
      <c r="E1636">
        <v>1E-4</v>
      </c>
      <c r="F1636" t="s">
        <v>16</v>
      </c>
      <c r="G1636" t="s">
        <v>14</v>
      </c>
      <c r="H1636">
        <v>20</v>
      </c>
      <c r="I1636">
        <v>50</v>
      </c>
      <c r="J1636" t="s">
        <v>21</v>
      </c>
      <c r="K1636">
        <v>23</v>
      </c>
      <c r="L1636">
        <v>1.4</v>
      </c>
      <c r="M1636">
        <v>22.895</v>
      </c>
      <c r="N1636">
        <v>1.3895999999999999</v>
      </c>
    </row>
    <row r="1637" spans="1:14" x14ac:dyDescent="0.25">
      <c r="A1637" t="s">
        <v>117</v>
      </c>
      <c r="B1637" t="s">
        <v>19</v>
      </c>
      <c r="C1637">
        <v>100</v>
      </c>
      <c r="D1637">
        <v>1000</v>
      </c>
      <c r="E1637">
        <v>1E-3</v>
      </c>
      <c r="F1637" t="s">
        <v>16</v>
      </c>
      <c r="G1637" t="s">
        <v>14</v>
      </c>
      <c r="H1637">
        <v>20</v>
      </c>
      <c r="I1637">
        <v>50</v>
      </c>
      <c r="J1637" t="s">
        <v>21</v>
      </c>
      <c r="K1637">
        <v>23</v>
      </c>
      <c r="L1637">
        <v>1.4</v>
      </c>
      <c r="M1637">
        <v>22.896000000000001</v>
      </c>
      <c r="N1637">
        <v>1.3895999999999999</v>
      </c>
    </row>
    <row r="1638" spans="1:14" x14ac:dyDescent="0.25">
      <c r="A1638" t="s">
        <v>117</v>
      </c>
      <c r="B1638" t="s">
        <v>19</v>
      </c>
      <c r="C1638">
        <v>100</v>
      </c>
      <c r="D1638">
        <v>1000</v>
      </c>
      <c r="E1638">
        <v>0.01</v>
      </c>
      <c r="F1638" t="s">
        <v>16</v>
      </c>
      <c r="G1638" t="s">
        <v>14</v>
      </c>
      <c r="H1638">
        <v>20</v>
      </c>
      <c r="I1638">
        <v>50</v>
      </c>
      <c r="J1638" t="s">
        <v>21</v>
      </c>
      <c r="K1638">
        <v>23</v>
      </c>
      <c r="L1638">
        <v>1.4</v>
      </c>
      <c r="M1638">
        <v>23.007000000000001</v>
      </c>
      <c r="N1638">
        <v>1.3895</v>
      </c>
    </row>
    <row r="1639" spans="1:14" x14ac:dyDescent="0.25">
      <c r="A1639" t="s">
        <v>117</v>
      </c>
      <c r="B1639" t="s">
        <v>19</v>
      </c>
      <c r="C1639">
        <v>100</v>
      </c>
      <c r="D1639">
        <v>1000</v>
      </c>
      <c r="E1639">
        <v>0.1</v>
      </c>
      <c r="F1639" t="s">
        <v>16</v>
      </c>
      <c r="G1639" t="s">
        <v>14</v>
      </c>
      <c r="H1639">
        <v>20</v>
      </c>
      <c r="I1639">
        <v>50</v>
      </c>
      <c r="J1639" t="s">
        <v>21</v>
      </c>
      <c r="K1639">
        <v>33.01</v>
      </c>
      <c r="L1639">
        <v>1.39</v>
      </c>
      <c r="M1639">
        <v>33.875</v>
      </c>
      <c r="N1639">
        <v>1.3797999999999999</v>
      </c>
    </row>
    <row r="1640" spans="1:14" x14ac:dyDescent="0.25">
      <c r="A1640" t="s">
        <v>117</v>
      </c>
      <c r="B1640" t="s">
        <v>19</v>
      </c>
      <c r="C1640">
        <v>100</v>
      </c>
      <c r="D1640">
        <v>1000</v>
      </c>
      <c r="E1640">
        <v>1</v>
      </c>
      <c r="F1640" t="s">
        <v>16</v>
      </c>
      <c r="G1640" t="s">
        <v>14</v>
      </c>
      <c r="H1640">
        <v>20</v>
      </c>
      <c r="I1640">
        <v>50</v>
      </c>
      <c r="J1640" t="s">
        <v>21</v>
      </c>
      <c r="K1640">
        <v>496.92</v>
      </c>
      <c r="L1640">
        <v>1.0291999999999999</v>
      </c>
      <c r="M1640">
        <v>496.68</v>
      </c>
      <c r="N1640">
        <v>1.0293000000000001</v>
      </c>
    </row>
    <row r="1641" spans="1:14" x14ac:dyDescent="0.25">
      <c r="A1641" t="s">
        <v>117</v>
      </c>
      <c r="B1641" t="s">
        <v>19</v>
      </c>
      <c r="C1641">
        <v>100</v>
      </c>
      <c r="D1641">
        <v>1000</v>
      </c>
      <c r="E1641">
        <v>1E-4</v>
      </c>
      <c r="F1641" t="s">
        <v>16</v>
      </c>
      <c r="G1641" t="s">
        <v>14</v>
      </c>
      <c r="H1641">
        <v>50</v>
      </c>
      <c r="I1641">
        <v>100</v>
      </c>
      <c r="J1641" t="s">
        <v>21</v>
      </c>
      <c r="K1641">
        <v>23</v>
      </c>
      <c r="L1641">
        <v>3.5</v>
      </c>
      <c r="M1641">
        <v>23.116</v>
      </c>
      <c r="N1641">
        <v>3.4655999999999998</v>
      </c>
    </row>
    <row r="1642" spans="1:14" x14ac:dyDescent="0.25">
      <c r="A1642" t="s">
        <v>117</v>
      </c>
      <c r="B1642" t="s">
        <v>19</v>
      </c>
      <c r="C1642">
        <v>100</v>
      </c>
      <c r="D1642">
        <v>1000</v>
      </c>
      <c r="E1642">
        <v>1E-3</v>
      </c>
      <c r="F1642" t="s">
        <v>16</v>
      </c>
      <c r="G1642" t="s">
        <v>14</v>
      </c>
      <c r="H1642">
        <v>50</v>
      </c>
      <c r="I1642">
        <v>100</v>
      </c>
      <c r="J1642" t="s">
        <v>21</v>
      </c>
      <c r="K1642">
        <v>23</v>
      </c>
      <c r="L1642">
        <v>3.5</v>
      </c>
      <c r="M1642">
        <v>23.117000000000001</v>
      </c>
      <c r="N1642">
        <v>3.4655999999999998</v>
      </c>
    </row>
    <row r="1643" spans="1:14" x14ac:dyDescent="0.25">
      <c r="A1643" t="s">
        <v>117</v>
      </c>
      <c r="B1643" t="s">
        <v>19</v>
      </c>
      <c r="C1643">
        <v>100</v>
      </c>
      <c r="D1643">
        <v>1000</v>
      </c>
      <c r="E1643">
        <v>0.01</v>
      </c>
      <c r="F1643" t="s">
        <v>16</v>
      </c>
      <c r="G1643" t="s">
        <v>14</v>
      </c>
      <c r="H1643">
        <v>50</v>
      </c>
      <c r="I1643">
        <v>100</v>
      </c>
      <c r="J1643" t="s">
        <v>21</v>
      </c>
      <c r="K1643">
        <v>23</v>
      </c>
      <c r="L1643">
        <v>3.5</v>
      </c>
      <c r="M1643">
        <v>23.152999999999999</v>
      </c>
      <c r="N1643">
        <v>3.4655999999999998</v>
      </c>
    </row>
    <row r="1644" spans="1:14" x14ac:dyDescent="0.25">
      <c r="A1644" t="s">
        <v>117</v>
      </c>
      <c r="B1644" t="s">
        <v>19</v>
      </c>
      <c r="C1644">
        <v>100</v>
      </c>
      <c r="D1644">
        <v>1000</v>
      </c>
      <c r="E1644">
        <v>0.1</v>
      </c>
      <c r="F1644" t="s">
        <v>16</v>
      </c>
      <c r="G1644" t="s">
        <v>14</v>
      </c>
      <c r="H1644">
        <v>50</v>
      </c>
      <c r="I1644">
        <v>100</v>
      </c>
      <c r="J1644" t="s">
        <v>21</v>
      </c>
      <c r="K1644">
        <v>24.483000000000001</v>
      </c>
      <c r="L1644">
        <v>3.4984999999999999</v>
      </c>
      <c r="M1644">
        <v>28.03</v>
      </c>
      <c r="N1644">
        <v>3.4611999999999998</v>
      </c>
    </row>
    <row r="1645" spans="1:14" x14ac:dyDescent="0.25">
      <c r="A1645" t="s">
        <v>117</v>
      </c>
      <c r="B1645" t="s">
        <v>19</v>
      </c>
      <c r="C1645">
        <v>100</v>
      </c>
      <c r="D1645">
        <v>1000</v>
      </c>
      <c r="E1645">
        <v>1</v>
      </c>
      <c r="F1645" t="s">
        <v>16</v>
      </c>
      <c r="G1645" t="s">
        <v>14</v>
      </c>
      <c r="H1645">
        <v>50</v>
      </c>
      <c r="I1645">
        <v>100</v>
      </c>
      <c r="J1645" t="s">
        <v>21</v>
      </c>
      <c r="K1645">
        <v>369.25</v>
      </c>
      <c r="L1645">
        <v>3.1671</v>
      </c>
      <c r="M1645">
        <v>368.87</v>
      </c>
      <c r="N1645">
        <v>3.1673</v>
      </c>
    </row>
    <row r="1646" spans="1:14" x14ac:dyDescent="0.25">
      <c r="A1646" t="s">
        <v>117</v>
      </c>
      <c r="B1646" t="s">
        <v>19</v>
      </c>
      <c r="C1646">
        <v>0</v>
      </c>
      <c r="D1646">
        <v>0.01</v>
      </c>
      <c r="E1646">
        <v>1E-8</v>
      </c>
      <c r="F1646" t="s">
        <v>16</v>
      </c>
      <c r="G1646" t="s">
        <v>15</v>
      </c>
      <c r="H1646">
        <v>1E-3</v>
      </c>
      <c r="I1646">
        <v>0.04</v>
      </c>
      <c r="J1646" t="s">
        <v>21</v>
      </c>
      <c r="K1646">
        <v>4.5</v>
      </c>
      <c r="L1646">
        <v>310</v>
      </c>
      <c r="M1646">
        <v>4.3849</v>
      </c>
      <c r="N1646">
        <v>312.12</v>
      </c>
    </row>
    <row r="1647" spans="1:14" x14ac:dyDescent="0.25">
      <c r="A1647" t="s">
        <v>117</v>
      </c>
      <c r="B1647" t="s">
        <v>19</v>
      </c>
      <c r="C1647">
        <v>0</v>
      </c>
      <c r="D1647">
        <v>0.01</v>
      </c>
      <c r="E1647">
        <v>9.9999999999999995E-8</v>
      </c>
      <c r="F1647" t="s">
        <v>16</v>
      </c>
      <c r="G1647" t="s">
        <v>15</v>
      </c>
      <c r="H1647">
        <v>1E-3</v>
      </c>
      <c r="I1647">
        <v>0.04</v>
      </c>
      <c r="J1647" t="s">
        <v>21</v>
      </c>
      <c r="K1647">
        <v>4.5</v>
      </c>
      <c r="L1647">
        <v>312.16000000000003</v>
      </c>
      <c r="M1647">
        <v>4.3853</v>
      </c>
      <c r="N1647">
        <v>312.11</v>
      </c>
    </row>
    <row r="1648" spans="1:14" x14ac:dyDescent="0.25">
      <c r="A1648" t="s">
        <v>117</v>
      </c>
      <c r="B1648" t="s">
        <v>19</v>
      </c>
      <c r="C1648">
        <v>0</v>
      </c>
      <c r="D1648">
        <v>0.01</v>
      </c>
      <c r="E1648">
        <v>9.9999999999999995E-7</v>
      </c>
      <c r="F1648" t="s">
        <v>16</v>
      </c>
      <c r="G1648" t="s">
        <v>15</v>
      </c>
      <c r="H1648">
        <v>1E-3</v>
      </c>
      <c r="I1648">
        <v>0.04</v>
      </c>
      <c r="J1648" t="s">
        <v>21</v>
      </c>
      <c r="K1648">
        <v>4.5</v>
      </c>
      <c r="L1648">
        <v>310.77</v>
      </c>
      <c r="M1648">
        <v>4.4226000000000001</v>
      </c>
      <c r="N1648">
        <v>310.57</v>
      </c>
    </row>
    <row r="1649" spans="1:14" x14ac:dyDescent="0.25">
      <c r="A1649" t="s">
        <v>117</v>
      </c>
      <c r="B1649" t="s">
        <v>19</v>
      </c>
      <c r="C1649">
        <v>0</v>
      </c>
      <c r="D1649">
        <v>0.01</v>
      </c>
      <c r="E1649">
        <v>1.0000000000000001E-5</v>
      </c>
      <c r="F1649" t="s">
        <v>16</v>
      </c>
      <c r="G1649" t="s">
        <v>15</v>
      </c>
      <c r="H1649">
        <v>1E-3</v>
      </c>
      <c r="I1649">
        <v>0.04</v>
      </c>
      <c r="J1649" t="s">
        <v>21</v>
      </c>
      <c r="K1649">
        <v>7.2506000000000004</v>
      </c>
      <c r="L1649">
        <v>223.08</v>
      </c>
      <c r="M1649">
        <v>7.2465999999999999</v>
      </c>
      <c r="N1649">
        <v>222.31</v>
      </c>
    </row>
    <row r="1650" spans="1:14" x14ac:dyDescent="0.25">
      <c r="A1650" t="s">
        <v>117</v>
      </c>
      <c r="B1650" t="s">
        <v>19</v>
      </c>
      <c r="C1650">
        <v>0</v>
      </c>
      <c r="D1650">
        <v>0.01</v>
      </c>
      <c r="E1650">
        <v>1E-4</v>
      </c>
      <c r="F1650" t="s">
        <v>16</v>
      </c>
      <c r="G1650" t="s">
        <v>15</v>
      </c>
      <c r="H1650">
        <v>1E-3</v>
      </c>
      <c r="I1650">
        <v>0.04</v>
      </c>
      <c r="J1650" t="s">
        <v>21</v>
      </c>
      <c r="K1650">
        <v>57.902999999999999</v>
      </c>
      <c r="L1650">
        <v>32.603000000000002</v>
      </c>
      <c r="M1650">
        <v>57.901000000000003</v>
      </c>
      <c r="N1650">
        <v>32.045000000000002</v>
      </c>
    </row>
    <row r="1651" spans="1:14" x14ac:dyDescent="0.25">
      <c r="A1651" t="s">
        <v>117</v>
      </c>
      <c r="B1651" t="s">
        <v>19</v>
      </c>
      <c r="C1651">
        <v>0</v>
      </c>
      <c r="D1651">
        <v>0.01</v>
      </c>
      <c r="E1651">
        <v>1E-3</v>
      </c>
      <c r="F1651" t="s">
        <v>16</v>
      </c>
      <c r="G1651" t="s">
        <v>15</v>
      </c>
      <c r="H1651">
        <v>1E-3</v>
      </c>
      <c r="I1651">
        <v>0.04</v>
      </c>
      <c r="J1651" t="s">
        <v>21</v>
      </c>
      <c r="K1651">
        <v>577.37</v>
      </c>
      <c r="L1651">
        <v>3.4481000000000002</v>
      </c>
      <c r="M1651">
        <v>577.37</v>
      </c>
      <c r="N1651">
        <v>3.2223999999999999</v>
      </c>
    </row>
    <row r="1652" spans="1:14" x14ac:dyDescent="0.25">
      <c r="A1652" t="s">
        <v>117</v>
      </c>
      <c r="B1652" t="s">
        <v>19</v>
      </c>
      <c r="C1652">
        <v>0</v>
      </c>
      <c r="D1652">
        <v>0.01</v>
      </c>
      <c r="E1652">
        <v>1E-8</v>
      </c>
      <c r="F1652" t="s">
        <v>16</v>
      </c>
      <c r="G1652" t="s">
        <v>15</v>
      </c>
      <c r="H1652">
        <v>0.04</v>
      </c>
      <c r="I1652">
        <v>1</v>
      </c>
      <c r="J1652" t="s">
        <v>21</v>
      </c>
      <c r="K1652">
        <v>3</v>
      </c>
      <c r="L1652">
        <v>160</v>
      </c>
      <c r="M1652">
        <v>2.9725000000000001</v>
      </c>
      <c r="N1652">
        <v>162.69</v>
      </c>
    </row>
    <row r="1653" spans="1:14" x14ac:dyDescent="0.25">
      <c r="A1653" t="s">
        <v>117</v>
      </c>
      <c r="B1653" t="s">
        <v>19</v>
      </c>
      <c r="C1653">
        <v>0</v>
      </c>
      <c r="D1653">
        <v>0.01</v>
      </c>
      <c r="E1653">
        <v>9.9999999999999995E-8</v>
      </c>
      <c r="F1653" t="s">
        <v>16</v>
      </c>
      <c r="G1653" t="s">
        <v>15</v>
      </c>
      <c r="H1653">
        <v>0.04</v>
      </c>
      <c r="I1653">
        <v>1</v>
      </c>
      <c r="J1653" t="s">
        <v>21</v>
      </c>
      <c r="K1653">
        <v>3</v>
      </c>
      <c r="L1653">
        <v>162.76</v>
      </c>
      <c r="M1653">
        <v>2.9731000000000001</v>
      </c>
      <c r="N1653">
        <v>162.66999999999999</v>
      </c>
    </row>
    <row r="1654" spans="1:14" x14ac:dyDescent="0.25">
      <c r="A1654" t="s">
        <v>117</v>
      </c>
      <c r="B1654" t="s">
        <v>19</v>
      </c>
      <c r="C1654">
        <v>0</v>
      </c>
      <c r="D1654">
        <v>0.01</v>
      </c>
      <c r="E1654">
        <v>9.9999999999999995E-7</v>
      </c>
      <c r="F1654" t="s">
        <v>16</v>
      </c>
      <c r="G1654" t="s">
        <v>15</v>
      </c>
      <c r="H1654">
        <v>0.04</v>
      </c>
      <c r="I1654">
        <v>1</v>
      </c>
      <c r="J1654" t="s">
        <v>21</v>
      </c>
      <c r="K1654">
        <v>3.0304000000000002</v>
      </c>
      <c r="L1654">
        <v>161.11000000000001</v>
      </c>
      <c r="M1654">
        <v>3.028</v>
      </c>
      <c r="N1654">
        <v>160.75</v>
      </c>
    </row>
    <row r="1655" spans="1:14" x14ac:dyDescent="0.25">
      <c r="A1655" t="s">
        <v>117</v>
      </c>
      <c r="B1655" t="s">
        <v>19</v>
      </c>
      <c r="C1655">
        <v>0</v>
      </c>
      <c r="D1655">
        <v>0.01</v>
      </c>
      <c r="E1655">
        <v>1.0000000000000001E-5</v>
      </c>
      <c r="F1655" t="s">
        <v>16</v>
      </c>
      <c r="G1655" t="s">
        <v>15</v>
      </c>
      <c r="H1655">
        <v>0.04</v>
      </c>
      <c r="I1655">
        <v>1</v>
      </c>
      <c r="J1655" t="s">
        <v>21</v>
      </c>
      <c r="K1655">
        <v>6.4968000000000004</v>
      </c>
      <c r="L1655">
        <v>89.968999999999994</v>
      </c>
      <c r="M1655">
        <v>6.4923999999999999</v>
      </c>
      <c r="N1655">
        <v>88.921999999999997</v>
      </c>
    </row>
    <row r="1656" spans="1:14" x14ac:dyDescent="0.25">
      <c r="A1656" t="s">
        <v>117</v>
      </c>
      <c r="B1656" t="s">
        <v>19</v>
      </c>
      <c r="C1656">
        <v>0</v>
      </c>
      <c r="D1656">
        <v>0.01</v>
      </c>
      <c r="E1656">
        <v>1E-4</v>
      </c>
      <c r="F1656" t="s">
        <v>16</v>
      </c>
      <c r="G1656" t="s">
        <v>15</v>
      </c>
      <c r="H1656">
        <v>0.04</v>
      </c>
      <c r="I1656">
        <v>1</v>
      </c>
      <c r="J1656" t="s">
        <v>21</v>
      </c>
      <c r="K1656">
        <v>57.814</v>
      </c>
      <c r="L1656">
        <v>11.228999999999999</v>
      </c>
      <c r="M1656">
        <v>57.811999999999998</v>
      </c>
      <c r="N1656">
        <v>10.667</v>
      </c>
    </row>
    <row r="1657" spans="1:14" x14ac:dyDescent="0.25">
      <c r="A1657" t="s">
        <v>117</v>
      </c>
      <c r="B1657" t="s">
        <v>19</v>
      </c>
      <c r="C1657">
        <v>0</v>
      </c>
      <c r="D1657">
        <v>0.01</v>
      </c>
      <c r="E1657">
        <v>1E-3</v>
      </c>
      <c r="F1657" t="s">
        <v>16</v>
      </c>
      <c r="G1657" t="s">
        <v>15</v>
      </c>
      <c r="H1657">
        <v>0.04</v>
      </c>
      <c r="I1657">
        <v>1</v>
      </c>
      <c r="J1657" t="s">
        <v>21</v>
      </c>
      <c r="K1657">
        <v>577.36</v>
      </c>
      <c r="L1657">
        <v>1.2948</v>
      </c>
      <c r="M1657">
        <v>577.36</v>
      </c>
      <c r="N1657">
        <v>1.0690999999999999</v>
      </c>
    </row>
    <row r="1658" spans="1:14" x14ac:dyDescent="0.25">
      <c r="A1658" t="s">
        <v>117</v>
      </c>
      <c r="B1658" t="s">
        <v>19</v>
      </c>
      <c r="C1658">
        <v>0</v>
      </c>
      <c r="D1658">
        <v>0.01</v>
      </c>
      <c r="E1658">
        <v>9.9999999999999995E-8</v>
      </c>
      <c r="F1658" t="s">
        <v>16</v>
      </c>
      <c r="G1658" t="s">
        <v>15</v>
      </c>
      <c r="H1658">
        <v>1</v>
      </c>
      <c r="I1658">
        <v>20</v>
      </c>
      <c r="J1658" t="s">
        <v>21</v>
      </c>
      <c r="K1658">
        <v>3.1</v>
      </c>
      <c r="L1658">
        <v>250</v>
      </c>
      <c r="M1658">
        <v>3.0556000000000001</v>
      </c>
      <c r="N1658">
        <v>254.12</v>
      </c>
    </row>
    <row r="1659" spans="1:14" x14ac:dyDescent="0.25">
      <c r="A1659" t="s">
        <v>117</v>
      </c>
      <c r="B1659" t="s">
        <v>19</v>
      </c>
      <c r="C1659">
        <v>0</v>
      </c>
      <c r="D1659">
        <v>0.01</v>
      </c>
      <c r="E1659">
        <v>1E-8</v>
      </c>
      <c r="F1659" t="s">
        <v>16</v>
      </c>
      <c r="G1659" t="s">
        <v>15</v>
      </c>
      <c r="H1659">
        <v>1</v>
      </c>
      <c r="I1659">
        <v>20</v>
      </c>
      <c r="J1659" t="s">
        <v>21</v>
      </c>
      <c r="K1659">
        <v>3.1</v>
      </c>
      <c r="L1659">
        <v>254.16</v>
      </c>
      <c r="M1659">
        <v>3.0562999999999998</v>
      </c>
      <c r="N1659">
        <v>254.09</v>
      </c>
    </row>
    <row r="1660" spans="1:14" x14ac:dyDescent="0.25">
      <c r="A1660" t="s">
        <v>117</v>
      </c>
      <c r="B1660" t="s">
        <v>19</v>
      </c>
      <c r="C1660">
        <v>0</v>
      </c>
      <c r="D1660">
        <v>0.01</v>
      </c>
      <c r="E1660">
        <v>9.9999999999999995E-7</v>
      </c>
      <c r="F1660" t="s">
        <v>16</v>
      </c>
      <c r="G1660" t="s">
        <v>15</v>
      </c>
      <c r="H1660">
        <v>1</v>
      </c>
      <c r="I1660">
        <v>20</v>
      </c>
      <c r="J1660" t="s">
        <v>21</v>
      </c>
      <c r="K1660">
        <v>3.1118999999999999</v>
      </c>
      <c r="L1660">
        <v>251.96</v>
      </c>
      <c r="M1660">
        <v>3.1095999999999999</v>
      </c>
      <c r="N1660">
        <v>251.7</v>
      </c>
    </row>
    <row r="1661" spans="1:14" x14ac:dyDescent="0.25">
      <c r="A1661" t="s">
        <v>117</v>
      </c>
      <c r="B1661" t="s">
        <v>19</v>
      </c>
      <c r="C1661">
        <v>0</v>
      </c>
      <c r="D1661">
        <v>0.01</v>
      </c>
      <c r="E1661">
        <v>1.0000000000000001E-5</v>
      </c>
      <c r="F1661" t="s">
        <v>16</v>
      </c>
      <c r="G1661" t="s">
        <v>15</v>
      </c>
      <c r="H1661">
        <v>1</v>
      </c>
      <c r="I1661">
        <v>20</v>
      </c>
      <c r="J1661" t="s">
        <v>21</v>
      </c>
      <c r="K1661">
        <v>6.5335000000000001</v>
      </c>
      <c r="L1661">
        <v>152.12</v>
      </c>
      <c r="M1661">
        <v>6.5290999999999997</v>
      </c>
      <c r="N1661">
        <v>151.19</v>
      </c>
    </row>
    <row r="1662" spans="1:14" x14ac:dyDescent="0.25">
      <c r="A1662" t="s">
        <v>117</v>
      </c>
      <c r="B1662" t="s">
        <v>19</v>
      </c>
      <c r="C1662">
        <v>0</v>
      </c>
      <c r="D1662">
        <v>0.01</v>
      </c>
      <c r="E1662">
        <v>1E-4</v>
      </c>
      <c r="F1662" t="s">
        <v>16</v>
      </c>
      <c r="G1662" t="s">
        <v>15</v>
      </c>
      <c r="H1662">
        <v>1</v>
      </c>
      <c r="I1662">
        <v>20</v>
      </c>
      <c r="J1662" t="s">
        <v>21</v>
      </c>
      <c r="K1662">
        <v>57.817999999999998</v>
      </c>
      <c r="L1662">
        <v>19.600000000000001</v>
      </c>
      <c r="M1662">
        <v>57.816000000000003</v>
      </c>
      <c r="N1662">
        <v>19.039000000000001</v>
      </c>
    </row>
    <row r="1663" spans="1:14" x14ac:dyDescent="0.25">
      <c r="A1663" t="s">
        <v>117</v>
      </c>
      <c r="B1663" t="s">
        <v>19</v>
      </c>
      <c r="C1663">
        <v>0</v>
      </c>
      <c r="D1663">
        <v>0.01</v>
      </c>
      <c r="E1663">
        <v>1E-3</v>
      </c>
      <c r="F1663" t="s">
        <v>16</v>
      </c>
      <c r="G1663" t="s">
        <v>15</v>
      </c>
      <c r="H1663">
        <v>1</v>
      </c>
      <c r="I1663">
        <v>20</v>
      </c>
      <c r="J1663" t="s">
        <v>21</v>
      </c>
      <c r="K1663">
        <v>577.36</v>
      </c>
      <c r="L1663">
        <v>2.1354000000000002</v>
      </c>
      <c r="M1663">
        <v>577.36</v>
      </c>
      <c r="N1663">
        <v>1.9097</v>
      </c>
    </row>
    <row r="1664" spans="1:14" x14ac:dyDescent="0.25">
      <c r="A1664" t="s">
        <v>117</v>
      </c>
      <c r="B1664" t="s">
        <v>19</v>
      </c>
      <c r="C1664">
        <v>0</v>
      </c>
      <c r="D1664">
        <v>0.01</v>
      </c>
      <c r="E1664">
        <v>1E-8</v>
      </c>
      <c r="F1664" t="s">
        <v>16</v>
      </c>
      <c r="G1664" t="s">
        <v>15</v>
      </c>
      <c r="H1664">
        <v>20</v>
      </c>
      <c r="I1664">
        <v>50</v>
      </c>
      <c r="J1664" t="s">
        <v>21</v>
      </c>
      <c r="K1664">
        <v>5.6</v>
      </c>
      <c r="L1664">
        <v>840</v>
      </c>
      <c r="M1664">
        <v>5.5358000000000001</v>
      </c>
      <c r="N1664">
        <v>839.05</v>
      </c>
    </row>
    <row r="1665" spans="1:14" x14ac:dyDescent="0.25">
      <c r="A1665" t="s">
        <v>117</v>
      </c>
      <c r="B1665" t="s">
        <v>19</v>
      </c>
      <c r="C1665">
        <v>0</v>
      </c>
      <c r="D1665">
        <v>0.01</v>
      </c>
      <c r="E1665">
        <v>9.9999999999999995E-8</v>
      </c>
      <c r="F1665" t="s">
        <v>16</v>
      </c>
      <c r="G1665" t="s">
        <v>15</v>
      </c>
      <c r="H1665">
        <v>20</v>
      </c>
      <c r="I1665">
        <v>50</v>
      </c>
      <c r="J1665" t="s">
        <v>21</v>
      </c>
      <c r="K1665">
        <v>5.6</v>
      </c>
      <c r="L1665">
        <v>839.02</v>
      </c>
      <c r="M1665">
        <v>5.5362</v>
      </c>
      <c r="N1665">
        <v>839.03</v>
      </c>
    </row>
    <row r="1666" spans="1:14" x14ac:dyDescent="0.25">
      <c r="A1666" t="s">
        <v>117</v>
      </c>
      <c r="B1666" t="s">
        <v>19</v>
      </c>
      <c r="C1666">
        <v>0</v>
      </c>
      <c r="D1666">
        <v>0.01</v>
      </c>
      <c r="E1666">
        <v>9.9999999999999995E-7</v>
      </c>
      <c r="F1666" t="s">
        <v>16</v>
      </c>
      <c r="G1666" t="s">
        <v>15</v>
      </c>
      <c r="H1666">
        <v>20</v>
      </c>
      <c r="I1666">
        <v>50</v>
      </c>
      <c r="J1666" t="s">
        <v>21</v>
      </c>
      <c r="K1666">
        <v>5.6</v>
      </c>
      <c r="L1666">
        <v>837.24</v>
      </c>
      <c r="M1666">
        <v>5.5655999999999999</v>
      </c>
      <c r="N1666">
        <v>837.27</v>
      </c>
    </row>
    <row r="1667" spans="1:14" x14ac:dyDescent="0.25">
      <c r="A1667" t="s">
        <v>117</v>
      </c>
      <c r="B1667" t="s">
        <v>19</v>
      </c>
      <c r="C1667">
        <v>0</v>
      </c>
      <c r="D1667">
        <v>0.01</v>
      </c>
      <c r="E1667">
        <v>1.0000000000000001E-5</v>
      </c>
      <c r="F1667" t="s">
        <v>16</v>
      </c>
      <c r="G1667" t="s">
        <v>15</v>
      </c>
      <c r="H1667">
        <v>20</v>
      </c>
      <c r="I1667">
        <v>50</v>
      </c>
      <c r="J1667" t="s">
        <v>21</v>
      </c>
      <c r="K1667">
        <v>7.9955999999999996</v>
      </c>
      <c r="L1667">
        <v>709.13</v>
      </c>
      <c r="M1667">
        <v>7.9861000000000004</v>
      </c>
      <c r="N1667">
        <v>708.96</v>
      </c>
    </row>
    <row r="1668" spans="1:14" x14ac:dyDescent="0.25">
      <c r="A1668" t="s">
        <v>117</v>
      </c>
      <c r="B1668" t="s">
        <v>19</v>
      </c>
      <c r="C1668">
        <v>0</v>
      </c>
      <c r="D1668">
        <v>0.01</v>
      </c>
      <c r="E1668">
        <v>1E-4</v>
      </c>
      <c r="F1668" t="s">
        <v>16</v>
      </c>
      <c r="G1668" t="s">
        <v>15</v>
      </c>
      <c r="H1668">
        <v>20</v>
      </c>
      <c r="I1668">
        <v>50</v>
      </c>
      <c r="J1668" t="s">
        <v>21</v>
      </c>
      <c r="K1668">
        <v>58</v>
      </c>
      <c r="L1668">
        <v>140.31</v>
      </c>
      <c r="M1668">
        <v>57.994</v>
      </c>
      <c r="N1668">
        <v>139.69999999999999</v>
      </c>
    </row>
    <row r="1669" spans="1:14" x14ac:dyDescent="0.25">
      <c r="A1669" t="s">
        <v>117</v>
      </c>
      <c r="B1669" t="s">
        <v>19</v>
      </c>
      <c r="C1669">
        <v>0</v>
      </c>
      <c r="D1669">
        <v>0.01</v>
      </c>
      <c r="E1669">
        <v>1E-3</v>
      </c>
      <c r="F1669" t="s">
        <v>16</v>
      </c>
      <c r="G1669" t="s">
        <v>15</v>
      </c>
      <c r="H1669">
        <v>20</v>
      </c>
      <c r="I1669">
        <v>50</v>
      </c>
      <c r="J1669" t="s">
        <v>21</v>
      </c>
      <c r="K1669">
        <v>577.38</v>
      </c>
      <c r="L1669">
        <v>14.459</v>
      </c>
      <c r="M1669">
        <v>577.37</v>
      </c>
      <c r="N1669">
        <v>14.2</v>
      </c>
    </row>
    <row r="1670" spans="1:14" x14ac:dyDescent="0.25">
      <c r="A1670" t="s">
        <v>117</v>
      </c>
      <c r="B1670" t="s">
        <v>19</v>
      </c>
      <c r="C1670">
        <v>0</v>
      </c>
      <c r="D1670">
        <v>0.01</v>
      </c>
      <c r="E1670">
        <v>1E-8</v>
      </c>
      <c r="F1670" t="s">
        <v>16</v>
      </c>
      <c r="G1670" t="s">
        <v>15</v>
      </c>
      <c r="H1670">
        <v>50</v>
      </c>
      <c r="I1670">
        <v>100</v>
      </c>
      <c r="J1670" t="s">
        <v>21</v>
      </c>
      <c r="K1670">
        <v>8.8000000000000007</v>
      </c>
      <c r="L1670">
        <v>5100</v>
      </c>
      <c r="M1670">
        <v>8.3102999999999998</v>
      </c>
      <c r="N1670">
        <v>5147.5</v>
      </c>
    </row>
    <row r="1671" spans="1:14" x14ac:dyDescent="0.25">
      <c r="A1671" t="s">
        <v>117</v>
      </c>
      <c r="B1671" t="s">
        <v>19</v>
      </c>
      <c r="C1671">
        <v>0</v>
      </c>
      <c r="D1671">
        <v>0.01</v>
      </c>
      <c r="E1671">
        <v>9.9999999999999995E-8</v>
      </c>
      <c r="F1671" t="s">
        <v>16</v>
      </c>
      <c r="G1671" t="s">
        <v>15</v>
      </c>
      <c r="H1671">
        <v>50</v>
      </c>
      <c r="I1671">
        <v>100</v>
      </c>
      <c r="J1671" t="s">
        <v>21</v>
      </c>
      <c r="K1671">
        <v>8.8000000000000007</v>
      </c>
      <c r="L1671">
        <v>5147.5</v>
      </c>
      <c r="M1671">
        <v>8.3102999999999998</v>
      </c>
      <c r="N1671">
        <v>5147.5</v>
      </c>
    </row>
    <row r="1672" spans="1:14" x14ac:dyDescent="0.25">
      <c r="A1672" t="s">
        <v>117</v>
      </c>
      <c r="B1672" t="s">
        <v>19</v>
      </c>
      <c r="C1672">
        <v>0</v>
      </c>
      <c r="D1672">
        <v>0.01</v>
      </c>
      <c r="E1672">
        <v>9.9999999999999995E-7</v>
      </c>
      <c r="F1672" t="s">
        <v>16</v>
      </c>
      <c r="G1672" t="s">
        <v>15</v>
      </c>
      <c r="H1672">
        <v>50</v>
      </c>
      <c r="I1672">
        <v>100</v>
      </c>
      <c r="J1672" t="s">
        <v>21</v>
      </c>
      <c r="K1672">
        <v>8.8000000000000007</v>
      </c>
      <c r="L1672">
        <v>5145.7</v>
      </c>
      <c r="M1672">
        <v>8.3291000000000004</v>
      </c>
      <c r="N1672">
        <v>5145.8999999999996</v>
      </c>
    </row>
    <row r="1673" spans="1:14" x14ac:dyDescent="0.25">
      <c r="A1673" t="s">
        <v>117</v>
      </c>
      <c r="B1673" t="s">
        <v>19</v>
      </c>
      <c r="C1673">
        <v>0</v>
      </c>
      <c r="D1673">
        <v>0.01</v>
      </c>
      <c r="E1673">
        <v>1.0000000000000001E-5</v>
      </c>
      <c r="F1673" t="s">
        <v>16</v>
      </c>
      <c r="G1673" t="s">
        <v>15</v>
      </c>
      <c r="H1673">
        <v>50</v>
      </c>
      <c r="I1673">
        <v>100</v>
      </c>
      <c r="J1673" t="s">
        <v>21</v>
      </c>
      <c r="K1673">
        <v>10.061999999999999</v>
      </c>
      <c r="L1673">
        <v>5001.3</v>
      </c>
      <c r="M1673">
        <v>10.045999999999999</v>
      </c>
      <c r="N1673">
        <v>5001.8</v>
      </c>
    </row>
    <row r="1674" spans="1:14" x14ac:dyDescent="0.25">
      <c r="A1674" t="s">
        <v>117</v>
      </c>
      <c r="B1674" t="s">
        <v>19</v>
      </c>
      <c r="C1674">
        <v>0</v>
      </c>
      <c r="D1674">
        <v>0.01</v>
      </c>
      <c r="E1674">
        <v>1E-4</v>
      </c>
      <c r="F1674" t="s">
        <v>16</v>
      </c>
      <c r="G1674" t="s">
        <v>15</v>
      </c>
      <c r="H1674">
        <v>50</v>
      </c>
      <c r="I1674">
        <v>100</v>
      </c>
      <c r="J1674" t="s">
        <v>21</v>
      </c>
      <c r="K1674">
        <v>58.167999999999999</v>
      </c>
      <c r="L1674">
        <v>2497.6999999999998</v>
      </c>
      <c r="M1674">
        <v>58.156999999999996</v>
      </c>
      <c r="N1674">
        <v>2495.6</v>
      </c>
    </row>
    <row r="1675" spans="1:14" x14ac:dyDescent="0.25">
      <c r="A1675" t="s">
        <v>117</v>
      </c>
      <c r="B1675" t="s">
        <v>19</v>
      </c>
      <c r="C1675">
        <v>0</v>
      </c>
      <c r="D1675">
        <v>0.01</v>
      </c>
      <c r="E1675">
        <v>1E-3</v>
      </c>
      <c r="F1675" t="s">
        <v>16</v>
      </c>
      <c r="G1675" t="s">
        <v>15</v>
      </c>
      <c r="H1675">
        <v>50</v>
      </c>
      <c r="I1675">
        <v>100</v>
      </c>
      <c r="J1675" t="s">
        <v>21</v>
      </c>
      <c r="K1675">
        <v>577.4</v>
      </c>
      <c r="L1675">
        <v>306.39</v>
      </c>
      <c r="M1675">
        <v>577.16999999999996</v>
      </c>
      <c r="N1675">
        <v>305.02</v>
      </c>
    </row>
    <row r="1676" spans="1:14" x14ac:dyDescent="0.25">
      <c r="A1676" t="s">
        <v>117</v>
      </c>
      <c r="B1676" t="s">
        <v>19</v>
      </c>
      <c r="C1676">
        <v>0</v>
      </c>
      <c r="D1676">
        <v>0.01</v>
      </c>
      <c r="E1676">
        <v>1E-8</v>
      </c>
      <c r="F1676" t="s">
        <v>16</v>
      </c>
      <c r="G1676" t="s">
        <v>15</v>
      </c>
      <c r="H1676">
        <v>100</v>
      </c>
      <c r="I1676">
        <v>300</v>
      </c>
      <c r="J1676" t="s">
        <v>21</v>
      </c>
      <c r="K1676">
        <v>4.2</v>
      </c>
      <c r="L1676">
        <v>46000</v>
      </c>
      <c r="M1676">
        <v>2.8932000000000002</v>
      </c>
      <c r="N1676">
        <v>46131</v>
      </c>
    </row>
    <row r="1677" spans="1:14" x14ac:dyDescent="0.25">
      <c r="A1677" t="s">
        <v>117</v>
      </c>
      <c r="B1677" t="s">
        <v>19</v>
      </c>
      <c r="C1677">
        <v>0</v>
      </c>
      <c r="D1677">
        <v>0.01</v>
      </c>
      <c r="E1677">
        <v>9.9999999999999995E-8</v>
      </c>
      <c r="F1677" t="s">
        <v>16</v>
      </c>
      <c r="G1677" t="s">
        <v>15</v>
      </c>
      <c r="H1677">
        <v>100</v>
      </c>
      <c r="I1677">
        <v>300</v>
      </c>
      <c r="J1677" t="s">
        <v>21</v>
      </c>
      <c r="K1677">
        <v>4.2</v>
      </c>
      <c r="L1677">
        <v>46000</v>
      </c>
      <c r="M1677">
        <v>2.8935</v>
      </c>
      <c r="N1677">
        <v>46131</v>
      </c>
    </row>
    <row r="1678" spans="1:14" x14ac:dyDescent="0.25">
      <c r="A1678" t="s">
        <v>117</v>
      </c>
      <c r="B1678" t="s">
        <v>19</v>
      </c>
      <c r="C1678">
        <v>0</v>
      </c>
      <c r="D1678">
        <v>0.01</v>
      </c>
      <c r="E1678">
        <v>9.9999999999999995E-7</v>
      </c>
      <c r="F1678" t="s">
        <v>16</v>
      </c>
      <c r="G1678" t="s">
        <v>15</v>
      </c>
      <c r="H1678">
        <v>100</v>
      </c>
      <c r="I1678">
        <v>300</v>
      </c>
      <c r="J1678" t="s">
        <v>21</v>
      </c>
      <c r="K1678">
        <v>4.2004999999999999</v>
      </c>
      <c r="L1678">
        <v>46000</v>
      </c>
      <c r="M1678">
        <v>2.919</v>
      </c>
      <c r="N1678">
        <v>46128</v>
      </c>
    </row>
    <row r="1679" spans="1:14" x14ac:dyDescent="0.25">
      <c r="A1679" t="s">
        <v>117</v>
      </c>
      <c r="B1679" t="s">
        <v>19</v>
      </c>
      <c r="C1679">
        <v>0</v>
      </c>
      <c r="D1679">
        <v>0.01</v>
      </c>
      <c r="E1679">
        <v>1.0000000000000001E-5</v>
      </c>
      <c r="F1679" t="s">
        <v>16</v>
      </c>
      <c r="G1679" t="s">
        <v>15</v>
      </c>
      <c r="H1679">
        <v>100</v>
      </c>
      <c r="I1679">
        <v>300</v>
      </c>
      <c r="J1679" t="s">
        <v>21</v>
      </c>
      <c r="K1679">
        <v>4.9503000000000004</v>
      </c>
      <c r="L1679">
        <v>45929</v>
      </c>
      <c r="M1679">
        <v>4.8762999999999996</v>
      </c>
      <c r="N1679">
        <v>45936</v>
      </c>
    </row>
    <row r="1680" spans="1:14" x14ac:dyDescent="0.25">
      <c r="A1680" t="s">
        <v>117</v>
      </c>
      <c r="B1680" t="s">
        <v>19</v>
      </c>
      <c r="C1680">
        <v>0</v>
      </c>
      <c r="D1680">
        <v>0.01</v>
      </c>
      <c r="E1680">
        <v>1E-4</v>
      </c>
      <c r="F1680" t="s">
        <v>16</v>
      </c>
      <c r="G1680" t="s">
        <v>15</v>
      </c>
      <c r="H1680">
        <v>100</v>
      </c>
      <c r="I1680">
        <v>300</v>
      </c>
      <c r="J1680" t="s">
        <v>21</v>
      </c>
      <c r="K1680">
        <v>54.13</v>
      </c>
      <c r="L1680">
        <v>41367</v>
      </c>
      <c r="M1680">
        <v>54.085999999999999</v>
      </c>
      <c r="N1680">
        <v>41369</v>
      </c>
    </row>
    <row r="1681" spans="1:14" x14ac:dyDescent="0.25">
      <c r="A1681" t="s">
        <v>117</v>
      </c>
      <c r="B1681" t="s">
        <v>19</v>
      </c>
      <c r="C1681">
        <v>0</v>
      </c>
      <c r="D1681">
        <v>0.01</v>
      </c>
      <c r="E1681">
        <v>1E-3</v>
      </c>
      <c r="F1681" t="s">
        <v>16</v>
      </c>
      <c r="G1681" t="s">
        <v>15</v>
      </c>
      <c r="H1681">
        <v>100</v>
      </c>
      <c r="I1681">
        <v>300</v>
      </c>
      <c r="J1681" t="s">
        <v>21</v>
      </c>
      <c r="K1681">
        <v>575.77</v>
      </c>
      <c r="L1681">
        <v>16511</v>
      </c>
      <c r="M1681">
        <v>573.27</v>
      </c>
      <c r="N1681">
        <v>16507</v>
      </c>
    </row>
    <row r="1682" spans="1:14" x14ac:dyDescent="0.25">
      <c r="A1682" t="s">
        <v>117</v>
      </c>
      <c r="B1682" t="s">
        <v>19</v>
      </c>
      <c r="C1682">
        <v>0</v>
      </c>
      <c r="D1682">
        <v>0.01</v>
      </c>
      <c r="E1682">
        <v>1E-8</v>
      </c>
      <c r="F1682" t="s">
        <v>16</v>
      </c>
      <c r="G1682" t="s">
        <v>15</v>
      </c>
      <c r="H1682">
        <v>300</v>
      </c>
      <c r="I1682">
        <v>1000</v>
      </c>
      <c r="J1682" t="s">
        <v>21</v>
      </c>
      <c r="K1682">
        <v>18</v>
      </c>
      <c r="L1682">
        <v>45000</v>
      </c>
      <c r="M1682">
        <v>12.904</v>
      </c>
      <c r="N1682">
        <v>45496</v>
      </c>
    </row>
    <row r="1683" spans="1:14" x14ac:dyDescent="0.25">
      <c r="A1683" t="s">
        <v>117</v>
      </c>
      <c r="B1683" t="s">
        <v>19</v>
      </c>
      <c r="C1683">
        <v>0</v>
      </c>
      <c r="D1683">
        <v>0.01</v>
      </c>
      <c r="E1683">
        <v>9.9999999999999995E-8</v>
      </c>
      <c r="F1683" t="s">
        <v>16</v>
      </c>
      <c r="G1683" t="s">
        <v>15</v>
      </c>
      <c r="H1683">
        <v>300</v>
      </c>
      <c r="I1683">
        <v>1000</v>
      </c>
      <c r="J1683" t="s">
        <v>21</v>
      </c>
      <c r="K1683">
        <v>18</v>
      </c>
      <c r="L1683">
        <v>45496</v>
      </c>
      <c r="M1683">
        <v>12.904</v>
      </c>
      <c r="N1683">
        <v>45496</v>
      </c>
    </row>
    <row r="1684" spans="1:14" x14ac:dyDescent="0.25">
      <c r="A1684" t="s">
        <v>117</v>
      </c>
      <c r="B1684" t="s">
        <v>19</v>
      </c>
      <c r="C1684">
        <v>0</v>
      </c>
      <c r="D1684">
        <v>0.01</v>
      </c>
      <c r="E1684">
        <v>9.9999999999999995E-7</v>
      </c>
      <c r="F1684" t="s">
        <v>16</v>
      </c>
      <c r="G1684" t="s">
        <v>15</v>
      </c>
      <c r="H1684">
        <v>300</v>
      </c>
      <c r="I1684">
        <v>1000</v>
      </c>
      <c r="J1684" t="s">
        <v>21</v>
      </c>
      <c r="K1684">
        <v>18</v>
      </c>
      <c r="L1684">
        <v>45495</v>
      </c>
      <c r="M1684">
        <v>12.914999999999999</v>
      </c>
      <c r="N1684">
        <v>45495</v>
      </c>
    </row>
    <row r="1685" spans="1:14" x14ac:dyDescent="0.25">
      <c r="A1685" t="s">
        <v>117</v>
      </c>
      <c r="B1685" t="s">
        <v>19</v>
      </c>
      <c r="C1685">
        <v>0</v>
      </c>
      <c r="D1685">
        <v>0.01</v>
      </c>
      <c r="E1685">
        <v>1.0000000000000001E-5</v>
      </c>
      <c r="F1685" t="s">
        <v>16</v>
      </c>
      <c r="G1685" t="s">
        <v>15</v>
      </c>
      <c r="H1685">
        <v>300</v>
      </c>
      <c r="I1685">
        <v>1000</v>
      </c>
      <c r="J1685" t="s">
        <v>21</v>
      </c>
      <c r="K1685">
        <v>18</v>
      </c>
      <c r="L1685">
        <v>45403</v>
      </c>
      <c r="M1685">
        <v>13.84</v>
      </c>
      <c r="N1685">
        <v>45406</v>
      </c>
    </row>
    <row r="1686" spans="1:14" x14ac:dyDescent="0.25">
      <c r="A1686" t="s">
        <v>117</v>
      </c>
      <c r="B1686" t="s">
        <v>19</v>
      </c>
      <c r="C1686">
        <v>0</v>
      </c>
      <c r="D1686">
        <v>0.01</v>
      </c>
      <c r="E1686">
        <v>1E-4</v>
      </c>
      <c r="F1686" t="s">
        <v>16</v>
      </c>
      <c r="G1686" t="s">
        <v>15</v>
      </c>
      <c r="H1686">
        <v>300</v>
      </c>
      <c r="I1686">
        <v>1000</v>
      </c>
      <c r="J1686" t="s">
        <v>21</v>
      </c>
      <c r="K1686">
        <v>56.207000000000001</v>
      </c>
      <c r="L1686">
        <v>41523</v>
      </c>
      <c r="M1686">
        <v>56.162999999999997</v>
      </c>
      <c r="N1686">
        <v>41525</v>
      </c>
    </row>
    <row r="1687" spans="1:14" x14ac:dyDescent="0.25">
      <c r="A1687" t="s">
        <v>117</v>
      </c>
      <c r="B1687" t="s">
        <v>19</v>
      </c>
      <c r="C1687">
        <v>0</v>
      </c>
      <c r="D1687">
        <v>0.01</v>
      </c>
      <c r="E1687">
        <v>1E-3</v>
      </c>
      <c r="F1687" t="s">
        <v>16</v>
      </c>
      <c r="G1687" t="s">
        <v>15</v>
      </c>
      <c r="H1687">
        <v>300</v>
      </c>
      <c r="I1687">
        <v>1000</v>
      </c>
      <c r="J1687" t="s">
        <v>21</v>
      </c>
      <c r="K1687">
        <v>575.97</v>
      </c>
      <c r="L1687">
        <v>16722</v>
      </c>
      <c r="M1687">
        <v>573.47</v>
      </c>
      <c r="N1687">
        <v>16718</v>
      </c>
    </row>
    <row r="1688" spans="1:14" x14ac:dyDescent="0.25">
      <c r="A1688" t="s">
        <v>117</v>
      </c>
      <c r="B1688" t="s">
        <v>19</v>
      </c>
      <c r="C1688">
        <v>0.01</v>
      </c>
      <c r="D1688">
        <v>0.1</v>
      </c>
      <c r="E1688">
        <v>1E-8</v>
      </c>
      <c r="F1688" t="s">
        <v>16</v>
      </c>
      <c r="G1688" t="s">
        <v>15</v>
      </c>
      <c r="H1688">
        <v>1E-3</v>
      </c>
      <c r="I1688">
        <v>0.04</v>
      </c>
      <c r="J1688" t="s">
        <v>21</v>
      </c>
      <c r="K1688">
        <v>5.4</v>
      </c>
      <c r="L1688">
        <v>83</v>
      </c>
      <c r="M1688">
        <v>5.3159999999999998</v>
      </c>
      <c r="N1688">
        <v>83.165000000000006</v>
      </c>
    </row>
    <row r="1689" spans="1:14" x14ac:dyDescent="0.25">
      <c r="A1689" t="s">
        <v>117</v>
      </c>
      <c r="B1689" t="s">
        <v>19</v>
      </c>
      <c r="C1689">
        <v>0.01</v>
      </c>
      <c r="D1689">
        <v>0.1</v>
      </c>
      <c r="E1689">
        <v>9.9999999999999995E-8</v>
      </c>
      <c r="F1689" t="s">
        <v>16</v>
      </c>
      <c r="G1689" t="s">
        <v>15</v>
      </c>
      <c r="H1689">
        <v>1E-3</v>
      </c>
      <c r="I1689">
        <v>0.04</v>
      </c>
      <c r="J1689" t="s">
        <v>21</v>
      </c>
      <c r="K1689">
        <v>5.4</v>
      </c>
      <c r="L1689">
        <v>83.165999999999997</v>
      </c>
      <c r="M1689">
        <v>5.3163</v>
      </c>
      <c r="N1689">
        <v>83.162999999999997</v>
      </c>
    </row>
    <row r="1690" spans="1:14" x14ac:dyDescent="0.25">
      <c r="A1690" t="s">
        <v>117</v>
      </c>
      <c r="B1690" t="s">
        <v>19</v>
      </c>
      <c r="C1690">
        <v>0.01</v>
      </c>
      <c r="D1690">
        <v>0.1</v>
      </c>
      <c r="E1690">
        <v>9.9999999999999995E-7</v>
      </c>
      <c r="F1690" t="s">
        <v>16</v>
      </c>
      <c r="G1690" t="s">
        <v>15</v>
      </c>
      <c r="H1690">
        <v>1E-3</v>
      </c>
      <c r="I1690">
        <v>0.04</v>
      </c>
      <c r="J1690" t="s">
        <v>21</v>
      </c>
      <c r="K1690">
        <v>5.4</v>
      </c>
      <c r="L1690">
        <v>83.01</v>
      </c>
      <c r="M1690">
        <v>5.3446999999999996</v>
      </c>
      <c r="N1690">
        <v>83</v>
      </c>
    </row>
    <row r="1691" spans="1:14" x14ac:dyDescent="0.25">
      <c r="A1691" t="s">
        <v>117</v>
      </c>
      <c r="B1691" t="s">
        <v>19</v>
      </c>
      <c r="C1691">
        <v>0.01</v>
      </c>
      <c r="D1691">
        <v>0.1</v>
      </c>
      <c r="E1691">
        <v>1.0000000000000001E-5</v>
      </c>
      <c r="F1691" t="s">
        <v>16</v>
      </c>
      <c r="G1691" t="s">
        <v>15</v>
      </c>
      <c r="H1691">
        <v>1E-3</v>
      </c>
      <c r="I1691">
        <v>0.04</v>
      </c>
      <c r="J1691" t="s">
        <v>21</v>
      </c>
      <c r="K1691">
        <v>7.7286000000000001</v>
      </c>
      <c r="L1691">
        <v>70.834999999999994</v>
      </c>
      <c r="M1691">
        <v>7.7257999999999996</v>
      </c>
      <c r="N1691">
        <v>70.789000000000001</v>
      </c>
    </row>
    <row r="1692" spans="1:14" x14ac:dyDescent="0.25">
      <c r="A1692" t="s">
        <v>117</v>
      </c>
      <c r="B1692" t="s">
        <v>19</v>
      </c>
      <c r="C1692">
        <v>0.01</v>
      </c>
      <c r="D1692">
        <v>0.1</v>
      </c>
      <c r="E1692">
        <v>1E-4</v>
      </c>
      <c r="F1692" t="s">
        <v>16</v>
      </c>
      <c r="G1692" t="s">
        <v>15</v>
      </c>
      <c r="H1692">
        <v>1E-3</v>
      </c>
      <c r="I1692">
        <v>0.04</v>
      </c>
      <c r="J1692" t="s">
        <v>21</v>
      </c>
      <c r="K1692">
        <v>57.923000000000002</v>
      </c>
      <c r="L1692">
        <v>14.074999999999999</v>
      </c>
      <c r="M1692">
        <v>57.921999999999997</v>
      </c>
      <c r="N1692">
        <v>14.013999999999999</v>
      </c>
    </row>
    <row r="1693" spans="1:14" x14ac:dyDescent="0.25">
      <c r="A1693" t="s">
        <v>117</v>
      </c>
      <c r="B1693" t="s">
        <v>19</v>
      </c>
      <c r="C1693">
        <v>0.01</v>
      </c>
      <c r="D1693">
        <v>0.1</v>
      </c>
      <c r="E1693">
        <v>1E-3</v>
      </c>
      <c r="F1693" t="s">
        <v>16</v>
      </c>
      <c r="G1693" t="s">
        <v>15</v>
      </c>
      <c r="H1693">
        <v>1E-3</v>
      </c>
      <c r="I1693">
        <v>0.04</v>
      </c>
      <c r="J1693" t="s">
        <v>21</v>
      </c>
      <c r="K1693">
        <v>577.37</v>
      </c>
      <c r="L1693">
        <v>1.4498</v>
      </c>
      <c r="M1693">
        <v>577.25</v>
      </c>
      <c r="N1693">
        <v>1.4244000000000001</v>
      </c>
    </row>
    <row r="1694" spans="1:14" x14ac:dyDescent="0.25">
      <c r="A1694" t="s">
        <v>117</v>
      </c>
      <c r="B1694" t="s">
        <v>19</v>
      </c>
      <c r="C1694">
        <v>0.01</v>
      </c>
      <c r="D1694">
        <v>0.1</v>
      </c>
      <c r="E1694">
        <v>1E-8</v>
      </c>
      <c r="F1694" t="s">
        <v>16</v>
      </c>
      <c r="G1694" t="s">
        <v>15</v>
      </c>
      <c r="H1694">
        <v>0.04</v>
      </c>
      <c r="I1694">
        <v>1</v>
      </c>
      <c r="J1694" t="s">
        <v>21</v>
      </c>
      <c r="K1694">
        <v>3.5</v>
      </c>
      <c r="L1694">
        <v>81</v>
      </c>
      <c r="M1694">
        <v>3.4428999999999998</v>
      </c>
      <c r="N1694">
        <v>80.683999999999997</v>
      </c>
    </row>
    <row r="1695" spans="1:14" x14ac:dyDescent="0.25">
      <c r="A1695" t="s">
        <v>117</v>
      </c>
      <c r="B1695" t="s">
        <v>19</v>
      </c>
      <c r="C1695">
        <v>0.01</v>
      </c>
      <c r="D1695">
        <v>0.1</v>
      </c>
      <c r="E1695">
        <v>9.9999999999999995E-8</v>
      </c>
      <c r="F1695" t="s">
        <v>16</v>
      </c>
      <c r="G1695" t="s">
        <v>15</v>
      </c>
      <c r="H1695">
        <v>0.04</v>
      </c>
      <c r="I1695">
        <v>1</v>
      </c>
      <c r="J1695" t="s">
        <v>21</v>
      </c>
      <c r="K1695">
        <v>3.5</v>
      </c>
      <c r="L1695">
        <v>80.683999999999997</v>
      </c>
      <c r="M1695">
        <v>3.4434</v>
      </c>
      <c r="N1695">
        <v>80.682000000000002</v>
      </c>
    </row>
    <row r="1696" spans="1:14" x14ac:dyDescent="0.25">
      <c r="A1696" t="s">
        <v>117</v>
      </c>
      <c r="B1696" t="s">
        <v>19</v>
      </c>
      <c r="C1696">
        <v>0.01</v>
      </c>
      <c r="D1696">
        <v>0.1</v>
      </c>
      <c r="E1696">
        <v>9.9999999999999995E-7</v>
      </c>
      <c r="F1696" t="s">
        <v>16</v>
      </c>
      <c r="G1696" t="s">
        <v>15</v>
      </c>
      <c r="H1696">
        <v>0.04</v>
      </c>
      <c r="I1696">
        <v>1</v>
      </c>
      <c r="J1696" t="s">
        <v>21</v>
      </c>
      <c r="K1696">
        <v>3.5</v>
      </c>
      <c r="L1696">
        <v>80.42</v>
      </c>
      <c r="M1696">
        <v>3.4847999999999999</v>
      </c>
      <c r="N1696">
        <v>80.411000000000001</v>
      </c>
    </row>
    <row r="1697" spans="1:14" x14ac:dyDescent="0.25">
      <c r="A1697" t="s">
        <v>117</v>
      </c>
      <c r="B1697" t="s">
        <v>19</v>
      </c>
      <c r="C1697">
        <v>0.01</v>
      </c>
      <c r="D1697">
        <v>0.1</v>
      </c>
      <c r="E1697">
        <v>1.0000000000000001E-5</v>
      </c>
      <c r="F1697" t="s">
        <v>16</v>
      </c>
      <c r="G1697" t="s">
        <v>15</v>
      </c>
      <c r="H1697">
        <v>0.04</v>
      </c>
      <c r="I1697">
        <v>1</v>
      </c>
      <c r="J1697" t="s">
        <v>21</v>
      </c>
      <c r="K1697">
        <v>6.5380000000000003</v>
      </c>
      <c r="L1697">
        <v>63.487000000000002</v>
      </c>
      <c r="M1697">
        <v>6.5346000000000002</v>
      </c>
      <c r="N1697">
        <v>63.435000000000002</v>
      </c>
    </row>
    <row r="1698" spans="1:14" x14ac:dyDescent="0.25">
      <c r="A1698" t="s">
        <v>117</v>
      </c>
      <c r="B1698" t="s">
        <v>19</v>
      </c>
      <c r="C1698">
        <v>0.01</v>
      </c>
      <c r="D1698">
        <v>0.1</v>
      </c>
      <c r="E1698">
        <v>1E-4</v>
      </c>
      <c r="F1698" t="s">
        <v>16</v>
      </c>
      <c r="G1698" t="s">
        <v>15</v>
      </c>
      <c r="H1698">
        <v>0.04</v>
      </c>
      <c r="I1698">
        <v>1</v>
      </c>
      <c r="J1698" t="s">
        <v>21</v>
      </c>
      <c r="K1698">
        <v>57.783999999999999</v>
      </c>
      <c r="L1698">
        <v>10.952999999999999</v>
      </c>
      <c r="M1698">
        <v>57.783000000000001</v>
      </c>
      <c r="N1698">
        <v>10.891</v>
      </c>
    </row>
    <row r="1699" spans="1:14" x14ac:dyDescent="0.25">
      <c r="A1699" t="s">
        <v>117</v>
      </c>
      <c r="B1699" t="s">
        <v>19</v>
      </c>
      <c r="C1699">
        <v>0.01</v>
      </c>
      <c r="D1699">
        <v>0.1</v>
      </c>
      <c r="E1699">
        <v>1E-3</v>
      </c>
      <c r="F1699" t="s">
        <v>16</v>
      </c>
      <c r="G1699" t="s">
        <v>15</v>
      </c>
      <c r="H1699">
        <v>0.04</v>
      </c>
      <c r="I1699">
        <v>1</v>
      </c>
      <c r="J1699" t="s">
        <v>21</v>
      </c>
      <c r="K1699">
        <v>577.36</v>
      </c>
      <c r="L1699">
        <v>1.1266</v>
      </c>
      <c r="M1699">
        <v>577.26</v>
      </c>
      <c r="N1699">
        <v>1.1012</v>
      </c>
    </row>
    <row r="1700" spans="1:14" x14ac:dyDescent="0.25">
      <c r="A1700" t="s">
        <v>117</v>
      </c>
      <c r="B1700" t="s">
        <v>19</v>
      </c>
      <c r="C1700">
        <v>0.01</v>
      </c>
      <c r="D1700">
        <v>0.1</v>
      </c>
      <c r="E1700">
        <v>1E-8</v>
      </c>
      <c r="F1700" t="s">
        <v>16</v>
      </c>
      <c r="G1700" t="s">
        <v>15</v>
      </c>
      <c r="H1700">
        <v>1</v>
      </c>
      <c r="I1700">
        <v>20</v>
      </c>
      <c r="J1700" t="s">
        <v>21</v>
      </c>
      <c r="K1700">
        <v>3.4</v>
      </c>
      <c r="L1700">
        <v>160</v>
      </c>
      <c r="M1700">
        <v>3.3551000000000002</v>
      </c>
      <c r="N1700">
        <v>157.72</v>
      </c>
    </row>
    <row r="1701" spans="1:14" x14ac:dyDescent="0.25">
      <c r="A1701" t="s">
        <v>117</v>
      </c>
      <c r="B1701" t="s">
        <v>19</v>
      </c>
      <c r="C1701">
        <v>0.01</v>
      </c>
      <c r="D1701">
        <v>0.1</v>
      </c>
      <c r="E1701">
        <v>9.9999999999999995E-8</v>
      </c>
      <c r="F1701" t="s">
        <v>16</v>
      </c>
      <c r="G1701" t="s">
        <v>15</v>
      </c>
      <c r="H1701">
        <v>1</v>
      </c>
      <c r="I1701">
        <v>20</v>
      </c>
      <c r="J1701" t="s">
        <v>21</v>
      </c>
      <c r="K1701">
        <v>3.4</v>
      </c>
      <c r="L1701">
        <v>157.72</v>
      </c>
      <c r="M1701">
        <v>3.3552</v>
      </c>
      <c r="N1701">
        <v>157.72</v>
      </c>
    </row>
    <row r="1702" spans="1:14" x14ac:dyDescent="0.25">
      <c r="A1702" t="s">
        <v>117</v>
      </c>
      <c r="B1702" t="s">
        <v>19</v>
      </c>
      <c r="C1702">
        <v>0.01</v>
      </c>
      <c r="D1702">
        <v>0.1</v>
      </c>
      <c r="E1702">
        <v>9.9999999999999995E-7</v>
      </c>
      <c r="F1702" t="s">
        <v>16</v>
      </c>
      <c r="G1702" t="s">
        <v>15</v>
      </c>
      <c r="H1702">
        <v>1</v>
      </c>
      <c r="I1702">
        <v>20</v>
      </c>
      <c r="J1702" t="s">
        <v>21</v>
      </c>
      <c r="K1702">
        <v>3.4</v>
      </c>
      <c r="L1702">
        <v>157.44999999999999</v>
      </c>
      <c r="M1702">
        <v>3.3910999999999998</v>
      </c>
      <c r="N1702">
        <v>157.44999999999999</v>
      </c>
    </row>
    <row r="1703" spans="1:14" x14ac:dyDescent="0.25">
      <c r="A1703" t="s">
        <v>117</v>
      </c>
      <c r="B1703" t="s">
        <v>19</v>
      </c>
      <c r="C1703">
        <v>0.01</v>
      </c>
      <c r="D1703">
        <v>0.1</v>
      </c>
      <c r="E1703">
        <v>1.0000000000000001E-5</v>
      </c>
      <c r="F1703" t="s">
        <v>16</v>
      </c>
      <c r="G1703" t="s">
        <v>15</v>
      </c>
      <c r="H1703">
        <v>1</v>
      </c>
      <c r="I1703">
        <v>20</v>
      </c>
      <c r="J1703" t="s">
        <v>21</v>
      </c>
      <c r="K1703">
        <v>6.2203999999999997</v>
      </c>
      <c r="L1703">
        <v>137.65</v>
      </c>
      <c r="M1703">
        <v>6.2175000000000002</v>
      </c>
      <c r="N1703">
        <v>137.62</v>
      </c>
    </row>
    <row r="1704" spans="1:14" x14ac:dyDescent="0.25">
      <c r="A1704" t="s">
        <v>117</v>
      </c>
      <c r="B1704" t="s">
        <v>19</v>
      </c>
      <c r="C1704">
        <v>0.01</v>
      </c>
      <c r="D1704">
        <v>0.1</v>
      </c>
      <c r="E1704">
        <v>1E-4</v>
      </c>
      <c r="F1704" t="s">
        <v>16</v>
      </c>
      <c r="G1704" t="s">
        <v>15</v>
      </c>
      <c r="H1704">
        <v>1</v>
      </c>
      <c r="I1704">
        <v>20</v>
      </c>
      <c r="J1704" t="s">
        <v>21</v>
      </c>
      <c r="K1704">
        <v>57.628</v>
      </c>
      <c r="L1704">
        <v>32.01</v>
      </c>
      <c r="M1704">
        <v>57.625999999999998</v>
      </c>
      <c r="N1704">
        <v>31.951000000000001</v>
      </c>
    </row>
    <row r="1705" spans="1:14" x14ac:dyDescent="0.25">
      <c r="A1705" t="s">
        <v>117</v>
      </c>
      <c r="B1705" t="s">
        <v>19</v>
      </c>
      <c r="C1705">
        <v>0.01</v>
      </c>
      <c r="D1705">
        <v>0.1</v>
      </c>
      <c r="E1705">
        <v>1E-3</v>
      </c>
      <c r="F1705" t="s">
        <v>16</v>
      </c>
      <c r="G1705" t="s">
        <v>15</v>
      </c>
      <c r="H1705">
        <v>1</v>
      </c>
      <c r="I1705">
        <v>20</v>
      </c>
      <c r="J1705" t="s">
        <v>21</v>
      </c>
      <c r="K1705">
        <v>577.34</v>
      </c>
      <c r="L1705">
        <v>3.3107000000000002</v>
      </c>
      <c r="M1705">
        <v>577.05999999999995</v>
      </c>
      <c r="N1705">
        <v>3.2852999999999999</v>
      </c>
    </row>
    <row r="1706" spans="1:14" x14ac:dyDescent="0.25">
      <c r="A1706" t="s">
        <v>117</v>
      </c>
      <c r="B1706" t="s">
        <v>19</v>
      </c>
      <c r="C1706">
        <v>0.01</v>
      </c>
      <c r="D1706">
        <v>0.1</v>
      </c>
      <c r="E1706">
        <v>1E-8</v>
      </c>
      <c r="F1706" t="s">
        <v>16</v>
      </c>
      <c r="G1706" t="s">
        <v>15</v>
      </c>
      <c r="H1706">
        <v>20</v>
      </c>
      <c r="I1706">
        <v>50</v>
      </c>
      <c r="J1706" t="s">
        <v>21</v>
      </c>
      <c r="K1706">
        <v>4.7</v>
      </c>
      <c r="L1706">
        <v>330</v>
      </c>
      <c r="M1706">
        <v>4.6688000000000001</v>
      </c>
      <c r="N1706">
        <v>326.81</v>
      </c>
    </row>
    <row r="1707" spans="1:14" x14ac:dyDescent="0.25">
      <c r="A1707" t="s">
        <v>117</v>
      </c>
      <c r="B1707" t="s">
        <v>19</v>
      </c>
      <c r="C1707">
        <v>0.01</v>
      </c>
      <c r="D1707">
        <v>0.1</v>
      </c>
      <c r="E1707">
        <v>9.9999999999999995E-8</v>
      </c>
      <c r="F1707" t="s">
        <v>16</v>
      </c>
      <c r="G1707" t="s">
        <v>15</v>
      </c>
      <c r="H1707">
        <v>20</v>
      </c>
      <c r="I1707">
        <v>50</v>
      </c>
      <c r="J1707" t="s">
        <v>21</v>
      </c>
      <c r="K1707">
        <v>4.7</v>
      </c>
      <c r="L1707">
        <v>327.36</v>
      </c>
      <c r="M1707">
        <v>4.6691000000000003</v>
      </c>
      <c r="N1707">
        <v>326.81</v>
      </c>
    </row>
    <row r="1708" spans="1:14" x14ac:dyDescent="0.25">
      <c r="A1708" t="s">
        <v>117</v>
      </c>
      <c r="B1708" t="s">
        <v>19</v>
      </c>
      <c r="C1708">
        <v>0.01</v>
      </c>
      <c r="D1708">
        <v>0.1</v>
      </c>
      <c r="E1708">
        <v>9.9999999999999995E-7</v>
      </c>
      <c r="F1708" t="s">
        <v>16</v>
      </c>
      <c r="G1708" t="s">
        <v>15</v>
      </c>
      <c r="H1708">
        <v>20</v>
      </c>
      <c r="I1708">
        <v>50</v>
      </c>
      <c r="J1708" t="s">
        <v>21</v>
      </c>
      <c r="K1708">
        <v>4.7</v>
      </c>
      <c r="L1708">
        <v>327.10000000000002</v>
      </c>
      <c r="M1708">
        <v>4.6916000000000002</v>
      </c>
      <c r="N1708">
        <v>326.63</v>
      </c>
    </row>
    <row r="1709" spans="1:14" x14ac:dyDescent="0.25">
      <c r="A1709" t="s">
        <v>117</v>
      </c>
      <c r="B1709" t="s">
        <v>19</v>
      </c>
      <c r="C1709">
        <v>0.01</v>
      </c>
      <c r="D1709">
        <v>0.1</v>
      </c>
      <c r="E1709">
        <v>1.0000000000000001E-5</v>
      </c>
      <c r="F1709" t="s">
        <v>16</v>
      </c>
      <c r="G1709" t="s">
        <v>15</v>
      </c>
      <c r="H1709">
        <v>20</v>
      </c>
      <c r="I1709">
        <v>50</v>
      </c>
      <c r="J1709" t="s">
        <v>21</v>
      </c>
      <c r="K1709">
        <v>6.7172000000000001</v>
      </c>
      <c r="L1709">
        <v>310.87</v>
      </c>
      <c r="M1709">
        <v>6.7062999999999997</v>
      </c>
      <c r="N1709">
        <v>310.87</v>
      </c>
    </row>
    <row r="1710" spans="1:14" x14ac:dyDescent="0.25">
      <c r="A1710" t="s">
        <v>117</v>
      </c>
      <c r="B1710" t="s">
        <v>19</v>
      </c>
      <c r="C1710">
        <v>0.01</v>
      </c>
      <c r="D1710">
        <v>0.1</v>
      </c>
      <c r="E1710">
        <v>1E-4</v>
      </c>
      <c r="F1710" t="s">
        <v>16</v>
      </c>
      <c r="G1710" t="s">
        <v>15</v>
      </c>
      <c r="H1710">
        <v>20</v>
      </c>
      <c r="I1710">
        <v>50</v>
      </c>
      <c r="J1710" t="s">
        <v>21</v>
      </c>
      <c r="K1710">
        <v>57.119</v>
      </c>
      <c r="L1710">
        <v>116.68</v>
      </c>
      <c r="M1710">
        <v>57.113999999999997</v>
      </c>
      <c r="N1710">
        <v>116.5</v>
      </c>
    </row>
    <row r="1711" spans="1:14" x14ac:dyDescent="0.25">
      <c r="A1711" t="s">
        <v>117</v>
      </c>
      <c r="B1711" t="s">
        <v>19</v>
      </c>
      <c r="C1711">
        <v>0.01</v>
      </c>
      <c r="D1711">
        <v>0.1</v>
      </c>
      <c r="E1711">
        <v>1E-3</v>
      </c>
      <c r="F1711" t="s">
        <v>16</v>
      </c>
      <c r="G1711" t="s">
        <v>15</v>
      </c>
      <c r="H1711">
        <v>20</v>
      </c>
      <c r="I1711">
        <v>50</v>
      </c>
      <c r="J1711" t="s">
        <v>21</v>
      </c>
      <c r="K1711">
        <v>577.28</v>
      </c>
      <c r="L1711">
        <v>12.896000000000001</v>
      </c>
      <c r="M1711">
        <v>576.24</v>
      </c>
      <c r="N1711">
        <v>12.803000000000001</v>
      </c>
    </row>
    <row r="1712" spans="1:14" x14ac:dyDescent="0.25">
      <c r="A1712" t="s">
        <v>117</v>
      </c>
      <c r="B1712" t="s">
        <v>19</v>
      </c>
      <c r="C1712">
        <v>0.01</v>
      </c>
      <c r="D1712">
        <v>0.1</v>
      </c>
      <c r="E1712">
        <v>1E-8</v>
      </c>
      <c r="F1712" t="s">
        <v>16</v>
      </c>
      <c r="G1712" t="s">
        <v>15</v>
      </c>
      <c r="H1712">
        <v>50</v>
      </c>
      <c r="I1712">
        <v>100</v>
      </c>
      <c r="J1712" t="s">
        <v>21</v>
      </c>
      <c r="K1712">
        <v>6</v>
      </c>
      <c r="L1712">
        <v>910</v>
      </c>
      <c r="M1712">
        <v>5.9729000000000001</v>
      </c>
      <c r="N1712">
        <v>906.03</v>
      </c>
    </row>
    <row r="1713" spans="1:14" x14ac:dyDescent="0.25">
      <c r="A1713" t="s">
        <v>117</v>
      </c>
      <c r="B1713" t="s">
        <v>19</v>
      </c>
      <c r="C1713">
        <v>0.01</v>
      </c>
      <c r="D1713">
        <v>0.1</v>
      </c>
      <c r="E1713">
        <v>9.9999999999999995E-8</v>
      </c>
      <c r="F1713" t="s">
        <v>16</v>
      </c>
      <c r="G1713" t="s">
        <v>15</v>
      </c>
      <c r="H1713">
        <v>50</v>
      </c>
      <c r="I1713">
        <v>100</v>
      </c>
      <c r="J1713" t="s">
        <v>21</v>
      </c>
      <c r="K1713">
        <v>6</v>
      </c>
      <c r="L1713">
        <v>906.02</v>
      </c>
      <c r="M1713">
        <v>5.9729999999999999</v>
      </c>
      <c r="N1713">
        <v>906.03</v>
      </c>
    </row>
    <row r="1714" spans="1:14" x14ac:dyDescent="0.25">
      <c r="A1714" t="s">
        <v>117</v>
      </c>
      <c r="B1714" t="s">
        <v>19</v>
      </c>
      <c r="C1714">
        <v>0.01</v>
      </c>
      <c r="D1714">
        <v>0.1</v>
      </c>
      <c r="E1714">
        <v>9.9999999999999995E-7</v>
      </c>
      <c r="F1714" t="s">
        <v>16</v>
      </c>
      <c r="G1714" t="s">
        <v>15</v>
      </c>
      <c r="H1714">
        <v>50</v>
      </c>
      <c r="I1714">
        <v>100</v>
      </c>
      <c r="J1714" t="s">
        <v>21</v>
      </c>
      <c r="K1714">
        <v>6</v>
      </c>
      <c r="L1714">
        <v>905.89</v>
      </c>
      <c r="M1714">
        <v>5.9854000000000003</v>
      </c>
      <c r="N1714">
        <v>905.92</v>
      </c>
    </row>
    <row r="1715" spans="1:14" x14ac:dyDescent="0.25">
      <c r="A1715" t="s">
        <v>117</v>
      </c>
      <c r="B1715" t="s">
        <v>19</v>
      </c>
      <c r="C1715">
        <v>0.01</v>
      </c>
      <c r="D1715">
        <v>0.1</v>
      </c>
      <c r="E1715">
        <v>1.0000000000000001E-5</v>
      </c>
      <c r="F1715" t="s">
        <v>16</v>
      </c>
      <c r="G1715" t="s">
        <v>15</v>
      </c>
      <c r="H1715">
        <v>50</v>
      </c>
      <c r="I1715">
        <v>100</v>
      </c>
      <c r="J1715" t="s">
        <v>21</v>
      </c>
      <c r="K1715">
        <v>7.1698000000000004</v>
      </c>
      <c r="L1715">
        <v>895.95</v>
      </c>
      <c r="M1715">
        <v>7.1433</v>
      </c>
      <c r="N1715">
        <v>896.05</v>
      </c>
    </row>
    <row r="1716" spans="1:14" x14ac:dyDescent="0.25">
      <c r="A1716" t="s">
        <v>117</v>
      </c>
      <c r="B1716" t="s">
        <v>19</v>
      </c>
      <c r="C1716">
        <v>0.01</v>
      </c>
      <c r="D1716">
        <v>0.1</v>
      </c>
      <c r="E1716">
        <v>1E-4</v>
      </c>
      <c r="F1716" t="s">
        <v>16</v>
      </c>
      <c r="G1716" t="s">
        <v>15</v>
      </c>
      <c r="H1716">
        <v>50</v>
      </c>
      <c r="I1716">
        <v>100</v>
      </c>
      <c r="J1716" t="s">
        <v>21</v>
      </c>
      <c r="K1716">
        <v>53.811999999999998</v>
      </c>
      <c r="L1716">
        <v>587.62</v>
      </c>
      <c r="M1716">
        <v>53.787999999999997</v>
      </c>
      <c r="N1716">
        <v>587.29999999999995</v>
      </c>
    </row>
    <row r="1717" spans="1:14" x14ac:dyDescent="0.25">
      <c r="A1717" t="s">
        <v>117</v>
      </c>
      <c r="B1717" t="s">
        <v>19</v>
      </c>
      <c r="C1717">
        <v>0.01</v>
      </c>
      <c r="D1717">
        <v>0.1</v>
      </c>
      <c r="E1717">
        <v>1E-3</v>
      </c>
      <c r="F1717" t="s">
        <v>16</v>
      </c>
      <c r="G1717" t="s">
        <v>15</v>
      </c>
      <c r="H1717">
        <v>50</v>
      </c>
      <c r="I1717">
        <v>100</v>
      </c>
      <c r="J1717" t="s">
        <v>21</v>
      </c>
      <c r="K1717">
        <v>576.69000000000005</v>
      </c>
      <c r="L1717">
        <v>87.305999999999997</v>
      </c>
      <c r="M1717">
        <v>571.67999999999995</v>
      </c>
      <c r="N1717">
        <v>86.953999999999994</v>
      </c>
    </row>
    <row r="1718" spans="1:14" x14ac:dyDescent="0.25">
      <c r="A1718" t="s">
        <v>117</v>
      </c>
      <c r="B1718" t="s">
        <v>19</v>
      </c>
      <c r="C1718">
        <v>0.01</v>
      </c>
      <c r="D1718">
        <v>0.1</v>
      </c>
      <c r="E1718">
        <v>1E-8</v>
      </c>
      <c r="F1718" t="s">
        <v>16</v>
      </c>
      <c r="G1718" t="s">
        <v>15</v>
      </c>
      <c r="H1718">
        <v>100</v>
      </c>
      <c r="I1718">
        <v>300</v>
      </c>
      <c r="J1718" t="s">
        <v>21</v>
      </c>
      <c r="K1718">
        <v>12</v>
      </c>
      <c r="L1718">
        <v>3500</v>
      </c>
      <c r="M1718">
        <v>11.521000000000001</v>
      </c>
      <c r="N1718">
        <v>3476.1</v>
      </c>
    </row>
    <row r="1719" spans="1:14" x14ac:dyDescent="0.25">
      <c r="A1719" t="s">
        <v>117</v>
      </c>
      <c r="B1719" t="s">
        <v>19</v>
      </c>
      <c r="C1719">
        <v>0.01</v>
      </c>
      <c r="D1719">
        <v>0.1</v>
      </c>
      <c r="E1719">
        <v>9.9999999999999995E-8</v>
      </c>
      <c r="F1719" t="s">
        <v>16</v>
      </c>
      <c r="G1719" t="s">
        <v>15</v>
      </c>
      <c r="H1719">
        <v>100</v>
      </c>
      <c r="I1719">
        <v>300</v>
      </c>
      <c r="J1719" t="s">
        <v>21</v>
      </c>
      <c r="K1719">
        <v>12</v>
      </c>
      <c r="L1719">
        <v>3500</v>
      </c>
      <c r="M1719">
        <v>11.521000000000001</v>
      </c>
      <c r="N1719">
        <v>3476.1</v>
      </c>
    </row>
    <row r="1720" spans="1:14" x14ac:dyDescent="0.25">
      <c r="A1720" t="s">
        <v>117</v>
      </c>
      <c r="B1720" t="s">
        <v>19</v>
      </c>
      <c r="C1720">
        <v>0.01</v>
      </c>
      <c r="D1720">
        <v>0.1</v>
      </c>
      <c r="E1720">
        <v>9.9999999999999995E-7</v>
      </c>
      <c r="F1720" t="s">
        <v>16</v>
      </c>
      <c r="G1720" t="s">
        <v>15</v>
      </c>
      <c r="H1720">
        <v>100</v>
      </c>
      <c r="I1720">
        <v>300</v>
      </c>
      <c r="J1720" t="s">
        <v>21</v>
      </c>
      <c r="K1720">
        <v>12</v>
      </c>
      <c r="L1720">
        <v>3500</v>
      </c>
      <c r="M1720">
        <v>11.522</v>
      </c>
      <c r="N1720">
        <v>3476.1</v>
      </c>
    </row>
    <row r="1721" spans="1:14" x14ac:dyDescent="0.25">
      <c r="A1721" t="s">
        <v>117</v>
      </c>
      <c r="B1721" t="s">
        <v>19</v>
      </c>
      <c r="C1721">
        <v>0.01</v>
      </c>
      <c r="D1721">
        <v>0.1</v>
      </c>
      <c r="E1721">
        <v>1.0000000000000001E-5</v>
      </c>
      <c r="F1721" t="s">
        <v>16</v>
      </c>
      <c r="G1721" t="s">
        <v>15</v>
      </c>
      <c r="H1721">
        <v>100</v>
      </c>
      <c r="I1721">
        <v>300</v>
      </c>
      <c r="J1721" t="s">
        <v>21</v>
      </c>
      <c r="K1721">
        <v>12</v>
      </c>
      <c r="L1721">
        <v>3500</v>
      </c>
      <c r="M1721">
        <v>11.911</v>
      </c>
      <c r="N1721">
        <v>3472.7</v>
      </c>
    </row>
    <row r="1722" spans="1:14" x14ac:dyDescent="0.25">
      <c r="A1722" t="s">
        <v>117</v>
      </c>
      <c r="B1722" t="s">
        <v>19</v>
      </c>
      <c r="C1722">
        <v>0.01</v>
      </c>
      <c r="D1722">
        <v>0.1</v>
      </c>
      <c r="E1722">
        <v>1E-4</v>
      </c>
      <c r="F1722" t="s">
        <v>16</v>
      </c>
      <c r="G1722" t="s">
        <v>15</v>
      </c>
      <c r="H1722">
        <v>100</v>
      </c>
      <c r="I1722">
        <v>300</v>
      </c>
      <c r="J1722" t="s">
        <v>21</v>
      </c>
      <c r="K1722">
        <v>41.904000000000003</v>
      </c>
      <c r="L1722">
        <v>3219</v>
      </c>
      <c r="M1722">
        <v>41.802</v>
      </c>
      <c r="N1722">
        <v>3219.4</v>
      </c>
    </row>
    <row r="1723" spans="1:14" x14ac:dyDescent="0.25">
      <c r="A1723" t="s">
        <v>117</v>
      </c>
      <c r="B1723" t="s">
        <v>19</v>
      </c>
      <c r="C1723">
        <v>0.01</v>
      </c>
      <c r="D1723">
        <v>0.1</v>
      </c>
      <c r="E1723">
        <v>1E-3</v>
      </c>
      <c r="F1723" t="s">
        <v>16</v>
      </c>
      <c r="G1723" t="s">
        <v>15</v>
      </c>
      <c r="H1723">
        <v>100</v>
      </c>
      <c r="I1723">
        <v>300</v>
      </c>
      <c r="J1723" t="s">
        <v>21</v>
      </c>
      <c r="K1723">
        <v>568.05999999999995</v>
      </c>
      <c r="L1723">
        <v>1120</v>
      </c>
      <c r="M1723">
        <v>547.01</v>
      </c>
      <c r="N1723">
        <v>1119.2</v>
      </c>
    </row>
    <row r="1724" spans="1:14" x14ac:dyDescent="0.25">
      <c r="A1724" t="s">
        <v>117</v>
      </c>
      <c r="B1724" t="s">
        <v>19</v>
      </c>
      <c r="C1724">
        <v>0.01</v>
      </c>
      <c r="D1724">
        <v>0.1</v>
      </c>
      <c r="E1724">
        <v>1E-8</v>
      </c>
      <c r="F1724" t="s">
        <v>16</v>
      </c>
      <c r="G1724" t="s">
        <v>15</v>
      </c>
      <c r="H1724">
        <v>300</v>
      </c>
      <c r="I1724">
        <v>1000</v>
      </c>
      <c r="J1724" t="s">
        <v>21</v>
      </c>
      <c r="K1724">
        <v>12</v>
      </c>
      <c r="L1724">
        <v>12000</v>
      </c>
      <c r="M1724">
        <v>11.521000000000001</v>
      </c>
      <c r="N1724">
        <v>11631</v>
      </c>
    </row>
    <row r="1725" spans="1:14" x14ac:dyDescent="0.25">
      <c r="A1725" t="s">
        <v>117</v>
      </c>
      <c r="B1725" t="s">
        <v>19</v>
      </c>
      <c r="C1725">
        <v>0.01</v>
      </c>
      <c r="D1725">
        <v>0.1</v>
      </c>
      <c r="E1725">
        <v>9.9999999999999995E-8</v>
      </c>
      <c r="F1725" t="s">
        <v>16</v>
      </c>
      <c r="G1725" t="s">
        <v>15</v>
      </c>
      <c r="H1725">
        <v>300</v>
      </c>
      <c r="I1725">
        <v>1000</v>
      </c>
      <c r="J1725" t="s">
        <v>21</v>
      </c>
      <c r="K1725">
        <v>12</v>
      </c>
      <c r="L1725">
        <v>12000</v>
      </c>
      <c r="M1725">
        <v>11.521000000000001</v>
      </c>
      <c r="N1725">
        <v>11631</v>
      </c>
    </row>
    <row r="1726" spans="1:14" x14ac:dyDescent="0.25">
      <c r="A1726" t="s">
        <v>117</v>
      </c>
      <c r="B1726" t="s">
        <v>19</v>
      </c>
      <c r="C1726">
        <v>0.01</v>
      </c>
      <c r="D1726">
        <v>0.1</v>
      </c>
      <c r="E1726">
        <v>9.9999999999999995E-7</v>
      </c>
      <c r="F1726" t="s">
        <v>16</v>
      </c>
      <c r="G1726" t="s">
        <v>15</v>
      </c>
      <c r="H1726">
        <v>300</v>
      </c>
      <c r="I1726">
        <v>1000</v>
      </c>
      <c r="J1726" t="s">
        <v>21</v>
      </c>
      <c r="K1726">
        <v>12</v>
      </c>
      <c r="L1726">
        <v>12000</v>
      </c>
      <c r="M1726">
        <v>11.521000000000001</v>
      </c>
      <c r="N1726">
        <v>11631</v>
      </c>
    </row>
    <row r="1727" spans="1:14" x14ac:dyDescent="0.25">
      <c r="A1727" t="s">
        <v>117</v>
      </c>
      <c r="B1727" t="s">
        <v>19</v>
      </c>
      <c r="C1727">
        <v>0.01</v>
      </c>
      <c r="D1727">
        <v>0.1</v>
      </c>
      <c r="E1727">
        <v>1.0000000000000001E-5</v>
      </c>
      <c r="F1727" t="s">
        <v>16</v>
      </c>
      <c r="G1727" t="s">
        <v>15</v>
      </c>
      <c r="H1727">
        <v>300</v>
      </c>
      <c r="I1727">
        <v>1000</v>
      </c>
      <c r="J1727" t="s">
        <v>21</v>
      </c>
      <c r="K1727">
        <v>12</v>
      </c>
      <c r="L1727">
        <v>12000</v>
      </c>
      <c r="M1727">
        <v>11.635</v>
      </c>
      <c r="N1727">
        <v>11630</v>
      </c>
    </row>
    <row r="1728" spans="1:14" x14ac:dyDescent="0.25">
      <c r="A1728" t="s">
        <v>117</v>
      </c>
      <c r="B1728" t="s">
        <v>19</v>
      </c>
      <c r="C1728">
        <v>0.01</v>
      </c>
      <c r="D1728">
        <v>0.1</v>
      </c>
      <c r="E1728">
        <v>1E-4</v>
      </c>
      <c r="F1728" t="s">
        <v>16</v>
      </c>
      <c r="G1728" t="s">
        <v>15</v>
      </c>
      <c r="H1728">
        <v>300</v>
      </c>
      <c r="I1728">
        <v>1000</v>
      </c>
      <c r="J1728" t="s">
        <v>21</v>
      </c>
      <c r="K1728">
        <v>21.308</v>
      </c>
      <c r="L1728">
        <v>11907</v>
      </c>
      <c r="M1728">
        <v>25.138999999999999</v>
      </c>
      <c r="N1728">
        <v>11509</v>
      </c>
    </row>
    <row r="1729" spans="1:14" x14ac:dyDescent="0.25">
      <c r="A1729" t="s">
        <v>117</v>
      </c>
      <c r="B1729" t="s">
        <v>19</v>
      </c>
      <c r="C1729">
        <v>0.01</v>
      </c>
      <c r="D1729">
        <v>0.1</v>
      </c>
      <c r="E1729">
        <v>1E-3</v>
      </c>
      <c r="F1729" t="s">
        <v>16</v>
      </c>
      <c r="G1729" t="s">
        <v>15</v>
      </c>
      <c r="H1729">
        <v>300</v>
      </c>
      <c r="I1729">
        <v>1000</v>
      </c>
      <c r="J1729" t="s">
        <v>21</v>
      </c>
      <c r="K1729">
        <v>511.75</v>
      </c>
      <c r="L1729">
        <v>7972.6</v>
      </c>
      <c r="M1729">
        <v>476.24</v>
      </c>
      <c r="N1729">
        <v>7972.4</v>
      </c>
    </row>
    <row r="1730" spans="1:14" x14ac:dyDescent="0.25">
      <c r="A1730" t="s">
        <v>117</v>
      </c>
      <c r="B1730" t="s">
        <v>19</v>
      </c>
      <c r="C1730">
        <v>0.1</v>
      </c>
      <c r="D1730">
        <v>1</v>
      </c>
      <c r="E1730">
        <v>9.9999999999999995E-8</v>
      </c>
      <c r="F1730" t="s">
        <v>16</v>
      </c>
      <c r="G1730" t="s">
        <v>15</v>
      </c>
      <c r="H1730">
        <v>1E-3</v>
      </c>
      <c r="I1730">
        <v>0.04</v>
      </c>
      <c r="J1730" t="s">
        <v>21</v>
      </c>
      <c r="K1730">
        <v>47</v>
      </c>
      <c r="L1730">
        <v>82</v>
      </c>
      <c r="M1730">
        <v>80.62</v>
      </c>
      <c r="N1730">
        <v>80.62</v>
      </c>
    </row>
    <row r="1731" spans="1:14" x14ac:dyDescent="0.25">
      <c r="A1731" t="s">
        <v>117</v>
      </c>
      <c r="B1731" t="s">
        <v>19</v>
      </c>
      <c r="C1731">
        <v>0.1</v>
      </c>
      <c r="D1731">
        <v>1</v>
      </c>
      <c r="E1731">
        <v>9.9999999999999995E-7</v>
      </c>
      <c r="F1731" t="s">
        <v>16</v>
      </c>
      <c r="G1731" t="s">
        <v>15</v>
      </c>
      <c r="H1731">
        <v>1E-3</v>
      </c>
      <c r="I1731">
        <v>0.04</v>
      </c>
      <c r="J1731" t="s">
        <v>21</v>
      </c>
      <c r="K1731">
        <v>47</v>
      </c>
      <c r="L1731">
        <v>82</v>
      </c>
      <c r="M1731">
        <v>80.617999999999995</v>
      </c>
      <c r="N1731">
        <v>80.617999999999995</v>
      </c>
    </row>
    <row r="1732" spans="1:14" x14ac:dyDescent="0.25">
      <c r="A1732" t="s">
        <v>117</v>
      </c>
      <c r="B1732" t="s">
        <v>19</v>
      </c>
      <c r="C1732">
        <v>0.1</v>
      </c>
      <c r="D1732">
        <v>1</v>
      </c>
      <c r="E1732">
        <v>1.0000000000000001E-5</v>
      </c>
      <c r="F1732" t="s">
        <v>16</v>
      </c>
      <c r="G1732" t="s">
        <v>15</v>
      </c>
      <c r="H1732">
        <v>1E-3</v>
      </c>
      <c r="I1732">
        <v>0.04</v>
      </c>
      <c r="J1732" t="s">
        <v>21</v>
      </c>
      <c r="K1732">
        <v>47</v>
      </c>
      <c r="L1732">
        <v>82</v>
      </c>
      <c r="M1732">
        <v>80.426000000000002</v>
      </c>
      <c r="N1732">
        <v>80.426000000000002</v>
      </c>
    </row>
    <row r="1733" spans="1:14" x14ac:dyDescent="0.25">
      <c r="A1733" t="s">
        <v>117</v>
      </c>
      <c r="B1733" t="s">
        <v>19</v>
      </c>
      <c r="C1733">
        <v>0.1</v>
      </c>
      <c r="D1733">
        <v>1</v>
      </c>
      <c r="E1733">
        <v>1E-4</v>
      </c>
      <c r="F1733" t="s">
        <v>16</v>
      </c>
      <c r="G1733" t="s">
        <v>15</v>
      </c>
      <c r="H1733">
        <v>1E-3</v>
      </c>
      <c r="I1733">
        <v>0.04</v>
      </c>
      <c r="J1733" t="s">
        <v>21</v>
      </c>
      <c r="K1733">
        <v>72.742999999999995</v>
      </c>
      <c r="L1733">
        <v>66.872</v>
      </c>
      <c r="M1733">
        <v>66.849000000000004</v>
      </c>
      <c r="N1733">
        <v>66.849000000000004</v>
      </c>
    </row>
    <row r="1734" spans="1:14" x14ac:dyDescent="0.25">
      <c r="A1734" t="s">
        <v>117</v>
      </c>
      <c r="B1734" t="s">
        <v>19</v>
      </c>
      <c r="C1734">
        <v>0.1</v>
      </c>
      <c r="D1734">
        <v>1</v>
      </c>
      <c r="E1734">
        <v>1E-3</v>
      </c>
      <c r="F1734" t="s">
        <v>16</v>
      </c>
      <c r="G1734" t="s">
        <v>15</v>
      </c>
      <c r="H1734">
        <v>1E-3</v>
      </c>
      <c r="I1734">
        <v>0.04</v>
      </c>
      <c r="J1734" t="s">
        <v>21</v>
      </c>
      <c r="K1734">
        <v>578.69000000000005</v>
      </c>
      <c r="L1734">
        <v>12.536</v>
      </c>
      <c r="M1734">
        <v>12.497999999999999</v>
      </c>
      <c r="N1734">
        <v>12.497999999999999</v>
      </c>
    </row>
    <row r="1735" spans="1:14" x14ac:dyDescent="0.25">
      <c r="A1735" t="s">
        <v>117</v>
      </c>
      <c r="B1735" t="s">
        <v>19</v>
      </c>
      <c r="C1735">
        <v>0.1</v>
      </c>
      <c r="D1735">
        <v>1</v>
      </c>
      <c r="E1735">
        <v>0.01</v>
      </c>
      <c r="F1735" t="s">
        <v>16</v>
      </c>
      <c r="G1735" t="s">
        <v>15</v>
      </c>
      <c r="H1735">
        <v>1E-3</v>
      </c>
      <c r="I1735">
        <v>0.04</v>
      </c>
      <c r="J1735" t="s">
        <v>21</v>
      </c>
      <c r="K1735">
        <v>5773.7</v>
      </c>
      <c r="L1735">
        <v>1.2830999999999999</v>
      </c>
      <c r="M1735">
        <v>1.2674000000000001</v>
      </c>
      <c r="N1735">
        <v>1.2674000000000001</v>
      </c>
    </row>
    <row r="1736" spans="1:14" x14ac:dyDescent="0.25">
      <c r="A1736" t="s">
        <v>117</v>
      </c>
      <c r="B1736" t="s">
        <v>19</v>
      </c>
      <c r="C1736">
        <v>0.1</v>
      </c>
      <c r="D1736">
        <v>1</v>
      </c>
      <c r="E1736">
        <v>9.9999999999999995E-8</v>
      </c>
      <c r="F1736" t="s">
        <v>16</v>
      </c>
      <c r="G1736" t="s">
        <v>15</v>
      </c>
      <c r="H1736">
        <v>0.04</v>
      </c>
      <c r="I1736">
        <v>1</v>
      </c>
      <c r="J1736" t="s">
        <v>21</v>
      </c>
      <c r="K1736">
        <v>24</v>
      </c>
      <c r="L1736">
        <v>82</v>
      </c>
      <c r="M1736">
        <v>23.524000000000001</v>
      </c>
      <c r="N1736">
        <v>80.444999999999993</v>
      </c>
    </row>
    <row r="1737" spans="1:14" x14ac:dyDescent="0.25">
      <c r="A1737" t="s">
        <v>117</v>
      </c>
      <c r="B1737" t="s">
        <v>19</v>
      </c>
      <c r="C1737">
        <v>0.1</v>
      </c>
      <c r="D1737">
        <v>1</v>
      </c>
      <c r="E1737">
        <v>9.9999999999999995E-7</v>
      </c>
      <c r="F1737" t="s">
        <v>16</v>
      </c>
      <c r="G1737" t="s">
        <v>15</v>
      </c>
      <c r="H1737">
        <v>0.04</v>
      </c>
      <c r="I1737">
        <v>1</v>
      </c>
      <c r="J1737" t="s">
        <v>21</v>
      </c>
      <c r="K1737">
        <v>24</v>
      </c>
      <c r="L1737">
        <v>82</v>
      </c>
      <c r="M1737">
        <v>23.53</v>
      </c>
      <c r="N1737">
        <v>80.441000000000003</v>
      </c>
    </row>
    <row r="1738" spans="1:14" x14ac:dyDescent="0.25">
      <c r="A1738" t="s">
        <v>117</v>
      </c>
      <c r="B1738" t="s">
        <v>19</v>
      </c>
      <c r="C1738">
        <v>0.1</v>
      </c>
      <c r="D1738">
        <v>1</v>
      </c>
      <c r="E1738">
        <v>1.0000000000000001E-5</v>
      </c>
      <c r="F1738" t="s">
        <v>16</v>
      </c>
      <c r="G1738" t="s">
        <v>15</v>
      </c>
      <c r="H1738">
        <v>0.04</v>
      </c>
      <c r="I1738">
        <v>1</v>
      </c>
      <c r="J1738" t="s">
        <v>21</v>
      </c>
      <c r="K1738">
        <v>24</v>
      </c>
      <c r="L1738">
        <v>82</v>
      </c>
      <c r="M1738">
        <v>24.088000000000001</v>
      </c>
      <c r="N1738">
        <v>80.040999999999997</v>
      </c>
    </row>
    <row r="1739" spans="1:14" x14ac:dyDescent="0.25">
      <c r="A1739" t="s">
        <v>117</v>
      </c>
      <c r="B1739" t="s">
        <v>19</v>
      </c>
      <c r="C1739">
        <v>0.1</v>
      </c>
      <c r="D1739">
        <v>1</v>
      </c>
      <c r="E1739">
        <v>1E-4</v>
      </c>
      <c r="F1739" t="s">
        <v>16</v>
      </c>
      <c r="G1739" t="s">
        <v>15</v>
      </c>
      <c r="H1739">
        <v>0.04</v>
      </c>
      <c r="I1739">
        <v>1</v>
      </c>
      <c r="J1739" t="s">
        <v>21</v>
      </c>
      <c r="K1739">
        <v>59.942999999999998</v>
      </c>
      <c r="L1739">
        <v>59.048999999999999</v>
      </c>
      <c r="M1739">
        <v>59.9</v>
      </c>
      <c r="N1739">
        <v>59.024000000000001</v>
      </c>
    </row>
    <row r="1740" spans="1:14" x14ac:dyDescent="0.25">
      <c r="A1740" t="s">
        <v>117</v>
      </c>
      <c r="B1740" t="s">
        <v>19</v>
      </c>
      <c r="C1740">
        <v>0.1</v>
      </c>
      <c r="D1740">
        <v>1</v>
      </c>
      <c r="E1740">
        <v>1E-3</v>
      </c>
      <c r="F1740" t="s">
        <v>16</v>
      </c>
      <c r="G1740" t="s">
        <v>15</v>
      </c>
      <c r="H1740">
        <v>0.04</v>
      </c>
      <c r="I1740">
        <v>1</v>
      </c>
      <c r="J1740" t="s">
        <v>21</v>
      </c>
      <c r="K1740">
        <v>577.29999999999995</v>
      </c>
      <c r="L1740">
        <v>9.3986000000000001</v>
      </c>
      <c r="M1740">
        <v>577.28</v>
      </c>
      <c r="N1740">
        <v>9.3602000000000007</v>
      </c>
    </row>
    <row r="1741" spans="1:14" x14ac:dyDescent="0.25">
      <c r="A1741" t="s">
        <v>117</v>
      </c>
      <c r="B1741" t="s">
        <v>19</v>
      </c>
      <c r="C1741">
        <v>0.1</v>
      </c>
      <c r="D1741">
        <v>1</v>
      </c>
      <c r="E1741">
        <v>0.01</v>
      </c>
      <c r="F1741" t="s">
        <v>16</v>
      </c>
      <c r="G1741" t="s">
        <v>15</v>
      </c>
      <c r="H1741">
        <v>0.04</v>
      </c>
      <c r="I1741">
        <v>1</v>
      </c>
      <c r="J1741" t="s">
        <v>21</v>
      </c>
      <c r="K1741">
        <v>5773.6</v>
      </c>
      <c r="L1741">
        <v>0.95989999999999998</v>
      </c>
      <c r="M1741">
        <v>5772.7</v>
      </c>
      <c r="N1741">
        <v>0.94416</v>
      </c>
    </row>
    <row r="1742" spans="1:14" x14ac:dyDescent="0.25">
      <c r="A1742" t="s">
        <v>117</v>
      </c>
      <c r="B1742" t="s">
        <v>19</v>
      </c>
      <c r="C1742">
        <v>0.1</v>
      </c>
      <c r="D1742">
        <v>1</v>
      </c>
      <c r="E1742">
        <v>9.9999999999999995E-8</v>
      </c>
      <c r="F1742" t="s">
        <v>16</v>
      </c>
      <c r="G1742" t="s">
        <v>15</v>
      </c>
      <c r="H1742">
        <v>1</v>
      </c>
      <c r="I1742">
        <v>20</v>
      </c>
      <c r="J1742" t="s">
        <v>21</v>
      </c>
      <c r="K1742">
        <v>26</v>
      </c>
      <c r="L1742">
        <v>160</v>
      </c>
      <c r="M1742">
        <v>23.437999999999999</v>
      </c>
      <c r="N1742">
        <v>161.34</v>
      </c>
    </row>
    <row r="1743" spans="1:14" x14ac:dyDescent="0.25">
      <c r="A1743" t="s">
        <v>117</v>
      </c>
      <c r="B1743" t="s">
        <v>19</v>
      </c>
      <c r="C1743">
        <v>0.1</v>
      </c>
      <c r="D1743">
        <v>1</v>
      </c>
      <c r="E1743">
        <v>9.9999999999999995E-7</v>
      </c>
      <c r="F1743" t="s">
        <v>16</v>
      </c>
      <c r="G1743" t="s">
        <v>15</v>
      </c>
      <c r="H1743">
        <v>1</v>
      </c>
      <c r="I1743">
        <v>20</v>
      </c>
      <c r="J1743" t="s">
        <v>21</v>
      </c>
      <c r="K1743">
        <v>26</v>
      </c>
      <c r="L1743">
        <v>160</v>
      </c>
      <c r="M1743">
        <v>23.442</v>
      </c>
      <c r="N1743">
        <v>161.34</v>
      </c>
    </row>
    <row r="1744" spans="1:14" x14ac:dyDescent="0.25">
      <c r="A1744" t="s">
        <v>117</v>
      </c>
      <c r="B1744" t="s">
        <v>19</v>
      </c>
      <c r="C1744">
        <v>0.1</v>
      </c>
      <c r="D1744">
        <v>1</v>
      </c>
      <c r="E1744">
        <v>1.0000000000000001E-5</v>
      </c>
      <c r="F1744" t="s">
        <v>16</v>
      </c>
      <c r="G1744" t="s">
        <v>15</v>
      </c>
      <c r="H1744">
        <v>1</v>
      </c>
      <c r="I1744">
        <v>20</v>
      </c>
      <c r="J1744" t="s">
        <v>21</v>
      </c>
      <c r="K1744">
        <v>26</v>
      </c>
      <c r="L1744">
        <v>160</v>
      </c>
      <c r="M1744">
        <v>23.893000000000001</v>
      </c>
      <c r="N1744">
        <v>160.97999999999999</v>
      </c>
    </row>
    <row r="1745" spans="1:14" x14ac:dyDescent="0.25">
      <c r="A1745" t="s">
        <v>117</v>
      </c>
      <c r="B1745" t="s">
        <v>19</v>
      </c>
      <c r="C1745">
        <v>0.1</v>
      </c>
      <c r="D1745">
        <v>1</v>
      </c>
      <c r="E1745">
        <v>1E-4</v>
      </c>
      <c r="F1745" t="s">
        <v>16</v>
      </c>
      <c r="G1745" t="s">
        <v>15</v>
      </c>
      <c r="H1745">
        <v>1</v>
      </c>
      <c r="I1745">
        <v>20</v>
      </c>
      <c r="J1745" t="s">
        <v>21</v>
      </c>
      <c r="K1745">
        <v>56.377000000000002</v>
      </c>
      <c r="L1745">
        <v>137.35</v>
      </c>
      <c r="M1745">
        <v>56.262</v>
      </c>
      <c r="N1745">
        <v>137.33000000000001</v>
      </c>
    </row>
    <row r="1746" spans="1:14" x14ac:dyDescent="0.25">
      <c r="A1746" t="s">
        <v>117</v>
      </c>
      <c r="B1746" t="s">
        <v>19</v>
      </c>
      <c r="C1746">
        <v>0.1</v>
      </c>
      <c r="D1746">
        <v>1</v>
      </c>
      <c r="E1746">
        <v>1E-3</v>
      </c>
      <c r="F1746" t="s">
        <v>16</v>
      </c>
      <c r="G1746" t="s">
        <v>15</v>
      </c>
      <c r="H1746">
        <v>1</v>
      </c>
      <c r="I1746">
        <v>20</v>
      </c>
      <c r="J1746" t="s">
        <v>21</v>
      </c>
      <c r="K1746">
        <v>575.70000000000005</v>
      </c>
      <c r="L1746">
        <v>30.683</v>
      </c>
      <c r="M1746">
        <v>575.66</v>
      </c>
      <c r="N1746">
        <v>30.547999999999998</v>
      </c>
    </row>
    <row r="1747" spans="1:14" x14ac:dyDescent="0.25">
      <c r="A1747" t="s">
        <v>117</v>
      </c>
      <c r="B1747" t="s">
        <v>19</v>
      </c>
      <c r="C1747">
        <v>0.1</v>
      </c>
      <c r="D1747">
        <v>1</v>
      </c>
      <c r="E1747">
        <v>0.01</v>
      </c>
      <c r="F1747" t="s">
        <v>16</v>
      </c>
      <c r="G1747" t="s">
        <v>15</v>
      </c>
      <c r="H1747">
        <v>1</v>
      </c>
      <c r="I1747">
        <v>20</v>
      </c>
      <c r="J1747" t="s">
        <v>21</v>
      </c>
      <c r="K1747">
        <v>5773.4</v>
      </c>
      <c r="L1747">
        <v>3.1917</v>
      </c>
      <c r="M1747">
        <v>5770.6</v>
      </c>
      <c r="N1747">
        <v>0.31602999999999998</v>
      </c>
    </row>
    <row r="1748" spans="1:14" x14ac:dyDescent="0.25">
      <c r="A1748" t="s">
        <v>117</v>
      </c>
      <c r="B1748" t="s">
        <v>19</v>
      </c>
      <c r="C1748">
        <v>0.1</v>
      </c>
      <c r="D1748">
        <v>1</v>
      </c>
      <c r="E1748">
        <v>9.9999999999999995E-8</v>
      </c>
      <c r="F1748" t="s">
        <v>16</v>
      </c>
      <c r="G1748" t="s">
        <v>15</v>
      </c>
      <c r="H1748">
        <v>20</v>
      </c>
      <c r="I1748">
        <v>50</v>
      </c>
      <c r="J1748" t="s">
        <v>21</v>
      </c>
      <c r="K1748">
        <v>24</v>
      </c>
      <c r="L1748">
        <v>350</v>
      </c>
      <c r="M1748">
        <v>23.379000000000001</v>
      </c>
      <c r="N1748">
        <v>346.14</v>
      </c>
    </row>
    <row r="1749" spans="1:14" x14ac:dyDescent="0.25">
      <c r="A1749" t="s">
        <v>117</v>
      </c>
      <c r="B1749" t="s">
        <v>19</v>
      </c>
      <c r="C1749">
        <v>0.1</v>
      </c>
      <c r="D1749">
        <v>1</v>
      </c>
      <c r="E1749">
        <v>9.9999999999999995E-7</v>
      </c>
      <c r="F1749" t="s">
        <v>16</v>
      </c>
      <c r="G1749" t="s">
        <v>15</v>
      </c>
      <c r="H1749">
        <v>20</v>
      </c>
      <c r="I1749">
        <v>50</v>
      </c>
      <c r="J1749" t="s">
        <v>21</v>
      </c>
      <c r="K1749">
        <v>24</v>
      </c>
      <c r="L1749">
        <v>350</v>
      </c>
      <c r="M1749">
        <v>23.382999999999999</v>
      </c>
      <c r="N1749">
        <v>346.14</v>
      </c>
    </row>
    <row r="1750" spans="1:14" x14ac:dyDescent="0.25">
      <c r="A1750" t="s">
        <v>117</v>
      </c>
      <c r="B1750" t="s">
        <v>19</v>
      </c>
      <c r="C1750">
        <v>0.1</v>
      </c>
      <c r="D1750">
        <v>1</v>
      </c>
      <c r="E1750">
        <v>1.0000000000000001E-5</v>
      </c>
      <c r="F1750" t="s">
        <v>16</v>
      </c>
      <c r="G1750" t="s">
        <v>15</v>
      </c>
      <c r="H1750">
        <v>20</v>
      </c>
      <c r="I1750">
        <v>50</v>
      </c>
      <c r="J1750" t="s">
        <v>21</v>
      </c>
      <c r="K1750">
        <v>24</v>
      </c>
      <c r="L1750">
        <v>350</v>
      </c>
      <c r="M1750">
        <v>23.693000000000001</v>
      </c>
      <c r="N1750">
        <v>345.87</v>
      </c>
    </row>
    <row r="1751" spans="1:14" x14ac:dyDescent="0.25">
      <c r="A1751" t="s">
        <v>117</v>
      </c>
      <c r="B1751" t="s">
        <v>19</v>
      </c>
      <c r="C1751">
        <v>0.1</v>
      </c>
      <c r="D1751">
        <v>1</v>
      </c>
      <c r="E1751">
        <v>1E-4</v>
      </c>
      <c r="F1751" t="s">
        <v>16</v>
      </c>
      <c r="G1751" t="s">
        <v>15</v>
      </c>
      <c r="H1751">
        <v>20</v>
      </c>
      <c r="I1751">
        <v>50</v>
      </c>
      <c r="J1751" t="s">
        <v>21</v>
      </c>
      <c r="K1751">
        <v>49.713000000000001</v>
      </c>
      <c r="L1751">
        <v>324.48</v>
      </c>
      <c r="M1751">
        <v>49.371000000000002</v>
      </c>
      <c r="N1751">
        <v>324.63</v>
      </c>
    </row>
    <row r="1752" spans="1:14" x14ac:dyDescent="0.25">
      <c r="A1752" t="s">
        <v>117</v>
      </c>
      <c r="B1752" t="s">
        <v>19</v>
      </c>
      <c r="C1752">
        <v>0.1</v>
      </c>
      <c r="D1752">
        <v>1</v>
      </c>
      <c r="E1752">
        <v>1E-3</v>
      </c>
      <c r="F1752" t="s">
        <v>16</v>
      </c>
      <c r="G1752" t="s">
        <v>15</v>
      </c>
      <c r="H1752">
        <v>20</v>
      </c>
      <c r="I1752">
        <v>50</v>
      </c>
      <c r="J1752" t="s">
        <v>21</v>
      </c>
      <c r="K1752">
        <v>568.73</v>
      </c>
      <c r="L1752">
        <v>117.17</v>
      </c>
      <c r="M1752">
        <v>568.57000000000005</v>
      </c>
      <c r="N1752">
        <v>116.91</v>
      </c>
    </row>
    <row r="1753" spans="1:14" x14ac:dyDescent="0.25">
      <c r="A1753" t="s">
        <v>117</v>
      </c>
      <c r="B1753" t="s">
        <v>19</v>
      </c>
      <c r="C1753">
        <v>0.1</v>
      </c>
      <c r="D1753">
        <v>1</v>
      </c>
      <c r="E1753">
        <v>0.01</v>
      </c>
      <c r="F1753" t="s">
        <v>16</v>
      </c>
      <c r="G1753" t="s">
        <v>15</v>
      </c>
      <c r="H1753">
        <v>20</v>
      </c>
      <c r="I1753">
        <v>50</v>
      </c>
      <c r="J1753" t="s">
        <v>21</v>
      </c>
      <c r="K1753">
        <v>5772.6</v>
      </c>
      <c r="L1753">
        <v>12.94</v>
      </c>
      <c r="M1753">
        <v>5762.2</v>
      </c>
      <c r="N1753">
        <v>12.802</v>
      </c>
    </row>
    <row r="1754" spans="1:14" x14ac:dyDescent="0.25">
      <c r="A1754" t="s">
        <v>117</v>
      </c>
      <c r="B1754" t="s">
        <v>19</v>
      </c>
      <c r="C1754">
        <v>0.1</v>
      </c>
      <c r="D1754">
        <v>1</v>
      </c>
      <c r="E1754">
        <v>9.9999999999999995E-8</v>
      </c>
      <c r="F1754" t="s">
        <v>16</v>
      </c>
      <c r="G1754" t="s">
        <v>15</v>
      </c>
      <c r="H1754">
        <v>50</v>
      </c>
      <c r="I1754">
        <v>100</v>
      </c>
      <c r="J1754" t="s">
        <v>21</v>
      </c>
      <c r="K1754">
        <v>27</v>
      </c>
      <c r="L1754">
        <v>940</v>
      </c>
      <c r="M1754">
        <v>23.140999999999998</v>
      </c>
      <c r="N1754">
        <v>938.86</v>
      </c>
    </row>
    <row r="1755" spans="1:14" x14ac:dyDescent="0.25">
      <c r="A1755" t="s">
        <v>117</v>
      </c>
      <c r="B1755" t="s">
        <v>19</v>
      </c>
      <c r="C1755">
        <v>0.1</v>
      </c>
      <c r="D1755">
        <v>1</v>
      </c>
      <c r="E1755">
        <v>9.9999999999999995E-7</v>
      </c>
      <c r="F1755" t="s">
        <v>16</v>
      </c>
      <c r="G1755" t="s">
        <v>15</v>
      </c>
      <c r="H1755">
        <v>50</v>
      </c>
      <c r="I1755">
        <v>100</v>
      </c>
      <c r="J1755" t="s">
        <v>21</v>
      </c>
      <c r="K1755">
        <v>27</v>
      </c>
      <c r="L1755">
        <v>935.56</v>
      </c>
      <c r="M1755">
        <v>23.148</v>
      </c>
      <c r="N1755">
        <v>938.85</v>
      </c>
    </row>
    <row r="1756" spans="1:14" x14ac:dyDescent="0.25">
      <c r="A1756" t="s">
        <v>117</v>
      </c>
      <c r="B1756" t="s">
        <v>19</v>
      </c>
      <c r="C1756">
        <v>0.1</v>
      </c>
      <c r="D1756">
        <v>1</v>
      </c>
      <c r="E1756">
        <v>1.0000000000000001E-5</v>
      </c>
      <c r="F1756" t="s">
        <v>16</v>
      </c>
      <c r="G1756" t="s">
        <v>15</v>
      </c>
      <c r="H1756">
        <v>50</v>
      </c>
      <c r="I1756">
        <v>100</v>
      </c>
      <c r="J1756" t="s">
        <v>21</v>
      </c>
      <c r="K1756">
        <v>27</v>
      </c>
      <c r="L1756">
        <v>935.62</v>
      </c>
      <c r="M1756">
        <v>23.297999999999998</v>
      </c>
      <c r="N1756">
        <v>938.72</v>
      </c>
    </row>
    <row r="1757" spans="1:14" x14ac:dyDescent="0.25">
      <c r="A1757" t="s">
        <v>117</v>
      </c>
      <c r="B1757" t="s">
        <v>19</v>
      </c>
      <c r="C1757">
        <v>0.1</v>
      </c>
      <c r="D1757">
        <v>1</v>
      </c>
      <c r="E1757">
        <v>1E-4</v>
      </c>
      <c r="F1757" t="s">
        <v>16</v>
      </c>
      <c r="G1757" t="s">
        <v>15</v>
      </c>
      <c r="H1757">
        <v>50</v>
      </c>
      <c r="I1757">
        <v>100</v>
      </c>
      <c r="J1757" t="s">
        <v>21</v>
      </c>
      <c r="K1757">
        <v>38.506</v>
      </c>
      <c r="L1757">
        <v>925.39</v>
      </c>
      <c r="M1757">
        <v>37.912999999999997</v>
      </c>
      <c r="N1757">
        <v>925.82</v>
      </c>
    </row>
    <row r="1758" spans="1:14" x14ac:dyDescent="0.25">
      <c r="A1758" t="s">
        <v>117</v>
      </c>
      <c r="B1758" t="s">
        <v>19</v>
      </c>
      <c r="C1758">
        <v>0.1</v>
      </c>
      <c r="D1758">
        <v>1</v>
      </c>
      <c r="E1758">
        <v>1E-3</v>
      </c>
      <c r="F1758" t="s">
        <v>16</v>
      </c>
      <c r="G1758" t="s">
        <v>15</v>
      </c>
      <c r="H1758">
        <v>50</v>
      </c>
      <c r="I1758">
        <v>100</v>
      </c>
      <c r="J1758" t="s">
        <v>21</v>
      </c>
      <c r="K1758">
        <v>530.37</v>
      </c>
      <c r="L1758">
        <v>592.16</v>
      </c>
      <c r="M1758">
        <v>529.89</v>
      </c>
      <c r="N1758">
        <v>592.07000000000005</v>
      </c>
    </row>
    <row r="1759" spans="1:14" x14ac:dyDescent="0.25">
      <c r="A1759" t="s">
        <v>117</v>
      </c>
      <c r="B1759" t="s">
        <v>19</v>
      </c>
      <c r="C1759">
        <v>0.1</v>
      </c>
      <c r="D1759">
        <v>1</v>
      </c>
      <c r="E1759">
        <v>0.01</v>
      </c>
      <c r="F1759" t="s">
        <v>16</v>
      </c>
      <c r="G1759" t="s">
        <v>15</v>
      </c>
      <c r="H1759">
        <v>50</v>
      </c>
      <c r="I1759">
        <v>100</v>
      </c>
      <c r="J1759" t="s">
        <v>21</v>
      </c>
      <c r="K1759">
        <v>5766.2</v>
      </c>
      <c r="L1759">
        <v>87.391999999999996</v>
      </c>
      <c r="M1759">
        <v>5715.5</v>
      </c>
      <c r="N1759">
        <v>87.123000000000005</v>
      </c>
    </row>
    <row r="1760" spans="1:14" x14ac:dyDescent="0.25">
      <c r="A1760" t="s">
        <v>117</v>
      </c>
      <c r="B1760" t="s">
        <v>19</v>
      </c>
      <c r="C1760">
        <v>0.1</v>
      </c>
      <c r="D1760">
        <v>1</v>
      </c>
      <c r="E1760">
        <v>9.9999999999999995E-8</v>
      </c>
      <c r="F1760" t="s">
        <v>16</v>
      </c>
      <c r="G1760" t="s">
        <v>15</v>
      </c>
      <c r="H1760">
        <v>100</v>
      </c>
      <c r="I1760">
        <v>300</v>
      </c>
      <c r="J1760" t="s">
        <v>21</v>
      </c>
      <c r="K1760">
        <v>120</v>
      </c>
      <c r="L1760">
        <v>3500</v>
      </c>
      <c r="M1760">
        <v>116.46</v>
      </c>
      <c r="N1760">
        <v>3463.3</v>
      </c>
    </row>
    <row r="1761" spans="1:14" x14ac:dyDescent="0.25">
      <c r="A1761" t="s">
        <v>117</v>
      </c>
      <c r="B1761" t="s">
        <v>19</v>
      </c>
      <c r="C1761">
        <v>0.1</v>
      </c>
      <c r="D1761">
        <v>1</v>
      </c>
      <c r="E1761">
        <v>9.9999999999999995E-7</v>
      </c>
      <c r="F1761" t="s">
        <v>16</v>
      </c>
      <c r="G1761" t="s">
        <v>15</v>
      </c>
      <c r="H1761">
        <v>100</v>
      </c>
      <c r="I1761">
        <v>300</v>
      </c>
      <c r="J1761" t="s">
        <v>21</v>
      </c>
      <c r="K1761">
        <v>120</v>
      </c>
      <c r="L1761">
        <v>3500</v>
      </c>
      <c r="M1761">
        <v>116.47</v>
      </c>
      <c r="N1761">
        <v>3463.3</v>
      </c>
    </row>
    <row r="1762" spans="1:14" x14ac:dyDescent="0.25">
      <c r="A1762" t="s">
        <v>117</v>
      </c>
      <c r="B1762" t="s">
        <v>19</v>
      </c>
      <c r="C1762">
        <v>0.1</v>
      </c>
      <c r="D1762">
        <v>1</v>
      </c>
      <c r="E1762">
        <v>1.0000000000000001E-5</v>
      </c>
      <c r="F1762" t="s">
        <v>16</v>
      </c>
      <c r="G1762" t="s">
        <v>15</v>
      </c>
      <c r="H1762">
        <v>100</v>
      </c>
      <c r="I1762">
        <v>300</v>
      </c>
      <c r="J1762" t="s">
        <v>21</v>
      </c>
      <c r="K1762">
        <v>120</v>
      </c>
      <c r="L1762">
        <v>3500</v>
      </c>
      <c r="M1762">
        <v>116.55</v>
      </c>
      <c r="N1762">
        <v>3463.2</v>
      </c>
    </row>
    <row r="1763" spans="1:14" x14ac:dyDescent="0.25">
      <c r="A1763" t="s">
        <v>117</v>
      </c>
      <c r="B1763" t="s">
        <v>19</v>
      </c>
      <c r="C1763">
        <v>0.1</v>
      </c>
      <c r="D1763">
        <v>1</v>
      </c>
      <c r="E1763">
        <v>1E-4</v>
      </c>
      <c r="F1763" t="s">
        <v>16</v>
      </c>
      <c r="G1763" t="s">
        <v>15</v>
      </c>
      <c r="H1763">
        <v>100</v>
      </c>
      <c r="I1763">
        <v>300</v>
      </c>
      <c r="J1763" t="s">
        <v>21</v>
      </c>
      <c r="K1763">
        <v>120</v>
      </c>
      <c r="L1763">
        <v>3500</v>
      </c>
      <c r="M1763">
        <v>120.41</v>
      </c>
      <c r="N1763">
        <v>3459.8</v>
      </c>
    </row>
    <row r="1764" spans="1:14" x14ac:dyDescent="0.25">
      <c r="A1764" t="s">
        <v>117</v>
      </c>
      <c r="B1764" t="s">
        <v>19</v>
      </c>
      <c r="C1764">
        <v>0.1</v>
      </c>
      <c r="D1764">
        <v>1</v>
      </c>
      <c r="E1764">
        <v>1E-3</v>
      </c>
      <c r="F1764" t="s">
        <v>16</v>
      </c>
      <c r="G1764" t="s">
        <v>15</v>
      </c>
      <c r="H1764">
        <v>100</v>
      </c>
      <c r="I1764">
        <v>300</v>
      </c>
      <c r="J1764" t="s">
        <v>21</v>
      </c>
      <c r="K1764">
        <v>420.55</v>
      </c>
      <c r="L1764">
        <v>3205.9</v>
      </c>
      <c r="M1764">
        <v>419.31</v>
      </c>
      <c r="N1764">
        <v>3206.7</v>
      </c>
    </row>
    <row r="1765" spans="1:14" x14ac:dyDescent="0.25">
      <c r="A1765" t="s">
        <v>117</v>
      </c>
      <c r="B1765" t="s">
        <v>19</v>
      </c>
      <c r="C1765">
        <v>0.1</v>
      </c>
      <c r="D1765">
        <v>1</v>
      </c>
      <c r="E1765">
        <v>0.01</v>
      </c>
      <c r="F1765" t="s">
        <v>16</v>
      </c>
      <c r="G1765" t="s">
        <v>15</v>
      </c>
      <c r="H1765">
        <v>100</v>
      </c>
      <c r="I1765">
        <v>300</v>
      </c>
      <c r="J1765" t="s">
        <v>21</v>
      </c>
      <c r="K1765">
        <v>5681.4</v>
      </c>
      <c r="L1765">
        <v>1112.8</v>
      </c>
      <c r="M1765">
        <v>5471.4</v>
      </c>
      <c r="N1765">
        <v>1112.4000000000001</v>
      </c>
    </row>
    <row r="1766" spans="1:14" x14ac:dyDescent="0.25">
      <c r="A1766" t="s">
        <v>117</v>
      </c>
      <c r="B1766" t="s">
        <v>19</v>
      </c>
      <c r="C1766">
        <v>0.1</v>
      </c>
      <c r="D1766">
        <v>1</v>
      </c>
      <c r="E1766">
        <v>9.9999999999999995E-7</v>
      </c>
      <c r="F1766" t="s">
        <v>16</v>
      </c>
      <c r="G1766" t="s">
        <v>15</v>
      </c>
      <c r="H1766">
        <v>300</v>
      </c>
      <c r="I1766">
        <v>1000</v>
      </c>
      <c r="J1766" t="s">
        <v>21</v>
      </c>
      <c r="K1766">
        <v>120</v>
      </c>
      <c r="L1766">
        <v>12000</v>
      </c>
      <c r="M1766">
        <v>110.73</v>
      </c>
      <c r="N1766">
        <v>11675</v>
      </c>
    </row>
    <row r="1767" spans="1:14" x14ac:dyDescent="0.25">
      <c r="A1767" t="s">
        <v>117</v>
      </c>
      <c r="B1767" t="s">
        <v>19</v>
      </c>
      <c r="C1767">
        <v>0.1</v>
      </c>
      <c r="D1767">
        <v>1</v>
      </c>
      <c r="E1767">
        <v>9.9999999999999995E-7</v>
      </c>
      <c r="F1767" t="s">
        <v>16</v>
      </c>
      <c r="G1767" t="s">
        <v>15</v>
      </c>
      <c r="H1767">
        <v>300</v>
      </c>
      <c r="I1767">
        <v>1000</v>
      </c>
      <c r="J1767" t="s">
        <v>21</v>
      </c>
      <c r="K1767">
        <v>120</v>
      </c>
      <c r="L1767">
        <v>12000</v>
      </c>
      <c r="M1767">
        <v>110.73</v>
      </c>
      <c r="N1767">
        <v>11675</v>
      </c>
    </row>
    <row r="1768" spans="1:14" x14ac:dyDescent="0.25">
      <c r="A1768" t="s">
        <v>117</v>
      </c>
      <c r="B1768" t="s">
        <v>19</v>
      </c>
      <c r="C1768">
        <v>0.1</v>
      </c>
      <c r="D1768">
        <v>1</v>
      </c>
      <c r="E1768">
        <v>1.0000000000000001E-5</v>
      </c>
      <c r="F1768" t="s">
        <v>16</v>
      </c>
      <c r="G1768" t="s">
        <v>15</v>
      </c>
      <c r="H1768">
        <v>300</v>
      </c>
      <c r="I1768">
        <v>1000</v>
      </c>
      <c r="J1768" t="s">
        <v>21</v>
      </c>
      <c r="K1768">
        <v>120</v>
      </c>
      <c r="L1768">
        <v>12000</v>
      </c>
      <c r="M1768">
        <v>110.73</v>
      </c>
      <c r="N1768">
        <v>11675</v>
      </c>
    </row>
    <row r="1769" spans="1:14" x14ac:dyDescent="0.25">
      <c r="A1769" t="s">
        <v>117</v>
      </c>
      <c r="B1769" t="s">
        <v>19</v>
      </c>
      <c r="C1769">
        <v>0.1</v>
      </c>
      <c r="D1769">
        <v>1</v>
      </c>
      <c r="E1769">
        <v>1E-4</v>
      </c>
      <c r="F1769" t="s">
        <v>16</v>
      </c>
      <c r="G1769" t="s">
        <v>15</v>
      </c>
      <c r="H1769">
        <v>300</v>
      </c>
      <c r="I1769">
        <v>1000</v>
      </c>
      <c r="J1769" t="s">
        <v>21</v>
      </c>
      <c r="K1769">
        <v>120</v>
      </c>
      <c r="L1769">
        <v>12000</v>
      </c>
      <c r="M1769">
        <v>111.87</v>
      </c>
      <c r="N1769">
        <v>11674</v>
      </c>
    </row>
    <row r="1770" spans="1:14" x14ac:dyDescent="0.25">
      <c r="A1770" t="s">
        <v>117</v>
      </c>
      <c r="B1770" t="s">
        <v>19</v>
      </c>
      <c r="C1770">
        <v>0.1</v>
      </c>
      <c r="D1770">
        <v>1</v>
      </c>
      <c r="E1770">
        <v>1E-3</v>
      </c>
      <c r="F1770" t="s">
        <v>16</v>
      </c>
      <c r="G1770" t="s">
        <v>15</v>
      </c>
      <c r="H1770">
        <v>300</v>
      </c>
      <c r="I1770">
        <v>1000</v>
      </c>
      <c r="J1770" t="s">
        <v>21</v>
      </c>
      <c r="K1770">
        <v>212.67</v>
      </c>
      <c r="L1770">
        <v>11907</v>
      </c>
      <c r="M1770">
        <v>246.94</v>
      </c>
      <c r="N1770">
        <v>11553</v>
      </c>
    </row>
    <row r="1771" spans="1:14" x14ac:dyDescent="0.25">
      <c r="A1771" t="s">
        <v>117</v>
      </c>
      <c r="B1771" t="s">
        <v>19</v>
      </c>
      <c r="C1771">
        <v>0.1</v>
      </c>
      <c r="D1771">
        <v>1</v>
      </c>
      <c r="E1771">
        <v>0.01</v>
      </c>
      <c r="F1771" t="s">
        <v>16</v>
      </c>
      <c r="G1771" t="s">
        <v>15</v>
      </c>
      <c r="H1771">
        <v>300</v>
      </c>
      <c r="I1771">
        <v>1000</v>
      </c>
      <c r="J1771" t="s">
        <v>21</v>
      </c>
      <c r="K1771">
        <v>5113.2</v>
      </c>
      <c r="L1771">
        <v>8011.6</v>
      </c>
      <c r="M1771">
        <v>4758</v>
      </c>
      <c r="N1771">
        <v>8011.9</v>
      </c>
    </row>
    <row r="1772" spans="1:14" x14ac:dyDescent="0.25">
      <c r="A1772" t="s">
        <v>117</v>
      </c>
      <c r="B1772" t="s">
        <v>19</v>
      </c>
      <c r="C1772">
        <v>1</v>
      </c>
      <c r="D1772">
        <v>10</v>
      </c>
      <c r="E1772">
        <v>9.9999999999999995E-7</v>
      </c>
      <c r="F1772" t="s">
        <v>16</v>
      </c>
      <c r="G1772" t="s">
        <v>14</v>
      </c>
      <c r="H1772">
        <v>1E-3</v>
      </c>
      <c r="I1772">
        <v>0.04</v>
      </c>
      <c r="J1772" t="s">
        <v>21</v>
      </c>
      <c r="K1772">
        <v>0.46</v>
      </c>
      <c r="L1772">
        <v>9.1999999999999998E-2</v>
      </c>
      <c r="M1772">
        <v>0.45052999999999999</v>
      </c>
      <c r="N1772">
        <v>9.2199000000000003E-2</v>
      </c>
    </row>
    <row r="1773" spans="1:14" x14ac:dyDescent="0.25">
      <c r="A1773" t="s">
        <v>117</v>
      </c>
      <c r="B1773" t="s">
        <v>19</v>
      </c>
      <c r="C1773">
        <v>1</v>
      </c>
      <c r="D1773">
        <v>10</v>
      </c>
      <c r="E1773">
        <v>1.0000000000000001E-5</v>
      </c>
      <c r="F1773" t="s">
        <v>16</v>
      </c>
      <c r="G1773" t="s">
        <v>14</v>
      </c>
      <c r="H1773">
        <v>1E-3</v>
      </c>
      <c r="I1773">
        <v>0.04</v>
      </c>
      <c r="J1773" t="s">
        <v>21</v>
      </c>
      <c r="K1773">
        <v>0.46</v>
      </c>
      <c r="L1773">
        <v>9.1967999999999994E-2</v>
      </c>
      <c r="M1773">
        <v>0.45057000000000003</v>
      </c>
      <c r="N1773">
        <v>9.2197000000000001E-2</v>
      </c>
    </row>
    <row r="1774" spans="1:14" x14ac:dyDescent="0.25">
      <c r="A1774" t="s">
        <v>117</v>
      </c>
      <c r="B1774" t="s">
        <v>19</v>
      </c>
      <c r="C1774">
        <v>1</v>
      </c>
      <c r="D1774">
        <v>10</v>
      </c>
      <c r="E1774">
        <v>1E-4</v>
      </c>
      <c r="F1774" t="s">
        <v>16</v>
      </c>
      <c r="G1774" t="s">
        <v>14</v>
      </c>
      <c r="H1774">
        <v>1E-3</v>
      </c>
      <c r="I1774">
        <v>0.04</v>
      </c>
      <c r="J1774" t="s">
        <v>21</v>
      </c>
      <c r="K1774">
        <v>0.46</v>
      </c>
      <c r="L1774">
        <v>9.2019000000000004E-2</v>
      </c>
      <c r="M1774">
        <v>0.45379999999999998</v>
      </c>
      <c r="N1774">
        <v>9.1994000000000006E-2</v>
      </c>
    </row>
    <row r="1775" spans="1:14" x14ac:dyDescent="0.25">
      <c r="A1775" t="s">
        <v>117</v>
      </c>
      <c r="B1775" t="s">
        <v>19</v>
      </c>
      <c r="C1775">
        <v>1</v>
      </c>
      <c r="D1775">
        <v>10</v>
      </c>
      <c r="E1775">
        <v>1E-3</v>
      </c>
      <c r="F1775" t="s">
        <v>16</v>
      </c>
      <c r="G1775" t="s">
        <v>14</v>
      </c>
      <c r="H1775">
        <v>1E-3</v>
      </c>
      <c r="I1775">
        <v>0.04</v>
      </c>
      <c r="J1775" t="s">
        <v>21</v>
      </c>
      <c r="K1775">
        <v>0.71618999999999999</v>
      </c>
      <c r="L1775">
        <v>7.7546000000000004E-2</v>
      </c>
      <c r="M1775">
        <v>0.71499000000000001</v>
      </c>
      <c r="N1775">
        <v>7.7401999999999999E-2</v>
      </c>
    </row>
    <row r="1776" spans="1:14" x14ac:dyDescent="0.25">
      <c r="A1776" t="s">
        <v>117</v>
      </c>
      <c r="B1776" t="s">
        <v>19</v>
      </c>
      <c r="C1776">
        <v>1</v>
      </c>
      <c r="D1776">
        <v>10</v>
      </c>
      <c r="E1776">
        <v>0.01</v>
      </c>
      <c r="F1776" t="s">
        <v>16</v>
      </c>
      <c r="G1776" t="s">
        <v>14</v>
      </c>
      <c r="H1776">
        <v>1E-3</v>
      </c>
      <c r="I1776">
        <v>0.04</v>
      </c>
      <c r="J1776" t="s">
        <v>21</v>
      </c>
      <c r="K1776">
        <v>5.7845000000000004</v>
      </c>
      <c r="L1776">
        <v>1.5263000000000001E-2</v>
      </c>
      <c r="M1776">
        <v>5.7839999999999998</v>
      </c>
      <c r="N1776">
        <v>1.5049999999999999E-2</v>
      </c>
    </row>
    <row r="1777" spans="1:14" x14ac:dyDescent="0.25">
      <c r="A1777" t="s">
        <v>117</v>
      </c>
      <c r="B1777" t="s">
        <v>19</v>
      </c>
      <c r="C1777">
        <v>1</v>
      </c>
      <c r="D1777">
        <v>10</v>
      </c>
      <c r="E1777">
        <v>0.1</v>
      </c>
      <c r="F1777" t="s">
        <v>16</v>
      </c>
      <c r="G1777" t="s">
        <v>14</v>
      </c>
      <c r="H1777">
        <v>1E-3</v>
      </c>
      <c r="I1777">
        <v>0.04</v>
      </c>
      <c r="J1777" t="s">
        <v>21</v>
      </c>
      <c r="K1777">
        <v>57.737000000000002</v>
      </c>
      <c r="L1777">
        <v>1.6174E-3</v>
      </c>
      <c r="M1777">
        <v>57.722999999999999</v>
      </c>
      <c r="N1777">
        <v>1.529E-3</v>
      </c>
    </row>
    <row r="1778" spans="1:14" x14ac:dyDescent="0.25">
      <c r="A1778" t="s">
        <v>117</v>
      </c>
      <c r="B1778" t="s">
        <v>19</v>
      </c>
      <c r="C1778">
        <v>1</v>
      </c>
      <c r="D1778">
        <v>10</v>
      </c>
      <c r="E1778">
        <v>9.9999999999999995E-7</v>
      </c>
      <c r="F1778" t="s">
        <v>16</v>
      </c>
      <c r="G1778" t="s">
        <v>14</v>
      </c>
      <c r="H1778">
        <v>0.04</v>
      </c>
      <c r="I1778">
        <v>1</v>
      </c>
      <c r="J1778" t="s">
        <v>21</v>
      </c>
      <c r="K1778">
        <v>0.25</v>
      </c>
      <c r="L1778">
        <v>8.4000000000000005E-2</v>
      </c>
      <c r="M1778">
        <v>0.22625000000000001</v>
      </c>
      <c r="N1778">
        <v>8.5544999999999996E-2</v>
      </c>
    </row>
    <row r="1779" spans="1:14" x14ac:dyDescent="0.25">
      <c r="A1779" t="s">
        <v>117</v>
      </c>
      <c r="B1779" t="s">
        <v>19</v>
      </c>
      <c r="C1779">
        <v>1</v>
      </c>
      <c r="D1779">
        <v>10</v>
      </c>
      <c r="E1779">
        <v>1.0000000000000001E-5</v>
      </c>
      <c r="F1779" t="s">
        <v>16</v>
      </c>
      <c r="G1779" t="s">
        <v>14</v>
      </c>
      <c r="H1779">
        <v>0.04</v>
      </c>
      <c r="I1779">
        <v>1</v>
      </c>
      <c r="J1779" t="s">
        <v>21</v>
      </c>
      <c r="K1779">
        <v>0.25</v>
      </c>
      <c r="L1779">
        <v>8.4437999999999999E-2</v>
      </c>
      <c r="M1779">
        <v>0.22631999999999999</v>
      </c>
      <c r="N1779">
        <v>8.5540000000000005E-2</v>
      </c>
    </row>
    <row r="1780" spans="1:14" x14ac:dyDescent="0.25">
      <c r="A1780" t="s">
        <v>117</v>
      </c>
      <c r="B1780" t="s">
        <v>19</v>
      </c>
      <c r="C1780">
        <v>1</v>
      </c>
      <c r="D1780">
        <v>10</v>
      </c>
      <c r="E1780">
        <v>1E-4</v>
      </c>
      <c r="F1780" t="s">
        <v>16</v>
      </c>
      <c r="G1780" t="s">
        <v>14</v>
      </c>
      <c r="H1780">
        <v>0.04</v>
      </c>
      <c r="I1780">
        <v>1</v>
      </c>
      <c r="J1780" t="s">
        <v>21</v>
      </c>
      <c r="K1780">
        <v>0.25</v>
      </c>
      <c r="L1780">
        <v>8.4682999999999994E-2</v>
      </c>
      <c r="M1780">
        <v>0.23197999999999999</v>
      </c>
      <c r="N1780">
        <v>8.5126999999999994E-2</v>
      </c>
    </row>
    <row r="1781" spans="1:14" x14ac:dyDescent="0.25">
      <c r="A1781" t="s">
        <v>117</v>
      </c>
      <c r="B1781" t="s">
        <v>19</v>
      </c>
      <c r="C1781">
        <v>1</v>
      </c>
      <c r="D1781">
        <v>10</v>
      </c>
      <c r="E1781">
        <v>1E-3</v>
      </c>
      <c r="F1781" t="s">
        <v>16</v>
      </c>
      <c r="G1781" t="s">
        <v>14</v>
      </c>
      <c r="H1781">
        <v>0.04</v>
      </c>
      <c r="I1781">
        <v>1</v>
      </c>
      <c r="J1781" t="s">
        <v>21</v>
      </c>
      <c r="K1781">
        <v>0.59428000000000003</v>
      </c>
      <c r="L1781">
        <v>6.3506000000000007E-2</v>
      </c>
      <c r="M1781">
        <v>0.59284000000000003</v>
      </c>
      <c r="N1781">
        <v>6.3329999999999997E-2</v>
      </c>
    </row>
    <row r="1782" spans="1:14" x14ac:dyDescent="0.25">
      <c r="A1782" t="s">
        <v>117</v>
      </c>
      <c r="B1782" t="s">
        <v>19</v>
      </c>
      <c r="C1782">
        <v>1</v>
      </c>
      <c r="D1782">
        <v>10</v>
      </c>
      <c r="E1782">
        <v>0.01</v>
      </c>
      <c r="F1782" t="s">
        <v>16</v>
      </c>
      <c r="G1782" t="s">
        <v>14</v>
      </c>
      <c r="H1782">
        <v>0.04</v>
      </c>
      <c r="I1782">
        <v>1</v>
      </c>
      <c r="J1782" t="s">
        <v>21</v>
      </c>
      <c r="K1782">
        <v>5.7723000000000004</v>
      </c>
      <c r="L1782">
        <v>1.0442999999999999E-2</v>
      </c>
      <c r="M1782">
        <v>5.7717000000000001</v>
      </c>
      <c r="N1782">
        <v>1.0227E-2</v>
      </c>
    </row>
    <row r="1783" spans="1:14" x14ac:dyDescent="0.25">
      <c r="A1783" t="s">
        <v>117</v>
      </c>
      <c r="B1783" t="s">
        <v>19</v>
      </c>
      <c r="C1783">
        <v>1</v>
      </c>
      <c r="D1783">
        <v>10</v>
      </c>
      <c r="E1783">
        <v>0.1</v>
      </c>
      <c r="F1783" t="s">
        <v>16</v>
      </c>
      <c r="G1783" t="s">
        <v>14</v>
      </c>
      <c r="H1783">
        <v>0.04</v>
      </c>
      <c r="I1783">
        <v>1</v>
      </c>
      <c r="J1783" t="s">
        <v>21</v>
      </c>
      <c r="K1783">
        <v>57.735999999999997</v>
      </c>
      <c r="L1783">
        <v>1.1207000000000001E-3</v>
      </c>
      <c r="M1783">
        <v>57.725999999999999</v>
      </c>
      <c r="N1783">
        <v>1.0323000000000001E-3</v>
      </c>
    </row>
    <row r="1784" spans="1:14" x14ac:dyDescent="0.25">
      <c r="A1784" t="s">
        <v>117</v>
      </c>
      <c r="B1784" t="s">
        <v>19</v>
      </c>
      <c r="C1784">
        <v>1</v>
      </c>
      <c r="D1784">
        <v>10</v>
      </c>
      <c r="E1784">
        <v>9.9999999999999995E-7</v>
      </c>
      <c r="F1784" t="s">
        <v>16</v>
      </c>
      <c r="G1784" t="s">
        <v>14</v>
      </c>
      <c r="H1784">
        <v>1</v>
      </c>
      <c r="I1784">
        <v>20</v>
      </c>
      <c r="J1784" t="s">
        <v>21</v>
      </c>
      <c r="K1784">
        <v>0.28000000000000003</v>
      </c>
      <c r="L1784">
        <v>0.16</v>
      </c>
      <c r="M1784">
        <v>0.22835</v>
      </c>
      <c r="N1784">
        <v>0.16434000000000001</v>
      </c>
    </row>
    <row r="1785" spans="1:14" x14ac:dyDescent="0.25">
      <c r="A1785" t="s">
        <v>117</v>
      </c>
      <c r="B1785" t="s">
        <v>19</v>
      </c>
      <c r="C1785">
        <v>1</v>
      </c>
      <c r="D1785">
        <v>10</v>
      </c>
      <c r="E1785">
        <v>1.0000000000000001E-5</v>
      </c>
      <c r="F1785" t="s">
        <v>16</v>
      </c>
      <c r="G1785" t="s">
        <v>14</v>
      </c>
      <c r="H1785">
        <v>1</v>
      </c>
      <c r="I1785">
        <v>20</v>
      </c>
      <c r="J1785" t="s">
        <v>21</v>
      </c>
      <c r="K1785">
        <v>0.28000000000000003</v>
      </c>
      <c r="L1785">
        <v>0.16134000000000001</v>
      </c>
      <c r="M1785">
        <v>0.22836999999999999</v>
      </c>
      <c r="N1785">
        <v>0.16434000000000001</v>
      </c>
    </row>
    <row r="1786" spans="1:14" x14ac:dyDescent="0.25">
      <c r="A1786" t="s">
        <v>117</v>
      </c>
      <c r="B1786" t="s">
        <v>19</v>
      </c>
      <c r="C1786">
        <v>1</v>
      </c>
      <c r="D1786">
        <v>10</v>
      </c>
      <c r="E1786">
        <v>1E-4</v>
      </c>
      <c r="F1786" t="s">
        <v>16</v>
      </c>
      <c r="G1786" t="s">
        <v>14</v>
      </c>
      <c r="H1786">
        <v>1</v>
      </c>
      <c r="I1786">
        <v>20</v>
      </c>
      <c r="J1786" t="s">
        <v>21</v>
      </c>
      <c r="K1786">
        <v>0.28000000000000003</v>
      </c>
      <c r="L1786">
        <v>0.16156000000000001</v>
      </c>
      <c r="M1786">
        <v>0.23294999999999999</v>
      </c>
      <c r="N1786">
        <v>0.16397</v>
      </c>
    </row>
    <row r="1787" spans="1:14" x14ac:dyDescent="0.25">
      <c r="A1787" t="s">
        <v>117</v>
      </c>
      <c r="B1787" t="s">
        <v>19</v>
      </c>
      <c r="C1787">
        <v>1</v>
      </c>
      <c r="D1787">
        <v>10</v>
      </c>
      <c r="E1787">
        <v>1E-3</v>
      </c>
      <c r="F1787" t="s">
        <v>16</v>
      </c>
      <c r="G1787" t="s">
        <v>14</v>
      </c>
      <c r="H1787">
        <v>1</v>
      </c>
      <c r="I1787">
        <v>20</v>
      </c>
      <c r="J1787" t="s">
        <v>21</v>
      </c>
      <c r="K1787">
        <v>0.56386000000000003</v>
      </c>
      <c r="L1787">
        <v>0.14001</v>
      </c>
      <c r="M1787">
        <v>0.55818000000000001</v>
      </c>
      <c r="N1787">
        <v>0.14005999999999999</v>
      </c>
    </row>
    <row r="1788" spans="1:14" x14ac:dyDescent="0.25">
      <c r="A1788" t="s">
        <v>117</v>
      </c>
      <c r="B1788" t="s">
        <v>19</v>
      </c>
      <c r="C1788">
        <v>1</v>
      </c>
      <c r="D1788">
        <v>10</v>
      </c>
      <c r="E1788">
        <v>0.01</v>
      </c>
      <c r="F1788" t="s">
        <v>16</v>
      </c>
      <c r="G1788" t="s">
        <v>14</v>
      </c>
      <c r="H1788">
        <v>1</v>
      </c>
      <c r="I1788">
        <v>20</v>
      </c>
      <c r="J1788" t="s">
        <v>21</v>
      </c>
      <c r="K1788">
        <v>5.7577999999999996</v>
      </c>
      <c r="L1788">
        <v>3.1829000000000003E-2</v>
      </c>
      <c r="M1788">
        <v>5.7554999999999996</v>
      </c>
      <c r="N1788">
        <v>3.1387999999999999E-2</v>
      </c>
    </row>
    <row r="1789" spans="1:14" x14ac:dyDescent="0.25">
      <c r="A1789" t="s">
        <v>117</v>
      </c>
      <c r="B1789" t="s">
        <v>19</v>
      </c>
      <c r="C1789">
        <v>1</v>
      </c>
      <c r="D1789">
        <v>10</v>
      </c>
      <c r="E1789">
        <v>0.1</v>
      </c>
      <c r="F1789" t="s">
        <v>16</v>
      </c>
      <c r="G1789" t="s">
        <v>14</v>
      </c>
      <c r="H1789">
        <v>1</v>
      </c>
      <c r="I1789">
        <v>20</v>
      </c>
      <c r="J1789" t="s">
        <v>21</v>
      </c>
      <c r="K1789">
        <v>57.734999999999999</v>
      </c>
      <c r="L1789">
        <v>3.4134999999999999E-3</v>
      </c>
      <c r="M1789">
        <v>57.704999999999998</v>
      </c>
      <c r="N1789">
        <v>3.222E-3</v>
      </c>
    </row>
    <row r="1790" spans="1:14" x14ac:dyDescent="0.25">
      <c r="A1790" t="s">
        <v>117</v>
      </c>
      <c r="B1790" t="s">
        <v>19</v>
      </c>
      <c r="C1790">
        <v>1</v>
      </c>
      <c r="D1790">
        <v>10</v>
      </c>
      <c r="E1790">
        <v>9.9999999999999995E-7</v>
      </c>
      <c r="F1790" t="s">
        <v>16</v>
      </c>
      <c r="G1790" t="s">
        <v>14</v>
      </c>
      <c r="H1790">
        <v>20</v>
      </c>
      <c r="I1790">
        <v>50</v>
      </c>
      <c r="J1790" t="s">
        <v>21</v>
      </c>
      <c r="K1790">
        <v>0.24</v>
      </c>
      <c r="L1790">
        <v>0.35</v>
      </c>
      <c r="M1790">
        <v>0.22967000000000001</v>
      </c>
      <c r="N1790">
        <v>0.34776000000000001</v>
      </c>
    </row>
    <row r="1791" spans="1:14" x14ac:dyDescent="0.25">
      <c r="A1791" t="s">
        <v>117</v>
      </c>
      <c r="B1791" t="s">
        <v>19</v>
      </c>
      <c r="C1791">
        <v>1</v>
      </c>
      <c r="D1791">
        <v>10</v>
      </c>
      <c r="E1791">
        <v>1.0000000000000001E-5</v>
      </c>
      <c r="F1791" t="s">
        <v>16</v>
      </c>
      <c r="G1791" t="s">
        <v>14</v>
      </c>
      <c r="H1791">
        <v>20</v>
      </c>
      <c r="I1791">
        <v>50</v>
      </c>
      <c r="J1791" t="s">
        <v>21</v>
      </c>
      <c r="K1791">
        <v>0.24</v>
      </c>
      <c r="L1791">
        <v>0.35</v>
      </c>
      <c r="M1791">
        <v>0.22972999999999999</v>
      </c>
      <c r="N1791">
        <v>0.34775</v>
      </c>
    </row>
    <row r="1792" spans="1:14" x14ac:dyDescent="0.25">
      <c r="A1792" t="s">
        <v>117</v>
      </c>
      <c r="B1792" t="s">
        <v>19</v>
      </c>
      <c r="C1792">
        <v>1</v>
      </c>
      <c r="D1792">
        <v>10</v>
      </c>
      <c r="E1792">
        <v>1E-4</v>
      </c>
      <c r="F1792" t="s">
        <v>16</v>
      </c>
      <c r="G1792" t="s">
        <v>14</v>
      </c>
      <c r="H1792">
        <v>20</v>
      </c>
      <c r="I1792">
        <v>50</v>
      </c>
      <c r="J1792" t="s">
        <v>21</v>
      </c>
      <c r="K1792">
        <v>0.24</v>
      </c>
      <c r="L1792">
        <v>0.35</v>
      </c>
      <c r="M1792">
        <v>0.23282</v>
      </c>
      <c r="N1792">
        <v>0.34749000000000002</v>
      </c>
    </row>
    <row r="1793" spans="1:14" x14ac:dyDescent="0.25">
      <c r="A1793" t="s">
        <v>117</v>
      </c>
      <c r="B1793" t="s">
        <v>19</v>
      </c>
      <c r="C1793">
        <v>1</v>
      </c>
      <c r="D1793">
        <v>10</v>
      </c>
      <c r="E1793">
        <v>1E-3</v>
      </c>
      <c r="F1793" t="s">
        <v>16</v>
      </c>
      <c r="G1793" t="s">
        <v>14</v>
      </c>
      <c r="H1793">
        <v>20</v>
      </c>
      <c r="I1793">
        <v>50</v>
      </c>
      <c r="J1793" t="s">
        <v>21</v>
      </c>
      <c r="K1793">
        <v>0.50358000000000003</v>
      </c>
      <c r="L1793">
        <v>0.32533000000000001</v>
      </c>
      <c r="M1793">
        <v>0.49042000000000002</v>
      </c>
      <c r="N1793">
        <v>0.32615</v>
      </c>
    </row>
    <row r="1794" spans="1:14" x14ac:dyDescent="0.25">
      <c r="A1794" t="s">
        <v>117</v>
      </c>
      <c r="B1794" t="s">
        <v>19</v>
      </c>
      <c r="C1794">
        <v>1</v>
      </c>
      <c r="D1794">
        <v>10</v>
      </c>
      <c r="E1794">
        <v>0.01</v>
      </c>
      <c r="F1794" t="s">
        <v>16</v>
      </c>
      <c r="G1794" t="s">
        <v>14</v>
      </c>
      <c r="H1794">
        <v>20</v>
      </c>
      <c r="I1794">
        <v>50</v>
      </c>
      <c r="J1794" t="s">
        <v>21</v>
      </c>
      <c r="K1794">
        <v>5.6913</v>
      </c>
      <c r="L1794">
        <v>0.11808</v>
      </c>
      <c r="M1794">
        <v>5.6847000000000003</v>
      </c>
      <c r="N1794">
        <v>0.11766</v>
      </c>
    </row>
    <row r="1795" spans="1:14" x14ac:dyDescent="0.25">
      <c r="A1795" t="s">
        <v>117</v>
      </c>
      <c r="B1795" t="s">
        <v>19</v>
      </c>
      <c r="C1795">
        <v>1</v>
      </c>
      <c r="D1795">
        <v>10</v>
      </c>
      <c r="E1795">
        <v>0.1</v>
      </c>
      <c r="F1795" t="s">
        <v>16</v>
      </c>
      <c r="G1795" t="s">
        <v>14</v>
      </c>
      <c r="H1795">
        <v>20</v>
      </c>
      <c r="I1795">
        <v>50</v>
      </c>
      <c r="J1795" t="s">
        <v>21</v>
      </c>
      <c r="K1795">
        <v>57.728000000000002</v>
      </c>
      <c r="L1795">
        <v>1.3146E-2</v>
      </c>
      <c r="M1795">
        <v>57.621000000000002</v>
      </c>
      <c r="N1795">
        <v>1.289E-2</v>
      </c>
    </row>
    <row r="1796" spans="1:14" x14ac:dyDescent="0.25">
      <c r="A1796" t="s">
        <v>117</v>
      </c>
      <c r="B1796" t="s">
        <v>19</v>
      </c>
      <c r="C1796">
        <v>1</v>
      </c>
      <c r="D1796">
        <v>10</v>
      </c>
      <c r="E1796">
        <v>9.9999999999999995E-7</v>
      </c>
      <c r="F1796" t="s">
        <v>16</v>
      </c>
      <c r="G1796" t="s">
        <v>14</v>
      </c>
      <c r="H1796">
        <v>50</v>
      </c>
      <c r="I1796">
        <v>100</v>
      </c>
      <c r="J1796" t="s">
        <v>21</v>
      </c>
      <c r="K1796">
        <v>0.27</v>
      </c>
      <c r="L1796">
        <v>0.94</v>
      </c>
      <c r="M1796">
        <v>0.22603000000000001</v>
      </c>
      <c r="N1796">
        <v>0.94120999999999999</v>
      </c>
    </row>
    <row r="1797" spans="1:14" x14ac:dyDescent="0.25">
      <c r="A1797" t="s">
        <v>117</v>
      </c>
      <c r="B1797" t="s">
        <v>19</v>
      </c>
      <c r="C1797">
        <v>1</v>
      </c>
      <c r="D1797">
        <v>10</v>
      </c>
      <c r="E1797">
        <v>1.0000000000000001E-5</v>
      </c>
      <c r="F1797" t="s">
        <v>16</v>
      </c>
      <c r="G1797" t="s">
        <v>14</v>
      </c>
      <c r="H1797">
        <v>50</v>
      </c>
      <c r="I1797">
        <v>100</v>
      </c>
      <c r="J1797" t="s">
        <v>21</v>
      </c>
      <c r="K1797">
        <v>0.27</v>
      </c>
      <c r="L1797">
        <v>0.93759000000000003</v>
      </c>
      <c r="M1797">
        <v>0.22603999999999999</v>
      </c>
      <c r="N1797">
        <v>0.94120999999999999</v>
      </c>
    </row>
    <row r="1798" spans="1:14" x14ac:dyDescent="0.25">
      <c r="A1798" t="s">
        <v>117</v>
      </c>
      <c r="B1798" t="s">
        <v>19</v>
      </c>
      <c r="C1798">
        <v>1</v>
      </c>
      <c r="D1798">
        <v>10</v>
      </c>
      <c r="E1798">
        <v>1E-4</v>
      </c>
      <c r="F1798" t="s">
        <v>16</v>
      </c>
      <c r="G1798" t="s">
        <v>14</v>
      </c>
      <c r="H1798">
        <v>50</v>
      </c>
      <c r="I1798">
        <v>100</v>
      </c>
      <c r="J1798" t="s">
        <v>21</v>
      </c>
      <c r="K1798">
        <v>0.27</v>
      </c>
      <c r="L1798">
        <v>0.93767999999999996</v>
      </c>
      <c r="M1798">
        <v>0.22761000000000001</v>
      </c>
      <c r="N1798">
        <v>0.94106999999999996</v>
      </c>
    </row>
    <row r="1799" spans="1:14" x14ac:dyDescent="0.25">
      <c r="A1799" t="s">
        <v>117</v>
      </c>
      <c r="B1799" t="s">
        <v>19</v>
      </c>
      <c r="C1799">
        <v>1</v>
      </c>
      <c r="D1799">
        <v>10</v>
      </c>
      <c r="E1799">
        <v>1E-3</v>
      </c>
      <c r="F1799" t="s">
        <v>16</v>
      </c>
      <c r="G1799" t="s">
        <v>14</v>
      </c>
      <c r="H1799">
        <v>50</v>
      </c>
      <c r="I1799">
        <v>100</v>
      </c>
      <c r="J1799" t="s">
        <v>21</v>
      </c>
      <c r="K1799">
        <v>0.38941999999999999</v>
      </c>
      <c r="L1799">
        <v>0.92691999999999997</v>
      </c>
      <c r="M1799">
        <v>0.37412000000000001</v>
      </c>
      <c r="N1799">
        <v>0.92813000000000001</v>
      </c>
    </row>
    <row r="1800" spans="1:14" x14ac:dyDescent="0.25">
      <c r="A1800" t="s">
        <v>117</v>
      </c>
      <c r="B1800" t="s">
        <v>19</v>
      </c>
      <c r="C1800">
        <v>1</v>
      </c>
      <c r="D1800">
        <v>10</v>
      </c>
      <c r="E1800">
        <v>0.01</v>
      </c>
      <c r="F1800" t="s">
        <v>16</v>
      </c>
      <c r="G1800" t="s">
        <v>14</v>
      </c>
      <c r="H1800">
        <v>50</v>
      </c>
      <c r="I1800">
        <v>100</v>
      </c>
      <c r="J1800" t="s">
        <v>21</v>
      </c>
      <c r="K1800">
        <v>5.3091999999999997</v>
      </c>
      <c r="L1800">
        <v>0.59367999999999999</v>
      </c>
      <c r="M1800">
        <v>5.2965</v>
      </c>
      <c r="N1800">
        <v>0.59386000000000005</v>
      </c>
    </row>
    <row r="1801" spans="1:14" x14ac:dyDescent="0.25">
      <c r="A1801" t="s">
        <v>117</v>
      </c>
      <c r="B1801" t="s">
        <v>19</v>
      </c>
      <c r="C1801">
        <v>1</v>
      </c>
      <c r="D1801">
        <v>10</v>
      </c>
      <c r="E1801">
        <v>0.1</v>
      </c>
      <c r="F1801" t="s">
        <v>16</v>
      </c>
      <c r="G1801" t="s">
        <v>14</v>
      </c>
      <c r="H1801">
        <v>50</v>
      </c>
      <c r="I1801">
        <v>100</v>
      </c>
      <c r="J1801" t="s">
        <v>21</v>
      </c>
      <c r="K1801">
        <v>57.664999999999999</v>
      </c>
      <c r="L1801">
        <v>8.7822999999999998E-2</v>
      </c>
      <c r="M1801">
        <v>57.152999999999999</v>
      </c>
      <c r="N1801">
        <v>8.7461999999999998E-2</v>
      </c>
    </row>
    <row r="1802" spans="1:14" x14ac:dyDescent="0.25">
      <c r="A1802" t="s">
        <v>117</v>
      </c>
      <c r="B1802" t="s">
        <v>19</v>
      </c>
      <c r="C1802">
        <v>1</v>
      </c>
      <c r="D1802">
        <v>10</v>
      </c>
      <c r="E1802">
        <v>9.9999999999999995E-7</v>
      </c>
      <c r="F1802" t="s">
        <v>16</v>
      </c>
      <c r="G1802" t="s">
        <v>14</v>
      </c>
      <c r="H1802">
        <v>100</v>
      </c>
      <c r="I1802">
        <v>300</v>
      </c>
      <c r="J1802" t="s">
        <v>21</v>
      </c>
      <c r="K1802">
        <v>1.2</v>
      </c>
      <c r="L1802">
        <v>3.5</v>
      </c>
      <c r="M1802">
        <v>1.1358999999999999</v>
      </c>
      <c r="N1802">
        <v>3.4830999999999999</v>
      </c>
    </row>
    <row r="1803" spans="1:14" x14ac:dyDescent="0.25">
      <c r="A1803" t="s">
        <v>117</v>
      </c>
      <c r="B1803" t="s">
        <v>19</v>
      </c>
      <c r="C1803">
        <v>1</v>
      </c>
      <c r="D1803">
        <v>10</v>
      </c>
      <c r="E1803">
        <v>1.0000000000000001E-5</v>
      </c>
      <c r="F1803" t="s">
        <v>16</v>
      </c>
      <c r="G1803" t="s">
        <v>14</v>
      </c>
      <c r="H1803">
        <v>100</v>
      </c>
      <c r="I1803">
        <v>300</v>
      </c>
      <c r="J1803" t="s">
        <v>21</v>
      </c>
      <c r="K1803">
        <v>1.2</v>
      </c>
      <c r="L1803">
        <v>3.5</v>
      </c>
      <c r="M1803">
        <v>1.1358999999999999</v>
      </c>
      <c r="N1803">
        <v>3.4830999999999999</v>
      </c>
    </row>
    <row r="1804" spans="1:14" x14ac:dyDescent="0.25">
      <c r="A1804" t="s">
        <v>117</v>
      </c>
      <c r="B1804" t="s">
        <v>19</v>
      </c>
      <c r="C1804">
        <v>1</v>
      </c>
      <c r="D1804">
        <v>10</v>
      </c>
      <c r="E1804">
        <v>1E-4</v>
      </c>
      <c r="F1804" t="s">
        <v>16</v>
      </c>
      <c r="G1804" t="s">
        <v>14</v>
      </c>
      <c r="H1804">
        <v>100</v>
      </c>
      <c r="I1804">
        <v>300</v>
      </c>
      <c r="J1804" t="s">
        <v>21</v>
      </c>
      <c r="K1804">
        <v>1.2</v>
      </c>
      <c r="L1804">
        <v>3.5</v>
      </c>
      <c r="M1804">
        <v>1.1365000000000001</v>
      </c>
      <c r="N1804">
        <v>3.4830000000000001</v>
      </c>
    </row>
    <row r="1805" spans="1:14" x14ac:dyDescent="0.25">
      <c r="A1805" t="s">
        <v>117</v>
      </c>
      <c r="B1805" t="s">
        <v>19</v>
      </c>
      <c r="C1805">
        <v>1</v>
      </c>
      <c r="D1805">
        <v>10</v>
      </c>
      <c r="E1805">
        <v>1E-3</v>
      </c>
      <c r="F1805" t="s">
        <v>16</v>
      </c>
      <c r="G1805" t="s">
        <v>14</v>
      </c>
      <c r="H1805">
        <v>100</v>
      </c>
      <c r="I1805">
        <v>300</v>
      </c>
      <c r="J1805" t="s">
        <v>21</v>
      </c>
      <c r="K1805">
        <v>1.2</v>
      </c>
      <c r="L1805">
        <v>3.5</v>
      </c>
      <c r="M1805">
        <v>1.1754</v>
      </c>
      <c r="N1805">
        <v>3.4796</v>
      </c>
    </row>
    <row r="1806" spans="1:14" x14ac:dyDescent="0.25">
      <c r="A1806" t="s">
        <v>117</v>
      </c>
      <c r="B1806" t="s">
        <v>19</v>
      </c>
      <c r="C1806">
        <v>1</v>
      </c>
      <c r="D1806">
        <v>10</v>
      </c>
      <c r="E1806">
        <v>0.01</v>
      </c>
      <c r="F1806" t="s">
        <v>16</v>
      </c>
      <c r="G1806" t="s">
        <v>14</v>
      </c>
      <c r="H1806">
        <v>100</v>
      </c>
      <c r="I1806">
        <v>300</v>
      </c>
      <c r="J1806" t="s">
        <v>21</v>
      </c>
      <c r="K1806">
        <v>4.1894999999999998</v>
      </c>
      <c r="L1806">
        <v>3.2244000000000002</v>
      </c>
      <c r="M1806">
        <v>4.1679000000000004</v>
      </c>
      <c r="N1806">
        <v>3.2259000000000002</v>
      </c>
    </row>
    <row r="1807" spans="1:14" x14ac:dyDescent="0.25">
      <c r="A1807" t="s">
        <v>117</v>
      </c>
      <c r="B1807" t="s">
        <v>19</v>
      </c>
      <c r="C1807">
        <v>1</v>
      </c>
      <c r="D1807">
        <v>10</v>
      </c>
      <c r="E1807">
        <v>0.1</v>
      </c>
      <c r="F1807" t="s">
        <v>16</v>
      </c>
      <c r="G1807" t="s">
        <v>14</v>
      </c>
      <c r="H1807">
        <v>100</v>
      </c>
      <c r="I1807">
        <v>300</v>
      </c>
      <c r="J1807" t="s">
        <v>21</v>
      </c>
      <c r="K1807">
        <v>56.807000000000002</v>
      </c>
      <c r="L1807">
        <v>1.1229</v>
      </c>
      <c r="M1807">
        <v>54.694000000000003</v>
      </c>
      <c r="N1807">
        <v>1.1224000000000001</v>
      </c>
    </row>
    <row r="1808" spans="1:14" x14ac:dyDescent="0.25">
      <c r="A1808" t="s">
        <v>117</v>
      </c>
      <c r="B1808" t="s">
        <v>19</v>
      </c>
      <c r="C1808">
        <v>1</v>
      </c>
      <c r="D1808">
        <v>10</v>
      </c>
      <c r="E1808">
        <v>9.9999999999999995E-7</v>
      </c>
      <c r="F1808" t="s">
        <v>16</v>
      </c>
      <c r="G1808" t="s">
        <v>14</v>
      </c>
      <c r="H1808">
        <v>300</v>
      </c>
      <c r="I1808">
        <v>1000</v>
      </c>
      <c r="J1808" t="s">
        <v>21</v>
      </c>
      <c r="K1808">
        <v>0.83</v>
      </c>
      <c r="L1808">
        <v>12</v>
      </c>
      <c r="M1808">
        <v>1.127</v>
      </c>
      <c r="N1808">
        <v>11.688000000000001</v>
      </c>
    </row>
    <row r="1809" spans="1:14" x14ac:dyDescent="0.25">
      <c r="A1809" t="s">
        <v>117</v>
      </c>
      <c r="B1809" t="s">
        <v>19</v>
      </c>
      <c r="C1809">
        <v>1</v>
      </c>
      <c r="D1809">
        <v>10</v>
      </c>
      <c r="E1809">
        <v>1.0000000000000001E-5</v>
      </c>
      <c r="F1809" t="s">
        <v>16</v>
      </c>
      <c r="G1809" t="s">
        <v>14</v>
      </c>
      <c r="H1809">
        <v>300</v>
      </c>
      <c r="I1809">
        <v>1000</v>
      </c>
      <c r="J1809" t="s">
        <v>21</v>
      </c>
      <c r="K1809">
        <v>0.83</v>
      </c>
      <c r="L1809">
        <v>11.988</v>
      </c>
      <c r="M1809">
        <v>1.127</v>
      </c>
      <c r="N1809">
        <v>11.688000000000001</v>
      </c>
    </row>
    <row r="1810" spans="1:14" x14ac:dyDescent="0.25">
      <c r="A1810" t="s">
        <v>117</v>
      </c>
      <c r="B1810" t="s">
        <v>19</v>
      </c>
      <c r="C1810">
        <v>1</v>
      </c>
      <c r="D1810">
        <v>10</v>
      </c>
      <c r="E1810">
        <v>1E-4</v>
      </c>
      <c r="F1810" t="s">
        <v>16</v>
      </c>
      <c r="G1810" t="s">
        <v>14</v>
      </c>
      <c r="H1810">
        <v>300</v>
      </c>
      <c r="I1810">
        <v>1000</v>
      </c>
      <c r="J1810" t="s">
        <v>21</v>
      </c>
      <c r="K1810">
        <v>0.83</v>
      </c>
      <c r="L1810">
        <v>11.988</v>
      </c>
      <c r="M1810">
        <v>1.1272</v>
      </c>
      <c r="N1810">
        <v>11.688000000000001</v>
      </c>
    </row>
    <row r="1811" spans="1:14" x14ac:dyDescent="0.25">
      <c r="A1811" t="s">
        <v>117</v>
      </c>
      <c r="B1811" t="s">
        <v>19</v>
      </c>
      <c r="C1811">
        <v>1</v>
      </c>
      <c r="D1811">
        <v>10</v>
      </c>
      <c r="E1811">
        <v>1E-3</v>
      </c>
      <c r="F1811" t="s">
        <v>16</v>
      </c>
      <c r="G1811" t="s">
        <v>14</v>
      </c>
      <c r="H1811">
        <v>300</v>
      </c>
      <c r="I1811">
        <v>1000</v>
      </c>
      <c r="J1811" t="s">
        <v>21</v>
      </c>
      <c r="K1811">
        <v>0.84662999999999999</v>
      </c>
      <c r="L1811">
        <v>11.986000000000001</v>
      </c>
      <c r="M1811">
        <v>1.141</v>
      </c>
      <c r="N1811">
        <v>11.686999999999999</v>
      </c>
    </row>
    <row r="1812" spans="1:14" x14ac:dyDescent="0.25">
      <c r="A1812" t="s">
        <v>117</v>
      </c>
      <c r="B1812" t="s">
        <v>19</v>
      </c>
      <c r="C1812">
        <v>1</v>
      </c>
      <c r="D1812">
        <v>10</v>
      </c>
      <c r="E1812">
        <v>0.01</v>
      </c>
      <c r="F1812" t="s">
        <v>16</v>
      </c>
      <c r="G1812" t="s">
        <v>14</v>
      </c>
      <c r="H1812">
        <v>300</v>
      </c>
      <c r="I1812">
        <v>1000</v>
      </c>
      <c r="J1812" t="s">
        <v>21</v>
      </c>
      <c r="K1812">
        <v>2.2239</v>
      </c>
      <c r="L1812">
        <v>11.849</v>
      </c>
      <c r="M1812">
        <v>2.4895999999999998</v>
      </c>
      <c r="N1812">
        <v>11.566000000000001</v>
      </c>
    </row>
    <row r="1813" spans="1:14" x14ac:dyDescent="0.25">
      <c r="A1813" t="s">
        <v>117</v>
      </c>
      <c r="B1813" t="s">
        <v>19</v>
      </c>
      <c r="C1813">
        <v>1</v>
      </c>
      <c r="D1813">
        <v>10</v>
      </c>
      <c r="E1813">
        <v>0.1</v>
      </c>
      <c r="F1813" t="s">
        <v>16</v>
      </c>
      <c r="G1813" t="s">
        <v>14</v>
      </c>
      <c r="H1813">
        <v>300</v>
      </c>
      <c r="I1813">
        <v>1000</v>
      </c>
      <c r="J1813" t="s">
        <v>21</v>
      </c>
      <c r="K1813">
        <v>51.131999999999998</v>
      </c>
      <c r="L1813">
        <v>8.0251999999999999</v>
      </c>
      <c r="M1813">
        <v>47.575000000000003</v>
      </c>
      <c r="N1813">
        <v>8.0258000000000003</v>
      </c>
    </row>
    <row r="1814" spans="1:14" x14ac:dyDescent="0.25">
      <c r="A1814" t="s">
        <v>117</v>
      </c>
      <c r="B1814" t="s">
        <v>19</v>
      </c>
      <c r="C1814">
        <v>10</v>
      </c>
      <c r="D1814">
        <v>20</v>
      </c>
      <c r="E1814">
        <v>1.0000000000000001E-5</v>
      </c>
      <c r="F1814" t="s">
        <v>16</v>
      </c>
      <c r="G1814" t="s">
        <v>14</v>
      </c>
      <c r="H1814">
        <v>1E-3</v>
      </c>
      <c r="I1814">
        <v>0.04</v>
      </c>
      <c r="J1814" t="s">
        <v>21</v>
      </c>
      <c r="K1814">
        <v>4.7</v>
      </c>
      <c r="L1814">
        <v>0.23</v>
      </c>
      <c r="M1814">
        <v>4.6185999999999998</v>
      </c>
      <c r="N1814">
        <v>0.23291000000000001</v>
      </c>
    </row>
    <row r="1815" spans="1:14" x14ac:dyDescent="0.25">
      <c r="A1815" t="s">
        <v>117</v>
      </c>
      <c r="B1815" t="s">
        <v>19</v>
      </c>
      <c r="C1815">
        <v>10</v>
      </c>
      <c r="D1815">
        <v>20</v>
      </c>
      <c r="E1815">
        <v>1E-4</v>
      </c>
      <c r="F1815" t="s">
        <v>16</v>
      </c>
      <c r="G1815" t="s">
        <v>14</v>
      </c>
      <c r="H1815">
        <v>1E-3</v>
      </c>
      <c r="I1815">
        <v>0.04</v>
      </c>
      <c r="J1815" t="s">
        <v>21</v>
      </c>
      <c r="K1815">
        <v>4.7</v>
      </c>
      <c r="L1815">
        <v>0.23</v>
      </c>
      <c r="M1815">
        <v>4.6189999999999998</v>
      </c>
      <c r="N1815">
        <v>0.2329</v>
      </c>
    </row>
    <row r="1816" spans="1:14" x14ac:dyDescent="0.25">
      <c r="A1816" t="s">
        <v>117</v>
      </c>
      <c r="B1816" t="s">
        <v>19</v>
      </c>
      <c r="C1816">
        <v>10</v>
      </c>
      <c r="D1816">
        <v>20</v>
      </c>
      <c r="E1816">
        <v>1E-3</v>
      </c>
      <c r="F1816" t="s">
        <v>16</v>
      </c>
      <c r="G1816" t="s">
        <v>14</v>
      </c>
      <c r="H1816">
        <v>1E-3</v>
      </c>
      <c r="I1816">
        <v>0.04</v>
      </c>
      <c r="J1816" t="s">
        <v>21</v>
      </c>
      <c r="K1816">
        <v>4.7</v>
      </c>
      <c r="L1816">
        <v>0.23</v>
      </c>
      <c r="M1816">
        <v>4.6486000000000001</v>
      </c>
      <c r="N1816">
        <v>0.23230999999999999</v>
      </c>
    </row>
    <row r="1817" spans="1:14" x14ac:dyDescent="0.25">
      <c r="A1817" t="s">
        <v>117</v>
      </c>
      <c r="B1817" t="s">
        <v>19</v>
      </c>
      <c r="C1817">
        <v>10</v>
      </c>
      <c r="D1817">
        <v>20</v>
      </c>
      <c r="E1817">
        <v>0.01</v>
      </c>
      <c r="F1817" t="s">
        <v>16</v>
      </c>
      <c r="G1817" t="s">
        <v>14</v>
      </c>
      <c r="H1817">
        <v>1E-3</v>
      </c>
      <c r="I1817">
        <v>0.04</v>
      </c>
      <c r="J1817" t="s">
        <v>21</v>
      </c>
      <c r="K1817">
        <v>7.1398999999999999</v>
      </c>
      <c r="L1817">
        <v>0.18969</v>
      </c>
      <c r="M1817">
        <v>7.1402999999999999</v>
      </c>
      <c r="N1817">
        <v>0.18931999999999999</v>
      </c>
    </row>
    <row r="1818" spans="1:14" x14ac:dyDescent="0.25">
      <c r="A1818" t="s">
        <v>117</v>
      </c>
      <c r="B1818" t="s">
        <v>19</v>
      </c>
      <c r="C1818">
        <v>10</v>
      </c>
      <c r="D1818">
        <v>20</v>
      </c>
      <c r="E1818">
        <v>0.1</v>
      </c>
      <c r="F1818" t="s">
        <v>16</v>
      </c>
      <c r="G1818" t="s">
        <v>14</v>
      </c>
      <c r="H1818">
        <v>1E-3</v>
      </c>
      <c r="I1818">
        <v>0.04</v>
      </c>
      <c r="J1818" t="s">
        <v>21</v>
      </c>
      <c r="K1818">
        <v>57.826999999999998</v>
      </c>
      <c r="L1818">
        <v>3.2722000000000001E-2</v>
      </c>
      <c r="M1818">
        <v>57.828000000000003</v>
      </c>
      <c r="N1818">
        <v>3.2399999999999998E-2</v>
      </c>
    </row>
    <row r="1819" spans="1:14" x14ac:dyDescent="0.25">
      <c r="A1819" t="s">
        <v>117</v>
      </c>
      <c r="B1819" t="s">
        <v>19</v>
      </c>
      <c r="C1819">
        <v>10</v>
      </c>
      <c r="D1819">
        <v>20</v>
      </c>
      <c r="E1819">
        <v>1</v>
      </c>
      <c r="F1819" t="s">
        <v>16</v>
      </c>
      <c r="G1819" t="s">
        <v>14</v>
      </c>
      <c r="H1819">
        <v>1E-3</v>
      </c>
      <c r="I1819">
        <v>0.04</v>
      </c>
      <c r="J1819" t="s">
        <v>21</v>
      </c>
      <c r="K1819">
        <v>577.36</v>
      </c>
      <c r="L1819">
        <v>3.4030000000000002E-3</v>
      </c>
      <c r="M1819">
        <v>577.07000000000005</v>
      </c>
      <c r="N1819">
        <v>3.2721999999999998E-3</v>
      </c>
    </row>
    <row r="1820" spans="1:14" x14ac:dyDescent="0.25">
      <c r="A1820" t="s">
        <v>117</v>
      </c>
      <c r="B1820" t="s">
        <v>19</v>
      </c>
      <c r="C1820">
        <v>10</v>
      </c>
      <c r="D1820">
        <v>20</v>
      </c>
      <c r="E1820">
        <v>1.0000000000000001E-5</v>
      </c>
      <c r="F1820" t="s">
        <v>16</v>
      </c>
      <c r="G1820" t="s">
        <v>14</v>
      </c>
      <c r="H1820">
        <v>0.04</v>
      </c>
      <c r="I1820">
        <v>1</v>
      </c>
      <c r="J1820" t="s">
        <v>21</v>
      </c>
      <c r="K1820">
        <v>2.4</v>
      </c>
      <c r="L1820">
        <v>0.23</v>
      </c>
      <c r="M1820">
        <v>2.298</v>
      </c>
      <c r="N1820">
        <v>0.23305999999999999</v>
      </c>
    </row>
    <row r="1821" spans="1:14" x14ac:dyDescent="0.25">
      <c r="A1821" t="s">
        <v>117</v>
      </c>
      <c r="B1821" t="s">
        <v>19</v>
      </c>
      <c r="C1821">
        <v>10</v>
      </c>
      <c r="D1821">
        <v>20</v>
      </c>
      <c r="E1821">
        <v>1E-4</v>
      </c>
      <c r="F1821" t="s">
        <v>16</v>
      </c>
      <c r="G1821" t="s">
        <v>14</v>
      </c>
      <c r="H1821">
        <v>0.04</v>
      </c>
      <c r="I1821">
        <v>1</v>
      </c>
      <c r="J1821" t="s">
        <v>21</v>
      </c>
      <c r="K1821">
        <v>2.4</v>
      </c>
      <c r="L1821">
        <v>0.23</v>
      </c>
      <c r="M1821">
        <v>2.2985000000000002</v>
      </c>
      <c r="N1821">
        <v>0.23305000000000001</v>
      </c>
    </row>
    <row r="1822" spans="1:14" x14ac:dyDescent="0.25">
      <c r="A1822" t="s">
        <v>117</v>
      </c>
      <c r="B1822" t="s">
        <v>19</v>
      </c>
      <c r="C1822">
        <v>10</v>
      </c>
      <c r="D1822">
        <v>20</v>
      </c>
      <c r="E1822">
        <v>1E-3</v>
      </c>
      <c r="F1822" t="s">
        <v>16</v>
      </c>
      <c r="G1822" t="s">
        <v>14</v>
      </c>
      <c r="H1822">
        <v>0.04</v>
      </c>
      <c r="I1822">
        <v>1</v>
      </c>
      <c r="J1822" t="s">
        <v>21</v>
      </c>
      <c r="K1822">
        <v>2.4</v>
      </c>
      <c r="L1822">
        <v>0.23</v>
      </c>
      <c r="M1822">
        <v>2.3458000000000001</v>
      </c>
      <c r="N1822">
        <v>0.23186999999999999</v>
      </c>
    </row>
    <row r="1823" spans="1:14" x14ac:dyDescent="0.25">
      <c r="A1823" t="s">
        <v>117</v>
      </c>
      <c r="B1823" t="s">
        <v>19</v>
      </c>
      <c r="C1823">
        <v>10</v>
      </c>
      <c r="D1823">
        <v>20</v>
      </c>
      <c r="E1823">
        <v>0.01</v>
      </c>
      <c r="F1823" t="s">
        <v>16</v>
      </c>
      <c r="G1823" t="s">
        <v>14</v>
      </c>
      <c r="H1823">
        <v>0.04</v>
      </c>
      <c r="I1823">
        <v>1</v>
      </c>
      <c r="J1823" t="s">
        <v>21</v>
      </c>
      <c r="K1823">
        <v>5.7568999999999999</v>
      </c>
      <c r="L1823">
        <v>0.16470000000000001</v>
      </c>
      <c r="M1823">
        <v>5.7573999999999996</v>
      </c>
      <c r="N1823">
        <v>0.16425000000000001</v>
      </c>
    </row>
    <row r="1824" spans="1:14" x14ac:dyDescent="0.25">
      <c r="A1824" t="s">
        <v>117</v>
      </c>
      <c r="B1824" t="s">
        <v>19</v>
      </c>
      <c r="C1824">
        <v>10</v>
      </c>
      <c r="D1824">
        <v>20</v>
      </c>
      <c r="E1824">
        <v>0.1</v>
      </c>
      <c r="F1824" t="s">
        <v>16</v>
      </c>
      <c r="G1824" t="s">
        <v>14</v>
      </c>
      <c r="H1824">
        <v>0.04</v>
      </c>
      <c r="I1824">
        <v>1</v>
      </c>
      <c r="J1824" t="s">
        <v>21</v>
      </c>
      <c r="K1824">
        <v>57.686999999999998</v>
      </c>
      <c r="L1824">
        <v>2.3591000000000001E-2</v>
      </c>
      <c r="M1824">
        <v>57.688000000000002</v>
      </c>
      <c r="N1824">
        <v>2.3266999999999999E-2</v>
      </c>
    </row>
    <row r="1825" spans="1:14" x14ac:dyDescent="0.25">
      <c r="A1825" t="s">
        <v>117</v>
      </c>
      <c r="B1825" t="s">
        <v>19</v>
      </c>
      <c r="C1825">
        <v>10</v>
      </c>
      <c r="D1825">
        <v>20</v>
      </c>
      <c r="E1825">
        <v>1</v>
      </c>
      <c r="F1825" t="s">
        <v>16</v>
      </c>
      <c r="G1825" t="s">
        <v>14</v>
      </c>
      <c r="H1825">
        <v>0.04</v>
      </c>
      <c r="I1825">
        <v>1</v>
      </c>
      <c r="J1825" t="s">
        <v>21</v>
      </c>
      <c r="K1825">
        <v>577.35</v>
      </c>
      <c r="L1825">
        <v>2.4694999999999999E-3</v>
      </c>
      <c r="M1825">
        <v>577.14</v>
      </c>
      <c r="N1825">
        <v>2.3387E-3</v>
      </c>
    </row>
    <row r="1826" spans="1:14" x14ac:dyDescent="0.25">
      <c r="A1826" t="s">
        <v>117</v>
      </c>
      <c r="B1826" t="s">
        <v>19</v>
      </c>
      <c r="C1826">
        <v>10</v>
      </c>
      <c r="D1826">
        <v>20</v>
      </c>
      <c r="E1826">
        <v>1.0000000000000001E-5</v>
      </c>
      <c r="F1826" t="s">
        <v>16</v>
      </c>
      <c r="G1826" t="s">
        <v>14</v>
      </c>
      <c r="H1826">
        <v>1</v>
      </c>
      <c r="I1826">
        <v>20</v>
      </c>
      <c r="J1826" t="s">
        <v>21</v>
      </c>
      <c r="K1826">
        <v>2.4</v>
      </c>
      <c r="L1826">
        <v>0.23</v>
      </c>
      <c r="M1826">
        <v>2.298</v>
      </c>
      <c r="N1826">
        <v>0.23305999999999999</v>
      </c>
    </row>
    <row r="1827" spans="1:14" x14ac:dyDescent="0.25">
      <c r="A1827" t="s">
        <v>117</v>
      </c>
      <c r="B1827" t="s">
        <v>19</v>
      </c>
      <c r="C1827">
        <v>10</v>
      </c>
      <c r="D1827">
        <v>20</v>
      </c>
      <c r="E1827">
        <v>1E-4</v>
      </c>
      <c r="F1827" t="s">
        <v>16</v>
      </c>
      <c r="G1827" t="s">
        <v>14</v>
      </c>
      <c r="H1827">
        <v>1</v>
      </c>
      <c r="I1827">
        <v>20</v>
      </c>
      <c r="J1827" t="s">
        <v>21</v>
      </c>
      <c r="K1827">
        <v>2.4</v>
      </c>
      <c r="L1827">
        <v>0.23</v>
      </c>
      <c r="M1827">
        <v>2.2985000000000002</v>
      </c>
      <c r="N1827">
        <v>0.23305000000000001</v>
      </c>
    </row>
    <row r="1828" spans="1:14" x14ac:dyDescent="0.25">
      <c r="A1828" t="s">
        <v>117</v>
      </c>
      <c r="B1828" t="s">
        <v>19</v>
      </c>
      <c r="C1828">
        <v>10</v>
      </c>
      <c r="D1828">
        <v>20</v>
      </c>
      <c r="E1828">
        <v>1E-3</v>
      </c>
      <c r="F1828" t="s">
        <v>16</v>
      </c>
      <c r="G1828" t="s">
        <v>14</v>
      </c>
      <c r="H1828">
        <v>1</v>
      </c>
      <c r="I1828">
        <v>20</v>
      </c>
      <c r="J1828" t="s">
        <v>21</v>
      </c>
      <c r="K1828">
        <v>2.4</v>
      </c>
      <c r="L1828">
        <v>0.23</v>
      </c>
      <c r="M1828">
        <v>2.3458000000000001</v>
      </c>
      <c r="N1828">
        <v>0.23186999999999999</v>
      </c>
    </row>
    <row r="1829" spans="1:14" x14ac:dyDescent="0.25">
      <c r="A1829" t="s">
        <v>117</v>
      </c>
      <c r="B1829" t="s">
        <v>19</v>
      </c>
      <c r="C1829">
        <v>10</v>
      </c>
      <c r="D1829">
        <v>20</v>
      </c>
      <c r="E1829">
        <v>0.01</v>
      </c>
      <c r="F1829" t="s">
        <v>16</v>
      </c>
      <c r="G1829" t="s">
        <v>14</v>
      </c>
      <c r="H1829">
        <v>1</v>
      </c>
      <c r="I1829">
        <v>20</v>
      </c>
      <c r="J1829" t="s">
        <v>21</v>
      </c>
      <c r="K1829">
        <v>5.7568999999999999</v>
      </c>
      <c r="L1829">
        <v>0.16470000000000001</v>
      </c>
      <c r="M1829">
        <v>5.7573999999999996</v>
      </c>
      <c r="N1829">
        <v>0.16425000000000001</v>
      </c>
    </row>
    <row r="1830" spans="1:14" x14ac:dyDescent="0.25">
      <c r="A1830" t="s">
        <v>117</v>
      </c>
      <c r="B1830" t="s">
        <v>19</v>
      </c>
      <c r="C1830">
        <v>10</v>
      </c>
      <c r="D1830">
        <v>20</v>
      </c>
      <c r="E1830">
        <v>0.1</v>
      </c>
      <c r="F1830" t="s">
        <v>16</v>
      </c>
      <c r="G1830" t="s">
        <v>14</v>
      </c>
      <c r="H1830">
        <v>1</v>
      </c>
      <c r="I1830">
        <v>20</v>
      </c>
      <c r="J1830" t="s">
        <v>21</v>
      </c>
      <c r="K1830">
        <v>57.686999999999998</v>
      </c>
      <c r="L1830">
        <v>2.3591000000000001E-2</v>
      </c>
      <c r="M1830">
        <v>57.688000000000002</v>
      </c>
      <c r="N1830">
        <v>2.3266999999999999E-2</v>
      </c>
    </row>
    <row r="1831" spans="1:14" x14ac:dyDescent="0.25">
      <c r="A1831" t="s">
        <v>117</v>
      </c>
      <c r="B1831" t="s">
        <v>19</v>
      </c>
      <c r="C1831">
        <v>10</v>
      </c>
      <c r="D1831">
        <v>20</v>
      </c>
      <c r="E1831">
        <v>1</v>
      </c>
      <c r="F1831" t="s">
        <v>16</v>
      </c>
      <c r="G1831" t="s">
        <v>14</v>
      </c>
      <c r="H1831">
        <v>1</v>
      </c>
      <c r="I1831">
        <v>20</v>
      </c>
      <c r="J1831" t="s">
        <v>21</v>
      </c>
      <c r="K1831">
        <v>577.35</v>
      </c>
      <c r="L1831">
        <v>2.4694999999999999E-3</v>
      </c>
      <c r="M1831">
        <v>577.14</v>
      </c>
      <c r="N1831">
        <v>2.3387E-3</v>
      </c>
    </row>
    <row r="1832" spans="1:14" x14ac:dyDescent="0.25">
      <c r="A1832" t="s">
        <v>117</v>
      </c>
      <c r="B1832" t="s">
        <v>19</v>
      </c>
      <c r="C1832">
        <v>10</v>
      </c>
      <c r="D1832">
        <v>20</v>
      </c>
      <c r="E1832">
        <v>1.0000000000000001E-5</v>
      </c>
      <c r="F1832" t="s">
        <v>16</v>
      </c>
      <c r="G1832" t="s">
        <v>14</v>
      </c>
      <c r="H1832">
        <v>20</v>
      </c>
      <c r="I1832">
        <v>50</v>
      </c>
      <c r="J1832" t="s">
        <v>21</v>
      </c>
      <c r="K1832">
        <v>2.4</v>
      </c>
      <c r="L1832">
        <v>0.41</v>
      </c>
      <c r="M1832">
        <v>2.2656000000000001</v>
      </c>
      <c r="N1832">
        <v>0.40923999999999999</v>
      </c>
    </row>
    <row r="1833" spans="1:14" x14ac:dyDescent="0.25">
      <c r="A1833" t="s">
        <v>117</v>
      </c>
      <c r="B1833" t="s">
        <v>19</v>
      </c>
      <c r="C1833">
        <v>10</v>
      </c>
      <c r="D1833">
        <v>20</v>
      </c>
      <c r="E1833">
        <v>1E-4</v>
      </c>
      <c r="F1833" t="s">
        <v>16</v>
      </c>
      <c r="G1833" t="s">
        <v>14</v>
      </c>
      <c r="H1833">
        <v>20</v>
      </c>
      <c r="I1833">
        <v>50</v>
      </c>
      <c r="J1833" t="s">
        <v>21</v>
      </c>
      <c r="K1833">
        <v>2.4</v>
      </c>
      <c r="L1833">
        <v>0.41</v>
      </c>
      <c r="M1833">
        <v>2.266</v>
      </c>
      <c r="N1833">
        <v>0.40922999999999998</v>
      </c>
    </row>
    <row r="1834" spans="1:14" x14ac:dyDescent="0.25">
      <c r="A1834" t="s">
        <v>117</v>
      </c>
      <c r="B1834" t="s">
        <v>19</v>
      </c>
      <c r="C1834">
        <v>10</v>
      </c>
      <c r="D1834">
        <v>20</v>
      </c>
      <c r="E1834">
        <v>1E-3</v>
      </c>
      <c r="F1834" t="s">
        <v>16</v>
      </c>
      <c r="G1834" t="s">
        <v>14</v>
      </c>
      <c r="H1834">
        <v>20</v>
      </c>
      <c r="I1834">
        <v>50</v>
      </c>
      <c r="J1834" t="s">
        <v>21</v>
      </c>
      <c r="K1834">
        <v>2.4</v>
      </c>
      <c r="L1834">
        <v>0.41</v>
      </c>
      <c r="M1834">
        <v>2.302</v>
      </c>
      <c r="N1834">
        <v>0.40822000000000003</v>
      </c>
    </row>
    <row r="1835" spans="1:14" x14ac:dyDescent="0.25">
      <c r="A1835" t="s">
        <v>117</v>
      </c>
      <c r="B1835" t="s">
        <v>19</v>
      </c>
      <c r="C1835">
        <v>10</v>
      </c>
      <c r="D1835">
        <v>20</v>
      </c>
      <c r="E1835">
        <v>0.01</v>
      </c>
      <c r="F1835" t="s">
        <v>16</v>
      </c>
      <c r="G1835" t="s">
        <v>14</v>
      </c>
      <c r="H1835">
        <v>20</v>
      </c>
      <c r="I1835">
        <v>50</v>
      </c>
      <c r="J1835" t="s">
        <v>21</v>
      </c>
      <c r="K1835">
        <v>5.2424999999999997</v>
      </c>
      <c r="L1835">
        <v>0.33546999999999999</v>
      </c>
      <c r="M1835">
        <v>5.2373000000000003</v>
      </c>
      <c r="N1835">
        <v>0.33510000000000001</v>
      </c>
    </row>
    <row r="1836" spans="1:14" x14ac:dyDescent="0.25">
      <c r="A1836" t="s">
        <v>117</v>
      </c>
      <c r="B1836" t="s">
        <v>19</v>
      </c>
      <c r="C1836">
        <v>10</v>
      </c>
      <c r="D1836">
        <v>20</v>
      </c>
      <c r="E1836">
        <v>0.1</v>
      </c>
      <c r="F1836" t="s">
        <v>16</v>
      </c>
      <c r="G1836" t="s">
        <v>14</v>
      </c>
      <c r="H1836">
        <v>20</v>
      </c>
      <c r="I1836">
        <v>50</v>
      </c>
      <c r="J1836" t="s">
        <v>21</v>
      </c>
      <c r="K1836">
        <v>57.496000000000002</v>
      </c>
      <c r="L1836">
        <v>5.9412E-2</v>
      </c>
      <c r="M1836">
        <v>57.494999999999997</v>
      </c>
      <c r="N1836">
        <v>5.8915000000000002E-2</v>
      </c>
    </row>
    <row r="1837" spans="1:14" x14ac:dyDescent="0.25">
      <c r="A1837" t="s">
        <v>117</v>
      </c>
      <c r="B1837" t="s">
        <v>19</v>
      </c>
      <c r="C1837">
        <v>10</v>
      </c>
      <c r="D1837">
        <v>20</v>
      </c>
      <c r="E1837">
        <v>1</v>
      </c>
      <c r="F1837" t="s">
        <v>16</v>
      </c>
      <c r="G1837" t="s">
        <v>14</v>
      </c>
      <c r="H1837">
        <v>20</v>
      </c>
      <c r="I1837">
        <v>50</v>
      </c>
      <c r="J1837" t="s">
        <v>21</v>
      </c>
      <c r="K1837">
        <v>577.33000000000004</v>
      </c>
      <c r="L1837">
        <v>6.1608000000000001E-3</v>
      </c>
      <c r="M1837">
        <v>576.79999999999995</v>
      </c>
      <c r="N1837">
        <v>5.9565E-3</v>
      </c>
    </row>
    <row r="1838" spans="1:14" x14ac:dyDescent="0.25">
      <c r="A1838" t="s">
        <v>117</v>
      </c>
      <c r="B1838" t="s">
        <v>19</v>
      </c>
      <c r="C1838">
        <v>10</v>
      </c>
      <c r="D1838">
        <v>20</v>
      </c>
      <c r="E1838">
        <v>1.0000000000000001E-5</v>
      </c>
      <c r="F1838" t="s">
        <v>16</v>
      </c>
      <c r="G1838" t="s">
        <v>14</v>
      </c>
      <c r="H1838">
        <v>50</v>
      </c>
      <c r="I1838">
        <v>100</v>
      </c>
      <c r="J1838" t="s">
        <v>21</v>
      </c>
      <c r="K1838">
        <v>2.4</v>
      </c>
      <c r="L1838">
        <v>1.4</v>
      </c>
      <c r="M1838">
        <v>2.3767</v>
      </c>
      <c r="N1838">
        <v>1.3889</v>
      </c>
    </row>
    <row r="1839" spans="1:14" x14ac:dyDescent="0.25">
      <c r="A1839" t="s">
        <v>117</v>
      </c>
      <c r="B1839" t="s">
        <v>19</v>
      </c>
      <c r="C1839">
        <v>10</v>
      </c>
      <c r="D1839">
        <v>20</v>
      </c>
      <c r="E1839">
        <v>1E-4</v>
      </c>
      <c r="F1839" t="s">
        <v>16</v>
      </c>
      <c r="G1839" t="s">
        <v>14</v>
      </c>
      <c r="H1839">
        <v>50</v>
      </c>
      <c r="I1839">
        <v>100</v>
      </c>
      <c r="J1839" t="s">
        <v>21</v>
      </c>
      <c r="K1839">
        <v>2.4</v>
      </c>
      <c r="L1839">
        <v>1.4</v>
      </c>
      <c r="M1839">
        <v>2.3769</v>
      </c>
      <c r="N1839">
        <v>1.3889</v>
      </c>
    </row>
    <row r="1840" spans="1:14" x14ac:dyDescent="0.25">
      <c r="A1840" t="s">
        <v>117</v>
      </c>
      <c r="B1840" t="s">
        <v>19</v>
      </c>
      <c r="C1840">
        <v>10</v>
      </c>
      <c r="D1840">
        <v>20</v>
      </c>
      <c r="E1840">
        <v>1E-3</v>
      </c>
      <c r="F1840" t="s">
        <v>16</v>
      </c>
      <c r="G1840" t="s">
        <v>14</v>
      </c>
      <c r="H1840">
        <v>50</v>
      </c>
      <c r="I1840">
        <v>100</v>
      </c>
      <c r="J1840" t="s">
        <v>21</v>
      </c>
      <c r="K1840">
        <v>2.4</v>
      </c>
      <c r="L1840">
        <v>1.4</v>
      </c>
      <c r="M1840">
        <v>2.3921999999999999</v>
      </c>
      <c r="N1840">
        <v>1.3884000000000001</v>
      </c>
    </row>
    <row r="1841" spans="1:14" x14ac:dyDescent="0.25">
      <c r="A1841" t="s">
        <v>117</v>
      </c>
      <c r="B1841" t="s">
        <v>19</v>
      </c>
      <c r="C1841">
        <v>10</v>
      </c>
      <c r="D1841">
        <v>20</v>
      </c>
      <c r="E1841">
        <v>0.01</v>
      </c>
      <c r="F1841" t="s">
        <v>16</v>
      </c>
      <c r="G1841" t="s">
        <v>14</v>
      </c>
      <c r="H1841">
        <v>50</v>
      </c>
      <c r="I1841">
        <v>100</v>
      </c>
      <c r="J1841" t="s">
        <v>21</v>
      </c>
      <c r="K1841">
        <v>3.8216999999999999</v>
      </c>
      <c r="L1841">
        <v>1.3443000000000001</v>
      </c>
      <c r="M1841">
        <v>3.8184</v>
      </c>
      <c r="N1841">
        <v>1.3442000000000001</v>
      </c>
    </row>
    <row r="1842" spans="1:14" x14ac:dyDescent="0.25">
      <c r="A1842" t="s">
        <v>117</v>
      </c>
      <c r="B1842" t="s">
        <v>19</v>
      </c>
      <c r="C1842">
        <v>10</v>
      </c>
      <c r="D1842">
        <v>20</v>
      </c>
      <c r="E1842">
        <v>0.1</v>
      </c>
      <c r="F1842" t="s">
        <v>16</v>
      </c>
      <c r="G1842" t="s">
        <v>14</v>
      </c>
      <c r="H1842">
        <v>50</v>
      </c>
      <c r="I1842">
        <v>100</v>
      </c>
      <c r="J1842" t="s">
        <v>21</v>
      </c>
      <c r="K1842">
        <v>54.831000000000003</v>
      </c>
      <c r="L1842">
        <v>0.51571</v>
      </c>
      <c r="M1842">
        <v>54.83</v>
      </c>
      <c r="N1842">
        <v>0.51529000000000003</v>
      </c>
    </row>
    <row r="1843" spans="1:14" x14ac:dyDescent="0.25">
      <c r="A1843" t="s">
        <v>117</v>
      </c>
      <c r="B1843" t="s">
        <v>19</v>
      </c>
      <c r="C1843">
        <v>10</v>
      </c>
      <c r="D1843">
        <v>20</v>
      </c>
      <c r="E1843">
        <v>1</v>
      </c>
      <c r="F1843" t="s">
        <v>16</v>
      </c>
      <c r="G1843" t="s">
        <v>14</v>
      </c>
      <c r="H1843">
        <v>50</v>
      </c>
      <c r="I1843">
        <v>100</v>
      </c>
      <c r="J1843" t="s">
        <v>21</v>
      </c>
      <c r="K1843">
        <v>577.03</v>
      </c>
      <c r="L1843">
        <v>5.5989999999999998E-2</v>
      </c>
      <c r="M1843">
        <v>572.42999999999995</v>
      </c>
      <c r="N1843">
        <v>5.5786000000000002E-2</v>
      </c>
    </row>
    <row r="1844" spans="1:14" x14ac:dyDescent="0.25">
      <c r="A1844" t="s">
        <v>117</v>
      </c>
      <c r="B1844" t="s">
        <v>19</v>
      </c>
      <c r="C1844">
        <v>10</v>
      </c>
      <c r="D1844">
        <v>20</v>
      </c>
      <c r="E1844">
        <v>1.0000000000000001E-5</v>
      </c>
      <c r="F1844" t="s">
        <v>16</v>
      </c>
      <c r="G1844" t="s">
        <v>14</v>
      </c>
      <c r="H1844">
        <v>100</v>
      </c>
      <c r="I1844">
        <v>300</v>
      </c>
      <c r="J1844" t="s">
        <v>21</v>
      </c>
      <c r="K1844">
        <v>13</v>
      </c>
      <c r="L1844">
        <v>4.5999999999999996</v>
      </c>
      <c r="M1844">
        <v>11.573</v>
      </c>
      <c r="N1844">
        <v>4.6268000000000002</v>
      </c>
    </row>
    <row r="1845" spans="1:14" x14ac:dyDescent="0.25">
      <c r="A1845" t="s">
        <v>117</v>
      </c>
      <c r="B1845" t="s">
        <v>19</v>
      </c>
      <c r="C1845">
        <v>10</v>
      </c>
      <c r="D1845">
        <v>20</v>
      </c>
      <c r="E1845">
        <v>1E-4</v>
      </c>
      <c r="F1845" t="s">
        <v>16</v>
      </c>
      <c r="G1845" t="s">
        <v>14</v>
      </c>
      <c r="H1845">
        <v>100</v>
      </c>
      <c r="I1845">
        <v>300</v>
      </c>
      <c r="J1845" t="s">
        <v>21</v>
      </c>
      <c r="K1845">
        <v>13</v>
      </c>
      <c r="L1845">
        <v>4.6109</v>
      </c>
      <c r="M1845">
        <v>11.574</v>
      </c>
      <c r="N1845">
        <v>4.6268000000000002</v>
      </c>
    </row>
    <row r="1846" spans="1:14" x14ac:dyDescent="0.25">
      <c r="A1846" t="s">
        <v>117</v>
      </c>
      <c r="B1846" t="s">
        <v>19</v>
      </c>
      <c r="C1846">
        <v>10</v>
      </c>
      <c r="D1846">
        <v>20</v>
      </c>
      <c r="E1846">
        <v>1E-3</v>
      </c>
      <c r="F1846" t="s">
        <v>16</v>
      </c>
      <c r="G1846" t="s">
        <v>14</v>
      </c>
      <c r="H1846">
        <v>100</v>
      </c>
      <c r="I1846">
        <v>300</v>
      </c>
      <c r="J1846" t="s">
        <v>21</v>
      </c>
      <c r="K1846">
        <v>13</v>
      </c>
      <c r="L1846">
        <v>4.6111000000000004</v>
      </c>
      <c r="M1846">
        <v>11.577</v>
      </c>
      <c r="N1846">
        <v>4.6266999999999996</v>
      </c>
    </row>
    <row r="1847" spans="1:14" x14ac:dyDescent="0.25">
      <c r="A1847" t="s">
        <v>117</v>
      </c>
      <c r="B1847" t="s">
        <v>19</v>
      </c>
      <c r="C1847">
        <v>10</v>
      </c>
      <c r="D1847">
        <v>20</v>
      </c>
      <c r="E1847">
        <v>0.01</v>
      </c>
      <c r="F1847" t="s">
        <v>16</v>
      </c>
      <c r="G1847" t="s">
        <v>14</v>
      </c>
      <c r="H1847">
        <v>100</v>
      </c>
      <c r="I1847">
        <v>300</v>
      </c>
      <c r="J1847" t="s">
        <v>21</v>
      </c>
      <c r="K1847">
        <v>13</v>
      </c>
      <c r="L1847">
        <v>4.6140999999999996</v>
      </c>
      <c r="M1847">
        <v>11.988</v>
      </c>
      <c r="N1847">
        <v>4.6140999999999996</v>
      </c>
    </row>
    <row r="1848" spans="1:14" x14ac:dyDescent="0.25">
      <c r="A1848" t="s">
        <v>117</v>
      </c>
      <c r="B1848" t="s">
        <v>19</v>
      </c>
      <c r="C1848">
        <v>10</v>
      </c>
      <c r="D1848">
        <v>20</v>
      </c>
      <c r="E1848">
        <v>0.1</v>
      </c>
      <c r="F1848" t="s">
        <v>16</v>
      </c>
      <c r="G1848" t="s">
        <v>14</v>
      </c>
      <c r="H1848">
        <v>100</v>
      </c>
      <c r="I1848">
        <v>300</v>
      </c>
      <c r="J1848" t="s">
        <v>21</v>
      </c>
      <c r="K1848">
        <v>44.405999999999999</v>
      </c>
      <c r="L1848">
        <v>3.7323</v>
      </c>
      <c r="M1848">
        <v>44.402999999999999</v>
      </c>
      <c r="N1848">
        <v>3.7322000000000002</v>
      </c>
    </row>
    <row r="1849" spans="1:14" x14ac:dyDescent="0.25">
      <c r="A1849" t="s">
        <v>117</v>
      </c>
      <c r="B1849" t="s">
        <v>19</v>
      </c>
      <c r="C1849">
        <v>10</v>
      </c>
      <c r="D1849">
        <v>20</v>
      </c>
      <c r="E1849">
        <v>1</v>
      </c>
      <c r="F1849" t="s">
        <v>16</v>
      </c>
      <c r="G1849" t="s">
        <v>14</v>
      </c>
      <c r="H1849">
        <v>100</v>
      </c>
      <c r="I1849">
        <v>300</v>
      </c>
      <c r="J1849" t="s">
        <v>21</v>
      </c>
      <c r="K1849">
        <v>573.82000000000005</v>
      </c>
      <c r="L1849">
        <v>0.64234000000000002</v>
      </c>
      <c r="M1849">
        <v>542.91999999999996</v>
      </c>
      <c r="N1849">
        <v>0.64214000000000004</v>
      </c>
    </row>
    <row r="1850" spans="1:14" x14ac:dyDescent="0.25">
      <c r="A1850" t="s">
        <v>117</v>
      </c>
      <c r="B1850" t="s">
        <v>19</v>
      </c>
      <c r="C1850">
        <v>10</v>
      </c>
      <c r="D1850">
        <v>20</v>
      </c>
      <c r="E1850">
        <v>1.0000000000000001E-5</v>
      </c>
      <c r="F1850" t="s">
        <v>16</v>
      </c>
      <c r="G1850" t="s">
        <v>14</v>
      </c>
      <c r="H1850">
        <v>300</v>
      </c>
      <c r="I1850">
        <v>1000</v>
      </c>
      <c r="J1850" t="s">
        <v>21</v>
      </c>
      <c r="K1850">
        <v>19</v>
      </c>
      <c r="L1850">
        <v>17</v>
      </c>
      <c r="M1850">
        <v>12.388</v>
      </c>
      <c r="N1850">
        <v>17.324000000000002</v>
      </c>
    </row>
    <row r="1851" spans="1:14" x14ac:dyDescent="0.25">
      <c r="A1851" t="s">
        <v>117</v>
      </c>
      <c r="B1851" t="s">
        <v>19</v>
      </c>
      <c r="C1851">
        <v>10</v>
      </c>
      <c r="D1851">
        <v>20</v>
      </c>
      <c r="E1851">
        <v>1E-4</v>
      </c>
      <c r="F1851" t="s">
        <v>16</v>
      </c>
      <c r="G1851" t="s">
        <v>14</v>
      </c>
      <c r="H1851">
        <v>300</v>
      </c>
      <c r="I1851">
        <v>1000</v>
      </c>
      <c r="J1851" t="s">
        <v>21</v>
      </c>
      <c r="K1851">
        <v>19</v>
      </c>
      <c r="L1851">
        <v>17.087</v>
      </c>
      <c r="M1851">
        <v>12.388999999999999</v>
      </c>
      <c r="N1851">
        <v>17.324000000000002</v>
      </c>
    </row>
    <row r="1852" spans="1:14" x14ac:dyDescent="0.25">
      <c r="A1852" t="s">
        <v>117</v>
      </c>
      <c r="B1852" t="s">
        <v>19</v>
      </c>
      <c r="C1852">
        <v>10</v>
      </c>
      <c r="D1852">
        <v>20</v>
      </c>
      <c r="E1852">
        <v>1E-3</v>
      </c>
      <c r="F1852" t="s">
        <v>16</v>
      </c>
      <c r="G1852" t="s">
        <v>14</v>
      </c>
      <c r="H1852">
        <v>300</v>
      </c>
      <c r="I1852">
        <v>1000</v>
      </c>
      <c r="J1852" t="s">
        <v>21</v>
      </c>
      <c r="K1852">
        <v>19</v>
      </c>
      <c r="L1852">
        <v>17.087</v>
      </c>
      <c r="M1852">
        <v>12.388999999999999</v>
      </c>
      <c r="N1852">
        <v>17.324000000000002</v>
      </c>
    </row>
    <row r="1853" spans="1:14" x14ac:dyDescent="0.25">
      <c r="A1853" t="s">
        <v>117</v>
      </c>
      <c r="B1853" t="s">
        <v>19</v>
      </c>
      <c r="C1853">
        <v>10</v>
      </c>
      <c r="D1853">
        <v>20</v>
      </c>
      <c r="E1853">
        <v>0.01</v>
      </c>
      <c r="F1853" t="s">
        <v>16</v>
      </c>
      <c r="G1853" t="s">
        <v>14</v>
      </c>
      <c r="H1853">
        <v>300</v>
      </c>
      <c r="I1853">
        <v>1000</v>
      </c>
      <c r="J1853" t="s">
        <v>21</v>
      </c>
      <c r="K1853">
        <v>19</v>
      </c>
      <c r="L1853">
        <v>17.091999999999999</v>
      </c>
      <c r="M1853">
        <v>12.516999999999999</v>
      </c>
      <c r="N1853">
        <v>17.32</v>
      </c>
    </row>
    <row r="1854" spans="1:14" x14ac:dyDescent="0.25">
      <c r="A1854" t="s">
        <v>117</v>
      </c>
      <c r="B1854" t="s">
        <v>19</v>
      </c>
      <c r="C1854">
        <v>10</v>
      </c>
      <c r="D1854">
        <v>20</v>
      </c>
      <c r="E1854">
        <v>0.1</v>
      </c>
      <c r="F1854" t="s">
        <v>16</v>
      </c>
      <c r="G1854" t="s">
        <v>14</v>
      </c>
      <c r="H1854">
        <v>300</v>
      </c>
      <c r="I1854">
        <v>1000</v>
      </c>
      <c r="J1854" t="s">
        <v>21</v>
      </c>
      <c r="K1854">
        <v>25.324999999999999</v>
      </c>
      <c r="L1854">
        <v>16.908000000000001</v>
      </c>
      <c r="M1854">
        <v>25.323</v>
      </c>
      <c r="N1854">
        <v>16.908000000000001</v>
      </c>
    </row>
    <row r="1855" spans="1:14" x14ac:dyDescent="0.25">
      <c r="A1855" t="s">
        <v>117</v>
      </c>
      <c r="B1855" t="s">
        <v>19</v>
      </c>
      <c r="C1855">
        <v>10</v>
      </c>
      <c r="D1855">
        <v>20</v>
      </c>
      <c r="E1855">
        <v>1</v>
      </c>
      <c r="F1855" t="s">
        <v>16</v>
      </c>
      <c r="G1855" t="s">
        <v>14</v>
      </c>
      <c r="H1855">
        <v>300</v>
      </c>
      <c r="I1855">
        <v>1000</v>
      </c>
      <c r="J1855" t="s">
        <v>21</v>
      </c>
      <c r="K1855">
        <v>533.13</v>
      </c>
      <c r="L1855">
        <v>7.3338000000000001</v>
      </c>
      <c r="M1855">
        <v>437.38</v>
      </c>
      <c r="N1855">
        <v>7.3335999999999997</v>
      </c>
    </row>
    <row r="1856" spans="1:14" x14ac:dyDescent="0.25">
      <c r="A1856" t="s">
        <v>117</v>
      </c>
      <c r="B1856" t="s">
        <v>19</v>
      </c>
      <c r="C1856">
        <v>20</v>
      </c>
      <c r="D1856">
        <v>100</v>
      </c>
      <c r="E1856">
        <v>1.0000000000000001E-5</v>
      </c>
      <c r="F1856" t="s">
        <v>16</v>
      </c>
      <c r="G1856" t="s">
        <v>14</v>
      </c>
      <c r="H1856">
        <v>1E-3</v>
      </c>
      <c r="I1856">
        <v>0.04</v>
      </c>
      <c r="J1856" t="s">
        <v>21</v>
      </c>
      <c r="K1856">
        <v>5</v>
      </c>
      <c r="L1856">
        <v>0.23</v>
      </c>
      <c r="M1856">
        <v>4.6009000000000002</v>
      </c>
      <c r="N1856">
        <v>0.23351</v>
      </c>
    </row>
    <row r="1857" spans="1:14" x14ac:dyDescent="0.25">
      <c r="A1857" t="s">
        <v>117</v>
      </c>
      <c r="B1857" t="s">
        <v>19</v>
      </c>
      <c r="C1857">
        <v>20</v>
      </c>
      <c r="D1857">
        <v>100</v>
      </c>
      <c r="E1857">
        <v>1E-4</v>
      </c>
      <c r="F1857" t="s">
        <v>16</v>
      </c>
      <c r="G1857" t="s">
        <v>14</v>
      </c>
      <c r="H1857">
        <v>1E-3</v>
      </c>
      <c r="I1857">
        <v>0.04</v>
      </c>
      <c r="J1857" t="s">
        <v>21</v>
      </c>
      <c r="K1857">
        <v>5</v>
      </c>
      <c r="L1857">
        <v>0.23166999999999999</v>
      </c>
      <c r="M1857">
        <v>4.6010999999999997</v>
      </c>
      <c r="N1857">
        <v>0.23351</v>
      </c>
    </row>
    <row r="1858" spans="1:14" x14ac:dyDescent="0.25">
      <c r="A1858" t="s">
        <v>117</v>
      </c>
      <c r="B1858" t="s">
        <v>19</v>
      </c>
      <c r="C1858">
        <v>20</v>
      </c>
      <c r="D1858">
        <v>100</v>
      </c>
      <c r="E1858">
        <v>1E-3</v>
      </c>
      <c r="F1858" t="s">
        <v>16</v>
      </c>
      <c r="G1858" t="s">
        <v>14</v>
      </c>
      <c r="H1858">
        <v>1E-3</v>
      </c>
      <c r="I1858">
        <v>0.04</v>
      </c>
      <c r="J1858" t="s">
        <v>21</v>
      </c>
      <c r="K1858">
        <v>5</v>
      </c>
      <c r="L1858">
        <v>0.23175000000000001</v>
      </c>
      <c r="M1858">
        <v>4.6195000000000004</v>
      </c>
      <c r="N1858">
        <v>0.23336000000000001</v>
      </c>
    </row>
    <row r="1859" spans="1:14" x14ac:dyDescent="0.25">
      <c r="A1859" t="s">
        <v>117</v>
      </c>
      <c r="B1859" t="s">
        <v>19</v>
      </c>
      <c r="C1859">
        <v>20</v>
      </c>
      <c r="D1859">
        <v>100</v>
      </c>
      <c r="E1859">
        <v>0.01</v>
      </c>
      <c r="F1859" t="s">
        <v>16</v>
      </c>
      <c r="G1859" t="s">
        <v>14</v>
      </c>
      <c r="H1859">
        <v>1E-3</v>
      </c>
      <c r="I1859">
        <v>0.04</v>
      </c>
      <c r="J1859" t="s">
        <v>21</v>
      </c>
      <c r="K1859">
        <v>6.5042</v>
      </c>
      <c r="L1859">
        <v>0.22022</v>
      </c>
      <c r="M1859">
        <v>6.5015000000000001</v>
      </c>
      <c r="N1859">
        <v>0.22022</v>
      </c>
    </row>
    <row r="1860" spans="1:14" x14ac:dyDescent="0.25">
      <c r="A1860" t="s">
        <v>117</v>
      </c>
      <c r="B1860" t="s">
        <v>19</v>
      </c>
      <c r="C1860">
        <v>20</v>
      </c>
      <c r="D1860">
        <v>100</v>
      </c>
      <c r="E1860">
        <v>0.1</v>
      </c>
      <c r="F1860" t="s">
        <v>16</v>
      </c>
      <c r="G1860" t="s">
        <v>14</v>
      </c>
      <c r="H1860">
        <v>1E-3</v>
      </c>
      <c r="I1860">
        <v>0.04</v>
      </c>
      <c r="J1860" t="s">
        <v>21</v>
      </c>
      <c r="K1860">
        <v>57.057000000000002</v>
      </c>
      <c r="L1860">
        <v>7.0854E-2</v>
      </c>
      <c r="M1860">
        <v>57.055999999999997</v>
      </c>
      <c r="N1860">
        <v>7.0818999999999993E-2</v>
      </c>
    </row>
    <row r="1861" spans="1:14" x14ac:dyDescent="0.25">
      <c r="A1861" t="s">
        <v>117</v>
      </c>
      <c r="B1861" t="s">
        <v>19</v>
      </c>
      <c r="C1861">
        <v>20</v>
      </c>
      <c r="D1861">
        <v>100</v>
      </c>
      <c r="E1861">
        <v>1</v>
      </c>
      <c r="F1861" t="s">
        <v>16</v>
      </c>
      <c r="G1861" t="s">
        <v>14</v>
      </c>
      <c r="H1861">
        <v>1E-3</v>
      </c>
      <c r="I1861">
        <v>0.04</v>
      </c>
      <c r="J1861" t="s">
        <v>21</v>
      </c>
      <c r="K1861">
        <v>577.28</v>
      </c>
      <c r="L1861">
        <v>7.5312E-3</v>
      </c>
      <c r="M1861">
        <v>576.01</v>
      </c>
      <c r="N1861">
        <v>7.5148999999999997E-3</v>
      </c>
    </row>
    <row r="1862" spans="1:14" x14ac:dyDescent="0.25">
      <c r="A1862" t="s">
        <v>117</v>
      </c>
      <c r="B1862" t="s">
        <v>19</v>
      </c>
      <c r="C1862">
        <v>20</v>
      </c>
      <c r="D1862">
        <v>100</v>
      </c>
      <c r="E1862">
        <v>1.0000000000000001E-5</v>
      </c>
      <c r="F1862" t="s">
        <v>16</v>
      </c>
      <c r="G1862" t="s">
        <v>14</v>
      </c>
      <c r="H1862">
        <v>0.04</v>
      </c>
      <c r="I1862">
        <v>1</v>
      </c>
      <c r="J1862" t="s">
        <v>21</v>
      </c>
      <c r="K1862">
        <v>2.7</v>
      </c>
      <c r="L1862">
        <v>0.23</v>
      </c>
      <c r="M1862">
        <v>2.2757999999999998</v>
      </c>
      <c r="N1862">
        <v>0.23386000000000001</v>
      </c>
    </row>
    <row r="1863" spans="1:14" x14ac:dyDescent="0.25">
      <c r="A1863" t="s">
        <v>117</v>
      </c>
      <c r="B1863" t="s">
        <v>19</v>
      </c>
      <c r="C1863">
        <v>20</v>
      </c>
      <c r="D1863">
        <v>100</v>
      </c>
      <c r="E1863">
        <v>1E-4</v>
      </c>
      <c r="F1863" t="s">
        <v>16</v>
      </c>
      <c r="G1863" t="s">
        <v>14</v>
      </c>
      <c r="H1863">
        <v>0.04</v>
      </c>
      <c r="I1863">
        <v>1</v>
      </c>
      <c r="J1863" t="s">
        <v>21</v>
      </c>
      <c r="K1863">
        <v>2.7</v>
      </c>
      <c r="L1863">
        <v>0.23180000000000001</v>
      </c>
      <c r="M1863">
        <v>2.2759999999999998</v>
      </c>
      <c r="N1863">
        <v>0.23386000000000001</v>
      </c>
    </row>
    <row r="1864" spans="1:14" x14ac:dyDescent="0.25">
      <c r="A1864" t="s">
        <v>117</v>
      </c>
      <c r="B1864" t="s">
        <v>19</v>
      </c>
      <c r="C1864">
        <v>20</v>
      </c>
      <c r="D1864">
        <v>100</v>
      </c>
      <c r="E1864">
        <v>1E-3</v>
      </c>
      <c r="F1864" t="s">
        <v>16</v>
      </c>
      <c r="G1864" t="s">
        <v>14</v>
      </c>
      <c r="H1864">
        <v>0.04</v>
      </c>
      <c r="I1864">
        <v>1</v>
      </c>
      <c r="J1864" t="s">
        <v>21</v>
      </c>
      <c r="K1864">
        <v>2.7</v>
      </c>
      <c r="L1864">
        <v>0.23188</v>
      </c>
      <c r="M1864">
        <v>2.2997999999999998</v>
      </c>
      <c r="N1864">
        <v>0.23363999999999999</v>
      </c>
    </row>
    <row r="1865" spans="1:14" x14ac:dyDescent="0.25">
      <c r="A1865" t="s">
        <v>117</v>
      </c>
      <c r="B1865" t="s">
        <v>19</v>
      </c>
      <c r="C1865">
        <v>20</v>
      </c>
      <c r="D1865">
        <v>100</v>
      </c>
      <c r="E1865">
        <v>0.01</v>
      </c>
      <c r="F1865" t="s">
        <v>16</v>
      </c>
      <c r="G1865" t="s">
        <v>14</v>
      </c>
      <c r="H1865">
        <v>0.04</v>
      </c>
      <c r="I1865">
        <v>1</v>
      </c>
      <c r="J1865" t="s">
        <v>21</v>
      </c>
      <c r="K1865">
        <v>4.7115</v>
      </c>
      <c r="L1865">
        <v>0.21576999999999999</v>
      </c>
      <c r="M1865">
        <v>4.7084000000000001</v>
      </c>
      <c r="N1865">
        <v>0.21576999999999999</v>
      </c>
    </row>
    <row r="1866" spans="1:14" x14ac:dyDescent="0.25">
      <c r="A1866" t="s">
        <v>117</v>
      </c>
      <c r="B1866" t="s">
        <v>19</v>
      </c>
      <c r="C1866">
        <v>20</v>
      </c>
      <c r="D1866">
        <v>100</v>
      </c>
      <c r="E1866">
        <v>0.1</v>
      </c>
      <c r="F1866" t="s">
        <v>16</v>
      </c>
      <c r="G1866" t="s">
        <v>14</v>
      </c>
      <c r="H1866">
        <v>0.04</v>
      </c>
      <c r="I1866">
        <v>1</v>
      </c>
      <c r="J1866" t="s">
        <v>21</v>
      </c>
      <c r="K1866">
        <v>56.896000000000001</v>
      </c>
      <c r="L1866">
        <v>6.2831999999999999E-2</v>
      </c>
      <c r="M1866">
        <v>56.895000000000003</v>
      </c>
      <c r="N1866">
        <v>6.2796000000000005E-2</v>
      </c>
    </row>
    <row r="1867" spans="1:14" x14ac:dyDescent="0.25">
      <c r="A1867" t="s">
        <v>117</v>
      </c>
      <c r="B1867" t="s">
        <v>19</v>
      </c>
      <c r="C1867">
        <v>20</v>
      </c>
      <c r="D1867">
        <v>100</v>
      </c>
      <c r="E1867">
        <v>1</v>
      </c>
      <c r="F1867" t="s">
        <v>16</v>
      </c>
      <c r="G1867" t="s">
        <v>14</v>
      </c>
      <c r="H1867">
        <v>0.04</v>
      </c>
      <c r="I1867">
        <v>1</v>
      </c>
      <c r="J1867" t="s">
        <v>21</v>
      </c>
      <c r="K1867">
        <v>577.27</v>
      </c>
      <c r="L1867">
        <v>6.6108E-3</v>
      </c>
      <c r="M1867">
        <v>576.14</v>
      </c>
      <c r="N1867">
        <v>6.5944999999999997E-3</v>
      </c>
    </row>
    <row r="1868" spans="1:14" x14ac:dyDescent="0.25">
      <c r="A1868" t="s">
        <v>117</v>
      </c>
      <c r="B1868" t="s">
        <v>19</v>
      </c>
      <c r="C1868">
        <v>20</v>
      </c>
      <c r="D1868">
        <v>100</v>
      </c>
      <c r="E1868">
        <v>1.0000000000000001E-5</v>
      </c>
      <c r="F1868" t="s">
        <v>16</v>
      </c>
      <c r="G1868" t="s">
        <v>14</v>
      </c>
      <c r="H1868">
        <v>1</v>
      </c>
      <c r="I1868">
        <v>20</v>
      </c>
      <c r="J1868" t="s">
        <v>21</v>
      </c>
      <c r="K1868">
        <v>4.9000000000000004</v>
      </c>
      <c r="L1868">
        <v>0.21</v>
      </c>
      <c r="M1868">
        <v>4.8563999999999998</v>
      </c>
      <c r="N1868">
        <v>0.20787</v>
      </c>
    </row>
    <row r="1869" spans="1:14" x14ac:dyDescent="0.25">
      <c r="A1869" t="s">
        <v>117</v>
      </c>
      <c r="B1869" t="s">
        <v>19</v>
      </c>
      <c r="C1869">
        <v>20</v>
      </c>
      <c r="D1869">
        <v>100</v>
      </c>
      <c r="E1869">
        <v>1E-4</v>
      </c>
      <c r="F1869" t="s">
        <v>16</v>
      </c>
      <c r="G1869" t="s">
        <v>14</v>
      </c>
      <c r="H1869">
        <v>1</v>
      </c>
      <c r="I1869">
        <v>20</v>
      </c>
      <c r="J1869" t="s">
        <v>21</v>
      </c>
      <c r="K1869">
        <v>4.9000000000000004</v>
      </c>
      <c r="L1869">
        <v>0.21</v>
      </c>
      <c r="M1869">
        <v>4.8564999999999996</v>
      </c>
      <c r="N1869">
        <v>0.20787</v>
      </c>
    </row>
    <row r="1870" spans="1:14" x14ac:dyDescent="0.25">
      <c r="A1870" t="s">
        <v>117</v>
      </c>
      <c r="B1870" t="s">
        <v>19</v>
      </c>
      <c r="C1870">
        <v>20</v>
      </c>
      <c r="D1870">
        <v>100</v>
      </c>
      <c r="E1870">
        <v>1E-3</v>
      </c>
      <c r="F1870" t="s">
        <v>16</v>
      </c>
      <c r="G1870" t="s">
        <v>14</v>
      </c>
      <c r="H1870">
        <v>1</v>
      </c>
      <c r="I1870">
        <v>20</v>
      </c>
      <c r="J1870" t="s">
        <v>21</v>
      </c>
      <c r="K1870">
        <v>4.9000000000000004</v>
      </c>
      <c r="L1870">
        <v>0.21</v>
      </c>
      <c r="M1870">
        <v>4.8819999999999997</v>
      </c>
      <c r="N1870">
        <v>0.20768</v>
      </c>
    </row>
    <row r="1871" spans="1:14" x14ac:dyDescent="0.25">
      <c r="A1871" t="s">
        <v>117</v>
      </c>
      <c r="B1871" t="s">
        <v>19</v>
      </c>
      <c r="C1871">
        <v>20</v>
      </c>
      <c r="D1871">
        <v>100</v>
      </c>
      <c r="E1871">
        <v>0.01</v>
      </c>
      <c r="F1871" t="s">
        <v>16</v>
      </c>
      <c r="G1871" t="s">
        <v>14</v>
      </c>
      <c r="H1871">
        <v>1</v>
      </c>
      <c r="I1871">
        <v>20</v>
      </c>
      <c r="J1871" t="s">
        <v>21</v>
      </c>
      <c r="K1871">
        <v>7.1093000000000002</v>
      </c>
      <c r="L1871">
        <v>0.19178999999999999</v>
      </c>
      <c r="M1871">
        <v>7.1055999999999999</v>
      </c>
      <c r="N1871">
        <v>0.1918</v>
      </c>
    </row>
    <row r="1872" spans="1:14" x14ac:dyDescent="0.25">
      <c r="A1872" t="s">
        <v>117</v>
      </c>
      <c r="B1872" t="s">
        <v>19</v>
      </c>
      <c r="C1872">
        <v>20</v>
      </c>
      <c r="D1872">
        <v>100</v>
      </c>
      <c r="E1872">
        <v>0.1</v>
      </c>
      <c r="F1872" t="s">
        <v>16</v>
      </c>
      <c r="G1872" t="s">
        <v>14</v>
      </c>
      <c r="H1872">
        <v>1</v>
      </c>
      <c r="I1872">
        <v>20</v>
      </c>
      <c r="J1872" t="s">
        <v>21</v>
      </c>
      <c r="K1872">
        <v>57.594000000000001</v>
      </c>
      <c r="L1872">
        <v>5.5849999999999997E-2</v>
      </c>
      <c r="M1872">
        <v>57.591999999999999</v>
      </c>
      <c r="N1872">
        <v>5.5819000000000001E-2</v>
      </c>
    </row>
    <row r="1873" spans="1:14" x14ac:dyDescent="0.25">
      <c r="A1873" t="s">
        <v>117</v>
      </c>
      <c r="B1873" t="s">
        <v>19</v>
      </c>
      <c r="C1873">
        <v>20</v>
      </c>
      <c r="D1873">
        <v>100</v>
      </c>
      <c r="E1873">
        <v>1</v>
      </c>
      <c r="F1873" t="s">
        <v>16</v>
      </c>
      <c r="G1873" t="s">
        <v>14</v>
      </c>
      <c r="H1873">
        <v>1</v>
      </c>
      <c r="I1873">
        <v>20</v>
      </c>
      <c r="J1873" t="s">
        <v>21</v>
      </c>
      <c r="K1873">
        <v>577.34</v>
      </c>
      <c r="L1873">
        <v>5.8763000000000001E-3</v>
      </c>
      <c r="M1873">
        <v>576.84</v>
      </c>
      <c r="N1873">
        <v>5.8618000000000003E-3</v>
      </c>
    </row>
    <row r="1874" spans="1:14" x14ac:dyDescent="0.25">
      <c r="A1874" t="s">
        <v>117</v>
      </c>
      <c r="B1874" t="s">
        <v>19</v>
      </c>
      <c r="C1874">
        <v>20</v>
      </c>
      <c r="D1874">
        <v>100</v>
      </c>
      <c r="E1874">
        <v>1.0000000000000001E-5</v>
      </c>
      <c r="F1874" t="s">
        <v>16</v>
      </c>
      <c r="G1874" t="s">
        <v>14</v>
      </c>
      <c r="H1874">
        <v>20</v>
      </c>
      <c r="I1874">
        <v>50</v>
      </c>
      <c r="J1874" t="s">
        <v>21</v>
      </c>
      <c r="K1874">
        <v>6.8</v>
      </c>
      <c r="L1874">
        <v>0.37</v>
      </c>
      <c r="M1874">
        <v>6.7323000000000004</v>
      </c>
      <c r="N1874">
        <v>0.36645</v>
      </c>
    </row>
    <row r="1875" spans="1:14" x14ac:dyDescent="0.25">
      <c r="A1875" t="s">
        <v>117</v>
      </c>
      <c r="B1875" t="s">
        <v>19</v>
      </c>
      <c r="C1875">
        <v>20</v>
      </c>
      <c r="D1875">
        <v>100</v>
      </c>
      <c r="E1875">
        <v>1E-4</v>
      </c>
      <c r="F1875" t="s">
        <v>16</v>
      </c>
      <c r="G1875" t="s">
        <v>14</v>
      </c>
      <c r="H1875">
        <v>20</v>
      </c>
      <c r="I1875">
        <v>50</v>
      </c>
      <c r="J1875" t="s">
        <v>21</v>
      </c>
      <c r="K1875">
        <v>6.8</v>
      </c>
      <c r="L1875">
        <v>0.36642000000000002</v>
      </c>
      <c r="M1875">
        <v>6.7324000000000002</v>
      </c>
      <c r="N1875">
        <v>0.36645</v>
      </c>
    </row>
    <row r="1876" spans="1:14" x14ac:dyDescent="0.25">
      <c r="A1876" t="s">
        <v>117</v>
      </c>
      <c r="B1876" t="s">
        <v>19</v>
      </c>
      <c r="C1876">
        <v>20</v>
      </c>
      <c r="D1876">
        <v>100</v>
      </c>
      <c r="E1876">
        <v>1E-3</v>
      </c>
      <c r="F1876" t="s">
        <v>16</v>
      </c>
      <c r="G1876" t="s">
        <v>14</v>
      </c>
      <c r="H1876">
        <v>20</v>
      </c>
      <c r="I1876">
        <v>50</v>
      </c>
      <c r="J1876" t="s">
        <v>21</v>
      </c>
      <c r="K1876">
        <v>6.8</v>
      </c>
      <c r="L1876">
        <v>0.36631000000000002</v>
      </c>
      <c r="M1876">
        <v>6.7495000000000003</v>
      </c>
      <c r="N1876">
        <v>0.36631999999999998</v>
      </c>
    </row>
    <row r="1877" spans="1:14" x14ac:dyDescent="0.25">
      <c r="A1877" t="s">
        <v>117</v>
      </c>
      <c r="B1877" t="s">
        <v>19</v>
      </c>
      <c r="C1877">
        <v>20</v>
      </c>
      <c r="D1877">
        <v>100</v>
      </c>
      <c r="E1877">
        <v>0.01</v>
      </c>
      <c r="F1877" t="s">
        <v>16</v>
      </c>
      <c r="G1877" t="s">
        <v>14</v>
      </c>
      <c r="H1877">
        <v>20</v>
      </c>
      <c r="I1877">
        <v>50</v>
      </c>
      <c r="J1877" t="s">
        <v>21</v>
      </c>
      <c r="K1877">
        <v>8.3577999999999992</v>
      </c>
      <c r="L1877">
        <v>0.35409000000000002</v>
      </c>
      <c r="M1877">
        <v>8.3518000000000008</v>
      </c>
      <c r="N1877">
        <v>0.35408000000000001</v>
      </c>
    </row>
    <row r="1878" spans="1:14" x14ac:dyDescent="0.25">
      <c r="A1878" t="s">
        <v>117</v>
      </c>
      <c r="B1878" t="s">
        <v>19</v>
      </c>
      <c r="C1878">
        <v>20</v>
      </c>
      <c r="D1878">
        <v>100</v>
      </c>
      <c r="E1878">
        <v>0.1</v>
      </c>
      <c r="F1878" t="s">
        <v>16</v>
      </c>
      <c r="G1878" t="s">
        <v>14</v>
      </c>
      <c r="H1878">
        <v>20</v>
      </c>
      <c r="I1878">
        <v>50</v>
      </c>
      <c r="J1878" t="s">
        <v>21</v>
      </c>
      <c r="K1878">
        <v>57.162999999999997</v>
      </c>
      <c r="L1878">
        <v>0.15068999999999999</v>
      </c>
      <c r="M1878">
        <v>57.158999999999999</v>
      </c>
      <c r="N1878">
        <v>0.15056</v>
      </c>
    </row>
    <row r="1879" spans="1:14" x14ac:dyDescent="0.25">
      <c r="A1879" t="s">
        <v>117</v>
      </c>
      <c r="B1879" t="s">
        <v>19</v>
      </c>
      <c r="C1879">
        <v>20</v>
      </c>
      <c r="D1879">
        <v>100</v>
      </c>
      <c r="E1879">
        <v>1</v>
      </c>
      <c r="F1879" t="s">
        <v>16</v>
      </c>
      <c r="G1879" t="s">
        <v>14</v>
      </c>
      <c r="H1879">
        <v>20</v>
      </c>
      <c r="I1879">
        <v>50</v>
      </c>
      <c r="J1879" t="s">
        <v>21</v>
      </c>
      <c r="K1879">
        <v>577.28</v>
      </c>
      <c r="L1879">
        <v>1.7106E-2</v>
      </c>
      <c r="M1879">
        <v>575.94000000000005</v>
      </c>
      <c r="N1879">
        <v>1.704E-2</v>
      </c>
    </row>
    <row r="1880" spans="1:14" x14ac:dyDescent="0.25">
      <c r="A1880" t="s">
        <v>117</v>
      </c>
      <c r="B1880" t="s">
        <v>19</v>
      </c>
      <c r="C1880">
        <v>20</v>
      </c>
      <c r="D1880">
        <v>100</v>
      </c>
      <c r="E1880">
        <v>1.0000000000000001E-5</v>
      </c>
      <c r="F1880" t="s">
        <v>16</v>
      </c>
      <c r="G1880" t="s">
        <v>14</v>
      </c>
      <c r="H1880">
        <v>50</v>
      </c>
      <c r="I1880">
        <v>100</v>
      </c>
      <c r="J1880" t="s">
        <v>21</v>
      </c>
      <c r="K1880">
        <v>22</v>
      </c>
      <c r="L1880">
        <v>1.2</v>
      </c>
      <c r="M1880">
        <v>17.722000000000001</v>
      </c>
      <c r="N1880">
        <v>1.2358</v>
      </c>
    </row>
    <row r="1881" spans="1:14" x14ac:dyDescent="0.25">
      <c r="A1881" t="s">
        <v>117</v>
      </c>
      <c r="B1881" t="s">
        <v>19</v>
      </c>
      <c r="C1881">
        <v>20</v>
      </c>
      <c r="D1881">
        <v>100</v>
      </c>
      <c r="E1881">
        <v>1E-4</v>
      </c>
      <c r="F1881" t="s">
        <v>16</v>
      </c>
      <c r="G1881" t="s">
        <v>14</v>
      </c>
      <c r="H1881">
        <v>50</v>
      </c>
      <c r="I1881">
        <v>100</v>
      </c>
      <c r="J1881" t="s">
        <v>21</v>
      </c>
      <c r="K1881">
        <v>22</v>
      </c>
      <c r="L1881">
        <v>1.2034</v>
      </c>
      <c r="M1881">
        <v>17.722999999999999</v>
      </c>
      <c r="N1881">
        <v>1.2358</v>
      </c>
    </row>
    <row r="1882" spans="1:14" x14ac:dyDescent="0.25">
      <c r="A1882" t="s">
        <v>117</v>
      </c>
      <c r="B1882" t="s">
        <v>19</v>
      </c>
      <c r="C1882">
        <v>20</v>
      </c>
      <c r="D1882">
        <v>100</v>
      </c>
      <c r="E1882">
        <v>1E-3</v>
      </c>
      <c r="F1882" t="s">
        <v>16</v>
      </c>
      <c r="G1882" t="s">
        <v>14</v>
      </c>
      <c r="H1882">
        <v>50</v>
      </c>
      <c r="I1882">
        <v>100</v>
      </c>
      <c r="J1882" t="s">
        <v>21</v>
      </c>
      <c r="K1882">
        <v>22</v>
      </c>
      <c r="L1882">
        <v>1.2034</v>
      </c>
      <c r="M1882">
        <v>17.724</v>
      </c>
      <c r="N1882">
        <v>1.2358</v>
      </c>
    </row>
    <row r="1883" spans="1:14" x14ac:dyDescent="0.25">
      <c r="A1883" t="s">
        <v>117</v>
      </c>
      <c r="B1883" t="s">
        <v>19</v>
      </c>
      <c r="C1883">
        <v>20</v>
      </c>
      <c r="D1883">
        <v>100</v>
      </c>
      <c r="E1883">
        <v>0.01</v>
      </c>
      <c r="F1883" t="s">
        <v>16</v>
      </c>
      <c r="G1883" t="s">
        <v>14</v>
      </c>
      <c r="H1883">
        <v>50</v>
      </c>
      <c r="I1883">
        <v>100</v>
      </c>
      <c r="J1883" t="s">
        <v>21</v>
      </c>
      <c r="K1883">
        <v>22</v>
      </c>
      <c r="L1883">
        <v>1.2047000000000001</v>
      </c>
      <c r="M1883">
        <v>18.315000000000001</v>
      </c>
      <c r="N1883">
        <v>1.2311000000000001</v>
      </c>
    </row>
    <row r="1884" spans="1:14" x14ac:dyDescent="0.25">
      <c r="A1884" t="s">
        <v>117</v>
      </c>
      <c r="B1884" t="s">
        <v>19</v>
      </c>
      <c r="C1884">
        <v>20</v>
      </c>
      <c r="D1884">
        <v>100</v>
      </c>
      <c r="E1884">
        <v>0.1</v>
      </c>
      <c r="F1884" t="s">
        <v>16</v>
      </c>
      <c r="G1884" t="s">
        <v>14</v>
      </c>
      <c r="H1884">
        <v>50</v>
      </c>
      <c r="I1884">
        <v>100</v>
      </c>
      <c r="J1884" t="s">
        <v>21</v>
      </c>
      <c r="K1884">
        <v>55.390999999999998</v>
      </c>
      <c r="L1884">
        <v>0.97270000000000001</v>
      </c>
      <c r="M1884">
        <v>55.372999999999998</v>
      </c>
      <c r="N1884">
        <v>0.97270000000000001</v>
      </c>
    </row>
    <row r="1885" spans="1:14" x14ac:dyDescent="0.25">
      <c r="A1885" t="s">
        <v>117</v>
      </c>
      <c r="B1885" t="s">
        <v>19</v>
      </c>
      <c r="C1885">
        <v>20</v>
      </c>
      <c r="D1885">
        <v>100</v>
      </c>
      <c r="E1885">
        <v>1</v>
      </c>
      <c r="F1885" t="s">
        <v>16</v>
      </c>
      <c r="G1885" t="s">
        <v>14</v>
      </c>
      <c r="H1885">
        <v>50</v>
      </c>
      <c r="I1885">
        <v>100</v>
      </c>
      <c r="J1885" t="s">
        <v>21</v>
      </c>
      <c r="K1885">
        <v>576.34</v>
      </c>
      <c r="L1885">
        <v>0.18074999999999999</v>
      </c>
      <c r="M1885">
        <v>568.41</v>
      </c>
      <c r="N1885">
        <v>0.18063000000000001</v>
      </c>
    </row>
    <row r="1886" spans="1:14" x14ac:dyDescent="0.25">
      <c r="A1886" t="s">
        <v>117</v>
      </c>
      <c r="B1886" t="s">
        <v>19</v>
      </c>
      <c r="C1886">
        <v>100</v>
      </c>
      <c r="D1886">
        <v>330</v>
      </c>
      <c r="E1886">
        <v>1E-4</v>
      </c>
      <c r="F1886" t="s">
        <v>16</v>
      </c>
      <c r="G1886" t="s">
        <v>14</v>
      </c>
      <c r="H1886">
        <v>1E-3</v>
      </c>
      <c r="I1886">
        <v>0.04</v>
      </c>
      <c r="J1886" t="s">
        <v>21</v>
      </c>
      <c r="K1886">
        <v>48</v>
      </c>
      <c r="L1886">
        <v>0.46</v>
      </c>
      <c r="M1886">
        <v>46.118000000000002</v>
      </c>
      <c r="N1886">
        <v>0.46325</v>
      </c>
    </row>
    <row r="1887" spans="1:14" x14ac:dyDescent="0.25">
      <c r="A1887" t="s">
        <v>117</v>
      </c>
      <c r="B1887" t="s">
        <v>19</v>
      </c>
      <c r="C1887">
        <v>100</v>
      </c>
      <c r="D1887">
        <v>330</v>
      </c>
      <c r="E1887">
        <v>1E-3</v>
      </c>
      <c r="F1887" t="s">
        <v>16</v>
      </c>
      <c r="G1887" t="s">
        <v>14</v>
      </c>
      <c r="H1887">
        <v>1E-3</v>
      </c>
      <c r="I1887">
        <v>0.04</v>
      </c>
      <c r="J1887" t="s">
        <v>21</v>
      </c>
      <c r="K1887">
        <v>48</v>
      </c>
      <c r="L1887">
        <v>0.46085999999999999</v>
      </c>
      <c r="M1887">
        <v>46.12</v>
      </c>
      <c r="N1887">
        <v>0.46325</v>
      </c>
    </row>
    <row r="1888" spans="1:14" x14ac:dyDescent="0.25">
      <c r="A1888" t="s">
        <v>117</v>
      </c>
      <c r="B1888" t="s">
        <v>19</v>
      </c>
      <c r="C1888">
        <v>100</v>
      </c>
      <c r="D1888">
        <v>330</v>
      </c>
      <c r="E1888">
        <v>0.01</v>
      </c>
      <c r="F1888" t="s">
        <v>16</v>
      </c>
      <c r="G1888" t="s">
        <v>14</v>
      </c>
      <c r="H1888">
        <v>1E-3</v>
      </c>
      <c r="I1888">
        <v>0.04</v>
      </c>
      <c r="J1888" t="s">
        <v>21</v>
      </c>
      <c r="K1888">
        <v>48</v>
      </c>
      <c r="L1888">
        <v>0.46128999999999998</v>
      </c>
      <c r="M1888">
        <v>46.341000000000001</v>
      </c>
      <c r="N1888">
        <v>0.46283000000000002</v>
      </c>
    </row>
    <row r="1889" spans="1:14" x14ac:dyDescent="0.25">
      <c r="A1889" t="s">
        <v>117</v>
      </c>
      <c r="B1889" t="s">
        <v>19</v>
      </c>
      <c r="C1889">
        <v>100</v>
      </c>
      <c r="D1889">
        <v>330</v>
      </c>
      <c r="E1889">
        <v>0.1</v>
      </c>
      <c r="F1889" t="s">
        <v>16</v>
      </c>
      <c r="G1889" t="s">
        <v>14</v>
      </c>
      <c r="H1889">
        <v>1E-3</v>
      </c>
      <c r="I1889">
        <v>0.04</v>
      </c>
      <c r="J1889" t="s">
        <v>21</v>
      </c>
      <c r="K1889">
        <v>66.331999999999994</v>
      </c>
      <c r="L1889">
        <v>0.42712</v>
      </c>
      <c r="M1889">
        <v>66.293999999999997</v>
      </c>
      <c r="N1889">
        <v>0.42698000000000003</v>
      </c>
    </row>
    <row r="1890" spans="1:14" x14ac:dyDescent="0.25">
      <c r="A1890" t="s">
        <v>117</v>
      </c>
      <c r="B1890" t="s">
        <v>19</v>
      </c>
      <c r="C1890">
        <v>100</v>
      </c>
      <c r="D1890">
        <v>330</v>
      </c>
      <c r="E1890">
        <v>1</v>
      </c>
      <c r="F1890" t="s">
        <v>16</v>
      </c>
      <c r="G1890" t="s">
        <v>14</v>
      </c>
      <c r="H1890">
        <v>1E-3</v>
      </c>
      <c r="I1890">
        <v>0.04</v>
      </c>
      <c r="J1890" t="s">
        <v>21</v>
      </c>
      <c r="K1890">
        <v>573.41999999999996</v>
      </c>
      <c r="L1890">
        <v>0.11327</v>
      </c>
      <c r="M1890">
        <v>573.41999999999996</v>
      </c>
      <c r="N1890">
        <v>0.11294</v>
      </c>
    </row>
    <row r="1891" spans="1:14" x14ac:dyDescent="0.25">
      <c r="A1891" t="s">
        <v>117</v>
      </c>
      <c r="B1891" t="s">
        <v>19</v>
      </c>
      <c r="C1891">
        <v>100</v>
      </c>
      <c r="D1891">
        <v>330</v>
      </c>
      <c r="E1891">
        <v>1E-4</v>
      </c>
      <c r="F1891" t="s">
        <v>16</v>
      </c>
      <c r="G1891" t="s">
        <v>14</v>
      </c>
      <c r="H1891">
        <v>0.04</v>
      </c>
      <c r="I1891">
        <v>1</v>
      </c>
      <c r="J1891" t="s">
        <v>21</v>
      </c>
      <c r="K1891">
        <v>25</v>
      </c>
      <c r="L1891">
        <v>0.46</v>
      </c>
      <c r="M1891">
        <v>23.033999999999999</v>
      </c>
      <c r="N1891">
        <v>0.46337</v>
      </c>
    </row>
    <row r="1892" spans="1:14" x14ac:dyDescent="0.25">
      <c r="A1892" t="s">
        <v>117</v>
      </c>
      <c r="B1892" t="s">
        <v>19</v>
      </c>
      <c r="C1892">
        <v>100</v>
      </c>
      <c r="D1892">
        <v>330</v>
      </c>
      <c r="E1892">
        <v>1E-3</v>
      </c>
      <c r="F1892" t="s">
        <v>16</v>
      </c>
      <c r="G1892" t="s">
        <v>14</v>
      </c>
      <c r="H1892">
        <v>0.04</v>
      </c>
      <c r="I1892">
        <v>1</v>
      </c>
      <c r="J1892" t="s">
        <v>21</v>
      </c>
      <c r="K1892">
        <v>25</v>
      </c>
      <c r="L1892">
        <v>0.46067000000000002</v>
      </c>
      <c r="M1892">
        <v>23.036999999999999</v>
      </c>
      <c r="N1892">
        <v>0.46337</v>
      </c>
    </row>
    <row r="1893" spans="1:14" x14ac:dyDescent="0.25">
      <c r="A1893" t="s">
        <v>117</v>
      </c>
      <c r="B1893" t="s">
        <v>19</v>
      </c>
      <c r="C1893">
        <v>100</v>
      </c>
      <c r="D1893">
        <v>330</v>
      </c>
      <c r="E1893">
        <v>0.01</v>
      </c>
      <c r="F1893" t="s">
        <v>16</v>
      </c>
      <c r="G1893" t="s">
        <v>14</v>
      </c>
      <c r="H1893">
        <v>0.04</v>
      </c>
      <c r="I1893">
        <v>1</v>
      </c>
      <c r="J1893" t="s">
        <v>21</v>
      </c>
      <c r="K1893">
        <v>25</v>
      </c>
      <c r="L1893">
        <v>0.46116000000000001</v>
      </c>
      <c r="M1893">
        <v>23.338000000000001</v>
      </c>
      <c r="N1893">
        <v>0.46273999999999998</v>
      </c>
    </row>
    <row r="1894" spans="1:14" x14ac:dyDescent="0.25">
      <c r="A1894" t="s">
        <v>117</v>
      </c>
      <c r="B1894" t="s">
        <v>19</v>
      </c>
      <c r="C1894">
        <v>100</v>
      </c>
      <c r="D1894">
        <v>330</v>
      </c>
      <c r="E1894">
        <v>0.1</v>
      </c>
      <c r="F1894" t="s">
        <v>16</v>
      </c>
      <c r="G1894" t="s">
        <v>14</v>
      </c>
      <c r="H1894">
        <v>0.04</v>
      </c>
      <c r="I1894">
        <v>1</v>
      </c>
      <c r="J1894" t="s">
        <v>21</v>
      </c>
      <c r="K1894">
        <v>49.031999999999996</v>
      </c>
      <c r="L1894">
        <v>0.41284999999999999</v>
      </c>
      <c r="M1894">
        <v>48.982999999999997</v>
      </c>
      <c r="N1894">
        <v>0.41271000000000002</v>
      </c>
    </row>
    <row r="1895" spans="1:14" x14ac:dyDescent="0.25">
      <c r="A1895" t="s">
        <v>117</v>
      </c>
      <c r="B1895" t="s">
        <v>19</v>
      </c>
      <c r="C1895">
        <v>100</v>
      </c>
      <c r="D1895">
        <v>330</v>
      </c>
      <c r="E1895">
        <v>1</v>
      </c>
      <c r="F1895" t="s">
        <v>16</v>
      </c>
      <c r="G1895" t="s">
        <v>14</v>
      </c>
      <c r="H1895">
        <v>0.04</v>
      </c>
      <c r="I1895">
        <v>1</v>
      </c>
      <c r="J1895" t="s">
        <v>21</v>
      </c>
      <c r="K1895">
        <v>571.91999999999996</v>
      </c>
      <c r="L1895">
        <v>9.6252000000000004E-2</v>
      </c>
      <c r="M1895">
        <v>571.91999999999996</v>
      </c>
      <c r="N1895">
        <v>9.5921000000000006E-2</v>
      </c>
    </row>
    <row r="1896" spans="1:14" x14ac:dyDescent="0.25">
      <c r="A1896" t="s">
        <v>117</v>
      </c>
      <c r="B1896" t="s">
        <v>19</v>
      </c>
      <c r="C1896">
        <v>100</v>
      </c>
      <c r="D1896">
        <v>330</v>
      </c>
      <c r="E1896">
        <v>1E-4</v>
      </c>
      <c r="F1896" t="s">
        <v>16</v>
      </c>
      <c r="G1896" t="s">
        <v>14</v>
      </c>
      <c r="H1896">
        <v>1</v>
      </c>
      <c r="I1896">
        <v>20</v>
      </c>
      <c r="J1896" t="s">
        <v>21</v>
      </c>
      <c r="K1896">
        <v>23</v>
      </c>
      <c r="L1896">
        <v>0.7</v>
      </c>
      <c r="M1896">
        <v>23.059000000000001</v>
      </c>
      <c r="N1896">
        <v>0.69384000000000001</v>
      </c>
    </row>
    <row r="1897" spans="1:14" x14ac:dyDescent="0.25">
      <c r="A1897" t="s">
        <v>117</v>
      </c>
      <c r="B1897" t="s">
        <v>19</v>
      </c>
      <c r="C1897">
        <v>100</v>
      </c>
      <c r="D1897">
        <v>330</v>
      </c>
      <c r="E1897">
        <v>1E-3</v>
      </c>
      <c r="F1897" t="s">
        <v>16</v>
      </c>
      <c r="G1897" t="s">
        <v>14</v>
      </c>
      <c r="H1897">
        <v>1</v>
      </c>
      <c r="I1897">
        <v>20</v>
      </c>
      <c r="J1897" t="s">
        <v>21</v>
      </c>
      <c r="K1897">
        <v>23</v>
      </c>
      <c r="L1897">
        <v>0.7</v>
      </c>
      <c r="M1897">
        <v>23.061</v>
      </c>
      <c r="N1897">
        <v>0.69384000000000001</v>
      </c>
    </row>
    <row r="1898" spans="1:14" x14ac:dyDescent="0.25">
      <c r="A1898" t="s">
        <v>117</v>
      </c>
      <c r="B1898" t="s">
        <v>19</v>
      </c>
      <c r="C1898">
        <v>100</v>
      </c>
      <c r="D1898">
        <v>330</v>
      </c>
      <c r="E1898">
        <v>0.01</v>
      </c>
      <c r="F1898" t="s">
        <v>16</v>
      </c>
      <c r="G1898" t="s">
        <v>14</v>
      </c>
      <c r="H1898">
        <v>1</v>
      </c>
      <c r="I1898">
        <v>20</v>
      </c>
      <c r="J1898" t="s">
        <v>21</v>
      </c>
      <c r="K1898">
        <v>23</v>
      </c>
      <c r="L1898">
        <v>0.7</v>
      </c>
      <c r="M1898">
        <v>23.291</v>
      </c>
      <c r="N1898">
        <v>0.69333999999999996</v>
      </c>
    </row>
    <row r="1899" spans="1:14" x14ac:dyDescent="0.25">
      <c r="A1899" t="s">
        <v>117</v>
      </c>
      <c r="B1899" t="s">
        <v>19</v>
      </c>
      <c r="C1899">
        <v>100</v>
      </c>
      <c r="D1899">
        <v>330</v>
      </c>
      <c r="E1899">
        <v>0.1</v>
      </c>
      <c r="F1899" t="s">
        <v>16</v>
      </c>
      <c r="G1899" t="s">
        <v>14</v>
      </c>
      <c r="H1899">
        <v>1</v>
      </c>
      <c r="I1899">
        <v>20</v>
      </c>
      <c r="J1899" t="s">
        <v>21</v>
      </c>
      <c r="K1899">
        <v>44.082999999999998</v>
      </c>
      <c r="L1899">
        <v>0.65012000000000003</v>
      </c>
      <c r="M1899">
        <v>43.963000000000001</v>
      </c>
      <c r="N1899">
        <v>0.65027999999999997</v>
      </c>
    </row>
    <row r="1900" spans="1:14" x14ac:dyDescent="0.25">
      <c r="A1900" t="s">
        <v>117</v>
      </c>
      <c r="B1900" t="s">
        <v>19</v>
      </c>
      <c r="C1900">
        <v>100</v>
      </c>
      <c r="D1900">
        <v>330</v>
      </c>
      <c r="E1900">
        <v>1</v>
      </c>
      <c r="F1900" t="s">
        <v>16</v>
      </c>
      <c r="G1900" t="s">
        <v>14</v>
      </c>
      <c r="H1900">
        <v>1</v>
      </c>
      <c r="I1900">
        <v>20</v>
      </c>
      <c r="J1900" t="s">
        <v>21</v>
      </c>
      <c r="K1900">
        <v>565.1</v>
      </c>
      <c r="L1900">
        <v>0.19691</v>
      </c>
      <c r="M1900">
        <v>565.03</v>
      </c>
      <c r="N1900">
        <v>0.19677</v>
      </c>
    </row>
    <row r="1901" spans="1:14" x14ac:dyDescent="0.25">
      <c r="A1901" t="s">
        <v>117</v>
      </c>
      <c r="B1901" t="s">
        <v>19</v>
      </c>
      <c r="C1901">
        <v>100</v>
      </c>
      <c r="D1901">
        <v>330</v>
      </c>
      <c r="E1901">
        <v>1E-4</v>
      </c>
      <c r="F1901" t="s">
        <v>16</v>
      </c>
      <c r="G1901" t="s">
        <v>14</v>
      </c>
      <c r="H1901">
        <v>20</v>
      </c>
      <c r="I1901">
        <v>50</v>
      </c>
      <c r="J1901" t="s">
        <v>21</v>
      </c>
      <c r="K1901">
        <v>23</v>
      </c>
      <c r="L1901">
        <v>1.4</v>
      </c>
      <c r="M1901">
        <v>23.053000000000001</v>
      </c>
      <c r="N1901">
        <v>1.3878999999999999</v>
      </c>
    </row>
    <row r="1902" spans="1:14" x14ac:dyDescent="0.25">
      <c r="A1902" t="s">
        <v>117</v>
      </c>
      <c r="B1902" t="s">
        <v>19</v>
      </c>
      <c r="C1902">
        <v>100</v>
      </c>
      <c r="D1902">
        <v>330</v>
      </c>
      <c r="E1902">
        <v>1E-3</v>
      </c>
      <c r="F1902" t="s">
        <v>16</v>
      </c>
      <c r="G1902" t="s">
        <v>14</v>
      </c>
      <c r="H1902">
        <v>20</v>
      </c>
      <c r="I1902">
        <v>50</v>
      </c>
      <c r="J1902" t="s">
        <v>21</v>
      </c>
      <c r="K1902">
        <v>23</v>
      </c>
      <c r="L1902">
        <v>1.4</v>
      </c>
      <c r="M1902">
        <v>23.053999999999998</v>
      </c>
      <c r="N1902">
        <v>1.3878999999999999</v>
      </c>
    </row>
    <row r="1903" spans="1:14" x14ac:dyDescent="0.25">
      <c r="A1903" t="s">
        <v>117</v>
      </c>
      <c r="B1903" t="s">
        <v>19</v>
      </c>
      <c r="C1903">
        <v>100</v>
      </c>
      <c r="D1903">
        <v>330</v>
      </c>
      <c r="E1903">
        <v>0.01</v>
      </c>
      <c r="F1903" t="s">
        <v>16</v>
      </c>
      <c r="G1903" t="s">
        <v>14</v>
      </c>
      <c r="H1903">
        <v>20</v>
      </c>
      <c r="I1903">
        <v>50</v>
      </c>
      <c r="J1903" t="s">
        <v>21</v>
      </c>
      <c r="K1903">
        <v>23</v>
      </c>
      <c r="L1903">
        <v>1.4</v>
      </c>
      <c r="M1903">
        <v>23.187999999999999</v>
      </c>
      <c r="N1903">
        <v>1.3875999999999999</v>
      </c>
    </row>
    <row r="1904" spans="1:14" x14ac:dyDescent="0.25">
      <c r="A1904" t="s">
        <v>117</v>
      </c>
      <c r="B1904" t="s">
        <v>19</v>
      </c>
      <c r="C1904">
        <v>100</v>
      </c>
      <c r="D1904">
        <v>330</v>
      </c>
      <c r="E1904">
        <v>0.1</v>
      </c>
      <c r="F1904" t="s">
        <v>16</v>
      </c>
      <c r="G1904" t="s">
        <v>14</v>
      </c>
      <c r="H1904">
        <v>20</v>
      </c>
      <c r="I1904">
        <v>50</v>
      </c>
      <c r="J1904" t="s">
        <v>21</v>
      </c>
      <c r="K1904">
        <v>35.929000000000002</v>
      </c>
      <c r="L1904">
        <v>1.3608</v>
      </c>
      <c r="M1904">
        <v>35.878</v>
      </c>
      <c r="N1904">
        <v>1.3594999999999999</v>
      </c>
    </row>
    <row r="1905" spans="1:14" x14ac:dyDescent="0.25">
      <c r="A1905" t="s">
        <v>117</v>
      </c>
      <c r="B1905" t="s">
        <v>19</v>
      </c>
      <c r="C1905">
        <v>100</v>
      </c>
      <c r="D1905">
        <v>330</v>
      </c>
      <c r="E1905">
        <v>1</v>
      </c>
      <c r="F1905" t="s">
        <v>16</v>
      </c>
      <c r="G1905" t="s">
        <v>14</v>
      </c>
      <c r="H1905">
        <v>20</v>
      </c>
      <c r="I1905">
        <v>50</v>
      </c>
      <c r="J1905" t="s">
        <v>21</v>
      </c>
      <c r="K1905">
        <v>533.77</v>
      </c>
      <c r="L1905">
        <v>0.66047</v>
      </c>
      <c r="M1905">
        <v>533.57000000000005</v>
      </c>
      <c r="N1905">
        <v>0.66042000000000001</v>
      </c>
    </row>
    <row r="1906" spans="1:14" x14ac:dyDescent="0.25">
      <c r="A1906" t="s">
        <v>117</v>
      </c>
      <c r="B1906" t="s">
        <v>19</v>
      </c>
      <c r="C1906">
        <v>100</v>
      </c>
      <c r="D1906">
        <v>330</v>
      </c>
      <c r="E1906">
        <v>1E-4</v>
      </c>
      <c r="F1906" t="s">
        <v>16</v>
      </c>
      <c r="G1906" t="s">
        <v>14</v>
      </c>
      <c r="H1906">
        <v>50</v>
      </c>
      <c r="I1906">
        <v>100</v>
      </c>
      <c r="J1906" t="s">
        <v>21</v>
      </c>
      <c r="K1906">
        <v>23</v>
      </c>
      <c r="L1906">
        <v>3.5</v>
      </c>
      <c r="M1906">
        <v>23.11</v>
      </c>
      <c r="N1906">
        <v>3.4655999999999998</v>
      </c>
    </row>
    <row r="1907" spans="1:14" x14ac:dyDescent="0.25">
      <c r="A1907" t="s">
        <v>117</v>
      </c>
      <c r="B1907" t="s">
        <v>19</v>
      </c>
      <c r="C1907">
        <v>100</v>
      </c>
      <c r="D1907">
        <v>330</v>
      </c>
      <c r="E1907">
        <v>1E-3</v>
      </c>
      <c r="F1907" t="s">
        <v>16</v>
      </c>
      <c r="G1907" t="s">
        <v>14</v>
      </c>
      <c r="H1907">
        <v>50</v>
      </c>
      <c r="I1907">
        <v>100</v>
      </c>
      <c r="J1907" t="s">
        <v>21</v>
      </c>
      <c r="K1907">
        <v>23</v>
      </c>
      <c r="L1907">
        <v>3.5</v>
      </c>
      <c r="M1907">
        <v>23.111000000000001</v>
      </c>
      <c r="N1907">
        <v>3.4655999999999998</v>
      </c>
    </row>
    <row r="1908" spans="1:14" x14ac:dyDescent="0.25">
      <c r="A1908" t="s">
        <v>117</v>
      </c>
      <c r="B1908" t="s">
        <v>19</v>
      </c>
      <c r="C1908">
        <v>100</v>
      </c>
      <c r="D1908">
        <v>330</v>
      </c>
      <c r="E1908">
        <v>0.01</v>
      </c>
      <c r="F1908" t="s">
        <v>16</v>
      </c>
      <c r="G1908" t="s">
        <v>14</v>
      </c>
      <c r="H1908">
        <v>50</v>
      </c>
      <c r="I1908">
        <v>100</v>
      </c>
      <c r="J1908" t="s">
        <v>21</v>
      </c>
      <c r="K1908">
        <v>23</v>
      </c>
      <c r="L1908">
        <v>3.5</v>
      </c>
      <c r="M1908">
        <v>23.164000000000001</v>
      </c>
      <c r="N1908">
        <v>3.4655</v>
      </c>
    </row>
    <row r="1909" spans="1:14" x14ac:dyDescent="0.25">
      <c r="A1909" t="s">
        <v>117</v>
      </c>
      <c r="B1909" t="s">
        <v>19</v>
      </c>
      <c r="C1909">
        <v>100</v>
      </c>
      <c r="D1909">
        <v>330</v>
      </c>
      <c r="E1909">
        <v>0.1</v>
      </c>
      <c r="F1909" t="s">
        <v>16</v>
      </c>
      <c r="G1909" t="s">
        <v>14</v>
      </c>
      <c r="H1909">
        <v>50</v>
      </c>
      <c r="I1909">
        <v>100</v>
      </c>
      <c r="J1909" t="s">
        <v>21</v>
      </c>
      <c r="K1909">
        <v>24.914000000000001</v>
      </c>
      <c r="L1909">
        <v>3.4942000000000002</v>
      </c>
      <c r="M1909">
        <v>28.927</v>
      </c>
      <c r="N1909">
        <v>3.4523000000000001</v>
      </c>
    </row>
    <row r="1910" spans="1:14" x14ac:dyDescent="0.25">
      <c r="A1910" t="s">
        <v>117</v>
      </c>
      <c r="B1910" t="s">
        <v>19</v>
      </c>
      <c r="C1910">
        <v>100</v>
      </c>
      <c r="D1910">
        <v>330</v>
      </c>
      <c r="E1910">
        <v>1</v>
      </c>
      <c r="F1910" t="s">
        <v>16</v>
      </c>
      <c r="G1910" t="s">
        <v>14</v>
      </c>
      <c r="H1910">
        <v>50</v>
      </c>
      <c r="I1910">
        <v>100</v>
      </c>
      <c r="J1910" t="s">
        <v>21</v>
      </c>
      <c r="K1910">
        <v>418.09</v>
      </c>
      <c r="L1910">
        <v>2.6787000000000001</v>
      </c>
      <c r="M1910">
        <v>417.63</v>
      </c>
      <c r="N1910">
        <v>2.6793</v>
      </c>
    </row>
    <row r="1911" spans="1:14" x14ac:dyDescent="0.25">
      <c r="A1911" t="s">
        <v>117</v>
      </c>
      <c r="B1911" t="s">
        <v>19</v>
      </c>
      <c r="C1911">
        <v>330</v>
      </c>
      <c r="D1911">
        <v>1000</v>
      </c>
      <c r="E1911">
        <v>1E-4</v>
      </c>
      <c r="F1911" t="s">
        <v>16</v>
      </c>
      <c r="G1911" t="s">
        <v>14</v>
      </c>
      <c r="H1911">
        <v>1E-3</v>
      </c>
      <c r="I1911">
        <v>0.04</v>
      </c>
      <c r="J1911" t="s">
        <v>21</v>
      </c>
      <c r="K1911">
        <v>50</v>
      </c>
      <c r="L1911">
        <v>0.46</v>
      </c>
      <c r="M1911">
        <v>46.106999999999999</v>
      </c>
      <c r="N1911">
        <v>0.46338000000000001</v>
      </c>
    </row>
    <row r="1912" spans="1:14" x14ac:dyDescent="0.25">
      <c r="A1912" t="s">
        <v>117</v>
      </c>
      <c r="B1912" t="s">
        <v>19</v>
      </c>
      <c r="C1912">
        <v>330</v>
      </c>
      <c r="D1912">
        <v>1000</v>
      </c>
      <c r="E1912">
        <v>1E-3</v>
      </c>
      <c r="F1912" t="s">
        <v>16</v>
      </c>
      <c r="G1912" t="s">
        <v>14</v>
      </c>
      <c r="H1912">
        <v>1E-3</v>
      </c>
      <c r="I1912">
        <v>0.04</v>
      </c>
      <c r="J1912" t="s">
        <v>21</v>
      </c>
      <c r="K1912">
        <v>50</v>
      </c>
      <c r="L1912">
        <v>0.46054</v>
      </c>
      <c r="M1912">
        <v>46.107999999999997</v>
      </c>
      <c r="N1912">
        <v>0.46338000000000001</v>
      </c>
    </row>
    <row r="1913" spans="1:14" x14ac:dyDescent="0.25">
      <c r="A1913" t="s">
        <v>117</v>
      </c>
      <c r="B1913" t="s">
        <v>19</v>
      </c>
      <c r="C1913">
        <v>330</v>
      </c>
      <c r="D1913">
        <v>1000</v>
      </c>
      <c r="E1913">
        <v>0.01</v>
      </c>
      <c r="F1913" t="s">
        <v>16</v>
      </c>
      <c r="G1913" t="s">
        <v>14</v>
      </c>
      <c r="H1913">
        <v>1E-3</v>
      </c>
      <c r="I1913">
        <v>0.04</v>
      </c>
      <c r="J1913" t="s">
        <v>21</v>
      </c>
      <c r="K1913">
        <v>50</v>
      </c>
      <c r="L1913">
        <v>0.46059</v>
      </c>
      <c r="M1913">
        <v>46.301000000000002</v>
      </c>
      <c r="N1913">
        <v>0.46322000000000002</v>
      </c>
    </row>
    <row r="1914" spans="1:14" x14ac:dyDescent="0.25">
      <c r="A1914" t="s">
        <v>117</v>
      </c>
      <c r="B1914" t="s">
        <v>19</v>
      </c>
      <c r="C1914">
        <v>330</v>
      </c>
      <c r="D1914">
        <v>1000</v>
      </c>
      <c r="E1914">
        <v>0.1</v>
      </c>
      <c r="F1914" t="s">
        <v>16</v>
      </c>
      <c r="G1914" t="s">
        <v>14</v>
      </c>
      <c r="H1914">
        <v>1E-3</v>
      </c>
      <c r="I1914">
        <v>0.04</v>
      </c>
      <c r="J1914" t="s">
        <v>21</v>
      </c>
      <c r="K1914">
        <v>64.183999999999997</v>
      </c>
      <c r="L1914">
        <v>0.4486</v>
      </c>
      <c r="M1914">
        <v>64.129000000000005</v>
      </c>
      <c r="N1914">
        <v>0.44862000000000002</v>
      </c>
    </row>
    <row r="1915" spans="1:14" x14ac:dyDescent="0.25">
      <c r="A1915" t="s">
        <v>117</v>
      </c>
      <c r="B1915" t="s">
        <v>19</v>
      </c>
      <c r="C1915">
        <v>330</v>
      </c>
      <c r="D1915">
        <v>1000</v>
      </c>
      <c r="E1915">
        <v>1</v>
      </c>
      <c r="F1915" t="s">
        <v>16</v>
      </c>
      <c r="G1915" t="s">
        <v>14</v>
      </c>
      <c r="H1915">
        <v>1E-3</v>
      </c>
      <c r="I1915">
        <v>0.04</v>
      </c>
      <c r="J1915" t="s">
        <v>21</v>
      </c>
      <c r="K1915">
        <v>564.15</v>
      </c>
      <c r="L1915">
        <v>0.20594999999999999</v>
      </c>
      <c r="M1915">
        <v>564.12</v>
      </c>
      <c r="N1915">
        <v>0.20588999999999999</v>
      </c>
    </row>
    <row r="1916" spans="1:14" x14ac:dyDescent="0.25">
      <c r="A1916" t="s">
        <v>117</v>
      </c>
      <c r="B1916" t="s">
        <v>19</v>
      </c>
      <c r="C1916">
        <v>330</v>
      </c>
      <c r="D1916">
        <v>1000</v>
      </c>
      <c r="E1916">
        <v>1E-4</v>
      </c>
      <c r="F1916" t="s">
        <v>16</v>
      </c>
      <c r="G1916" t="s">
        <v>14</v>
      </c>
      <c r="H1916">
        <v>0.04</v>
      </c>
      <c r="I1916">
        <v>1</v>
      </c>
      <c r="J1916" t="s">
        <v>21</v>
      </c>
      <c r="K1916">
        <v>27</v>
      </c>
      <c r="L1916">
        <v>0.46</v>
      </c>
      <c r="M1916">
        <v>23.030999999999999</v>
      </c>
      <c r="N1916">
        <v>0.46343000000000001</v>
      </c>
    </row>
    <row r="1917" spans="1:14" x14ac:dyDescent="0.25">
      <c r="A1917" t="s">
        <v>117</v>
      </c>
      <c r="B1917" t="s">
        <v>19</v>
      </c>
      <c r="C1917">
        <v>330</v>
      </c>
      <c r="D1917">
        <v>1000</v>
      </c>
      <c r="E1917">
        <v>1E-3</v>
      </c>
      <c r="F1917" t="s">
        <v>16</v>
      </c>
      <c r="G1917" t="s">
        <v>14</v>
      </c>
      <c r="H1917">
        <v>0.04</v>
      </c>
      <c r="I1917">
        <v>1</v>
      </c>
      <c r="J1917" t="s">
        <v>21</v>
      </c>
      <c r="K1917">
        <v>27</v>
      </c>
      <c r="L1917">
        <v>0.46050999999999997</v>
      </c>
      <c r="M1917">
        <v>23.032</v>
      </c>
      <c r="N1917">
        <v>0.46343000000000001</v>
      </c>
    </row>
    <row r="1918" spans="1:14" x14ac:dyDescent="0.25">
      <c r="A1918" t="s">
        <v>117</v>
      </c>
      <c r="B1918" t="s">
        <v>19</v>
      </c>
      <c r="C1918">
        <v>330</v>
      </c>
      <c r="D1918">
        <v>1000</v>
      </c>
      <c r="E1918">
        <v>0.01</v>
      </c>
      <c r="F1918" t="s">
        <v>16</v>
      </c>
      <c r="G1918" t="s">
        <v>14</v>
      </c>
      <c r="H1918">
        <v>0.04</v>
      </c>
      <c r="I1918">
        <v>1</v>
      </c>
      <c r="J1918" t="s">
        <v>21</v>
      </c>
      <c r="K1918">
        <v>27</v>
      </c>
      <c r="L1918">
        <v>0.46056000000000002</v>
      </c>
      <c r="M1918">
        <v>23.29</v>
      </c>
      <c r="N1918">
        <v>0.46321000000000001</v>
      </c>
    </row>
    <row r="1919" spans="1:14" x14ac:dyDescent="0.25">
      <c r="A1919" t="s">
        <v>117</v>
      </c>
      <c r="B1919" t="s">
        <v>19</v>
      </c>
      <c r="C1919">
        <v>330</v>
      </c>
      <c r="D1919">
        <v>1000</v>
      </c>
      <c r="E1919">
        <v>0.1</v>
      </c>
      <c r="F1919" t="s">
        <v>16</v>
      </c>
      <c r="G1919" t="s">
        <v>14</v>
      </c>
      <c r="H1919">
        <v>0.04</v>
      </c>
      <c r="I1919">
        <v>1</v>
      </c>
      <c r="J1919" t="s">
        <v>21</v>
      </c>
      <c r="K1919">
        <v>45.920999999999999</v>
      </c>
      <c r="L1919">
        <v>0.44399</v>
      </c>
      <c r="M1919">
        <v>45.854999999999997</v>
      </c>
      <c r="N1919">
        <v>0.44402000000000003</v>
      </c>
    </row>
    <row r="1920" spans="1:14" x14ac:dyDescent="0.25">
      <c r="A1920" t="s">
        <v>117</v>
      </c>
      <c r="B1920" t="s">
        <v>19</v>
      </c>
      <c r="C1920">
        <v>330</v>
      </c>
      <c r="D1920">
        <v>1000</v>
      </c>
      <c r="E1920" s="168">
        <v>1</v>
      </c>
      <c r="F1920" t="s">
        <v>16</v>
      </c>
      <c r="G1920" t="s">
        <v>14</v>
      </c>
      <c r="H1920">
        <v>0.04</v>
      </c>
      <c r="I1920">
        <v>1</v>
      </c>
      <c r="J1920" t="s">
        <v>21</v>
      </c>
      <c r="K1920">
        <v>562.27</v>
      </c>
      <c r="L1920">
        <v>0.1928</v>
      </c>
      <c r="M1920">
        <v>562.23</v>
      </c>
      <c r="N1920">
        <v>0.19273999999999999</v>
      </c>
    </row>
    <row r="1921" spans="1:14" x14ac:dyDescent="0.25">
      <c r="A1921" t="s">
        <v>117</v>
      </c>
      <c r="B1921" t="s">
        <v>19</v>
      </c>
      <c r="C1921">
        <v>330</v>
      </c>
      <c r="D1921">
        <v>1000</v>
      </c>
      <c r="E1921">
        <v>1E-4</v>
      </c>
      <c r="F1921" t="s">
        <v>16</v>
      </c>
      <c r="G1921" t="s">
        <v>14</v>
      </c>
      <c r="H1921">
        <v>1</v>
      </c>
      <c r="I1921">
        <v>10</v>
      </c>
      <c r="J1921" t="s">
        <v>21</v>
      </c>
      <c r="K1921">
        <v>23</v>
      </c>
      <c r="L1921">
        <v>0.7</v>
      </c>
      <c r="M1921">
        <v>23.056000000000001</v>
      </c>
      <c r="N1921">
        <v>0.69386999999999999</v>
      </c>
    </row>
    <row r="1922" spans="1:14" x14ac:dyDescent="0.25">
      <c r="A1922" t="s">
        <v>117</v>
      </c>
      <c r="B1922" t="s">
        <v>19</v>
      </c>
      <c r="C1922">
        <v>330</v>
      </c>
      <c r="D1922">
        <v>1000</v>
      </c>
      <c r="E1922">
        <v>1E-3</v>
      </c>
      <c r="F1922" t="s">
        <v>16</v>
      </c>
      <c r="G1922" t="s">
        <v>14</v>
      </c>
      <c r="H1922">
        <v>1</v>
      </c>
      <c r="I1922">
        <v>10</v>
      </c>
      <c r="J1922" t="s">
        <v>21</v>
      </c>
      <c r="K1922">
        <v>23</v>
      </c>
      <c r="L1922">
        <v>0.7</v>
      </c>
      <c r="M1922">
        <v>23.062999999999999</v>
      </c>
      <c r="N1922">
        <v>0.69386000000000003</v>
      </c>
    </row>
    <row r="1923" spans="1:14" x14ac:dyDescent="0.25">
      <c r="A1923" t="s">
        <v>117</v>
      </c>
      <c r="B1923" t="s">
        <v>19</v>
      </c>
      <c r="C1923">
        <v>330</v>
      </c>
      <c r="D1923">
        <v>1000</v>
      </c>
      <c r="E1923">
        <v>0.01</v>
      </c>
      <c r="F1923" t="s">
        <v>16</v>
      </c>
      <c r="G1923" t="s">
        <v>14</v>
      </c>
      <c r="H1923">
        <v>1</v>
      </c>
      <c r="I1923">
        <v>10</v>
      </c>
      <c r="J1923" t="s">
        <v>21</v>
      </c>
      <c r="K1923">
        <v>23</v>
      </c>
      <c r="L1923">
        <v>0.7</v>
      </c>
      <c r="M1923">
        <v>23.256</v>
      </c>
      <c r="N1923">
        <v>0.69369000000000003</v>
      </c>
    </row>
    <row r="1924" spans="1:14" x14ac:dyDescent="0.25">
      <c r="A1924" t="s">
        <v>117</v>
      </c>
      <c r="B1924" t="s">
        <v>19</v>
      </c>
      <c r="C1924">
        <v>330</v>
      </c>
      <c r="D1924">
        <v>1000</v>
      </c>
      <c r="E1924">
        <v>0.1</v>
      </c>
      <c r="F1924" t="s">
        <v>16</v>
      </c>
      <c r="G1924" t="s">
        <v>14</v>
      </c>
      <c r="H1924">
        <v>1</v>
      </c>
      <c r="I1924">
        <v>10</v>
      </c>
      <c r="J1924" t="s">
        <v>21</v>
      </c>
      <c r="K1924">
        <v>40.883000000000003</v>
      </c>
      <c r="L1924">
        <v>0.68211999999999995</v>
      </c>
      <c r="M1924">
        <v>41.185000000000002</v>
      </c>
      <c r="N1924">
        <v>0.67806</v>
      </c>
    </row>
    <row r="1925" spans="1:14" x14ac:dyDescent="0.25">
      <c r="A1925" t="s">
        <v>117</v>
      </c>
      <c r="B1925" t="s">
        <v>19</v>
      </c>
      <c r="C1925">
        <v>330</v>
      </c>
      <c r="D1925">
        <v>1000</v>
      </c>
      <c r="E1925">
        <v>1</v>
      </c>
      <c r="F1925" t="s">
        <v>16</v>
      </c>
      <c r="G1925" t="s">
        <v>14</v>
      </c>
      <c r="H1925">
        <v>1</v>
      </c>
      <c r="I1925">
        <v>10</v>
      </c>
      <c r="J1925" t="s">
        <v>21</v>
      </c>
      <c r="K1925">
        <v>547.47</v>
      </c>
      <c r="L1925">
        <v>0.37317</v>
      </c>
      <c r="M1925">
        <v>547.4</v>
      </c>
      <c r="N1925">
        <v>0.37309999999999999</v>
      </c>
    </row>
    <row r="1926" spans="1:14" x14ac:dyDescent="0.25">
      <c r="A1926" t="s">
        <v>117</v>
      </c>
      <c r="B1926" t="s">
        <v>102</v>
      </c>
      <c r="C1926">
        <v>0</v>
      </c>
      <c r="D1926">
        <v>1E-4</v>
      </c>
      <c r="E1926">
        <v>1E-10</v>
      </c>
      <c r="F1926" t="s">
        <v>24</v>
      </c>
      <c r="G1926" t="s">
        <v>22</v>
      </c>
      <c r="H1926">
        <v>1E-3</v>
      </c>
      <c r="I1926">
        <v>0.02</v>
      </c>
      <c r="J1926" t="s">
        <v>21</v>
      </c>
      <c r="K1926">
        <v>7.6999999999999999E-2</v>
      </c>
      <c r="L1926">
        <v>4200</v>
      </c>
      <c r="M1926">
        <v>7.6632000000000006E-2</v>
      </c>
      <c r="N1926">
        <v>4198.8999999999996</v>
      </c>
    </row>
    <row r="1927" spans="1:14" x14ac:dyDescent="0.25">
      <c r="A1927" t="s">
        <v>117</v>
      </c>
      <c r="B1927" t="s">
        <v>102</v>
      </c>
      <c r="C1927">
        <v>0</v>
      </c>
      <c r="D1927">
        <v>1E-4</v>
      </c>
      <c r="E1927">
        <v>1.0000000000000001E-9</v>
      </c>
      <c r="F1927" t="s">
        <v>24</v>
      </c>
      <c r="G1927" t="s">
        <v>22</v>
      </c>
      <c r="H1927">
        <v>1E-3</v>
      </c>
      <c r="I1927">
        <v>0.02</v>
      </c>
      <c r="J1927" t="s">
        <v>21</v>
      </c>
      <c r="K1927">
        <v>7.6999999999999999E-2</v>
      </c>
      <c r="L1927">
        <v>4200</v>
      </c>
      <c r="M1927">
        <v>7.6633000000000007E-2</v>
      </c>
      <c r="N1927">
        <v>4198.8999999999996</v>
      </c>
    </row>
    <row r="1928" spans="1:14" x14ac:dyDescent="0.25">
      <c r="A1928" t="s">
        <v>117</v>
      </c>
      <c r="B1928" t="s">
        <v>102</v>
      </c>
      <c r="C1928">
        <v>0</v>
      </c>
      <c r="D1928">
        <v>1E-4</v>
      </c>
      <c r="E1928">
        <v>1E-8</v>
      </c>
      <c r="F1928" t="s">
        <v>24</v>
      </c>
      <c r="G1928" t="s">
        <v>22</v>
      </c>
      <c r="H1928">
        <v>1E-3</v>
      </c>
      <c r="I1928">
        <v>0.02</v>
      </c>
      <c r="J1928" t="s">
        <v>21</v>
      </c>
      <c r="K1928">
        <v>7.6999999999999999E-2</v>
      </c>
      <c r="L1928">
        <v>4200</v>
      </c>
      <c r="M1928">
        <v>7.6839000000000005E-2</v>
      </c>
      <c r="N1928">
        <v>4197.2</v>
      </c>
    </row>
    <row r="1929" spans="1:14" x14ac:dyDescent="0.25">
      <c r="A1929" t="s">
        <v>117</v>
      </c>
      <c r="B1929" t="s">
        <v>102</v>
      </c>
      <c r="C1929">
        <v>0</v>
      </c>
      <c r="D1929">
        <v>1E-4</v>
      </c>
      <c r="E1929">
        <v>9.9999999999999995E-8</v>
      </c>
      <c r="F1929" t="s">
        <v>24</v>
      </c>
      <c r="G1929" t="s">
        <v>22</v>
      </c>
      <c r="H1929">
        <v>1E-3</v>
      </c>
      <c r="I1929">
        <v>0.02</v>
      </c>
      <c r="J1929" t="s">
        <v>21</v>
      </c>
      <c r="K1929">
        <v>9.5325999999999994E-2</v>
      </c>
      <c r="L1929">
        <v>4045.9</v>
      </c>
      <c r="M1929">
        <v>9.5287999999999998E-2</v>
      </c>
      <c r="N1929">
        <v>4045.8</v>
      </c>
    </row>
    <row r="1930" spans="1:14" x14ac:dyDescent="0.25">
      <c r="A1930" t="s">
        <v>117</v>
      </c>
      <c r="B1930" t="s">
        <v>102</v>
      </c>
      <c r="C1930">
        <v>0</v>
      </c>
      <c r="D1930">
        <v>1E-4</v>
      </c>
      <c r="E1930">
        <v>9.9999999999999995E-7</v>
      </c>
      <c r="F1930" t="s">
        <v>24</v>
      </c>
      <c r="G1930" t="s">
        <v>22</v>
      </c>
      <c r="H1930">
        <v>1E-3</v>
      </c>
      <c r="I1930">
        <v>0.02</v>
      </c>
      <c r="J1930" t="s">
        <v>21</v>
      </c>
      <c r="K1930">
        <v>0.58121</v>
      </c>
      <c r="L1930">
        <v>1804</v>
      </c>
      <c r="M1930">
        <v>0.58118999999999998</v>
      </c>
      <c r="N1930">
        <v>1803.1</v>
      </c>
    </row>
    <row r="1931" spans="1:14" x14ac:dyDescent="0.25">
      <c r="A1931" t="s">
        <v>117</v>
      </c>
      <c r="B1931" t="s">
        <v>102</v>
      </c>
      <c r="C1931">
        <v>0</v>
      </c>
      <c r="D1931">
        <v>1E-4</v>
      </c>
      <c r="E1931" s="168">
        <v>1.0000000000000001E-5</v>
      </c>
      <c r="F1931" t="s">
        <v>24</v>
      </c>
      <c r="G1931" t="s">
        <v>22</v>
      </c>
      <c r="H1931">
        <v>1E-3</v>
      </c>
      <c r="I1931">
        <v>0.02</v>
      </c>
      <c r="J1931" t="s">
        <v>21</v>
      </c>
      <c r="K1931">
        <v>5.7739000000000003</v>
      </c>
      <c r="L1931">
        <v>210.05</v>
      </c>
      <c r="M1931">
        <v>5.7723000000000004</v>
      </c>
      <c r="N1931">
        <v>209.55</v>
      </c>
    </row>
    <row r="1932" spans="1:14" x14ac:dyDescent="0.25">
      <c r="A1932" t="s">
        <v>117</v>
      </c>
      <c r="B1932" t="s">
        <v>102</v>
      </c>
      <c r="C1932">
        <v>0</v>
      </c>
      <c r="D1932">
        <v>1E-4</v>
      </c>
      <c r="E1932">
        <v>1E-4</v>
      </c>
      <c r="F1932" t="s">
        <v>24</v>
      </c>
      <c r="G1932" t="s">
        <v>22</v>
      </c>
      <c r="H1932">
        <v>1E-3</v>
      </c>
      <c r="I1932">
        <v>0.02</v>
      </c>
      <c r="J1932" t="s">
        <v>21</v>
      </c>
      <c r="K1932">
        <v>57.735999999999997</v>
      </c>
      <c r="L1932">
        <v>21.196999999999999</v>
      </c>
      <c r="M1932">
        <v>57.734000000000002</v>
      </c>
      <c r="N1932">
        <v>20.994</v>
      </c>
    </row>
    <row r="1933" spans="1:14" x14ac:dyDescent="0.25">
      <c r="A1933" t="s">
        <v>117</v>
      </c>
      <c r="B1933" t="s">
        <v>102</v>
      </c>
      <c r="C1933">
        <v>0</v>
      </c>
      <c r="D1933">
        <v>1E-4</v>
      </c>
      <c r="E1933">
        <v>1E-3</v>
      </c>
      <c r="F1933" t="s">
        <v>24</v>
      </c>
      <c r="G1933" t="s">
        <v>22</v>
      </c>
      <c r="H1933">
        <v>1E-3</v>
      </c>
      <c r="I1933">
        <v>0.02</v>
      </c>
      <c r="J1933" t="s">
        <v>21</v>
      </c>
      <c r="K1933">
        <v>577.36</v>
      </c>
      <c r="L1933">
        <v>2.1804999999999999</v>
      </c>
      <c r="M1933">
        <v>577.35</v>
      </c>
      <c r="N1933">
        <v>2.0994999999999999</v>
      </c>
    </row>
    <row r="1934" spans="1:14" x14ac:dyDescent="0.25">
      <c r="A1934" t="s">
        <v>117</v>
      </c>
      <c r="B1934" t="s">
        <v>102</v>
      </c>
      <c r="C1934">
        <v>0</v>
      </c>
      <c r="D1934">
        <v>1E-4</v>
      </c>
      <c r="E1934">
        <v>0.01</v>
      </c>
      <c r="F1934" t="s">
        <v>24</v>
      </c>
      <c r="G1934" t="s">
        <v>22</v>
      </c>
      <c r="H1934">
        <v>1E-3</v>
      </c>
      <c r="I1934">
        <v>0.02</v>
      </c>
      <c r="J1934" t="s">
        <v>21</v>
      </c>
      <c r="K1934">
        <v>5773.6</v>
      </c>
      <c r="L1934">
        <v>0.24237</v>
      </c>
      <c r="M1934">
        <v>5773.6</v>
      </c>
      <c r="N1934">
        <v>0.20995</v>
      </c>
    </row>
    <row r="1935" spans="1:14" x14ac:dyDescent="0.25">
      <c r="A1935" t="s">
        <v>117</v>
      </c>
      <c r="B1935" t="s">
        <v>102</v>
      </c>
      <c r="C1935">
        <v>0</v>
      </c>
      <c r="D1935">
        <v>1E-4</v>
      </c>
      <c r="E1935">
        <v>0.1</v>
      </c>
      <c r="F1935" t="s">
        <v>24</v>
      </c>
      <c r="G1935" t="s">
        <v>22</v>
      </c>
      <c r="H1935">
        <v>1E-3</v>
      </c>
      <c r="I1935">
        <v>0.02</v>
      </c>
      <c r="J1935" t="s">
        <v>21</v>
      </c>
      <c r="K1935">
        <v>57736</v>
      </c>
      <c r="L1935">
        <v>3.3964000000000001E-2</v>
      </c>
      <c r="M1935">
        <v>57736</v>
      </c>
      <c r="N1935">
        <v>2.0995E-2</v>
      </c>
    </row>
    <row r="1936" spans="1:14" x14ac:dyDescent="0.25">
      <c r="A1936" t="s">
        <v>117</v>
      </c>
      <c r="B1936" t="s">
        <v>102</v>
      </c>
      <c r="C1936">
        <v>0</v>
      </c>
      <c r="D1936">
        <v>1E-4</v>
      </c>
      <c r="E1936">
        <v>1</v>
      </c>
      <c r="F1936" t="s">
        <v>24</v>
      </c>
      <c r="G1936" t="s">
        <v>22</v>
      </c>
      <c r="H1936">
        <v>1E-3</v>
      </c>
      <c r="I1936">
        <v>0.02</v>
      </c>
      <c r="J1936" t="s">
        <v>21</v>
      </c>
      <c r="K1936">
        <v>577360</v>
      </c>
      <c r="L1936">
        <v>7.2871000000000003E-3</v>
      </c>
      <c r="M1936">
        <v>577360</v>
      </c>
      <c r="N1936">
        <v>2.0990000000000002E-3</v>
      </c>
    </row>
    <row r="1937" spans="1:14" x14ac:dyDescent="0.25">
      <c r="A1937" t="s">
        <v>117</v>
      </c>
      <c r="B1937" t="s">
        <v>102</v>
      </c>
      <c r="C1937">
        <v>0</v>
      </c>
      <c r="D1937">
        <v>1E-4</v>
      </c>
      <c r="E1937">
        <v>1E-10</v>
      </c>
      <c r="F1937" t="s">
        <v>24</v>
      </c>
      <c r="G1937" t="s">
        <v>22</v>
      </c>
      <c r="H1937">
        <v>0.02</v>
      </c>
      <c r="I1937">
        <v>4.4999999999999998E-2</v>
      </c>
      <c r="J1937" t="s">
        <v>21</v>
      </c>
      <c r="K1937">
        <v>3.7999999999999999E-2</v>
      </c>
      <c r="L1937">
        <v>1700</v>
      </c>
      <c r="M1937">
        <v>3.4644000000000001E-2</v>
      </c>
      <c r="N1937">
        <v>1732.1</v>
      </c>
    </row>
    <row r="1938" spans="1:14" x14ac:dyDescent="0.25">
      <c r="A1938" t="s">
        <v>117</v>
      </c>
      <c r="B1938" t="s">
        <v>102</v>
      </c>
      <c r="C1938">
        <v>0</v>
      </c>
      <c r="D1938">
        <v>1E-4</v>
      </c>
      <c r="E1938">
        <v>1.0000000000000001E-9</v>
      </c>
      <c r="F1938" t="s">
        <v>24</v>
      </c>
      <c r="G1938" t="s">
        <v>22</v>
      </c>
      <c r="H1938">
        <v>0.02</v>
      </c>
      <c r="I1938">
        <v>4.4999999999999998E-2</v>
      </c>
      <c r="J1938" t="s">
        <v>21</v>
      </c>
      <c r="K1938">
        <v>3.7999999999999999E-2</v>
      </c>
      <c r="L1938">
        <v>1700</v>
      </c>
      <c r="M1938">
        <v>3.4647999999999998E-2</v>
      </c>
      <c r="N1938">
        <v>1732.1</v>
      </c>
    </row>
    <row r="1939" spans="1:14" x14ac:dyDescent="0.25">
      <c r="A1939" t="s">
        <v>117</v>
      </c>
      <c r="B1939" t="s">
        <v>102</v>
      </c>
      <c r="C1939">
        <v>0</v>
      </c>
      <c r="D1939">
        <v>1E-4</v>
      </c>
      <c r="E1939">
        <v>1E-8</v>
      </c>
      <c r="F1939" t="s">
        <v>24</v>
      </c>
      <c r="G1939" t="s">
        <v>22</v>
      </c>
      <c r="H1939">
        <v>0.02</v>
      </c>
      <c r="I1939">
        <v>4.4999999999999998E-2</v>
      </c>
      <c r="J1939" t="s">
        <v>21</v>
      </c>
      <c r="K1939">
        <v>3.7999999999999999E-2</v>
      </c>
      <c r="L1939">
        <v>1700</v>
      </c>
      <c r="M1939">
        <v>3.4998000000000001E-2</v>
      </c>
      <c r="N1939">
        <v>1729.4</v>
      </c>
    </row>
    <row r="1940" spans="1:14" x14ac:dyDescent="0.25">
      <c r="A1940" t="s">
        <v>117</v>
      </c>
      <c r="B1940" t="s">
        <v>102</v>
      </c>
      <c r="C1940">
        <v>0</v>
      </c>
      <c r="D1940">
        <v>1E-4</v>
      </c>
      <c r="E1940">
        <v>9.9999999999999995E-8</v>
      </c>
      <c r="F1940" t="s">
        <v>24</v>
      </c>
      <c r="G1940" t="s">
        <v>22</v>
      </c>
      <c r="H1940">
        <v>0.02</v>
      </c>
      <c r="I1940">
        <v>4.4999999999999998E-2</v>
      </c>
      <c r="J1940" t="s">
        <v>21</v>
      </c>
      <c r="K1940">
        <v>6.2399000000000003E-2</v>
      </c>
      <c r="L1940">
        <v>1534.5</v>
      </c>
      <c r="M1940">
        <v>6.2349000000000002E-2</v>
      </c>
      <c r="N1940">
        <v>1534</v>
      </c>
    </row>
    <row r="1941" spans="1:14" x14ac:dyDescent="0.25">
      <c r="A1941" t="s">
        <v>117</v>
      </c>
      <c r="B1941" t="s">
        <v>102</v>
      </c>
      <c r="C1941">
        <v>0</v>
      </c>
      <c r="D1941">
        <v>1E-4</v>
      </c>
      <c r="E1941">
        <v>9.9999999999999995E-7</v>
      </c>
      <c r="F1941" t="s">
        <v>24</v>
      </c>
      <c r="G1941" t="s">
        <v>22</v>
      </c>
      <c r="H1941">
        <v>0.02</v>
      </c>
      <c r="I1941">
        <v>4.4999999999999998E-2</v>
      </c>
      <c r="J1941" t="s">
        <v>21</v>
      </c>
      <c r="K1941">
        <v>0.57594000000000001</v>
      </c>
      <c r="L1941">
        <v>378.74</v>
      </c>
      <c r="M1941">
        <v>0.57591999999999999</v>
      </c>
      <c r="N1941">
        <v>377.44</v>
      </c>
    </row>
    <row r="1942" spans="1:14" x14ac:dyDescent="0.25">
      <c r="A1942" t="s">
        <v>117</v>
      </c>
      <c r="B1942" t="s">
        <v>102</v>
      </c>
      <c r="C1942">
        <v>0</v>
      </c>
      <c r="D1942">
        <v>1E-4</v>
      </c>
      <c r="E1942" s="168">
        <v>1.0000000000000001E-5</v>
      </c>
      <c r="F1942" t="s">
        <v>24</v>
      </c>
      <c r="G1942" t="s">
        <v>22</v>
      </c>
      <c r="H1942">
        <v>0.02</v>
      </c>
      <c r="I1942">
        <v>4.4999999999999998E-2</v>
      </c>
      <c r="J1942" t="s">
        <v>21</v>
      </c>
      <c r="K1942">
        <v>5.7733999999999996</v>
      </c>
      <c r="L1942">
        <v>39.655999999999999</v>
      </c>
      <c r="M1942">
        <v>5.77</v>
      </c>
      <c r="N1942">
        <v>39.098999999999997</v>
      </c>
    </row>
    <row r="1943" spans="1:14" x14ac:dyDescent="0.25">
      <c r="A1943" t="s">
        <v>117</v>
      </c>
      <c r="B1943" t="s">
        <v>102</v>
      </c>
      <c r="C1943">
        <v>0</v>
      </c>
      <c r="D1943">
        <v>1E-4</v>
      </c>
      <c r="E1943">
        <v>1E-4</v>
      </c>
      <c r="F1943" t="s">
        <v>24</v>
      </c>
      <c r="G1943" t="s">
        <v>22</v>
      </c>
      <c r="H1943">
        <v>0.02</v>
      </c>
      <c r="I1943">
        <v>4.4999999999999998E-2</v>
      </c>
      <c r="J1943" t="s">
        <v>21</v>
      </c>
      <c r="K1943">
        <v>57.735999999999997</v>
      </c>
      <c r="L1943">
        <v>4.1759000000000004</v>
      </c>
      <c r="M1943">
        <v>57.731999999999999</v>
      </c>
      <c r="N1943">
        <v>3.9529999999999998</v>
      </c>
    </row>
    <row r="1944" spans="1:14" x14ac:dyDescent="0.25">
      <c r="A1944" t="s">
        <v>117</v>
      </c>
      <c r="B1944" t="s">
        <v>102</v>
      </c>
      <c r="C1944">
        <v>0</v>
      </c>
      <c r="D1944">
        <v>1E-4</v>
      </c>
      <c r="E1944">
        <v>1E-3</v>
      </c>
      <c r="F1944" t="s">
        <v>24</v>
      </c>
      <c r="G1944" t="s">
        <v>22</v>
      </c>
      <c r="H1944">
        <v>0.02</v>
      </c>
      <c r="I1944">
        <v>4.4999999999999998E-2</v>
      </c>
      <c r="J1944" t="s">
        <v>21</v>
      </c>
      <c r="K1944">
        <v>577.36</v>
      </c>
      <c r="L1944">
        <v>0.50117999999999996</v>
      </c>
      <c r="M1944">
        <v>577.35</v>
      </c>
      <c r="N1944">
        <v>0.41202</v>
      </c>
    </row>
    <row r="1945" spans="1:14" x14ac:dyDescent="0.25">
      <c r="A1945" t="s">
        <v>117</v>
      </c>
      <c r="B1945" t="s">
        <v>102</v>
      </c>
      <c r="C1945">
        <v>0</v>
      </c>
      <c r="D1945">
        <v>1E-4</v>
      </c>
      <c r="E1945">
        <v>0.01</v>
      </c>
      <c r="F1945" t="s">
        <v>24</v>
      </c>
      <c r="G1945" t="s">
        <v>22</v>
      </c>
      <c r="H1945">
        <v>0.02</v>
      </c>
      <c r="I1945">
        <v>4.4999999999999998E-2</v>
      </c>
      <c r="J1945" t="s">
        <v>21</v>
      </c>
      <c r="K1945">
        <v>5773.6</v>
      </c>
      <c r="L1945">
        <v>8.3554000000000003E-2</v>
      </c>
      <c r="M1945">
        <v>5773.5</v>
      </c>
      <c r="N1945">
        <v>4.7889000000000001E-2</v>
      </c>
    </row>
    <row r="1946" spans="1:14" x14ac:dyDescent="0.25">
      <c r="A1946" t="s">
        <v>117</v>
      </c>
      <c r="B1946" t="s">
        <v>102</v>
      </c>
      <c r="C1946">
        <v>0</v>
      </c>
      <c r="D1946">
        <v>1E-4</v>
      </c>
      <c r="E1946">
        <v>0.1</v>
      </c>
      <c r="F1946" t="s">
        <v>24</v>
      </c>
      <c r="G1946" t="s">
        <v>22</v>
      </c>
      <c r="H1946">
        <v>0.02</v>
      </c>
      <c r="I1946">
        <v>4.4999999999999998E-2</v>
      </c>
      <c r="J1946" t="s">
        <v>21</v>
      </c>
      <c r="K1946">
        <v>57736</v>
      </c>
      <c r="L1946">
        <v>2.1729999999999999E-2</v>
      </c>
      <c r="M1946">
        <v>57736</v>
      </c>
      <c r="N1946">
        <v>7.4637999999999996E-3</v>
      </c>
    </row>
    <row r="1947" spans="1:14" x14ac:dyDescent="0.25">
      <c r="A1947" t="s">
        <v>117</v>
      </c>
      <c r="B1947" t="s">
        <v>102</v>
      </c>
      <c r="C1947">
        <v>0</v>
      </c>
      <c r="D1947">
        <v>1E-4</v>
      </c>
      <c r="E1947">
        <v>1</v>
      </c>
      <c r="F1947" t="s">
        <v>24</v>
      </c>
      <c r="G1947" t="s">
        <v>22</v>
      </c>
      <c r="H1947">
        <v>0.02</v>
      </c>
      <c r="I1947">
        <v>4.4999999999999998E-2</v>
      </c>
      <c r="J1947" t="s">
        <v>21</v>
      </c>
      <c r="K1947">
        <v>577360</v>
      </c>
      <c r="L1947">
        <v>7.5230000000000002E-3</v>
      </c>
      <c r="M1947">
        <v>577360</v>
      </c>
      <c r="N1947">
        <v>1.8174E-3</v>
      </c>
    </row>
    <row r="1948" spans="1:14" x14ac:dyDescent="0.25">
      <c r="A1948" t="s">
        <v>117</v>
      </c>
      <c r="B1948" t="s">
        <v>102</v>
      </c>
      <c r="C1948">
        <v>0</v>
      </c>
      <c r="D1948">
        <v>1E-4</v>
      </c>
      <c r="E1948">
        <v>1E-10</v>
      </c>
      <c r="F1948" t="s">
        <v>24</v>
      </c>
      <c r="G1948" t="s">
        <v>22</v>
      </c>
      <c r="H1948">
        <v>4.4999999999999998E-2</v>
      </c>
      <c r="I1948">
        <v>5</v>
      </c>
      <c r="J1948" t="s">
        <v>21</v>
      </c>
      <c r="K1948">
        <v>3.6999999999999998E-2</v>
      </c>
      <c r="L1948">
        <v>700</v>
      </c>
      <c r="M1948">
        <v>3.5478000000000003E-2</v>
      </c>
      <c r="N1948">
        <v>705.46</v>
      </c>
    </row>
    <row r="1949" spans="1:14" x14ac:dyDescent="0.25">
      <c r="A1949" t="s">
        <v>117</v>
      </c>
      <c r="B1949" t="s">
        <v>102</v>
      </c>
      <c r="C1949">
        <v>0</v>
      </c>
      <c r="D1949">
        <v>1E-4</v>
      </c>
      <c r="E1949">
        <v>1.0000000000000001E-9</v>
      </c>
      <c r="F1949" t="s">
        <v>24</v>
      </c>
      <c r="G1949" t="s">
        <v>22</v>
      </c>
      <c r="H1949">
        <v>4.4999999999999998E-2</v>
      </c>
      <c r="I1949">
        <v>5</v>
      </c>
      <c r="J1949" t="s">
        <v>21</v>
      </c>
      <c r="K1949">
        <v>3.6999999999999998E-2</v>
      </c>
      <c r="L1949">
        <v>701.57</v>
      </c>
      <c r="M1949">
        <v>3.5484000000000002E-2</v>
      </c>
      <c r="N1949">
        <v>705.45</v>
      </c>
    </row>
    <row r="1950" spans="1:14" x14ac:dyDescent="0.25">
      <c r="A1950" t="s">
        <v>117</v>
      </c>
      <c r="B1950" t="s">
        <v>102</v>
      </c>
      <c r="C1950">
        <v>0</v>
      </c>
      <c r="D1950">
        <v>1E-4</v>
      </c>
      <c r="E1950">
        <v>1E-8</v>
      </c>
      <c r="F1950" t="s">
        <v>24</v>
      </c>
      <c r="G1950" t="s">
        <v>22</v>
      </c>
      <c r="H1950">
        <v>4.4999999999999998E-2</v>
      </c>
      <c r="I1950">
        <v>5</v>
      </c>
      <c r="J1950" t="s">
        <v>21</v>
      </c>
      <c r="K1950">
        <v>3.6999999999999998E-2</v>
      </c>
      <c r="L1950">
        <v>703.27</v>
      </c>
      <c r="M1950">
        <v>3.5899E-2</v>
      </c>
      <c r="N1950">
        <v>702.95</v>
      </c>
    </row>
    <row r="1951" spans="1:14" x14ac:dyDescent="0.25">
      <c r="A1951" t="s">
        <v>117</v>
      </c>
      <c r="B1951" t="s">
        <v>102</v>
      </c>
      <c r="C1951">
        <v>0</v>
      </c>
      <c r="D1951">
        <v>1E-4</v>
      </c>
      <c r="E1951">
        <v>9.9999999999999995E-8</v>
      </c>
      <c r="F1951" t="s">
        <v>24</v>
      </c>
      <c r="G1951" t="s">
        <v>22</v>
      </c>
      <c r="H1951">
        <v>4.4999999999999998E-2</v>
      </c>
      <c r="I1951">
        <v>5</v>
      </c>
      <c r="J1951" t="s">
        <v>21</v>
      </c>
      <c r="K1951">
        <v>6.6314999999999999E-2</v>
      </c>
      <c r="L1951">
        <v>546.37</v>
      </c>
      <c r="M1951">
        <v>6.6275000000000001E-2</v>
      </c>
      <c r="N1951">
        <v>544.96</v>
      </c>
    </row>
    <row r="1952" spans="1:14" x14ac:dyDescent="0.25">
      <c r="A1952" t="s">
        <v>117</v>
      </c>
      <c r="B1952" t="s">
        <v>102</v>
      </c>
      <c r="C1952">
        <v>0</v>
      </c>
      <c r="D1952">
        <v>1E-4</v>
      </c>
      <c r="E1952">
        <v>9.9999999999999995E-7</v>
      </c>
      <c r="F1952" t="s">
        <v>24</v>
      </c>
      <c r="G1952" t="s">
        <v>22</v>
      </c>
      <c r="H1952">
        <v>4.4999999999999998E-2</v>
      </c>
      <c r="I1952">
        <v>5</v>
      </c>
      <c r="J1952" t="s">
        <v>21</v>
      </c>
      <c r="K1952">
        <v>0.57804</v>
      </c>
      <c r="L1952">
        <v>91.593000000000004</v>
      </c>
      <c r="M1952">
        <v>0.57801999999999998</v>
      </c>
      <c r="N1952">
        <v>90.227999999999994</v>
      </c>
    </row>
    <row r="1953" spans="1:14" x14ac:dyDescent="0.25">
      <c r="A1953" t="s">
        <v>117</v>
      </c>
      <c r="B1953" t="s">
        <v>102</v>
      </c>
      <c r="C1953">
        <v>0</v>
      </c>
      <c r="D1953">
        <v>1E-4</v>
      </c>
      <c r="E1953" s="168">
        <v>1.0000000000000001E-5</v>
      </c>
      <c r="F1953" t="s">
        <v>24</v>
      </c>
      <c r="G1953" t="s">
        <v>22</v>
      </c>
      <c r="H1953">
        <v>4.4999999999999998E-2</v>
      </c>
      <c r="I1953">
        <v>5</v>
      </c>
      <c r="J1953" t="s">
        <v>21</v>
      </c>
      <c r="K1953">
        <v>5.7736000000000001</v>
      </c>
      <c r="L1953">
        <v>9.7714999999999996</v>
      </c>
      <c r="M1953">
        <v>5.7728000000000002</v>
      </c>
      <c r="N1953">
        <v>9.2142999999999997</v>
      </c>
    </row>
    <row r="1954" spans="1:14" x14ac:dyDescent="0.25">
      <c r="A1954" t="s">
        <v>117</v>
      </c>
      <c r="B1954" t="s">
        <v>102</v>
      </c>
      <c r="C1954">
        <v>0</v>
      </c>
      <c r="D1954">
        <v>1E-4</v>
      </c>
      <c r="E1954">
        <v>1E-4</v>
      </c>
      <c r="F1954" t="s">
        <v>24</v>
      </c>
      <c r="G1954" t="s">
        <v>22</v>
      </c>
      <c r="H1954">
        <v>4.4999999999999998E-2</v>
      </c>
      <c r="I1954">
        <v>5</v>
      </c>
      <c r="J1954" t="s">
        <v>21</v>
      </c>
      <c r="K1954">
        <v>57.735999999999997</v>
      </c>
      <c r="L1954">
        <v>1.1861999999999999</v>
      </c>
      <c r="M1954">
        <v>57.734999999999999</v>
      </c>
      <c r="N1954">
        <v>0.96331999999999995</v>
      </c>
    </row>
    <row r="1955" spans="1:14" x14ac:dyDescent="0.25">
      <c r="A1955" t="s">
        <v>117</v>
      </c>
      <c r="B1955" t="s">
        <v>102</v>
      </c>
      <c r="C1955">
        <v>0</v>
      </c>
      <c r="D1955">
        <v>1E-4</v>
      </c>
      <c r="E1955">
        <v>1E-3</v>
      </c>
      <c r="F1955" t="s">
        <v>24</v>
      </c>
      <c r="G1955" t="s">
        <v>22</v>
      </c>
      <c r="H1955">
        <v>4.4999999999999998E-2</v>
      </c>
      <c r="I1955">
        <v>5</v>
      </c>
      <c r="J1955" t="s">
        <v>21</v>
      </c>
      <c r="K1955">
        <v>577.36</v>
      </c>
      <c r="L1955">
        <v>0.20221</v>
      </c>
      <c r="M1955">
        <v>577.35</v>
      </c>
      <c r="N1955">
        <v>0.11305</v>
      </c>
    </row>
    <row r="1956" spans="1:14" x14ac:dyDescent="0.25">
      <c r="A1956" t="s">
        <v>117</v>
      </c>
      <c r="B1956" t="s">
        <v>102</v>
      </c>
      <c r="C1956">
        <v>0</v>
      </c>
      <c r="D1956">
        <v>1E-4</v>
      </c>
      <c r="E1956">
        <v>0.01</v>
      </c>
      <c r="F1956" t="s">
        <v>24</v>
      </c>
      <c r="G1956" t="s">
        <v>22</v>
      </c>
      <c r="H1956">
        <v>4.4999999999999998E-2</v>
      </c>
      <c r="I1956">
        <v>5</v>
      </c>
      <c r="J1956" t="s">
        <v>21</v>
      </c>
      <c r="K1956">
        <v>5773.6</v>
      </c>
      <c r="L1956">
        <v>5.3657000000000003E-2</v>
      </c>
      <c r="M1956">
        <v>5773.6</v>
      </c>
      <c r="N1956">
        <v>1.7992000000000001E-2</v>
      </c>
    </row>
    <row r="1957" spans="1:14" x14ac:dyDescent="0.25">
      <c r="A1957" t="s">
        <v>117</v>
      </c>
      <c r="B1957" t="s">
        <v>102</v>
      </c>
      <c r="C1957">
        <v>0</v>
      </c>
      <c r="D1957">
        <v>1E-4</v>
      </c>
      <c r="E1957">
        <v>0.1</v>
      </c>
      <c r="F1957" t="s">
        <v>24</v>
      </c>
      <c r="G1957" t="s">
        <v>22</v>
      </c>
      <c r="H1957">
        <v>4.4999999999999998E-2</v>
      </c>
      <c r="I1957">
        <v>5</v>
      </c>
      <c r="J1957" t="s">
        <v>21</v>
      </c>
      <c r="K1957">
        <v>57736</v>
      </c>
      <c r="L1957">
        <v>1.874E-2</v>
      </c>
      <c r="M1957">
        <v>57736</v>
      </c>
      <c r="N1957">
        <v>4.4741E-3</v>
      </c>
    </row>
    <row r="1958" spans="1:14" x14ac:dyDescent="0.25">
      <c r="A1958" t="s">
        <v>117</v>
      </c>
      <c r="B1958" t="s">
        <v>102</v>
      </c>
      <c r="C1958">
        <v>0</v>
      </c>
      <c r="D1958">
        <v>1E-4</v>
      </c>
      <c r="E1958" s="168">
        <v>1</v>
      </c>
      <c r="F1958" t="s">
        <v>24</v>
      </c>
      <c r="G1958" t="s">
        <v>22</v>
      </c>
      <c r="H1958">
        <v>4.4999999999999998E-2</v>
      </c>
      <c r="I1958">
        <v>5</v>
      </c>
      <c r="J1958" t="s">
        <v>21</v>
      </c>
      <c r="K1958">
        <v>577360</v>
      </c>
      <c r="L1958">
        <v>7.2242000000000001E-3</v>
      </c>
      <c r="M1958">
        <v>577360</v>
      </c>
      <c r="N1958">
        <v>1.5173000000000001E-3</v>
      </c>
    </row>
    <row r="1959" spans="1:14" x14ac:dyDescent="0.25">
      <c r="A1959" t="s">
        <v>117</v>
      </c>
      <c r="B1959" t="s">
        <v>102</v>
      </c>
      <c r="C1959">
        <v>1E-4</v>
      </c>
      <c r="D1959">
        <v>1E-3</v>
      </c>
      <c r="E1959">
        <v>1E-10</v>
      </c>
      <c r="F1959" t="s">
        <v>24</v>
      </c>
      <c r="G1959" t="s">
        <v>22</v>
      </c>
      <c r="H1959">
        <v>1E-3</v>
      </c>
      <c r="I1959">
        <v>0.02</v>
      </c>
      <c r="J1959" t="s">
        <v>21</v>
      </c>
      <c r="K1959">
        <v>0.25</v>
      </c>
      <c r="L1959">
        <v>4600</v>
      </c>
      <c r="M1959">
        <v>0.23094999999999999</v>
      </c>
      <c r="N1959">
        <v>4618.8</v>
      </c>
    </row>
    <row r="1960" spans="1:14" x14ac:dyDescent="0.25">
      <c r="A1960" t="s">
        <v>117</v>
      </c>
      <c r="B1960" t="s">
        <v>102</v>
      </c>
      <c r="C1960">
        <v>1E-4</v>
      </c>
      <c r="D1960">
        <v>1E-3</v>
      </c>
      <c r="E1960">
        <v>1.0000000000000001E-9</v>
      </c>
      <c r="F1960" t="s">
        <v>24</v>
      </c>
      <c r="G1960" t="s">
        <v>22</v>
      </c>
      <c r="H1960">
        <v>1E-3</v>
      </c>
      <c r="I1960">
        <v>0.02</v>
      </c>
      <c r="J1960" t="s">
        <v>21</v>
      </c>
      <c r="K1960">
        <v>0.25</v>
      </c>
      <c r="L1960">
        <v>4600</v>
      </c>
      <c r="M1960">
        <v>0.23097999999999999</v>
      </c>
      <c r="N1960">
        <v>4618.8</v>
      </c>
    </row>
    <row r="1961" spans="1:14" x14ac:dyDescent="0.25">
      <c r="A1961" t="s">
        <v>117</v>
      </c>
      <c r="B1961" t="s">
        <v>102</v>
      </c>
      <c r="C1961">
        <v>1E-4</v>
      </c>
      <c r="D1961">
        <v>1E-3</v>
      </c>
      <c r="E1961">
        <v>1E-8</v>
      </c>
      <c r="F1961" t="s">
        <v>24</v>
      </c>
      <c r="G1961" t="s">
        <v>22</v>
      </c>
      <c r="H1961">
        <v>1E-3</v>
      </c>
      <c r="I1961">
        <v>0.02</v>
      </c>
      <c r="J1961" t="s">
        <v>21</v>
      </c>
      <c r="K1961">
        <v>0.25</v>
      </c>
      <c r="L1961">
        <v>4600.3</v>
      </c>
      <c r="M1961">
        <v>0.23363</v>
      </c>
      <c r="N1961">
        <v>4616.5</v>
      </c>
    </row>
    <row r="1962" spans="1:14" x14ac:dyDescent="0.25">
      <c r="A1962" t="s">
        <v>117</v>
      </c>
      <c r="B1962" t="s">
        <v>102</v>
      </c>
      <c r="C1962">
        <v>1E-4</v>
      </c>
      <c r="D1962">
        <v>1E-3</v>
      </c>
      <c r="E1962">
        <v>9.9999999999999995E-8</v>
      </c>
      <c r="F1962" t="s">
        <v>24</v>
      </c>
      <c r="G1962" t="s">
        <v>22</v>
      </c>
      <c r="H1962">
        <v>1E-3</v>
      </c>
      <c r="I1962">
        <v>0.02</v>
      </c>
      <c r="J1962" t="s">
        <v>21</v>
      </c>
      <c r="K1962">
        <v>0.45989999999999998</v>
      </c>
      <c r="L1962">
        <v>4424.7</v>
      </c>
      <c r="M1962">
        <v>0.45951999999999998</v>
      </c>
      <c r="N1962">
        <v>4424.6000000000004</v>
      </c>
    </row>
    <row r="1963" spans="1:14" x14ac:dyDescent="0.25">
      <c r="A1963" t="s">
        <v>117</v>
      </c>
      <c r="B1963" t="s">
        <v>102</v>
      </c>
      <c r="C1963">
        <v>1E-4</v>
      </c>
      <c r="D1963">
        <v>1E-3</v>
      </c>
      <c r="E1963" s="168">
        <v>9.9999999999999995E-7</v>
      </c>
      <c r="F1963" t="s">
        <v>24</v>
      </c>
      <c r="G1963" t="s">
        <v>22</v>
      </c>
      <c r="H1963">
        <v>1E-3</v>
      </c>
      <c r="I1963">
        <v>0.02</v>
      </c>
      <c r="J1963" t="s">
        <v>21</v>
      </c>
      <c r="K1963">
        <v>5.6234999999999999</v>
      </c>
      <c r="L1963">
        <v>1918.3</v>
      </c>
      <c r="M1963">
        <v>5.6233000000000004</v>
      </c>
      <c r="N1963">
        <v>1917.2</v>
      </c>
    </row>
    <row r="1964" spans="1:14" x14ac:dyDescent="0.25">
      <c r="A1964" t="s">
        <v>117</v>
      </c>
      <c r="B1964" t="s">
        <v>102</v>
      </c>
      <c r="C1964">
        <v>1E-4</v>
      </c>
      <c r="D1964">
        <v>1E-3</v>
      </c>
      <c r="E1964">
        <v>1E-10</v>
      </c>
      <c r="F1964" t="s">
        <v>24</v>
      </c>
      <c r="G1964" t="s">
        <v>22</v>
      </c>
      <c r="H1964">
        <v>0.02</v>
      </c>
      <c r="I1964">
        <v>4.4999999999999998E-2</v>
      </c>
      <c r="J1964" t="s">
        <v>21</v>
      </c>
      <c r="K1964">
        <v>0.27</v>
      </c>
      <c r="L1964">
        <v>1700</v>
      </c>
      <c r="M1964">
        <v>0.23094000000000001</v>
      </c>
      <c r="N1964">
        <v>1732.1</v>
      </c>
    </row>
    <row r="1965" spans="1:14" x14ac:dyDescent="0.25">
      <c r="A1965" t="s">
        <v>117</v>
      </c>
      <c r="B1965" t="s">
        <v>102</v>
      </c>
      <c r="C1965">
        <v>1E-4</v>
      </c>
      <c r="D1965">
        <v>1E-3</v>
      </c>
      <c r="E1965">
        <v>1.0000000000000001E-9</v>
      </c>
      <c r="F1965" t="s">
        <v>24</v>
      </c>
      <c r="G1965" t="s">
        <v>22</v>
      </c>
      <c r="H1965">
        <v>0.02</v>
      </c>
      <c r="I1965">
        <v>4.4999999999999998E-2</v>
      </c>
      <c r="J1965" t="s">
        <v>21</v>
      </c>
      <c r="K1965">
        <v>0.27</v>
      </c>
      <c r="L1965">
        <v>1700</v>
      </c>
      <c r="M1965">
        <v>0.23100000000000001</v>
      </c>
      <c r="N1965">
        <v>1732.1</v>
      </c>
    </row>
    <row r="1966" spans="1:14" x14ac:dyDescent="0.25">
      <c r="A1966" t="s">
        <v>117</v>
      </c>
      <c r="B1966" t="s">
        <v>102</v>
      </c>
      <c r="C1966">
        <v>1E-4</v>
      </c>
      <c r="D1966">
        <v>1E-3</v>
      </c>
      <c r="E1966">
        <v>1E-8</v>
      </c>
      <c r="F1966" t="s">
        <v>24</v>
      </c>
      <c r="G1966" t="s">
        <v>22</v>
      </c>
      <c r="H1966">
        <v>0.02</v>
      </c>
      <c r="I1966">
        <v>4.4999999999999998E-2</v>
      </c>
      <c r="J1966" t="s">
        <v>21</v>
      </c>
      <c r="K1966">
        <v>0.27</v>
      </c>
      <c r="L1966">
        <v>1700</v>
      </c>
      <c r="M1966">
        <v>0.23546</v>
      </c>
      <c r="N1966">
        <v>1728.5</v>
      </c>
    </row>
    <row r="1967" spans="1:14" x14ac:dyDescent="0.25">
      <c r="A1967" t="s">
        <v>117</v>
      </c>
      <c r="B1967" t="s">
        <v>102</v>
      </c>
      <c r="C1967">
        <v>1E-4</v>
      </c>
      <c r="D1967">
        <v>1E-3</v>
      </c>
      <c r="E1967">
        <v>9.9999999999999995E-8</v>
      </c>
      <c r="F1967" t="s">
        <v>24</v>
      </c>
      <c r="G1967" t="s">
        <v>22</v>
      </c>
      <c r="H1967">
        <v>0.02</v>
      </c>
      <c r="I1967">
        <v>4.4999999999999998E-2</v>
      </c>
      <c r="J1967" t="s">
        <v>21</v>
      </c>
      <c r="K1967">
        <v>0.55630000000000002</v>
      </c>
      <c r="L1967">
        <v>1491.3</v>
      </c>
      <c r="M1967">
        <v>0.55586000000000002</v>
      </c>
      <c r="N1967">
        <v>1490.6</v>
      </c>
    </row>
    <row r="1968" spans="1:14" x14ac:dyDescent="0.25">
      <c r="A1968" t="s">
        <v>117</v>
      </c>
      <c r="B1968" t="s">
        <v>102</v>
      </c>
      <c r="C1968">
        <v>1E-4</v>
      </c>
      <c r="D1968">
        <v>1E-3</v>
      </c>
      <c r="E1968" s="168">
        <v>9.9999999999999995E-7</v>
      </c>
      <c r="F1968" t="s">
        <v>24</v>
      </c>
      <c r="G1968" t="s">
        <v>22</v>
      </c>
      <c r="H1968">
        <v>0.02</v>
      </c>
      <c r="I1968">
        <v>4.4999999999999998E-2</v>
      </c>
      <c r="J1968" t="s">
        <v>21</v>
      </c>
      <c r="K1968">
        <v>5.7533000000000003</v>
      </c>
      <c r="L1968">
        <v>346.75</v>
      </c>
      <c r="M1968">
        <v>5.7531999999999996</v>
      </c>
      <c r="N1968">
        <v>345.32</v>
      </c>
    </row>
    <row r="1969" spans="1:14" x14ac:dyDescent="0.25">
      <c r="A1969" t="s">
        <v>117</v>
      </c>
      <c r="B1969" t="s">
        <v>102</v>
      </c>
      <c r="C1969">
        <v>1E-4</v>
      </c>
      <c r="D1969">
        <v>1E-3</v>
      </c>
      <c r="E1969">
        <v>1E-10</v>
      </c>
      <c r="F1969" t="s">
        <v>24</v>
      </c>
      <c r="G1969" t="s">
        <v>22</v>
      </c>
      <c r="H1969">
        <v>4.4999999999999998E-2</v>
      </c>
      <c r="I1969">
        <v>0.1</v>
      </c>
      <c r="J1969" t="s">
        <v>21</v>
      </c>
      <c r="K1969">
        <v>0.24</v>
      </c>
      <c r="L1969">
        <v>690</v>
      </c>
      <c r="M1969">
        <v>0.23094000000000001</v>
      </c>
      <c r="N1969">
        <v>693.02</v>
      </c>
    </row>
    <row r="1970" spans="1:14" x14ac:dyDescent="0.25">
      <c r="A1970" t="s">
        <v>117</v>
      </c>
      <c r="B1970" t="s">
        <v>102</v>
      </c>
      <c r="C1970">
        <v>1E-4</v>
      </c>
      <c r="D1970">
        <v>1E-3</v>
      </c>
      <c r="E1970">
        <v>1.0000000000000001E-9</v>
      </c>
      <c r="F1970" t="s">
        <v>24</v>
      </c>
      <c r="G1970" t="s">
        <v>22</v>
      </c>
      <c r="H1970">
        <v>4.4999999999999998E-2</v>
      </c>
      <c r="I1970">
        <v>0.1</v>
      </c>
      <c r="J1970" t="s">
        <v>21</v>
      </c>
      <c r="K1970">
        <v>0.24</v>
      </c>
      <c r="L1970">
        <v>690</v>
      </c>
      <c r="M1970">
        <v>0.23102</v>
      </c>
      <c r="N1970">
        <v>692.99</v>
      </c>
    </row>
    <row r="1971" spans="1:14" x14ac:dyDescent="0.25">
      <c r="A1971" t="s">
        <v>117</v>
      </c>
      <c r="B1971" t="s">
        <v>102</v>
      </c>
      <c r="C1971">
        <v>1E-4</v>
      </c>
      <c r="D1971">
        <v>1E-3</v>
      </c>
      <c r="E1971">
        <v>1E-8</v>
      </c>
      <c r="F1971" t="s">
        <v>24</v>
      </c>
      <c r="G1971" t="s">
        <v>22</v>
      </c>
      <c r="H1971">
        <v>4.4999999999999998E-2</v>
      </c>
      <c r="I1971">
        <v>0.1</v>
      </c>
      <c r="J1971" t="s">
        <v>21</v>
      </c>
      <c r="K1971">
        <v>0.24</v>
      </c>
      <c r="L1971">
        <v>690</v>
      </c>
      <c r="M1971">
        <v>0.23691000000000001</v>
      </c>
      <c r="N1971">
        <v>689</v>
      </c>
    </row>
    <row r="1972" spans="1:14" x14ac:dyDescent="0.25">
      <c r="A1972" t="s">
        <v>117</v>
      </c>
      <c r="B1972" t="s">
        <v>102</v>
      </c>
      <c r="C1972">
        <v>1E-4</v>
      </c>
      <c r="D1972">
        <v>1E-3</v>
      </c>
      <c r="E1972">
        <v>9.9999999999999995E-8</v>
      </c>
      <c r="F1972" t="s">
        <v>24</v>
      </c>
      <c r="G1972" t="s">
        <v>22</v>
      </c>
      <c r="H1972">
        <v>4.4999999999999998E-2</v>
      </c>
      <c r="I1972">
        <v>0.1</v>
      </c>
      <c r="J1972" t="s">
        <v>21</v>
      </c>
      <c r="K1972">
        <v>0.60248999999999997</v>
      </c>
      <c r="L1972">
        <v>489.7</v>
      </c>
      <c r="M1972">
        <v>0.60209999999999997</v>
      </c>
      <c r="N1972">
        <v>487.94</v>
      </c>
    </row>
    <row r="1973" spans="1:14" x14ac:dyDescent="0.25">
      <c r="A1973" t="s">
        <v>117</v>
      </c>
      <c r="B1973" t="s">
        <v>102</v>
      </c>
      <c r="C1973">
        <v>1E-4</v>
      </c>
      <c r="D1973">
        <v>1E-3</v>
      </c>
      <c r="E1973" s="168">
        <v>9.9999999999999995E-7</v>
      </c>
      <c r="F1973" t="s">
        <v>24</v>
      </c>
      <c r="G1973" t="s">
        <v>22</v>
      </c>
      <c r="H1973">
        <v>4.4999999999999998E-2</v>
      </c>
      <c r="I1973">
        <v>0.1</v>
      </c>
      <c r="J1973" t="s">
        <v>21</v>
      </c>
      <c r="K1973">
        <v>5.7742000000000004</v>
      </c>
      <c r="L1973">
        <v>74.831999999999994</v>
      </c>
      <c r="M1973">
        <v>5.7740999999999998</v>
      </c>
      <c r="N1973">
        <v>73.332999999999998</v>
      </c>
    </row>
    <row r="1974" spans="1:14" x14ac:dyDescent="0.25">
      <c r="A1974" t="s">
        <v>117</v>
      </c>
      <c r="B1974" t="s">
        <v>102</v>
      </c>
      <c r="C1974">
        <v>1E-4</v>
      </c>
      <c r="D1974">
        <v>1E-3</v>
      </c>
      <c r="E1974">
        <v>1E-10</v>
      </c>
      <c r="F1974" t="s">
        <v>24</v>
      </c>
      <c r="G1974" t="s">
        <v>22</v>
      </c>
      <c r="H1974">
        <v>0.1</v>
      </c>
      <c r="I1974">
        <v>5</v>
      </c>
      <c r="J1974" t="s">
        <v>21</v>
      </c>
      <c r="K1974">
        <v>0.25</v>
      </c>
      <c r="L1974">
        <v>350</v>
      </c>
      <c r="M1974">
        <v>0.23000999999999999</v>
      </c>
      <c r="N1974">
        <v>364.09</v>
      </c>
    </row>
    <row r="1975" spans="1:14" x14ac:dyDescent="0.25">
      <c r="A1975" t="s">
        <v>117</v>
      </c>
      <c r="B1975" t="s">
        <v>102</v>
      </c>
      <c r="C1975">
        <v>1E-4</v>
      </c>
      <c r="D1975">
        <v>1E-3</v>
      </c>
      <c r="E1975">
        <v>1.0000000000000001E-9</v>
      </c>
      <c r="F1975" t="s">
        <v>24</v>
      </c>
      <c r="G1975" t="s">
        <v>22</v>
      </c>
      <c r="H1975">
        <v>0.1</v>
      </c>
      <c r="I1975">
        <v>5</v>
      </c>
      <c r="J1975" t="s">
        <v>21</v>
      </c>
      <c r="K1975">
        <v>0.25</v>
      </c>
      <c r="L1975">
        <v>354.91</v>
      </c>
      <c r="M1975">
        <v>0.23008999999999999</v>
      </c>
      <c r="N1975">
        <v>364.09</v>
      </c>
    </row>
    <row r="1976" spans="1:14" x14ac:dyDescent="0.25">
      <c r="A1976" t="s">
        <v>117</v>
      </c>
      <c r="B1976" t="s">
        <v>102</v>
      </c>
      <c r="C1976">
        <v>1E-4</v>
      </c>
      <c r="D1976">
        <v>1E-3</v>
      </c>
      <c r="E1976">
        <v>1E-8</v>
      </c>
      <c r="F1976" t="s">
        <v>24</v>
      </c>
      <c r="G1976" t="s">
        <v>22</v>
      </c>
      <c r="H1976">
        <v>0.1</v>
      </c>
      <c r="I1976">
        <v>5</v>
      </c>
      <c r="J1976" t="s">
        <v>21</v>
      </c>
      <c r="K1976">
        <v>0.25</v>
      </c>
      <c r="L1976">
        <v>359.01</v>
      </c>
      <c r="M1976">
        <v>0.23663000000000001</v>
      </c>
      <c r="N1976">
        <v>360.5</v>
      </c>
    </row>
    <row r="1977" spans="1:14" x14ac:dyDescent="0.25">
      <c r="A1977" t="s">
        <v>117</v>
      </c>
      <c r="B1977" t="s">
        <v>102</v>
      </c>
      <c r="C1977">
        <v>1E-4</v>
      </c>
      <c r="D1977">
        <v>1E-3</v>
      </c>
      <c r="E1977">
        <v>9.9999999999999995E-8</v>
      </c>
      <c r="F1977" t="s">
        <v>24</v>
      </c>
      <c r="G1977" t="s">
        <v>22</v>
      </c>
      <c r="H1977">
        <v>0.1</v>
      </c>
      <c r="I1977">
        <v>5</v>
      </c>
      <c r="J1977" t="s">
        <v>21</v>
      </c>
      <c r="K1977">
        <v>0.61485999999999996</v>
      </c>
      <c r="L1977">
        <v>217.08</v>
      </c>
      <c r="M1977">
        <v>0.61453999999999998</v>
      </c>
      <c r="N1977">
        <v>214.58</v>
      </c>
    </row>
    <row r="1978" spans="1:14" x14ac:dyDescent="0.25">
      <c r="A1978" t="s">
        <v>117</v>
      </c>
      <c r="B1978" t="s">
        <v>102</v>
      </c>
      <c r="C1978">
        <v>1E-4</v>
      </c>
      <c r="D1978">
        <v>1E-3</v>
      </c>
      <c r="E1978" s="168">
        <v>9.9999999999999995E-7</v>
      </c>
      <c r="F1978" t="s">
        <v>24</v>
      </c>
      <c r="G1978" t="s">
        <v>22</v>
      </c>
      <c r="H1978">
        <v>0.1</v>
      </c>
      <c r="I1978">
        <v>5</v>
      </c>
      <c r="J1978" t="s">
        <v>21</v>
      </c>
      <c r="K1978">
        <v>5.7770999999999999</v>
      </c>
      <c r="L1978">
        <v>28.936</v>
      </c>
      <c r="M1978">
        <v>5.7770000000000001</v>
      </c>
      <c r="N1978">
        <v>27.423999999999999</v>
      </c>
    </row>
    <row r="1979" spans="1:14" x14ac:dyDescent="0.25">
      <c r="A1979" t="s">
        <v>117</v>
      </c>
      <c r="B1979" t="s">
        <v>102</v>
      </c>
      <c r="C1979">
        <v>1E-4</v>
      </c>
      <c r="D1979">
        <v>1E-3</v>
      </c>
      <c r="E1979">
        <v>1E-10</v>
      </c>
      <c r="F1979" t="s">
        <v>24</v>
      </c>
      <c r="G1979" t="s">
        <v>22</v>
      </c>
      <c r="H1979">
        <v>5</v>
      </c>
      <c r="I1979">
        <v>20</v>
      </c>
      <c r="J1979" t="s">
        <v>21</v>
      </c>
      <c r="K1979">
        <v>0.25</v>
      </c>
      <c r="L1979">
        <v>710</v>
      </c>
      <c r="M1979">
        <v>0.23471</v>
      </c>
      <c r="N1979">
        <v>715.83</v>
      </c>
    </row>
    <row r="1980" spans="1:14" x14ac:dyDescent="0.25">
      <c r="A1980" t="s">
        <v>117</v>
      </c>
      <c r="B1980" t="s">
        <v>102</v>
      </c>
      <c r="C1980">
        <v>1E-4</v>
      </c>
      <c r="D1980">
        <v>1E-3</v>
      </c>
      <c r="E1980">
        <v>1.0000000000000001E-9</v>
      </c>
      <c r="F1980" t="s">
        <v>24</v>
      </c>
      <c r="G1980" t="s">
        <v>22</v>
      </c>
      <c r="H1980">
        <v>5</v>
      </c>
      <c r="I1980">
        <v>20</v>
      </c>
      <c r="J1980" t="s">
        <v>21</v>
      </c>
      <c r="K1980">
        <v>0.25</v>
      </c>
      <c r="L1980">
        <v>711.93</v>
      </c>
      <c r="M1980">
        <v>0.23479</v>
      </c>
      <c r="N1980">
        <v>715.8</v>
      </c>
    </row>
    <row r="1981" spans="1:14" x14ac:dyDescent="0.25">
      <c r="A1981" t="s">
        <v>117</v>
      </c>
      <c r="B1981" t="s">
        <v>102</v>
      </c>
      <c r="C1981">
        <v>1E-4</v>
      </c>
      <c r="D1981">
        <v>1E-3</v>
      </c>
      <c r="E1981">
        <v>1E-8</v>
      </c>
      <c r="F1981" t="s">
        <v>24</v>
      </c>
      <c r="G1981" t="s">
        <v>22</v>
      </c>
      <c r="H1981">
        <v>5</v>
      </c>
      <c r="I1981">
        <v>20</v>
      </c>
      <c r="J1981" t="s">
        <v>21</v>
      </c>
      <c r="K1981">
        <v>0.25</v>
      </c>
      <c r="L1981">
        <v>712.22</v>
      </c>
      <c r="M1981">
        <v>0.24057999999999999</v>
      </c>
      <c r="N1981">
        <v>711.87</v>
      </c>
    </row>
    <row r="1982" spans="1:14" x14ac:dyDescent="0.25">
      <c r="A1982" t="s">
        <v>117</v>
      </c>
      <c r="B1982" t="s">
        <v>102</v>
      </c>
      <c r="C1982">
        <v>1E-4</v>
      </c>
      <c r="D1982">
        <v>1E-3</v>
      </c>
      <c r="E1982">
        <v>9.9999999999999995E-8</v>
      </c>
      <c r="F1982" t="s">
        <v>24</v>
      </c>
      <c r="G1982" t="s">
        <v>22</v>
      </c>
      <c r="H1982">
        <v>5</v>
      </c>
      <c r="I1982">
        <v>20</v>
      </c>
      <c r="J1982" t="s">
        <v>21</v>
      </c>
      <c r="K1982">
        <v>0.60309999999999997</v>
      </c>
      <c r="L1982">
        <v>511.67</v>
      </c>
      <c r="M1982">
        <v>0.60272000000000003</v>
      </c>
      <c r="N1982">
        <v>509.95</v>
      </c>
    </row>
    <row r="1983" spans="1:14" x14ac:dyDescent="0.25">
      <c r="A1983" t="s">
        <v>117</v>
      </c>
      <c r="B1983" t="s">
        <v>102</v>
      </c>
      <c r="C1983">
        <v>1E-4</v>
      </c>
      <c r="D1983">
        <v>1E-3</v>
      </c>
      <c r="E1983" s="168">
        <v>9.9999999999999995E-7</v>
      </c>
      <c r="F1983" t="s">
        <v>24</v>
      </c>
      <c r="G1983" t="s">
        <v>22</v>
      </c>
      <c r="H1983">
        <v>5</v>
      </c>
      <c r="I1983">
        <v>20</v>
      </c>
      <c r="J1983" t="s">
        <v>21</v>
      </c>
      <c r="K1983">
        <v>5.7740999999999998</v>
      </c>
      <c r="L1983">
        <v>79.209999999999994</v>
      </c>
      <c r="M1983">
        <v>5.774</v>
      </c>
      <c r="N1983">
        <v>77.712999999999994</v>
      </c>
    </row>
    <row r="1984" spans="1:14" x14ac:dyDescent="0.25">
      <c r="A1984" t="s">
        <v>117</v>
      </c>
      <c r="B1984" t="s">
        <v>102</v>
      </c>
      <c r="C1984">
        <v>1E-4</v>
      </c>
      <c r="D1984">
        <v>1E-3</v>
      </c>
      <c r="E1984">
        <v>1E-10</v>
      </c>
      <c r="F1984" t="s">
        <v>24</v>
      </c>
      <c r="G1984" t="s">
        <v>22</v>
      </c>
      <c r="H1984">
        <v>20</v>
      </c>
      <c r="I1984">
        <v>50</v>
      </c>
      <c r="J1984" t="s">
        <v>21</v>
      </c>
      <c r="K1984">
        <v>0.47</v>
      </c>
      <c r="L1984">
        <v>4800</v>
      </c>
      <c r="M1984">
        <v>0.46627000000000002</v>
      </c>
      <c r="N1984">
        <v>4761.7</v>
      </c>
    </row>
    <row r="1985" spans="1:14" x14ac:dyDescent="0.25">
      <c r="A1985" t="s">
        <v>117</v>
      </c>
      <c r="B1985" t="s">
        <v>102</v>
      </c>
      <c r="C1985">
        <v>1E-4</v>
      </c>
      <c r="D1985">
        <v>1E-3</v>
      </c>
      <c r="E1985">
        <v>1.0000000000000001E-9</v>
      </c>
      <c r="F1985" t="s">
        <v>24</v>
      </c>
      <c r="G1985" t="s">
        <v>22</v>
      </c>
      <c r="H1985">
        <v>20</v>
      </c>
      <c r="I1985">
        <v>50</v>
      </c>
      <c r="J1985" t="s">
        <v>21</v>
      </c>
      <c r="K1985">
        <v>0.47</v>
      </c>
      <c r="L1985">
        <v>4761.6000000000004</v>
      </c>
      <c r="M1985">
        <v>0.46636</v>
      </c>
      <c r="N1985">
        <v>4761.6000000000004</v>
      </c>
    </row>
    <row r="1986" spans="1:14" x14ac:dyDescent="0.25">
      <c r="A1986" t="s">
        <v>117</v>
      </c>
      <c r="B1986" t="s">
        <v>102</v>
      </c>
      <c r="C1986">
        <v>1E-4</v>
      </c>
      <c r="D1986">
        <v>1E-3</v>
      </c>
      <c r="E1986">
        <v>1E-8</v>
      </c>
      <c r="F1986" t="s">
        <v>24</v>
      </c>
      <c r="G1986" t="s">
        <v>22</v>
      </c>
      <c r="H1986">
        <v>20</v>
      </c>
      <c r="I1986">
        <v>50</v>
      </c>
      <c r="J1986" t="s">
        <v>21</v>
      </c>
      <c r="K1986">
        <v>0.47</v>
      </c>
      <c r="L1986">
        <v>4759.8999999999996</v>
      </c>
      <c r="M1986">
        <v>0.46837000000000001</v>
      </c>
      <c r="N1986">
        <v>4760</v>
      </c>
    </row>
    <row r="1987" spans="1:14" x14ac:dyDescent="0.25">
      <c r="A1987" t="s">
        <v>117</v>
      </c>
      <c r="B1987" t="s">
        <v>102</v>
      </c>
      <c r="C1987">
        <v>1E-4</v>
      </c>
      <c r="D1987">
        <v>1E-3</v>
      </c>
      <c r="E1987">
        <v>9.9999999999999995E-8</v>
      </c>
      <c r="F1987" t="s">
        <v>24</v>
      </c>
      <c r="G1987" t="s">
        <v>22</v>
      </c>
      <c r="H1987">
        <v>20</v>
      </c>
      <c r="I1987">
        <v>50</v>
      </c>
      <c r="J1987" t="s">
        <v>21</v>
      </c>
      <c r="K1987">
        <v>0.64627000000000001</v>
      </c>
      <c r="L1987">
        <v>4616</v>
      </c>
      <c r="M1987">
        <v>0.64414000000000005</v>
      </c>
      <c r="N1987">
        <v>4616.1000000000004</v>
      </c>
    </row>
    <row r="1988" spans="1:14" x14ac:dyDescent="0.25">
      <c r="A1988" t="s">
        <v>117</v>
      </c>
      <c r="B1988" t="s">
        <v>102</v>
      </c>
      <c r="C1988">
        <v>1E-4</v>
      </c>
      <c r="D1988">
        <v>1E-3</v>
      </c>
      <c r="E1988">
        <v>9.9999999999999995E-7</v>
      </c>
      <c r="F1988" t="s">
        <v>24</v>
      </c>
      <c r="G1988" t="s">
        <v>22</v>
      </c>
      <c r="H1988">
        <v>20</v>
      </c>
      <c r="I1988">
        <v>50</v>
      </c>
      <c r="J1988" t="s">
        <v>21</v>
      </c>
      <c r="K1988">
        <v>5.6360000000000001</v>
      </c>
      <c r="L1988">
        <v>2159.6999999999998</v>
      </c>
      <c r="M1988">
        <v>5.6349</v>
      </c>
      <c r="N1988">
        <v>2155.3000000000002</v>
      </c>
    </row>
    <row r="1989" spans="1:14" x14ac:dyDescent="0.25">
      <c r="A1989" t="s">
        <v>117</v>
      </c>
      <c r="B1989" t="s">
        <v>102</v>
      </c>
      <c r="C1989">
        <v>1E-4</v>
      </c>
      <c r="D1989">
        <v>1E-3</v>
      </c>
      <c r="E1989">
        <v>1E-10</v>
      </c>
      <c r="F1989" t="s">
        <v>24</v>
      </c>
      <c r="G1989" t="s">
        <v>22</v>
      </c>
      <c r="H1989">
        <v>50</v>
      </c>
      <c r="I1989">
        <v>100</v>
      </c>
      <c r="J1989" t="s">
        <v>21</v>
      </c>
      <c r="K1989">
        <v>1.9</v>
      </c>
      <c r="L1989">
        <v>6500</v>
      </c>
      <c r="M1989">
        <v>1.7592000000000001</v>
      </c>
      <c r="N1989">
        <v>6558</v>
      </c>
    </row>
    <row r="1990" spans="1:14" x14ac:dyDescent="0.25">
      <c r="A1990" t="s">
        <v>117</v>
      </c>
      <c r="B1990" t="s">
        <v>102</v>
      </c>
      <c r="C1990">
        <v>1E-4</v>
      </c>
      <c r="D1990">
        <v>1E-3</v>
      </c>
      <c r="E1990">
        <v>1.0000000000000001E-9</v>
      </c>
      <c r="F1990" t="s">
        <v>24</v>
      </c>
      <c r="G1990" t="s">
        <v>22</v>
      </c>
      <c r="H1990">
        <v>50</v>
      </c>
      <c r="I1990">
        <v>100</v>
      </c>
      <c r="J1990" t="s">
        <v>21</v>
      </c>
      <c r="K1990">
        <v>1.9</v>
      </c>
      <c r="L1990">
        <v>6531.9</v>
      </c>
      <c r="M1990">
        <v>1.7594000000000001</v>
      </c>
      <c r="N1990">
        <v>6558.1</v>
      </c>
    </row>
    <row r="1991" spans="1:14" x14ac:dyDescent="0.25">
      <c r="A1991" t="s">
        <v>117</v>
      </c>
      <c r="B1991" t="s">
        <v>102</v>
      </c>
      <c r="C1991">
        <v>1E-4</v>
      </c>
      <c r="D1991">
        <v>1E-3</v>
      </c>
      <c r="E1991">
        <v>1E-8</v>
      </c>
      <c r="F1991" t="s">
        <v>24</v>
      </c>
      <c r="G1991" t="s">
        <v>22</v>
      </c>
      <c r="H1991">
        <v>50</v>
      </c>
      <c r="I1991">
        <v>100</v>
      </c>
      <c r="J1991" t="s">
        <v>21</v>
      </c>
      <c r="K1991">
        <v>1.9</v>
      </c>
      <c r="L1991">
        <v>6537.4</v>
      </c>
      <c r="M1991">
        <v>1.7606999999999999</v>
      </c>
      <c r="N1991">
        <v>6558</v>
      </c>
    </row>
    <row r="1992" spans="1:14" x14ac:dyDescent="0.25">
      <c r="A1992" t="s">
        <v>117</v>
      </c>
      <c r="B1992" t="s">
        <v>102</v>
      </c>
      <c r="C1992">
        <v>1E-4</v>
      </c>
      <c r="D1992">
        <v>1E-3</v>
      </c>
      <c r="E1992">
        <v>9.9999999999999995E-8</v>
      </c>
      <c r="F1992" t="s">
        <v>24</v>
      </c>
      <c r="G1992" t="s">
        <v>22</v>
      </c>
      <c r="H1992">
        <v>50</v>
      </c>
      <c r="I1992">
        <v>100</v>
      </c>
      <c r="J1992" t="s">
        <v>21</v>
      </c>
      <c r="K1992">
        <v>1.9</v>
      </c>
      <c r="L1992">
        <v>6516.3</v>
      </c>
      <c r="M1992">
        <v>1.8353999999999999</v>
      </c>
      <c r="N1992">
        <v>6506.9</v>
      </c>
    </row>
    <row r="1993" spans="1:14" x14ac:dyDescent="0.25">
      <c r="A1993" t="s">
        <v>117</v>
      </c>
      <c r="B1993" t="s">
        <v>102</v>
      </c>
      <c r="C1993">
        <v>1E-4</v>
      </c>
      <c r="D1993">
        <v>1E-3</v>
      </c>
      <c r="E1993">
        <v>9.9999999999999995E-7</v>
      </c>
      <c r="F1993" t="s">
        <v>24</v>
      </c>
      <c r="G1993" t="s">
        <v>22</v>
      </c>
      <c r="H1993">
        <v>50</v>
      </c>
      <c r="I1993">
        <v>100</v>
      </c>
      <c r="J1993" t="s">
        <v>21</v>
      </c>
      <c r="K1993">
        <v>5.8456000000000001</v>
      </c>
      <c r="L1993">
        <v>4362.3</v>
      </c>
      <c r="M1993">
        <v>5.8320999999999996</v>
      </c>
      <c r="N1993">
        <v>4309.3</v>
      </c>
    </row>
    <row r="1994" spans="1:14" x14ac:dyDescent="0.25">
      <c r="A1994" t="s">
        <v>117</v>
      </c>
      <c r="B1994" t="s">
        <v>102</v>
      </c>
      <c r="C1994">
        <v>1E-3</v>
      </c>
      <c r="D1994">
        <v>0.01</v>
      </c>
      <c r="E1994">
        <v>1E-8</v>
      </c>
      <c r="F1994" t="s">
        <v>24</v>
      </c>
      <c r="G1994" t="s">
        <v>22</v>
      </c>
      <c r="H1994">
        <v>1E-3</v>
      </c>
      <c r="I1994">
        <v>0.02</v>
      </c>
      <c r="J1994" t="s">
        <v>21</v>
      </c>
      <c r="K1994">
        <v>2.5</v>
      </c>
      <c r="L1994">
        <v>4600</v>
      </c>
      <c r="M1994">
        <v>2.3096000000000001</v>
      </c>
      <c r="N1994">
        <v>4618.8</v>
      </c>
    </row>
    <row r="1995" spans="1:14" x14ac:dyDescent="0.25">
      <c r="A1995" t="s">
        <v>117</v>
      </c>
      <c r="B1995" t="s">
        <v>102</v>
      </c>
      <c r="C1995">
        <v>1E-3</v>
      </c>
      <c r="D1995">
        <v>0.01</v>
      </c>
      <c r="E1995">
        <v>9.9999999999999995E-8</v>
      </c>
      <c r="F1995" t="s">
        <v>24</v>
      </c>
      <c r="G1995" t="s">
        <v>22</v>
      </c>
      <c r="H1995">
        <v>1E-3</v>
      </c>
      <c r="I1995">
        <v>0.02</v>
      </c>
      <c r="J1995" t="s">
        <v>21</v>
      </c>
      <c r="K1995">
        <v>2.5</v>
      </c>
      <c r="L1995">
        <v>4600</v>
      </c>
      <c r="M1995">
        <v>2.3100999999999998</v>
      </c>
      <c r="N1995">
        <v>4618.8</v>
      </c>
    </row>
    <row r="1996" spans="1:14" x14ac:dyDescent="0.25">
      <c r="A1996" t="s">
        <v>117</v>
      </c>
      <c r="B1996" t="s">
        <v>102</v>
      </c>
      <c r="C1996">
        <v>1E-3</v>
      </c>
      <c r="D1996">
        <v>0.01</v>
      </c>
      <c r="E1996">
        <v>9.9999999999999995E-7</v>
      </c>
      <c r="F1996" t="s">
        <v>24</v>
      </c>
      <c r="G1996" t="s">
        <v>22</v>
      </c>
      <c r="H1996">
        <v>1E-3</v>
      </c>
      <c r="I1996">
        <v>0.02</v>
      </c>
      <c r="J1996" t="s">
        <v>21</v>
      </c>
      <c r="K1996">
        <v>2.5</v>
      </c>
      <c r="L1996">
        <v>4600.7</v>
      </c>
      <c r="M1996">
        <v>2.3372999999999999</v>
      </c>
      <c r="N1996">
        <v>4616.5</v>
      </c>
    </row>
    <row r="1997" spans="1:14" x14ac:dyDescent="0.25">
      <c r="A1997" t="s">
        <v>117</v>
      </c>
      <c r="B1997" t="s">
        <v>102</v>
      </c>
      <c r="C1997">
        <v>1E-3</v>
      </c>
      <c r="D1997">
        <v>0.01</v>
      </c>
      <c r="E1997">
        <v>1.0000000000000001E-5</v>
      </c>
      <c r="F1997" t="s">
        <v>24</v>
      </c>
      <c r="G1997" t="s">
        <v>22</v>
      </c>
      <c r="H1997">
        <v>1E-3</v>
      </c>
      <c r="I1997">
        <v>0.02</v>
      </c>
      <c r="J1997" t="s">
        <v>21</v>
      </c>
      <c r="K1997">
        <v>4.6177000000000001</v>
      </c>
      <c r="L1997">
        <v>4424.3</v>
      </c>
      <c r="M1997">
        <v>4.5991</v>
      </c>
      <c r="N1997">
        <v>4424.5</v>
      </c>
    </row>
    <row r="1998" spans="1:14" x14ac:dyDescent="0.25">
      <c r="A1998" t="s">
        <v>117</v>
      </c>
      <c r="B1998" t="s">
        <v>102</v>
      </c>
      <c r="C1998">
        <v>1E-3</v>
      </c>
      <c r="D1998">
        <v>0.01</v>
      </c>
      <c r="E1998">
        <v>1E-4</v>
      </c>
      <c r="F1998" t="s">
        <v>24</v>
      </c>
      <c r="G1998" t="s">
        <v>22</v>
      </c>
      <c r="H1998">
        <v>1E-3</v>
      </c>
      <c r="I1998">
        <v>0.02</v>
      </c>
      <c r="J1998" t="s">
        <v>21</v>
      </c>
      <c r="K1998">
        <v>56.243000000000002</v>
      </c>
      <c r="L1998">
        <v>1921.2</v>
      </c>
      <c r="M1998">
        <v>56.234999999999999</v>
      </c>
      <c r="N1998">
        <v>1917.8</v>
      </c>
    </row>
    <row r="1999" spans="1:14" x14ac:dyDescent="0.25">
      <c r="A1999" t="s">
        <v>117</v>
      </c>
      <c r="B1999" t="s">
        <v>102</v>
      </c>
      <c r="C1999">
        <v>1E-3</v>
      </c>
      <c r="D1999">
        <v>0.01</v>
      </c>
      <c r="E1999">
        <v>1E-8</v>
      </c>
      <c r="F1999" t="s">
        <v>24</v>
      </c>
      <c r="G1999" t="s">
        <v>22</v>
      </c>
      <c r="H1999">
        <v>0.02</v>
      </c>
      <c r="I1999">
        <v>4.4999999999999998E-2</v>
      </c>
      <c r="J1999" t="s">
        <v>21</v>
      </c>
      <c r="K1999">
        <v>2.7</v>
      </c>
      <c r="L1999">
        <v>1700</v>
      </c>
      <c r="M1999">
        <v>2.3094999999999999</v>
      </c>
      <c r="N1999">
        <v>1732.1</v>
      </c>
    </row>
    <row r="2000" spans="1:14" x14ac:dyDescent="0.25">
      <c r="A2000" t="s">
        <v>117</v>
      </c>
      <c r="B2000" t="s">
        <v>102</v>
      </c>
      <c r="C2000">
        <v>1E-3</v>
      </c>
      <c r="D2000">
        <v>0.01</v>
      </c>
      <c r="E2000">
        <v>9.9999999999999995E-8</v>
      </c>
      <c r="F2000" t="s">
        <v>24</v>
      </c>
      <c r="G2000" t="s">
        <v>22</v>
      </c>
      <c r="H2000">
        <v>0.02</v>
      </c>
      <c r="I2000">
        <v>4.4999999999999998E-2</v>
      </c>
      <c r="J2000" t="s">
        <v>21</v>
      </c>
      <c r="K2000">
        <v>2.7</v>
      </c>
      <c r="L2000">
        <v>1700</v>
      </c>
      <c r="M2000">
        <v>2.3109999999999999</v>
      </c>
      <c r="N2000">
        <v>1732</v>
      </c>
    </row>
    <row r="2001" spans="1:14" x14ac:dyDescent="0.25">
      <c r="A2001" t="s">
        <v>117</v>
      </c>
      <c r="B2001" t="s">
        <v>102</v>
      </c>
      <c r="C2001">
        <v>1E-3</v>
      </c>
      <c r="D2001">
        <v>0.01</v>
      </c>
      <c r="E2001">
        <v>9.9999999999999995E-7</v>
      </c>
      <c r="F2001" t="s">
        <v>24</v>
      </c>
      <c r="G2001" t="s">
        <v>22</v>
      </c>
      <c r="H2001">
        <v>0.02</v>
      </c>
      <c r="I2001">
        <v>4.4999999999999998E-2</v>
      </c>
      <c r="J2001" t="s">
        <v>21</v>
      </c>
      <c r="K2001">
        <v>2.7</v>
      </c>
      <c r="L2001">
        <v>1700</v>
      </c>
      <c r="M2001">
        <v>2.3565999999999998</v>
      </c>
      <c r="N2001">
        <v>1728.5</v>
      </c>
    </row>
    <row r="2002" spans="1:14" x14ac:dyDescent="0.25">
      <c r="A2002" t="s">
        <v>117</v>
      </c>
      <c r="B2002" t="s">
        <v>102</v>
      </c>
      <c r="C2002">
        <v>1E-3</v>
      </c>
      <c r="D2002">
        <v>0.01</v>
      </c>
      <c r="E2002">
        <v>1.0000000000000001E-5</v>
      </c>
      <c r="F2002" t="s">
        <v>24</v>
      </c>
      <c r="G2002" t="s">
        <v>22</v>
      </c>
      <c r="H2002">
        <v>0.02</v>
      </c>
      <c r="I2002">
        <v>4.4999999999999998E-2</v>
      </c>
      <c r="J2002" t="s">
        <v>21</v>
      </c>
      <c r="K2002">
        <v>5.585</v>
      </c>
      <c r="L2002">
        <v>1492.6</v>
      </c>
      <c r="M2002">
        <v>5.5625999999999998</v>
      </c>
      <c r="N2002">
        <v>1490.9</v>
      </c>
    </row>
    <row r="2003" spans="1:14" x14ac:dyDescent="0.25">
      <c r="A2003" t="s">
        <v>117</v>
      </c>
      <c r="B2003" t="s">
        <v>102</v>
      </c>
      <c r="C2003">
        <v>1E-3</v>
      </c>
      <c r="D2003">
        <v>0.01</v>
      </c>
      <c r="E2003">
        <v>1E-4</v>
      </c>
      <c r="F2003" t="s">
        <v>24</v>
      </c>
      <c r="G2003" t="s">
        <v>22</v>
      </c>
      <c r="H2003">
        <v>0.02</v>
      </c>
      <c r="I2003">
        <v>4.4999999999999998E-2</v>
      </c>
      <c r="J2003" t="s">
        <v>21</v>
      </c>
      <c r="K2003">
        <v>57.540999999999997</v>
      </c>
      <c r="L2003">
        <v>350.7</v>
      </c>
      <c r="M2003">
        <v>57.533999999999999</v>
      </c>
      <c r="N2003">
        <v>346.11</v>
      </c>
    </row>
    <row r="2004" spans="1:14" x14ac:dyDescent="0.25">
      <c r="A2004" t="s">
        <v>117</v>
      </c>
      <c r="B2004" t="s">
        <v>102</v>
      </c>
      <c r="C2004">
        <v>1E-3</v>
      </c>
      <c r="D2004">
        <v>0.01</v>
      </c>
      <c r="E2004">
        <v>1E-8</v>
      </c>
      <c r="F2004" t="s">
        <v>24</v>
      </c>
      <c r="G2004" t="s">
        <v>22</v>
      </c>
      <c r="H2004">
        <v>4.4999999999999998E-2</v>
      </c>
      <c r="I2004">
        <v>0.1</v>
      </c>
      <c r="J2004" t="s">
        <v>21</v>
      </c>
      <c r="K2004">
        <v>2.4</v>
      </c>
      <c r="L2004">
        <v>690</v>
      </c>
      <c r="M2004">
        <v>2.3094999999999999</v>
      </c>
      <c r="N2004">
        <v>693.04</v>
      </c>
    </row>
    <row r="2005" spans="1:14" x14ac:dyDescent="0.25">
      <c r="A2005" t="s">
        <v>117</v>
      </c>
      <c r="B2005" t="s">
        <v>102</v>
      </c>
      <c r="C2005">
        <v>1E-3</v>
      </c>
      <c r="D2005">
        <v>0.01</v>
      </c>
      <c r="E2005">
        <v>9.9999999999999995E-8</v>
      </c>
      <c r="F2005" t="s">
        <v>24</v>
      </c>
      <c r="G2005" t="s">
        <v>22</v>
      </c>
      <c r="H2005">
        <v>4.4999999999999998E-2</v>
      </c>
      <c r="I2005">
        <v>0.1</v>
      </c>
      <c r="J2005" t="s">
        <v>21</v>
      </c>
      <c r="K2005">
        <v>2.4</v>
      </c>
      <c r="L2005">
        <v>690</v>
      </c>
      <c r="M2005">
        <v>2.3107000000000002</v>
      </c>
      <c r="N2005">
        <v>693.04</v>
      </c>
    </row>
    <row r="2006" spans="1:14" x14ac:dyDescent="0.25">
      <c r="A2006" t="s">
        <v>117</v>
      </c>
      <c r="B2006" t="s">
        <v>102</v>
      </c>
      <c r="C2006">
        <v>1E-3</v>
      </c>
      <c r="D2006">
        <v>0.01</v>
      </c>
      <c r="E2006">
        <v>9.9999999999999995E-7</v>
      </c>
      <c r="F2006" t="s">
        <v>24</v>
      </c>
      <c r="G2006" t="s">
        <v>22</v>
      </c>
      <c r="H2006">
        <v>4.4999999999999998E-2</v>
      </c>
      <c r="I2006">
        <v>0.1</v>
      </c>
      <c r="J2006" t="s">
        <v>21</v>
      </c>
      <c r="K2006">
        <v>2.4</v>
      </c>
      <c r="L2006">
        <v>690</v>
      </c>
      <c r="M2006">
        <v>2.3717000000000001</v>
      </c>
      <c r="N2006">
        <v>689.14</v>
      </c>
    </row>
    <row r="2007" spans="1:14" x14ac:dyDescent="0.25">
      <c r="A2007" t="s">
        <v>117</v>
      </c>
      <c r="B2007" t="s">
        <v>102</v>
      </c>
      <c r="C2007">
        <v>1E-3</v>
      </c>
      <c r="D2007">
        <v>0.01</v>
      </c>
      <c r="E2007">
        <v>1.0000000000000001E-5</v>
      </c>
      <c r="F2007" t="s">
        <v>24</v>
      </c>
      <c r="G2007" t="s">
        <v>22</v>
      </c>
      <c r="H2007">
        <v>4.4999999999999998E-2</v>
      </c>
      <c r="I2007">
        <v>0.1</v>
      </c>
      <c r="J2007" t="s">
        <v>21</v>
      </c>
      <c r="K2007">
        <v>6.0457999999999998</v>
      </c>
      <c r="L2007">
        <v>494.17</v>
      </c>
      <c r="M2007">
        <v>6.0251999999999999</v>
      </c>
      <c r="N2007">
        <v>488.84</v>
      </c>
    </row>
    <row r="2008" spans="1:14" x14ac:dyDescent="0.25">
      <c r="A2008" t="s">
        <v>117</v>
      </c>
      <c r="B2008" t="s">
        <v>102</v>
      </c>
      <c r="C2008">
        <v>1E-3</v>
      </c>
      <c r="D2008">
        <v>0.01</v>
      </c>
      <c r="E2008">
        <v>1E-4</v>
      </c>
      <c r="F2008" t="s">
        <v>24</v>
      </c>
      <c r="G2008" t="s">
        <v>22</v>
      </c>
      <c r="H2008">
        <v>4.4999999999999998E-2</v>
      </c>
      <c r="I2008">
        <v>0.1</v>
      </c>
      <c r="J2008" t="s">
        <v>21</v>
      </c>
      <c r="K2008">
        <v>57.749000000000002</v>
      </c>
      <c r="L2008">
        <v>79.009</v>
      </c>
      <c r="M2008">
        <v>57.741999999999997</v>
      </c>
      <c r="N2008">
        <v>74.17</v>
      </c>
    </row>
    <row r="2009" spans="1:14" x14ac:dyDescent="0.25">
      <c r="A2009" t="s">
        <v>117</v>
      </c>
      <c r="B2009" t="s">
        <v>102</v>
      </c>
      <c r="C2009">
        <v>1E-3</v>
      </c>
      <c r="D2009">
        <v>0.01</v>
      </c>
      <c r="E2009">
        <v>1E-8</v>
      </c>
      <c r="F2009" t="s">
        <v>24</v>
      </c>
      <c r="G2009" t="s">
        <v>22</v>
      </c>
      <c r="H2009">
        <v>0.1</v>
      </c>
      <c r="I2009">
        <v>5</v>
      </c>
      <c r="J2009" t="s">
        <v>21</v>
      </c>
      <c r="K2009">
        <v>2.5</v>
      </c>
      <c r="L2009">
        <v>350</v>
      </c>
      <c r="M2009">
        <v>2.2951999999999999</v>
      </c>
      <c r="N2009">
        <v>364.62</v>
      </c>
    </row>
    <row r="2010" spans="1:14" x14ac:dyDescent="0.25">
      <c r="A2010" t="s">
        <v>117</v>
      </c>
      <c r="B2010" t="s">
        <v>102</v>
      </c>
      <c r="C2010">
        <v>1E-3</v>
      </c>
      <c r="D2010">
        <v>0.01</v>
      </c>
      <c r="E2010">
        <v>9.9999999999999995E-8</v>
      </c>
      <c r="F2010" t="s">
        <v>24</v>
      </c>
      <c r="G2010" t="s">
        <v>22</v>
      </c>
      <c r="H2010">
        <v>0.1</v>
      </c>
      <c r="I2010">
        <v>5</v>
      </c>
      <c r="J2010" t="s">
        <v>21</v>
      </c>
      <c r="K2010">
        <v>2.5</v>
      </c>
      <c r="L2010">
        <v>355.75</v>
      </c>
      <c r="M2010">
        <v>2.2965</v>
      </c>
      <c r="N2010">
        <v>364.68</v>
      </c>
    </row>
    <row r="2011" spans="1:14" x14ac:dyDescent="0.25">
      <c r="A2011" t="s">
        <v>117</v>
      </c>
      <c r="B2011" t="s">
        <v>102</v>
      </c>
      <c r="C2011">
        <v>1E-3</v>
      </c>
      <c r="D2011">
        <v>0.01</v>
      </c>
      <c r="E2011">
        <v>9.9999999999999995E-7</v>
      </c>
      <c r="F2011" t="s">
        <v>24</v>
      </c>
      <c r="G2011" t="s">
        <v>22</v>
      </c>
      <c r="H2011">
        <v>0.1</v>
      </c>
      <c r="I2011">
        <v>5</v>
      </c>
      <c r="J2011" t="s">
        <v>21</v>
      </c>
      <c r="K2011">
        <v>2.5</v>
      </c>
      <c r="L2011">
        <v>362.33</v>
      </c>
      <c r="M2011">
        <v>2.3641000000000001</v>
      </c>
      <c r="N2011">
        <v>361.33</v>
      </c>
    </row>
    <row r="2012" spans="1:14" x14ac:dyDescent="0.25">
      <c r="A2012" t="s">
        <v>117</v>
      </c>
      <c r="B2012" t="s">
        <v>102</v>
      </c>
      <c r="C2012">
        <v>1E-3</v>
      </c>
      <c r="D2012">
        <v>0.01</v>
      </c>
      <c r="E2012">
        <v>1.0000000000000001E-5</v>
      </c>
      <c r="F2012" t="s">
        <v>24</v>
      </c>
      <c r="G2012" t="s">
        <v>22</v>
      </c>
      <c r="H2012">
        <v>0.1</v>
      </c>
      <c r="I2012">
        <v>5</v>
      </c>
      <c r="J2012" t="s">
        <v>21</v>
      </c>
      <c r="K2012">
        <v>6.1658999999999997</v>
      </c>
      <c r="L2012">
        <v>223.94</v>
      </c>
      <c r="M2012">
        <v>6.1471999999999998</v>
      </c>
      <c r="N2012">
        <v>216.14</v>
      </c>
    </row>
    <row r="2013" spans="1:14" x14ac:dyDescent="0.25">
      <c r="A2013" t="s">
        <v>117</v>
      </c>
      <c r="B2013" t="s">
        <v>102</v>
      </c>
      <c r="C2013">
        <v>1E-3</v>
      </c>
      <c r="D2013">
        <v>0.01</v>
      </c>
      <c r="E2013">
        <v>1E-4</v>
      </c>
      <c r="F2013" t="s">
        <v>24</v>
      </c>
      <c r="G2013" t="s">
        <v>22</v>
      </c>
      <c r="H2013">
        <v>0.1</v>
      </c>
      <c r="I2013">
        <v>5</v>
      </c>
      <c r="J2013" t="s">
        <v>21</v>
      </c>
      <c r="K2013">
        <v>57.777999999999999</v>
      </c>
      <c r="L2013">
        <v>33.176000000000002</v>
      </c>
      <c r="M2013">
        <v>57.771000000000001</v>
      </c>
      <c r="N2013">
        <v>28.291</v>
      </c>
    </row>
    <row r="2014" spans="1:14" x14ac:dyDescent="0.25">
      <c r="A2014" t="s">
        <v>117</v>
      </c>
      <c r="B2014" t="s">
        <v>102</v>
      </c>
      <c r="C2014">
        <v>1E-3</v>
      </c>
      <c r="D2014">
        <v>0.01</v>
      </c>
      <c r="E2014">
        <v>1E-8</v>
      </c>
      <c r="F2014" t="s">
        <v>24</v>
      </c>
      <c r="G2014" t="s">
        <v>22</v>
      </c>
      <c r="H2014">
        <v>5</v>
      </c>
      <c r="I2014">
        <v>20</v>
      </c>
      <c r="J2014" t="s">
        <v>21</v>
      </c>
      <c r="K2014">
        <v>2.5</v>
      </c>
      <c r="L2014">
        <v>710</v>
      </c>
      <c r="M2014">
        <v>2.2890999999999999</v>
      </c>
      <c r="N2014">
        <v>721.65</v>
      </c>
    </row>
    <row r="2015" spans="1:14" x14ac:dyDescent="0.25">
      <c r="A2015" t="s">
        <v>117</v>
      </c>
      <c r="B2015" t="s">
        <v>102</v>
      </c>
      <c r="C2015">
        <v>1E-3</v>
      </c>
      <c r="D2015">
        <v>0.01</v>
      </c>
      <c r="E2015">
        <v>9.9999999999999995E-8</v>
      </c>
      <c r="F2015" t="s">
        <v>24</v>
      </c>
      <c r="G2015" t="s">
        <v>22</v>
      </c>
      <c r="H2015">
        <v>5</v>
      </c>
      <c r="I2015">
        <v>20</v>
      </c>
      <c r="J2015" t="s">
        <v>21</v>
      </c>
      <c r="K2015">
        <v>2.5</v>
      </c>
      <c r="L2015">
        <v>712.46</v>
      </c>
      <c r="M2015">
        <v>2.2904</v>
      </c>
      <c r="N2015">
        <v>721.65</v>
      </c>
    </row>
    <row r="2016" spans="1:14" x14ac:dyDescent="0.25">
      <c r="A2016" t="s">
        <v>117</v>
      </c>
      <c r="B2016" t="s">
        <v>102</v>
      </c>
      <c r="C2016">
        <v>1E-3</v>
      </c>
      <c r="D2016">
        <v>0.01</v>
      </c>
      <c r="E2016">
        <v>9.9999999999999995E-7</v>
      </c>
      <c r="F2016" t="s">
        <v>24</v>
      </c>
      <c r="G2016" t="s">
        <v>22</v>
      </c>
      <c r="H2016">
        <v>5</v>
      </c>
      <c r="I2016">
        <v>20</v>
      </c>
      <c r="J2016" t="s">
        <v>21</v>
      </c>
      <c r="K2016">
        <v>2.5</v>
      </c>
      <c r="L2016">
        <v>716.59</v>
      </c>
      <c r="M2016">
        <v>2.3512</v>
      </c>
      <c r="N2016">
        <v>717.7</v>
      </c>
    </row>
    <row r="2017" spans="1:14" x14ac:dyDescent="0.25">
      <c r="A2017" t="s">
        <v>117</v>
      </c>
      <c r="B2017" t="s">
        <v>102</v>
      </c>
      <c r="C2017">
        <v>1E-3</v>
      </c>
      <c r="D2017">
        <v>0.01</v>
      </c>
      <c r="E2017">
        <v>1.0000000000000001E-5</v>
      </c>
      <c r="F2017" t="s">
        <v>24</v>
      </c>
      <c r="G2017" t="s">
        <v>22</v>
      </c>
      <c r="H2017">
        <v>5</v>
      </c>
      <c r="I2017">
        <v>20</v>
      </c>
      <c r="J2017" t="s">
        <v>21</v>
      </c>
      <c r="K2017">
        <v>6.0251000000000001</v>
      </c>
      <c r="L2017">
        <v>518.67999999999995</v>
      </c>
      <c r="M2017">
        <v>6.0044000000000004</v>
      </c>
      <c r="N2017">
        <v>513.52</v>
      </c>
    </row>
    <row r="2018" spans="1:14" x14ac:dyDescent="0.25">
      <c r="A2018" t="s">
        <v>117</v>
      </c>
      <c r="B2018" t="s">
        <v>102</v>
      </c>
      <c r="C2018">
        <v>1E-3</v>
      </c>
      <c r="D2018">
        <v>0.01</v>
      </c>
      <c r="E2018">
        <v>1E-4</v>
      </c>
      <c r="F2018" t="s">
        <v>24</v>
      </c>
      <c r="G2018" t="s">
        <v>22</v>
      </c>
      <c r="H2018">
        <v>5</v>
      </c>
      <c r="I2018">
        <v>20</v>
      </c>
      <c r="J2018" t="s">
        <v>21</v>
      </c>
      <c r="K2018">
        <v>57.744999999999997</v>
      </c>
      <c r="L2018">
        <v>83.688999999999993</v>
      </c>
      <c r="M2018">
        <v>57.738</v>
      </c>
      <c r="N2018">
        <v>78.852999999999994</v>
      </c>
    </row>
    <row r="2019" spans="1:14" x14ac:dyDescent="0.25">
      <c r="A2019" t="s">
        <v>117</v>
      </c>
      <c r="B2019" t="s">
        <v>102</v>
      </c>
      <c r="C2019">
        <v>1E-3</v>
      </c>
      <c r="D2019">
        <v>0.01</v>
      </c>
      <c r="E2019">
        <v>1E-8</v>
      </c>
      <c r="F2019" t="s">
        <v>24</v>
      </c>
      <c r="G2019" t="s">
        <v>22</v>
      </c>
      <c r="H2019">
        <v>20</v>
      </c>
      <c r="I2019">
        <v>50</v>
      </c>
      <c r="J2019" t="s">
        <v>21</v>
      </c>
      <c r="K2019">
        <v>5.0999999999999996</v>
      </c>
      <c r="L2019">
        <v>4700</v>
      </c>
      <c r="M2019">
        <v>4.5719000000000003</v>
      </c>
      <c r="N2019">
        <v>4747.8999999999996</v>
      </c>
    </row>
    <row r="2020" spans="1:14" x14ac:dyDescent="0.25">
      <c r="A2020" t="s">
        <v>117</v>
      </c>
      <c r="B2020" t="s">
        <v>102</v>
      </c>
      <c r="C2020">
        <v>1E-3</v>
      </c>
      <c r="D2020">
        <v>0.01</v>
      </c>
      <c r="E2020">
        <v>9.9999999999999995E-8</v>
      </c>
      <c r="F2020" t="s">
        <v>24</v>
      </c>
      <c r="G2020" t="s">
        <v>22</v>
      </c>
      <c r="H2020">
        <v>20</v>
      </c>
      <c r="I2020">
        <v>50</v>
      </c>
      <c r="J2020" t="s">
        <v>21</v>
      </c>
      <c r="K2020">
        <v>5.0999999999999996</v>
      </c>
      <c r="L2020">
        <v>4739.1000000000004</v>
      </c>
      <c r="M2020">
        <v>4.5721999999999996</v>
      </c>
      <c r="N2020">
        <v>4747.8999999999996</v>
      </c>
    </row>
    <row r="2021" spans="1:14" x14ac:dyDescent="0.25">
      <c r="A2021" t="s">
        <v>117</v>
      </c>
      <c r="B2021" t="s">
        <v>102</v>
      </c>
      <c r="C2021">
        <v>1E-3</v>
      </c>
      <c r="D2021">
        <v>0.01</v>
      </c>
      <c r="E2021">
        <v>9.9999999999999995E-7</v>
      </c>
      <c r="F2021" t="s">
        <v>24</v>
      </c>
      <c r="G2021" t="s">
        <v>22</v>
      </c>
      <c r="H2021">
        <v>20</v>
      </c>
      <c r="I2021">
        <v>50</v>
      </c>
      <c r="J2021" t="s">
        <v>21</v>
      </c>
      <c r="K2021">
        <v>5.0999999999999996</v>
      </c>
      <c r="L2021">
        <v>4739.8999999999996</v>
      </c>
      <c r="M2021">
        <v>4.5921000000000003</v>
      </c>
      <c r="N2021">
        <v>4746.3</v>
      </c>
    </row>
    <row r="2022" spans="1:14" x14ac:dyDescent="0.25">
      <c r="A2022" t="s">
        <v>117</v>
      </c>
      <c r="B2022" t="s">
        <v>102</v>
      </c>
      <c r="C2022">
        <v>1E-3</v>
      </c>
      <c r="D2022">
        <v>0.01</v>
      </c>
      <c r="E2022">
        <v>1.0000000000000001E-5</v>
      </c>
      <c r="F2022" t="s">
        <v>24</v>
      </c>
      <c r="G2022" t="s">
        <v>22</v>
      </c>
      <c r="H2022">
        <v>20</v>
      </c>
      <c r="I2022">
        <v>50</v>
      </c>
      <c r="J2022" t="s">
        <v>21</v>
      </c>
      <c r="K2022">
        <v>6.3814000000000002</v>
      </c>
      <c r="L2022">
        <v>4600.8</v>
      </c>
      <c r="M2022">
        <v>6.3659999999999997</v>
      </c>
      <c r="N2022">
        <v>4600.8</v>
      </c>
    </row>
    <row r="2023" spans="1:14" x14ac:dyDescent="0.25">
      <c r="A2023" t="s">
        <v>117</v>
      </c>
      <c r="B2023" t="s">
        <v>102</v>
      </c>
      <c r="C2023">
        <v>1E-3</v>
      </c>
      <c r="D2023">
        <v>0.01</v>
      </c>
      <c r="E2023">
        <v>1E-4</v>
      </c>
      <c r="F2023" t="s">
        <v>24</v>
      </c>
      <c r="G2023" t="s">
        <v>22</v>
      </c>
      <c r="H2023">
        <v>20</v>
      </c>
      <c r="I2023">
        <v>50</v>
      </c>
      <c r="J2023" t="s">
        <v>21</v>
      </c>
      <c r="K2023">
        <v>56.353999999999999</v>
      </c>
      <c r="L2023">
        <v>2143.3000000000002</v>
      </c>
      <c r="M2023">
        <v>56.345999999999997</v>
      </c>
      <c r="N2023">
        <v>2139.9</v>
      </c>
    </row>
    <row r="2024" spans="1:14" x14ac:dyDescent="0.25">
      <c r="A2024" t="s">
        <v>117</v>
      </c>
      <c r="B2024" t="s">
        <v>102</v>
      </c>
      <c r="C2024">
        <v>1E-3</v>
      </c>
      <c r="D2024">
        <v>0.01</v>
      </c>
      <c r="E2024">
        <v>1E-8</v>
      </c>
      <c r="F2024" t="s">
        <v>24</v>
      </c>
      <c r="G2024" t="s">
        <v>22</v>
      </c>
      <c r="H2024">
        <v>50</v>
      </c>
      <c r="I2024">
        <v>100</v>
      </c>
      <c r="J2024" t="s">
        <v>21</v>
      </c>
      <c r="K2024">
        <v>19</v>
      </c>
      <c r="L2024">
        <v>6500</v>
      </c>
      <c r="M2024">
        <v>17.151</v>
      </c>
      <c r="N2024">
        <v>6602.1</v>
      </c>
    </row>
    <row r="2025" spans="1:14" x14ac:dyDescent="0.25">
      <c r="A2025" t="s">
        <v>117</v>
      </c>
      <c r="B2025" t="s">
        <v>102</v>
      </c>
      <c r="C2025">
        <v>1E-3</v>
      </c>
      <c r="D2025">
        <v>0.01</v>
      </c>
      <c r="E2025">
        <v>9.9999999999999995E-8</v>
      </c>
      <c r="F2025" t="s">
        <v>24</v>
      </c>
      <c r="G2025" t="s">
        <v>22</v>
      </c>
      <c r="H2025">
        <v>50</v>
      </c>
      <c r="I2025">
        <v>100</v>
      </c>
      <c r="J2025" t="s">
        <v>21</v>
      </c>
      <c r="K2025">
        <v>19</v>
      </c>
      <c r="L2025">
        <v>6531.1</v>
      </c>
      <c r="M2025">
        <v>17.152999999999999</v>
      </c>
      <c r="N2025">
        <v>6602.1</v>
      </c>
    </row>
    <row r="2026" spans="1:14" x14ac:dyDescent="0.25">
      <c r="A2026" t="s">
        <v>117</v>
      </c>
      <c r="B2026" t="s">
        <v>102</v>
      </c>
      <c r="C2026">
        <v>1E-3</v>
      </c>
      <c r="D2026">
        <v>0.01</v>
      </c>
      <c r="E2026">
        <v>9.9999999999999995E-7</v>
      </c>
      <c r="F2026" t="s">
        <v>24</v>
      </c>
      <c r="G2026" t="s">
        <v>22</v>
      </c>
      <c r="H2026">
        <v>50</v>
      </c>
      <c r="I2026">
        <v>100</v>
      </c>
      <c r="J2026" t="s">
        <v>21</v>
      </c>
      <c r="K2026">
        <v>19</v>
      </c>
      <c r="L2026">
        <v>6534.1</v>
      </c>
      <c r="M2026">
        <v>17.164000000000001</v>
      </c>
      <c r="N2026">
        <v>6601.7</v>
      </c>
    </row>
    <row r="2027" spans="1:14" x14ac:dyDescent="0.25">
      <c r="A2027" t="s">
        <v>117</v>
      </c>
      <c r="B2027" t="s">
        <v>102</v>
      </c>
      <c r="C2027">
        <v>1E-3</v>
      </c>
      <c r="D2027">
        <v>0.01</v>
      </c>
      <c r="E2027">
        <v>1.0000000000000001E-5</v>
      </c>
      <c r="F2027" t="s">
        <v>24</v>
      </c>
      <c r="G2027" t="s">
        <v>22</v>
      </c>
      <c r="H2027">
        <v>50</v>
      </c>
      <c r="I2027">
        <v>100</v>
      </c>
      <c r="J2027" t="s">
        <v>21</v>
      </c>
      <c r="K2027">
        <v>19</v>
      </c>
      <c r="L2027">
        <v>6550</v>
      </c>
      <c r="M2027">
        <v>17.919</v>
      </c>
      <c r="N2027">
        <v>6548</v>
      </c>
    </row>
    <row r="2028" spans="1:14" x14ac:dyDescent="0.25">
      <c r="A2028" t="s">
        <v>117</v>
      </c>
      <c r="B2028" t="s">
        <v>102</v>
      </c>
      <c r="C2028">
        <v>1E-3</v>
      </c>
      <c r="D2028">
        <v>0.01</v>
      </c>
      <c r="E2028">
        <v>1E-4</v>
      </c>
      <c r="F2028" t="s">
        <v>24</v>
      </c>
      <c r="G2028" t="s">
        <v>22</v>
      </c>
      <c r="H2028">
        <v>50</v>
      </c>
      <c r="I2028">
        <v>100</v>
      </c>
      <c r="J2028" t="s">
        <v>21</v>
      </c>
      <c r="K2028">
        <v>58.261000000000003</v>
      </c>
      <c r="L2028">
        <v>4342.2</v>
      </c>
      <c r="M2028">
        <v>58.146000000000001</v>
      </c>
      <c r="N2028">
        <v>4318.8</v>
      </c>
    </row>
    <row r="2029" spans="1:14" x14ac:dyDescent="0.25">
      <c r="A2029" t="s">
        <v>117</v>
      </c>
      <c r="B2029" t="s">
        <v>102</v>
      </c>
      <c r="C2029">
        <v>0.01</v>
      </c>
      <c r="D2029">
        <v>0.1</v>
      </c>
      <c r="E2029">
        <v>9.9999999999999995E-8</v>
      </c>
      <c r="F2029" t="s">
        <v>24</v>
      </c>
      <c r="G2029" t="s">
        <v>22</v>
      </c>
      <c r="H2029">
        <v>1E-3</v>
      </c>
      <c r="I2029">
        <v>0.02</v>
      </c>
      <c r="J2029" t="s">
        <v>21</v>
      </c>
      <c r="K2029">
        <v>25</v>
      </c>
      <c r="L2029">
        <v>4600</v>
      </c>
      <c r="M2029">
        <v>23.094999999999999</v>
      </c>
      <c r="N2029">
        <v>4618.8</v>
      </c>
    </row>
    <row r="2030" spans="1:14" x14ac:dyDescent="0.25">
      <c r="A2030" t="s">
        <v>117</v>
      </c>
      <c r="B2030" t="s">
        <v>102</v>
      </c>
      <c r="C2030">
        <v>0.01</v>
      </c>
      <c r="D2030">
        <v>0.1</v>
      </c>
      <c r="E2030">
        <v>9.9999999999999995E-7</v>
      </c>
      <c r="F2030" t="s">
        <v>24</v>
      </c>
      <c r="G2030" t="s">
        <v>22</v>
      </c>
      <c r="H2030">
        <v>1E-3</v>
      </c>
      <c r="I2030">
        <v>0.02</v>
      </c>
      <c r="J2030" t="s">
        <v>21</v>
      </c>
      <c r="K2030">
        <v>25</v>
      </c>
      <c r="L2030">
        <v>4600</v>
      </c>
      <c r="M2030">
        <v>23.099</v>
      </c>
      <c r="N2030">
        <v>4618.8</v>
      </c>
    </row>
    <row r="2031" spans="1:14" x14ac:dyDescent="0.25">
      <c r="A2031" t="s">
        <v>117</v>
      </c>
      <c r="B2031" t="s">
        <v>102</v>
      </c>
      <c r="C2031">
        <v>0.01</v>
      </c>
      <c r="D2031">
        <v>0.1</v>
      </c>
      <c r="E2031">
        <v>1.0000000000000001E-5</v>
      </c>
      <c r="F2031" t="s">
        <v>24</v>
      </c>
      <c r="G2031" t="s">
        <v>22</v>
      </c>
      <c r="H2031">
        <v>1E-3</v>
      </c>
      <c r="I2031">
        <v>0.02</v>
      </c>
      <c r="J2031" t="s">
        <v>21</v>
      </c>
      <c r="K2031">
        <v>25</v>
      </c>
      <c r="L2031">
        <v>4600.3999999999996</v>
      </c>
      <c r="M2031">
        <v>23.366</v>
      </c>
      <c r="N2031">
        <v>4616.5</v>
      </c>
    </row>
    <row r="2032" spans="1:14" x14ac:dyDescent="0.25">
      <c r="A2032" t="s">
        <v>117</v>
      </c>
      <c r="B2032" t="s">
        <v>102</v>
      </c>
      <c r="C2032">
        <v>0.01</v>
      </c>
      <c r="D2032">
        <v>0.1</v>
      </c>
      <c r="E2032">
        <v>1E-4</v>
      </c>
      <c r="F2032" t="s">
        <v>24</v>
      </c>
      <c r="G2032" t="s">
        <v>22</v>
      </c>
      <c r="H2032">
        <v>1E-3</v>
      </c>
      <c r="I2032">
        <v>0.02</v>
      </c>
      <c r="J2032" t="s">
        <v>21</v>
      </c>
      <c r="K2032">
        <v>46.067</v>
      </c>
      <c r="L2032">
        <v>4424.3999999999996</v>
      </c>
      <c r="M2032">
        <v>45.963999999999999</v>
      </c>
      <c r="N2032">
        <v>4424.6000000000004</v>
      </c>
    </row>
    <row r="2033" spans="1:14" x14ac:dyDescent="0.25">
      <c r="A2033" t="s">
        <v>117</v>
      </c>
      <c r="B2033" t="s">
        <v>102</v>
      </c>
      <c r="C2033">
        <v>0.01</v>
      </c>
      <c r="D2033">
        <v>0.1</v>
      </c>
      <c r="E2033">
        <v>1E-3</v>
      </c>
      <c r="F2033" t="s">
        <v>24</v>
      </c>
      <c r="G2033" t="s">
        <v>22</v>
      </c>
      <c r="H2033">
        <v>1E-3</v>
      </c>
      <c r="I2033">
        <v>0.02</v>
      </c>
      <c r="J2033" t="s">
        <v>21</v>
      </c>
      <c r="K2033">
        <v>562.38</v>
      </c>
      <c r="L2033">
        <v>1919.1</v>
      </c>
      <c r="M2033">
        <v>562.34</v>
      </c>
      <c r="N2033">
        <v>1917.3</v>
      </c>
    </row>
    <row r="2034" spans="1:14" x14ac:dyDescent="0.25">
      <c r="A2034" t="s">
        <v>117</v>
      </c>
      <c r="B2034" t="s">
        <v>102</v>
      </c>
      <c r="C2034">
        <v>0.01</v>
      </c>
      <c r="D2034">
        <v>0.1</v>
      </c>
      <c r="E2034">
        <v>9.9999999999999995E-8</v>
      </c>
      <c r="F2034" t="s">
        <v>24</v>
      </c>
      <c r="G2034" t="s">
        <v>22</v>
      </c>
      <c r="H2034">
        <v>0.02</v>
      </c>
      <c r="I2034">
        <v>4.4999999999999998E-2</v>
      </c>
      <c r="J2034" t="s">
        <v>21</v>
      </c>
      <c r="K2034">
        <v>27</v>
      </c>
      <c r="L2034">
        <v>1700</v>
      </c>
      <c r="M2034">
        <v>23.094999999999999</v>
      </c>
      <c r="N2034">
        <v>1732.1</v>
      </c>
    </row>
    <row r="2035" spans="1:14" x14ac:dyDescent="0.25">
      <c r="A2035" t="s">
        <v>117</v>
      </c>
      <c r="B2035" t="s">
        <v>102</v>
      </c>
      <c r="C2035">
        <v>0.01</v>
      </c>
      <c r="D2035">
        <v>0.1</v>
      </c>
      <c r="E2035">
        <v>9.9999999999999995E-7</v>
      </c>
      <c r="F2035" t="s">
        <v>24</v>
      </c>
      <c r="G2035" t="s">
        <v>22</v>
      </c>
      <c r="H2035">
        <v>0.02</v>
      </c>
      <c r="I2035">
        <v>4.4999999999999998E-2</v>
      </c>
      <c r="J2035" t="s">
        <v>21</v>
      </c>
      <c r="K2035">
        <v>27</v>
      </c>
      <c r="L2035">
        <v>1700</v>
      </c>
      <c r="M2035">
        <v>23.102</v>
      </c>
      <c r="N2035">
        <v>1732.1</v>
      </c>
    </row>
    <row r="2036" spans="1:14" x14ac:dyDescent="0.25">
      <c r="A2036" t="s">
        <v>117</v>
      </c>
      <c r="B2036" t="s">
        <v>102</v>
      </c>
      <c r="C2036">
        <v>0.01</v>
      </c>
      <c r="D2036">
        <v>0.1</v>
      </c>
      <c r="E2036">
        <v>1.0000000000000001E-5</v>
      </c>
      <c r="F2036" t="s">
        <v>24</v>
      </c>
      <c r="G2036" t="s">
        <v>22</v>
      </c>
      <c r="H2036">
        <v>0.02</v>
      </c>
      <c r="I2036">
        <v>4.4999999999999998E-2</v>
      </c>
      <c r="J2036" t="s">
        <v>21</v>
      </c>
      <c r="K2036">
        <v>27</v>
      </c>
      <c r="L2036">
        <v>1700</v>
      </c>
      <c r="M2036">
        <v>23.553999999999998</v>
      </c>
      <c r="N2036">
        <v>1728.5</v>
      </c>
    </row>
    <row r="2037" spans="1:14" x14ac:dyDescent="0.25">
      <c r="A2037" t="s">
        <v>117</v>
      </c>
      <c r="B2037" t="s">
        <v>102</v>
      </c>
      <c r="C2037">
        <v>0.01</v>
      </c>
      <c r="D2037">
        <v>0.1</v>
      </c>
      <c r="E2037">
        <v>1E-4</v>
      </c>
      <c r="F2037" t="s">
        <v>24</v>
      </c>
      <c r="G2037" t="s">
        <v>22</v>
      </c>
      <c r="H2037">
        <v>0.02</v>
      </c>
      <c r="I2037">
        <v>4.4999999999999998E-2</v>
      </c>
      <c r="J2037" t="s">
        <v>21</v>
      </c>
      <c r="K2037">
        <v>55.716000000000001</v>
      </c>
      <c r="L2037">
        <v>1491.6</v>
      </c>
      <c r="M2037">
        <v>55.6</v>
      </c>
      <c r="N2037">
        <v>1490.7</v>
      </c>
    </row>
    <row r="2038" spans="1:14" x14ac:dyDescent="0.25">
      <c r="A2038" t="s">
        <v>117</v>
      </c>
      <c r="B2038" t="s">
        <v>102</v>
      </c>
      <c r="C2038">
        <v>0.01</v>
      </c>
      <c r="D2038">
        <v>0.1</v>
      </c>
      <c r="E2038">
        <v>1E-3</v>
      </c>
      <c r="F2038" t="s">
        <v>24</v>
      </c>
      <c r="G2038" t="s">
        <v>22</v>
      </c>
      <c r="H2038">
        <v>0.02</v>
      </c>
      <c r="I2038">
        <v>4.4999999999999998E-2</v>
      </c>
      <c r="J2038" t="s">
        <v>21</v>
      </c>
      <c r="K2038">
        <v>575.37</v>
      </c>
      <c r="L2038">
        <v>347.9</v>
      </c>
      <c r="M2038">
        <v>575.33000000000004</v>
      </c>
      <c r="N2038">
        <v>345.55</v>
      </c>
    </row>
    <row r="2039" spans="1:14" x14ac:dyDescent="0.25">
      <c r="A2039" t="s">
        <v>117</v>
      </c>
      <c r="B2039" t="s">
        <v>102</v>
      </c>
      <c r="C2039">
        <v>0.01</v>
      </c>
      <c r="D2039">
        <v>0.1</v>
      </c>
      <c r="E2039">
        <v>9.9999999999999995E-8</v>
      </c>
      <c r="F2039" t="s">
        <v>24</v>
      </c>
      <c r="G2039" t="s">
        <v>22</v>
      </c>
      <c r="H2039">
        <v>4.4999999999999998E-2</v>
      </c>
      <c r="I2039">
        <v>0.1</v>
      </c>
      <c r="J2039" t="s">
        <v>21</v>
      </c>
      <c r="K2039">
        <v>24</v>
      </c>
      <c r="L2039">
        <v>690</v>
      </c>
      <c r="M2039">
        <v>23.094000000000001</v>
      </c>
      <c r="N2039">
        <v>693.05</v>
      </c>
    </row>
    <row r="2040" spans="1:14" x14ac:dyDescent="0.25">
      <c r="A2040" t="s">
        <v>117</v>
      </c>
      <c r="B2040" t="s">
        <v>102</v>
      </c>
      <c r="C2040">
        <v>0.01</v>
      </c>
      <c r="D2040">
        <v>0.1</v>
      </c>
      <c r="E2040">
        <v>9.9999999999999995E-7</v>
      </c>
      <c r="F2040" t="s">
        <v>24</v>
      </c>
      <c r="G2040" t="s">
        <v>22</v>
      </c>
      <c r="H2040">
        <v>4.4999999999999998E-2</v>
      </c>
      <c r="I2040">
        <v>0.1</v>
      </c>
      <c r="J2040" t="s">
        <v>21</v>
      </c>
      <c r="K2040">
        <v>24</v>
      </c>
      <c r="L2040">
        <v>690</v>
      </c>
      <c r="M2040">
        <v>23.103000000000002</v>
      </c>
      <c r="N2040">
        <v>693.03</v>
      </c>
    </row>
    <row r="2041" spans="1:14" x14ac:dyDescent="0.25">
      <c r="A2041" t="s">
        <v>117</v>
      </c>
      <c r="B2041" t="s">
        <v>102</v>
      </c>
      <c r="C2041">
        <v>0.01</v>
      </c>
      <c r="D2041">
        <v>0.1</v>
      </c>
      <c r="E2041">
        <v>1.0000000000000001E-5</v>
      </c>
      <c r="F2041" t="s">
        <v>24</v>
      </c>
      <c r="G2041" t="s">
        <v>22</v>
      </c>
      <c r="H2041">
        <v>4.4999999999999998E-2</v>
      </c>
      <c r="I2041">
        <v>0.1</v>
      </c>
      <c r="J2041" t="s">
        <v>21</v>
      </c>
      <c r="K2041">
        <v>24</v>
      </c>
      <c r="L2041">
        <v>690</v>
      </c>
      <c r="M2041">
        <v>23.701000000000001</v>
      </c>
      <c r="N2041">
        <v>689.05</v>
      </c>
    </row>
    <row r="2042" spans="1:14" x14ac:dyDescent="0.25">
      <c r="A2042" t="s">
        <v>117</v>
      </c>
      <c r="B2042" t="s">
        <v>102</v>
      </c>
      <c r="C2042">
        <v>0.01</v>
      </c>
      <c r="D2042">
        <v>0.1</v>
      </c>
      <c r="E2042">
        <v>1E-4</v>
      </c>
      <c r="F2042" t="s">
        <v>24</v>
      </c>
      <c r="G2042" t="s">
        <v>22</v>
      </c>
      <c r="H2042">
        <v>4.4999999999999998E-2</v>
      </c>
      <c r="I2042">
        <v>0.1</v>
      </c>
      <c r="J2042" t="s">
        <v>21</v>
      </c>
      <c r="K2042">
        <v>60.335999999999999</v>
      </c>
      <c r="L2042">
        <v>490.93</v>
      </c>
      <c r="M2042">
        <v>60.226999999999997</v>
      </c>
      <c r="N2042">
        <v>488.21</v>
      </c>
    </row>
    <row r="2043" spans="1:14" x14ac:dyDescent="0.25">
      <c r="A2043" t="s">
        <v>117</v>
      </c>
      <c r="B2043" t="s">
        <v>102</v>
      </c>
      <c r="C2043">
        <v>0.01</v>
      </c>
      <c r="D2043">
        <v>0.1</v>
      </c>
      <c r="E2043">
        <v>1E-3</v>
      </c>
      <c r="F2043" t="s">
        <v>24</v>
      </c>
      <c r="G2043" t="s">
        <v>22</v>
      </c>
      <c r="H2043">
        <v>4.4999999999999998E-2</v>
      </c>
      <c r="I2043">
        <v>0.1</v>
      </c>
      <c r="J2043" t="s">
        <v>21</v>
      </c>
      <c r="K2043">
        <v>577.45000000000005</v>
      </c>
      <c r="L2043">
        <v>76.063000000000002</v>
      </c>
      <c r="M2043">
        <v>577.41</v>
      </c>
      <c r="N2043">
        <v>73.581999999999994</v>
      </c>
    </row>
    <row r="2044" spans="1:14" x14ac:dyDescent="0.25">
      <c r="A2044" t="s">
        <v>117</v>
      </c>
      <c r="B2044" t="s">
        <v>102</v>
      </c>
      <c r="C2044">
        <v>0.01</v>
      </c>
      <c r="D2044">
        <v>0.1</v>
      </c>
      <c r="E2044">
        <v>9.9999999999999995E-8</v>
      </c>
      <c r="F2044" t="s">
        <v>24</v>
      </c>
      <c r="G2044" t="s">
        <v>22</v>
      </c>
      <c r="H2044">
        <v>0.1</v>
      </c>
      <c r="I2044">
        <v>5</v>
      </c>
      <c r="J2044" t="s">
        <v>21</v>
      </c>
      <c r="K2044">
        <v>25</v>
      </c>
      <c r="L2044">
        <v>350</v>
      </c>
      <c r="M2044">
        <v>22.95</v>
      </c>
      <c r="N2044">
        <v>364.61</v>
      </c>
    </row>
    <row r="2045" spans="1:14" x14ac:dyDescent="0.25">
      <c r="A2045" t="s">
        <v>117</v>
      </c>
      <c r="B2045" t="s">
        <v>102</v>
      </c>
      <c r="C2045">
        <v>0.01</v>
      </c>
      <c r="D2045">
        <v>0.1</v>
      </c>
      <c r="E2045">
        <v>9.9999999999999995E-7</v>
      </c>
      <c r="F2045" t="s">
        <v>24</v>
      </c>
      <c r="G2045" t="s">
        <v>22</v>
      </c>
      <c r="H2045">
        <v>0.1</v>
      </c>
      <c r="I2045">
        <v>5</v>
      </c>
      <c r="J2045" t="s">
        <v>21</v>
      </c>
      <c r="K2045">
        <v>25</v>
      </c>
      <c r="L2045">
        <v>355.17</v>
      </c>
      <c r="M2045">
        <v>22.960999999999999</v>
      </c>
      <c r="N2045">
        <v>364.62</v>
      </c>
    </row>
    <row r="2046" spans="1:14" x14ac:dyDescent="0.25">
      <c r="A2046" t="s">
        <v>117</v>
      </c>
      <c r="B2046" t="s">
        <v>102</v>
      </c>
      <c r="C2046">
        <v>0.01</v>
      </c>
      <c r="D2046">
        <v>0.1</v>
      </c>
      <c r="E2046">
        <v>1.0000000000000001E-5</v>
      </c>
      <c r="F2046" t="s">
        <v>24</v>
      </c>
      <c r="G2046" t="s">
        <v>22</v>
      </c>
      <c r="H2046">
        <v>0.1</v>
      </c>
      <c r="I2046">
        <v>5</v>
      </c>
      <c r="J2046" t="s">
        <v>21</v>
      </c>
      <c r="K2046">
        <v>25</v>
      </c>
      <c r="L2046">
        <v>360.06</v>
      </c>
      <c r="M2046">
        <v>23.625</v>
      </c>
      <c r="N2046">
        <v>361.08</v>
      </c>
    </row>
    <row r="2047" spans="1:14" x14ac:dyDescent="0.25">
      <c r="A2047" t="s">
        <v>117</v>
      </c>
      <c r="B2047" t="s">
        <v>102</v>
      </c>
      <c r="C2047">
        <v>0.01</v>
      </c>
      <c r="D2047">
        <v>0.1</v>
      </c>
      <c r="E2047">
        <v>1E-4</v>
      </c>
      <c r="F2047" t="s">
        <v>24</v>
      </c>
      <c r="G2047" t="s">
        <v>22</v>
      </c>
      <c r="H2047">
        <v>0.1</v>
      </c>
      <c r="I2047">
        <v>5</v>
      </c>
      <c r="J2047" t="s">
        <v>21</v>
      </c>
      <c r="K2047">
        <v>61.548000000000002</v>
      </c>
      <c r="L2047">
        <v>219.19</v>
      </c>
      <c r="M2047">
        <v>61.448999999999998</v>
      </c>
      <c r="N2047">
        <v>215.18</v>
      </c>
    </row>
    <row r="2048" spans="1:14" x14ac:dyDescent="0.25">
      <c r="A2048" t="s">
        <v>117</v>
      </c>
      <c r="B2048" t="s">
        <v>102</v>
      </c>
      <c r="C2048">
        <v>0.01</v>
      </c>
      <c r="D2048">
        <v>0.1</v>
      </c>
      <c r="E2048">
        <v>1E-3</v>
      </c>
      <c r="F2048" t="s">
        <v>24</v>
      </c>
      <c r="G2048" t="s">
        <v>22</v>
      </c>
      <c r="H2048">
        <v>0.1</v>
      </c>
      <c r="I2048">
        <v>5</v>
      </c>
      <c r="J2048" t="s">
        <v>21</v>
      </c>
      <c r="K2048">
        <v>577.74</v>
      </c>
      <c r="L2048">
        <v>30.199000000000002</v>
      </c>
      <c r="M2048">
        <v>577.71</v>
      </c>
      <c r="N2048">
        <v>27.695</v>
      </c>
    </row>
    <row r="2049" spans="1:14" x14ac:dyDescent="0.25">
      <c r="A2049" t="s">
        <v>117</v>
      </c>
      <c r="B2049" t="s">
        <v>102</v>
      </c>
      <c r="C2049">
        <v>0.01</v>
      </c>
      <c r="D2049">
        <v>0.1</v>
      </c>
      <c r="E2049">
        <v>9.9999999999999995E-8</v>
      </c>
      <c r="F2049" t="s">
        <v>24</v>
      </c>
      <c r="G2049" t="s">
        <v>22</v>
      </c>
      <c r="H2049">
        <v>5</v>
      </c>
      <c r="I2049">
        <v>20</v>
      </c>
      <c r="J2049" t="s">
        <v>21</v>
      </c>
      <c r="K2049">
        <v>25</v>
      </c>
      <c r="L2049">
        <v>710</v>
      </c>
      <c r="M2049">
        <v>22.890999999999998</v>
      </c>
      <c r="N2049">
        <v>721.64</v>
      </c>
    </row>
    <row r="2050" spans="1:14" x14ac:dyDescent="0.25">
      <c r="A2050" t="s">
        <v>117</v>
      </c>
      <c r="B2050" t="s">
        <v>102</v>
      </c>
      <c r="C2050">
        <v>0.01</v>
      </c>
      <c r="D2050">
        <v>0.1</v>
      </c>
      <c r="E2050">
        <v>9.9999999999999995E-7</v>
      </c>
      <c r="F2050" t="s">
        <v>24</v>
      </c>
      <c r="G2050" t="s">
        <v>22</v>
      </c>
      <c r="H2050">
        <v>5</v>
      </c>
      <c r="I2050">
        <v>20</v>
      </c>
      <c r="J2050" t="s">
        <v>21</v>
      </c>
      <c r="K2050">
        <v>25</v>
      </c>
      <c r="L2050">
        <v>712.1</v>
      </c>
      <c r="M2050">
        <v>22.9</v>
      </c>
      <c r="N2050">
        <v>721.62</v>
      </c>
    </row>
    <row r="2051" spans="1:14" x14ac:dyDescent="0.25">
      <c r="A2051" t="s">
        <v>117</v>
      </c>
      <c r="B2051" t="s">
        <v>102</v>
      </c>
      <c r="C2051">
        <v>0.01</v>
      </c>
      <c r="D2051">
        <v>0.1</v>
      </c>
      <c r="E2051">
        <v>1.0000000000000001E-5</v>
      </c>
      <c r="F2051" t="s">
        <v>24</v>
      </c>
      <c r="G2051" t="s">
        <v>22</v>
      </c>
      <c r="H2051">
        <v>5</v>
      </c>
      <c r="I2051">
        <v>20</v>
      </c>
      <c r="J2051" t="s">
        <v>21</v>
      </c>
      <c r="K2051">
        <v>25</v>
      </c>
      <c r="L2051">
        <v>715.16</v>
      </c>
      <c r="M2051">
        <v>23.497</v>
      </c>
      <c r="N2051">
        <v>717.59</v>
      </c>
    </row>
    <row r="2052" spans="1:14" x14ac:dyDescent="0.25">
      <c r="A2052" t="s">
        <v>117</v>
      </c>
      <c r="B2052" t="s">
        <v>102</v>
      </c>
      <c r="C2052">
        <v>0.01</v>
      </c>
      <c r="D2052">
        <v>0.1</v>
      </c>
      <c r="E2052">
        <v>1E-4</v>
      </c>
      <c r="F2052" t="s">
        <v>24</v>
      </c>
      <c r="G2052" t="s">
        <v>22</v>
      </c>
      <c r="H2052">
        <v>5</v>
      </c>
      <c r="I2052">
        <v>20</v>
      </c>
      <c r="J2052" t="s">
        <v>21</v>
      </c>
      <c r="K2052">
        <v>60.128</v>
      </c>
      <c r="L2052">
        <v>515.53</v>
      </c>
      <c r="M2052">
        <v>60.018000000000001</v>
      </c>
      <c r="N2052">
        <v>512.89</v>
      </c>
    </row>
    <row r="2053" spans="1:14" x14ac:dyDescent="0.25">
      <c r="A2053" t="s">
        <v>117</v>
      </c>
      <c r="B2053" t="s">
        <v>102</v>
      </c>
      <c r="C2053">
        <v>0.01</v>
      </c>
      <c r="D2053">
        <v>0.1</v>
      </c>
      <c r="E2053">
        <v>1E-3</v>
      </c>
      <c r="F2053" t="s">
        <v>24</v>
      </c>
      <c r="G2053" t="s">
        <v>22</v>
      </c>
      <c r="H2053">
        <v>5</v>
      </c>
      <c r="I2053">
        <v>20</v>
      </c>
      <c r="J2053" t="s">
        <v>21</v>
      </c>
      <c r="K2053">
        <v>577.41</v>
      </c>
      <c r="L2053">
        <v>80.741</v>
      </c>
      <c r="M2053">
        <v>577.37</v>
      </c>
      <c r="N2053">
        <v>78.263000000000005</v>
      </c>
    </row>
    <row r="2054" spans="1:14" x14ac:dyDescent="0.25">
      <c r="A2054" t="s">
        <v>117</v>
      </c>
      <c r="B2054" t="s">
        <v>102</v>
      </c>
      <c r="C2054">
        <v>0.01</v>
      </c>
      <c r="D2054">
        <v>0.1</v>
      </c>
      <c r="E2054">
        <v>9.9999999999999995E-8</v>
      </c>
      <c r="F2054" t="s">
        <v>24</v>
      </c>
      <c r="G2054" t="s">
        <v>22</v>
      </c>
      <c r="H2054">
        <v>20</v>
      </c>
      <c r="I2054">
        <v>50</v>
      </c>
      <c r="J2054" t="s">
        <v>21</v>
      </c>
      <c r="K2054">
        <v>51</v>
      </c>
      <c r="L2054">
        <v>4700</v>
      </c>
      <c r="M2054">
        <v>45.601999999999997</v>
      </c>
      <c r="N2054">
        <v>4746.8999999999996</v>
      </c>
    </row>
    <row r="2055" spans="1:14" x14ac:dyDescent="0.25">
      <c r="A2055" t="s">
        <v>117</v>
      </c>
      <c r="B2055" t="s">
        <v>102</v>
      </c>
      <c r="C2055">
        <v>0.01</v>
      </c>
      <c r="D2055">
        <v>0.1</v>
      </c>
      <c r="E2055">
        <v>9.9999999999999995E-7</v>
      </c>
      <c r="F2055" t="s">
        <v>24</v>
      </c>
      <c r="G2055" t="s">
        <v>22</v>
      </c>
      <c r="H2055">
        <v>20</v>
      </c>
      <c r="I2055">
        <v>50</v>
      </c>
      <c r="J2055" t="s">
        <v>21</v>
      </c>
      <c r="K2055">
        <v>51</v>
      </c>
      <c r="L2055">
        <v>4736.8</v>
      </c>
      <c r="M2055">
        <v>45.606000000000002</v>
      </c>
      <c r="N2055">
        <v>4746.8999999999996</v>
      </c>
    </row>
    <row r="2056" spans="1:14" x14ac:dyDescent="0.25">
      <c r="A2056" t="s">
        <v>117</v>
      </c>
      <c r="B2056" t="s">
        <v>102</v>
      </c>
      <c r="C2056">
        <v>0.01</v>
      </c>
      <c r="D2056">
        <v>0.1</v>
      </c>
      <c r="E2056">
        <v>1.0000000000000001E-5</v>
      </c>
      <c r="F2056" t="s">
        <v>24</v>
      </c>
      <c r="G2056" t="s">
        <v>22</v>
      </c>
      <c r="H2056">
        <v>20</v>
      </c>
      <c r="I2056">
        <v>50</v>
      </c>
      <c r="J2056" t="s">
        <v>21</v>
      </c>
      <c r="K2056">
        <v>51</v>
      </c>
      <c r="L2056">
        <v>4738</v>
      </c>
      <c r="M2056">
        <v>45.823</v>
      </c>
      <c r="N2056">
        <v>4745.2</v>
      </c>
    </row>
    <row r="2057" spans="1:14" x14ac:dyDescent="0.25">
      <c r="A2057" t="s">
        <v>117</v>
      </c>
      <c r="B2057" t="s">
        <v>102</v>
      </c>
      <c r="C2057">
        <v>0.01</v>
      </c>
      <c r="D2057">
        <v>0.1</v>
      </c>
      <c r="E2057">
        <v>1E-4</v>
      </c>
      <c r="F2057" t="s">
        <v>24</v>
      </c>
      <c r="G2057" t="s">
        <v>22</v>
      </c>
      <c r="H2057">
        <v>20</v>
      </c>
      <c r="I2057">
        <v>50</v>
      </c>
      <c r="J2057" t="s">
        <v>21</v>
      </c>
      <c r="K2057">
        <v>64.007999999999996</v>
      </c>
      <c r="L2057">
        <v>4598.6000000000004</v>
      </c>
      <c r="M2057">
        <v>63.621000000000002</v>
      </c>
      <c r="N2057">
        <v>4599.3999999999996</v>
      </c>
    </row>
    <row r="2058" spans="1:14" x14ac:dyDescent="0.25">
      <c r="A2058" t="s">
        <v>117</v>
      </c>
      <c r="B2058" t="s">
        <v>102</v>
      </c>
      <c r="C2058">
        <v>0.01</v>
      </c>
      <c r="D2058">
        <v>0.1</v>
      </c>
      <c r="E2058">
        <v>1E-3</v>
      </c>
      <c r="F2058" t="s">
        <v>24</v>
      </c>
      <c r="G2058" t="s">
        <v>22</v>
      </c>
      <c r="H2058">
        <v>20</v>
      </c>
      <c r="I2058">
        <v>50</v>
      </c>
      <c r="J2058" t="s">
        <v>21</v>
      </c>
      <c r="K2058">
        <v>563.71</v>
      </c>
      <c r="L2058">
        <v>2145.1999999999998</v>
      </c>
      <c r="M2058">
        <v>563.49</v>
      </c>
      <c r="N2058">
        <v>2139.1999999999998</v>
      </c>
    </row>
    <row r="2059" spans="1:14" x14ac:dyDescent="0.25">
      <c r="A2059" t="s">
        <v>117</v>
      </c>
      <c r="B2059" t="s">
        <v>102</v>
      </c>
      <c r="C2059">
        <v>0.01</v>
      </c>
      <c r="D2059">
        <v>0.1</v>
      </c>
      <c r="E2059">
        <v>9.9999999999999995E-8</v>
      </c>
      <c r="F2059" t="s">
        <v>24</v>
      </c>
      <c r="G2059" t="s">
        <v>22</v>
      </c>
      <c r="H2059">
        <v>50</v>
      </c>
      <c r="I2059">
        <v>100</v>
      </c>
      <c r="J2059" t="s">
        <v>21</v>
      </c>
      <c r="K2059">
        <v>190</v>
      </c>
      <c r="L2059">
        <v>6500</v>
      </c>
      <c r="M2059">
        <v>171.51</v>
      </c>
      <c r="N2059">
        <v>6602.2</v>
      </c>
    </row>
    <row r="2060" spans="1:14" x14ac:dyDescent="0.25">
      <c r="A2060" t="s">
        <v>117</v>
      </c>
      <c r="B2060" t="s">
        <v>102</v>
      </c>
      <c r="C2060">
        <v>0.01</v>
      </c>
      <c r="D2060">
        <v>0.1</v>
      </c>
      <c r="E2060">
        <v>9.9999999999999995E-7</v>
      </c>
      <c r="F2060" t="s">
        <v>24</v>
      </c>
      <c r="G2060" t="s">
        <v>22</v>
      </c>
      <c r="H2060">
        <v>50</v>
      </c>
      <c r="I2060">
        <v>100</v>
      </c>
      <c r="J2060" t="s">
        <v>21</v>
      </c>
      <c r="K2060">
        <v>190</v>
      </c>
      <c r="L2060">
        <v>6538.1</v>
      </c>
      <c r="M2060">
        <v>171.63</v>
      </c>
      <c r="N2060">
        <v>6602.5</v>
      </c>
    </row>
    <row r="2061" spans="1:14" x14ac:dyDescent="0.25">
      <c r="A2061" t="s">
        <v>117</v>
      </c>
      <c r="B2061" t="s">
        <v>102</v>
      </c>
      <c r="C2061">
        <v>0.01</v>
      </c>
      <c r="D2061">
        <v>0.1</v>
      </c>
      <c r="E2061">
        <v>1.0000000000000001E-5</v>
      </c>
      <c r="F2061" t="s">
        <v>24</v>
      </c>
      <c r="G2061" t="s">
        <v>22</v>
      </c>
      <c r="H2061">
        <v>50</v>
      </c>
      <c r="I2061">
        <v>100</v>
      </c>
      <c r="J2061" t="s">
        <v>21</v>
      </c>
      <c r="K2061">
        <v>190</v>
      </c>
      <c r="L2061">
        <v>6565.8</v>
      </c>
      <c r="M2061">
        <v>179.15</v>
      </c>
      <c r="N2061">
        <v>6551.2</v>
      </c>
    </row>
    <row r="2062" spans="1:14" x14ac:dyDescent="0.25">
      <c r="A2062" t="s">
        <v>117</v>
      </c>
      <c r="B2062" t="s">
        <v>102</v>
      </c>
      <c r="C2062">
        <v>0.01</v>
      </c>
      <c r="D2062">
        <v>0.1</v>
      </c>
      <c r="E2062">
        <v>1E-4</v>
      </c>
      <c r="F2062" t="s">
        <v>24</v>
      </c>
      <c r="G2062" t="s">
        <v>22</v>
      </c>
      <c r="H2062">
        <v>50</v>
      </c>
      <c r="I2062">
        <v>100</v>
      </c>
      <c r="J2062" t="s">
        <v>21</v>
      </c>
      <c r="K2062">
        <v>582.09</v>
      </c>
      <c r="L2062">
        <v>4394.2</v>
      </c>
      <c r="M2062">
        <v>581.36</v>
      </c>
      <c r="N2062">
        <v>4329.2</v>
      </c>
    </row>
    <row r="2063" spans="1:14" x14ac:dyDescent="0.25">
      <c r="A2063" t="s">
        <v>117</v>
      </c>
      <c r="B2063" t="s">
        <v>102</v>
      </c>
      <c r="C2063">
        <v>0.01</v>
      </c>
      <c r="D2063">
        <v>0.1</v>
      </c>
      <c r="E2063">
        <v>1E-3</v>
      </c>
      <c r="F2063" t="s">
        <v>24</v>
      </c>
      <c r="G2063" t="s">
        <v>22</v>
      </c>
      <c r="H2063">
        <v>50</v>
      </c>
      <c r="I2063">
        <v>100</v>
      </c>
      <c r="J2063" t="s">
        <v>21</v>
      </c>
      <c r="K2063">
        <v>5772.5</v>
      </c>
      <c r="L2063">
        <v>669.65</v>
      </c>
      <c r="M2063">
        <v>5772.4</v>
      </c>
      <c r="N2063">
        <v>620.29999999999995</v>
      </c>
    </row>
    <row r="2064" spans="1:14" x14ac:dyDescent="0.25">
      <c r="A2064" t="s">
        <v>117</v>
      </c>
      <c r="B2064" t="s">
        <v>102</v>
      </c>
      <c r="C2064">
        <v>0.1</v>
      </c>
      <c r="D2064">
        <v>1</v>
      </c>
      <c r="E2064">
        <v>9.9999999999999995E-7</v>
      </c>
      <c r="F2064" t="s">
        <v>24</v>
      </c>
      <c r="G2064" t="s">
        <v>23</v>
      </c>
      <c r="H2064">
        <v>1E-3</v>
      </c>
      <c r="I2064">
        <v>0.02</v>
      </c>
      <c r="J2064" t="s">
        <v>21</v>
      </c>
      <c r="K2064">
        <v>0.25</v>
      </c>
      <c r="L2064">
        <v>4.5999999999999996</v>
      </c>
      <c r="M2064">
        <v>0.23096</v>
      </c>
      <c r="N2064">
        <v>4.6188000000000002</v>
      </c>
    </row>
    <row r="2065" spans="1:14" x14ac:dyDescent="0.25">
      <c r="A2065" t="s">
        <v>117</v>
      </c>
      <c r="B2065" t="s">
        <v>102</v>
      </c>
      <c r="C2065">
        <v>0.1</v>
      </c>
      <c r="D2065">
        <v>1</v>
      </c>
      <c r="E2065">
        <v>1.0000000000000001E-5</v>
      </c>
      <c r="F2065" t="s">
        <v>24</v>
      </c>
      <c r="G2065" t="s">
        <v>23</v>
      </c>
      <c r="H2065">
        <v>1E-3</v>
      </c>
      <c r="I2065">
        <v>0.02</v>
      </c>
      <c r="J2065" t="s">
        <v>21</v>
      </c>
      <c r="K2065">
        <v>0.25</v>
      </c>
      <c r="L2065">
        <v>4.5999999999999996</v>
      </c>
      <c r="M2065">
        <v>0.23100000000000001</v>
      </c>
      <c r="N2065">
        <v>4.6188000000000002</v>
      </c>
    </row>
    <row r="2066" spans="1:14" x14ac:dyDescent="0.25">
      <c r="A2066" t="s">
        <v>117</v>
      </c>
      <c r="B2066" t="s">
        <v>102</v>
      </c>
      <c r="C2066">
        <v>0.1</v>
      </c>
      <c r="D2066">
        <v>1</v>
      </c>
      <c r="E2066">
        <v>1E-4</v>
      </c>
      <c r="F2066" t="s">
        <v>24</v>
      </c>
      <c r="G2066" t="s">
        <v>23</v>
      </c>
      <c r="H2066">
        <v>1E-3</v>
      </c>
      <c r="I2066">
        <v>0.02</v>
      </c>
      <c r="J2066" t="s">
        <v>21</v>
      </c>
      <c r="K2066">
        <v>0.25</v>
      </c>
      <c r="L2066">
        <v>4.6002999999999998</v>
      </c>
      <c r="M2066">
        <v>0.23368</v>
      </c>
      <c r="N2066">
        <v>4.6165000000000003</v>
      </c>
    </row>
    <row r="2067" spans="1:14" x14ac:dyDescent="0.25">
      <c r="A2067" t="s">
        <v>117</v>
      </c>
      <c r="B2067" t="s">
        <v>102</v>
      </c>
      <c r="C2067">
        <v>0.1</v>
      </c>
      <c r="D2067">
        <v>1</v>
      </c>
      <c r="E2067">
        <v>1E-3</v>
      </c>
      <c r="F2067" t="s">
        <v>24</v>
      </c>
      <c r="G2067" t="s">
        <v>23</v>
      </c>
      <c r="H2067">
        <v>1E-3</v>
      </c>
      <c r="I2067">
        <v>0.02</v>
      </c>
      <c r="J2067" t="s">
        <v>21</v>
      </c>
      <c r="K2067">
        <v>0.46103</v>
      </c>
      <c r="L2067">
        <v>4.4237000000000002</v>
      </c>
      <c r="M2067">
        <v>0.45974999999999999</v>
      </c>
      <c r="N2067">
        <v>4.4244000000000003</v>
      </c>
    </row>
    <row r="2068" spans="1:14" x14ac:dyDescent="0.25">
      <c r="A2068" t="s">
        <v>117</v>
      </c>
      <c r="B2068" t="s">
        <v>102</v>
      </c>
      <c r="C2068">
        <v>0.1</v>
      </c>
      <c r="D2068">
        <v>1</v>
      </c>
      <c r="E2068">
        <v>0.01</v>
      </c>
      <c r="F2068" t="s">
        <v>24</v>
      </c>
      <c r="G2068" t="s">
        <v>23</v>
      </c>
      <c r="H2068">
        <v>1E-3</v>
      </c>
      <c r="I2068">
        <v>0.02</v>
      </c>
      <c r="J2068" t="s">
        <v>21</v>
      </c>
      <c r="K2068">
        <v>5.6242000000000001</v>
      </c>
      <c r="L2068">
        <v>1.9178999999999999</v>
      </c>
      <c r="M2068">
        <v>5.6234999999999999</v>
      </c>
      <c r="N2068">
        <v>1.9171</v>
      </c>
    </row>
    <row r="2069" spans="1:14" x14ac:dyDescent="0.25">
      <c r="A2069" t="s">
        <v>117</v>
      </c>
      <c r="B2069" t="s">
        <v>102</v>
      </c>
      <c r="C2069">
        <v>0.1</v>
      </c>
      <c r="D2069">
        <v>1</v>
      </c>
      <c r="E2069">
        <v>9.9999999999999995E-7</v>
      </c>
      <c r="F2069" t="s">
        <v>24</v>
      </c>
      <c r="G2069" t="s">
        <v>23</v>
      </c>
      <c r="H2069">
        <v>0.02</v>
      </c>
      <c r="I2069">
        <v>4.4999999999999998E-2</v>
      </c>
      <c r="J2069" t="s">
        <v>21</v>
      </c>
      <c r="K2069">
        <v>0.28000000000000003</v>
      </c>
      <c r="L2069">
        <v>1.8</v>
      </c>
      <c r="M2069">
        <v>0.23096</v>
      </c>
      <c r="N2069">
        <v>1.8475999999999999</v>
      </c>
    </row>
    <row r="2070" spans="1:14" x14ac:dyDescent="0.25">
      <c r="A2070" t="s">
        <v>117</v>
      </c>
      <c r="B2070" t="s">
        <v>102</v>
      </c>
      <c r="C2070">
        <v>0.1</v>
      </c>
      <c r="D2070">
        <v>1</v>
      </c>
      <c r="E2070">
        <v>1.0000000000000001E-5</v>
      </c>
      <c r="F2070" t="s">
        <v>24</v>
      </c>
      <c r="G2070" t="s">
        <v>23</v>
      </c>
      <c r="H2070">
        <v>0.02</v>
      </c>
      <c r="I2070">
        <v>4.4999999999999998E-2</v>
      </c>
      <c r="J2070" t="s">
        <v>21</v>
      </c>
      <c r="K2070">
        <v>0.28000000000000003</v>
      </c>
      <c r="L2070">
        <v>1.8</v>
      </c>
      <c r="M2070">
        <v>0.23102</v>
      </c>
      <c r="N2070">
        <v>1.8475999999999999</v>
      </c>
    </row>
    <row r="2071" spans="1:14" x14ac:dyDescent="0.25">
      <c r="A2071" t="s">
        <v>117</v>
      </c>
      <c r="B2071" t="s">
        <v>102</v>
      </c>
      <c r="C2071">
        <v>0.1</v>
      </c>
      <c r="D2071">
        <v>1</v>
      </c>
      <c r="E2071">
        <v>1E-4</v>
      </c>
      <c r="F2071" t="s">
        <v>24</v>
      </c>
      <c r="G2071" t="s">
        <v>23</v>
      </c>
      <c r="H2071">
        <v>0.02</v>
      </c>
      <c r="I2071">
        <v>4.4999999999999998E-2</v>
      </c>
      <c r="J2071" t="s">
        <v>21</v>
      </c>
      <c r="K2071">
        <v>0.28000000000000003</v>
      </c>
      <c r="L2071">
        <v>1.8</v>
      </c>
      <c r="M2071">
        <v>0.23544999999999999</v>
      </c>
      <c r="N2071">
        <v>1.8440000000000001</v>
      </c>
    </row>
    <row r="2072" spans="1:14" x14ac:dyDescent="0.25">
      <c r="A2072" t="s">
        <v>117</v>
      </c>
      <c r="B2072" t="s">
        <v>102</v>
      </c>
      <c r="C2072">
        <v>0.1</v>
      </c>
      <c r="D2072">
        <v>1</v>
      </c>
      <c r="E2072">
        <v>1E-3</v>
      </c>
      <c r="F2072" t="s">
        <v>24</v>
      </c>
      <c r="G2072" t="s">
        <v>23</v>
      </c>
      <c r="H2072">
        <v>0.02</v>
      </c>
      <c r="I2072">
        <v>4.4999999999999998E-2</v>
      </c>
      <c r="J2072" t="s">
        <v>21</v>
      </c>
      <c r="K2072">
        <v>0.55279</v>
      </c>
      <c r="L2072">
        <v>1.6061000000000001</v>
      </c>
      <c r="M2072">
        <v>0.55118</v>
      </c>
      <c r="N2072">
        <v>1.6064000000000001</v>
      </c>
    </row>
    <row r="2073" spans="1:14" x14ac:dyDescent="0.25">
      <c r="A2073" t="s">
        <v>117</v>
      </c>
      <c r="B2073" t="s">
        <v>102</v>
      </c>
      <c r="C2073">
        <v>0.1</v>
      </c>
      <c r="D2073">
        <v>1</v>
      </c>
      <c r="E2073">
        <v>0.01</v>
      </c>
      <c r="F2073" t="s">
        <v>24</v>
      </c>
      <c r="G2073" t="s">
        <v>23</v>
      </c>
      <c r="H2073">
        <v>0.02</v>
      </c>
      <c r="I2073">
        <v>4.4999999999999998E-2</v>
      </c>
      <c r="J2073" t="s">
        <v>21</v>
      </c>
      <c r="K2073">
        <v>5.7507000000000001</v>
      </c>
      <c r="L2073">
        <v>0.38796999999999998</v>
      </c>
      <c r="M2073">
        <v>5.75</v>
      </c>
      <c r="N2073">
        <v>0.38675999999999999</v>
      </c>
    </row>
    <row r="2074" spans="1:14" x14ac:dyDescent="0.25">
      <c r="A2074" t="s">
        <v>117</v>
      </c>
      <c r="B2074" t="s">
        <v>102</v>
      </c>
      <c r="C2074">
        <v>0.1</v>
      </c>
      <c r="D2074">
        <v>1</v>
      </c>
      <c r="E2074">
        <v>9.9999999999999995E-7</v>
      </c>
      <c r="F2074" t="s">
        <v>24</v>
      </c>
      <c r="G2074" t="s">
        <v>23</v>
      </c>
      <c r="H2074">
        <v>4.4999999999999998E-2</v>
      </c>
      <c r="I2074">
        <v>0.1</v>
      </c>
      <c r="J2074" t="s">
        <v>21</v>
      </c>
      <c r="K2074">
        <v>0.24</v>
      </c>
      <c r="L2074">
        <v>0.92</v>
      </c>
      <c r="M2074">
        <v>0.23091</v>
      </c>
      <c r="N2074">
        <v>0.92432000000000003</v>
      </c>
    </row>
    <row r="2075" spans="1:14" x14ac:dyDescent="0.25">
      <c r="A2075" t="s">
        <v>117</v>
      </c>
      <c r="B2075" t="s">
        <v>102</v>
      </c>
      <c r="C2075">
        <v>0.1</v>
      </c>
      <c r="D2075">
        <v>1</v>
      </c>
      <c r="E2075">
        <v>1.0000000000000001E-5</v>
      </c>
      <c r="F2075" t="s">
        <v>24</v>
      </c>
      <c r="G2075" t="s">
        <v>23</v>
      </c>
      <c r="H2075">
        <v>4.4999999999999998E-2</v>
      </c>
      <c r="I2075">
        <v>0.1</v>
      </c>
      <c r="J2075" t="s">
        <v>21</v>
      </c>
      <c r="K2075">
        <v>0.24</v>
      </c>
      <c r="L2075">
        <v>0.92</v>
      </c>
      <c r="M2075">
        <v>0.23100999999999999</v>
      </c>
      <c r="N2075">
        <v>0.92427000000000004</v>
      </c>
    </row>
    <row r="2076" spans="1:14" x14ac:dyDescent="0.25">
      <c r="A2076" t="s">
        <v>117</v>
      </c>
      <c r="B2076" t="s">
        <v>102</v>
      </c>
      <c r="C2076">
        <v>0.1</v>
      </c>
      <c r="D2076">
        <v>1</v>
      </c>
      <c r="E2076">
        <v>1E-4</v>
      </c>
      <c r="F2076" t="s">
        <v>24</v>
      </c>
      <c r="G2076" t="s">
        <v>23</v>
      </c>
      <c r="H2076">
        <v>4.4999999999999998E-2</v>
      </c>
      <c r="I2076">
        <v>0.1</v>
      </c>
      <c r="J2076" t="s">
        <v>21</v>
      </c>
      <c r="K2076">
        <v>0.24</v>
      </c>
      <c r="L2076">
        <v>0.92</v>
      </c>
      <c r="M2076">
        <v>0.23663999999999999</v>
      </c>
      <c r="N2076">
        <v>0.92018</v>
      </c>
    </row>
    <row r="2077" spans="1:14" x14ac:dyDescent="0.25">
      <c r="A2077" t="s">
        <v>117</v>
      </c>
      <c r="B2077" t="s">
        <v>102</v>
      </c>
      <c r="C2077">
        <v>0.1</v>
      </c>
      <c r="D2077">
        <v>1</v>
      </c>
      <c r="E2077">
        <v>1E-3</v>
      </c>
      <c r="F2077" t="s">
        <v>24</v>
      </c>
      <c r="G2077" t="s">
        <v>23</v>
      </c>
      <c r="H2077">
        <v>4.4999999999999998E-2</v>
      </c>
      <c r="I2077">
        <v>0.1</v>
      </c>
      <c r="J2077" t="s">
        <v>21</v>
      </c>
      <c r="K2077">
        <v>0.59375999999999995</v>
      </c>
      <c r="L2077">
        <v>0.70043999999999995</v>
      </c>
      <c r="M2077">
        <v>0.59214999999999995</v>
      </c>
      <c r="N2077">
        <v>0.69986000000000004</v>
      </c>
    </row>
    <row r="2078" spans="1:14" x14ac:dyDescent="0.25">
      <c r="A2078" t="s">
        <v>117</v>
      </c>
      <c r="B2078" t="s">
        <v>102</v>
      </c>
      <c r="C2078">
        <v>0.1</v>
      </c>
      <c r="D2078">
        <v>1</v>
      </c>
      <c r="E2078">
        <v>0.01</v>
      </c>
      <c r="F2078" t="s">
        <v>24</v>
      </c>
      <c r="G2078" t="s">
        <v>23</v>
      </c>
      <c r="H2078">
        <v>4.4999999999999998E-2</v>
      </c>
      <c r="I2078">
        <v>0.1</v>
      </c>
      <c r="J2078" t="s">
        <v>21</v>
      </c>
      <c r="K2078">
        <v>5.7717000000000001</v>
      </c>
      <c r="L2078">
        <v>0.11872000000000001</v>
      </c>
      <c r="M2078">
        <v>5.7709999999999999</v>
      </c>
      <c r="N2078">
        <v>0.11743000000000001</v>
      </c>
    </row>
    <row r="2079" spans="1:14" x14ac:dyDescent="0.25">
      <c r="A2079" t="s">
        <v>117</v>
      </c>
      <c r="B2079" t="s">
        <v>102</v>
      </c>
      <c r="C2079">
        <v>0.1</v>
      </c>
      <c r="D2079">
        <v>1</v>
      </c>
      <c r="E2079">
        <v>9.9999999999999995E-7</v>
      </c>
      <c r="F2079" t="s">
        <v>24</v>
      </c>
      <c r="G2079" t="s">
        <v>23</v>
      </c>
      <c r="H2079">
        <v>0.1</v>
      </c>
      <c r="I2079">
        <v>5</v>
      </c>
      <c r="J2079" t="s">
        <v>21</v>
      </c>
      <c r="K2079">
        <v>0.24</v>
      </c>
      <c r="L2079">
        <v>1.2</v>
      </c>
      <c r="M2079">
        <v>0.22816</v>
      </c>
      <c r="N2079">
        <v>1.1855</v>
      </c>
    </row>
    <row r="2080" spans="1:14" x14ac:dyDescent="0.25">
      <c r="A2080" t="s">
        <v>117</v>
      </c>
      <c r="B2080" t="s">
        <v>102</v>
      </c>
      <c r="C2080">
        <v>0.1</v>
      </c>
      <c r="D2080">
        <v>1</v>
      </c>
      <c r="E2080">
        <v>1.0000000000000001E-5</v>
      </c>
      <c r="F2080" t="s">
        <v>24</v>
      </c>
      <c r="G2080" t="s">
        <v>23</v>
      </c>
      <c r="H2080">
        <v>0.1</v>
      </c>
      <c r="I2080">
        <v>5</v>
      </c>
      <c r="J2080" t="s">
        <v>21</v>
      </c>
      <c r="K2080">
        <v>0.24</v>
      </c>
      <c r="L2080">
        <v>1.2</v>
      </c>
      <c r="M2080">
        <v>0.2283</v>
      </c>
      <c r="N2080">
        <v>1.1854</v>
      </c>
    </row>
    <row r="2081" spans="1:14" x14ac:dyDescent="0.25">
      <c r="A2081" t="s">
        <v>117</v>
      </c>
      <c r="B2081" t="s">
        <v>102</v>
      </c>
      <c r="C2081">
        <v>0.1</v>
      </c>
      <c r="D2081">
        <v>1</v>
      </c>
      <c r="E2081">
        <v>1E-4</v>
      </c>
      <c r="F2081" t="s">
        <v>24</v>
      </c>
      <c r="G2081" t="s">
        <v>23</v>
      </c>
      <c r="H2081">
        <v>0.1</v>
      </c>
      <c r="I2081">
        <v>5</v>
      </c>
      <c r="J2081" t="s">
        <v>21</v>
      </c>
      <c r="K2081">
        <v>0.24</v>
      </c>
      <c r="L2081">
        <v>1.2</v>
      </c>
      <c r="M2081">
        <v>0.23355999999999999</v>
      </c>
      <c r="N2081">
        <v>1.1814</v>
      </c>
    </row>
    <row r="2082" spans="1:14" x14ac:dyDescent="0.25">
      <c r="A2082" t="s">
        <v>117</v>
      </c>
      <c r="B2082" t="s">
        <v>102</v>
      </c>
      <c r="C2082">
        <v>0.1</v>
      </c>
      <c r="D2082">
        <v>1</v>
      </c>
      <c r="E2082">
        <v>1E-3</v>
      </c>
      <c r="F2082" t="s">
        <v>24</v>
      </c>
      <c r="G2082" t="s">
        <v>23</v>
      </c>
      <c r="H2082">
        <v>0.1</v>
      </c>
      <c r="I2082">
        <v>5</v>
      </c>
      <c r="J2082" t="s">
        <v>21</v>
      </c>
      <c r="K2082">
        <v>0.58062000000000002</v>
      </c>
      <c r="L2082">
        <v>0.94869999999999999</v>
      </c>
      <c r="M2082">
        <v>0.57901000000000002</v>
      </c>
      <c r="N2082">
        <v>0.94845999999999997</v>
      </c>
    </row>
    <row r="2083" spans="1:14" x14ac:dyDescent="0.25">
      <c r="A2083" t="s">
        <v>117</v>
      </c>
      <c r="B2083" t="s">
        <v>102</v>
      </c>
      <c r="C2083">
        <v>0.1</v>
      </c>
      <c r="D2083">
        <v>1</v>
      </c>
      <c r="E2083">
        <v>0.01</v>
      </c>
      <c r="F2083" t="s">
        <v>24</v>
      </c>
      <c r="G2083" t="s">
        <v>23</v>
      </c>
      <c r="H2083">
        <v>0.1</v>
      </c>
      <c r="I2083">
        <v>5</v>
      </c>
      <c r="J2083" t="s">
        <v>21</v>
      </c>
      <c r="K2083">
        <v>5.7670000000000003</v>
      </c>
      <c r="L2083">
        <v>0.17953</v>
      </c>
      <c r="M2083">
        <v>5.7663000000000002</v>
      </c>
      <c r="N2083">
        <v>0.17826</v>
      </c>
    </row>
    <row r="2084" spans="1:14" x14ac:dyDescent="0.25">
      <c r="A2084" t="s">
        <v>117</v>
      </c>
      <c r="B2084" t="s">
        <v>102</v>
      </c>
      <c r="C2084">
        <v>0.1</v>
      </c>
      <c r="D2084">
        <v>1</v>
      </c>
      <c r="E2084">
        <v>9.9999999999999995E-7</v>
      </c>
      <c r="F2084" t="s">
        <v>24</v>
      </c>
      <c r="G2084" t="s">
        <v>23</v>
      </c>
      <c r="H2084">
        <v>5</v>
      </c>
      <c r="I2084">
        <v>20</v>
      </c>
      <c r="J2084" t="s">
        <v>21</v>
      </c>
      <c r="K2084">
        <v>0.27</v>
      </c>
      <c r="L2084">
        <v>3.5</v>
      </c>
      <c r="M2084">
        <v>0.22313</v>
      </c>
      <c r="N2084">
        <v>3.5466000000000002</v>
      </c>
    </row>
    <row r="2085" spans="1:14" x14ac:dyDescent="0.25">
      <c r="A2085" t="s">
        <v>117</v>
      </c>
      <c r="B2085" t="s">
        <v>102</v>
      </c>
      <c r="C2085">
        <v>0.1</v>
      </c>
      <c r="D2085">
        <v>1</v>
      </c>
      <c r="E2085">
        <v>1.0000000000000001E-5</v>
      </c>
      <c r="F2085" t="s">
        <v>24</v>
      </c>
      <c r="G2085" t="s">
        <v>23</v>
      </c>
      <c r="H2085">
        <v>5</v>
      </c>
      <c r="I2085">
        <v>20</v>
      </c>
      <c r="J2085" t="s">
        <v>21</v>
      </c>
      <c r="K2085">
        <v>0.27</v>
      </c>
      <c r="L2085">
        <v>3.5331000000000001</v>
      </c>
      <c r="M2085">
        <v>0.22319</v>
      </c>
      <c r="N2085">
        <v>3.5466000000000002</v>
      </c>
    </row>
    <row r="2086" spans="1:14" x14ac:dyDescent="0.25">
      <c r="A2086" t="s">
        <v>117</v>
      </c>
      <c r="B2086" t="s">
        <v>102</v>
      </c>
      <c r="C2086">
        <v>0.1</v>
      </c>
      <c r="D2086">
        <v>1</v>
      </c>
      <c r="E2086">
        <v>1E-4</v>
      </c>
      <c r="F2086" t="s">
        <v>24</v>
      </c>
      <c r="G2086" t="s">
        <v>23</v>
      </c>
      <c r="H2086">
        <v>5</v>
      </c>
      <c r="I2086">
        <v>20</v>
      </c>
      <c r="J2086" t="s">
        <v>21</v>
      </c>
      <c r="K2086">
        <v>0.27</v>
      </c>
      <c r="L2086">
        <v>3.5337999999999998</v>
      </c>
      <c r="M2086">
        <v>0.22642000000000001</v>
      </c>
      <c r="N2086">
        <v>3.5438000000000001</v>
      </c>
    </row>
    <row r="2087" spans="1:14" x14ac:dyDescent="0.25">
      <c r="A2087" t="s">
        <v>117</v>
      </c>
      <c r="B2087" t="s">
        <v>102</v>
      </c>
      <c r="C2087">
        <v>0.1</v>
      </c>
      <c r="D2087">
        <v>1</v>
      </c>
      <c r="E2087">
        <v>1E-3</v>
      </c>
      <c r="F2087" t="s">
        <v>24</v>
      </c>
      <c r="G2087" t="s">
        <v>23</v>
      </c>
      <c r="H2087">
        <v>5</v>
      </c>
      <c r="I2087">
        <v>20</v>
      </c>
      <c r="J2087" t="s">
        <v>21</v>
      </c>
      <c r="K2087">
        <v>0.48562</v>
      </c>
      <c r="L2087">
        <v>3.3290000000000002</v>
      </c>
      <c r="M2087">
        <v>0.48418</v>
      </c>
      <c r="N2087">
        <v>3.3296999999999999</v>
      </c>
    </row>
    <row r="2088" spans="1:14" x14ac:dyDescent="0.25">
      <c r="A2088" t="s">
        <v>117</v>
      </c>
      <c r="B2088" t="s">
        <v>102</v>
      </c>
      <c r="C2088">
        <v>0.1</v>
      </c>
      <c r="D2088">
        <v>1</v>
      </c>
      <c r="E2088">
        <v>0.01</v>
      </c>
      <c r="F2088" t="s">
        <v>24</v>
      </c>
      <c r="G2088" t="s">
        <v>23</v>
      </c>
      <c r="H2088">
        <v>5</v>
      </c>
      <c r="I2088">
        <v>20</v>
      </c>
      <c r="J2088" t="s">
        <v>21</v>
      </c>
      <c r="K2088">
        <v>5.6818</v>
      </c>
      <c r="L2088">
        <v>1.2155</v>
      </c>
      <c r="M2088">
        <v>5.6810999999999998</v>
      </c>
      <c r="N2088">
        <v>1.2145999999999999</v>
      </c>
    </row>
    <row r="2089" spans="1:14" x14ac:dyDescent="0.25">
      <c r="A2089" t="s">
        <v>117</v>
      </c>
      <c r="B2089" t="s">
        <v>102</v>
      </c>
      <c r="C2089">
        <v>0.1</v>
      </c>
      <c r="D2089">
        <v>1</v>
      </c>
      <c r="E2089">
        <v>9.9999999999999995E-7</v>
      </c>
      <c r="F2089" t="s">
        <v>24</v>
      </c>
      <c r="G2089" t="s">
        <v>23</v>
      </c>
      <c r="H2089">
        <v>20</v>
      </c>
      <c r="I2089">
        <v>50</v>
      </c>
      <c r="J2089" t="s">
        <v>21</v>
      </c>
      <c r="K2089">
        <v>0.47</v>
      </c>
      <c r="L2089">
        <v>12</v>
      </c>
      <c r="M2089">
        <v>0.44152000000000002</v>
      </c>
      <c r="N2089">
        <v>11.792</v>
      </c>
    </row>
    <row r="2090" spans="1:14" x14ac:dyDescent="0.25">
      <c r="A2090" t="s">
        <v>117</v>
      </c>
      <c r="B2090" t="s">
        <v>102</v>
      </c>
      <c r="C2090">
        <v>0.1</v>
      </c>
      <c r="D2090">
        <v>1</v>
      </c>
      <c r="E2090">
        <v>1.0000000000000001E-5</v>
      </c>
      <c r="F2090" t="s">
        <v>24</v>
      </c>
      <c r="G2090" t="s">
        <v>23</v>
      </c>
      <c r="H2090">
        <v>20</v>
      </c>
      <c r="I2090">
        <v>50</v>
      </c>
      <c r="J2090" t="s">
        <v>21</v>
      </c>
      <c r="K2090">
        <v>0.47</v>
      </c>
      <c r="L2090">
        <v>12</v>
      </c>
      <c r="M2090">
        <v>0.44162000000000001</v>
      </c>
      <c r="N2090">
        <v>11.792</v>
      </c>
    </row>
    <row r="2091" spans="1:14" x14ac:dyDescent="0.25">
      <c r="A2091" t="s">
        <v>117</v>
      </c>
      <c r="B2091" t="s">
        <v>102</v>
      </c>
      <c r="C2091">
        <v>0.1</v>
      </c>
      <c r="D2091">
        <v>1</v>
      </c>
      <c r="E2091">
        <v>1E-4</v>
      </c>
      <c r="F2091" t="s">
        <v>24</v>
      </c>
      <c r="G2091" t="s">
        <v>23</v>
      </c>
      <c r="H2091">
        <v>20</v>
      </c>
      <c r="I2091">
        <v>50</v>
      </c>
      <c r="J2091" t="s">
        <v>21</v>
      </c>
      <c r="K2091">
        <v>0.47</v>
      </c>
      <c r="L2091">
        <v>12</v>
      </c>
      <c r="M2091">
        <v>0.44312000000000001</v>
      </c>
      <c r="N2091">
        <v>11.791</v>
      </c>
    </row>
    <row r="2092" spans="1:14" x14ac:dyDescent="0.25">
      <c r="A2092" t="s">
        <v>117</v>
      </c>
      <c r="B2092" t="s">
        <v>102</v>
      </c>
      <c r="C2092">
        <v>0.1</v>
      </c>
      <c r="D2092">
        <v>1</v>
      </c>
      <c r="E2092">
        <v>1E-3</v>
      </c>
      <c r="F2092" t="s">
        <v>24</v>
      </c>
      <c r="G2092" t="s">
        <v>23</v>
      </c>
      <c r="H2092">
        <v>20</v>
      </c>
      <c r="I2092">
        <v>50</v>
      </c>
      <c r="J2092" t="s">
        <v>21</v>
      </c>
      <c r="K2092">
        <v>0.53612000000000004</v>
      </c>
      <c r="L2092">
        <v>11.933999999999999</v>
      </c>
      <c r="M2092">
        <v>0.5524</v>
      </c>
      <c r="N2092">
        <v>11.696999999999999</v>
      </c>
    </row>
    <row r="2093" spans="1:14" x14ac:dyDescent="0.25">
      <c r="A2093" t="s">
        <v>117</v>
      </c>
      <c r="B2093" t="s">
        <v>102</v>
      </c>
      <c r="C2093">
        <v>0.1</v>
      </c>
      <c r="D2093">
        <v>1</v>
      </c>
      <c r="E2093">
        <v>0.01</v>
      </c>
      <c r="F2093" t="s">
        <v>24</v>
      </c>
      <c r="G2093" t="s">
        <v>23</v>
      </c>
      <c r="H2093">
        <v>20</v>
      </c>
      <c r="I2093">
        <v>50</v>
      </c>
      <c r="J2093" t="s">
        <v>21</v>
      </c>
      <c r="K2093">
        <v>5.1677999999999997</v>
      </c>
      <c r="L2093">
        <v>8.3948999999999998</v>
      </c>
      <c r="M2093">
        <v>5.1615000000000002</v>
      </c>
      <c r="N2093">
        <v>8.3731000000000009</v>
      </c>
    </row>
    <row r="2094" spans="1:14" x14ac:dyDescent="0.25">
      <c r="A2094" t="s">
        <v>117</v>
      </c>
      <c r="B2094" t="s">
        <v>102</v>
      </c>
      <c r="C2094">
        <v>1</v>
      </c>
      <c r="D2094">
        <v>10</v>
      </c>
      <c r="E2094">
        <v>1.0000000000000001E-5</v>
      </c>
      <c r="F2094" t="s">
        <v>24</v>
      </c>
      <c r="G2094" t="s">
        <v>23</v>
      </c>
      <c r="H2094">
        <v>1E-3</v>
      </c>
      <c r="I2094">
        <v>0.05</v>
      </c>
      <c r="J2094" t="s">
        <v>21</v>
      </c>
      <c r="K2094">
        <v>0.55000000000000004</v>
      </c>
      <c r="L2094">
        <v>0.12</v>
      </c>
      <c r="M2094">
        <v>0.51998999999999995</v>
      </c>
      <c r="N2094">
        <v>9.3087000000000003E-2</v>
      </c>
    </row>
    <row r="2095" spans="1:14" x14ac:dyDescent="0.25">
      <c r="A2095" t="s">
        <v>117</v>
      </c>
      <c r="B2095" t="s">
        <v>102</v>
      </c>
      <c r="C2095">
        <v>1</v>
      </c>
      <c r="D2095">
        <v>10</v>
      </c>
      <c r="E2095">
        <v>1E-4</v>
      </c>
      <c r="F2095" t="s">
        <v>24</v>
      </c>
      <c r="G2095" t="s">
        <v>23</v>
      </c>
      <c r="H2095">
        <v>1E-3</v>
      </c>
      <c r="I2095">
        <v>0.05</v>
      </c>
      <c r="J2095" t="s">
        <v>21</v>
      </c>
      <c r="K2095">
        <v>0.55000000000000004</v>
      </c>
      <c r="L2095">
        <v>0.12</v>
      </c>
      <c r="M2095">
        <v>0.52375000000000005</v>
      </c>
      <c r="N2095">
        <v>9.2860999999999999E-2</v>
      </c>
    </row>
    <row r="2096" spans="1:14" x14ac:dyDescent="0.25">
      <c r="A2096" t="s">
        <v>117</v>
      </c>
      <c r="B2096" t="s">
        <v>102</v>
      </c>
      <c r="C2096">
        <v>1</v>
      </c>
      <c r="D2096">
        <v>10</v>
      </c>
      <c r="E2096">
        <v>1E-3</v>
      </c>
      <c r="F2096" t="s">
        <v>24</v>
      </c>
      <c r="G2096" t="s">
        <v>23</v>
      </c>
      <c r="H2096">
        <v>1E-3</v>
      </c>
      <c r="I2096">
        <v>0.05</v>
      </c>
      <c r="J2096" t="s">
        <v>21</v>
      </c>
      <c r="K2096">
        <v>0.75909000000000004</v>
      </c>
      <c r="L2096">
        <v>9.9090999999999999E-2</v>
      </c>
      <c r="M2096">
        <v>0.76541999999999999</v>
      </c>
      <c r="N2096">
        <v>7.9774999999999999E-2</v>
      </c>
    </row>
    <row r="2097" spans="1:14" x14ac:dyDescent="0.25">
      <c r="A2097" t="s">
        <v>117</v>
      </c>
      <c r="B2097" t="s">
        <v>102</v>
      </c>
      <c r="C2097">
        <v>1</v>
      </c>
      <c r="D2097">
        <v>10</v>
      </c>
      <c r="E2097">
        <v>0.01</v>
      </c>
      <c r="F2097" t="s">
        <v>24</v>
      </c>
      <c r="G2097" t="s">
        <v>23</v>
      </c>
      <c r="H2097">
        <v>1E-3</v>
      </c>
      <c r="I2097">
        <v>0.05</v>
      </c>
      <c r="J2097" t="s">
        <v>21</v>
      </c>
      <c r="K2097">
        <v>5.7991999999999999</v>
      </c>
      <c r="L2097">
        <v>1.6313000000000001E-2</v>
      </c>
      <c r="M2097">
        <v>5.7915999999999999</v>
      </c>
      <c r="N2097">
        <v>1.6333E-2</v>
      </c>
    </row>
    <row r="2098" spans="1:14" x14ac:dyDescent="0.25">
      <c r="A2098" t="s">
        <v>117</v>
      </c>
      <c r="B2098" t="s">
        <v>102</v>
      </c>
      <c r="C2098">
        <v>1</v>
      </c>
      <c r="D2098">
        <v>10</v>
      </c>
      <c r="E2098">
        <v>0.1</v>
      </c>
      <c r="F2098" t="s">
        <v>24</v>
      </c>
      <c r="G2098" t="s">
        <v>23</v>
      </c>
      <c r="H2098">
        <v>1E-3</v>
      </c>
      <c r="I2098">
        <v>0.05</v>
      </c>
      <c r="J2098" t="s">
        <v>21</v>
      </c>
      <c r="K2098">
        <v>57.741</v>
      </c>
      <c r="L2098">
        <v>1.6634E-3</v>
      </c>
      <c r="M2098">
        <v>57.738</v>
      </c>
      <c r="N2098">
        <v>1.6635E-3</v>
      </c>
    </row>
    <row r="2099" spans="1:14" x14ac:dyDescent="0.25">
      <c r="A2099" t="s">
        <v>117</v>
      </c>
      <c r="B2099" t="s">
        <v>102</v>
      </c>
      <c r="C2099">
        <v>1</v>
      </c>
      <c r="D2099">
        <v>10</v>
      </c>
      <c r="E2099">
        <v>1.0000000000000001E-5</v>
      </c>
      <c r="F2099" t="s">
        <v>24</v>
      </c>
      <c r="G2099" t="s">
        <v>23</v>
      </c>
      <c r="H2099">
        <v>0.05</v>
      </c>
      <c r="I2099">
        <v>1</v>
      </c>
      <c r="J2099" t="s">
        <v>21</v>
      </c>
      <c r="K2099">
        <v>0.46</v>
      </c>
      <c r="L2099">
        <v>0.17</v>
      </c>
      <c r="M2099">
        <v>0.49897000000000002</v>
      </c>
      <c r="N2099">
        <v>0.12063</v>
      </c>
    </row>
    <row r="2100" spans="1:14" x14ac:dyDescent="0.25">
      <c r="A2100" t="s">
        <v>117</v>
      </c>
      <c r="B2100" t="s">
        <v>102</v>
      </c>
      <c r="C2100">
        <v>1</v>
      </c>
      <c r="D2100">
        <v>10</v>
      </c>
      <c r="E2100">
        <v>1E-4</v>
      </c>
      <c r="F2100" t="s">
        <v>24</v>
      </c>
      <c r="G2100" t="s">
        <v>23</v>
      </c>
      <c r="H2100">
        <v>0.05</v>
      </c>
      <c r="I2100">
        <v>1</v>
      </c>
      <c r="J2100" t="s">
        <v>21</v>
      </c>
      <c r="K2100">
        <v>0.46</v>
      </c>
      <c r="L2100">
        <v>0.16805999999999999</v>
      </c>
      <c r="M2100">
        <v>0.50268999999999997</v>
      </c>
      <c r="N2100">
        <v>0.12039</v>
      </c>
    </row>
    <row r="2101" spans="1:14" x14ac:dyDescent="0.25">
      <c r="A2101" t="s">
        <v>117</v>
      </c>
      <c r="B2101" t="s">
        <v>102</v>
      </c>
      <c r="C2101">
        <v>1</v>
      </c>
      <c r="D2101">
        <v>10</v>
      </c>
      <c r="E2101">
        <v>1E-3</v>
      </c>
      <c r="F2101" t="s">
        <v>24</v>
      </c>
      <c r="G2101" t="s">
        <v>23</v>
      </c>
      <c r="H2101">
        <v>0.05</v>
      </c>
      <c r="I2101">
        <v>1</v>
      </c>
      <c r="J2101" t="s">
        <v>21</v>
      </c>
      <c r="K2101">
        <v>0.72094000000000003</v>
      </c>
      <c r="L2101">
        <v>0.14191000000000001</v>
      </c>
      <c r="M2101">
        <v>0.74419000000000002</v>
      </c>
      <c r="N2101">
        <v>0.10576000000000001</v>
      </c>
    </row>
    <row r="2102" spans="1:14" x14ac:dyDescent="0.25">
      <c r="A2102" t="s">
        <v>117</v>
      </c>
      <c r="B2102" t="s">
        <v>102</v>
      </c>
      <c r="C2102">
        <v>1</v>
      </c>
      <c r="D2102">
        <v>10</v>
      </c>
      <c r="E2102">
        <v>0.01</v>
      </c>
      <c r="F2102" t="s">
        <v>24</v>
      </c>
      <c r="G2102" t="s">
        <v>23</v>
      </c>
      <c r="H2102">
        <v>0.05</v>
      </c>
      <c r="I2102">
        <v>1</v>
      </c>
      <c r="J2102" t="s">
        <v>21</v>
      </c>
      <c r="K2102">
        <v>5.7925000000000004</v>
      </c>
      <c r="L2102">
        <v>2.3675999999999999E-2</v>
      </c>
      <c r="M2102">
        <v>5.7849000000000004</v>
      </c>
      <c r="N2102">
        <v>2.3706000000000001E-2</v>
      </c>
    </row>
    <row r="2103" spans="1:14" x14ac:dyDescent="0.25">
      <c r="A2103" t="s">
        <v>117</v>
      </c>
      <c r="B2103" t="s">
        <v>102</v>
      </c>
      <c r="C2103">
        <v>1</v>
      </c>
      <c r="D2103">
        <v>10</v>
      </c>
      <c r="E2103">
        <v>0.1</v>
      </c>
      <c r="F2103" t="s">
        <v>24</v>
      </c>
      <c r="G2103" t="s">
        <v>23</v>
      </c>
      <c r="H2103">
        <v>0.05</v>
      </c>
      <c r="I2103">
        <v>1</v>
      </c>
      <c r="J2103" t="s">
        <v>21</v>
      </c>
      <c r="K2103">
        <v>57.74</v>
      </c>
      <c r="L2103">
        <v>2.428E-3</v>
      </c>
      <c r="M2103">
        <v>57.737000000000002</v>
      </c>
      <c r="N2103">
        <v>2.4282000000000001E-3</v>
      </c>
    </row>
    <row r="2104" spans="1:14" x14ac:dyDescent="0.25">
      <c r="A2104" t="s">
        <v>117</v>
      </c>
      <c r="B2104" t="s">
        <v>102</v>
      </c>
      <c r="C2104">
        <v>1</v>
      </c>
      <c r="D2104">
        <v>10</v>
      </c>
      <c r="E2104">
        <v>1.0000000000000001E-5</v>
      </c>
      <c r="F2104" t="s">
        <v>24</v>
      </c>
      <c r="G2104" t="s">
        <v>23</v>
      </c>
      <c r="H2104">
        <v>1</v>
      </c>
      <c r="I2104">
        <v>5</v>
      </c>
      <c r="J2104" t="s">
        <v>21</v>
      </c>
      <c r="K2104">
        <v>1.4</v>
      </c>
      <c r="L2104">
        <v>0.66</v>
      </c>
      <c r="M2104">
        <v>1.3260000000000001</v>
      </c>
      <c r="N2104">
        <v>0.66217999999999999</v>
      </c>
    </row>
    <row r="2105" spans="1:14" x14ac:dyDescent="0.25">
      <c r="A2105" t="s">
        <v>117</v>
      </c>
      <c r="B2105" t="s">
        <v>102</v>
      </c>
      <c r="C2105">
        <v>1</v>
      </c>
      <c r="D2105">
        <v>10</v>
      </c>
      <c r="E2105">
        <v>1E-4</v>
      </c>
      <c r="F2105" t="s">
        <v>24</v>
      </c>
      <c r="G2105" t="s">
        <v>23</v>
      </c>
      <c r="H2105">
        <v>1</v>
      </c>
      <c r="I2105">
        <v>5</v>
      </c>
      <c r="J2105" t="s">
        <v>21</v>
      </c>
      <c r="K2105">
        <v>1.4</v>
      </c>
      <c r="L2105">
        <v>0.66168000000000005</v>
      </c>
      <c r="M2105">
        <v>1.3279000000000001</v>
      </c>
      <c r="N2105">
        <v>0.66195999999999999</v>
      </c>
    </row>
    <row r="2106" spans="1:14" x14ac:dyDescent="0.25">
      <c r="A2106" t="s">
        <v>117</v>
      </c>
      <c r="B2106" t="s">
        <v>102</v>
      </c>
      <c r="C2106">
        <v>1</v>
      </c>
      <c r="D2106">
        <v>10</v>
      </c>
      <c r="E2106">
        <v>1E-3</v>
      </c>
      <c r="F2106" t="s">
        <v>24</v>
      </c>
      <c r="G2106" t="s">
        <v>23</v>
      </c>
      <c r="H2106">
        <v>1</v>
      </c>
      <c r="I2106">
        <v>5</v>
      </c>
      <c r="J2106" t="s">
        <v>21</v>
      </c>
      <c r="K2106">
        <v>1.4676</v>
      </c>
      <c r="L2106">
        <v>0.64571999999999996</v>
      </c>
      <c r="M2106">
        <v>1.4594</v>
      </c>
      <c r="N2106">
        <v>0.64664999999999995</v>
      </c>
    </row>
    <row r="2107" spans="1:14" x14ac:dyDescent="0.25">
      <c r="A2107" t="s">
        <v>117</v>
      </c>
      <c r="B2107" t="s">
        <v>102</v>
      </c>
      <c r="C2107">
        <v>1</v>
      </c>
      <c r="D2107">
        <v>10</v>
      </c>
      <c r="E2107">
        <v>0.01</v>
      </c>
      <c r="F2107" t="s">
        <v>24</v>
      </c>
      <c r="G2107" t="s">
        <v>23</v>
      </c>
      <c r="H2107">
        <v>1</v>
      </c>
      <c r="I2107">
        <v>5</v>
      </c>
      <c r="J2107" t="s">
        <v>21</v>
      </c>
      <c r="K2107">
        <v>5.82</v>
      </c>
      <c r="L2107">
        <v>0.34986</v>
      </c>
      <c r="M2107">
        <v>5.8127000000000004</v>
      </c>
      <c r="N2107">
        <v>0.35015000000000002</v>
      </c>
    </row>
    <row r="2108" spans="1:14" x14ac:dyDescent="0.25">
      <c r="A2108" t="s">
        <v>117</v>
      </c>
      <c r="B2108" t="s">
        <v>102</v>
      </c>
      <c r="C2108">
        <v>1</v>
      </c>
      <c r="D2108">
        <v>10</v>
      </c>
      <c r="E2108">
        <v>0.1</v>
      </c>
      <c r="F2108" t="s">
        <v>24</v>
      </c>
      <c r="G2108" t="s">
        <v>23</v>
      </c>
      <c r="H2108">
        <v>1</v>
      </c>
      <c r="I2108">
        <v>5</v>
      </c>
      <c r="J2108" t="s">
        <v>21</v>
      </c>
      <c r="K2108">
        <v>57.725000000000001</v>
      </c>
      <c r="L2108">
        <v>4.4886000000000002E-2</v>
      </c>
      <c r="M2108">
        <v>57.722000000000001</v>
      </c>
      <c r="N2108">
        <v>4.4888999999999998E-2</v>
      </c>
    </row>
    <row r="2109" spans="1:14" x14ac:dyDescent="0.25">
      <c r="A2109" t="s">
        <v>117</v>
      </c>
      <c r="B2109" t="s">
        <v>102</v>
      </c>
      <c r="C2109">
        <v>10</v>
      </c>
      <c r="D2109">
        <v>20</v>
      </c>
      <c r="E2109">
        <v>1.0000000000000001E-5</v>
      </c>
      <c r="F2109" t="s">
        <v>24</v>
      </c>
      <c r="G2109" t="s">
        <v>23</v>
      </c>
      <c r="H2109">
        <v>1E-3</v>
      </c>
      <c r="I2109">
        <v>0.05</v>
      </c>
      <c r="J2109" t="s">
        <v>21</v>
      </c>
      <c r="K2109">
        <v>0.92</v>
      </c>
      <c r="L2109">
        <v>0.49</v>
      </c>
      <c r="M2109">
        <v>4.6374000000000004</v>
      </c>
      <c r="N2109">
        <v>8.1764000000000003E-2</v>
      </c>
    </row>
    <row r="2110" spans="1:14" x14ac:dyDescent="0.25">
      <c r="A2110" t="s">
        <v>117</v>
      </c>
      <c r="B2110" t="s">
        <v>102</v>
      </c>
      <c r="C2110">
        <v>10</v>
      </c>
      <c r="D2110">
        <v>20</v>
      </c>
      <c r="E2110">
        <v>1E-4</v>
      </c>
      <c r="F2110" t="s">
        <v>24</v>
      </c>
      <c r="G2110" t="s">
        <v>23</v>
      </c>
      <c r="H2110">
        <v>1E-3</v>
      </c>
      <c r="I2110">
        <v>0.05</v>
      </c>
      <c r="J2110" t="s">
        <v>21</v>
      </c>
      <c r="K2110">
        <v>0.92</v>
      </c>
      <c r="L2110">
        <v>0.49</v>
      </c>
      <c r="M2110">
        <v>4.6379000000000001</v>
      </c>
      <c r="N2110">
        <v>8.1758999999999998E-2</v>
      </c>
    </row>
    <row r="2111" spans="1:14" x14ac:dyDescent="0.25">
      <c r="A2111" t="s">
        <v>117</v>
      </c>
      <c r="B2111" t="s">
        <v>102</v>
      </c>
      <c r="C2111">
        <v>10</v>
      </c>
      <c r="D2111">
        <v>20</v>
      </c>
      <c r="E2111">
        <v>1E-3</v>
      </c>
      <c r="F2111" t="s">
        <v>24</v>
      </c>
      <c r="G2111" t="s">
        <v>23</v>
      </c>
      <c r="H2111">
        <v>1E-3</v>
      </c>
      <c r="I2111">
        <v>0.05</v>
      </c>
      <c r="J2111" t="s">
        <v>21</v>
      </c>
      <c r="K2111">
        <v>0.92</v>
      </c>
      <c r="L2111">
        <v>0.49</v>
      </c>
      <c r="M2111">
        <v>4.6723999999999997</v>
      </c>
      <c r="N2111">
        <v>8.1363000000000005E-2</v>
      </c>
    </row>
    <row r="2112" spans="1:14" x14ac:dyDescent="0.25">
      <c r="A2112" t="s">
        <v>117</v>
      </c>
      <c r="B2112" t="s">
        <v>102</v>
      </c>
      <c r="C2112">
        <v>10</v>
      </c>
      <c r="D2112">
        <v>20</v>
      </c>
      <c r="E2112">
        <v>0.01</v>
      </c>
      <c r="F2112" t="s">
        <v>24</v>
      </c>
      <c r="G2112" t="s">
        <v>23</v>
      </c>
      <c r="H2112">
        <v>1E-3</v>
      </c>
      <c r="I2112">
        <v>0.05</v>
      </c>
      <c r="J2112" t="s">
        <v>21</v>
      </c>
      <c r="K2112">
        <v>5.1798999999999999</v>
      </c>
      <c r="L2112">
        <v>0.27700999999999998</v>
      </c>
      <c r="M2112">
        <v>7.3621999999999996</v>
      </c>
      <c r="N2112">
        <v>5.8217999999999999E-2</v>
      </c>
    </row>
    <row r="2113" spans="1:16" x14ac:dyDescent="0.25">
      <c r="A2113" t="s">
        <v>117</v>
      </c>
      <c r="B2113" t="s">
        <v>102</v>
      </c>
      <c r="C2113">
        <v>10</v>
      </c>
      <c r="D2113">
        <v>20</v>
      </c>
      <c r="E2113">
        <v>0.1</v>
      </c>
      <c r="F2113" t="s">
        <v>24</v>
      </c>
      <c r="G2113" t="s">
        <v>23</v>
      </c>
      <c r="H2113">
        <v>1E-3</v>
      </c>
      <c r="I2113">
        <v>0.05</v>
      </c>
      <c r="J2113" t="s">
        <v>21</v>
      </c>
      <c r="K2113">
        <v>57.914000000000001</v>
      </c>
      <c r="L2113">
        <v>8.2611000000000004E-3</v>
      </c>
      <c r="M2113">
        <v>57.911000000000001</v>
      </c>
      <c r="N2113">
        <v>8.2615999999999992E-3</v>
      </c>
    </row>
    <row r="2114" spans="1:16" x14ac:dyDescent="0.25">
      <c r="A2114" t="s">
        <v>117</v>
      </c>
      <c r="B2114" t="s">
        <v>102</v>
      </c>
      <c r="C2114">
        <v>10</v>
      </c>
      <c r="D2114">
        <v>20</v>
      </c>
      <c r="E2114">
        <v>1.0000000000000001E-5</v>
      </c>
      <c r="F2114" t="s">
        <v>24</v>
      </c>
      <c r="G2114" t="s">
        <v>23</v>
      </c>
      <c r="H2114">
        <v>0.05</v>
      </c>
      <c r="I2114">
        <v>1</v>
      </c>
      <c r="J2114" t="s">
        <v>21</v>
      </c>
      <c r="K2114">
        <v>0</v>
      </c>
      <c r="L2114">
        <v>0.5</v>
      </c>
      <c r="M2114">
        <v>2.1831999999999998</v>
      </c>
      <c r="N2114">
        <v>0.11355999999999999</v>
      </c>
    </row>
    <row r="2115" spans="1:16" x14ac:dyDescent="0.25">
      <c r="A2115" t="s">
        <v>117</v>
      </c>
      <c r="B2115" t="s">
        <v>102</v>
      </c>
      <c r="C2115">
        <v>10</v>
      </c>
      <c r="D2115">
        <v>20</v>
      </c>
      <c r="E2115">
        <v>1E-4</v>
      </c>
      <c r="F2115" t="s">
        <v>24</v>
      </c>
      <c r="G2115" t="s">
        <v>23</v>
      </c>
      <c r="H2115">
        <v>0.05</v>
      </c>
      <c r="I2115">
        <v>1</v>
      </c>
      <c r="J2115" t="s">
        <v>21</v>
      </c>
      <c r="K2115">
        <v>0</v>
      </c>
      <c r="L2115">
        <v>0.5</v>
      </c>
      <c r="M2115">
        <v>2.1840999999999999</v>
      </c>
      <c r="N2115">
        <v>0.11354</v>
      </c>
    </row>
    <row r="2116" spans="1:16" x14ac:dyDescent="0.25">
      <c r="A2116" t="s">
        <v>117</v>
      </c>
      <c r="B2116" t="s">
        <v>102</v>
      </c>
      <c r="C2116">
        <v>10</v>
      </c>
      <c r="D2116">
        <v>20</v>
      </c>
      <c r="E2116">
        <v>1E-3</v>
      </c>
      <c r="F2116" t="s">
        <v>24</v>
      </c>
      <c r="G2116" t="s">
        <v>23</v>
      </c>
      <c r="H2116">
        <v>0.05</v>
      </c>
      <c r="I2116">
        <v>1</v>
      </c>
      <c r="J2116" t="s">
        <v>21</v>
      </c>
      <c r="K2116">
        <v>0</v>
      </c>
      <c r="L2116">
        <v>0.5</v>
      </c>
      <c r="M2116">
        <v>2.2467000000000001</v>
      </c>
      <c r="N2116">
        <v>0.11228</v>
      </c>
    </row>
    <row r="2117" spans="1:16" x14ac:dyDescent="0.25">
      <c r="A2117" t="s">
        <v>117</v>
      </c>
      <c r="B2117" t="s">
        <v>102</v>
      </c>
      <c r="C2117">
        <v>10</v>
      </c>
      <c r="D2117">
        <v>20</v>
      </c>
      <c r="E2117">
        <v>0.01</v>
      </c>
      <c r="F2117" t="s">
        <v>24</v>
      </c>
      <c r="G2117" t="s">
        <v>23</v>
      </c>
      <c r="H2117">
        <v>0.05</v>
      </c>
      <c r="I2117">
        <v>1</v>
      </c>
      <c r="J2117" t="s">
        <v>21</v>
      </c>
      <c r="K2117">
        <v>3.3353999999999999</v>
      </c>
      <c r="L2117">
        <v>0.33323000000000003</v>
      </c>
      <c r="M2117">
        <v>6.0285000000000002</v>
      </c>
      <c r="N2117">
        <v>6.3256000000000007E-2</v>
      </c>
    </row>
    <row r="2118" spans="1:16" x14ac:dyDescent="0.25">
      <c r="A2118" t="s">
        <v>117</v>
      </c>
      <c r="B2118" t="s">
        <v>102</v>
      </c>
      <c r="C2118">
        <v>10</v>
      </c>
      <c r="D2118">
        <v>20</v>
      </c>
      <c r="E2118">
        <v>0.1</v>
      </c>
      <c r="F2118" t="s">
        <v>24</v>
      </c>
      <c r="G2118" t="s">
        <v>23</v>
      </c>
      <c r="H2118">
        <v>0.05</v>
      </c>
      <c r="I2118">
        <v>1</v>
      </c>
      <c r="J2118" t="s">
        <v>21</v>
      </c>
      <c r="K2118">
        <v>57.758000000000003</v>
      </c>
      <c r="L2118">
        <v>7.6264000000000002E-3</v>
      </c>
      <c r="M2118" s="168">
        <v>57.755000000000003</v>
      </c>
      <c r="N2118" s="168">
        <v>7.6268000000000004E-3</v>
      </c>
    </row>
    <row r="2119" spans="1:16" x14ac:dyDescent="0.25">
      <c r="A2119" t="s">
        <v>117</v>
      </c>
      <c r="B2119" t="s">
        <v>102</v>
      </c>
      <c r="C2119">
        <v>10</v>
      </c>
      <c r="D2119">
        <v>20</v>
      </c>
      <c r="E2119">
        <v>1.0000000000000001E-5</v>
      </c>
      <c r="F2119" t="s">
        <v>24</v>
      </c>
      <c r="G2119" t="s">
        <v>23</v>
      </c>
      <c r="H2119">
        <v>1</v>
      </c>
      <c r="I2119">
        <v>5</v>
      </c>
      <c r="J2119" t="s">
        <v>21</v>
      </c>
      <c r="K2119">
        <v>0</v>
      </c>
      <c r="L2119">
        <v>0.95</v>
      </c>
      <c r="M2119" s="168">
        <v>1.0702</v>
      </c>
      <c r="N2119" s="168">
        <v>0.65986999999999996</v>
      </c>
    </row>
    <row r="2120" spans="1:16" x14ac:dyDescent="0.25">
      <c r="A2120" t="s">
        <v>117</v>
      </c>
      <c r="B2120" t="s">
        <v>102</v>
      </c>
      <c r="C2120">
        <v>10</v>
      </c>
      <c r="D2120">
        <v>20</v>
      </c>
      <c r="E2120">
        <v>1E-4</v>
      </c>
      <c r="F2120" t="s">
        <v>24</v>
      </c>
      <c r="G2120" t="s">
        <v>23</v>
      </c>
      <c r="H2120">
        <v>1</v>
      </c>
      <c r="I2120">
        <v>5</v>
      </c>
      <c r="J2120" t="s">
        <v>21</v>
      </c>
      <c r="K2120">
        <v>0</v>
      </c>
      <c r="L2120">
        <v>0.95</v>
      </c>
      <c r="M2120" s="168">
        <v>1.0706</v>
      </c>
      <c r="N2120" s="168">
        <v>0.65986</v>
      </c>
    </row>
    <row r="2121" spans="1:16" x14ac:dyDescent="0.25">
      <c r="A2121" t="s">
        <v>117</v>
      </c>
      <c r="B2121" t="s">
        <v>102</v>
      </c>
      <c r="C2121">
        <v>10</v>
      </c>
      <c r="D2121">
        <v>20</v>
      </c>
      <c r="E2121">
        <v>1E-3</v>
      </c>
      <c r="F2121" t="s">
        <v>24</v>
      </c>
      <c r="G2121" t="s">
        <v>23</v>
      </c>
      <c r="H2121">
        <v>1</v>
      </c>
      <c r="I2121">
        <v>5</v>
      </c>
      <c r="J2121" t="s">
        <v>21</v>
      </c>
      <c r="K2121" s="168">
        <v>0</v>
      </c>
      <c r="L2121" s="168">
        <v>0.95</v>
      </c>
      <c r="M2121" s="168">
        <v>1.1025</v>
      </c>
      <c r="N2121" s="168">
        <v>0.65885000000000005</v>
      </c>
    </row>
    <row r="2122" spans="1:16" x14ac:dyDescent="0.25">
      <c r="A2122" t="s">
        <v>117</v>
      </c>
      <c r="B2122" t="s">
        <v>102</v>
      </c>
      <c r="C2122">
        <v>10</v>
      </c>
      <c r="D2122">
        <v>20</v>
      </c>
      <c r="E2122">
        <v>0.01</v>
      </c>
      <c r="F2122" t="s">
        <v>24</v>
      </c>
      <c r="G2122" t="s">
        <v>23</v>
      </c>
      <c r="H2122">
        <v>1</v>
      </c>
      <c r="I2122">
        <v>5</v>
      </c>
      <c r="J2122" t="s">
        <v>21</v>
      </c>
      <c r="K2122" s="168">
        <v>0.20999000000000001</v>
      </c>
      <c r="L2122" s="168">
        <v>0.9395</v>
      </c>
      <c r="M2122" s="168">
        <v>3.8087</v>
      </c>
      <c r="N2122" s="168">
        <v>0.57918000000000003</v>
      </c>
    </row>
    <row r="2123" spans="1:16" x14ac:dyDescent="0.25">
      <c r="A2123" t="s">
        <v>117</v>
      </c>
      <c r="B2123" t="s">
        <v>102</v>
      </c>
      <c r="C2123">
        <v>10</v>
      </c>
      <c r="D2123">
        <v>20</v>
      </c>
      <c r="E2123">
        <v>0.1</v>
      </c>
      <c r="F2123" t="s">
        <v>24</v>
      </c>
      <c r="G2123" t="s">
        <v>23</v>
      </c>
      <c r="H2123">
        <v>1</v>
      </c>
      <c r="I2123">
        <v>5</v>
      </c>
      <c r="J2123" t="s">
        <v>21</v>
      </c>
      <c r="K2123">
        <v>57.017000000000003</v>
      </c>
      <c r="L2123" s="168">
        <v>0.12296</v>
      </c>
      <c r="M2123">
        <v>57.014000000000003</v>
      </c>
      <c r="N2123" s="168">
        <v>0.12297</v>
      </c>
    </row>
    <row r="2124" spans="1:16" x14ac:dyDescent="0.25">
      <c r="A2124" t="s">
        <v>117</v>
      </c>
      <c r="B2124" t="s">
        <v>29</v>
      </c>
      <c r="C2124">
        <v>0</v>
      </c>
      <c r="D2124">
        <v>40</v>
      </c>
      <c r="E2124">
        <v>1.0000000000000002E-6</v>
      </c>
      <c r="F2124" t="s">
        <v>20</v>
      </c>
      <c r="G2124" t="s">
        <v>20</v>
      </c>
      <c r="K2124">
        <v>0</v>
      </c>
      <c r="L2124" s="168">
        <v>6E-10</v>
      </c>
      <c r="M2124">
        <v>1.0954E-11</v>
      </c>
      <c r="N2124" s="168">
        <v>5.7734999999999998E-10</v>
      </c>
    </row>
    <row r="2125" spans="1:16" x14ac:dyDescent="0.25">
      <c r="A2125" t="s">
        <v>117</v>
      </c>
      <c r="B2125" t="s">
        <v>29</v>
      </c>
      <c r="C2125">
        <v>0</v>
      </c>
      <c r="D2125">
        <v>40</v>
      </c>
      <c r="E2125">
        <v>1.0000000000000001E-5</v>
      </c>
      <c r="F2125" t="s">
        <v>20</v>
      </c>
      <c r="G2125" t="s">
        <v>20</v>
      </c>
      <c r="K2125">
        <v>0</v>
      </c>
      <c r="L2125" s="168">
        <v>6E-10</v>
      </c>
      <c r="M2125">
        <v>2.9716E-11</v>
      </c>
      <c r="N2125" s="168">
        <v>5.7734999999999998E-10</v>
      </c>
    </row>
    <row r="2126" spans="1:16" x14ac:dyDescent="0.25">
      <c r="A2126" t="s">
        <v>117</v>
      </c>
      <c r="B2126" t="s">
        <v>29</v>
      </c>
      <c r="C2126">
        <v>0</v>
      </c>
      <c r="D2126">
        <v>40</v>
      </c>
      <c r="E2126">
        <v>9.9999999999999991E-5</v>
      </c>
      <c r="F2126" t="s">
        <v>20</v>
      </c>
      <c r="G2126" t="s">
        <v>20</v>
      </c>
      <c r="K2126">
        <v>0</v>
      </c>
      <c r="L2126" s="168">
        <v>6E-10</v>
      </c>
      <c r="M2126">
        <v>2.9505000000000001E-9</v>
      </c>
      <c r="N2126" s="168">
        <v>5.7728E-10</v>
      </c>
    </row>
    <row r="2127" spans="1:16" x14ac:dyDescent="0.25">
      <c r="A2127" t="s">
        <v>117</v>
      </c>
      <c r="B2127" t="s">
        <v>29</v>
      </c>
      <c r="C2127">
        <v>0</v>
      </c>
      <c r="D2127">
        <v>40</v>
      </c>
      <c r="E2127">
        <v>1E-3</v>
      </c>
      <c r="F2127" t="s">
        <v>20</v>
      </c>
      <c r="G2127" t="s">
        <v>20</v>
      </c>
      <c r="K2127">
        <v>2.2343999999999999E-7</v>
      </c>
      <c r="L2127" s="168">
        <v>5.9441000000000002E-10</v>
      </c>
      <c r="M2127">
        <v>2.4522999999999998E-7</v>
      </c>
      <c r="N2127" s="168">
        <v>5.7140000000000001E-10</v>
      </c>
      <c r="P2127" s="168"/>
    </row>
    <row r="2128" spans="1:16" x14ac:dyDescent="0.25">
      <c r="A2128" t="s">
        <v>117</v>
      </c>
      <c r="B2128" t="s">
        <v>29</v>
      </c>
      <c r="C2128">
        <v>0</v>
      </c>
      <c r="D2128">
        <v>40</v>
      </c>
      <c r="E2128">
        <v>0.01</v>
      </c>
      <c r="F2128" t="s">
        <v>20</v>
      </c>
      <c r="G2128" t="s">
        <v>20</v>
      </c>
      <c r="K2128">
        <v>5.3364999999999996E-6</v>
      </c>
      <c r="L2128" s="168">
        <v>4.6659000000000004E-10</v>
      </c>
      <c r="M2128">
        <v>5.3407999999999998E-6</v>
      </c>
      <c r="N2128" s="168">
        <v>4.6159999999999999E-10</v>
      </c>
      <c r="P2128" s="168"/>
    </row>
    <row r="2129" spans="1:16" x14ac:dyDescent="0.25">
      <c r="A2129" t="s">
        <v>117</v>
      </c>
      <c r="B2129" t="s">
        <v>29</v>
      </c>
      <c r="C2129">
        <v>0</v>
      </c>
      <c r="D2129">
        <v>40</v>
      </c>
      <c r="E2129">
        <v>0.1</v>
      </c>
      <c r="F2129" t="s">
        <v>20</v>
      </c>
      <c r="G2129" t="s">
        <v>20</v>
      </c>
      <c r="K2129">
        <v>5.7624999999999998E-5</v>
      </c>
      <c r="L2129">
        <v>1.1396E-10</v>
      </c>
      <c r="M2129" s="168">
        <v>5.7277000000000001E-5</v>
      </c>
      <c r="N2129">
        <v>1.1396E-10</v>
      </c>
    </row>
    <row r="2130" spans="1:16" x14ac:dyDescent="0.25">
      <c r="A2130" t="s">
        <v>117</v>
      </c>
      <c r="B2130" t="s">
        <v>29</v>
      </c>
      <c r="C2130">
        <v>0</v>
      </c>
      <c r="D2130">
        <v>40</v>
      </c>
      <c r="E2130">
        <v>1</v>
      </c>
      <c r="F2130" t="s">
        <v>20</v>
      </c>
      <c r="G2130" t="s">
        <v>20</v>
      </c>
      <c r="K2130" s="168">
        <v>5.7733999999999997E-4</v>
      </c>
      <c r="L2130">
        <v>1.1831E-11</v>
      </c>
      <c r="M2130" s="168">
        <v>5.7689000000000004E-4</v>
      </c>
      <c r="N2130">
        <v>1.1831E-11</v>
      </c>
    </row>
    <row r="2131" spans="1:16" x14ac:dyDescent="0.25">
      <c r="A2131" t="s">
        <v>117</v>
      </c>
      <c r="B2131" t="s">
        <v>29</v>
      </c>
      <c r="C2131">
        <v>0</v>
      </c>
      <c r="D2131">
        <v>40</v>
      </c>
      <c r="E2131">
        <v>10</v>
      </c>
      <c r="F2131" t="s">
        <v>20</v>
      </c>
      <c r="G2131" t="s">
        <v>20</v>
      </c>
      <c r="K2131">
        <v>5.7736000000000003E-3</v>
      </c>
      <c r="L2131">
        <v>1.1835999999999999E-12</v>
      </c>
      <c r="M2131">
        <v>5.7730999999999998E-3</v>
      </c>
      <c r="N2131">
        <v>1.1835999999999999E-12</v>
      </c>
    </row>
    <row r="2132" spans="1:16" x14ac:dyDescent="0.25">
      <c r="A2132" t="s">
        <v>117</v>
      </c>
      <c r="B2132" t="s">
        <v>29</v>
      </c>
      <c r="C2132">
        <v>0</v>
      </c>
      <c r="D2132">
        <v>40</v>
      </c>
      <c r="E2132">
        <v>100</v>
      </c>
      <c r="F2132" t="s">
        <v>20</v>
      </c>
      <c r="G2132" t="s">
        <v>20</v>
      </c>
      <c r="K2132">
        <v>5.7736000000000003E-2</v>
      </c>
      <c r="L2132">
        <v>1.1835999999999999E-13</v>
      </c>
      <c r="M2132">
        <v>5.7735000000000002E-2</v>
      </c>
      <c r="N2132">
        <v>1.1835999999999999E-13</v>
      </c>
    </row>
    <row r="2133" spans="1:16" x14ac:dyDescent="0.25">
      <c r="A2133" t="s">
        <v>117</v>
      </c>
      <c r="B2133" t="s">
        <v>29</v>
      </c>
      <c r="C2133">
        <v>0</v>
      </c>
      <c r="D2133">
        <v>40</v>
      </c>
      <c r="E2133">
        <v>1000</v>
      </c>
      <c r="F2133" t="s">
        <v>20</v>
      </c>
      <c r="G2133" t="s">
        <v>20</v>
      </c>
      <c r="K2133">
        <v>0.57735999999999998</v>
      </c>
      <c r="L2133">
        <v>1.1835999999999999E-14</v>
      </c>
      <c r="M2133">
        <v>0.57735000000000003</v>
      </c>
      <c r="N2133">
        <v>1.1835999999999999E-14</v>
      </c>
    </row>
    <row r="2134" spans="1:16" x14ac:dyDescent="0.25">
      <c r="A2134" t="s">
        <v>117</v>
      </c>
      <c r="B2134" t="s">
        <v>29</v>
      </c>
      <c r="C2134">
        <v>0</v>
      </c>
      <c r="D2134">
        <v>40</v>
      </c>
      <c r="E2134">
        <v>10000</v>
      </c>
      <c r="F2134" t="s">
        <v>20</v>
      </c>
      <c r="G2134" t="s">
        <v>20</v>
      </c>
      <c r="K2134">
        <v>5.7736000000000001</v>
      </c>
      <c r="L2134">
        <v>1.1835999999999999E-15</v>
      </c>
      <c r="M2134">
        <v>5.7736000000000001</v>
      </c>
      <c r="N2134">
        <v>1.1835999999999999E-15</v>
      </c>
    </row>
    <row r="2135" spans="1:16" x14ac:dyDescent="0.25">
      <c r="A2135" t="s">
        <v>117</v>
      </c>
      <c r="B2135" t="s">
        <v>29</v>
      </c>
      <c r="C2135">
        <v>40</v>
      </c>
      <c r="D2135">
        <v>1000</v>
      </c>
      <c r="E2135">
        <v>9.9999999999999991E-5</v>
      </c>
      <c r="F2135" t="s">
        <v>20</v>
      </c>
      <c r="G2135" t="s">
        <v>20</v>
      </c>
      <c r="K2135" s="168">
        <v>2.8999999999999998E-7</v>
      </c>
      <c r="L2135">
        <v>1.3E-7</v>
      </c>
      <c r="M2135" s="168">
        <v>2.5344999999999998E-7</v>
      </c>
      <c r="N2135">
        <v>1.2897E-7</v>
      </c>
    </row>
    <row r="2136" spans="1:16" x14ac:dyDescent="0.25">
      <c r="A2136" t="s">
        <v>117</v>
      </c>
      <c r="B2136" t="s">
        <v>29</v>
      </c>
      <c r="C2136">
        <v>40</v>
      </c>
      <c r="D2136">
        <v>1000</v>
      </c>
      <c r="E2136">
        <v>1E-3</v>
      </c>
      <c r="F2136" t="s">
        <v>20</v>
      </c>
      <c r="G2136" t="s">
        <v>20</v>
      </c>
      <c r="K2136" s="168">
        <v>6.5700999999999998E-7</v>
      </c>
      <c r="L2136">
        <v>1.2893999999999999E-7</v>
      </c>
      <c r="M2136" s="168">
        <v>5.9818000000000003E-7</v>
      </c>
      <c r="N2136">
        <v>1.2907E-7</v>
      </c>
      <c r="P2136" s="168"/>
    </row>
    <row r="2137" spans="1:16" x14ac:dyDescent="0.25">
      <c r="A2137" t="s">
        <v>117</v>
      </c>
      <c r="B2137" t="s">
        <v>29</v>
      </c>
      <c r="C2137">
        <v>40</v>
      </c>
      <c r="D2137">
        <v>1000</v>
      </c>
      <c r="E2137">
        <v>0.01</v>
      </c>
      <c r="F2137" t="s">
        <v>20</v>
      </c>
      <c r="G2137" t="s">
        <v>20</v>
      </c>
      <c r="K2137">
        <v>2.6089999999999999E-5</v>
      </c>
      <c r="L2137">
        <v>1.3884999999999998E-7</v>
      </c>
      <c r="M2137">
        <v>2.5942E-5</v>
      </c>
      <c r="N2137">
        <v>1.3918000000000001E-7</v>
      </c>
    </row>
    <row r="2138" spans="1:16" x14ac:dyDescent="0.25">
      <c r="A2138" t="s">
        <v>117</v>
      </c>
      <c r="B2138" t="s">
        <v>29</v>
      </c>
      <c r="C2138">
        <v>40</v>
      </c>
      <c r="D2138">
        <v>1000</v>
      </c>
      <c r="E2138">
        <v>0.1</v>
      </c>
      <c r="F2138" t="s">
        <v>20</v>
      </c>
      <c r="G2138" t="s">
        <v>20</v>
      </c>
      <c r="K2138">
        <v>3.9689E-4</v>
      </c>
      <c r="L2138">
        <v>5.5570000000000003E-7</v>
      </c>
      <c r="M2138">
        <v>3.9680999999999999E-4</v>
      </c>
      <c r="N2138">
        <v>5.5588000000000003E-7</v>
      </c>
    </row>
    <row r="2139" spans="1:16" x14ac:dyDescent="0.25">
      <c r="A2139" t="s">
        <v>117</v>
      </c>
      <c r="B2139" t="s">
        <v>29</v>
      </c>
      <c r="C2139">
        <v>40</v>
      </c>
      <c r="D2139">
        <v>1000</v>
      </c>
      <c r="E2139">
        <v>1</v>
      </c>
      <c r="F2139" t="s">
        <v>20</v>
      </c>
      <c r="G2139" t="s">
        <v>20</v>
      </c>
      <c r="K2139">
        <v>3.9871999999999998E-3</v>
      </c>
      <c r="L2139">
        <v>5.4140999999999995E-6</v>
      </c>
      <c r="M2139">
        <v>3.9871999999999998E-3</v>
      </c>
      <c r="N2139">
        <v>5.4140999999999995E-6</v>
      </c>
    </row>
    <row r="2140" spans="1:16" x14ac:dyDescent="0.25">
      <c r="A2140" t="s">
        <v>117</v>
      </c>
      <c r="B2140" t="s">
        <v>29</v>
      </c>
      <c r="C2140">
        <v>40</v>
      </c>
      <c r="D2140">
        <v>1000</v>
      </c>
      <c r="E2140">
        <v>10</v>
      </c>
      <c r="F2140" t="s">
        <v>20</v>
      </c>
      <c r="G2140" t="s">
        <v>20</v>
      </c>
      <c r="K2140">
        <v>5.5948999999999999E-2</v>
      </c>
      <c r="L2140" s="168">
        <v>5.4126999999999999E-5</v>
      </c>
      <c r="M2140">
        <v>5.5948999999999999E-2</v>
      </c>
      <c r="N2140" s="168">
        <v>5.4126999999999999E-5</v>
      </c>
    </row>
    <row r="2141" spans="1:16" x14ac:dyDescent="0.25">
      <c r="A2141" t="s">
        <v>117</v>
      </c>
      <c r="B2141" t="s">
        <v>29</v>
      </c>
      <c r="C2141">
        <v>1000</v>
      </c>
      <c r="D2141">
        <v>10000</v>
      </c>
      <c r="E2141">
        <v>1E-3</v>
      </c>
      <c r="F2141" t="s">
        <v>20</v>
      </c>
      <c r="G2141" t="s">
        <v>20</v>
      </c>
      <c r="K2141">
        <v>4.3999999999999997E-9</v>
      </c>
      <c r="L2141" s="168">
        <v>1.3E-7</v>
      </c>
      <c r="M2141" s="168">
        <v>7.4136999999999999E-10</v>
      </c>
      <c r="N2141">
        <v>1.2922000000000001E-7</v>
      </c>
      <c r="P2141" s="168"/>
    </row>
    <row r="2142" spans="1:16" x14ac:dyDescent="0.25">
      <c r="A2142" t="s">
        <v>117</v>
      </c>
      <c r="B2142" t="s">
        <v>29</v>
      </c>
      <c r="C2142">
        <v>1000</v>
      </c>
      <c r="D2142">
        <v>10000</v>
      </c>
      <c r="E2142">
        <v>0.01</v>
      </c>
      <c r="F2142" t="s">
        <v>20</v>
      </c>
      <c r="G2142" t="s">
        <v>20</v>
      </c>
      <c r="K2142" s="168">
        <v>1.9518E-7</v>
      </c>
      <c r="L2142" s="168">
        <v>1.2919999999999999E-7</v>
      </c>
      <c r="M2142" s="168">
        <v>1.3836999999999999E-7</v>
      </c>
      <c r="N2142">
        <v>1.2921E-7</v>
      </c>
      <c r="P2142" s="168"/>
    </row>
    <row r="2143" spans="1:16" x14ac:dyDescent="0.25">
      <c r="A2143" t="s">
        <v>117</v>
      </c>
      <c r="B2143" t="s">
        <v>29</v>
      </c>
      <c r="C2143">
        <v>1000</v>
      </c>
      <c r="D2143">
        <v>10000</v>
      </c>
      <c r="E2143">
        <v>0.1</v>
      </c>
      <c r="F2143" t="s">
        <v>20</v>
      </c>
      <c r="G2143" t="s">
        <v>20</v>
      </c>
      <c r="K2143">
        <v>1.3574000000000001E-5</v>
      </c>
      <c r="L2143">
        <v>1.2799E-7</v>
      </c>
      <c r="M2143">
        <v>1.3570999999999999E-5</v>
      </c>
      <c r="N2143">
        <v>1.2799E-7</v>
      </c>
    </row>
    <row r="2144" spans="1:16" x14ac:dyDescent="0.25">
      <c r="A2144" t="s">
        <v>117</v>
      </c>
      <c r="B2144" t="s">
        <v>29</v>
      </c>
      <c r="C2144">
        <v>1000</v>
      </c>
      <c r="D2144">
        <v>10000</v>
      </c>
      <c r="E2144">
        <v>1</v>
      </c>
      <c r="F2144" t="s">
        <v>20</v>
      </c>
      <c r="G2144" t="s">
        <v>20</v>
      </c>
      <c r="K2144">
        <v>6.8566000000000005E-4</v>
      </c>
      <c r="L2144">
        <v>9.1516999999999998E-8</v>
      </c>
      <c r="M2144">
        <v>6.8565E-4</v>
      </c>
      <c r="N2144">
        <v>9.1517999999999999E-8</v>
      </c>
    </row>
    <row r="2145" spans="1:16" x14ac:dyDescent="0.25">
      <c r="A2145" t="s">
        <v>117</v>
      </c>
      <c r="B2145" t="s">
        <v>29</v>
      </c>
      <c r="C2145">
        <v>1000</v>
      </c>
      <c r="D2145">
        <v>10000</v>
      </c>
      <c r="E2145">
        <v>10</v>
      </c>
      <c r="F2145" t="s">
        <v>20</v>
      </c>
      <c r="G2145" t="s">
        <v>20</v>
      </c>
      <c r="K2145">
        <v>5.7844000000000003E-3</v>
      </c>
      <c r="L2145">
        <v>1.571E-8</v>
      </c>
      <c r="M2145">
        <v>5.7844000000000003E-3</v>
      </c>
      <c r="N2145">
        <v>1.571E-8</v>
      </c>
    </row>
    <row r="2146" spans="1:16" x14ac:dyDescent="0.25">
      <c r="A2146" t="s">
        <v>117</v>
      </c>
      <c r="B2146" t="s">
        <v>29</v>
      </c>
      <c r="C2146">
        <v>1000</v>
      </c>
      <c r="D2146">
        <v>10000</v>
      </c>
      <c r="E2146">
        <v>100</v>
      </c>
      <c r="F2146" t="s">
        <v>20</v>
      </c>
      <c r="G2146" t="s">
        <v>20</v>
      </c>
      <c r="K2146">
        <v>5.7734000000000001E-2</v>
      </c>
      <c r="L2146">
        <v>1.5904E-9</v>
      </c>
      <c r="M2146">
        <v>5.772E-2</v>
      </c>
      <c r="N2146" s="168">
        <v>1.5904E-9</v>
      </c>
    </row>
    <row r="2147" spans="1:16" x14ac:dyDescent="0.25">
      <c r="A2147" t="s">
        <v>117</v>
      </c>
      <c r="B2147" t="s">
        <v>29</v>
      </c>
      <c r="C2147">
        <v>10000</v>
      </c>
      <c r="D2147">
        <v>100000</v>
      </c>
      <c r="E2147">
        <v>0.01</v>
      </c>
      <c r="F2147" t="s">
        <v>20</v>
      </c>
      <c r="G2147" t="s">
        <v>20</v>
      </c>
      <c r="K2147">
        <v>4.3999999999999997E-8</v>
      </c>
      <c r="L2147">
        <v>7.4137000000000002E-12</v>
      </c>
      <c r="M2147">
        <v>7.4136999999999997E-9</v>
      </c>
      <c r="N2147" s="168">
        <v>1.2922000000000001E-7</v>
      </c>
    </row>
    <row r="2148" spans="1:16" x14ac:dyDescent="0.25">
      <c r="A2148" t="s">
        <v>117</v>
      </c>
      <c r="B2148" t="s">
        <v>29</v>
      </c>
      <c r="C2148">
        <v>10000</v>
      </c>
      <c r="D2148">
        <v>100000</v>
      </c>
      <c r="E2148">
        <v>0.1</v>
      </c>
      <c r="F2148" t="s">
        <v>20</v>
      </c>
      <c r="G2148" t="s">
        <v>20</v>
      </c>
      <c r="K2148">
        <v>1.9518000000000001E-6</v>
      </c>
      <c r="L2148">
        <v>1.3836999999999999E-9</v>
      </c>
      <c r="M2148" s="168">
        <v>1.3837E-6</v>
      </c>
      <c r="N2148">
        <v>1.2921E-7</v>
      </c>
      <c r="P2148" s="168"/>
    </row>
    <row r="2149" spans="1:16" x14ac:dyDescent="0.25">
      <c r="A2149" t="s">
        <v>117</v>
      </c>
      <c r="B2149" t="s">
        <v>29</v>
      </c>
      <c r="C2149">
        <v>10000</v>
      </c>
      <c r="D2149">
        <v>100000</v>
      </c>
      <c r="E2149">
        <v>1</v>
      </c>
      <c r="F2149" t="s">
        <v>20</v>
      </c>
      <c r="G2149" t="s">
        <v>20</v>
      </c>
      <c r="K2149">
        <v>1.3574E-4</v>
      </c>
      <c r="L2149">
        <v>1.3570999999999999E-7</v>
      </c>
      <c r="M2149">
        <v>1.3570999999999999E-4</v>
      </c>
      <c r="N2149">
        <v>1.2799E-7</v>
      </c>
    </row>
    <row r="2150" spans="1:16" x14ac:dyDescent="0.25">
      <c r="A2150" t="s">
        <v>117</v>
      </c>
      <c r="B2150" t="s">
        <v>29</v>
      </c>
      <c r="C2150">
        <v>10000</v>
      </c>
      <c r="D2150">
        <v>100000</v>
      </c>
      <c r="E2150">
        <v>10</v>
      </c>
      <c r="F2150" t="s">
        <v>20</v>
      </c>
      <c r="G2150" t="s">
        <v>20</v>
      </c>
      <c r="K2150">
        <v>6.8566E-3</v>
      </c>
      <c r="L2150">
        <v>6.8564999999999995E-6</v>
      </c>
      <c r="M2150">
        <v>6.8564999999999997E-3</v>
      </c>
      <c r="N2150">
        <v>9.1517999999999999E-8</v>
      </c>
    </row>
    <row r="2151" spans="1:16" x14ac:dyDescent="0.25">
      <c r="A2151" t="s">
        <v>117</v>
      </c>
      <c r="B2151" t="s">
        <v>29</v>
      </c>
      <c r="C2151">
        <v>10000</v>
      </c>
      <c r="D2151">
        <v>100000</v>
      </c>
      <c r="E2151">
        <v>100</v>
      </c>
      <c r="F2151" t="s">
        <v>20</v>
      </c>
      <c r="G2151" t="s">
        <v>20</v>
      </c>
      <c r="K2151">
        <v>5.7844E-2</v>
      </c>
      <c r="L2151">
        <v>5.7843999999999997E-5</v>
      </c>
      <c r="M2151">
        <v>5.7844E-2</v>
      </c>
      <c r="N2151">
        <v>1.571E-8</v>
      </c>
    </row>
    <row r="2152" spans="1:16" x14ac:dyDescent="0.25">
      <c r="A2152" t="s">
        <v>117</v>
      </c>
      <c r="B2152" t="s">
        <v>29</v>
      </c>
      <c r="C2152">
        <v>10000</v>
      </c>
      <c r="D2152">
        <v>100000</v>
      </c>
      <c r="E2152">
        <v>1000</v>
      </c>
      <c r="F2152" t="s">
        <v>20</v>
      </c>
      <c r="G2152" t="s">
        <v>20</v>
      </c>
      <c r="K2152">
        <v>0.57733999999999996</v>
      </c>
      <c r="L2152">
        <v>5.7720000000000004E-4</v>
      </c>
      <c r="M2152">
        <v>0.57720000000000005</v>
      </c>
      <c r="N2152">
        <v>1.5904E-9</v>
      </c>
    </row>
    <row r="2153" spans="1:16" x14ac:dyDescent="0.25">
      <c r="A2153" t="s">
        <v>117</v>
      </c>
      <c r="B2153" t="s">
        <v>29</v>
      </c>
      <c r="C2153">
        <v>10000</v>
      </c>
      <c r="D2153">
        <v>100000</v>
      </c>
      <c r="E2153">
        <v>10000</v>
      </c>
      <c r="F2153" t="s">
        <v>20</v>
      </c>
      <c r="G2153" t="s">
        <v>20</v>
      </c>
      <c r="K2153">
        <v>5.7736000000000001</v>
      </c>
      <c r="L2153" s="168">
        <v>5.7733999999999997E-3</v>
      </c>
      <c r="M2153">
        <v>5.7733999999999996</v>
      </c>
      <c r="N2153" s="168">
        <v>1.5905999999999999E-10</v>
      </c>
    </row>
    <row r="2154" spans="1:16" x14ac:dyDescent="0.25">
      <c r="A2154" t="s">
        <v>117</v>
      </c>
      <c r="B2154" t="s">
        <v>29</v>
      </c>
      <c r="C2154">
        <v>100000</v>
      </c>
      <c r="D2154">
        <v>1000000</v>
      </c>
      <c r="E2154">
        <v>0.1</v>
      </c>
      <c r="F2154" t="s">
        <v>20</v>
      </c>
      <c r="G2154" t="s">
        <v>20</v>
      </c>
      <c r="K2154">
        <v>4.4000000000000002E-7</v>
      </c>
      <c r="L2154">
        <v>1.3E-7</v>
      </c>
      <c r="M2154" s="168">
        <v>7.4136999999999997E-8</v>
      </c>
      <c r="N2154">
        <v>1.2922000000000001E-7</v>
      </c>
    </row>
    <row r="2155" spans="1:16" x14ac:dyDescent="0.25">
      <c r="A2155" t="s">
        <v>117</v>
      </c>
      <c r="B2155" t="s">
        <v>29</v>
      </c>
      <c r="C2155">
        <v>100000</v>
      </c>
      <c r="D2155">
        <v>1000000</v>
      </c>
      <c r="E2155">
        <v>1</v>
      </c>
      <c r="F2155" t="s">
        <v>20</v>
      </c>
      <c r="G2155" t="s">
        <v>20</v>
      </c>
      <c r="K2155">
        <v>1.9517999999999998E-5</v>
      </c>
      <c r="L2155">
        <v>1.2919999999999999E-7</v>
      </c>
      <c r="M2155">
        <v>1.3837E-5</v>
      </c>
      <c r="N2155">
        <v>1.2921E-7</v>
      </c>
    </row>
    <row r="2156" spans="1:16" x14ac:dyDescent="0.25">
      <c r="A2156" t="s">
        <v>117</v>
      </c>
      <c r="B2156" t="s">
        <v>29</v>
      </c>
      <c r="C2156">
        <v>100000</v>
      </c>
      <c r="D2156">
        <v>1000000</v>
      </c>
      <c r="E2156">
        <v>10</v>
      </c>
      <c r="F2156" t="s">
        <v>20</v>
      </c>
      <c r="G2156" t="s">
        <v>20</v>
      </c>
      <c r="K2156">
        <v>1.3573999999999999E-3</v>
      </c>
      <c r="L2156">
        <v>1.2799E-7</v>
      </c>
      <c r="M2156">
        <v>1.3571E-3</v>
      </c>
      <c r="N2156">
        <v>1.2799E-7</v>
      </c>
    </row>
    <row r="2157" spans="1:16" x14ac:dyDescent="0.25">
      <c r="A2157" t="s">
        <v>117</v>
      </c>
      <c r="B2157" t="s">
        <v>29</v>
      </c>
      <c r="C2157">
        <v>100000</v>
      </c>
      <c r="D2157">
        <v>1000000</v>
      </c>
      <c r="E2157">
        <v>100</v>
      </c>
      <c r="F2157" t="s">
        <v>20</v>
      </c>
      <c r="G2157" t="s">
        <v>20</v>
      </c>
      <c r="K2157">
        <v>6.8566000000000002E-2</v>
      </c>
      <c r="L2157">
        <v>9.1516999999999998E-8</v>
      </c>
      <c r="M2157">
        <v>6.8565000000000001E-2</v>
      </c>
      <c r="N2157">
        <v>9.1517999999999999E-8</v>
      </c>
    </row>
    <row r="2158" spans="1:16" x14ac:dyDescent="0.25">
      <c r="A2158" t="s">
        <v>117</v>
      </c>
      <c r="B2158" t="s">
        <v>29</v>
      </c>
      <c r="C2158">
        <v>100000</v>
      </c>
      <c r="D2158">
        <v>1000000</v>
      </c>
      <c r="E2158">
        <v>1000</v>
      </c>
      <c r="F2158" t="s">
        <v>20</v>
      </c>
      <c r="G2158" t="s">
        <v>20</v>
      </c>
      <c r="K2158">
        <v>0.57843999999999995</v>
      </c>
      <c r="L2158">
        <v>1.571E-8</v>
      </c>
      <c r="M2158">
        <v>0.57843999999999995</v>
      </c>
      <c r="N2158">
        <v>1.571E-8</v>
      </c>
    </row>
    <row r="2159" spans="1:16" x14ac:dyDescent="0.25">
      <c r="A2159" t="s">
        <v>117</v>
      </c>
      <c r="B2159" t="s">
        <v>29</v>
      </c>
      <c r="C2159">
        <v>100000</v>
      </c>
      <c r="D2159">
        <v>1000000</v>
      </c>
      <c r="E2159">
        <v>10000</v>
      </c>
      <c r="F2159" t="s">
        <v>20</v>
      </c>
      <c r="G2159" t="s">
        <v>20</v>
      </c>
      <c r="K2159">
        <v>5.7733999999999996</v>
      </c>
      <c r="L2159" s="168">
        <v>1.5904E-9</v>
      </c>
      <c r="M2159">
        <v>5.7720000000000002</v>
      </c>
      <c r="N2159" s="168">
        <v>1.5904E-9</v>
      </c>
    </row>
    <row r="2160" spans="1:16" x14ac:dyDescent="0.25">
      <c r="A2160" t="s">
        <v>117</v>
      </c>
      <c r="B2160" t="s">
        <v>29</v>
      </c>
      <c r="C2160">
        <v>1000000</v>
      </c>
      <c r="D2160">
        <v>10000000</v>
      </c>
      <c r="E2160">
        <v>1</v>
      </c>
      <c r="F2160" t="s">
        <v>20</v>
      </c>
      <c r="G2160" t="s">
        <v>20</v>
      </c>
      <c r="K2160">
        <v>4.4000000000000002E-6</v>
      </c>
      <c r="L2160">
        <v>1.3E-7</v>
      </c>
      <c r="M2160">
        <v>7.4137000000000003E-7</v>
      </c>
      <c r="N2160">
        <v>1.2922000000000001E-7</v>
      </c>
    </row>
    <row r="2161" spans="1:14" x14ac:dyDescent="0.25">
      <c r="A2161" t="s">
        <v>117</v>
      </c>
      <c r="B2161" t="s">
        <v>29</v>
      </c>
      <c r="C2161">
        <v>1000000</v>
      </c>
      <c r="D2161">
        <v>10000000</v>
      </c>
      <c r="E2161">
        <v>10</v>
      </c>
      <c r="F2161" t="s">
        <v>20</v>
      </c>
      <c r="G2161" t="s">
        <v>20</v>
      </c>
      <c r="K2161">
        <v>1.9518000000000001E-4</v>
      </c>
      <c r="L2161">
        <v>1.2919999999999999E-7</v>
      </c>
      <c r="M2161">
        <v>1.3836999999999999E-4</v>
      </c>
      <c r="N2161">
        <v>1.2921E-7</v>
      </c>
    </row>
    <row r="2162" spans="1:14" x14ac:dyDescent="0.25">
      <c r="A2162" t="s">
        <v>117</v>
      </c>
      <c r="B2162" t="s">
        <v>29</v>
      </c>
      <c r="C2162">
        <v>1000000</v>
      </c>
      <c r="D2162">
        <v>10000000</v>
      </c>
      <c r="E2162">
        <v>100</v>
      </c>
      <c r="F2162" t="s">
        <v>20</v>
      </c>
      <c r="G2162" t="s">
        <v>20</v>
      </c>
      <c r="K2162">
        <v>1.3573999999999999E-2</v>
      </c>
      <c r="L2162">
        <v>1.2799E-7</v>
      </c>
      <c r="M2162">
        <v>1.3571E-2</v>
      </c>
      <c r="N2162">
        <v>1.2799E-7</v>
      </c>
    </row>
    <row r="2163" spans="1:14" x14ac:dyDescent="0.25">
      <c r="A2163" t="s">
        <v>117</v>
      </c>
      <c r="B2163" t="s">
        <v>29</v>
      </c>
      <c r="C2163">
        <v>1000000</v>
      </c>
      <c r="D2163">
        <v>10000000</v>
      </c>
      <c r="E2163">
        <v>1000</v>
      </c>
      <c r="F2163" t="s">
        <v>20</v>
      </c>
      <c r="G2163" t="s">
        <v>20</v>
      </c>
      <c r="K2163">
        <v>0.68566000000000005</v>
      </c>
      <c r="L2163">
        <v>9.1516999999999998E-8</v>
      </c>
      <c r="M2163">
        <v>0.68564999999999998</v>
      </c>
      <c r="N2163">
        <v>9.1517999999999999E-8</v>
      </c>
    </row>
    <row r="2164" spans="1:14" x14ac:dyDescent="0.25">
      <c r="A2164" t="s">
        <v>117</v>
      </c>
      <c r="B2164" t="s">
        <v>29</v>
      </c>
      <c r="C2164">
        <v>1000000</v>
      </c>
      <c r="D2164">
        <v>10000000</v>
      </c>
      <c r="E2164">
        <v>10000</v>
      </c>
      <c r="F2164" t="s">
        <v>20</v>
      </c>
      <c r="G2164" t="s">
        <v>20</v>
      </c>
      <c r="K2164">
        <v>5.7843999999999998</v>
      </c>
      <c r="L2164">
        <v>1.571E-8</v>
      </c>
      <c r="M2164">
        <v>5.7843999999999998</v>
      </c>
      <c r="N2164">
        <v>1.571E-8</v>
      </c>
    </row>
    <row r="2165" spans="1:14" x14ac:dyDescent="0.25">
      <c r="A2165" t="s">
        <v>117</v>
      </c>
      <c r="B2165" t="s">
        <v>29</v>
      </c>
      <c r="C2165">
        <v>1000000</v>
      </c>
      <c r="D2165">
        <v>10000000</v>
      </c>
      <c r="E2165">
        <v>100000</v>
      </c>
      <c r="F2165" t="s">
        <v>20</v>
      </c>
      <c r="G2165" t="s">
        <v>20</v>
      </c>
      <c r="K2165">
        <v>57.734000000000002</v>
      </c>
      <c r="L2165">
        <v>1.5904E-9</v>
      </c>
      <c r="M2165">
        <v>57.72</v>
      </c>
      <c r="N2165">
        <v>1.5904E-9</v>
      </c>
    </row>
    <row r="2166" spans="1:14" x14ac:dyDescent="0.25">
      <c r="A2166" t="s">
        <v>117</v>
      </c>
      <c r="B2166" t="s">
        <v>29</v>
      </c>
      <c r="C2166">
        <v>40</v>
      </c>
      <c r="D2166">
        <v>10000000</v>
      </c>
      <c r="E2166">
        <v>0</v>
      </c>
      <c r="F2166" t="s">
        <v>20</v>
      </c>
      <c r="G2166" t="s">
        <v>20</v>
      </c>
      <c r="K2166">
        <v>0</v>
      </c>
      <c r="L2166">
        <v>1.2000000000000002E-7</v>
      </c>
      <c r="M2166">
        <v>0</v>
      </c>
      <c r="N2166">
        <v>1.1561399999999999E-7</v>
      </c>
    </row>
    <row r="2167" spans="1:14" x14ac:dyDescent="0.25">
      <c r="A2167" t="s">
        <v>117</v>
      </c>
      <c r="B2167" t="s">
        <v>1818</v>
      </c>
      <c r="C2167">
        <v>-270</v>
      </c>
      <c r="D2167">
        <v>149</v>
      </c>
      <c r="E2167">
        <v>0.1</v>
      </c>
      <c r="F2167" t="s">
        <v>66</v>
      </c>
      <c r="G2167" t="s">
        <v>66</v>
      </c>
      <c r="K2167">
        <v>8.0416114999999996E-2</v>
      </c>
      <c r="L2167">
        <v>0</v>
      </c>
      <c r="M2167">
        <v>6.7383358000000004E-2</v>
      </c>
      <c r="N2167">
        <v>0</v>
      </c>
    </row>
    <row r="2168" spans="1:14" x14ac:dyDescent="0.25">
      <c r="A2168" t="s">
        <v>117</v>
      </c>
      <c r="B2168" t="s">
        <v>1818</v>
      </c>
      <c r="C2168">
        <v>149.001</v>
      </c>
      <c r="D2168">
        <v>593</v>
      </c>
      <c r="E2168">
        <v>0.1</v>
      </c>
      <c r="F2168" t="s">
        <v>66</v>
      </c>
      <c r="G2168" t="s">
        <v>66</v>
      </c>
      <c r="K2168">
        <v>6.9131376999999994E-2</v>
      </c>
      <c r="L2168">
        <v>0</v>
      </c>
      <c r="M2168">
        <v>6.7565681000000002E-2</v>
      </c>
      <c r="N2168">
        <v>0</v>
      </c>
    </row>
    <row r="2169" spans="1:14" x14ac:dyDescent="0.25">
      <c r="A2169" t="s">
        <v>117</v>
      </c>
      <c r="B2169" t="s">
        <v>1818</v>
      </c>
      <c r="C2169">
        <v>593.00099999999998</v>
      </c>
      <c r="D2169">
        <v>1000</v>
      </c>
      <c r="E2169">
        <v>0.1</v>
      </c>
      <c r="F2169" t="s">
        <v>66</v>
      </c>
      <c r="G2169" t="s">
        <v>66</v>
      </c>
      <c r="K2169">
        <v>7.1535916000000005E-2</v>
      </c>
      <c r="L2169">
        <v>0</v>
      </c>
      <c r="M2169">
        <v>7.0024005E-2</v>
      </c>
      <c r="N2169">
        <v>0</v>
      </c>
    </row>
    <row r="2170" spans="1:14" x14ac:dyDescent="0.25">
      <c r="A2170" t="s">
        <v>117</v>
      </c>
      <c r="B2170" t="s">
        <v>1818</v>
      </c>
      <c r="C2170">
        <v>-270</v>
      </c>
      <c r="D2170">
        <v>149</v>
      </c>
      <c r="E2170">
        <v>1</v>
      </c>
      <c r="F2170" t="s">
        <v>66</v>
      </c>
      <c r="G2170" t="s">
        <v>66</v>
      </c>
      <c r="K2170">
        <v>0.585017483</v>
      </c>
      <c r="L2170">
        <v>0</v>
      </c>
      <c r="M2170">
        <v>0.578394776</v>
      </c>
      <c r="N2170">
        <v>0</v>
      </c>
    </row>
    <row r="2171" spans="1:14" x14ac:dyDescent="0.25">
      <c r="A2171" t="s">
        <v>117</v>
      </c>
      <c r="B2171" t="s">
        <v>1818</v>
      </c>
      <c r="C2171">
        <v>149.001</v>
      </c>
      <c r="D2171">
        <v>593</v>
      </c>
      <c r="E2171">
        <v>1</v>
      </c>
      <c r="F2171" t="s">
        <v>66</v>
      </c>
      <c r="G2171" t="s">
        <v>66</v>
      </c>
      <c r="K2171">
        <v>0.57915561400000004</v>
      </c>
      <c r="L2171">
        <v>0</v>
      </c>
      <c r="M2171">
        <v>0.57841604499999999</v>
      </c>
      <c r="N2171">
        <v>0</v>
      </c>
    </row>
    <row r="2172" spans="1:14" x14ac:dyDescent="0.25">
      <c r="A2172" t="s">
        <v>117</v>
      </c>
      <c r="B2172" t="s">
        <v>1818</v>
      </c>
      <c r="C2172">
        <v>593.00099999999998</v>
      </c>
      <c r="D2172">
        <v>1000</v>
      </c>
      <c r="E2172">
        <v>1</v>
      </c>
      <c r="F2172" t="s">
        <v>66</v>
      </c>
      <c r="G2172" t="s">
        <v>66</v>
      </c>
      <c r="K2172">
        <v>0.57944755199999998</v>
      </c>
      <c r="L2172">
        <v>0</v>
      </c>
      <c r="M2172">
        <v>0.57870835600000003</v>
      </c>
      <c r="N2172">
        <v>0</v>
      </c>
    </row>
    <row r="2173" spans="1:14" x14ac:dyDescent="0.25">
      <c r="A2173" t="s">
        <v>117</v>
      </c>
      <c r="B2173" t="s">
        <v>1816</v>
      </c>
      <c r="C2173">
        <v>-210</v>
      </c>
      <c r="D2173">
        <v>259.99900000000002</v>
      </c>
      <c r="E2173">
        <v>0.1</v>
      </c>
      <c r="F2173" t="s">
        <v>66</v>
      </c>
      <c r="G2173" t="s">
        <v>66</v>
      </c>
      <c r="K2173">
        <v>9.1700324999999999E-2</v>
      </c>
      <c r="L2173">
        <v>0</v>
      </c>
      <c r="M2173">
        <v>7.0601223000000005E-2</v>
      </c>
      <c r="N2173">
        <v>0</v>
      </c>
    </row>
    <row r="2174" spans="1:14" x14ac:dyDescent="0.25">
      <c r="A2174" t="s">
        <v>117</v>
      </c>
      <c r="B2174" t="s">
        <v>1816</v>
      </c>
      <c r="C2174">
        <v>260</v>
      </c>
      <c r="D2174">
        <v>732</v>
      </c>
      <c r="E2174">
        <v>0.1</v>
      </c>
      <c r="F2174" t="s">
        <v>66</v>
      </c>
      <c r="G2174" t="s">
        <v>66</v>
      </c>
      <c r="K2174">
        <v>7.3715325999999998E-2</v>
      </c>
      <c r="L2174">
        <v>0</v>
      </c>
      <c r="M2174">
        <v>6.8215379000000007E-2</v>
      </c>
      <c r="N2174">
        <v>0</v>
      </c>
    </row>
    <row r="2175" spans="1:14" x14ac:dyDescent="0.25">
      <c r="A2175" t="s">
        <v>117</v>
      </c>
      <c r="B2175" t="s">
        <v>1816</v>
      </c>
      <c r="C2175">
        <v>732.00099999999998</v>
      </c>
      <c r="D2175">
        <v>1200</v>
      </c>
      <c r="E2175">
        <v>0.1</v>
      </c>
      <c r="F2175" t="s">
        <v>66</v>
      </c>
      <c r="G2175" t="s">
        <v>66</v>
      </c>
      <c r="K2175">
        <v>7.6446990000000006E-2</v>
      </c>
      <c r="L2175">
        <v>0</v>
      </c>
      <c r="M2175">
        <v>7.1753449999999996E-2</v>
      </c>
      <c r="N2175">
        <v>0</v>
      </c>
    </row>
    <row r="2176" spans="1:14" x14ac:dyDescent="0.25">
      <c r="A2176" t="s">
        <v>117</v>
      </c>
      <c r="B2176" t="s">
        <v>1816</v>
      </c>
      <c r="C2176">
        <v>-210</v>
      </c>
      <c r="D2176">
        <v>259.99900000000002</v>
      </c>
      <c r="E2176">
        <v>1</v>
      </c>
      <c r="F2176" t="s">
        <v>66</v>
      </c>
      <c r="G2176" t="s">
        <v>66</v>
      </c>
      <c r="K2176">
        <v>0.59049318399999995</v>
      </c>
      <c r="L2176">
        <v>0</v>
      </c>
      <c r="M2176">
        <v>0.57877848300000001</v>
      </c>
      <c r="N2176">
        <v>0</v>
      </c>
    </row>
    <row r="2177" spans="1:14" x14ac:dyDescent="0.25">
      <c r="A2177" t="s">
        <v>117</v>
      </c>
      <c r="B2177" t="s">
        <v>1816</v>
      </c>
      <c r="C2177">
        <v>260</v>
      </c>
      <c r="D2177">
        <v>732</v>
      </c>
      <c r="E2177">
        <v>1</v>
      </c>
      <c r="F2177" t="s">
        <v>66</v>
      </c>
      <c r="G2177" t="s">
        <v>66</v>
      </c>
      <c r="K2177">
        <v>0.58165565500000005</v>
      </c>
      <c r="L2177">
        <v>0</v>
      </c>
      <c r="M2177">
        <v>0.57849229700000004</v>
      </c>
      <c r="N2177">
        <v>0</v>
      </c>
    </row>
    <row r="2178" spans="1:14" x14ac:dyDescent="0.25">
      <c r="A2178" t="s">
        <v>117</v>
      </c>
      <c r="B2178" t="s">
        <v>1816</v>
      </c>
      <c r="C2178">
        <v>732.00099999999998</v>
      </c>
      <c r="D2178">
        <v>1200</v>
      </c>
      <c r="E2178">
        <v>1</v>
      </c>
      <c r="F2178" t="s">
        <v>66</v>
      </c>
      <c r="G2178" t="s">
        <v>66</v>
      </c>
      <c r="K2178">
        <v>0.58131823999999999</v>
      </c>
      <c r="L2178">
        <v>0</v>
      </c>
      <c r="M2178">
        <v>0.57892016499999999</v>
      </c>
      <c r="N2178">
        <v>0</v>
      </c>
    </row>
    <row r="2179" spans="1:14" x14ac:dyDescent="0.25">
      <c r="A2179" t="s">
        <v>117</v>
      </c>
      <c r="B2179" t="s">
        <v>1815</v>
      </c>
      <c r="C2179">
        <v>-270</v>
      </c>
      <c r="D2179">
        <v>-240.001</v>
      </c>
      <c r="E2179">
        <v>0.1</v>
      </c>
      <c r="F2179" t="s">
        <v>66</v>
      </c>
      <c r="G2179" t="s">
        <v>66</v>
      </c>
      <c r="K2179">
        <v>0.45662971600000002</v>
      </c>
      <c r="L2179">
        <v>0</v>
      </c>
      <c r="M2179">
        <v>0.45079213899999998</v>
      </c>
      <c r="N2179">
        <v>0</v>
      </c>
    </row>
    <row r="2180" spans="1:14" x14ac:dyDescent="0.25">
      <c r="A2180" t="s">
        <v>117</v>
      </c>
      <c r="B2180" t="s">
        <v>1815</v>
      </c>
      <c r="C2180">
        <v>-240</v>
      </c>
      <c r="D2180">
        <v>259.99900000000002</v>
      </c>
      <c r="E2180">
        <v>0.1</v>
      </c>
      <c r="F2180" t="s">
        <v>66</v>
      </c>
      <c r="G2180" t="s">
        <v>66</v>
      </c>
      <c r="K2180">
        <v>0.113916513</v>
      </c>
      <c r="L2180">
        <v>0</v>
      </c>
      <c r="M2180">
        <v>9.1809138999999998E-2</v>
      </c>
      <c r="N2180">
        <v>0</v>
      </c>
    </row>
    <row r="2181" spans="1:14" x14ac:dyDescent="0.25">
      <c r="A2181" t="s">
        <v>117</v>
      </c>
      <c r="B2181" t="s">
        <v>1815</v>
      </c>
      <c r="C2181">
        <v>260</v>
      </c>
      <c r="D2181">
        <v>816</v>
      </c>
      <c r="E2181">
        <v>0.1</v>
      </c>
      <c r="F2181" t="s">
        <v>66</v>
      </c>
      <c r="G2181" t="s">
        <v>66</v>
      </c>
      <c r="K2181">
        <v>8.0979847999999993E-2</v>
      </c>
      <c r="L2181">
        <v>0</v>
      </c>
      <c r="M2181">
        <v>6.9993098000000004E-2</v>
      </c>
      <c r="N2181">
        <v>0</v>
      </c>
    </row>
    <row r="2182" spans="1:14" x14ac:dyDescent="0.25">
      <c r="A2182" t="s">
        <v>117</v>
      </c>
      <c r="B2182" t="s">
        <v>1815</v>
      </c>
      <c r="C2182">
        <v>816.00099999999998</v>
      </c>
      <c r="D2182">
        <v>1371</v>
      </c>
      <c r="E2182">
        <v>0.1</v>
      </c>
      <c r="F2182" t="s">
        <v>66</v>
      </c>
      <c r="G2182" t="s">
        <v>66</v>
      </c>
      <c r="K2182">
        <v>9.0471350000000006E-2</v>
      </c>
      <c r="L2182">
        <v>0</v>
      </c>
      <c r="M2182">
        <v>7.6709093000000006E-2</v>
      </c>
      <c r="N2182">
        <v>0</v>
      </c>
    </row>
    <row r="2183" spans="1:14" x14ac:dyDescent="0.25">
      <c r="A2183" t="s">
        <v>117</v>
      </c>
      <c r="B2183" t="s">
        <v>1815</v>
      </c>
      <c r="C2183">
        <v>-270</v>
      </c>
      <c r="D2183">
        <v>-240.001</v>
      </c>
      <c r="E2183">
        <v>1</v>
      </c>
      <c r="F2183" t="s">
        <v>66</v>
      </c>
      <c r="G2183" t="s">
        <v>66</v>
      </c>
      <c r="K2183">
        <v>0.74458185099999996</v>
      </c>
      <c r="L2183">
        <v>0</v>
      </c>
      <c r="M2183">
        <v>0.73021473000000003</v>
      </c>
      <c r="N2183">
        <v>0</v>
      </c>
    </row>
    <row r="2184" spans="1:14" x14ac:dyDescent="0.25">
      <c r="A2184" t="s">
        <v>117</v>
      </c>
      <c r="B2184" t="s">
        <v>1815</v>
      </c>
      <c r="C2184">
        <v>-240</v>
      </c>
      <c r="D2184">
        <v>259.99900000000002</v>
      </c>
      <c r="E2184">
        <v>1</v>
      </c>
      <c r="F2184" t="s">
        <v>66</v>
      </c>
      <c r="G2184" t="s">
        <v>66</v>
      </c>
      <c r="K2184">
        <v>0.59717763999999995</v>
      </c>
      <c r="L2184">
        <v>0</v>
      </c>
      <c r="M2184">
        <v>0.58174643800000003</v>
      </c>
      <c r="N2184">
        <v>0</v>
      </c>
    </row>
    <row r="2185" spans="1:14" x14ac:dyDescent="0.25">
      <c r="A2185" t="s">
        <v>117</v>
      </c>
      <c r="B2185" t="s">
        <v>1815</v>
      </c>
      <c r="C2185">
        <v>260</v>
      </c>
      <c r="D2185">
        <v>816</v>
      </c>
      <c r="E2185">
        <v>1</v>
      </c>
      <c r="F2185" t="s">
        <v>66</v>
      </c>
      <c r="G2185" t="s">
        <v>66</v>
      </c>
      <c r="K2185">
        <v>0.58440896799999997</v>
      </c>
      <c r="L2185">
        <v>0</v>
      </c>
      <c r="M2185">
        <v>0.57870461699999998</v>
      </c>
      <c r="N2185">
        <v>0</v>
      </c>
    </row>
    <row r="2186" spans="1:14" x14ac:dyDescent="0.25">
      <c r="A2186" t="s">
        <v>117</v>
      </c>
      <c r="B2186" t="s">
        <v>1815</v>
      </c>
      <c r="C2186">
        <v>816.00099999999998</v>
      </c>
      <c r="D2186">
        <v>1371</v>
      </c>
      <c r="E2186">
        <v>1</v>
      </c>
      <c r="F2186" t="s">
        <v>66</v>
      </c>
      <c r="G2186" t="s">
        <v>66</v>
      </c>
      <c r="K2186">
        <v>0.58744140600000005</v>
      </c>
      <c r="L2186">
        <v>0</v>
      </c>
      <c r="M2186">
        <v>0.57955524800000002</v>
      </c>
      <c r="N2186">
        <v>0</v>
      </c>
    </row>
    <row r="2187" spans="1:14" x14ac:dyDescent="0.25">
      <c r="A2187" t="s">
        <v>117</v>
      </c>
      <c r="B2187" t="s">
        <v>1849</v>
      </c>
      <c r="C2187">
        <v>-270</v>
      </c>
      <c r="D2187">
        <v>-240.001</v>
      </c>
      <c r="E2187">
        <v>0.1</v>
      </c>
      <c r="F2187" t="s">
        <v>66</v>
      </c>
      <c r="G2187" t="s">
        <v>66</v>
      </c>
      <c r="K2187">
        <v>0.83169968400000005</v>
      </c>
      <c r="L2187">
        <v>0</v>
      </c>
      <c r="M2187">
        <v>0.82876732099999995</v>
      </c>
      <c r="N2187">
        <v>0</v>
      </c>
    </row>
    <row r="2188" spans="1:14" x14ac:dyDescent="0.25">
      <c r="A2188" t="s">
        <v>117</v>
      </c>
      <c r="B2188" t="s">
        <v>1849</v>
      </c>
      <c r="C2188">
        <v>-240</v>
      </c>
      <c r="D2188">
        <v>-101.001</v>
      </c>
      <c r="E2188">
        <v>0.1</v>
      </c>
      <c r="F2188" t="s">
        <v>66</v>
      </c>
      <c r="G2188" t="s">
        <v>66</v>
      </c>
      <c r="K2188">
        <v>0.142236415</v>
      </c>
      <c r="L2188">
        <v>0</v>
      </c>
      <c r="M2188">
        <v>0.12394395800000001</v>
      </c>
      <c r="N2188">
        <v>0</v>
      </c>
    </row>
    <row r="2189" spans="1:14" x14ac:dyDescent="0.25">
      <c r="A2189" t="s">
        <v>117</v>
      </c>
      <c r="B2189" t="s">
        <v>1849</v>
      </c>
      <c r="C2189">
        <v>-101</v>
      </c>
      <c r="D2189">
        <v>371</v>
      </c>
      <c r="E2189">
        <v>0.1</v>
      </c>
      <c r="F2189" t="s">
        <v>66</v>
      </c>
      <c r="G2189" t="s">
        <v>66</v>
      </c>
      <c r="K2189">
        <v>9.0241070000000007E-2</v>
      </c>
      <c r="L2189">
        <v>0</v>
      </c>
      <c r="M2189">
        <v>6.8695223999999999E-2</v>
      </c>
      <c r="N2189">
        <v>0</v>
      </c>
    </row>
    <row r="2190" spans="1:14" x14ac:dyDescent="0.25">
      <c r="A2190" t="s">
        <v>117</v>
      </c>
      <c r="B2190" t="s">
        <v>1849</v>
      </c>
      <c r="C2190">
        <v>371.00099999999998</v>
      </c>
      <c r="D2190">
        <v>816</v>
      </c>
      <c r="E2190">
        <v>0.1</v>
      </c>
      <c r="F2190" t="s">
        <v>66</v>
      </c>
      <c r="G2190" t="s">
        <v>66</v>
      </c>
      <c r="K2190">
        <v>8.1513450000000001E-2</v>
      </c>
      <c r="L2190">
        <v>0</v>
      </c>
      <c r="M2190">
        <v>6.9463811E-2</v>
      </c>
      <c r="N2190">
        <v>0</v>
      </c>
    </row>
    <row r="2191" spans="1:14" x14ac:dyDescent="0.25">
      <c r="A2191" t="s">
        <v>117</v>
      </c>
      <c r="B2191" t="s">
        <v>1849</v>
      </c>
      <c r="C2191">
        <v>816.00099999999998</v>
      </c>
      <c r="D2191">
        <v>1300</v>
      </c>
      <c r="E2191">
        <v>0.1</v>
      </c>
      <c r="F2191" t="s">
        <v>66</v>
      </c>
      <c r="G2191" t="s">
        <v>66</v>
      </c>
      <c r="K2191">
        <v>8.6273836000000007E-2</v>
      </c>
      <c r="L2191">
        <v>0</v>
      </c>
      <c r="M2191">
        <v>7.3915043999999999E-2</v>
      </c>
      <c r="N2191">
        <v>0</v>
      </c>
    </row>
    <row r="2192" spans="1:14" x14ac:dyDescent="0.25">
      <c r="A2192" t="s">
        <v>117</v>
      </c>
      <c r="B2192" t="s">
        <v>1849</v>
      </c>
      <c r="C2192">
        <v>-270</v>
      </c>
      <c r="D2192">
        <v>-240.001</v>
      </c>
      <c r="E2192">
        <v>1</v>
      </c>
      <c r="F2192" t="s">
        <v>66</v>
      </c>
      <c r="G2192" t="s">
        <v>66</v>
      </c>
      <c r="K2192">
        <v>1.018003754</v>
      </c>
      <c r="L2192">
        <v>0</v>
      </c>
      <c r="M2192">
        <v>1.008392419</v>
      </c>
      <c r="N2192">
        <v>0</v>
      </c>
    </row>
    <row r="2193" spans="1:14" x14ac:dyDescent="0.25">
      <c r="A2193" t="s">
        <v>117</v>
      </c>
      <c r="B2193" t="s">
        <v>1849</v>
      </c>
      <c r="C2193">
        <v>-240</v>
      </c>
      <c r="D2193">
        <v>-101.001</v>
      </c>
      <c r="E2193">
        <v>1</v>
      </c>
      <c r="F2193" t="s">
        <v>66</v>
      </c>
      <c r="G2193" t="s">
        <v>66</v>
      </c>
      <c r="K2193">
        <v>0.60401860600000001</v>
      </c>
      <c r="L2193">
        <v>0</v>
      </c>
      <c r="M2193">
        <v>0.58767516900000005</v>
      </c>
      <c r="N2193">
        <v>0</v>
      </c>
    </row>
    <row r="2194" spans="1:14" x14ac:dyDescent="0.25">
      <c r="A2194" t="s">
        <v>117</v>
      </c>
      <c r="B2194" t="s">
        <v>1849</v>
      </c>
      <c r="C2194">
        <v>-101</v>
      </c>
      <c r="D2194">
        <v>371</v>
      </c>
      <c r="E2194">
        <v>1</v>
      </c>
      <c r="F2194" t="s">
        <v>66</v>
      </c>
      <c r="G2194" t="s">
        <v>66</v>
      </c>
      <c r="K2194">
        <v>0.59026833000000001</v>
      </c>
      <c r="L2194">
        <v>0</v>
      </c>
      <c r="M2194">
        <v>0.57854907600000005</v>
      </c>
      <c r="N2194">
        <v>0</v>
      </c>
    </row>
    <row r="2195" spans="1:14" x14ac:dyDescent="0.25">
      <c r="A2195" t="s">
        <v>117</v>
      </c>
      <c r="B2195" t="s">
        <v>1849</v>
      </c>
      <c r="C2195">
        <v>371.00099999999998</v>
      </c>
      <c r="D2195">
        <v>816</v>
      </c>
      <c r="E2195">
        <v>1</v>
      </c>
      <c r="F2195" t="s">
        <v>66</v>
      </c>
      <c r="G2195" t="s">
        <v>66</v>
      </c>
      <c r="K2195">
        <v>0.58489495400000002</v>
      </c>
      <c r="L2195">
        <v>0</v>
      </c>
      <c r="M2195">
        <v>0.57864083899999996</v>
      </c>
      <c r="N2195">
        <v>0</v>
      </c>
    </row>
    <row r="2196" spans="1:14" x14ac:dyDescent="0.25">
      <c r="A2196" t="s">
        <v>117</v>
      </c>
      <c r="B2196" t="s">
        <v>1849</v>
      </c>
      <c r="C2196">
        <v>816.00099999999998</v>
      </c>
      <c r="D2196">
        <v>1300</v>
      </c>
      <c r="E2196">
        <v>1</v>
      </c>
      <c r="F2196" t="s">
        <v>66</v>
      </c>
      <c r="G2196" t="s">
        <v>66</v>
      </c>
      <c r="K2196">
        <v>0.58598839400000002</v>
      </c>
      <c r="L2196">
        <v>0</v>
      </c>
      <c r="M2196">
        <v>0.57919205200000001</v>
      </c>
      <c r="N2196">
        <v>0</v>
      </c>
    </row>
    <row r="2197" spans="1:14" x14ac:dyDescent="0.25">
      <c r="A2197" t="s">
        <v>117</v>
      </c>
      <c r="B2197" t="s">
        <v>1860</v>
      </c>
      <c r="C2197">
        <v>-50</v>
      </c>
      <c r="D2197">
        <v>-1E-3</v>
      </c>
      <c r="E2197">
        <v>0.1</v>
      </c>
      <c r="F2197" t="s">
        <v>66</v>
      </c>
      <c r="G2197" t="s">
        <v>66</v>
      </c>
      <c r="K2197">
        <v>0.150846182</v>
      </c>
      <c r="L2197">
        <v>0</v>
      </c>
      <c r="M2197">
        <v>0.13393649299999999</v>
      </c>
      <c r="N2197">
        <v>0</v>
      </c>
    </row>
    <row r="2198" spans="1:14" x14ac:dyDescent="0.25">
      <c r="A2198" t="s">
        <v>117</v>
      </c>
      <c r="B2198" t="s">
        <v>1860</v>
      </c>
      <c r="C2198">
        <v>0</v>
      </c>
      <c r="D2198">
        <v>593</v>
      </c>
      <c r="E2198">
        <v>0.1</v>
      </c>
      <c r="F2198" t="s">
        <v>66</v>
      </c>
      <c r="G2198" t="s">
        <v>66</v>
      </c>
      <c r="K2198">
        <v>0.11485242499999999</v>
      </c>
      <c r="L2198">
        <v>0</v>
      </c>
      <c r="M2198">
        <v>9.1517720999999996E-2</v>
      </c>
      <c r="N2198">
        <v>0</v>
      </c>
    </row>
    <row r="2199" spans="1:14" x14ac:dyDescent="0.25">
      <c r="A2199" t="s">
        <v>117</v>
      </c>
      <c r="B2199" t="s">
        <v>1860</v>
      </c>
      <c r="C2199">
        <v>593.00099999999998</v>
      </c>
      <c r="D2199">
        <v>1204</v>
      </c>
      <c r="E2199">
        <v>0.1</v>
      </c>
      <c r="F2199" t="s">
        <v>66</v>
      </c>
      <c r="G2199" t="s">
        <v>66</v>
      </c>
      <c r="K2199">
        <v>0.100632445</v>
      </c>
      <c r="L2199">
        <v>0</v>
      </c>
      <c r="M2199">
        <v>7.7848530999999999E-2</v>
      </c>
      <c r="N2199">
        <v>0</v>
      </c>
    </row>
    <row r="2200" spans="1:14" x14ac:dyDescent="0.25">
      <c r="A2200" t="s">
        <v>117</v>
      </c>
      <c r="B2200" t="s">
        <v>1860</v>
      </c>
      <c r="C2200">
        <v>1204.001</v>
      </c>
      <c r="D2200">
        <v>1768</v>
      </c>
      <c r="E2200">
        <v>0.1</v>
      </c>
      <c r="F2200" t="s">
        <v>66</v>
      </c>
      <c r="G2200" t="s">
        <v>66</v>
      </c>
      <c r="K2200">
        <v>0.108719156</v>
      </c>
      <c r="L2200">
        <v>0</v>
      </c>
      <c r="M2200">
        <v>8.8053164000000003E-2</v>
      </c>
      <c r="N2200">
        <v>0</v>
      </c>
    </row>
    <row r="2201" spans="1:14" x14ac:dyDescent="0.25">
      <c r="A2201" t="s">
        <v>117</v>
      </c>
      <c r="B2201" t="s">
        <v>1860</v>
      </c>
      <c r="C2201">
        <v>-50</v>
      </c>
      <c r="D2201">
        <v>-1E-3</v>
      </c>
      <c r="E2201">
        <v>1</v>
      </c>
      <c r="F2201" t="s">
        <v>66</v>
      </c>
      <c r="G2201" t="s">
        <v>66</v>
      </c>
      <c r="K2201">
        <v>0.605971394</v>
      </c>
      <c r="L2201">
        <v>0</v>
      </c>
      <c r="M2201">
        <v>0.58986353000000002</v>
      </c>
      <c r="N2201">
        <v>0</v>
      </c>
    </row>
    <row r="2202" spans="1:14" x14ac:dyDescent="0.25">
      <c r="A2202" t="s">
        <v>117</v>
      </c>
      <c r="B2202" t="s">
        <v>1860</v>
      </c>
      <c r="C2202">
        <v>0</v>
      </c>
      <c r="D2202">
        <v>593</v>
      </c>
      <c r="E2202">
        <v>1</v>
      </c>
      <c r="F2202" t="s">
        <v>66</v>
      </c>
      <c r="G2202" t="s">
        <v>66</v>
      </c>
      <c r="K2202">
        <v>0.59802829300000004</v>
      </c>
      <c r="L2202">
        <v>0</v>
      </c>
      <c r="M2202">
        <v>0.581700518</v>
      </c>
      <c r="N2202">
        <v>0</v>
      </c>
    </row>
    <row r="2203" spans="1:14" x14ac:dyDescent="0.25">
      <c r="A2203" t="s">
        <v>117</v>
      </c>
      <c r="B2203" t="s">
        <v>1860</v>
      </c>
      <c r="C2203">
        <v>593.00099999999998</v>
      </c>
      <c r="D2203">
        <v>1204</v>
      </c>
      <c r="E2203">
        <v>1</v>
      </c>
      <c r="F2203" t="s">
        <v>66</v>
      </c>
      <c r="G2203" t="s">
        <v>66</v>
      </c>
      <c r="K2203">
        <v>0.59357086699999995</v>
      </c>
      <c r="L2203">
        <v>0</v>
      </c>
      <c r="M2203">
        <v>0.57970716200000005</v>
      </c>
      <c r="N2203">
        <v>0</v>
      </c>
    </row>
    <row r="2204" spans="1:14" x14ac:dyDescent="0.25">
      <c r="A2204" t="s">
        <v>117</v>
      </c>
      <c r="B2204" t="s">
        <v>1860</v>
      </c>
      <c r="C2204">
        <v>1204.001</v>
      </c>
      <c r="D2204">
        <v>1768</v>
      </c>
      <c r="E2204">
        <v>1</v>
      </c>
      <c r="F2204" t="s">
        <v>66</v>
      </c>
      <c r="G2204" t="s">
        <v>66</v>
      </c>
      <c r="K2204">
        <v>0.59499524400000003</v>
      </c>
      <c r="L2204">
        <v>0</v>
      </c>
      <c r="M2204">
        <v>0.58116551800000005</v>
      </c>
      <c r="N2204">
        <v>0</v>
      </c>
    </row>
    <row r="2205" spans="1:14" x14ac:dyDescent="0.25">
      <c r="A2205" t="s">
        <v>117</v>
      </c>
      <c r="B2205" t="s">
        <v>1869</v>
      </c>
      <c r="C2205">
        <v>-50</v>
      </c>
      <c r="D2205">
        <v>-1E-3</v>
      </c>
      <c r="E2205">
        <v>0.1</v>
      </c>
      <c r="F2205" t="s">
        <v>66</v>
      </c>
      <c r="G2205" t="s">
        <v>66</v>
      </c>
      <c r="K2205">
        <v>0.13149422599999999</v>
      </c>
      <c r="L2205">
        <v>0</v>
      </c>
      <c r="M2205">
        <v>0.111692189</v>
      </c>
      <c r="N2205">
        <v>0</v>
      </c>
    </row>
    <row r="2206" spans="1:14" x14ac:dyDescent="0.25">
      <c r="A2206" t="s">
        <v>117</v>
      </c>
      <c r="B2206" t="s">
        <v>1869</v>
      </c>
      <c r="C2206">
        <v>0</v>
      </c>
      <c r="D2206">
        <v>593</v>
      </c>
      <c r="E2206">
        <v>0.1</v>
      </c>
      <c r="F2206" t="s">
        <v>66</v>
      </c>
      <c r="G2206" t="s">
        <v>66</v>
      </c>
      <c r="K2206">
        <v>0.109757297</v>
      </c>
      <c r="L2206">
        <v>0</v>
      </c>
      <c r="M2206">
        <v>8.5662658000000003E-2</v>
      </c>
      <c r="N2206">
        <v>0</v>
      </c>
    </row>
    <row r="2207" spans="1:14" x14ac:dyDescent="0.25">
      <c r="A2207" t="s">
        <v>117</v>
      </c>
      <c r="B2207" t="s">
        <v>1869</v>
      </c>
      <c r="C2207">
        <v>593.00099999999998</v>
      </c>
      <c r="D2207">
        <v>1204</v>
      </c>
      <c r="E2207">
        <v>0.1</v>
      </c>
      <c r="F2207" t="s">
        <v>66</v>
      </c>
      <c r="G2207" t="s">
        <v>66</v>
      </c>
      <c r="K2207">
        <v>0.100632445</v>
      </c>
      <c r="L2207">
        <v>0</v>
      </c>
      <c r="M2207">
        <v>7.9868484000000003E-2</v>
      </c>
      <c r="N2207">
        <v>0</v>
      </c>
    </row>
    <row r="2208" spans="1:14" x14ac:dyDescent="0.25">
      <c r="A2208" t="s">
        <v>117</v>
      </c>
      <c r="B2208" t="s">
        <v>1869</v>
      </c>
      <c r="C2208">
        <v>1204.001</v>
      </c>
      <c r="D2208">
        <v>1768</v>
      </c>
      <c r="E2208">
        <v>0.1</v>
      </c>
      <c r="F2208" t="s">
        <v>66</v>
      </c>
      <c r="G2208" t="s">
        <v>66</v>
      </c>
      <c r="K2208">
        <v>0.11141328</v>
      </c>
      <c r="L2208">
        <v>0</v>
      </c>
      <c r="M2208">
        <v>9.1358763999999995E-2</v>
      </c>
      <c r="N2208">
        <v>0</v>
      </c>
    </row>
    <row r="2209" spans="1:14" x14ac:dyDescent="0.25">
      <c r="A2209" t="s">
        <v>117</v>
      </c>
      <c r="B2209" t="s">
        <v>1869</v>
      </c>
      <c r="C2209">
        <v>-50</v>
      </c>
      <c r="D2209">
        <v>-1E-3</v>
      </c>
      <c r="E2209">
        <v>1</v>
      </c>
      <c r="F2209" t="s">
        <v>66</v>
      </c>
      <c r="G2209" t="s">
        <v>66</v>
      </c>
      <c r="K2209">
        <v>0.601446166</v>
      </c>
      <c r="L2209">
        <v>0</v>
      </c>
      <c r="M2209">
        <v>0.58521376000000003</v>
      </c>
      <c r="N2209">
        <v>0</v>
      </c>
    </row>
    <row r="2210" spans="1:14" x14ac:dyDescent="0.25">
      <c r="A2210" t="s">
        <v>117</v>
      </c>
      <c r="B2210" t="s">
        <v>1869</v>
      </c>
      <c r="C2210">
        <v>0</v>
      </c>
      <c r="D2210">
        <v>593</v>
      </c>
      <c r="E2210">
        <v>1</v>
      </c>
      <c r="F2210" t="s">
        <v>66</v>
      </c>
      <c r="G2210" t="s">
        <v>66</v>
      </c>
      <c r="K2210">
        <v>0.59680179700000002</v>
      </c>
      <c r="L2210">
        <v>0</v>
      </c>
      <c r="M2210">
        <v>0.58080813600000003</v>
      </c>
      <c r="N2210">
        <v>0</v>
      </c>
    </row>
    <row r="2211" spans="1:14" x14ac:dyDescent="0.25">
      <c r="A2211" t="s">
        <v>117</v>
      </c>
      <c r="B2211" t="s">
        <v>1869</v>
      </c>
      <c r="C2211">
        <v>593.00099999999998</v>
      </c>
      <c r="D2211">
        <v>1204</v>
      </c>
      <c r="E2211">
        <v>1</v>
      </c>
      <c r="F2211" t="s">
        <v>66</v>
      </c>
      <c r="G2211" t="s">
        <v>66</v>
      </c>
      <c r="K2211">
        <v>0.59383916599999997</v>
      </c>
      <c r="L2211">
        <v>0</v>
      </c>
      <c r="M2211">
        <v>0.57998187400000001</v>
      </c>
      <c r="N2211">
        <v>0</v>
      </c>
    </row>
    <row r="2212" spans="1:14" x14ac:dyDescent="0.25">
      <c r="A2212" t="s">
        <v>117</v>
      </c>
      <c r="B2212" t="s">
        <v>1869</v>
      </c>
      <c r="C2212">
        <v>1204.001</v>
      </c>
      <c r="D2212">
        <v>1768</v>
      </c>
      <c r="E2212">
        <v>1</v>
      </c>
      <c r="F2212" t="s">
        <v>66</v>
      </c>
      <c r="G2212" t="s">
        <v>66</v>
      </c>
      <c r="K2212">
        <v>0.59549341300000003</v>
      </c>
      <c r="L2212">
        <v>0</v>
      </c>
      <c r="M2212">
        <v>0.58167553100000002</v>
      </c>
      <c r="N2212">
        <v>0</v>
      </c>
    </row>
    <row r="2213" spans="1:14" x14ac:dyDescent="0.25">
      <c r="A2213" t="s">
        <v>117</v>
      </c>
      <c r="B2213" t="s">
        <v>1878</v>
      </c>
      <c r="C2213">
        <v>-270</v>
      </c>
      <c r="D2213">
        <v>-240.001</v>
      </c>
      <c r="E2213">
        <v>0.1</v>
      </c>
      <c r="F2213" t="s">
        <v>66</v>
      </c>
      <c r="G2213" t="s">
        <v>66</v>
      </c>
      <c r="K2213">
        <v>0.24590050099999999</v>
      </c>
      <c r="L2213">
        <v>0</v>
      </c>
      <c r="M2213">
        <v>0.234882761</v>
      </c>
      <c r="N2213">
        <v>0</v>
      </c>
    </row>
    <row r="2214" spans="1:14" x14ac:dyDescent="0.25">
      <c r="A2214" t="s">
        <v>117</v>
      </c>
      <c r="B2214" t="s">
        <v>1878</v>
      </c>
      <c r="C2214">
        <v>-240</v>
      </c>
      <c r="D2214">
        <v>92.998999999999995</v>
      </c>
      <c r="E2214">
        <v>0.1</v>
      </c>
      <c r="F2214" t="s">
        <v>66</v>
      </c>
      <c r="G2214" t="s">
        <v>66</v>
      </c>
      <c r="K2214">
        <v>0.108409273</v>
      </c>
      <c r="L2214">
        <v>0</v>
      </c>
      <c r="M2214">
        <v>8.5819788999999994E-2</v>
      </c>
      <c r="N2214">
        <v>0</v>
      </c>
    </row>
    <row r="2215" spans="1:14" x14ac:dyDescent="0.25">
      <c r="A2215" t="s">
        <v>117</v>
      </c>
      <c r="B2215" t="s">
        <v>1878</v>
      </c>
      <c r="C2215">
        <v>93</v>
      </c>
      <c r="D2215">
        <v>400</v>
      </c>
      <c r="E2215">
        <v>0.1</v>
      </c>
      <c r="F2215" t="s">
        <v>66</v>
      </c>
      <c r="G2215" t="s">
        <v>66</v>
      </c>
      <c r="K2215">
        <v>7.6721655999999999E-2</v>
      </c>
      <c r="L2215">
        <v>0</v>
      </c>
      <c r="M2215">
        <v>6.6644854000000003E-2</v>
      </c>
      <c r="N2215">
        <v>0</v>
      </c>
    </row>
    <row r="2216" spans="1:14" x14ac:dyDescent="0.25">
      <c r="A2216" t="s">
        <v>117</v>
      </c>
      <c r="B2216" t="s">
        <v>1878</v>
      </c>
      <c r="C2216">
        <v>-270</v>
      </c>
      <c r="D2216">
        <v>-240.001</v>
      </c>
      <c r="E2216">
        <v>1</v>
      </c>
      <c r="F2216" t="s">
        <v>66</v>
      </c>
      <c r="G2216" t="s">
        <v>66</v>
      </c>
      <c r="K2216">
        <v>0.63746254099999999</v>
      </c>
      <c r="L2216">
        <v>0</v>
      </c>
      <c r="M2216">
        <v>0.62062058600000003</v>
      </c>
      <c r="N2216">
        <v>0</v>
      </c>
    </row>
    <row r="2217" spans="1:14" x14ac:dyDescent="0.25">
      <c r="A2217" t="s">
        <v>117</v>
      </c>
      <c r="B2217" t="s">
        <v>1878</v>
      </c>
      <c r="C2217">
        <v>-240</v>
      </c>
      <c r="D2217">
        <v>92.998999999999995</v>
      </c>
      <c r="E2217">
        <v>1</v>
      </c>
      <c r="F2217" t="s">
        <v>66</v>
      </c>
      <c r="G2217" t="s">
        <v>66</v>
      </c>
      <c r="K2217">
        <v>0.59574757499999997</v>
      </c>
      <c r="L2217">
        <v>0</v>
      </c>
      <c r="M2217">
        <v>0.58083133200000003</v>
      </c>
      <c r="N2217">
        <v>0</v>
      </c>
    </row>
    <row r="2218" spans="1:14" x14ac:dyDescent="0.25">
      <c r="A2218" t="s">
        <v>117</v>
      </c>
      <c r="B2218" t="s">
        <v>1878</v>
      </c>
      <c r="C2218">
        <v>93</v>
      </c>
      <c r="D2218">
        <v>400</v>
      </c>
      <c r="E2218">
        <v>1</v>
      </c>
      <c r="F2218" t="s">
        <v>66</v>
      </c>
      <c r="G2218" t="s">
        <v>66</v>
      </c>
      <c r="K2218">
        <v>0.58328401299999999</v>
      </c>
      <c r="L2218">
        <v>0</v>
      </c>
      <c r="M2218">
        <v>0.57830920500000005</v>
      </c>
      <c r="N2218">
        <v>0</v>
      </c>
    </row>
    <row r="2219" spans="1:14" x14ac:dyDescent="0.25">
      <c r="A2219" t="s">
        <v>117</v>
      </c>
      <c r="B2219" t="s">
        <v>1887</v>
      </c>
      <c r="C2219">
        <v>-195.6</v>
      </c>
      <c r="D2219">
        <v>0</v>
      </c>
      <c r="E2219">
        <v>0.01</v>
      </c>
      <c r="F2219" t="s">
        <v>66</v>
      </c>
      <c r="G2219" t="s">
        <v>66</v>
      </c>
      <c r="K2219">
        <v>8.4850399999999992E-3</v>
      </c>
      <c r="L2219">
        <v>0</v>
      </c>
      <c r="M2219">
        <v>7.6317240000000003E-3</v>
      </c>
      <c r="N2219">
        <v>0</v>
      </c>
    </row>
    <row r="2220" spans="1:14" x14ac:dyDescent="0.25">
      <c r="A2220" t="s">
        <v>117</v>
      </c>
      <c r="B2220" t="s">
        <v>1887</v>
      </c>
      <c r="C2220">
        <v>1E-3</v>
      </c>
      <c r="D2220">
        <v>204.44399999999999</v>
      </c>
      <c r="E2220">
        <v>0.01</v>
      </c>
      <c r="F2220" t="s">
        <v>66</v>
      </c>
      <c r="G2220" t="s">
        <v>66</v>
      </c>
      <c r="K2220">
        <v>1.0087018999999999E-2</v>
      </c>
      <c r="L2220">
        <v>0</v>
      </c>
      <c r="M2220">
        <v>9.380579E-3</v>
      </c>
      <c r="N2220">
        <v>0</v>
      </c>
    </row>
    <row r="2221" spans="1:14" x14ac:dyDescent="0.25">
      <c r="A2221" t="s">
        <v>117</v>
      </c>
      <c r="B2221" t="s">
        <v>1887</v>
      </c>
      <c r="C2221">
        <v>204.44499999999999</v>
      </c>
      <c r="D2221">
        <v>426.66699999999997</v>
      </c>
      <c r="E2221">
        <v>0.01</v>
      </c>
      <c r="F2221" t="s">
        <v>66</v>
      </c>
      <c r="G2221" t="s">
        <v>66</v>
      </c>
      <c r="K2221">
        <v>1.2329109E-2</v>
      </c>
      <c r="L2221">
        <v>0</v>
      </c>
      <c r="M2221">
        <v>1.1525970999999999E-2</v>
      </c>
      <c r="N2221">
        <v>0</v>
      </c>
    </row>
    <row r="2222" spans="1:14" x14ac:dyDescent="0.25">
      <c r="A2222" t="s">
        <v>117</v>
      </c>
      <c r="B2222" t="s">
        <v>1887</v>
      </c>
      <c r="C2222">
        <v>426.66800000000001</v>
      </c>
      <c r="D2222">
        <v>648.88900000000001</v>
      </c>
      <c r="E2222">
        <v>0.01</v>
      </c>
      <c r="F2222" t="s">
        <v>66</v>
      </c>
      <c r="G2222" t="s">
        <v>66</v>
      </c>
      <c r="K2222">
        <v>1.5887353999999999E-2</v>
      </c>
      <c r="L2222">
        <v>0</v>
      </c>
      <c r="M2222">
        <v>1.5272493999999999E-2</v>
      </c>
      <c r="N2222">
        <v>0</v>
      </c>
    </row>
    <row r="2223" spans="1:14" x14ac:dyDescent="0.25">
      <c r="A2223" t="s">
        <v>117</v>
      </c>
      <c r="B2223" t="s">
        <v>1887</v>
      </c>
      <c r="C2223">
        <v>648.89</v>
      </c>
      <c r="D2223">
        <v>850</v>
      </c>
      <c r="E2223">
        <v>0.01</v>
      </c>
      <c r="F2223" t="s">
        <v>66</v>
      </c>
      <c r="G2223" t="s">
        <v>66</v>
      </c>
      <c r="K2223">
        <v>1.9744199E-2</v>
      </c>
      <c r="L2223">
        <v>0</v>
      </c>
      <c r="M2223">
        <v>1.8879818999999999E-2</v>
      </c>
      <c r="N2223">
        <v>0</v>
      </c>
    </row>
    <row r="2224" spans="1:14" x14ac:dyDescent="0.25">
      <c r="A2224" t="s">
        <v>117</v>
      </c>
      <c r="B2224" t="s">
        <v>1887</v>
      </c>
      <c r="C2224">
        <v>-195.6</v>
      </c>
      <c r="D2224">
        <v>0</v>
      </c>
      <c r="E2224">
        <v>0.1</v>
      </c>
      <c r="F2224" t="s">
        <v>66</v>
      </c>
      <c r="G2224" t="s">
        <v>66</v>
      </c>
      <c r="K2224">
        <v>5.8423059999999999E-2</v>
      </c>
      <c r="L2224">
        <v>0</v>
      </c>
      <c r="M2224">
        <v>5.7950350999999997E-2</v>
      </c>
      <c r="N2224">
        <v>0</v>
      </c>
    </row>
    <row r="2225" spans="1:14" x14ac:dyDescent="0.25">
      <c r="A2225" t="s">
        <v>117</v>
      </c>
      <c r="B2225" t="s">
        <v>1887</v>
      </c>
      <c r="C2225">
        <v>1E-3</v>
      </c>
      <c r="D2225">
        <v>204.44399999999999</v>
      </c>
      <c r="E2225">
        <v>0.1</v>
      </c>
      <c r="F2225" t="s">
        <v>66</v>
      </c>
      <c r="G2225" t="s">
        <v>66</v>
      </c>
      <c r="K2225">
        <v>5.8677133999999999E-2</v>
      </c>
      <c r="L2225">
        <v>0</v>
      </c>
      <c r="M2225">
        <v>5.8206488000000001E-2</v>
      </c>
      <c r="N2225">
        <v>0</v>
      </c>
    </row>
    <row r="2226" spans="1:14" x14ac:dyDescent="0.25">
      <c r="A2226" t="s">
        <v>117</v>
      </c>
      <c r="B2226" t="s">
        <v>1887</v>
      </c>
      <c r="C2226">
        <v>204.44499999999999</v>
      </c>
      <c r="D2226">
        <v>426.66699999999997</v>
      </c>
      <c r="E2226">
        <v>0.1</v>
      </c>
      <c r="F2226" t="s">
        <v>66</v>
      </c>
      <c r="G2226" t="s">
        <v>66</v>
      </c>
      <c r="K2226">
        <v>5.9240896000000001E-2</v>
      </c>
      <c r="L2226">
        <v>0</v>
      </c>
      <c r="M2226">
        <v>5.8590510999999998E-2</v>
      </c>
      <c r="N2226">
        <v>0</v>
      </c>
    </row>
    <row r="2227" spans="1:14" x14ac:dyDescent="0.25">
      <c r="A2227" t="s">
        <v>117</v>
      </c>
      <c r="B2227" t="s">
        <v>1887</v>
      </c>
      <c r="C2227">
        <v>426.66800000000001</v>
      </c>
      <c r="D2227">
        <v>648.88900000000001</v>
      </c>
      <c r="E2227">
        <v>0.1</v>
      </c>
      <c r="F2227" t="s">
        <v>66</v>
      </c>
      <c r="G2227" t="s">
        <v>66</v>
      </c>
      <c r="K2227">
        <v>6.0082317000000003E-2</v>
      </c>
      <c r="L2227">
        <v>0</v>
      </c>
      <c r="M2227">
        <v>5.9441140000000003E-2</v>
      </c>
      <c r="N2227">
        <v>0</v>
      </c>
    </row>
    <row r="2228" spans="1:14" x14ac:dyDescent="0.25">
      <c r="A2228" t="s">
        <v>117</v>
      </c>
      <c r="B2228" t="s">
        <v>1887</v>
      </c>
      <c r="C2228">
        <v>648.89</v>
      </c>
      <c r="D2228">
        <v>850</v>
      </c>
      <c r="E2228">
        <v>0.1</v>
      </c>
      <c r="F2228" t="s">
        <v>66</v>
      </c>
      <c r="G2228" t="s">
        <v>66</v>
      </c>
      <c r="K2228">
        <v>6.1562903000000002E-2</v>
      </c>
      <c r="L2228">
        <v>0</v>
      </c>
      <c r="M2228">
        <v>6.0468567000000001E-2</v>
      </c>
      <c r="N2228">
        <v>0</v>
      </c>
    </row>
    <row r="2229" spans="1:14" x14ac:dyDescent="0.25">
      <c r="A2229" t="s">
        <v>117</v>
      </c>
      <c r="B2229" t="s">
        <v>1887</v>
      </c>
      <c r="C2229">
        <v>-195.6</v>
      </c>
      <c r="D2229">
        <v>0</v>
      </c>
      <c r="E2229">
        <v>1</v>
      </c>
      <c r="F2229" t="s">
        <v>66</v>
      </c>
      <c r="G2229" t="s">
        <v>66</v>
      </c>
      <c r="K2229">
        <v>0.57756236599999999</v>
      </c>
      <c r="L2229">
        <v>0</v>
      </c>
      <c r="M2229">
        <v>0.57737184100000005</v>
      </c>
      <c r="N2229">
        <v>0</v>
      </c>
    </row>
    <row r="2230" spans="1:14" x14ac:dyDescent="0.25">
      <c r="A2230" t="s">
        <v>117</v>
      </c>
      <c r="B2230" t="s">
        <v>1887</v>
      </c>
      <c r="C2230">
        <v>1E-3</v>
      </c>
      <c r="D2230">
        <v>204.44399999999999</v>
      </c>
      <c r="E2230">
        <v>1</v>
      </c>
      <c r="F2230" t="s">
        <v>66</v>
      </c>
      <c r="G2230" t="s">
        <v>66</v>
      </c>
      <c r="K2230">
        <v>0.57758812199999998</v>
      </c>
      <c r="L2230">
        <v>0</v>
      </c>
      <c r="M2230">
        <v>0.57739760600000001</v>
      </c>
      <c r="N2230">
        <v>0</v>
      </c>
    </row>
    <row r="2231" spans="1:14" x14ac:dyDescent="0.25">
      <c r="A2231" t="s">
        <v>117</v>
      </c>
      <c r="B2231" t="s">
        <v>1887</v>
      </c>
      <c r="C2231">
        <v>204.44499999999999</v>
      </c>
      <c r="D2231">
        <v>426.66699999999997</v>
      </c>
      <c r="E2231">
        <v>1</v>
      </c>
      <c r="F2231" t="s">
        <v>66</v>
      </c>
      <c r="G2231" t="s">
        <v>66</v>
      </c>
      <c r="K2231">
        <v>0.57770181799999998</v>
      </c>
      <c r="L2231">
        <v>0</v>
      </c>
      <c r="M2231">
        <v>0.57743644500000002</v>
      </c>
      <c r="N2231">
        <v>0</v>
      </c>
    </row>
    <row r="2232" spans="1:14" x14ac:dyDescent="0.25">
      <c r="A2232" t="s">
        <v>117</v>
      </c>
      <c r="B2232" t="s">
        <v>1887</v>
      </c>
      <c r="C2232">
        <v>426.66800000000001</v>
      </c>
      <c r="D2232">
        <v>648.88900000000001</v>
      </c>
      <c r="E2232">
        <v>1</v>
      </c>
      <c r="F2232" t="s">
        <v>66</v>
      </c>
      <c r="G2232" t="s">
        <v>66</v>
      </c>
      <c r="K2232">
        <v>0.57778870900000001</v>
      </c>
      <c r="L2232">
        <v>0</v>
      </c>
      <c r="M2232">
        <v>0.57752337499999995</v>
      </c>
      <c r="N2232">
        <v>0</v>
      </c>
    </row>
    <row r="2233" spans="1:14" x14ac:dyDescent="0.25">
      <c r="A2233" t="s">
        <v>117</v>
      </c>
      <c r="B2233" t="s">
        <v>1887</v>
      </c>
      <c r="C2233">
        <v>648.89</v>
      </c>
      <c r="D2233">
        <v>850</v>
      </c>
      <c r="E2233">
        <v>1</v>
      </c>
      <c r="F2233" t="s">
        <v>66</v>
      </c>
      <c r="G2233" t="s">
        <v>66</v>
      </c>
      <c r="K2233">
        <v>0.57809222500000002</v>
      </c>
      <c r="L2233">
        <v>0</v>
      </c>
      <c r="M2233">
        <v>0.57763002699999999</v>
      </c>
      <c r="N2233">
        <v>0</v>
      </c>
    </row>
    <row r="2234" spans="1:14" x14ac:dyDescent="0.25">
      <c r="A2234" t="s">
        <v>117</v>
      </c>
      <c r="B2234" t="s">
        <v>1900</v>
      </c>
      <c r="C2234">
        <v>-195.6</v>
      </c>
      <c r="D2234">
        <v>0</v>
      </c>
      <c r="E2234">
        <v>0.01</v>
      </c>
      <c r="F2234" t="s">
        <v>66</v>
      </c>
      <c r="G2234" t="s">
        <v>66</v>
      </c>
      <c r="K2234">
        <v>6.9514520000000003E-3</v>
      </c>
      <c r="L2234">
        <v>0</v>
      </c>
      <c r="M2234">
        <v>6.5655269999999998E-3</v>
      </c>
      <c r="N2234">
        <v>0</v>
      </c>
    </row>
    <row r="2235" spans="1:14" x14ac:dyDescent="0.25">
      <c r="A2235" t="s">
        <v>117</v>
      </c>
      <c r="B2235" t="s">
        <v>1900</v>
      </c>
      <c r="C2235">
        <v>1E-3</v>
      </c>
      <c r="D2235">
        <v>204.44399999999999</v>
      </c>
      <c r="E2235">
        <v>0.01</v>
      </c>
      <c r="F2235" t="s">
        <v>66</v>
      </c>
      <c r="G2235" t="s">
        <v>66</v>
      </c>
      <c r="K2235">
        <v>9.7193209999999995E-3</v>
      </c>
      <c r="L2235">
        <v>0</v>
      </c>
      <c r="M2235">
        <v>9.3614249999999996E-3</v>
      </c>
      <c r="N2235">
        <v>0</v>
      </c>
    </row>
    <row r="2236" spans="1:14" x14ac:dyDescent="0.25">
      <c r="A2236" t="s">
        <v>117</v>
      </c>
      <c r="B2236" t="s">
        <v>1900</v>
      </c>
      <c r="C2236">
        <v>204.44499999999999</v>
      </c>
      <c r="D2236">
        <v>426.66699999999997</v>
      </c>
      <c r="E2236">
        <v>0.01</v>
      </c>
      <c r="F2236" t="s">
        <v>66</v>
      </c>
      <c r="G2236" t="s">
        <v>66</v>
      </c>
      <c r="K2236">
        <v>1.176788E-2</v>
      </c>
      <c r="L2236">
        <v>0</v>
      </c>
      <c r="M2236">
        <v>1.1474061000000001E-2</v>
      </c>
      <c r="N2236">
        <v>0</v>
      </c>
    </row>
    <row r="2237" spans="1:14" x14ac:dyDescent="0.25">
      <c r="A2237" t="s">
        <v>117</v>
      </c>
      <c r="B2237" t="s">
        <v>1900</v>
      </c>
      <c r="C2237">
        <v>426.66800000000001</v>
      </c>
      <c r="D2237">
        <v>648.88900000000001</v>
      </c>
      <c r="E2237">
        <v>0.01</v>
      </c>
      <c r="F2237" t="s">
        <v>66</v>
      </c>
      <c r="G2237" t="s">
        <v>66</v>
      </c>
      <c r="K2237">
        <v>1.5791868000000001E-2</v>
      </c>
      <c r="L2237">
        <v>0</v>
      </c>
      <c r="M2237">
        <v>1.517314E-2</v>
      </c>
      <c r="N2237">
        <v>0</v>
      </c>
    </row>
    <row r="2238" spans="1:14" x14ac:dyDescent="0.25">
      <c r="A2238" t="s">
        <v>117</v>
      </c>
      <c r="B2238" t="s">
        <v>1900</v>
      </c>
      <c r="C2238">
        <v>648.89</v>
      </c>
      <c r="D2238">
        <v>850</v>
      </c>
      <c r="E2238">
        <v>0.01</v>
      </c>
      <c r="F2238" t="s">
        <v>66</v>
      </c>
      <c r="G2238" t="s">
        <v>66</v>
      </c>
      <c r="K2238">
        <v>1.9042103000000001E-2</v>
      </c>
      <c r="L2238">
        <v>0</v>
      </c>
      <c r="M2238">
        <v>1.8733275000000001E-2</v>
      </c>
      <c r="N2238">
        <v>0</v>
      </c>
    </row>
    <row r="2239" spans="1:14" x14ac:dyDescent="0.25">
      <c r="A2239" t="s">
        <v>117</v>
      </c>
      <c r="B2239" t="s">
        <v>1900</v>
      </c>
      <c r="C2239">
        <v>-195.6</v>
      </c>
      <c r="D2239">
        <v>0</v>
      </c>
      <c r="E2239">
        <v>0.1</v>
      </c>
      <c r="F2239" t="s">
        <v>66</v>
      </c>
      <c r="G2239" t="s">
        <v>66</v>
      </c>
      <c r="K2239">
        <v>5.7999760999999997E-2</v>
      </c>
      <c r="L2239">
        <v>0</v>
      </c>
      <c r="M2239">
        <v>5.7819599999999999E-2</v>
      </c>
      <c r="N2239">
        <v>0</v>
      </c>
    </row>
    <row r="2240" spans="1:14" x14ac:dyDescent="0.25">
      <c r="A2240" t="s">
        <v>117</v>
      </c>
      <c r="B2240" t="s">
        <v>1900</v>
      </c>
      <c r="C2240">
        <v>1E-3</v>
      </c>
      <c r="D2240">
        <v>204.44399999999999</v>
      </c>
      <c r="E2240">
        <v>0.1</v>
      </c>
      <c r="F2240" t="s">
        <v>66</v>
      </c>
      <c r="G2240" t="s">
        <v>66</v>
      </c>
      <c r="K2240">
        <v>5.8437589999999998E-2</v>
      </c>
      <c r="L2240">
        <v>0</v>
      </c>
      <c r="M2240">
        <v>5.8203404E-2</v>
      </c>
      <c r="N2240">
        <v>0</v>
      </c>
    </row>
    <row r="2241" spans="1:14" x14ac:dyDescent="0.25">
      <c r="A2241" t="s">
        <v>117</v>
      </c>
      <c r="B2241" t="s">
        <v>1900</v>
      </c>
      <c r="C2241">
        <v>204.44499999999999</v>
      </c>
      <c r="D2241">
        <v>426.66699999999997</v>
      </c>
      <c r="E2241">
        <v>0.1</v>
      </c>
      <c r="F2241" t="s">
        <v>66</v>
      </c>
      <c r="G2241" t="s">
        <v>66</v>
      </c>
      <c r="K2241">
        <v>5.8813007E-2</v>
      </c>
      <c r="L2241">
        <v>0</v>
      </c>
      <c r="M2241">
        <v>5.8580321999999997E-2</v>
      </c>
      <c r="N2241">
        <v>0</v>
      </c>
    </row>
    <row r="2242" spans="1:14" x14ac:dyDescent="0.25">
      <c r="A2242" t="s">
        <v>117</v>
      </c>
      <c r="B2242" t="s">
        <v>1900</v>
      </c>
      <c r="C2242">
        <v>426.66800000000001</v>
      </c>
      <c r="D2242">
        <v>648.88900000000001</v>
      </c>
      <c r="E2242">
        <v>0.1</v>
      </c>
      <c r="F2242" t="s">
        <v>66</v>
      </c>
      <c r="G2242" t="s">
        <v>66</v>
      </c>
      <c r="K2242">
        <v>6.0057138000000003E-2</v>
      </c>
      <c r="L2242">
        <v>0</v>
      </c>
      <c r="M2242">
        <v>5.941569E-2</v>
      </c>
      <c r="N2242">
        <v>0</v>
      </c>
    </row>
    <row r="2243" spans="1:14" x14ac:dyDescent="0.25">
      <c r="A2243" t="s">
        <v>117</v>
      </c>
      <c r="B2243" t="s">
        <v>1900</v>
      </c>
      <c r="C2243">
        <v>648.89</v>
      </c>
      <c r="D2243">
        <v>850</v>
      </c>
      <c r="E2243">
        <v>0.1</v>
      </c>
      <c r="F2243" t="s">
        <v>66</v>
      </c>
      <c r="G2243" t="s">
        <v>66</v>
      </c>
      <c r="K2243">
        <v>6.0807893000000002E-2</v>
      </c>
      <c r="L2243">
        <v>0</v>
      </c>
      <c r="M2243">
        <v>6.0422971999999998E-2</v>
      </c>
      <c r="N2243">
        <v>0</v>
      </c>
    </row>
    <row r="2244" spans="1:14" x14ac:dyDescent="0.25">
      <c r="A2244" t="s">
        <v>117</v>
      </c>
      <c r="B2244" t="s">
        <v>1900</v>
      </c>
      <c r="C2244">
        <v>-195.6</v>
      </c>
      <c r="D2244">
        <v>0</v>
      </c>
      <c r="E2244">
        <v>1</v>
      </c>
      <c r="F2244" t="s">
        <v>66</v>
      </c>
      <c r="G2244" t="s">
        <v>66</v>
      </c>
      <c r="K2244">
        <v>0.57743100999999997</v>
      </c>
      <c r="L2244">
        <v>0</v>
      </c>
      <c r="M2244">
        <v>0.57735873299999996</v>
      </c>
      <c r="N2244">
        <v>0</v>
      </c>
    </row>
    <row r="2245" spans="1:14" x14ac:dyDescent="0.25">
      <c r="A2245" t="s">
        <v>117</v>
      </c>
      <c r="B2245" t="s">
        <v>1900</v>
      </c>
      <c r="C2245">
        <v>1E-3</v>
      </c>
      <c r="D2245">
        <v>204.44399999999999</v>
      </c>
      <c r="E2245">
        <v>1</v>
      </c>
      <c r="F2245" t="s">
        <v>66</v>
      </c>
      <c r="G2245" t="s">
        <v>66</v>
      </c>
      <c r="K2245">
        <v>0.57749190399999994</v>
      </c>
      <c r="L2245">
        <v>0</v>
      </c>
      <c r="M2245">
        <v>0.57739729500000003</v>
      </c>
      <c r="N2245">
        <v>0</v>
      </c>
    </row>
    <row r="2246" spans="1:14" x14ac:dyDescent="0.25">
      <c r="A2246" t="s">
        <v>117</v>
      </c>
      <c r="B2246" t="s">
        <v>1900</v>
      </c>
      <c r="C2246">
        <v>204.44499999999999</v>
      </c>
      <c r="D2246">
        <v>426.66699999999997</v>
      </c>
      <c r="E2246">
        <v>1</v>
      </c>
      <c r="F2246" t="s">
        <v>66</v>
      </c>
      <c r="G2246" t="s">
        <v>66</v>
      </c>
      <c r="K2246">
        <v>0.57753001400000004</v>
      </c>
      <c r="L2246">
        <v>0</v>
      </c>
      <c r="M2246">
        <v>0.57743541099999995</v>
      </c>
      <c r="N2246">
        <v>0</v>
      </c>
    </row>
    <row r="2247" spans="1:14" x14ac:dyDescent="0.25">
      <c r="A2247" t="s">
        <v>117</v>
      </c>
      <c r="B2247" t="s">
        <v>1900</v>
      </c>
      <c r="C2247">
        <v>426.66800000000001</v>
      </c>
      <c r="D2247">
        <v>648.88900000000001</v>
      </c>
      <c r="E2247">
        <v>1</v>
      </c>
      <c r="F2247" t="s">
        <v>66</v>
      </c>
      <c r="G2247" t="s">
        <v>66</v>
      </c>
      <c r="K2247">
        <v>0.577786091</v>
      </c>
      <c r="L2247">
        <v>0</v>
      </c>
      <c r="M2247">
        <v>0.57752075599999997</v>
      </c>
      <c r="N2247">
        <v>0</v>
      </c>
    </row>
    <row r="2248" spans="1:14" x14ac:dyDescent="0.25">
      <c r="A2248" t="s">
        <v>117</v>
      </c>
      <c r="B2248" t="s">
        <v>1900</v>
      </c>
      <c r="C2248">
        <v>648.89</v>
      </c>
      <c r="D2248">
        <v>850</v>
      </c>
      <c r="E2248">
        <v>1</v>
      </c>
      <c r="F2248" t="s">
        <v>66</v>
      </c>
      <c r="G2248" t="s">
        <v>66</v>
      </c>
      <c r="K2248">
        <v>0.57778680599999999</v>
      </c>
      <c r="L2248">
        <v>0</v>
      </c>
      <c r="M2248">
        <v>0.57762525499999995</v>
      </c>
      <c r="N2248">
        <v>0</v>
      </c>
    </row>
    <row r="2249" spans="1:14" x14ac:dyDescent="0.25">
      <c r="A2249" t="s">
        <v>117</v>
      </c>
      <c r="B2249" t="s">
        <v>1718</v>
      </c>
      <c r="C2249">
        <v>-454</v>
      </c>
      <c r="D2249">
        <v>300</v>
      </c>
      <c r="E2249">
        <v>0.1</v>
      </c>
      <c r="F2249" t="s">
        <v>69</v>
      </c>
      <c r="G2249" t="s">
        <v>69</v>
      </c>
      <c r="K2249">
        <v>0.12</v>
      </c>
      <c r="L2249">
        <v>0</v>
      </c>
      <c r="M2249">
        <v>8.4620388000000005E-2</v>
      </c>
      <c r="N2249">
        <v>0</v>
      </c>
    </row>
    <row r="2250" spans="1:14" x14ac:dyDescent="0.25">
      <c r="A2250" t="s">
        <v>117</v>
      </c>
      <c r="B2250" t="s">
        <v>1718</v>
      </c>
      <c r="C2250">
        <v>300.00099999999998</v>
      </c>
      <c r="D2250">
        <v>1100</v>
      </c>
      <c r="E2250">
        <v>0.1</v>
      </c>
      <c r="F2250" t="s">
        <v>69</v>
      </c>
      <c r="G2250" t="s">
        <v>69</v>
      </c>
      <c r="K2250">
        <v>0.09</v>
      </c>
      <c r="L2250">
        <v>0</v>
      </c>
      <c r="M2250">
        <v>8.4258116999999993E-2</v>
      </c>
      <c r="N2250">
        <v>0</v>
      </c>
    </row>
    <row r="2251" spans="1:14" x14ac:dyDescent="0.25">
      <c r="A2251" t="s">
        <v>117</v>
      </c>
      <c r="B2251" t="s">
        <v>1718</v>
      </c>
      <c r="C2251">
        <v>1100.001</v>
      </c>
      <c r="D2251">
        <v>1832</v>
      </c>
      <c r="E2251">
        <v>0.1</v>
      </c>
      <c r="F2251" t="s">
        <v>69</v>
      </c>
      <c r="G2251" t="s">
        <v>69</v>
      </c>
      <c r="K2251">
        <v>9.1750578999999999E-2</v>
      </c>
      <c r="L2251">
        <v>0</v>
      </c>
      <c r="M2251">
        <v>8.7890410000000002E-2</v>
      </c>
      <c r="N2251">
        <v>0</v>
      </c>
    </row>
    <row r="2252" spans="1:14" x14ac:dyDescent="0.25">
      <c r="A2252" t="s">
        <v>117</v>
      </c>
      <c r="B2252" t="s">
        <v>1718</v>
      </c>
      <c r="C2252">
        <v>-454</v>
      </c>
      <c r="D2252">
        <v>300</v>
      </c>
      <c r="E2252">
        <v>1</v>
      </c>
      <c r="F2252" t="s">
        <v>69</v>
      </c>
      <c r="G2252" t="s">
        <v>69</v>
      </c>
      <c r="K2252">
        <v>0.60176790400000002</v>
      </c>
      <c r="L2252">
        <v>0</v>
      </c>
      <c r="M2252">
        <v>0.58065532799999997</v>
      </c>
      <c r="N2252">
        <v>0</v>
      </c>
    </row>
    <row r="2253" spans="1:14" x14ac:dyDescent="0.25">
      <c r="A2253" t="s">
        <v>117</v>
      </c>
      <c r="B2253" t="s">
        <v>1718</v>
      </c>
      <c r="C2253">
        <v>300.00099999999998</v>
      </c>
      <c r="D2253">
        <v>1100</v>
      </c>
      <c r="E2253">
        <v>1</v>
      </c>
      <c r="F2253" t="s">
        <v>69</v>
      </c>
      <c r="G2253" t="s">
        <v>69</v>
      </c>
      <c r="K2253">
        <v>0.58298645599999999</v>
      </c>
      <c r="L2253">
        <v>0</v>
      </c>
      <c r="M2253">
        <v>0.58060264399999995</v>
      </c>
      <c r="N2253">
        <v>0</v>
      </c>
    </row>
    <row r="2254" spans="1:14" x14ac:dyDescent="0.25">
      <c r="A2254" t="s">
        <v>117</v>
      </c>
      <c r="B2254" t="s">
        <v>1718</v>
      </c>
      <c r="C2254">
        <v>1100.001</v>
      </c>
      <c r="D2254">
        <v>1832</v>
      </c>
      <c r="E2254">
        <v>1</v>
      </c>
      <c r="F2254" t="s">
        <v>69</v>
      </c>
      <c r="G2254" t="s">
        <v>69</v>
      </c>
      <c r="K2254">
        <v>0.58352249499999997</v>
      </c>
      <c r="L2254">
        <v>0</v>
      </c>
      <c r="M2254">
        <v>0.58114088200000003</v>
      </c>
      <c r="N2254">
        <v>0</v>
      </c>
    </row>
    <row r="2255" spans="1:14" x14ac:dyDescent="0.25">
      <c r="A2255" t="s">
        <v>117</v>
      </c>
      <c r="B2255" t="s">
        <v>1729</v>
      </c>
      <c r="C2255">
        <v>-346</v>
      </c>
      <c r="D2255">
        <v>499.99900000000002</v>
      </c>
      <c r="E2255">
        <v>0.1</v>
      </c>
      <c r="F2255" t="s">
        <v>69</v>
      </c>
      <c r="G2255" t="s">
        <v>69</v>
      </c>
      <c r="K2255">
        <v>0.14000000000000001</v>
      </c>
      <c r="L2255">
        <v>0</v>
      </c>
      <c r="M2255">
        <v>9.1813959000000001E-2</v>
      </c>
      <c r="N2255">
        <v>0</v>
      </c>
    </row>
    <row r="2256" spans="1:14" x14ac:dyDescent="0.25">
      <c r="A2256" t="s">
        <v>117</v>
      </c>
      <c r="B2256" t="s">
        <v>1729</v>
      </c>
      <c r="C2256">
        <v>500</v>
      </c>
      <c r="D2256">
        <v>1350</v>
      </c>
      <c r="E2256">
        <v>0.1</v>
      </c>
      <c r="F2256" t="s">
        <v>69</v>
      </c>
      <c r="G2256" t="s">
        <v>69</v>
      </c>
      <c r="K2256">
        <v>0.11</v>
      </c>
      <c r="L2256">
        <v>0</v>
      </c>
      <c r="M2256">
        <v>8.5418892999999996E-2</v>
      </c>
      <c r="N2256">
        <v>0</v>
      </c>
    </row>
    <row r="2257" spans="1:14" x14ac:dyDescent="0.25">
      <c r="A2257" t="s">
        <v>117</v>
      </c>
      <c r="B2257" t="s">
        <v>1729</v>
      </c>
      <c r="C2257">
        <v>1350.001</v>
      </c>
      <c r="D2257">
        <v>2192</v>
      </c>
      <c r="E2257">
        <v>0.1</v>
      </c>
      <c r="F2257" t="s">
        <v>69</v>
      </c>
      <c r="G2257" t="s">
        <v>69</v>
      </c>
      <c r="K2257">
        <v>0.11</v>
      </c>
      <c r="L2257">
        <v>0</v>
      </c>
      <c r="M2257">
        <v>9.0691639000000004E-2</v>
      </c>
      <c r="N2257">
        <v>0</v>
      </c>
    </row>
    <row r="2258" spans="1:14" x14ac:dyDescent="0.25">
      <c r="A2258" t="s">
        <v>117</v>
      </c>
      <c r="B2258" t="s">
        <v>1729</v>
      </c>
      <c r="C2258">
        <v>-346</v>
      </c>
      <c r="D2258">
        <v>499.99900000000002</v>
      </c>
      <c r="E2258">
        <v>1</v>
      </c>
      <c r="F2258" t="s">
        <v>69</v>
      </c>
      <c r="G2258" t="s">
        <v>69</v>
      </c>
      <c r="K2258">
        <v>0.61871661300000003</v>
      </c>
      <c r="L2258">
        <v>0</v>
      </c>
      <c r="M2258">
        <v>0.58174719900000005</v>
      </c>
      <c r="N2258">
        <v>0</v>
      </c>
    </row>
    <row r="2259" spans="1:14" x14ac:dyDescent="0.25">
      <c r="A2259" t="s">
        <v>117</v>
      </c>
      <c r="B2259" t="s">
        <v>1729</v>
      </c>
      <c r="C2259">
        <v>500</v>
      </c>
      <c r="D2259">
        <v>1350</v>
      </c>
      <c r="E2259">
        <v>1</v>
      </c>
      <c r="F2259" t="s">
        <v>69</v>
      </c>
      <c r="G2259" t="s">
        <v>69</v>
      </c>
      <c r="K2259">
        <v>0.59112989000000005</v>
      </c>
      <c r="L2259">
        <v>0</v>
      </c>
      <c r="M2259">
        <v>0.580772234</v>
      </c>
      <c r="N2259">
        <v>0</v>
      </c>
    </row>
    <row r="2260" spans="1:14" x14ac:dyDescent="0.25">
      <c r="A2260" t="s">
        <v>117</v>
      </c>
      <c r="B2260" t="s">
        <v>1729</v>
      </c>
      <c r="C2260">
        <v>1350.001</v>
      </c>
      <c r="D2260">
        <v>2192</v>
      </c>
      <c r="E2260">
        <v>1</v>
      </c>
      <c r="F2260" t="s">
        <v>69</v>
      </c>
      <c r="G2260" t="s">
        <v>69</v>
      </c>
      <c r="K2260">
        <v>0.58927052499999999</v>
      </c>
      <c r="L2260">
        <v>0</v>
      </c>
      <c r="M2260">
        <v>0.58157112499999997</v>
      </c>
      <c r="N2260">
        <v>0</v>
      </c>
    </row>
    <row r="2261" spans="1:14" x14ac:dyDescent="0.25">
      <c r="A2261" t="s">
        <v>117</v>
      </c>
      <c r="B2261" t="s">
        <v>1740</v>
      </c>
      <c r="C2261">
        <v>-454</v>
      </c>
      <c r="D2261">
        <v>-400.00099999999998</v>
      </c>
      <c r="E2261">
        <v>0.1</v>
      </c>
      <c r="F2261" t="s">
        <v>69</v>
      </c>
      <c r="G2261" t="s">
        <v>69</v>
      </c>
      <c r="K2261">
        <v>0.77443041000000001</v>
      </c>
      <c r="L2261">
        <v>0</v>
      </c>
      <c r="M2261">
        <v>0.76326909399999998</v>
      </c>
      <c r="N2261">
        <v>0</v>
      </c>
    </row>
    <row r="2262" spans="1:14" x14ac:dyDescent="0.25">
      <c r="A2262" t="s">
        <v>117</v>
      </c>
      <c r="B2262" t="s">
        <v>1740</v>
      </c>
      <c r="C2262">
        <v>-400</v>
      </c>
      <c r="D2262">
        <v>499.99900000000002</v>
      </c>
      <c r="E2262">
        <v>0.1</v>
      </c>
      <c r="F2262" t="s">
        <v>69</v>
      </c>
      <c r="G2262" t="s">
        <v>69</v>
      </c>
      <c r="K2262">
        <v>0.19</v>
      </c>
      <c r="L2262">
        <v>0</v>
      </c>
      <c r="M2262">
        <v>0.135879482</v>
      </c>
      <c r="N2262">
        <v>0</v>
      </c>
    </row>
    <row r="2263" spans="1:14" x14ac:dyDescent="0.25">
      <c r="A2263" t="s">
        <v>117</v>
      </c>
      <c r="B2263" t="s">
        <v>1740</v>
      </c>
      <c r="C2263">
        <v>500</v>
      </c>
      <c r="D2263">
        <v>1500</v>
      </c>
      <c r="E2263">
        <v>0.1</v>
      </c>
      <c r="F2263" t="s">
        <v>69</v>
      </c>
      <c r="G2263" t="s">
        <v>69</v>
      </c>
      <c r="K2263">
        <v>0.12</v>
      </c>
      <c r="L2263">
        <v>0</v>
      </c>
      <c r="M2263">
        <v>8.8716091999999996E-2</v>
      </c>
      <c r="N2263">
        <v>0</v>
      </c>
    </row>
    <row r="2264" spans="1:14" x14ac:dyDescent="0.25">
      <c r="A2264" t="s">
        <v>117</v>
      </c>
      <c r="B2264" t="s">
        <v>1740</v>
      </c>
      <c r="C2264">
        <v>1500.001</v>
      </c>
      <c r="D2264">
        <v>2500</v>
      </c>
      <c r="E2264">
        <v>0.1</v>
      </c>
      <c r="F2264" t="s">
        <v>69</v>
      </c>
      <c r="G2264" t="s">
        <v>69</v>
      </c>
      <c r="K2264">
        <v>0.131346933</v>
      </c>
      <c r="L2264">
        <v>0</v>
      </c>
      <c r="M2264">
        <v>9.8982265999999999E-2</v>
      </c>
      <c r="N2264">
        <v>0</v>
      </c>
    </row>
    <row r="2265" spans="1:14" x14ac:dyDescent="0.25">
      <c r="A2265" t="s">
        <v>117</v>
      </c>
      <c r="B2265" t="s">
        <v>1740</v>
      </c>
      <c r="C2265">
        <v>-454</v>
      </c>
      <c r="D2265">
        <v>-400.00099999999998</v>
      </c>
      <c r="E2265">
        <v>1</v>
      </c>
      <c r="F2265" t="s">
        <v>69</v>
      </c>
      <c r="G2265" t="s">
        <v>69</v>
      </c>
      <c r="K2265">
        <v>0.990570901</v>
      </c>
      <c r="L2265">
        <v>0</v>
      </c>
      <c r="M2265">
        <v>0.95529037999999999</v>
      </c>
      <c r="N2265">
        <v>0</v>
      </c>
    </row>
    <row r="2266" spans="1:14" x14ac:dyDescent="0.25">
      <c r="A2266" t="s">
        <v>117</v>
      </c>
      <c r="B2266" t="s">
        <v>1740</v>
      </c>
      <c r="C2266">
        <v>-400</v>
      </c>
      <c r="D2266">
        <v>499.99900000000002</v>
      </c>
      <c r="E2266">
        <v>1</v>
      </c>
      <c r="F2266" t="s">
        <v>69</v>
      </c>
      <c r="G2266" t="s">
        <v>69</v>
      </c>
      <c r="K2266">
        <v>0.63828364500000001</v>
      </c>
      <c r="L2266">
        <v>0</v>
      </c>
      <c r="M2266">
        <v>0.59030774500000005</v>
      </c>
      <c r="N2266">
        <v>0</v>
      </c>
    </row>
    <row r="2267" spans="1:14" x14ac:dyDescent="0.25">
      <c r="A2267" t="s">
        <v>117</v>
      </c>
      <c r="B2267" t="s">
        <v>1740</v>
      </c>
      <c r="C2267">
        <v>500</v>
      </c>
      <c r="D2267">
        <v>1500</v>
      </c>
      <c r="E2267">
        <v>1</v>
      </c>
      <c r="F2267" t="s">
        <v>69</v>
      </c>
      <c r="G2267" t="s">
        <v>69</v>
      </c>
      <c r="K2267">
        <v>0.59947253700000003</v>
      </c>
      <c r="L2267">
        <v>0</v>
      </c>
      <c r="M2267">
        <v>0.58126632899999997</v>
      </c>
      <c r="N2267">
        <v>0</v>
      </c>
    </row>
    <row r="2268" spans="1:14" x14ac:dyDescent="0.25">
      <c r="A2268" t="s">
        <v>117</v>
      </c>
      <c r="B2268" t="s">
        <v>1740</v>
      </c>
      <c r="C2268">
        <v>1500.001</v>
      </c>
      <c r="D2268">
        <v>2500</v>
      </c>
      <c r="E2268">
        <v>1</v>
      </c>
      <c r="F2268" t="s">
        <v>69</v>
      </c>
      <c r="G2268" t="s">
        <v>69</v>
      </c>
      <c r="K2268">
        <v>0.60796019599999995</v>
      </c>
      <c r="L2268">
        <v>0</v>
      </c>
      <c r="M2268">
        <v>0.58292151199999998</v>
      </c>
      <c r="N2268">
        <v>0</v>
      </c>
    </row>
    <row r="2269" spans="1:14" x14ac:dyDescent="0.25">
      <c r="A2269" t="s">
        <v>117</v>
      </c>
      <c r="B2269" t="s">
        <v>1751</v>
      </c>
      <c r="C2269">
        <v>-454</v>
      </c>
      <c r="D2269">
        <v>-400.00099999999998</v>
      </c>
      <c r="E2269">
        <v>0.1</v>
      </c>
      <c r="F2269" t="s">
        <v>69</v>
      </c>
      <c r="G2269" t="s">
        <v>69</v>
      </c>
      <c r="K2269">
        <v>1.5</v>
      </c>
      <c r="L2269">
        <v>0</v>
      </c>
      <c r="M2269">
        <v>1.4288134379999999</v>
      </c>
      <c r="N2269">
        <v>0</v>
      </c>
    </row>
    <row r="2270" spans="1:14" x14ac:dyDescent="0.25">
      <c r="A2270" t="s">
        <v>117</v>
      </c>
      <c r="B2270" t="s">
        <v>1751</v>
      </c>
      <c r="C2270">
        <v>-400</v>
      </c>
      <c r="D2270">
        <v>-150.001</v>
      </c>
      <c r="E2270">
        <v>0.1</v>
      </c>
      <c r="F2270" t="s">
        <v>69</v>
      </c>
      <c r="G2270" t="s">
        <v>69</v>
      </c>
      <c r="K2270">
        <v>0.24</v>
      </c>
      <c r="L2270">
        <v>0</v>
      </c>
      <c r="M2270">
        <v>0.19872960000000001</v>
      </c>
      <c r="N2270">
        <v>0</v>
      </c>
    </row>
    <row r="2271" spans="1:14" x14ac:dyDescent="0.25">
      <c r="A2271" t="s">
        <v>117</v>
      </c>
      <c r="B2271" t="s">
        <v>1751</v>
      </c>
      <c r="C2271">
        <v>-150</v>
      </c>
      <c r="D2271">
        <v>700</v>
      </c>
      <c r="E2271">
        <v>0.1</v>
      </c>
      <c r="F2271" t="s">
        <v>69</v>
      </c>
      <c r="G2271" t="s">
        <v>69</v>
      </c>
      <c r="K2271">
        <v>0.14000000000000001</v>
      </c>
      <c r="L2271">
        <v>0</v>
      </c>
      <c r="M2271">
        <v>8.8082791999999993E-2</v>
      </c>
      <c r="N2271">
        <v>0</v>
      </c>
    </row>
    <row r="2272" spans="1:14" x14ac:dyDescent="0.25">
      <c r="A2272" t="s">
        <v>117</v>
      </c>
      <c r="B2272" t="s">
        <v>1751</v>
      </c>
      <c r="C2272">
        <v>700.00099999999998</v>
      </c>
      <c r="D2272">
        <v>1500</v>
      </c>
      <c r="E2272">
        <v>0.1</v>
      </c>
      <c r="F2272" t="s">
        <v>69</v>
      </c>
      <c r="G2272" t="s">
        <v>69</v>
      </c>
      <c r="K2272">
        <v>0.12</v>
      </c>
      <c r="L2272">
        <v>0</v>
      </c>
      <c r="M2272">
        <v>8.7954482E-2</v>
      </c>
      <c r="N2272">
        <v>0</v>
      </c>
    </row>
    <row r="2273" spans="1:14" x14ac:dyDescent="0.25">
      <c r="A2273" t="s">
        <v>117</v>
      </c>
      <c r="B2273" t="s">
        <v>1751</v>
      </c>
      <c r="C2273">
        <v>1500.001</v>
      </c>
      <c r="D2273">
        <v>2372</v>
      </c>
      <c r="E2273">
        <v>0.1</v>
      </c>
      <c r="F2273" t="s">
        <v>69</v>
      </c>
      <c r="G2273" t="s">
        <v>69</v>
      </c>
      <c r="K2273">
        <v>0.13</v>
      </c>
      <c r="L2273">
        <v>0</v>
      </c>
      <c r="M2273">
        <v>9.4805566999999993E-2</v>
      </c>
      <c r="N2273">
        <v>0</v>
      </c>
    </row>
    <row r="2274" spans="1:14" x14ac:dyDescent="0.25">
      <c r="A2274" t="s">
        <v>117</v>
      </c>
      <c r="B2274" t="s">
        <v>1751</v>
      </c>
      <c r="C2274">
        <v>-454</v>
      </c>
      <c r="D2274">
        <v>-400.00099999999998</v>
      </c>
      <c r="E2274">
        <v>1</v>
      </c>
      <c r="F2274" t="s">
        <v>69</v>
      </c>
      <c r="G2274" t="s">
        <v>69</v>
      </c>
      <c r="K2274">
        <v>1.560324096</v>
      </c>
      <c r="L2274">
        <v>0</v>
      </c>
      <c r="M2274">
        <v>1.5399700780000001</v>
      </c>
      <c r="N2274">
        <v>0</v>
      </c>
    </row>
    <row r="2275" spans="1:14" x14ac:dyDescent="0.25">
      <c r="A2275" t="s">
        <v>117</v>
      </c>
      <c r="B2275" t="s">
        <v>1751</v>
      </c>
      <c r="C2275">
        <v>-400</v>
      </c>
      <c r="D2275">
        <v>-150.001</v>
      </c>
      <c r="E2275">
        <v>1</v>
      </c>
      <c r="F2275" t="s">
        <v>69</v>
      </c>
      <c r="G2275" t="s">
        <v>69</v>
      </c>
      <c r="K2275">
        <v>0.65772098800000001</v>
      </c>
      <c r="L2275">
        <v>0</v>
      </c>
      <c r="M2275">
        <v>0.60785973199999999</v>
      </c>
      <c r="N2275">
        <v>0</v>
      </c>
    </row>
    <row r="2276" spans="1:14" x14ac:dyDescent="0.25">
      <c r="A2276" t="s">
        <v>117</v>
      </c>
      <c r="B2276" t="s">
        <v>1751</v>
      </c>
      <c r="C2276">
        <v>-150</v>
      </c>
      <c r="D2276">
        <v>700</v>
      </c>
      <c r="E2276">
        <v>1</v>
      </c>
      <c r="F2276" t="s">
        <v>69</v>
      </c>
      <c r="G2276" t="s">
        <v>69</v>
      </c>
      <c r="K2276">
        <v>0.61817394199999998</v>
      </c>
      <c r="L2276">
        <v>0</v>
      </c>
      <c r="M2276">
        <v>0.58117000799999996</v>
      </c>
      <c r="N2276">
        <v>0</v>
      </c>
    </row>
    <row r="2277" spans="1:14" x14ac:dyDescent="0.25">
      <c r="A2277" t="s">
        <v>117</v>
      </c>
      <c r="B2277" t="s">
        <v>1751</v>
      </c>
      <c r="C2277">
        <v>700.00099999999998</v>
      </c>
      <c r="D2277">
        <v>1500</v>
      </c>
      <c r="E2277">
        <v>1</v>
      </c>
      <c r="F2277" t="s">
        <v>69</v>
      </c>
      <c r="G2277" t="s">
        <v>69</v>
      </c>
      <c r="K2277">
        <v>0.60109325599999996</v>
      </c>
      <c r="L2277">
        <v>0</v>
      </c>
      <c r="M2277">
        <v>0.581150575</v>
      </c>
      <c r="N2277">
        <v>0</v>
      </c>
    </row>
    <row r="2278" spans="1:14" x14ac:dyDescent="0.25">
      <c r="A2278" t="s">
        <v>117</v>
      </c>
      <c r="B2278" t="s">
        <v>1751</v>
      </c>
      <c r="C2278">
        <v>1500.001</v>
      </c>
      <c r="D2278">
        <v>2372</v>
      </c>
      <c r="E2278">
        <v>1</v>
      </c>
      <c r="F2278" t="s">
        <v>69</v>
      </c>
      <c r="G2278" t="s">
        <v>69</v>
      </c>
      <c r="K2278">
        <v>0.60385887400000005</v>
      </c>
      <c r="L2278">
        <v>0</v>
      </c>
      <c r="M2278">
        <v>0.58222684199999997</v>
      </c>
      <c r="N2278">
        <v>0</v>
      </c>
    </row>
    <row r="2279" spans="1:14" x14ac:dyDescent="0.25">
      <c r="A2279" t="s">
        <v>117</v>
      </c>
      <c r="B2279" t="s">
        <v>1762</v>
      </c>
      <c r="C2279">
        <v>-58</v>
      </c>
      <c r="D2279">
        <v>31.998999999999999</v>
      </c>
      <c r="E2279">
        <v>0.1</v>
      </c>
      <c r="F2279" t="s">
        <v>69</v>
      </c>
      <c r="G2279" t="s">
        <v>69</v>
      </c>
      <c r="K2279">
        <v>0.26</v>
      </c>
      <c r="L2279">
        <v>0</v>
      </c>
      <c r="M2279">
        <v>0.22214629799999999</v>
      </c>
      <c r="N2279">
        <v>0</v>
      </c>
    </row>
    <row r="2280" spans="1:14" x14ac:dyDescent="0.25">
      <c r="A2280" t="s">
        <v>117</v>
      </c>
      <c r="B2280" t="s">
        <v>1762</v>
      </c>
      <c r="C2280">
        <v>32</v>
      </c>
      <c r="D2280">
        <v>1100</v>
      </c>
      <c r="E2280">
        <v>0.1</v>
      </c>
      <c r="F2280" t="s">
        <v>69</v>
      </c>
      <c r="G2280" t="s">
        <v>69</v>
      </c>
      <c r="K2280">
        <v>0.19</v>
      </c>
      <c r="L2280">
        <v>0</v>
      </c>
      <c r="M2280">
        <v>0.13897985700000001</v>
      </c>
      <c r="N2280">
        <v>0</v>
      </c>
    </row>
    <row r="2281" spans="1:14" x14ac:dyDescent="0.25">
      <c r="A2281" t="s">
        <v>117</v>
      </c>
      <c r="B2281" t="s">
        <v>1762</v>
      </c>
      <c r="C2281">
        <v>1100.001</v>
      </c>
      <c r="D2281">
        <v>2200</v>
      </c>
      <c r="E2281">
        <v>0.1</v>
      </c>
      <c r="F2281" t="s">
        <v>69</v>
      </c>
      <c r="G2281" t="s">
        <v>69</v>
      </c>
      <c r="K2281">
        <v>0.16</v>
      </c>
      <c r="L2281">
        <v>0</v>
      </c>
      <c r="M2281">
        <v>0.105713381</v>
      </c>
      <c r="N2281">
        <v>0</v>
      </c>
    </row>
    <row r="2282" spans="1:14" x14ac:dyDescent="0.25">
      <c r="A2282" t="s">
        <v>117</v>
      </c>
      <c r="B2282" t="s">
        <v>1762</v>
      </c>
      <c r="C2282">
        <v>2200.0010000000002</v>
      </c>
      <c r="D2282">
        <v>3214</v>
      </c>
      <c r="E2282">
        <v>0.1</v>
      </c>
      <c r="F2282" t="s">
        <v>69</v>
      </c>
      <c r="G2282" t="s">
        <v>69</v>
      </c>
      <c r="K2282">
        <v>0.17</v>
      </c>
      <c r="L2282">
        <v>0</v>
      </c>
      <c r="M2282">
        <v>0.122419896</v>
      </c>
      <c r="N2282">
        <v>0</v>
      </c>
    </row>
    <row r="2283" spans="1:14" x14ac:dyDescent="0.25">
      <c r="A2283" t="s">
        <v>117</v>
      </c>
      <c r="B2283" t="s">
        <v>1762</v>
      </c>
      <c r="C2283">
        <v>-58</v>
      </c>
      <c r="D2283">
        <v>31.998999999999999</v>
      </c>
      <c r="E2283">
        <v>1</v>
      </c>
      <c r="F2283" t="s">
        <v>69</v>
      </c>
      <c r="G2283" t="s">
        <v>69</v>
      </c>
      <c r="K2283">
        <v>0.66464951500000002</v>
      </c>
      <c r="L2283">
        <v>0</v>
      </c>
      <c r="M2283">
        <v>0.61591312499999995</v>
      </c>
      <c r="N2283">
        <v>0</v>
      </c>
    </row>
    <row r="2284" spans="1:14" x14ac:dyDescent="0.25">
      <c r="A2284" t="s">
        <v>117</v>
      </c>
      <c r="B2284" t="s">
        <v>1762</v>
      </c>
      <c r="C2284">
        <v>32</v>
      </c>
      <c r="D2284">
        <v>1100</v>
      </c>
      <c r="E2284">
        <v>1</v>
      </c>
      <c r="F2284" t="s">
        <v>69</v>
      </c>
      <c r="G2284" t="s">
        <v>69</v>
      </c>
      <c r="K2284">
        <v>0.64165832099999998</v>
      </c>
      <c r="L2284">
        <v>0</v>
      </c>
      <c r="M2284">
        <v>0.591029103</v>
      </c>
      <c r="N2284">
        <v>0</v>
      </c>
    </row>
    <row r="2285" spans="1:14" x14ac:dyDescent="0.25">
      <c r="A2285" t="s">
        <v>117</v>
      </c>
      <c r="B2285" t="s">
        <v>1762</v>
      </c>
      <c r="C2285">
        <v>1100.001</v>
      </c>
      <c r="D2285">
        <v>2200</v>
      </c>
      <c r="E2285">
        <v>1</v>
      </c>
      <c r="F2285" t="s">
        <v>69</v>
      </c>
      <c r="G2285" t="s">
        <v>69</v>
      </c>
      <c r="K2285">
        <v>0.62759628499999998</v>
      </c>
      <c r="L2285">
        <v>0</v>
      </c>
      <c r="M2285">
        <v>0.58410214800000004</v>
      </c>
      <c r="N2285">
        <v>0</v>
      </c>
    </row>
    <row r="2286" spans="1:14" x14ac:dyDescent="0.25">
      <c r="A2286" t="s">
        <v>117</v>
      </c>
      <c r="B2286" t="s">
        <v>1762</v>
      </c>
      <c r="C2286">
        <v>2200.0010000000002</v>
      </c>
      <c r="D2286">
        <v>3214</v>
      </c>
      <c r="E2286">
        <v>1</v>
      </c>
      <c r="F2286" t="s">
        <v>69</v>
      </c>
      <c r="G2286" t="s">
        <v>69</v>
      </c>
      <c r="K2286">
        <v>0.63062541100000002</v>
      </c>
      <c r="L2286">
        <v>0</v>
      </c>
      <c r="M2286">
        <v>0.58735562600000002</v>
      </c>
      <c r="N2286">
        <v>0</v>
      </c>
    </row>
    <row r="2287" spans="1:14" x14ac:dyDescent="0.25">
      <c r="A2287" t="s">
        <v>117</v>
      </c>
      <c r="B2287" t="s">
        <v>1771</v>
      </c>
      <c r="C2287">
        <v>-58</v>
      </c>
      <c r="D2287">
        <v>31.998999999999999</v>
      </c>
      <c r="E2287">
        <v>0.1</v>
      </c>
      <c r="F2287" t="s">
        <v>69</v>
      </c>
      <c r="G2287" t="s">
        <v>69</v>
      </c>
      <c r="K2287">
        <v>0.22</v>
      </c>
      <c r="L2287">
        <v>0</v>
      </c>
      <c r="M2287">
        <v>0.17935751599999999</v>
      </c>
      <c r="N2287">
        <v>0</v>
      </c>
    </row>
    <row r="2288" spans="1:14" x14ac:dyDescent="0.25">
      <c r="A2288" t="s">
        <v>117</v>
      </c>
      <c r="B2288" t="s">
        <v>1771</v>
      </c>
      <c r="C2288">
        <v>32</v>
      </c>
      <c r="D2288">
        <v>1100</v>
      </c>
      <c r="E2288">
        <v>0.1</v>
      </c>
      <c r="F2288" t="s">
        <v>69</v>
      </c>
      <c r="G2288" t="s">
        <v>69</v>
      </c>
      <c r="K2288">
        <v>0.18</v>
      </c>
      <c r="L2288">
        <v>0</v>
      </c>
      <c r="M2288">
        <v>0.12667225100000001</v>
      </c>
      <c r="N2288">
        <v>0</v>
      </c>
    </row>
    <row r="2289" spans="1:14" x14ac:dyDescent="0.25">
      <c r="A2289" t="s">
        <v>117</v>
      </c>
      <c r="B2289" t="s">
        <v>1771</v>
      </c>
      <c r="C2289">
        <v>1100.001</v>
      </c>
      <c r="D2289">
        <v>2200</v>
      </c>
      <c r="E2289">
        <v>0.1</v>
      </c>
      <c r="F2289" t="s">
        <v>69</v>
      </c>
      <c r="G2289" t="s">
        <v>69</v>
      </c>
      <c r="K2289">
        <v>0.17</v>
      </c>
      <c r="L2289">
        <v>0</v>
      </c>
      <c r="M2289">
        <v>0.105713381</v>
      </c>
      <c r="N2289">
        <v>0</v>
      </c>
    </row>
    <row r="2290" spans="1:14" x14ac:dyDescent="0.25">
      <c r="A2290" t="s">
        <v>117</v>
      </c>
      <c r="B2290" t="s">
        <v>1771</v>
      </c>
      <c r="C2290">
        <v>2200.0010000000002</v>
      </c>
      <c r="D2290">
        <v>3214</v>
      </c>
      <c r="E2290">
        <v>0.1</v>
      </c>
      <c r="F2290" t="s">
        <v>69</v>
      </c>
      <c r="G2290" t="s">
        <v>69</v>
      </c>
      <c r="K2290">
        <v>0.17</v>
      </c>
      <c r="L2290">
        <v>0</v>
      </c>
      <c r="M2290">
        <v>0.122419896</v>
      </c>
      <c r="N2290">
        <v>0</v>
      </c>
    </row>
    <row r="2291" spans="1:14" x14ac:dyDescent="0.25">
      <c r="A2291" t="s">
        <v>117</v>
      </c>
      <c r="B2291" t="s">
        <v>1771</v>
      </c>
      <c r="C2291">
        <v>-58</v>
      </c>
      <c r="D2291">
        <v>31.998999999999999</v>
      </c>
      <c r="E2291">
        <v>1</v>
      </c>
      <c r="F2291" t="s">
        <v>69</v>
      </c>
      <c r="G2291" t="s">
        <v>69</v>
      </c>
      <c r="K2291">
        <v>0.65159735900000004</v>
      </c>
      <c r="L2291">
        <v>0</v>
      </c>
      <c r="M2291">
        <v>0.60180488399999998</v>
      </c>
      <c r="N2291">
        <v>0</v>
      </c>
    </row>
    <row r="2292" spans="1:14" x14ac:dyDescent="0.25">
      <c r="A2292" t="s">
        <v>117</v>
      </c>
      <c r="B2292" t="s">
        <v>1771</v>
      </c>
      <c r="C2292">
        <v>32</v>
      </c>
      <c r="D2292">
        <v>1100</v>
      </c>
      <c r="E2292">
        <v>1</v>
      </c>
      <c r="F2292" t="s">
        <v>69</v>
      </c>
      <c r="G2292" t="s">
        <v>69</v>
      </c>
      <c r="K2292">
        <v>0.63801956900000001</v>
      </c>
      <c r="L2292">
        <v>0</v>
      </c>
      <c r="M2292">
        <v>0.58825662700000003</v>
      </c>
      <c r="N2292">
        <v>0</v>
      </c>
    </row>
    <row r="2293" spans="1:14" x14ac:dyDescent="0.25">
      <c r="A2293" t="s">
        <v>117</v>
      </c>
      <c r="B2293" t="s">
        <v>1771</v>
      </c>
      <c r="C2293">
        <v>1100.001</v>
      </c>
      <c r="D2293">
        <v>2200</v>
      </c>
      <c r="E2293">
        <v>1</v>
      </c>
      <c r="F2293" t="s">
        <v>69</v>
      </c>
      <c r="G2293" t="s">
        <v>69</v>
      </c>
      <c r="K2293">
        <v>0.62833487399999999</v>
      </c>
      <c r="L2293">
        <v>0</v>
      </c>
      <c r="M2293">
        <v>0.58489566299999995</v>
      </c>
      <c r="N2293">
        <v>0</v>
      </c>
    </row>
    <row r="2294" spans="1:14" x14ac:dyDescent="0.25">
      <c r="A2294" t="s">
        <v>117</v>
      </c>
      <c r="B2294" t="s">
        <v>1771</v>
      </c>
      <c r="C2294">
        <v>2200.0010000000002</v>
      </c>
      <c r="D2294">
        <v>3214</v>
      </c>
      <c r="E2294">
        <v>1</v>
      </c>
      <c r="F2294" t="s">
        <v>69</v>
      </c>
      <c r="G2294" t="s">
        <v>69</v>
      </c>
      <c r="K2294">
        <v>0.63062541100000002</v>
      </c>
      <c r="L2294">
        <v>0</v>
      </c>
      <c r="M2294">
        <v>0.58877774100000002</v>
      </c>
      <c r="N2294">
        <v>0</v>
      </c>
    </row>
    <row r="2295" spans="1:14" x14ac:dyDescent="0.25">
      <c r="A2295" t="s">
        <v>117</v>
      </c>
      <c r="B2295" t="s">
        <v>1780</v>
      </c>
      <c r="C2295">
        <v>-454</v>
      </c>
      <c r="D2295">
        <v>-400.00099999999998</v>
      </c>
      <c r="E2295">
        <v>0.1</v>
      </c>
      <c r="F2295" t="s">
        <v>69</v>
      </c>
      <c r="G2295" t="s">
        <v>69</v>
      </c>
      <c r="K2295">
        <v>0.41398294899999999</v>
      </c>
      <c r="L2295">
        <v>0</v>
      </c>
      <c r="M2295">
        <v>0.39270743800000002</v>
      </c>
      <c r="N2295">
        <v>0</v>
      </c>
    </row>
    <row r="2296" spans="1:14" x14ac:dyDescent="0.25">
      <c r="A2296" t="s">
        <v>117</v>
      </c>
      <c r="B2296" t="s">
        <v>1780</v>
      </c>
      <c r="C2296">
        <v>-400</v>
      </c>
      <c r="D2296">
        <v>199.999</v>
      </c>
      <c r="E2296">
        <v>0.1</v>
      </c>
      <c r="F2296" t="s">
        <v>69</v>
      </c>
      <c r="G2296" t="s">
        <v>69</v>
      </c>
      <c r="K2296">
        <v>0.18</v>
      </c>
      <c r="L2296">
        <v>0</v>
      </c>
      <c r="M2296">
        <v>0.124119993</v>
      </c>
      <c r="N2296">
        <v>0</v>
      </c>
    </row>
    <row r="2297" spans="1:14" x14ac:dyDescent="0.25">
      <c r="A2297" t="s">
        <v>117</v>
      </c>
      <c r="B2297" t="s">
        <v>1780</v>
      </c>
      <c r="C2297">
        <v>200</v>
      </c>
      <c r="D2297">
        <v>752</v>
      </c>
      <c r="E2297">
        <v>0.1</v>
      </c>
      <c r="F2297" t="s">
        <v>69</v>
      </c>
      <c r="G2297" t="s">
        <v>69</v>
      </c>
      <c r="K2297">
        <v>0.11</v>
      </c>
      <c r="L2297">
        <v>0</v>
      </c>
      <c r="M2297">
        <v>8.3094007999999997E-2</v>
      </c>
      <c r="N2297">
        <v>0</v>
      </c>
    </row>
    <row r="2298" spans="1:14" x14ac:dyDescent="0.25">
      <c r="A2298" t="s">
        <v>117</v>
      </c>
      <c r="B2298" t="s">
        <v>1780</v>
      </c>
      <c r="C2298">
        <v>-454</v>
      </c>
      <c r="D2298">
        <v>-400.00099999999998</v>
      </c>
      <c r="E2298">
        <v>1</v>
      </c>
      <c r="F2298" t="s">
        <v>69</v>
      </c>
      <c r="G2298" t="s">
        <v>69</v>
      </c>
      <c r="K2298">
        <v>0.74355237399999996</v>
      </c>
      <c r="L2298">
        <v>0</v>
      </c>
      <c r="M2298">
        <v>0.69585855799999996</v>
      </c>
      <c r="N2298">
        <v>0</v>
      </c>
    </row>
    <row r="2299" spans="1:14" x14ac:dyDescent="0.25">
      <c r="A2299" t="s">
        <v>117</v>
      </c>
      <c r="B2299" t="s">
        <v>1780</v>
      </c>
      <c r="C2299">
        <v>-400</v>
      </c>
      <c r="D2299">
        <v>199.999</v>
      </c>
      <c r="E2299">
        <v>1</v>
      </c>
      <c r="F2299" t="s">
        <v>69</v>
      </c>
      <c r="G2299" t="s">
        <v>69</v>
      </c>
      <c r="K2299">
        <v>0.63424617999999999</v>
      </c>
      <c r="L2299">
        <v>0</v>
      </c>
      <c r="M2299">
        <v>0.58771232100000004</v>
      </c>
      <c r="N2299">
        <v>0</v>
      </c>
    </row>
    <row r="2300" spans="1:14" x14ac:dyDescent="0.25">
      <c r="A2300" t="s">
        <v>117</v>
      </c>
      <c r="B2300" t="s">
        <v>1780</v>
      </c>
      <c r="C2300">
        <v>200</v>
      </c>
      <c r="D2300">
        <v>752</v>
      </c>
      <c r="E2300">
        <v>1</v>
      </c>
      <c r="F2300" t="s">
        <v>69</v>
      </c>
      <c r="G2300" t="s">
        <v>69</v>
      </c>
      <c r="K2300">
        <v>0.59634521399999996</v>
      </c>
      <c r="L2300">
        <v>0</v>
      </c>
      <c r="M2300">
        <v>0.58043484899999997</v>
      </c>
      <c r="N2300">
        <v>0</v>
      </c>
    </row>
    <row r="2301" spans="1:14" x14ac:dyDescent="0.25">
      <c r="A2301" t="s">
        <v>117</v>
      </c>
      <c r="B2301" t="s">
        <v>1789</v>
      </c>
      <c r="C2301">
        <v>-320</v>
      </c>
      <c r="D2301">
        <v>32</v>
      </c>
      <c r="E2301">
        <v>0.01</v>
      </c>
      <c r="F2301" t="s">
        <v>69</v>
      </c>
      <c r="G2301" t="s">
        <v>69</v>
      </c>
      <c r="K2301">
        <v>1.2999999999999999E-2</v>
      </c>
      <c r="L2301">
        <v>0</v>
      </c>
      <c r="M2301">
        <v>1.0679012999999999E-2</v>
      </c>
      <c r="N2301">
        <v>0</v>
      </c>
    </row>
    <row r="2302" spans="1:14" x14ac:dyDescent="0.25">
      <c r="A2302" t="s">
        <v>117</v>
      </c>
      <c r="B2302" t="s">
        <v>1789</v>
      </c>
      <c r="C2302">
        <v>32.000999999999998</v>
      </c>
      <c r="D2302">
        <v>400</v>
      </c>
      <c r="E2302">
        <v>0.01</v>
      </c>
      <c r="F2302" t="s">
        <v>69</v>
      </c>
      <c r="G2302" t="s">
        <v>69</v>
      </c>
      <c r="K2302">
        <v>1.6E-2</v>
      </c>
      <c r="L2302">
        <v>0</v>
      </c>
      <c r="M2302">
        <v>1.450648E-2</v>
      </c>
      <c r="N2302">
        <v>0</v>
      </c>
    </row>
    <row r="2303" spans="1:14" x14ac:dyDescent="0.25">
      <c r="A2303" t="s">
        <v>117</v>
      </c>
      <c r="B2303" t="s">
        <v>1789</v>
      </c>
      <c r="C2303">
        <v>400.00099999999998</v>
      </c>
      <c r="D2303">
        <v>800</v>
      </c>
      <c r="E2303">
        <v>0.01</v>
      </c>
      <c r="F2303" t="s">
        <v>69</v>
      </c>
      <c r="G2303" t="s">
        <v>69</v>
      </c>
      <c r="K2303">
        <v>2.1000000000000001E-2</v>
      </c>
      <c r="L2303">
        <v>0</v>
      </c>
      <c r="M2303">
        <v>1.8861624E-2</v>
      </c>
      <c r="N2303">
        <v>0</v>
      </c>
    </row>
    <row r="2304" spans="1:14" x14ac:dyDescent="0.25">
      <c r="A2304" t="s">
        <v>117</v>
      </c>
      <c r="B2304" t="s">
        <v>1789</v>
      </c>
      <c r="C2304">
        <v>800.00099999999998</v>
      </c>
      <c r="D2304">
        <v>1200</v>
      </c>
      <c r="E2304">
        <v>0.01</v>
      </c>
      <c r="F2304" t="s">
        <v>69</v>
      </c>
      <c r="G2304" t="s">
        <v>69</v>
      </c>
      <c r="K2304">
        <v>2.7260507E-2</v>
      </c>
      <c r="L2304">
        <v>0</v>
      </c>
      <c r="M2304">
        <v>2.6097133000000002E-2</v>
      </c>
      <c r="N2304">
        <v>0</v>
      </c>
    </row>
    <row r="2305" spans="1:14" x14ac:dyDescent="0.25">
      <c r="A2305" t="s">
        <v>117</v>
      </c>
      <c r="B2305" t="s">
        <v>1789</v>
      </c>
      <c r="C2305">
        <v>1200.001</v>
      </c>
      <c r="D2305">
        <v>1562</v>
      </c>
      <c r="E2305">
        <v>0.01</v>
      </c>
      <c r="F2305" t="s">
        <v>69</v>
      </c>
      <c r="G2305" t="s">
        <v>69</v>
      </c>
      <c r="K2305">
        <v>3.4473085000000001E-2</v>
      </c>
      <c r="L2305">
        <v>0</v>
      </c>
      <c r="M2305">
        <v>3.2866752999999999E-2</v>
      </c>
      <c r="N2305">
        <v>0</v>
      </c>
    </row>
    <row r="2306" spans="1:14" x14ac:dyDescent="0.25">
      <c r="A2306" t="s">
        <v>117</v>
      </c>
      <c r="B2306" t="s">
        <v>1789</v>
      </c>
      <c r="C2306">
        <v>-320</v>
      </c>
      <c r="D2306">
        <v>32</v>
      </c>
      <c r="E2306">
        <v>0.1</v>
      </c>
      <c r="F2306" t="s">
        <v>69</v>
      </c>
      <c r="G2306" t="s">
        <v>69</v>
      </c>
      <c r="K2306">
        <v>5.9935600999999998E-2</v>
      </c>
      <c r="L2306">
        <v>0</v>
      </c>
      <c r="M2306">
        <v>5.8429797999999998E-2</v>
      </c>
      <c r="N2306">
        <v>0</v>
      </c>
    </row>
    <row r="2307" spans="1:14" x14ac:dyDescent="0.25">
      <c r="A2307" t="s">
        <v>117</v>
      </c>
      <c r="B2307" t="s">
        <v>1789</v>
      </c>
      <c r="C2307">
        <v>32.000999999999998</v>
      </c>
      <c r="D2307">
        <v>400</v>
      </c>
      <c r="E2307">
        <v>0.1</v>
      </c>
      <c r="F2307" t="s">
        <v>69</v>
      </c>
      <c r="G2307" t="s">
        <v>69</v>
      </c>
      <c r="K2307">
        <v>6.0734445999999997E-2</v>
      </c>
      <c r="L2307">
        <v>0</v>
      </c>
      <c r="M2307">
        <v>5.9248949000000002E-2</v>
      </c>
      <c r="N2307">
        <v>0</v>
      </c>
    </row>
    <row r="2308" spans="1:14" x14ac:dyDescent="0.25">
      <c r="A2308" t="s">
        <v>117</v>
      </c>
      <c r="B2308" t="s">
        <v>1789</v>
      </c>
      <c r="C2308">
        <v>400.00099999999998</v>
      </c>
      <c r="D2308">
        <v>800</v>
      </c>
      <c r="E2308">
        <v>0.1</v>
      </c>
      <c r="F2308" t="s">
        <v>69</v>
      </c>
      <c r="G2308" t="s">
        <v>69</v>
      </c>
      <c r="K2308">
        <v>6.2482481999999999E-2</v>
      </c>
      <c r="L2308">
        <v>0</v>
      </c>
      <c r="M2308">
        <v>6.0462887999999999E-2</v>
      </c>
      <c r="N2308">
        <v>0</v>
      </c>
    </row>
    <row r="2309" spans="1:14" x14ac:dyDescent="0.25">
      <c r="A2309" t="s">
        <v>117</v>
      </c>
      <c r="B2309" t="s">
        <v>1789</v>
      </c>
      <c r="C2309">
        <v>800.00099999999998</v>
      </c>
      <c r="D2309">
        <v>1200</v>
      </c>
      <c r="E2309">
        <v>0.1</v>
      </c>
      <c r="F2309" t="s">
        <v>69</v>
      </c>
      <c r="G2309" t="s">
        <v>69</v>
      </c>
      <c r="K2309">
        <v>6.5033530000000006E-2</v>
      </c>
      <c r="L2309">
        <v>0</v>
      </c>
      <c r="M2309">
        <v>6.3095644000000006E-2</v>
      </c>
      <c r="N2309">
        <v>0</v>
      </c>
    </row>
    <row r="2310" spans="1:14" x14ac:dyDescent="0.25">
      <c r="A2310" t="s">
        <v>117</v>
      </c>
      <c r="B2310" t="s">
        <v>1789</v>
      </c>
      <c r="C2310">
        <v>1200.001</v>
      </c>
      <c r="D2310">
        <v>1562</v>
      </c>
      <c r="E2310">
        <v>0.1</v>
      </c>
      <c r="F2310" t="s">
        <v>69</v>
      </c>
      <c r="G2310" t="s">
        <v>69</v>
      </c>
      <c r="K2310">
        <v>6.9375096999999997E-2</v>
      </c>
      <c r="L2310">
        <v>0</v>
      </c>
      <c r="M2310">
        <v>6.6183255999999996E-2</v>
      </c>
      <c r="N2310">
        <v>0</v>
      </c>
    </row>
    <row r="2311" spans="1:14" x14ac:dyDescent="0.25">
      <c r="A2311" t="s">
        <v>117</v>
      </c>
      <c r="B2311" t="s">
        <v>1789</v>
      </c>
      <c r="C2311">
        <v>-320</v>
      </c>
      <c r="D2311">
        <v>32</v>
      </c>
      <c r="E2311">
        <v>1</v>
      </c>
      <c r="F2311" t="s">
        <v>69</v>
      </c>
      <c r="G2311" t="s">
        <v>69</v>
      </c>
      <c r="K2311">
        <v>0.57803718000000004</v>
      </c>
      <c r="L2311">
        <v>0</v>
      </c>
      <c r="M2311">
        <v>0.57742015999999996</v>
      </c>
      <c r="N2311">
        <v>0</v>
      </c>
    </row>
    <row r="2312" spans="1:14" x14ac:dyDescent="0.25">
      <c r="A2312" t="s">
        <v>117</v>
      </c>
      <c r="B2312" t="s">
        <v>1789</v>
      </c>
      <c r="C2312">
        <v>32.000999999999998</v>
      </c>
      <c r="D2312">
        <v>400</v>
      </c>
      <c r="E2312">
        <v>1</v>
      </c>
      <c r="F2312" t="s">
        <v>69</v>
      </c>
      <c r="G2312" t="s">
        <v>69</v>
      </c>
      <c r="K2312">
        <v>0.57812055600000001</v>
      </c>
      <c r="L2312">
        <v>0</v>
      </c>
      <c r="M2312">
        <v>0.57750362600000005</v>
      </c>
      <c r="N2312">
        <v>0</v>
      </c>
    </row>
    <row r="2313" spans="1:14" x14ac:dyDescent="0.25">
      <c r="A2313" t="s">
        <v>117</v>
      </c>
      <c r="B2313" t="s">
        <v>1789</v>
      </c>
      <c r="C2313">
        <v>400.00099999999998</v>
      </c>
      <c r="D2313">
        <v>800</v>
      </c>
      <c r="E2313">
        <v>1</v>
      </c>
      <c r="F2313" t="s">
        <v>69</v>
      </c>
      <c r="G2313" t="s">
        <v>69</v>
      </c>
      <c r="K2313">
        <v>0.57848851300000004</v>
      </c>
      <c r="L2313">
        <v>0</v>
      </c>
      <c r="M2313">
        <v>0.57762943200000005</v>
      </c>
      <c r="N2313">
        <v>0</v>
      </c>
    </row>
    <row r="2314" spans="1:14" x14ac:dyDescent="0.25">
      <c r="A2314" t="s">
        <v>117</v>
      </c>
      <c r="B2314" t="s">
        <v>1789</v>
      </c>
      <c r="C2314">
        <v>800.00099999999998</v>
      </c>
      <c r="D2314">
        <v>1200</v>
      </c>
      <c r="E2314">
        <v>1</v>
      </c>
      <c r="F2314" t="s">
        <v>69</v>
      </c>
      <c r="G2314" t="s">
        <v>69</v>
      </c>
      <c r="K2314">
        <v>0.57876960799999999</v>
      </c>
      <c r="L2314">
        <v>0</v>
      </c>
      <c r="M2314">
        <v>0.57791094499999995</v>
      </c>
      <c r="N2314">
        <v>0</v>
      </c>
    </row>
    <row r="2315" spans="1:14" x14ac:dyDescent="0.25">
      <c r="A2315" t="s">
        <v>117</v>
      </c>
      <c r="B2315" t="s">
        <v>1789</v>
      </c>
      <c r="C2315">
        <v>1200.001</v>
      </c>
      <c r="D2315">
        <v>1562</v>
      </c>
      <c r="E2315">
        <v>1</v>
      </c>
      <c r="F2315" t="s">
        <v>69</v>
      </c>
      <c r="G2315" t="s">
        <v>69</v>
      </c>
      <c r="K2315">
        <v>0.57975076199999998</v>
      </c>
      <c r="L2315">
        <v>0</v>
      </c>
      <c r="M2315">
        <v>0.578256192</v>
      </c>
      <c r="N2315">
        <v>0</v>
      </c>
    </row>
    <row r="2316" spans="1:14" x14ac:dyDescent="0.25">
      <c r="A2316" t="s">
        <v>117</v>
      </c>
      <c r="B2316" t="s">
        <v>1802</v>
      </c>
      <c r="C2316">
        <v>-320</v>
      </c>
      <c r="D2316">
        <v>32</v>
      </c>
      <c r="E2316">
        <v>0.01</v>
      </c>
      <c r="F2316" t="s">
        <v>69</v>
      </c>
      <c r="G2316" t="s">
        <v>69</v>
      </c>
      <c r="K2316">
        <v>9.049797E-3</v>
      </c>
      <c r="L2316">
        <v>0</v>
      </c>
      <c r="M2316">
        <v>8.0620870000000008E-3</v>
      </c>
      <c r="N2316">
        <v>0</v>
      </c>
    </row>
    <row r="2317" spans="1:14" x14ac:dyDescent="0.25">
      <c r="A2317" t="s">
        <v>117</v>
      </c>
      <c r="B2317" t="s">
        <v>1802</v>
      </c>
      <c r="C2317">
        <v>32.000999999999998</v>
      </c>
      <c r="D2317">
        <v>400</v>
      </c>
      <c r="E2317">
        <v>0.01</v>
      </c>
      <c r="F2317" t="s">
        <v>69</v>
      </c>
      <c r="G2317" t="s">
        <v>69</v>
      </c>
      <c r="K2317">
        <v>1.6E-2</v>
      </c>
      <c r="L2317">
        <v>0</v>
      </c>
      <c r="M2317">
        <v>1.4466336999999999E-2</v>
      </c>
      <c r="N2317">
        <v>0</v>
      </c>
    </row>
    <row r="2318" spans="1:14" x14ac:dyDescent="0.25">
      <c r="A2318" t="s">
        <v>117</v>
      </c>
      <c r="B2318" t="s">
        <v>1802</v>
      </c>
      <c r="C2318">
        <v>400.00099999999998</v>
      </c>
      <c r="D2318">
        <v>800</v>
      </c>
      <c r="E2318">
        <v>0.01</v>
      </c>
      <c r="F2318" t="s">
        <v>69</v>
      </c>
      <c r="G2318" t="s">
        <v>69</v>
      </c>
      <c r="K2318">
        <v>0.02</v>
      </c>
      <c r="L2318">
        <v>0</v>
      </c>
      <c r="M2318">
        <v>1.8758799E-2</v>
      </c>
      <c r="N2318">
        <v>0</v>
      </c>
    </row>
    <row r="2319" spans="1:14" x14ac:dyDescent="0.25">
      <c r="A2319" t="s">
        <v>117</v>
      </c>
      <c r="B2319" t="s">
        <v>1802</v>
      </c>
      <c r="C2319">
        <v>800.00099999999998</v>
      </c>
      <c r="D2319">
        <v>1200</v>
      </c>
      <c r="E2319">
        <v>0.01</v>
      </c>
      <c r="F2319" t="s">
        <v>69</v>
      </c>
      <c r="G2319" t="s">
        <v>69</v>
      </c>
      <c r="K2319">
        <v>2.7080151E-2</v>
      </c>
      <c r="L2319">
        <v>0</v>
      </c>
      <c r="M2319">
        <v>2.5908679E-2</v>
      </c>
      <c r="N2319">
        <v>0</v>
      </c>
    </row>
    <row r="2320" spans="1:14" x14ac:dyDescent="0.25">
      <c r="A2320" t="s">
        <v>117</v>
      </c>
      <c r="B2320" t="s">
        <v>1802</v>
      </c>
      <c r="C2320">
        <v>1200.001</v>
      </c>
      <c r="D2320">
        <v>1562</v>
      </c>
      <c r="E2320">
        <v>0.01</v>
      </c>
      <c r="F2320" t="s">
        <v>69</v>
      </c>
      <c r="G2320" t="s">
        <v>69</v>
      </c>
      <c r="K2320">
        <v>3.3168701000000002E-2</v>
      </c>
      <c r="L2320">
        <v>0</v>
      </c>
      <c r="M2320">
        <v>3.2593935999999997E-2</v>
      </c>
      <c r="N2320">
        <v>0</v>
      </c>
    </row>
    <row r="2321" spans="1:14" x14ac:dyDescent="0.25">
      <c r="A2321" t="s">
        <v>117</v>
      </c>
      <c r="B2321" t="s">
        <v>1802</v>
      </c>
      <c r="C2321">
        <v>-320</v>
      </c>
      <c r="D2321">
        <v>32</v>
      </c>
      <c r="E2321">
        <v>0.1</v>
      </c>
      <c r="F2321" t="s">
        <v>69</v>
      </c>
      <c r="G2321" t="s">
        <v>69</v>
      </c>
      <c r="K2321">
        <v>5.8588425E-2</v>
      </c>
      <c r="L2321">
        <v>0</v>
      </c>
      <c r="M2321">
        <v>5.8008596000000003E-2</v>
      </c>
      <c r="N2321">
        <v>0</v>
      </c>
    </row>
    <row r="2322" spans="1:14" x14ac:dyDescent="0.25">
      <c r="A2322" t="s">
        <v>117</v>
      </c>
      <c r="B2322" t="s">
        <v>1802</v>
      </c>
      <c r="C2322">
        <v>32.000999999999998</v>
      </c>
      <c r="D2322">
        <v>400</v>
      </c>
      <c r="E2322">
        <v>0.1</v>
      </c>
      <c r="F2322" t="s">
        <v>69</v>
      </c>
      <c r="G2322" t="s">
        <v>69</v>
      </c>
      <c r="K2322">
        <v>5.9981477999999998E-2</v>
      </c>
      <c r="L2322">
        <v>0</v>
      </c>
      <c r="M2322">
        <v>5.9239132999999999E-2</v>
      </c>
      <c r="N2322">
        <v>0</v>
      </c>
    </row>
    <row r="2323" spans="1:14" x14ac:dyDescent="0.25">
      <c r="A2323" t="s">
        <v>117</v>
      </c>
      <c r="B2323" t="s">
        <v>1802</v>
      </c>
      <c r="C2323">
        <v>400.00099999999998</v>
      </c>
      <c r="D2323">
        <v>800</v>
      </c>
      <c r="E2323">
        <v>0.1</v>
      </c>
      <c r="F2323" t="s">
        <v>69</v>
      </c>
      <c r="G2323" t="s">
        <v>69</v>
      </c>
      <c r="K2323">
        <v>6.1158772E-2</v>
      </c>
      <c r="L2323">
        <v>0</v>
      </c>
      <c r="M2323">
        <v>6.0430891E-2</v>
      </c>
      <c r="N2323">
        <v>0</v>
      </c>
    </row>
    <row r="2324" spans="1:14" x14ac:dyDescent="0.25">
      <c r="A2324" t="s">
        <v>117</v>
      </c>
      <c r="B2324" t="s">
        <v>1802</v>
      </c>
      <c r="C2324">
        <v>800.00099999999998</v>
      </c>
      <c r="D2324">
        <v>1200</v>
      </c>
      <c r="E2324">
        <v>0.1</v>
      </c>
      <c r="F2324" t="s">
        <v>69</v>
      </c>
      <c r="G2324" t="s">
        <v>69</v>
      </c>
      <c r="K2324">
        <v>6.4958135E-2</v>
      </c>
      <c r="L2324">
        <v>0</v>
      </c>
      <c r="M2324">
        <v>6.3017930999999999E-2</v>
      </c>
      <c r="N2324">
        <v>0</v>
      </c>
    </row>
    <row r="2325" spans="1:14" x14ac:dyDescent="0.25">
      <c r="A2325" t="s">
        <v>117</v>
      </c>
      <c r="B2325" t="s">
        <v>1802</v>
      </c>
      <c r="C2325">
        <v>1200.001</v>
      </c>
      <c r="D2325">
        <v>1562</v>
      </c>
      <c r="E2325">
        <v>0.1</v>
      </c>
      <c r="F2325" t="s">
        <v>69</v>
      </c>
      <c r="G2325" t="s">
        <v>69</v>
      </c>
      <c r="K2325">
        <v>6.7183012E-2</v>
      </c>
      <c r="L2325">
        <v>0</v>
      </c>
      <c r="M2325">
        <v>6.6048199000000002E-2</v>
      </c>
      <c r="N2325">
        <v>0</v>
      </c>
    </row>
    <row r="2326" spans="1:14" x14ac:dyDescent="0.25">
      <c r="A2326" t="s">
        <v>117</v>
      </c>
      <c r="B2326" t="s">
        <v>1802</v>
      </c>
      <c r="C2326">
        <v>-320</v>
      </c>
      <c r="D2326">
        <v>32</v>
      </c>
      <c r="E2326">
        <v>1</v>
      </c>
      <c r="F2326" t="s">
        <v>69</v>
      </c>
      <c r="G2326" t="s">
        <v>69</v>
      </c>
      <c r="K2326">
        <v>0.57761182700000002</v>
      </c>
      <c r="L2326">
        <v>0</v>
      </c>
      <c r="M2326">
        <v>0.57737769000000005</v>
      </c>
      <c r="N2326">
        <v>0</v>
      </c>
    </row>
    <row r="2327" spans="1:14" x14ac:dyDescent="0.25">
      <c r="A2327" t="s">
        <v>117</v>
      </c>
      <c r="B2327" t="s">
        <v>1802</v>
      </c>
      <c r="C2327">
        <v>32.000999999999998</v>
      </c>
      <c r="D2327">
        <v>400</v>
      </c>
      <c r="E2327">
        <v>1</v>
      </c>
      <c r="F2327" t="s">
        <v>69</v>
      </c>
      <c r="G2327" t="s">
        <v>69</v>
      </c>
      <c r="K2327">
        <v>0.57780904</v>
      </c>
      <c r="L2327">
        <v>0</v>
      </c>
      <c r="M2327">
        <v>0.57750261899999999</v>
      </c>
      <c r="N2327">
        <v>0</v>
      </c>
    </row>
    <row r="2328" spans="1:14" x14ac:dyDescent="0.25">
      <c r="A2328" t="s">
        <v>117</v>
      </c>
      <c r="B2328" t="s">
        <v>1802</v>
      </c>
      <c r="C2328">
        <v>400.00099999999998</v>
      </c>
      <c r="D2328">
        <v>800</v>
      </c>
      <c r="E2328">
        <v>1</v>
      </c>
      <c r="F2328" t="s">
        <v>69</v>
      </c>
      <c r="G2328" t="s">
        <v>69</v>
      </c>
      <c r="K2328">
        <v>0.57793243900000002</v>
      </c>
      <c r="L2328">
        <v>0</v>
      </c>
      <c r="M2328">
        <v>0.57762608400000004</v>
      </c>
      <c r="N2328">
        <v>0</v>
      </c>
    </row>
    <row r="2329" spans="1:14" x14ac:dyDescent="0.25">
      <c r="A2329" t="s">
        <v>117</v>
      </c>
      <c r="B2329" t="s">
        <v>1802</v>
      </c>
      <c r="C2329">
        <v>800.00099999999998</v>
      </c>
      <c r="D2329">
        <v>1200</v>
      </c>
      <c r="E2329">
        <v>1</v>
      </c>
      <c r="F2329" t="s">
        <v>69</v>
      </c>
      <c r="G2329" t="s">
        <v>69</v>
      </c>
      <c r="K2329">
        <v>0.57876114099999998</v>
      </c>
      <c r="L2329">
        <v>0</v>
      </c>
      <c r="M2329">
        <v>0.57790246599999995</v>
      </c>
      <c r="N2329">
        <v>0</v>
      </c>
    </row>
    <row r="2330" spans="1:14" x14ac:dyDescent="0.25">
      <c r="A2330" t="s">
        <v>117</v>
      </c>
      <c r="B2330" t="s">
        <v>1802</v>
      </c>
      <c r="C2330">
        <v>1200.001</v>
      </c>
      <c r="D2330">
        <v>1562</v>
      </c>
      <c r="E2330">
        <v>1</v>
      </c>
      <c r="F2330" t="s">
        <v>69</v>
      </c>
      <c r="G2330" t="s">
        <v>69</v>
      </c>
      <c r="K2330">
        <v>0.57876345299999998</v>
      </c>
      <c r="L2330">
        <v>0</v>
      </c>
      <c r="M2330">
        <v>0.57824074999999997</v>
      </c>
      <c r="N2330">
        <v>0</v>
      </c>
    </row>
    <row r="2331" spans="1:14" x14ac:dyDescent="0.25">
      <c r="A2331" t="s">
        <v>118</v>
      </c>
      <c r="B2331" t="s">
        <v>699</v>
      </c>
      <c r="C2331">
        <v>0</v>
      </c>
      <c r="D2331">
        <v>1E-3</v>
      </c>
      <c r="E2331">
        <v>1E-8</v>
      </c>
      <c r="F2331" t="s">
        <v>16</v>
      </c>
      <c r="G2331" t="s">
        <v>15</v>
      </c>
      <c r="K2331">
        <v>0.62</v>
      </c>
      <c r="L2331">
        <v>4.5</v>
      </c>
      <c r="M2331">
        <v>2.7845000000000002E-2</v>
      </c>
      <c r="N2331">
        <v>71.95</v>
      </c>
    </row>
    <row r="2332" spans="1:14" x14ac:dyDescent="0.25">
      <c r="A2332" t="s">
        <v>118</v>
      </c>
      <c r="B2332" t="s">
        <v>699</v>
      </c>
      <c r="C2332">
        <v>0</v>
      </c>
      <c r="D2332">
        <v>1E-3</v>
      </c>
      <c r="E2332">
        <v>9.9999999999999995E-8</v>
      </c>
      <c r="F2332" t="s">
        <v>16</v>
      </c>
      <c r="G2332" t="s">
        <v>15</v>
      </c>
      <c r="K2332">
        <v>0.62</v>
      </c>
      <c r="L2332">
        <v>4.5</v>
      </c>
      <c r="M2332">
        <v>6.2206999999999998E-2</v>
      </c>
      <c r="N2332">
        <v>53.073</v>
      </c>
    </row>
    <row r="2333" spans="1:14" x14ac:dyDescent="0.25">
      <c r="A2333" t="s">
        <v>118</v>
      </c>
      <c r="B2333" t="s">
        <v>699</v>
      </c>
      <c r="C2333">
        <v>0</v>
      </c>
      <c r="D2333">
        <v>1E-3</v>
      </c>
      <c r="E2333">
        <v>9.9999999999999995E-7</v>
      </c>
      <c r="F2333" t="s">
        <v>16</v>
      </c>
      <c r="G2333" t="s">
        <v>15</v>
      </c>
      <c r="K2333">
        <v>0.62</v>
      </c>
      <c r="L2333">
        <v>4.5</v>
      </c>
      <c r="M2333">
        <v>0.58020000000000005</v>
      </c>
      <c r="N2333">
        <v>8.2951999999999995</v>
      </c>
    </row>
    <row r="2334" spans="1:14" x14ac:dyDescent="0.25">
      <c r="A2334" t="s">
        <v>118</v>
      </c>
      <c r="B2334" t="s">
        <v>699</v>
      </c>
      <c r="C2334">
        <v>0</v>
      </c>
      <c r="D2334">
        <v>1E-3</v>
      </c>
      <c r="E2334">
        <v>1.0000000000000001E-5</v>
      </c>
      <c r="F2334" t="s">
        <v>16</v>
      </c>
      <c r="G2334" t="s">
        <v>15</v>
      </c>
      <c r="K2334">
        <v>5.8</v>
      </c>
      <c r="L2334">
        <v>0.89276</v>
      </c>
      <c r="M2334">
        <v>5.8</v>
      </c>
      <c r="N2334">
        <v>0.83626</v>
      </c>
    </row>
    <row r="2335" spans="1:14" x14ac:dyDescent="0.25">
      <c r="A2335" t="s">
        <v>118</v>
      </c>
      <c r="B2335" t="s">
        <v>699</v>
      </c>
      <c r="C2335">
        <v>0</v>
      </c>
      <c r="D2335">
        <v>1E-3</v>
      </c>
      <c r="E2335">
        <v>1E-4</v>
      </c>
      <c r="F2335" t="s">
        <v>16</v>
      </c>
      <c r="G2335" t="s">
        <v>15</v>
      </c>
      <c r="K2335">
        <v>58</v>
      </c>
      <c r="L2335">
        <v>0.10624</v>
      </c>
      <c r="M2335">
        <v>58</v>
      </c>
      <c r="N2335">
        <v>8.3632999999999999E-2</v>
      </c>
    </row>
    <row r="2336" spans="1:14" x14ac:dyDescent="0.25">
      <c r="A2336" t="s">
        <v>118</v>
      </c>
      <c r="B2336" t="s">
        <v>699</v>
      </c>
      <c r="C2336">
        <v>0</v>
      </c>
      <c r="D2336">
        <v>1E-3</v>
      </c>
      <c r="E2336">
        <v>1E-3</v>
      </c>
      <c r="F2336" t="s">
        <v>16</v>
      </c>
      <c r="G2336" t="s">
        <v>15</v>
      </c>
      <c r="K2336">
        <v>580</v>
      </c>
      <c r="L2336">
        <v>1.7406000000000001E-2</v>
      </c>
      <c r="M2336">
        <v>580</v>
      </c>
      <c r="N2336">
        <v>8.3633000000000006E-3</v>
      </c>
    </row>
    <row r="2337" spans="1:14" x14ac:dyDescent="0.25">
      <c r="A2337" t="s">
        <v>118</v>
      </c>
      <c r="B2337" t="s">
        <v>699</v>
      </c>
      <c r="C2337">
        <v>1E-3</v>
      </c>
      <c r="D2337">
        <v>0.01</v>
      </c>
      <c r="E2337">
        <v>1E-8</v>
      </c>
      <c r="F2337" t="s">
        <v>16</v>
      </c>
      <c r="G2337" t="s">
        <v>15</v>
      </c>
      <c r="K2337">
        <v>0.62</v>
      </c>
      <c r="L2337">
        <v>4.5</v>
      </c>
      <c r="M2337">
        <v>6.0671999999999997E-2</v>
      </c>
      <c r="N2337">
        <v>48.506</v>
      </c>
    </row>
    <row r="2338" spans="1:14" x14ac:dyDescent="0.25">
      <c r="A2338" t="s">
        <v>118</v>
      </c>
      <c r="B2338" t="s">
        <v>699</v>
      </c>
      <c r="C2338">
        <v>1E-3</v>
      </c>
      <c r="D2338">
        <v>0.01</v>
      </c>
      <c r="E2338">
        <v>9.9999999999999995E-8</v>
      </c>
      <c r="F2338" t="s">
        <v>16</v>
      </c>
      <c r="G2338" t="s">
        <v>15</v>
      </c>
      <c r="K2338">
        <v>0.62</v>
      </c>
      <c r="L2338">
        <v>4.5</v>
      </c>
      <c r="M2338">
        <v>7.6235999999999998E-2</v>
      </c>
      <c r="N2338">
        <v>47.253999999999998</v>
      </c>
    </row>
    <row r="2339" spans="1:14" x14ac:dyDescent="0.25">
      <c r="A2339" t="s">
        <v>118</v>
      </c>
      <c r="B2339" t="s">
        <v>699</v>
      </c>
      <c r="C2339">
        <v>1E-3</v>
      </c>
      <c r="D2339">
        <v>0.01</v>
      </c>
      <c r="E2339">
        <v>9.9999999999999995E-7</v>
      </c>
      <c r="F2339" t="s">
        <v>16</v>
      </c>
      <c r="G2339" t="s">
        <v>15</v>
      </c>
      <c r="K2339">
        <v>0.62</v>
      </c>
      <c r="L2339">
        <v>19.155000000000001</v>
      </c>
      <c r="M2339">
        <v>0.56725000000000003</v>
      </c>
      <c r="N2339">
        <v>22.911999999999999</v>
      </c>
    </row>
    <row r="2340" spans="1:14" x14ac:dyDescent="0.25">
      <c r="A2340" t="s">
        <v>118</v>
      </c>
      <c r="B2340" t="s">
        <v>699</v>
      </c>
      <c r="C2340">
        <v>1E-3</v>
      </c>
      <c r="D2340">
        <v>0.01</v>
      </c>
      <c r="E2340">
        <v>1.0000000000000001E-5</v>
      </c>
      <c r="F2340" t="s">
        <v>16</v>
      </c>
      <c r="G2340" t="s">
        <v>15</v>
      </c>
      <c r="K2340">
        <v>5.7983000000000002</v>
      </c>
      <c r="L2340">
        <v>2.7570000000000001</v>
      </c>
      <c r="M2340">
        <v>5.7983000000000002</v>
      </c>
      <c r="N2340">
        <v>2.7323</v>
      </c>
    </row>
    <row r="2341" spans="1:14" x14ac:dyDescent="0.25">
      <c r="A2341" t="s">
        <v>118</v>
      </c>
      <c r="B2341" t="s">
        <v>699</v>
      </c>
      <c r="C2341">
        <v>1E-3</v>
      </c>
      <c r="D2341">
        <v>0.01</v>
      </c>
      <c r="E2341">
        <v>1E-4</v>
      </c>
      <c r="F2341" t="s">
        <v>16</v>
      </c>
      <c r="G2341" t="s">
        <v>15</v>
      </c>
      <c r="K2341">
        <v>58</v>
      </c>
      <c r="L2341">
        <v>0.2838</v>
      </c>
      <c r="M2341">
        <v>58</v>
      </c>
      <c r="N2341">
        <v>0.27384999999999998</v>
      </c>
    </row>
    <row r="2342" spans="1:14" x14ac:dyDescent="0.25">
      <c r="A2342" t="s">
        <v>118</v>
      </c>
      <c r="B2342" t="s">
        <v>699</v>
      </c>
      <c r="C2342">
        <v>1E-3</v>
      </c>
      <c r="D2342">
        <v>0.01</v>
      </c>
      <c r="E2342">
        <v>1E-3</v>
      </c>
      <c r="F2342" t="s">
        <v>16</v>
      </c>
      <c r="G2342" t="s">
        <v>15</v>
      </c>
      <c r="K2342">
        <v>580</v>
      </c>
      <c r="L2342">
        <v>3.1364000000000003E-2</v>
      </c>
      <c r="M2342">
        <v>580</v>
      </c>
      <c r="N2342">
        <v>2.7386000000000001E-2</v>
      </c>
    </row>
    <row r="2343" spans="1:14" x14ac:dyDescent="0.25">
      <c r="A2343" t="s">
        <v>118</v>
      </c>
      <c r="B2343" t="s">
        <v>699</v>
      </c>
      <c r="C2343">
        <v>0.01</v>
      </c>
      <c r="D2343">
        <v>0.1</v>
      </c>
      <c r="E2343">
        <v>9.9999999999999995E-8</v>
      </c>
      <c r="F2343" t="s">
        <v>16</v>
      </c>
      <c r="G2343" t="s">
        <v>15</v>
      </c>
      <c r="K2343">
        <v>0.48</v>
      </c>
      <c r="L2343">
        <v>37</v>
      </c>
      <c r="M2343">
        <v>0.47363</v>
      </c>
      <c r="N2343">
        <v>36.624000000000002</v>
      </c>
    </row>
    <row r="2344" spans="1:14" x14ac:dyDescent="0.25">
      <c r="A2344" t="s">
        <v>118</v>
      </c>
      <c r="B2344" t="s">
        <v>699</v>
      </c>
      <c r="C2344">
        <v>0.01</v>
      </c>
      <c r="D2344">
        <v>0.1</v>
      </c>
      <c r="E2344">
        <v>9.9999999999999995E-7</v>
      </c>
      <c r="F2344" t="s">
        <v>16</v>
      </c>
      <c r="G2344" t="s">
        <v>15</v>
      </c>
      <c r="K2344">
        <v>0.66959999999999997</v>
      </c>
      <c r="L2344">
        <v>35.075000000000003</v>
      </c>
      <c r="M2344">
        <v>0.66822999999999999</v>
      </c>
      <c r="N2344">
        <v>35.079000000000001</v>
      </c>
    </row>
    <row r="2345" spans="1:14" x14ac:dyDescent="0.25">
      <c r="A2345" t="s">
        <v>118</v>
      </c>
      <c r="B2345" t="s">
        <v>699</v>
      </c>
      <c r="C2345">
        <v>0.01</v>
      </c>
      <c r="D2345">
        <v>0.1</v>
      </c>
      <c r="E2345">
        <v>1.0000000000000001E-5</v>
      </c>
      <c r="F2345" t="s">
        <v>16</v>
      </c>
      <c r="G2345" t="s">
        <v>15</v>
      </c>
      <c r="K2345">
        <v>5.7206999999999999</v>
      </c>
      <c r="L2345">
        <v>14.051</v>
      </c>
      <c r="M2345">
        <v>5.7199</v>
      </c>
      <c r="N2345">
        <v>14.036</v>
      </c>
    </row>
    <row r="2346" spans="1:14" x14ac:dyDescent="0.25">
      <c r="A2346" t="s">
        <v>118</v>
      </c>
      <c r="B2346" t="s">
        <v>699</v>
      </c>
      <c r="C2346">
        <v>0.01</v>
      </c>
      <c r="D2346">
        <v>0.1</v>
      </c>
      <c r="E2346">
        <v>1E-4</v>
      </c>
      <c r="F2346" t="s">
        <v>16</v>
      </c>
      <c r="G2346" t="s">
        <v>15</v>
      </c>
      <c r="K2346">
        <v>57.991</v>
      </c>
      <c r="L2346">
        <v>1.5773999999999999</v>
      </c>
      <c r="M2346">
        <v>57.99</v>
      </c>
      <c r="N2346">
        <v>1.5689</v>
      </c>
    </row>
    <row r="2347" spans="1:14" x14ac:dyDescent="0.25">
      <c r="A2347" t="s">
        <v>118</v>
      </c>
      <c r="B2347" t="s">
        <v>699</v>
      </c>
      <c r="C2347">
        <v>0.01</v>
      </c>
      <c r="D2347">
        <v>0.1</v>
      </c>
      <c r="E2347">
        <v>1E-3</v>
      </c>
      <c r="F2347" t="s">
        <v>16</v>
      </c>
      <c r="G2347" t="s">
        <v>15</v>
      </c>
      <c r="K2347">
        <v>580</v>
      </c>
      <c r="L2347">
        <v>0.16048999999999999</v>
      </c>
      <c r="M2347">
        <v>580</v>
      </c>
      <c r="N2347">
        <v>0.15709999999999999</v>
      </c>
    </row>
    <row r="2348" spans="1:14" x14ac:dyDescent="0.25">
      <c r="A2348" t="s">
        <v>118</v>
      </c>
      <c r="B2348" t="s">
        <v>699</v>
      </c>
      <c r="C2348">
        <v>0.01</v>
      </c>
      <c r="D2348">
        <v>0.1</v>
      </c>
      <c r="E2348">
        <v>0.01</v>
      </c>
      <c r="F2348" t="s">
        <v>16</v>
      </c>
      <c r="G2348" t="s">
        <v>15</v>
      </c>
      <c r="K2348">
        <v>5800</v>
      </c>
      <c r="L2348">
        <v>1.7066999999999999E-2</v>
      </c>
      <c r="M2348">
        <v>5800</v>
      </c>
      <c r="N2348">
        <v>1.5709999999999998E-2</v>
      </c>
    </row>
    <row r="2349" spans="1:14" x14ac:dyDescent="0.25">
      <c r="A2349" t="s">
        <v>118</v>
      </c>
      <c r="B2349" t="s">
        <v>699</v>
      </c>
      <c r="C2349">
        <v>0.1</v>
      </c>
      <c r="D2349">
        <v>1</v>
      </c>
      <c r="E2349">
        <v>9.9999999999999995E-7</v>
      </c>
      <c r="F2349" t="s">
        <v>16</v>
      </c>
      <c r="G2349" t="s">
        <v>15</v>
      </c>
      <c r="K2349">
        <v>4.7</v>
      </c>
      <c r="L2349">
        <v>41</v>
      </c>
      <c r="M2349">
        <v>4.6517999999999997</v>
      </c>
      <c r="N2349">
        <v>40.781999999999996</v>
      </c>
    </row>
    <row r="2350" spans="1:14" x14ac:dyDescent="0.25">
      <c r="A2350" t="s">
        <v>118</v>
      </c>
      <c r="B2350" t="s">
        <v>699</v>
      </c>
      <c r="C2350">
        <v>0.1</v>
      </c>
      <c r="D2350">
        <v>1</v>
      </c>
      <c r="E2350">
        <v>1.0000000000000001E-5</v>
      </c>
      <c r="F2350" t="s">
        <v>16</v>
      </c>
      <c r="G2350" t="s">
        <v>15</v>
      </c>
      <c r="K2350">
        <v>6.5522999999999998</v>
      </c>
      <c r="L2350">
        <v>39.255000000000003</v>
      </c>
      <c r="M2350">
        <v>6.5388999999999999</v>
      </c>
      <c r="N2350">
        <v>39.26</v>
      </c>
    </row>
    <row r="2351" spans="1:14" x14ac:dyDescent="0.25">
      <c r="A2351" t="s">
        <v>118</v>
      </c>
      <c r="B2351" t="s">
        <v>699</v>
      </c>
      <c r="C2351">
        <v>0.1</v>
      </c>
      <c r="D2351">
        <v>1</v>
      </c>
      <c r="E2351">
        <v>1E-4</v>
      </c>
      <c r="F2351" t="s">
        <v>16</v>
      </c>
      <c r="G2351" t="s">
        <v>15</v>
      </c>
      <c r="K2351">
        <v>56.988999999999997</v>
      </c>
      <c r="L2351">
        <v>16.704999999999998</v>
      </c>
      <c r="M2351">
        <v>56.981000000000002</v>
      </c>
      <c r="N2351">
        <v>16.693000000000001</v>
      </c>
    </row>
    <row r="2352" spans="1:14" x14ac:dyDescent="0.25">
      <c r="A2352" t="s">
        <v>118</v>
      </c>
      <c r="B2352" t="s">
        <v>699</v>
      </c>
      <c r="C2352">
        <v>0.1</v>
      </c>
      <c r="D2352">
        <v>1</v>
      </c>
      <c r="E2352">
        <v>1E-3</v>
      </c>
      <c r="F2352" t="s">
        <v>16</v>
      </c>
      <c r="G2352" t="s">
        <v>15</v>
      </c>
      <c r="K2352">
        <v>579.88</v>
      </c>
      <c r="L2352">
        <v>1.9084000000000001</v>
      </c>
      <c r="M2352">
        <v>579.88</v>
      </c>
      <c r="N2352">
        <v>1.9012</v>
      </c>
    </row>
    <row r="2353" spans="1:14" x14ac:dyDescent="0.25">
      <c r="A2353" t="s">
        <v>118</v>
      </c>
      <c r="B2353" t="s">
        <v>699</v>
      </c>
      <c r="C2353">
        <v>0.1</v>
      </c>
      <c r="D2353">
        <v>1</v>
      </c>
      <c r="E2353">
        <v>0.01</v>
      </c>
      <c r="F2353" t="s">
        <v>16</v>
      </c>
      <c r="G2353" t="s">
        <v>15</v>
      </c>
      <c r="K2353">
        <v>5800</v>
      </c>
      <c r="L2353">
        <v>0.19328999999999999</v>
      </c>
      <c r="M2353">
        <v>5800</v>
      </c>
      <c r="N2353">
        <v>0.19042000000000001</v>
      </c>
    </row>
    <row r="2354" spans="1:14" x14ac:dyDescent="0.25">
      <c r="A2354" t="s">
        <v>118</v>
      </c>
      <c r="B2354" t="s">
        <v>699</v>
      </c>
      <c r="C2354">
        <v>0.1</v>
      </c>
      <c r="D2354">
        <v>1</v>
      </c>
      <c r="E2354">
        <v>0.1</v>
      </c>
      <c r="F2354" t="s">
        <v>16</v>
      </c>
      <c r="G2354" t="s">
        <v>15</v>
      </c>
      <c r="K2354">
        <v>58000</v>
      </c>
      <c r="L2354">
        <v>2.0188000000000001E-2</v>
      </c>
      <c r="M2354">
        <v>58000</v>
      </c>
      <c r="N2354">
        <v>1.9042E-2</v>
      </c>
    </row>
    <row r="2355" spans="1:14" x14ac:dyDescent="0.25">
      <c r="A2355" t="s">
        <v>118</v>
      </c>
      <c r="B2355" t="s">
        <v>699</v>
      </c>
      <c r="C2355">
        <v>1</v>
      </c>
      <c r="D2355">
        <v>10</v>
      </c>
      <c r="E2355">
        <v>1.0000000000000001E-5</v>
      </c>
      <c r="F2355" t="s">
        <v>16</v>
      </c>
      <c r="G2355" t="s">
        <v>15</v>
      </c>
      <c r="K2355">
        <v>47</v>
      </c>
      <c r="L2355">
        <v>35</v>
      </c>
      <c r="M2355">
        <v>46.375999999999998</v>
      </c>
      <c r="N2355">
        <v>34.813000000000002</v>
      </c>
    </row>
    <row r="2356" spans="1:14" x14ac:dyDescent="0.25">
      <c r="A2356" t="s">
        <v>118</v>
      </c>
      <c r="B2356" t="s">
        <v>699</v>
      </c>
      <c r="C2356">
        <v>1</v>
      </c>
      <c r="D2356">
        <v>10</v>
      </c>
      <c r="E2356">
        <v>1E-4</v>
      </c>
      <c r="F2356" t="s">
        <v>16</v>
      </c>
      <c r="G2356" t="s">
        <v>15</v>
      </c>
      <c r="K2356">
        <v>66.457999999999998</v>
      </c>
      <c r="L2356">
        <v>33.231999999999999</v>
      </c>
      <c r="M2356">
        <v>66.382000000000005</v>
      </c>
      <c r="N2356">
        <v>33.231999999999999</v>
      </c>
    </row>
    <row r="2357" spans="1:14" x14ac:dyDescent="0.25">
      <c r="A2357" t="s">
        <v>118</v>
      </c>
      <c r="B2357" t="s">
        <v>699</v>
      </c>
      <c r="C2357">
        <v>1</v>
      </c>
      <c r="D2357">
        <v>10</v>
      </c>
      <c r="E2357">
        <v>1E-3</v>
      </c>
      <c r="F2357" t="s">
        <v>16</v>
      </c>
      <c r="G2357" t="s">
        <v>15</v>
      </c>
      <c r="K2357">
        <v>572.80999999999995</v>
      </c>
      <c r="L2357">
        <v>12.879</v>
      </c>
      <c r="M2357">
        <v>572.76</v>
      </c>
      <c r="N2357">
        <v>12.867000000000001</v>
      </c>
    </row>
    <row r="2358" spans="1:14" x14ac:dyDescent="0.25">
      <c r="A2358" t="s">
        <v>118</v>
      </c>
      <c r="B2358" t="s">
        <v>699</v>
      </c>
      <c r="C2358">
        <v>1</v>
      </c>
      <c r="D2358">
        <v>10</v>
      </c>
      <c r="E2358">
        <v>0.01</v>
      </c>
      <c r="F2358" t="s">
        <v>16</v>
      </c>
      <c r="G2358" t="s">
        <v>15</v>
      </c>
      <c r="K2358">
        <v>5799.2</v>
      </c>
      <c r="L2358">
        <v>1.4325000000000001</v>
      </c>
      <c r="M2358">
        <v>5799.1</v>
      </c>
      <c r="N2358">
        <v>1.4258999999999999</v>
      </c>
    </row>
    <row r="2359" spans="1:14" x14ac:dyDescent="0.25">
      <c r="A2359" t="s">
        <v>118</v>
      </c>
      <c r="B2359" t="s">
        <v>699</v>
      </c>
      <c r="C2359">
        <v>1</v>
      </c>
      <c r="D2359">
        <v>10</v>
      </c>
      <c r="E2359">
        <v>0.1</v>
      </c>
      <c r="F2359" t="s">
        <v>16</v>
      </c>
      <c r="G2359" t="s">
        <v>15</v>
      </c>
      <c r="K2359">
        <v>58000</v>
      </c>
      <c r="L2359">
        <v>0.1454</v>
      </c>
      <c r="M2359">
        <v>58000</v>
      </c>
      <c r="N2359">
        <v>0.14276</v>
      </c>
    </row>
    <row r="2360" spans="1:14" x14ac:dyDescent="0.25">
      <c r="A2360" t="s">
        <v>118</v>
      </c>
      <c r="B2360" t="s">
        <v>699</v>
      </c>
      <c r="C2360">
        <v>1</v>
      </c>
      <c r="D2360">
        <v>10</v>
      </c>
      <c r="E2360">
        <v>1</v>
      </c>
      <c r="F2360" t="s">
        <v>16</v>
      </c>
      <c r="G2360" t="s">
        <v>15</v>
      </c>
      <c r="K2360">
        <v>580000</v>
      </c>
      <c r="L2360">
        <v>1.5330999999999999E-2</v>
      </c>
      <c r="M2360">
        <v>580000</v>
      </c>
      <c r="N2360">
        <v>1.4276E-2</v>
      </c>
    </row>
    <row r="2361" spans="1:14" x14ac:dyDescent="0.25">
      <c r="A2361" t="s">
        <v>118</v>
      </c>
      <c r="B2361" t="s">
        <v>699</v>
      </c>
      <c r="C2361">
        <v>10</v>
      </c>
      <c r="D2361">
        <v>100</v>
      </c>
      <c r="E2361">
        <v>1E-4</v>
      </c>
      <c r="F2361" t="s">
        <v>16</v>
      </c>
      <c r="G2361" t="s">
        <v>14</v>
      </c>
      <c r="K2361">
        <v>0.57999999999999996</v>
      </c>
      <c r="L2361">
        <v>4.1000000000000002E-2</v>
      </c>
      <c r="M2361">
        <v>0.57894999999999996</v>
      </c>
      <c r="N2361">
        <v>4.0740999999999999E-2</v>
      </c>
    </row>
    <row r="2362" spans="1:14" x14ac:dyDescent="0.25">
      <c r="A2362" t="s">
        <v>118</v>
      </c>
      <c r="B2362" t="s">
        <v>699</v>
      </c>
      <c r="C2362">
        <v>10</v>
      </c>
      <c r="D2362">
        <v>100</v>
      </c>
      <c r="E2362">
        <v>1E-3</v>
      </c>
      <c r="F2362" t="s">
        <v>16</v>
      </c>
      <c r="G2362" t="s">
        <v>14</v>
      </c>
      <c r="K2362">
        <v>0.74950000000000006</v>
      </c>
      <c r="L2362">
        <v>3.9399000000000003E-2</v>
      </c>
      <c r="M2362">
        <v>0.74878999999999996</v>
      </c>
      <c r="N2362">
        <v>3.9399000000000003E-2</v>
      </c>
    </row>
    <row r="2363" spans="1:14" x14ac:dyDescent="0.25">
      <c r="A2363" t="s">
        <v>118</v>
      </c>
      <c r="B2363" t="s">
        <v>699</v>
      </c>
      <c r="C2363">
        <v>10</v>
      </c>
      <c r="D2363">
        <v>100</v>
      </c>
      <c r="E2363">
        <v>0.01</v>
      </c>
      <c r="F2363" t="s">
        <v>16</v>
      </c>
      <c r="G2363" t="s">
        <v>14</v>
      </c>
      <c r="K2363">
        <v>5.7108999999999996</v>
      </c>
      <c r="L2363">
        <v>1.7264000000000002E-2</v>
      </c>
      <c r="M2363">
        <v>5.7104999999999997</v>
      </c>
      <c r="N2363">
        <v>1.7250999999999999E-2</v>
      </c>
    </row>
    <row r="2364" spans="1:14" x14ac:dyDescent="0.25">
      <c r="A2364" t="s">
        <v>118</v>
      </c>
      <c r="B2364" t="s">
        <v>699</v>
      </c>
      <c r="C2364">
        <v>10</v>
      </c>
      <c r="D2364">
        <v>100</v>
      </c>
      <c r="E2364">
        <v>0.1</v>
      </c>
      <c r="F2364" t="s">
        <v>16</v>
      </c>
      <c r="G2364" t="s">
        <v>14</v>
      </c>
      <c r="K2364">
        <v>57.988999999999997</v>
      </c>
      <c r="L2364">
        <v>1.9846E-3</v>
      </c>
      <c r="M2364">
        <v>57.988999999999997</v>
      </c>
      <c r="N2364">
        <v>1.9773E-3</v>
      </c>
    </row>
    <row r="2365" spans="1:14" x14ac:dyDescent="0.25">
      <c r="A2365" t="s">
        <v>118</v>
      </c>
      <c r="B2365" t="s">
        <v>699</v>
      </c>
      <c r="C2365">
        <v>10</v>
      </c>
      <c r="D2365">
        <v>100</v>
      </c>
      <c r="E2365">
        <v>1</v>
      </c>
      <c r="F2365" t="s">
        <v>16</v>
      </c>
      <c r="G2365" t="s">
        <v>14</v>
      </c>
      <c r="K2365">
        <v>580</v>
      </c>
      <c r="L2365">
        <v>2.0100000000000001E-4</v>
      </c>
      <c r="M2365">
        <v>580</v>
      </c>
      <c r="N2365">
        <v>1.9806000000000001E-4</v>
      </c>
    </row>
    <row r="2366" spans="1:14" x14ac:dyDescent="0.25">
      <c r="A2366" t="s">
        <v>118</v>
      </c>
      <c r="B2366" t="s">
        <v>17</v>
      </c>
      <c r="C2366">
        <v>0</v>
      </c>
      <c r="D2366">
        <v>1000</v>
      </c>
      <c r="E2366">
        <v>1.0000000000000002E-6</v>
      </c>
      <c r="F2366" t="s">
        <v>2437</v>
      </c>
      <c r="G2366" t="s">
        <v>760</v>
      </c>
      <c r="K2366">
        <v>3</v>
      </c>
      <c r="L2366">
        <v>0.12</v>
      </c>
      <c r="M2366">
        <v>2.3273220000000001</v>
      </c>
      <c r="N2366">
        <v>8.0813122000000001E-2</v>
      </c>
    </row>
    <row r="2367" spans="1:14" x14ac:dyDescent="0.25">
      <c r="A2367" t="s">
        <v>118</v>
      </c>
      <c r="B2367" t="s">
        <v>17</v>
      </c>
      <c r="C2367">
        <v>0</v>
      </c>
      <c r="D2367">
        <v>1000</v>
      </c>
      <c r="E2367">
        <v>1.0000000000000001E-5</v>
      </c>
      <c r="F2367" t="s">
        <v>2437</v>
      </c>
      <c r="G2367" t="s">
        <v>760</v>
      </c>
      <c r="K2367">
        <v>3</v>
      </c>
      <c r="L2367">
        <v>0.12</v>
      </c>
      <c r="M2367">
        <v>3.963721</v>
      </c>
      <c r="N2367">
        <v>7.9376769999999999E-2</v>
      </c>
    </row>
    <row r="2368" spans="1:14" x14ac:dyDescent="0.25">
      <c r="A2368" t="s">
        <v>118</v>
      </c>
      <c r="B2368" t="s">
        <v>17</v>
      </c>
      <c r="C2368">
        <v>0</v>
      </c>
      <c r="D2368">
        <v>1000</v>
      </c>
      <c r="E2368">
        <v>9.9999999999999991E-5</v>
      </c>
      <c r="F2368" t="s">
        <v>2437</v>
      </c>
      <c r="G2368" t="s">
        <v>760</v>
      </c>
      <c r="K2368">
        <v>63.692799999999998</v>
      </c>
      <c r="L2368">
        <v>6.2659430000000002E-2</v>
      </c>
      <c r="M2368">
        <v>54.207389999999997</v>
      </c>
      <c r="N2368">
        <v>4.7163209999999997E-2</v>
      </c>
    </row>
    <row r="2369" spans="1:14" x14ac:dyDescent="0.25">
      <c r="A2369" t="s">
        <v>118</v>
      </c>
      <c r="B2369" t="s">
        <v>17</v>
      </c>
      <c r="C2369">
        <v>0</v>
      </c>
      <c r="D2369">
        <v>1000</v>
      </c>
      <c r="E2369">
        <v>1E-3</v>
      </c>
      <c r="F2369" t="s">
        <v>2437</v>
      </c>
      <c r="G2369" t="s">
        <v>760</v>
      </c>
      <c r="K2369">
        <v>600.322</v>
      </c>
      <c r="L2369">
        <v>9.648081E-2</v>
      </c>
      <c r="M2369">
        <v>579.44470000000001</v>
      </c>
      <c r="N2369">
        <v>6.4835800000000001E-3</v>
      </c>
    </row>
    <row r="2370" spans="1:14" x14ac:dyDescent="0.25">
      <c r="A2370" t="s">
        <v>118</v>
      </c>
      <c r="B2370" t="s">
        <v>17</v>
      </c>
      <c r="C2370">
        <v>0</v>
      </c>
      <c r="D2370">
        <v>1000</v>
      </c>
      <c r="E2370">
        <v>0.01</v>
      </c>
      <c r="F2370" t="s">
        <v>2437</v>
      </c>
      <c r="G2370" t="s">
        <v>103</v>
      </c>
      <c r="K2370">
        <v>5.8513330000000003</v>
      </c>
      <c r="L2370">
        <v>2.4804960000000001E-4</v>
      </c>
      <c r="M2370">
        <v>5.799944</v>
      </c>
      <c r="N2370">
        <v>6.5168999999999998E-7</v>
      </c>
    </row>
    <row r="2371" spans="1:14" x14ac:dyDescent="0.25">
      <c r="A2371" t="s">
        <v>118</v>
      </c>
      <c r="B2371" t="s">
        <v>17</v>
      </c>
      <c r="C2371">
        <v>1000</v>
      </c>
      <c r="D2371">
        <v>10000</v>
      </c>
      <c r="E2371">
        <v>1.0000000000000001E-5</v>
      </c>
      <c r="F2371" t="s">
        <v>2437</v>
      </c>
      <c r="G2371" t="s">
        <v>760</v>
      </c>
      <c r="K2371">
        <v>24.035060000000001</v>
      </c>
      <c r="L2371">
        <v>6.921353999999999E-2</v>
      </c>
      <c r="M2371">
        <v>23.295500000000001</v>
      </c>
      <c r="N2371">
        <v>6.9264220000000001E-2</v>
      </c>
    </row>
    <row r="2372" spans="1:14" x14ac:dyDescent="0.25">
      <c r="A2372" t="s">
        <v>118</v>
      </c>
      <c r="B2372" t="s">
        <v>17</v>
      </c>
      <c r="C2372">
        <v>1000</v>
      </c>
      <c r="D2372">
        <v>10000</v>
      </c>
      <c r="E2372">
        <v>9.9999999999999991E-5</v>
      </c>
      <c r="F2372" t="s">
        <v>2437</v>
      </c>
      <c r="G2372" t="s">
        <v>760</v>
      </c>
      <c r="K2372">
        <v>66.558580000000006</v>
      </c>
      <c r="L2372">
        <v>6.6055710000000004E-2</v>
      </c>
      <c r="M2372">
        <v>41.389360000000003</v>
      </c>
      <c r="N2372">
        <v>6.7687049999999999E-2</v>
      </c>
    </row>
    <row r="2373" spans="1:14" x14ac:dyDescent="0.25">
      <c r="A2373" t="s">
        <v>118</v>
      </c>
      <c r="B2373" t="s">
        <v>17</v>
      </c>
      <c r="C2373">
        <v>1000</v>
      </c>
      <c r="D2373">
        <v>10000</v>
      </c>
      <c r="E2373">
        <v>1E-3</v>
      </c>
      <c r="F2373" t="s">
        <v>2437</v>
      </c>
      <c r="G2373" t="s">
        <v>760</v>
      </c>
      <c r="K2373">
        <v>643.21469999999999</v>
      </c>
      <c r="L2373">
        <v>5.475087E-2</v>
      </c>
      <c r="M2373">
        <v>550.19219999999996</v>
      </c>
      <c r="N2373">
        <v>3.7118350000000001E-2</v>
      </c>
    </row>
    <row r="2374" spans="1:14" x14ac:dyDescent="0.25">
      <c r="A2374" t="s">
        <v>118</v>
      </c>
      <c r="B2374" t="s">
        <v>17</v>
      </c>
      <c r="C2374">
        <v>1000</v>
      </c>
      <c r="D2374">
        <v>10000</v>
      </c>
      <c r="E2374">
        <v>0.01</v>
      </c>
      <c r="F2374" t="s">
        <v>2437</v>
      </c>
      <c r="G2374" t="s">
        <v>103</v>
      </c>
      <c r="K2374">
        <v>6.0044399999999998</v>
      </c>
      <c r="L2374">
        <v>9.5075639999999998E-5</v>
      </c>
      <c r="M2374">
        <v>5.7959269999999998</v>
      </c>
      <c r="N2374">
        <v>4.8090290000000002E-6</v>
      </c>
    </row>
    <row r="2375" spans="1:14" x14ac:dyDescent="0.25">
      <c r="A2375" t="s">
        <v>118</v>
      </c>
      <c r="B2375" t="s">
        <v>17</v>
      </c>
      <c r="C2375">
        <v>1000</v>
      </c>
      <c r="D2375">
        <v>10000</v>
      </c>
      <c r="E2375">
        <v>0.1</v>
      </c>
      <c r="F2375" t="s">
        <v>2437</v>
      </c>
      <c r="G2375" t="s">
        <v>103</v>
      </c>
      <c r="K2375">
        <v>58.513469999999998</v>
      </c>
      <c r="L2375">
        <v>2.4788890000000002E-4</v>
      </c>
      <c r="M2375">
        <v>57.999589999999998</v>
      </c>
      <c r="N2375">
        <v>4.8273899999999997E-7</v>
      </c>
    </row>
    <row r="2376" spans="1:14" x14ac:dyDescent="0.25">
      <c r="A2376" t="s">
        <v>118</v>
      </c>
      <c r="B2376" t="s">
        <v>17</v>
      </c>
      <c r="C2376">
        <v>10000</v>
      </c>
      <c r="D2376">
        <v>100000</v>
      </c>
      <c r="E2376">
        <v>9.9999999999999991E-5</v>
      </c>
      <c r="F2376" t="s">
        <v>2437</v>
      </c>
      <c r="G2376" t="s">
        <v>103</v>
      </c>
      <c r="K2376">
        <v>0.24035100000000001</v>
      </c>
      <c r="L2376">
        <v>6.9213999999999992E-5</v>
      </c>
      <c r="M2376">
        <v>0.232955</v>
      </c>
      <c r="N2376">
        <v>6.9264000000000006E-5</v>
      </c>
    </row>
    <row r="2377" spans="1:14" x14ac:dyDescent="0.25">
      <c r="A2377" t="s">
        <v>118</v>
      </c>
      <c r="B2377" t="s">
        <v>17</v>
      </c>
      <c r="C2377">
        <v>10000</v>
      </c>
      <c r="D2377">
        <v>100000</v>
      </c>
      <c r="E2377">
        <v>1E-3</v>
      </c>
      <c r="F2377" t="s">
        <v>2437</v>
      </c>
      <c r="G2377" t="s">
        <v>103</v>
      </c>
      <c r="K2377">
        <v>0.66558600000000001</v>
      </c>
      <c r="L2377">
        <v>6.6056000000000006E-5</v>
      </c>
      <c r="M2377">
        <v>0.41389399999999998</v>
      </c>
      <c r="N2377">
        <v>6.7686999999999991E-5</v>
      </c>
    </row>
    <row r="2378" spans="1:14" x14ac:dyDescent="0.25">
      <c r="A2378" t="s">
        <v>118</v>
      </c>
      <c r="B2378" t="s">
        <v>17</v>
      </c>
      <c r="C2378">
        <v>10000</v>
      </c>
      <c r="D2378">
        <v>100000</v>
      </c>
      <c r="E2378">
        <v>0.01</v>
      </c>
      <c r="F2378" t="s">
        <v>2437</v>
      </c>
      <c r="G2378" t="s">
        <v>103</v>
      </c>
      <c r="K2378">
        <v>6.4321469999999996</v>
      </c>
      <c r="L2378">
        <v>5.4750999999999998E-5</v>
      </c>
      <c r="M2378">
        <v>5.5019220000000004</v>
      </c>
      <c r="N2378">
        <v>3.7117999999999999E-5</v>
      </c>
    </row>
    <row r="2379" spans="1:14" x14ac:dyDescent="0.25">
      <c r="A2379" t="s">
        <v>118</v>
      </c>
      <c r="B2379" t="s">
        <v>17</v>
      </c>
      <c r="C2379">
        <v>10000</v>
      </c>
      <c r="D2379">
        <v>100000</v>
      </c>
      <c r="E2379">
        <v>0.1</v>
      </c>
      <c r="F2379" t="s">
        <v>2437</v>
      </c>
      <c r="G2379" t="s">
        <v>103</v>
      </c>
      <c r="K2379">
        <v>60.044400000000003</v>
      </c>
      <c r="L2379">
        <v>9.5075999999999996E-5</v>
      </c>
      <c r="M2379">
        <v>57.959269999999997</v>
      </c>
      <c r="N2379">
        <v>4.809E-6</v>
      </c>
    </row>
    <row r="2380" spans="1:14" x14ac:dyDescent="0.25">
      <c r="A2380" t="s">
        <v>118</v>
      </c>
      <c r="B2380" t="s">
        <v>17</v>
      </c>
      <c r="C2380">
        <v>10000</v>
      </c>
      <c r="D2380">
        <v>100000</v>
      </c>
      <c r="E2380">
        <v>1</v>
      </c>
      <c r="F2380" t="s">
        <v>2437</v>
      </c>
      <c r="G2380" t="s">
        <v>103</v>
      </c>
      <c r="K2380">
        <v>585.13469999999995</v>
      </c>
      <c r="L2380">
        <v>2.47889E-4</v>
      </c>
      <c r="M2380">
        <v>579.99590000000001</v>
      </c>
      <c r="N2380">
        <v>4.8299999999999997E-7</v>
      </c>
    </row>
    <row r="2381" spans="1:14" x14ac:dyDescent="0.25">
      <c r="A2381" t="s">
        <v>118</v>
      </c>
      <c r="B2381" t="s">
        <v>17</v>
      </c>
      <c r="C2381">
        <v>100000</v>
      </c>
      <c r="D2381">
        <v>1000</v>
      </c>
      <c r="E2381">
        <v>1</v>
      </c>
      <c r="F2381" t="s">
        <v>2437</v>
      </c>
      <c r="G2381" t="s">
        <v>103</v>
      </c>
      <c r="K2381">
        <v>2.4035060000000001</v>
      </c>
      <c r="L2381">
        <v>6.9213999999999992E-5</v>
      </c>
      <c r="M2381">
        <v>2.3295499999999998</v>
      </c>
      <c r="N2381">
        <v>6.9264000000000006E-5</v>
      </c>
    </row>
    <row r="2382" spans="1:14" x14ac:dyDescent="0.25">
      <c r="A2382" t="s">
        <v>118</v>
      </c>
      <c r="B2382" t="s">
        <v>17</v>
      </c>
      <c r="C2382">
        <v>100000</v>
      </c>
      <c r="D2382">
        <v>1000</v>
      </c>
      <c r="E2382">
        <v>10</v>
      </c>
      <c r="F2382" t="s">
        <v>2437</v>
      </c>
      <c r="G2382" t="s">
        <v>103</v>
      </c>
      <c r="K2382">
        <v>6.6558580000000003</v>
      </c>
      <c r="L2382">
        <v>6.6056000000000006E-5</v>
      </c>
      <c r="M2382">
        <v>4.1389360000000002</v>
      </c>
      <c r="N2382">
        <v>6.7686999999999991E-5</v>
      </c>
    </row>
    <row r="2383" spans="1:14" x14ac:dyDescent="0.25">
      <c r="A2383" t="s">
        <v>118</v>
      </c>
      <c r="B2383" t="s">
        <v>17</v>
      </c>
      <c r="C2383">
        <v>100000</v>
      </c>
      <c r="D2383">
        <v>1000</v>
      </c>
      <c r="E2383">
        <v>100</v>
      </c>
      <c r="F2383" t="s">
        <v>2437</v>
      </c>
      <c r="G2383" t="s">
        <v>103</v>
      </c>
      <c r="K2383">
        <v>64.321470000000005</v>
      </c>
      <c r="L2383">
        <v>5.4750999999999998E-5</v>
      </c>
      <c r="M2383">
        <v>55.019219999999997</v>
      </c>
      <c r="N2383">
        <v>3.7117999999999999E-5</v>
      </c>
    </row>
    <row r="2384" spans="1:14" x14ac:dyDescent="0.25">
      <c r="A2384" t="s">
        <v>118</v>
      </c>
      <c r="B2384" t="s">
        <v>17</v>
      </c>
      <c r="C2384">
        <v>100000</v>
      </c>
      <c r="D2384">
        <v>1000</v>
      </c>
      <c r="E2384">
        <v>1000</v>
      </c>
      <c r="F2384" t="s">
        <v>2437</v>
      </c>
      <c r="G2384" t="s">
        <v>103</v>
      </c>
      <c r="K2384">
        <v>600.44399999999996</v>
      </c>
      <c r="L2384">
        <v>9.5075999999999996E-5</v>
      </c>
      <c r="M2384">
        <v>579.59270000000004</v>
      </c>
      <c r="N2384">
        <v>4.809E-6</v>
      </c>
    </row>
    <row r="2385" spans="1:14" x14ac:dyDescent="0.25">
      <c r="A2385" t="s">
        <v>118</v>
      </c>
      <c r="B2385" t="s">
        <v>17</v>
      </c>
      <c r="C2385">
        <v>100000</v>
      </c>
      <c r="D2385">
        <v>1000</v>
      </c>
      <c r="E2385">
        <v>10000</v>
      </c>
      <c r="F2385" t="s">
        <v>2437</v>
      </c>
      <c r="G2385" t="s">
        <v>104</v>
      </c>
      <c r="K2385">
        <v>5.8513470999999999</v>
      </c>
      <c r="L2385">
        <v>2.47889E-7</v>
      </c>
      <c r="M2385">
        <v>5.7999590999999997</v>
      </c>
      <c r="N2385">
        <v>4.8299999999999999E-10</v>
      </c>
    </row>
    <row r="2386" spans="1:14" x14ac:dyDescent="0.25">
      <c r="A2386" t="s">
        <v>118</v>
      </c>
      <c r="B2386" t="s">
        <v>17</v>
      </c>
      <c r="C2386">
        <v>1000</v>
      </c>
      <c r="D2386">
        <v>10000</v>
      </c>
      <c r="E2386">
        <v>10</v>
      </c>
      <c r="F2386" t="s">
        <v>2437</v>
      </c>
      <c r="G2386" t="s">
        <v>103</v>
      </c>
      <c r="K2386">
        <v>24.035060000000001</v>
      </c>
      <c r="L2386">
        <v>6.9213999999999992E-5</v>
      </c>
      <c r="M2386">
        <v>23.295500000000001</v>
      </c>
      <c r="N2386">
        <v>6.9264000000000006E-5</v>
      </c>
    </row>
    <row r="2387" spans="1:14" x14ac:dyDescent="0.25">
      <c r="A2387" t="s">
        <v>118</v>
      </c>
      <c r="B2387" t="s">
        <v>17</v>
      </c>
      <c r="C2387">
        <v>1000</v>
      </c>
      <c r="D2387">
        <v>10000</v>
      </c>
      <c r="E2387">
        <v>100</v>
      </c>
      <c r="F2387" t="s">
        <v>2437</v>
      </c>
      <c r="G2387" t="s">
        <v>103</v>
      </c>
      <c r="K2387">
        <v>66.558580000000006</v>
      </c>
      <c r="L2387">
        <v>6.6056000000000006E-5</v>
      </c>
      <c r="M2387">
        <v>41.389360000000003</v>
      </c>
      <c r="N2387">
        <v>6.7687999999999993E-5</v>
      </c>
    </row>
    <row r="2388" spans="1:14" x14ac:dyDescent="0.25">
      <c r="A2388" t="s">
        <v>118</v>
      </c>
      <c r="B2388" t="s">
        <v>17</v>
      </c>
      <c r="C2388">
        <v>1000</v>
      </c>
      <c r="D2388">
        <v>10000</v>
      </c>
      <c r="E2388">
        <v>1000</v>
      </c>
      <c r="F2388" t="s">
        <v>2437</v>
      </c>
      <c r="G2388" t="s">
        <v>103</v>
      </c>
      <c r="K2388">
        <v>643.21469999999999</v>
      </c>
      <c r="L2388">
        <v>5.4750999999999998E-5</v>
      </c>
      <c r="M2388">
        <v>550.19200000000001</v>
      </c>
      <c r="N2388">
        <v>3.7117999999999999E-5</v>
      </c>
    </row>
    <row r="2389" spans="1:14" x14ac:dyDescent="0.25">
      <c r="A2389" t="s">
        <v>118</v>
      </c>
      <c r="B2389" t="s">
        <v>17</v>
      </c>
      <c r="C2389">
        <v>1000</v>
      </c>
      <c r="D2389">
        <v>10000</v>
      </c>
      <c r="E2389">
        <v>10000</v>
      </c>
      <c r="F2389" t="s">
        <v>2437</v>
      </c>
      <c r="G2389" t="s">
        <v>104</v>
      </c>
      <c r="K2389">
        <v>6.0044399999999998</v>
      </c>
      <c r="L2389">
        <v>9.5075999999999997E-8</v>
      </c>
      <c r="M2389">
        <v>5.7959269999999998</v>
      </c>
      <c r="N2389">
        <v>4.8090000000000002E-9</v>
      </c>
    </row>
    <row r="2390" spans="1:14" x14ac:dyDescent="0.25">
      <c r="A2390" t="s">
        <v>118</v>
      </c>
      <c r="B2390" t="s">
        <v>17</v>
      </c>
      <c r="C2390">
        <v>1000</v>
      </c>
      <c r="D2390">
        <v>10000</v>
      </c>
      <c r="E2390">
        <v>100000</v>
      </c>
      <c r="F2390" t="s">
        <v>2437</v>
      </c>
      <c r="G2390" t="s">
        <v>104</v>
      </c>
      <c r="K2390">
        <v>58.513469999999998</v>
      </c>
      <c r="L2390">
        <v>2.47889E-7</v>
      </c>
      <c r="M2390">
        <v>57.999589999999998</v>
      </c>
      <c r="N2390">
        <v>4.8299999999999999E-10</v>
      </c>
    </row>
    <row r="2391" spans="1:14" x14ac:dyDescent="0.25">
      <c r="A2391" t="s">
        <v>118</v>
      </c>
      <c r="B2391" t="s">
        <v>17</v>
      </c>
      <c r="C2391">
        <v>10000</v>
      </c>
      <c r="D2391">
        <v>100000</v>
      </c>
      <c r="E2391">
        <v>100</v>
      </c>
      <c r="F2391" t="s">
        <v>2437</v>
      </c>
      <c r="G2391" t="s">
        <v>104</v>
      </c>
      <c r="K2391">
        <v>0.46937299999999998</v>
      </c>
      <c r="L2391">
        <v>6.9199999999999998E-8</v>
      </c>
      <c r="M2391">
        <v>0.46348800000000001</v>
      </c>
      <c r="N2391">
        <v>6.9300000000000005E-8</v>
      </c>
    </row>
    <row r="2392" spans="1:14" x14ac:dyDescent="0.25">
      <c r="A2392" t="s">
        <v>118</v>
      </c>
      <c r="B2392" t="s">
        <v>17</v>
      </c>
      <c r="C2392">
        <v>10000</v>
      </c>
      <c r="D2392">
        <v>100000</v>
      </c>
      <c r="E2392">
        <v>1000</v>
      </c>
      <c r="F2392" t="s">
        <v>2437</v>
      </c>
      <c r="G2392" t="s">
        <v>104</v>
      </c>
      <c r="K2392">
        <v>0.82927600000000001</v>
      </c>
      <c r="L2392">
        <v>6.6699999999999995E-8</v>
      </c>
      <c r="M2392">
        <v>0.61212599999999995</v>
      </c>
      <c r="N2392">
        <v>6.8100000000000008E-8</v>
      </c>
    </row>
    <row r="2393" spans="1:14" x14ac:dyDescent="0.25">
      <c r="A2393" t="s">
        <v>118</v>
      </c>
      <c r="B2393" t="s">
        <v>17</v>
      </c>
      <c r="C2393">
        <v>10000</v>
      </c>
      <c r="D2393">
        <v>100000</v>
      </c>
      <c r="E2393">
        <v>10000</v>
      </c>
      <c r="F2393" t="s">
        <v>2437</v>
      </c>
      <c r="G2393" t="s">
        <v>104</v>
      </c>
      <c r="K2393">
        <v>6.4546739999999998</v>
      </c>
      <c r="L2393">
        <v>5.5899999999999998E-8</v>
      </c>
      <c r="M2393">
        <v>5.527107</v>
      </c>
      <c r="N2393">
        <v>3.8699999999999996E-8</v>
      </c>
    </row>
    <row r="2394" spans="1:14" x14ac:dyDescent="0.25">
      <c r="A2394" t="s">
        <v>118</v>
      </c>
      <c r="B2394" t="s">
        <v>17</v>
      </c>
      <c r="C2394">
        <v>10000</v>
      </c>
      <c r="D2394">
        <v>100000</v>
      </c>
      <c r="E2394">
        <v>100000</v>
      </c>
      <c r="F2394" t="s">
        <v>2437</v>
      </c>
      <c r="G2394" t="s">
        <v>104</v>
      </c>
      <c r="K2394">
        <v>60.046087</v>
      </c>
      <c r="L2394" s="168">
        <v>9.53E-8</v>
      </c>
      <c r="M2394">
        <v>57.96067</v>
      </c>
      <c r="N2394" s="168">
        <v>5.0900000000000004E-9</v>
      </c>
    </row>
    <row r="2395" spans="1:14" x14ac:dyDescent="0.25">
      <c r="A2395" t="s">
        <v>118</v>
      </c>
      <c r="B2395" t="s">
        <v>17</v>
      </c>
      <c r="C2395">
        <v>10000</v>
      </c>
      <c r="D2395">
        <v>100000</v>
      </c>
      <c r="E2395">
        <v>1000000</v>
      </c>
      <c r="F2395" t="s">
        <v>2437</v>
      </c>
      <c r="G2395" t="s">
        <v>104</v>
      </c>
      <c r="K2395">
        <v>585.13490000000002</v>
      </c>
      <c r="L2395">
        <v>2.48E-7</v>
      </c>
      <c r="M2395">
        <v>579.99599999999998</v>
      </c>
      <c r="N2395">
        <v>5.1E-10</v>
      </c>
    </row>
    <row r="2396" spans="1:14" x14ac:dyDescent="0.25">
      <c r="A2396" t="s">
        <v>118</v>
      </c>
      <c r="B2396" t="s">
        <v>17</v>
      </c>
      <c r="C2396">
        <v>100000</v>
      </c>
      <c r="D2396">
        <v>1000</v>
      </c>
      <c r="E2396">
        <v>1000000</v>
      </c>
      <c r="F2396" t="s">
        <v>2437</v>
      </c>
      <c r="G2396" t="s">
        <v>104</v>
      </c>
      <c r="K2396">
        <v>5</v>
      </c>
      <c r="L2396">
        <v>8.05E-8</v>
      </c>
      <c r="M2396">
        <v>4.633432</v>
      </c>
      <c r="N2396">
        <v>8.0799999999999996E-8</v>
      </c>
    </row>
    <row r="2397" spans="1:14" x14ac:dyDescent="0.25">
      <c r="A2397" t="s">
        <v>118</v>
      </c>
      <c r="B2397" t="s">
        <v>17</v>
      </c>
      <c r="C2397">
        <v>100000</v>
      </c>
      <c r="D2397">
        <v>1000</v>
      </c>
      <c r="E2397">
        <v>10000000</v>
      </c>
      <c r="F2397" t="s">
        <v>2437</v>
      </c>
      <c r="G2397" t="s">
        <v>104</v>
      </c>
      <c r="K2397">
        <v>8.0349120000000003</v>
      </c>
      <c r="L2397">
        <v>7.8400000000000001E-8</v>
      </c>
      <c r="M2397">
        <v>5.9988400000000004</v>
      </c>
      <c r="N2397">
        <v>7.9599999999999998E-8</v>
      </c>
    </row>
    <row r="2398" spans="1:14" x14ac:dyDescent="0.25">
      <c r="A2398" t="s">
        <v>118</v>
      </c>
      <c r="B2398" t="s">
        <v>17</v>
      </c>
      <c r="C2398">
        <v>100000</v>
      </c>
      <c r="D2398">
        <v>1000</v>
      </c>
      <c r="E2398">
        <v>100000000</v>
      </c>
      <c r="F2398" t="s">
        <v>2437</v>
      </c>
      <c r="G2398" t="s">
        <v>104</v>
      </c>
      <c r="K2398">
        <v>63.945030000000003</v>
      </c>
      <c r="L2398">
        <v>6.3899999999999996E-8</v>
      </c>
      <c r="M2398">
        <v>54.496929999999999</v>
      </c>
      <c r="N2398">
        <v>4.88E-8</v>
      </c>
    </row>
    <row r="2399" spans="1:14" x14ac:dyDescent="0.25">
      <c r="A2399" t="s">
        <v>118</v>
      </c>
      <c r="B2399" t="s">
        <v>17</v>
      </c>
      <c r="C2399">
        <v>100000</v>
      </c>
      <c r="D2399">
        <v>1000</v>
      </c>
      <c r="E2399">
        <v>1000000000</v>
      </c>
      <c r="F2399" t="s">
        <v>2437</v>
      </c>
      <c r="G2399" t="s">
        <v>104</v>
      </c>
      <c r="K2399">
        <v>600.33960000000002</v>
      </c>
      <c r="L2399">
        <v>9.6700000000000012E-8</v>
      </c>
      <c r="M2399">
        <v>579.45889999999997</v>
      </c>
      <c r="N2399">
        <v>6.8000000000000005E-9</v>
      </c>
    </row>
    <row r="2400" spans="1:14" x14ac:dyDescent="0.25">
      <c r="A2400" t="s">
        <v>118</v>
      </c>
      <c r="B2400" t="s">
        <v>17</v>
      </c>
      <c r="C2400">
        <v>100000</v>
      </c>
      <c r="D2400">
        <v>1000</v>
      </c>
      <c r="E2400">
        <v>10000000000</v>
      </c>
      <c r="F2400" t="s">
        <v>2437</v>
      </c>
      <c r="G2400" t="s">
        <v>105</v>
      </c>
      <c r="K2400">
        <v>5.8513339999999996</v>
      </c>
      <c r="L2400">
        <v>2.481E-10</v>
      </c>
      <c r="M2400">
        <v>5.7999460000000003</v>
      </c>
      <c r="N2400">
        <v>6.8999999999999999E-13</v>
      </c>
    </row>
    <row r="2401" spans="1:14" x14ac:dyDescent="0.25">
      <c r="A2401" t="s">
        <v>697</v>
      </c>
      <c r="B2401" t="s">
        <v>13</v>
      </c>
      <c r="C2401">
        <v>0</v>
      </c>
      <c r="D2401">
        <v>0.1</v>
      </c>
      <c r="E2401">
        <v>9.9999999999999995E-7</v>
      </c>
      <c r="F2401" t="s">
        <v>16</v>
      </c>
      <c r="G2401" t="s">
        <v>15</v>
      </c>
      <c r="K2401">
        <v>12</v>
      </c>
      <c r="L2401">
        <v>92</v>
      </c>
      <c r="M2401">
        <v>11.624000000000001</v>
      </c>
      <c r="N2401">
        <v>92.067999999999998</v>
      </c>
    </row>
    <row r="2402" spans="1:14" x14ac:dyDescent="0.25">
      <c r="A2402" t="s">
        <v>697</v>
      </c>
      <c r="B2402" t="s">
        <v>13</v>
      </c>
      <c r="C2402">
        <v>0</v>
      </c>
      <c r="D2402">
        <v>0.1</v>
      </c>
      <c r="E2402">
        <v>1.0000000000000001E-5</v>
      </c>
      <c r="F2402" t="s">
        <v>16</v>
      </c>
      <c r="G2402" t="s">
        <v>15</v>
      </c>
      <c r="K2402">
        <v>12.962999999999999</v>
      </c>
      <c r="L2402">
        <v>86.429000000000002</v>
      </c>
      <c r="M2402">
        <v>12.956</v>
      </c>
      <c r="N2402">
        <v>86.457999999999998</v>
      </c>
    </row>
    <row r="2403" spans="1:14" x14ac:dyDescent="0.25">
      <c r="A2403" t="s">
        <v>697</v>
      </c>
      <c r="B2403" t="s">
        <v>13</v>
      </c>
      <c r="C2403">
        <v>0</v>
      </c>
      <c r="D2403">
        <v>0.1</v>
      </c>
      <c r="E2403">
        <v>1E-4</v>
      </c>
      <c r="F2403" t="s">
        <v>16</v>
      </c>
      <c r="G2403" t="s">
        <v>15</v>
      </c>
      <c r="K2403">
        <v>58.889000000000003</v>
      </c>
      <c r="L2403">
        <v>24.899000000000001</v>
      </c>
      <c r="M2403">
        <v>58.883000000000003</v>
      </c>
      <c r="N2403">
        <v>24.902000000000001</v>
      </c>
    </row>
    <row r="2404" spans="1:14" x14ac:dyDescent="0.25">
      <c r="A2404" t="s">
        <v>697</v>
      </c>
      <c r="B2404" t="s">
        <v>13</v>
      </c>
      <c r="C2404">
        <v>0</v>
      </c>
      <c r="D2404">
        <v>0.1</v>
      </c>
      <c r="E2404">
        <v>1E-3</v>
      </c>
      <c r="F2404" t="s">
        <v>16</v>
      </c>
      <c r="G2404" t="s">
        <v>15</v>
      </c>
      <c r="K2404">
        <v>577.47</v>
      </c>
      <c r="L2404">
        <v>2.5928</v>
      </c>
      <c r="M2404">
        <v>577.47</v>
      </c>
      <c r="N2404">
        <v>2.5928</v>
      </c>
    </row>
    <row r="2405" spans="1:14" x14ac:dyDescent="0.25">
      <c r="A2405" t="s">
        <v>697</v>
      </c>
      <c r="B2405" t="s">
        <v>13</v>
      </c>
      <c r="C2405">
        <v>0</v>
      </c>
      <c r="D2405">
        <v>0.1</v>
      </c>
      <c r="E2405">
        <v>0.01</v>
      </c>
      <c r="F2405" t="s">
        <v>16</v>
      </c>
      <c r="G2405" t="s">
        <v>15</v>
      </c>
      <c r="K2405">
        <v>5773.6</v>
      </c>
      <c r="L2405">
        <v>0.25939000000000001</v>
      </c>
      <c r="M2405">
        <v>5773.6</v>
      </c>
      <c r="N2405">
        <v>0.25939000000000001</v>
      </c>
    </row>
    <row r="2406" spans="1:14" x14ac:dyDescent="0.25">
      <c r="A2406" t="s">
        <v>697</v>
      </c>
      <c r="B2406" t="s">
        <v>13</v>
      </c>
      <c r="C2406">
        <v>0.1</v>
      </c>
      <c r="D2406">
        <v>1</v>
      </c>
      <c r="E2406">
        <v>1.0000000000000001E-5</v>
      </c>
      <c r="F2406" t="s">
        <v>16</v>
      </c>
      <c r="G2406" t="s">
        <v>15</v>
      </c>
      <c r="K2406">
        <v>36</v>
      </c>
      <c r="L2406">
        <v>92</v>
      </c>
      <c r="M2406">
        <v>35.884999999999998</v>
      </c>
      <c r="N2406">
        <v>91.647999999999996</v>
      </c>
    </row>
    <row r="2407" spans="1:14" x14ac:dyDescent="0.25">
      <c r="A2407" t="s">
        <v>697</v>
      </c>
      <c r="B2407" t="s">
        <v>13</v>
      </c>
      <c r="C2407">
        <v>0.1</v>
      </c>
      <c r="D2407">
        <v>1</v>
      </c>
      <c r="E2407">
        <v>1E-4</v>
      </c>
      <c r="F2407" t="s">
        <v>16</v>
      </c>
      <c r="G2407" t="s">
        <v>15</v>
      </c>
      <c r="K2407">
        <v>65.685000000000002</v>
      </c>
      <c r="L2407">
        <v>74.286000000000001</v>
      </c>
      <c r="M2407">
        <v>65.573999999999998</v>
      </c>
      <c r="N2407">
        <v>74.301000000000002</v>
      </c>
    </row>
    <row r="2408" spans="1:14" x14ac:dyDescent="0.25">
      <c r="A2408" t="s">
        <v>697</v>
      </c>
      <c r="B2408" t="s">
        <v>13</v>
      </c>
      <c r="C2408">
        <v>0.1</v>
      </c>
      <c r="D2408">
        <v>1</v>
      </c>
      <c r="E2408">
        <v>1E-3</v>
      </c>
      <c r="F2408" t="s">
        <v>16</v>
      </c>
      <c r="G2408" t="s">
        <v>15</v>
      </c>
      <c r="K2408">
        <v>577.78</v>
      </c>
      <c r="L2408">
        <v>13.555</v>
      </c>
      <c r="M2408">
        <v>577.73</v>
      </c>
      <c r="N2408">
        <v>13.515000000000001</v>
      </c>
    </row>
    <row r="2409" spans="1:14" x14ac:dyDescent="0.25">
      <c r="A2409" t="s">
        <v>697</v>
      </c>
      <c r="B2409" t="s">
        <v>13</v>
      </c>
      <c r="C2409">
        <v>0.1</v>
      </c>
      <c r="D2409">
        <v>1</v>
      </c>
      <c r="E2409">
        <v>0.01</v>
      </c>
      <c r="F2409" t="s">
        <v>16</v>
      </c>
      <c r="G2409" t="s">
        <v>15</v>
      </c>
      <c r="K2409">
        <v>5773.6</v>
      </c>
      <c r="L2409">
        <v>1.3866000000000001</v>
      </c>
      <c r="M2409">
        <v>5773.6</v>
      </c>
      <c r="N2409">
        <v>1.3695999999999999</v>
      </c>
    </row>
    <row r="2410" spans="1:14" x14ac:dyDescent="0.25">
      <c r="A2410" t="s">
        <v>697</v>
      </c>
      <c r="B2410" t="s">
        <v>13</v>
      </c>
      <c r="C2410">
        <v>0.1</v>
      </c>
      <c r="D2410">
        <v>1</v>
      </c>
      <c r="E2410">
        <v>0.1</v>
      </c>
      <c r="F2410" t="s">
        <v>16</v>
      </c>
      <c r="G2410" t="s">
        <v>15</v>
      </c>
      <c r="K2410">
        <v>57736</v>
      </c>
      <c r="L2410">
        <v>0.14379</v>
      </c>
      <c r="M2410">
        <v>57736</v>
      </c>
      <c r="N2410">
        <v>0.13697999999999999</v>
      </c>
    </row>
    <row r="2411" spans="1:14" x14ac:dyDescent="0.25">
      <c r="A2411" t="s">
        <v>697</v>
      </c>
      <c r="B2411" t="s">
        <v>13</v>
      </c>
      <c r="C2411">
        <v>1</v>
      </c>
      <c r="D2411">
        <v>10</v>
      </c>
      <c r="E2411">
        <v>1E-4</v>
      </c>
      <c r="F2411" t="s">
        <v>16</v>
      </c>
      <c r="G2411" t="s">
        <v>15</v>
      </c>
      <c r="K2411">
        <v>360</v>
      </c>
      <c r="L2411">
        <v>92</v>
      </c>
      <c r="M2411">
        <v>354.54</v>
      </c>
      <c r="N2411">
        <v>91.828999999999994</v>
      </c>
    </row>
    <row r="2412" spans="1:14" x14ac:dyDescent="0.25">
      <c r="A2412" t="s">
        <v>697</v>
      </c>
      <c r="B2412" t="s">
        <v>13</v>
      </c>
      <c r="C2412">
        <v>1</v>
      </c>
      <c r="D2412">
        <v>10</v>
      </c>
      <c r="E2412">
        <v>1E-3</v>
      </c>
      <c r="F2412" t="s">
        <v>16</v>
      </c>
      <c r="G2412" t="s">
        <v>15</v>
      </c>
      <c r="K2412">
        <v>653.72</v>
      </c>
      <c r="L2412">
        <v>74.370999999999995</v>
      </c>
      <c r="M2412">
        <v>653.16999999999996</v>
      </c>
      <c r="N2412">
        <v>74.328999999999994</v>
      </c>
    </row>
    <row r="2413" spans="1:14" x14ac:dyDescent="0.25">
      <c r="A2413" t="s">
        <v>697</v>
      </c>
      <c r="B2413" t="s">
        <v>13</v>
      </c>
      <c r="C2413">
        <v>1</v>
      </c>
      <c r="D2413">
        <v>10</v>
      </c>
      <c r="E2413">
        <v>0.01</v>
      </c>
      <c r="F2413" t="s">
        <v>16</v>
      </c>
      <c r="G2413" t="s">
        <v>15</v>
      </c>
      <c r="K2413">
        <v>5777.2</v>
      </c>
      <c r="L2413">
        <v>13.558999999999999</v>
      </c>
      <c r="M2413">
        <v>5777</v>
      </c>
      <c r="N2413">
        <v>13.491</v>
      </c>
    </row>
    <row r="2414" spans="1:14" x14ac:dyDescent="0.25">
      <c r="A2414" t="s">
        <v>697</v>
      </c>
      <c r="B2414" t="s">
        <v>13</v>
      </c>
      <c r="C2414">
        <v>1</v>
      </c>
      <c r="D2414">
        <v>10</v>
      </c>
      <c r="E2414">
        <v>0.1</v>
      </c>
      <c r="F2414" t="s">
        <v>16</v>
      </c>
      <c r="G2414" t="s">
        <v>15</v>
      </c>
      <c r="K2414">
        <v>57736</v>
      </c>
      <c r="L2414">
        <v>1.3954</v>
      </c>
      <c r="M2414">
        <v>57736</v>
      </c>
      <c r="N2414">
        <v>13.496</v>
      </c>
    </row>
    <row r="2415" spans="1:14" x14ac:dyDescent="0.25">
      <c r="A2415" t="s">
        <v>697</v>
      </c>
      <c r="B2415" t="s">
        <v>13</v>
      </c>
      <c r="C2415">
        <v>1</v>
      </c>
      <c r="D2415">
        <v>10</v>
      </c>
      <c r="E2415">
        <v>1</v>
      </c>
      <c r="F2415" t="s">
        <v>16</v>
      </c>
      <c r="G2415" t="s">
        <v>15</v>
      </c>
      <c r="K2415">
        <v>577360</v>
      </c>
      <c r="L2415">
        <v>0.14807999999999999</v>
      </c>
      <c r="M2415">
        <v>577360</v>
      </c>
      <c r="N2415">
        <v>13.497</v>
      </c>
    </row>
    <row r="2416" spans="1:14" x14ac:dyDescent="0.25">
      <c r="A2416" t="s">
        <v>697</v>
      </c>
      <c r="B2416" t="s">
        <v>13</v>
      </c>
      <c r="C2416">
        <v>10</v>
      </c>
      <c r="D2416">
        <v>100</v>
      </c>
      <c r="E2416">
        <v>1E-3</v>
      </c>
      <c r="F2416" t="s">
        <v>16</v>
      </c>
      <c r="G2416" t="s">
        <v>14</v>
      </c>
      <c r="K2416">
        <v>6.8</v>
      </c>
      <c r="L2416">
        <v>8.2000000000000003E-2</v>
      </c>
      <c r="M2416">
        <v>6.7337999999999996</v>
      </c>
      <c r="N2416">
        <v>8.2464999999999997E-2</v>
      </c>
    </row>
    <row r="2417" spans="1:14" x14ac:dyDescent="0.25">
      <c r="A2417" t="s">
        <v>697</v>
      </c>
      <c r="B2417" t="s">
        <v>13</v>
      </c>
      <c r="C2417">
        <v>10</v>
      </c>
      <c r="D2417">
        <v>100</v>
      </c>
      <c r="E2417">
        <v>0.01</v>
      </c>
      <c r="F2417" t="s">
        <v>16</v>
      </c>
      <c r="G2417" t="s">
        <v>14</v>
      </c>
      <c r="K2417">
        <v>8.7739999999999991</v>
      </c>
      <c r="L2417">
        <v>7.2816000000000006E-2</v>
      </c>
      <c r="M2417">
        <v>8.766</v>
      </c>
      <c r="N2417">
        <v>7.2780999999999998E-2</v>
      </c>
    </row>
    <row r="2418" spans="1:14" x14ac:dyDescent="0.25">
      <c r="A2418" t="s">
        <v>697</v>
      </c>
      <c r="B2418" t="s">
        <v>13</v>
      </c>
      <c r="C2418">
        <v>10</v>
      </c>
      <c r="D2418">
        <v>100</v>
      </c>
      <c r="E2418">
        <v>0.1</v>
      </c>
      <c r="F2418" t="s">
        <v>16</v>
      </c>
      <c r="G2418" t="s">
        <v>14</v>
      </c>
      <c r="K2418">
        <v>58.072000000000003</v>
      </c>
      <c r="L2418">
        <v>1.5845000000000001E-2</v>
      </c>
      <c r="M2418">
        <v>58.067999999999998</v>
      </c>
      <c r="N2418">
        <v>1.5768999999999998E-2</v>
      </c>
    </row>
    <row r="2419" spans="1:14" x14ac:dyDescent="0.25">
      <c r="A2419" t="s">
        <v>697</v>
      </c>
      <c r="B2419" t="s">
        <v>13</v>
      </c>
      <c r="C2419">
        <v>10</v>
      </c>
      <c r="D2419">
        <v>100</v>
      </c>
      <c r="E2419">
        <v>1</v>
      </c>
      <c r="F2419" t="s">
        <v>16</v>
      </c>
      <c r="G2419" t="s">
        <v>14</v>
      </c>
      <c r="K2419">
        <v>577.39</v>
      </c>
      <c r="L2419">
        <v>1.6414999999999999E-3</v>
      </c>
      <c r="M2419">
        <v>577.39</v>
      </c>
      <c r="N2419">
        <v>1.6092999999999999E-3</v>
      </c>
    </row>
    <row r="2420" spans="1:14" x14ac:dyDescent="0.25">
      <c r="A2420" t="s">
        <v>697</v>
      </c>
      <c r="B2420" t="s">
        <v>13</v>
      </c>
      <c r="C2420">
        <v>10</v>
      </c>
      <c r="D2420">
        <v>100</v>
      </c>
      <c r="E2420">
        <v>10</v>
      </c>
      <c r="F2420" t="s">
        <v>16</v>
      </c>
      <c r="G2420" t="s">
        <v>14</v>
      </c>
      <c r="K2420">
        <v>5773.6</v>
      </c>
      <c r="L2420">
        <v>1.7383000000000001E-4</v>
      </c>
      <c r="M2420">
        <v>5773.6</v>
      </c>
      <c r="N2420">
        <v>1.6097E-4</v>
      </c>
    </row>
    <row r="2421" spans="1:14" x14ac:dyDescent="0.25">
      <c r="A2421" t="s">
        <v>697</v>
      </c>
      <c r="B2421" t="s">
        <v>13</v>
      </c>
      <c r="C2421">
        <v>100</v>
      </c>
      <c r="D2421">
        <v>1020</v>
      </c>
      <c r="E2421">
        <v>0.01</v>
      </c>
      <c r="F2421" t="s">
        <v>16</v>
      </c>
      <c r="G2421" t="s">
        <v>14</v>
      </c>
      <c r="K2421">
        <v>36</v>
      </c>
      <c r="L2421">
        <v>9.1999999999999998E-2</v>
      </c>
      <c r="M2421">
        <v>35.843000000000004</v>
      </c>
      <c r="N2421">
        <v>9.1772000000000006E-2</v>
      </c>
    </row>
    <row r="2422" spans="1:14" x14ac:dyDescent="0.25">
      <c r="A2422" t="s">
        <v>697</v>
      </c>
      <c r="B2422" t="s">
        <v>13</v>
      </c>
      <c r="C2422">
        <v>100</v>
      </c>
      <c r="D2422">
        <v>1020</v>
      </c>
      <c r="E2422">
        <v>0.1</v>
      </c>
      <c r="F2422" t="s">
        <v>16</v>
      </c>
      <c r="G2422" t="s">
        <v>14</v>
      </c>
      <c r="K2422">
        <v>65.632000000000005</v>
      </c>
      <c r="L2422">
        <v>7.4630000000000002E-2</v>
      </c>
      <c r="M2422">
        <v>65.525000000000006</v>
      </c>
      <c r="N2422">
        <v>7.4607999999999994E-2</v>
      </c>
    </row>
    <row r="2423" spans="1:14" x14ac:dyDescent="0.25">
      <c r="A2423" t="s">
        <v>697</v>
      </c>
      <c r="B2423" t="s">
        <v>13</v>
      </c>
      <c r="C2423">
        <v>100</v>
      </c>
      <c r="D2423">
        <v>1020</v>
      </c>
      <c r="E2423">
        <v>1</v>
      </c>
      <c r="F2423" t="s">
        <v>16</v>
      </c>
      <c r="G2423" t="s">
        <v>14</v>
      </c>
      <c r="K2423">
        <v>577.76</v>
      </c>
      <c r="L2423">
        <v>1.3752E-2</v>
      </c>
      <c r="M2423">
        <v>577.71</v>
      </c>
      <c r="N2423">
        <v>1.3677E-2</v>
      </c>
    </row>
    <row r="2424" spans="1:14" x14ac:dyDescent="0.25">
      <c r="A2424" t="s">
        <v>697</v>
      </c>
      <c r="B2424" t="s">
        <v>13</v>
      </c>
      <c r="C2424">
        <v>100</v>
      </c>
      <c r="D2424">
        <v>1020</v>
      </c>
      <c r="E2424">
        <v>10</v>
      </c>
      <c r="F2424" t="s">
        <v>16</v>
      </c>
      <c r="G2424" t="s">
        <v>14</v>
      </c>
      <c r="K2424">
        <v>5773.6</v>
      </c>
      <c r="L2424">
        <v>1.4178999999999999E-3</v>
      </c>
      <c r="M2424">
        <v>5773.6</v>
      </c>
      <c r="N2424">
        <v>1.3864000000000001E-3</v>
      </c>
    </row>
    <row r="2425" spans="1:14" x14ac:dyDescent="0.25">
      <c r="A2425" t="s">
        <v>697</v>
      </c>
      <c r="B2425" t="s">
        <v>13</v>
      </c>
      <c r="C2425">
        <v>100</v>
      </c>
      <c r="D2425">
        <v>1020</v>
      </c>
      <c r="E2425">
        <v>100</v>
      </c>
      <c r="F2425" t="s">
        <v>16</v>
      </c>
      <c r="G2425" t="s">
        <v>14</v>
      </c>
      <c r="K2425">
        <v>57736</v>
      </c>
      <c r="L2425">
        <v>1.5124999999999999E-4</v>
      </c>
      <c r="M2425">
        <v>57736</v>
      </c>
      <c r="N2425">
        <v>1.3866E-4</v>
      </c>
    </row>
    <row r="2426" spans="1:14" x14ac:dyDescent="0.25">
      <c r="A2426" t="s">
        <v>697</v>
      </c>
      <c r="B2426" t="s">
        <v>101</v>
      </c>
      <c r="C2426">
        <v>0</v>
      </c>
      <c r="D2426">
        <v>1E-4</v>
      </c>
      <c r="E2426">
        <v>1.0000000000000001E-9</v>
      </c>
      <c r="F2426" t="s">
        <v>24</v>
      </c>
      <c r="G2426" t="s">
        <v>717</v>
      </c>
      <c r="K2426">
        <v>35</v>
      </c>
      <c r="L2426">
        <v>350000</v>
      </c>
      <c r="M2426">
        <v>34.933</v>
      </c>
      <c r="N2426">
        <v>349170</v>
      </c>
    </row>
    <row r="2427" spans="1:14" x14ac:dyDescent="0.25">
      <c r="A2427" t="s">
        <v>697</v>
      </c>
      <c r="B2427" t="s">
        <v>101</v>
      </c>
      <c r="C2427">
        <v>0</v>
      </c>
      <c r="D2427">
        <v>1E-4</v>
      </c>
      <c r="E2427">
        <v>1E-8</v>
      </c>
      <c r="F2427" t="s">
        <v>24</v>
      </c>
      <c r="G2427" t="s">
        <v>717</v>
      </c>
      <c r="K2427">
        <v>35.368000000000002</v>
      </c>
      <c r="L2427">
        <v>346810</v>
      </c>
      <c r="M2427">
        <v>35.366</v>
      </c>
      <c r="N2427">
        <v>346810</v>
      </c>
    </row>
    <row r="2428" spans="1:14" x14ac:dyDescent="0.25">
      <c r="A2428" t="s">
        <v>697</v>
      </c>
      <c r="B2428" t="s">
        <v>101</v>
      </c>
      <c r="C2428">
        <v>0</v>
      </c>
      <c r="D2428">
        <v>1E-4</v>
      </c>
      <c r="E2428">
        <v>9.9999999999999995E-8</v>
      </c>
      <c r="F2428" t="s">
        <v>24</v>
      </c>
      <c r="G2428" t="s">
        <v>717</v>
      </c>
      <c r="K2428">
        <v>67.34</v>
      </c>
      <c r="L2428">
        <v>230750</v>
      </c>
      <c r="M2428">
        <v>67.335999999999999</v>
      </c>
      <c r="N2428">
        <v>230720</v>
      </c>
    </row>
    <row r="2429" spans="1:14" x14ac:dyDescent="0.25">
      <c r="A2429" t="s">
        <v>697</v>
      </c>
      <c r="B2429" t="s">
        <v>101</v>
      </c>
      <c r="C2429">
        <v>0</v>
      </c>
      <c r="D2429">
        <v>1E-4</v>
      </c>
      <c r="E2429">
        <v>9.9999999999999995E-7</v>
      </c>
      <c r="F2429" t="s">
        <v>24</v>
      </c>
      <c r="G2429" t="s">
        <v>717</v>
      </c>
      <c r="K2429">
        <v>578.4</v>
      </c>
      <c r="L2429">
        <v>31405</v>
      </c>
      <c r="M2429">
        <v>578.39</v>
      </c>
      <c r="N2429">
        <v>31376</v>
      </c>
    </row>
    <row r="2430" spans="1:14" x14ac:dyDescent="0.25">
      <c r="A2430" t="s">
        <v>697</v>
      </c>
      <c r="B2430" t="s">
        <v>101</v>
      </c>
      <c r="C2430">
        <v>0</v>
      </c>
      <c r="D2430">
        <v>1E-4</v>
      </c>
      <c r="E2430">
        <v>1.0000000000000001E-5</v>
      </c>
      <c r="F2430" t="s">
        <v>24</v>
      </c>
      <c r="G2430" t="s">
        <v>717</v>
      </c>
      <c r="K2430">
        <v>5773.7</v>
      </c>
      <c r="L2430">
        <v>3163.2</v>
      </c>
      <c r="M2430">
        <v>5773.7</v>
      </c>
      <c r="N2430">
        <v>3151.6</v>
      </c>
    </row>
    <row r="2431" spans="1:14" x14ac:dyDescent="0.25">
      <c r="A2431" t="s">
        <v>697</v>
      </c>
      <c r="B2431" t="s">
        <v>101</v>
      </c>
      <c r="C2431">
        <v>1E-4</v>
      </c>
      <c r="D2431">
        <v>1E-3</v>
      </c>
      <c r="E2431">
        <v>1E-8</v>
      </c>
      <c r="F2431" t="s">
        <v>24</v>
      </c>
      <c r="G2431" t="s">
        <v>717</v>
      </c>
      <c r="K2431">
        <v>120</v>
      </c>
      <c r="L2431">
        <v>350000</v>
      </c>
      <c r="M2431">
        <v>115.86</v>
      </c>
      <c r="N2431">
        <v>347000</v>
      </c>
    </row>
    <row r="2432" spans="1:14" x14ac:dyDescent="0.25">
      <c r="A2432" t="s">
        <v>697</v>
      </c>
      <c r="B2432" t="s">
        <v>101</v>
      </c>
      <c r="C2432">
        <v>1E-4</v>
      </c>
      <c r="D2432">
        <v>1E-3</v>
      </c>
      <c r="E2432">
        <v>9.9999999999999995E-8</v>
      </c>
      <c r="F2432" t="s">
        <v>24</v>
      </c>
      <c r="G2432" t="s">
        <v>717</v>
      </c>
      <c r="K2432">
        <v>127.29</v>
      </c>
      <c r="L2432">
        <v>339170</v>
      </c>
      <c r="M2432">
        <v>127.24</v>
      </c>
      <c r="N2432">
        <v>339180</v>
      </c>
    </row>
    <row r="2433" spans="1:14" x14ac:dyDescent="0.25">
      <c r="A2433" t="s">
        <v>697</v>
      </c>
      <c r="B2433" t="s">
        <v>101</v>
      </c>
      <c r="C2433">
        <v>1E-4</v>
      </c>
      <c r="D2433">
        <v>1E-3</v>
      </c>
      <c r="E2433">
        <v>9.9999999999999995E-7</v>
      </c>
      <c r="F2433" t="s">
        <v>24</v>
      </c>
      <c r="G2433" t="s">
        <v>717</v>
      </c>
      <c r="K2433">
        <v>580.76</v>
      </c>
      <c r="L2433">
        <v>159300</v>
      </c>
      <c r="M2433">
        <v>580.72</v>
      </c>
      <c r="N2433">
        <v>159250</v>
      </c>
    </row>
    <row r="2434" spans="1:14" x14ac:dyDescent="0.25">
      <c r="A2434" t="s">
        <v>697</v>
      </c>
      <c r="B2434" t="s">
        <v>101</v>
      </c>
      <c r="C2434">
        <v>1E-4</v>
      </c>
      <c r="D2434">
        <v>1E-3</v>
      </c>
      <c r="E2434">
        <v>1.0000000000000001E-5</v>
      </c>
      <c r="F2434" t="s">
        <v>24</v>
      </c>
      <c r="G2434" t="s">
        <v>717</v>
      </c>
      <c r="K2434">
        <v>5773.7</v>
      </c>
      <c r="L2434">
        <v>18430</v>
      </c>
      <c r="M2434">
        <v>5773.7</v>
      </c>
      <c r="N2434">
        <v>18401</v>
      </c>
    </row>
    <row r="2435" spans="1:14" x14ac:dyDescent="0.25">
      <c r="A2435" t="s">
        <v>697</v>
      </c>
      <c r="B2435" t="s">
        <v>101</v>
      </c>
      <c r="C2435">
        <v>1E-4</v>
      </c>
      <c r="D2435">
        <v>1E-3</v>
      </c>
      <c r="E2435">
        <v>1E-4</v>
      </c>
      <c r="F2435" t="s">
        <v>24</v>
      </c>
      <c r="G2435" t="s">
        <v>717</v>
      </c>
      <c r="K2435">
        <v>57736</v>
      </c>
      <c r="L2435">
        <v>1854.7</v>
      </c>
      <c r="M2435">
        <v>57736</v>
      </c>
      <c r="N2435">
        <v>1843.4</v>
      </c>
    </row>
    <row r="2436" spans="1:14" x14ac:dyDescent="0.25">
      <c r="A2436" t="s">
        <v>697</v>
      </c>
      <c r="B2436" t="s">
        <v>101</v>
      </c>
      <c r="C2436">
        <v>1E-3</v>
      </c>
      <c r="D2436">
        <v>0.01</v>
      </c>
      <c r="E2436">
        <v>9.9999999999999995E-8</v>
      </c>
      <c r="F2436" t="s">
        <v>24</v>
      </c>
      <c r="G2436" t="s">
        <v>22</v>
      </c>
      <c r="K2436">
        <v>1.2</v>
      </c>
      <c r="L2436">
        <v>350</v>
      </c>
      <c r="M2436">
        <v>1.1597</v>
      </c>
      <c r="N2436">
        <v>346.89</v>
      </c>
    </row>
    <row r="2437" spans="1:14" x14ac:dyDescent="0.25">
      <c r="A2437" t="s">
        <v>697</v>
      </c>
      <c r="B2437" t="s">
        <v>101</v>
      </c>
      <c r="C2437">
        <v>1E-3</v>
      </c>
      <c r="D2437">
        <v>0.01</v>
      </c>
      <c r="E2437">
        <v>9.9999999999999995E-7</v>
      </c>
      <c r="F2437" t="s">
        <v>24</v>
      </c>
      <c r="G2437" t="s">
        <v>22</v>
      </c>
      <c r="K2437">
        <v>1.2739</v>
      </c>
      <c r="L2437">
        <v>339.07</v>
      </c>
      <c r="M2437">
        <v>1.2734000000000001</v>
      </c>
      <c r="N2437">
        <v>339.08</v>
      </c>
    </row>
    <row r="2438" spans="1:14" x14ac:dyDescent="0.25">
      <c r="A2438" t="s">
        <v>697</v>
      </c>
      <c r="B2438" t="s">
        <v>101</v>
      </c>
      <c r="C2438">
        <v>1E-3</v>
      </c>
      <c r="D2438">
        <v>0.01</v>
      </c>
      <c r="E2438">
        <v>1.0000000000000001E-5</v>
      </c>
      <c r="F2438" t="s">
        <v>24</v>
      </c>
      <c r="G2438" t="s">
        <v>22</v>
      </c>
      <c r="K2438">
        <v>5.8079000000000001</v>
      </c>
      <c r="L2438">
        <v>159.28</v>
      </c>
      <c r="M2438">
        <v>5.8074000000000003</v>
      </c>
      <c r="N2438">
        <v>159.22999999999999</v>
      </c>
    </row>
    <row r="2439" spans="1:14" x14ac:dyDescent="0.25">
      <c r="A2439" t="s">
        <v>697</v>
      </c>
      <c r="B2439" t="s">
        <v>101</v>
      </c>
      <c r="C2439">
        <v>1E-3</v>
      </c>
      <c r="D2439">
        <v>0.01</v>
      </c>
      <c r="E2439">
        <v>1E-4</v>
      </c>
      <c r="F2439" t="s">
        <v>24</v>
      </c>
      <c r="G2439" t="s">
        <v>22</v>
      </c>
      <c r="K2439">
        <v>57.737000000000002</v>
      </c>
      <c r="L2439">
        <v>18.431000000000001</v>
      </c>
      <c r="M2439">
        <v>57.737000000000002</v>
      </c>
      <c r="N2439">
        <v>18.399000000000001</v>
      </c>
    </row>
    <row r="2440" spans="1:14" x14ac:dyDescent="0.25">
      <c r="A2440" t="s">
        <v>697</v>
      </c>
      <c r="B2440" t="s">
        <v>101</v>
      </c>
      <c r="C2440">
        <v>1E-3</v>
      </c>
      <c r="D2440">
        <v>0.01</v>
      </c>
      <c r="E2440">
        <v>1E-3</v>
      </c>
      <c r="F2440" t="s">
        <v>24</v>
      </c>
      <c r="G2440" t="s">
        <v>22</v>
      </c>
      <c r="K2440">
        <v>577.36</v>
      </c>
      <c r="L2440">
        <v>1.8560000000000001</v>
      </c>
      <c r="M2440">
        <v>577.36</v>
      </c>
      <c r="N2440">
        <v>1.8431</v>
      </c>
    </row>
    <row r="2441" spans="1:14" x14ac:dyDescent="0.25">
      <c r="A2441" t="s">
        <v>697</v>
      </c>
      <c r="B2441" t="s">
        <v>101</v>
      </c>
      <c r="C2441">
        <v>0.01</v>
      </c>
      <c r="D2441">
        <v>0.1</v>
      </c>
      <c r="E2441">
        <v>9.9999999999999995E-7</v>
      </c>
      <c r="F2441" t="s">
        <v>24</v>
      </c>
      <c r="G2441" t="s">
        <v>22</v>
      </c>
      <c r="K2441">
        <v>12</v>
      </c>
      <c r="L2441">
        <v>350</v>
      </c>
      <c r="M2441">
        <v>11.589</v>
      </c>
      <c r="N2441">
        <v>348.45</v>
      </c>
    </row>
    <row r="2442" spans="1:14" x14ac:dyDescent="0.25">
      <c r="A2442" t="s">
        <v>697</v>
      </c>
      <c r="B2442" t="s">
        <v>101</v>
      </c>
      <c r="C2442">
        <v>0.01</v>
      </c>
      <c r="D2442">
        <v>0.1</v>
      </c>
      <c r="E2442">
        <v>1.0000000000000001E-5</v>
      </c>
      <c r="F2442" t="s">
        <v>24</v>
      </c>
      <c r="G2442" t="s">
        <v>22</v>
      </c>
      <c r="K2442">
        <v>12.73</v>
      </c>
      <c r="L2442">
        <v>340.62</v>
      </c>
      <c r="M2442">
        <v>12.725</v>
      </c>
      <c r="N2442">
        <v>340.63</v>
      </c>
    </row>
    <row r="2443" spans="1:14" x14ac:dyDescent="0.25">
      <c r="A2443" t="s">
        <v>697</v>
      </c>
      <c r="B2443" t="s">
        <v>101</v>
      </c>
      <c r="C2443">
        <v>0.01</v>
      </c>
      <c r="D2443">
        <v>0.1</v>
      </c>
      <c r="E2443">
        <v>1E-4</v>
      </c>
      <c r="F2443" t="s">
        <v>24</v>
      </c>
      <c r="G2443" t="s">
        <v>22</v>
      </c>
      <c r="K2443">
        <v>58.070999999999998</v>
      </c>
      <c r="L2443">
        <v>160.28</v>
      </c>
      <c r="M2443">
        <v>58.066000000000003</v>
      </c>
      <c r="N2443">
        <v>160.22999999999999</v>
      </c>
    </row>
    <row r="2444" spans="1:14" x14ac:dyDescent="0.25">
      <c r="A2444" t="s">
        <v>697</v>
      </c>
      <c r="B2444" t="s">
        <v>101</v>
      </c>
      <c r="C2444">
        <v>0.01</v>
      </c>
      <c r="D2444">
        <v>0.1</v>
      </c>
      <c r="E2444">
        <v>1E-3</v>
      </c>
      <c r="F2444" t="s">
        <v>24</v>
      </c>
      <c r="G2444" t="s">
        <v>22</v>
      </c>
      <c r="K2444">
        <v>577.37</v>
      </c>
      <c r="L2444">
        <v>18.559999999999999</v>
      </c>
      <c r="M2444">
        <v>577.37</v>
      </c>
      <c r="N2444">
        <v>18.527999999999999</v>
      </c>
    </row>
    <row r="2445" spans="1:14" x14ac:dyDescent="0.25">
      <c r="A2445" t="s">
        <v>697</v>
      </c>
      <c r="B2445" t="s">
        <v>101</v>
      </c>
      <c r="C2445">
        <v>0.01</v>
      </c>
      <c r="D2445">
        <v>0.1</v>
      </c>
      <c r="E2445">
        <v>0.01</v>
      </c>
      <c r="F2445" t="s">
        <v>24</v>
      </c>
      <c r="G2445" t="s">
        <v>22</v>
      </c>
      <c r="K2445">
        <v>5773.6</v>
      </c>
      <c r="L2445">
        <v>1.8689</v>
      </c>
      <c r="M2445">
        <v>5773.6</v>
      </c>
      <c r="N2445">
        <v>1.8560000000000001</v>
      </c>
    </row>
    <row r="2446" spans="1:14" x14ac:dyDescent="0.25">
      <c r="A2446" t="s">
        <v>697</v>
      </c>
      <c r="B2446" t="s">
        <v>101</v>
      </c>
      <c r="C2446">
        <v>0.1</v>
      </c>
      <c r="D2446">
        <v>1</v>
      </c>
      <c r="E2446">
        <v>1.0000000000000001E-5</v>
      </c>
      <c r="F2446" t="s">
        <v>24</v>
      </c>
      <c r="G2446" t="s">
        <v>22</v>
      </c>
      <c r="K2446">
        <v>180</v>
      </c>
      <c r="L2446">
        <v>370</v>
      </c>
      <c r="M2446">
        <v>172.98</v>
      </c>
      <c r="N2446">
        <v>365.23</v>
      </c>
    </row>
    <row r="2447" spans="1:14" x14ac:dyDescent="0.25">
      <c r="A2447" t="s">
        <v>697</v>
      </c>
      <c r="B2447" t="s">
        <v>101</v>
      </c>
      <c r="C2447">
        <v>0.1</v>
      </c>
      <c r="D2447">
        <v>1</v>
      </c>
      <c r="E2447">
        <v>1E-4</v>
      </c>
      <c r="F2447" t="s">
        <v>24</v>
      </c>
      <c r="G2447" t="s">
        <v>22</v>
      </c>
      <c r="K2447">
        <v>181.28</v>
      </c>
      <c r="L2447">
        <v>360.03</v>
      </c>
      <c r="M2447">
        <v>181.24</v>
      </c>
      <c r="N2447">
        <v>360.03</v>
      </c>
    </row>
    <row r="2448" spans="1:14" x14ac:dyDescent="0.25">
      <c r="A2448" t="s">
        <v>697</v>
      </c>
      <c r="B2448" t="s">
        <v>101</v>
      </c>
      <c r="C2448">
        <v>0.1</v>
      </c>
      <c r="D2448">
        <v>1</v>
      </c>
      <c r="E2448">
        <v>1E-3</v>
      </c>
      <c r="F2448" t="s">
        <v>24</v>
      </c>
      <c r="G2448" t="s">
        <v>22</v>
      </c>
      <c r="K2448">
        <v>594.75</v>
      </c>
      <c r="L2448">
        <v>194.63</v>
      </c>
      <c r="M2448">
        <v>594.71</v>
      </c>
      <c r="N2448">
        <v>194.58</v>
      </c>
    </row>
    <row r="2449" spans="1:14" x14ac:dyDescent="0.25">
      <c r="A2449" t="s">
        <v>697</v>
      </c>
      <c r="B2449" t="s">
        <v>101</v>
      </c>
      <c r="C2449">
        <v>0.1</v>
      </c>
      <c r="D2449">
        <v>1</v>
      </c>
      <c r="E2449">
        <v>0.01</v>
      </c>
      <c r="F2449" t="s">
        <v>24</v>
      </c>
      <c r="G2449" t="s">
        <v>22</v>
      </c>
      <c r="K2449">
        <v>5775</v>
      </c>
      <c r="L2449">
        <v>23.623000000000001</v>
      </c>
      <c r="M2449">
        <v>5775</v>
      </c>
      <c r="N2449">
        <v>23.591000000000001</v>
      </c>
    </row>
    <row r="2450" spans="1:14" x14ac:dyDescent="0.25">
      <c r="A2450" t="s">
        <v>697</v>
      </c>
      <c r="B2450" t="s">
        <v>101</v>
      </c>
      <c r="C2450">
        <v>0.1</v>
      </c>
      <c r="D2450">
        <v>1</v>
      </c>
      <c r="E2450">
        <v>0.1</v>
      </c>
      <c r="F2450" t="s">
        <v>24</v>
      </c>
      <c r="G2450" t="s">
        <v>22</v>
      </c>
      <c r="K2450">
        <v>57736</v>
      </c>
      <c r="L2450">
        <v>2.3778000000000001</v>
      </c>
      <c r="M2450">
        <v>57736</v>
      </c>
      <c r="N2450">
        <v>2.3649</v>
      </c>
    </row>
    <row r="2451" spans="1:14" x14ac:dyDescent="0.25">
      <c r="A2451" t="s">
        <v>697</v>
      </c>
      <c r="B2451" t="s">
        <v>101</v>
      </c>
      <c r="C2451">
        <v>1</v>
      </c>
      <c r="D2451">
        <v>10.199999999999999</v>
      </c>
      <c r="E2451">
        <v>1E-4</v>
      </c>
      <c r="F2451" t="s">
        <v>24</v>
      </c>
      <c r="G2451" t="s">
        <v>22</v>
      </c>
      <c r="K2451">
        <v>2.4</v>
      </c>
      <c r="L2451">
        <v>0.59</v>
      </c>
      <c r="M2451">
        <v>2.3094999999999999</v>
      </c>
      <c r="N2451">
        <v>0.57974999999999999</v>
      </c>
    </row>
    <row r="2452" spans="1:14" x14ac:dyDescent="0.25">
      <c r="A2452" t="s">
        <v>697</v>
      </c>
      <c r="B2452" t="s">
        <v>101</v>
      </c>
      <c r="C2452">
        <v>1</v>
      </c>
      <c r="D2452">
        <v>10.199999999999999</v>
      </c>
      <c r="E2452">
        <v>1E-3</v>
      </c>
      <c r="F2452" t="s">
        <v>24</v>
      </c>
      <c r="G2452" t="s">
        <v>22</v>
      </c>
      <c r="K2452">
        <v>2.4</v>
      </c>
      <c r="L2452">
        <v>0.63080999999999998</v>
      </c>
      <c r="M2452">
        <v>2.3700999999999999</v>
      </c>
      <c r="N2452">
        <v>0.57577999999999996</v>
      </c>
    </row>
    <row r="2453" spans="1:14" x14ac:dyDescent="0.25">
      <c r="A2453" t="s">
        <v>697</v>
      </c>
      <c r="B2453" t="s">
        <v>101</v>
      </c>
      <c r="C2453">
        <v>1</v>
      </c>
      <c r="D2453">
        <v>10.199999999999999</v>
      </c>
      <c r="E2453">
        <v>0.01</v>
      </c>
      <c r="F2453" t="s">
        <v>24</v>
      </c>
      <c r="G2453" t="s">
        <v>22</v>
      </c>
      <c r="K2453">
        <v>5.8935000000000004</v>
      </c>
      <c r="L2453">
        <v>0.56293000000000004</v>
      </c>
      <c r="M2453">
        <v>6.0655000000000001</v>
      </c>
      <c r="N2453">
        <v>0.39036999999999999</v>
      </c>
    </row>
    <row r="2454" spans="1:14" x14ac:dyDescent="0.25">
      <c r="A2454" t="s">
        <v>697</v>
      </c>
      <c r="B2454" t="s">
        <v>101</v>
      </c>
      <c r="C2454">
        <v>1</v>
      </c>
      <c r="D2454">
        <v>10.199999999999999</v>
      </c>
      <c r="E2454">
        <v>0.1</v>
      </c>
      <c r="F2454" t="s">
        <v>24</v>
      </c>
      <c r="G2454" t="s">
        <v>22</v>
      </c>
      <c r="K2454">
        <v>57.625</v>
      </c>
      <c r="L2454">
        <v>0.18253</v>
      </c>
      <c r="M2454">
        <v>57.752000000000002</v>
      </c>
      <c r="N2454">
        <v>5.5476999999999999E-2</v>
      </c>
    </row>
    <row r="2455" spans="1:14" x14ac:dyDescent="0.25">
      <c r="A2455" t="s">
        <v>697</v>
      </c>
      <c r="B2455" t="s">
        <v>101</v>
      </c>
      <c r="C2455">
        <v>1</v>
      </c>
      <c r="D2455">
        <v>10.199999999999999</v>
      </c>
      <c r="E2455">
        <v>1</v>
      </c>
      <c r="F2455" t="s">
        <v>24</v>
      </c>
      <c r="G2455" t="s">
        <v>22</v>
      </c>
      <c r="K2455">
        <v>577.30999999999995</v>
      </c>
      <c r="L2455">
        <v>5.7402000000000002E-2</v>
      </c>
      <c r="M2455">
        <v>577.36</v>
      </c>
      <c r="N2455">
        <v>5.5789000000000004E-3</v>
      </c>
    </row>
    <row r="2456" spans="1:14" x14ac:dyDescent="0.25">
      <c r="A2456" t="s">
        <v>697</v>
      </c>
      <c r="B2456" t="s">
        <v>136</v>
      </c>
      <c r="C2456">
        <v>10</v>
      </c>
      <c r="D2456">
        <v>102</v>
      </c>
      <c r="E2456">
        <v>1E-4</v>
      </c>
      <c r="F2456" t="s">
        <v>24</v>
      </c>
      <c r="G2456" t="s">
        <v>23</v>
      </c>
      <c r="K2456">
        <v>16</v>
      </c>
      <c r="L2456">
        <v>2</v>
      </c>
      <c r="M2456">
        <v>15.052</v>
      </c>
      <c r="N2456">
        <v>2.0087999999999999</v>
      </c>
    </row>
    <row r="2457" spans="1:14" x14ac:dyDescent="0.25">
      <c r="A2457" t="s">
        <v>697</v>
      </c>
      <c r="B2457" t="s">
        <v>136</v>
      </c>
      <c r="C2457">
        <v>10</v>
      </c>
      <c r="D2457">
        <v>102</v>
      </c>
      <c r="E2457">
        <v>1E-3</v>
      </c>
      <c r="F2457" t="s">
        <v>24</v>
      </c>
      <c r="G2457" t="s">
        <v>23</v>
      </c>
      <c r="K2457">
        <v>16</v>
      </c>
      <c r="L2457">
        <v>2.0045000000000002</v>
      </c>
      <c r="M2457">
        <v>15.566000000000001</v>
      </c>
      <c r="N2457">
        <v>2.0045000000000002</v>
      </c>
    </row>
    <row r="2458" spans="1:14" x14ac:dyDescent="0.25">
      <c r="A2458" t="s">
        <v>697</v>
      </c>
      <c r="B2458" t="s">
        <v>136</v>
      </c>
      <c r="C2458">
        <v>10</v>
      </c>
      <c r="D2458">
        <v>102</v>
      </c>
      <c r="E2458">
        <v>0.01</v>
      </c>
      <c r="F2458" t="s">
        <v>24</v>
      </c>
      <c r="G2458" t="s">
        <v>23</v>
      </c>
      <c r="K2458">
        <v>50.243000000000002</v>
      </c>
      <c r="L2458">
        <v>1.7371000000000001</v>
      </c>
      <c r="M2458">
        <v>50.216000000000001</v>
      </c>
      <c r="N2458">
        <v>1.7371000000000001</v>
      </c>
    </row>
    <row r="2459" spans="1:14" x14ac:dyDescent="0.25">
      <c r="A2459" t="s">
        <v>697</v>
      </c>
      <c r="B2459" t="s">
        <v>136</v>
      </c>
      <c r="C2459">
        <v>10</v>
      </c>
      <c r="D2459">
        <v>102</v>
      </c>
      <c r="E2459">
        <v>0.1</v>
      </c>
      <c r="F2459" t="s">
        <v>24</v>
      </c>
      <c r="G2459" t="s">
        <v>23</v>
      </c>
      <c r="K2459">
        <v>574.15</v>
      </c>
      <c r="L2459">
        <v>0.42863000000000001</v>
      </c>
      <c r="M2459">
        <v>574.14</v>
      </c>
      <c r="N2459">
        <v>0.42836000000000002</v>
      </c>
    </row>
    <row r="2460" spans="1:14" x14ac:dyDescent="0.25">
      <c r="A2460" t="s">
        <v>697</v>
      </c>
      <c r="B2460" t="s">
        <v>136</v>
      </c>
      <c r="C2460">
        <v>10</v>
      </c>
      <c r="D2460">
        <v>102</v>
      </c>
      <c r="E2460">
        <v>1</v>
      </c>
      <c r="F2460" t="s">
        <v>24</v>
      </c>
      <c r="G2460" t="s">
        <v>23</v>
      </c>
      <c r="K2460">
        <v>5773.2</v>
      </c>
      <c r="L2460">
        <v>4.4478999999999998E-2</v>
      </c>
      <c r="M2460">
        <v>5773.2</v>
      </c>
      <c r="N2460">
        <v>4.4360999999999998E-2</v>
      </c>
    </row>
    <row r="2461" spans="1:14" x14ac:dyDescent="0.25">
      <c r="A2461" t="s">
        <v>697</v>
      </c>
      <c r="B2461" t="s">
        <v>136</v>
      </c>
      <c r="C2461">
        <v>10</v>
      </c>
      <c r="D2461">
        <v>102</v>
      </c>
      <c r="E2461">
        <v>10</v>
      </c>
      <c r="F2461" t="s">
        <v>24</v>
      </c>
      <c r="G2461" t="s">
        <v>23</v>
      </c>
      <c r="K2461">
        <v>57735</v>
      </c>
      <c r="L2461">
        <v>4.4850999999999997E-3</v>
      </c>
      <c r="M2461">
        <v>57735</v>
      </c>
      <c r="N2461">
        <v>4.4377000000000002E-3</v>
      </c>
    </row>
    <row r="2462" spans="1:14" x14ac:dyDescent="0.25">
      <c r="A2462" t="s">
        <v>697</v>
      </c>
      <c r="B2462" t="s">
        <v>137</v>
      </c>
      <c r="C2462">
        <v>20</v>
      </c>
      <c r="D2462">
        <v>204</v>
      </c>
      <c r="E2462">
        <v>1E-3</v>
      </c>
      <c r="F2462" t="s">
        <v>24</v>
      </c>
      <c r="G2462" t="s">
        <v>23</v>
      </c>
      <c r="K2462">
        <v>32</v>
      </c>
      <c r="L2462">
        <v>2</v>
      </c>
      <c r="M2462">
        <v>30.087</v>
      </c>
      <c r="N2462">
        <v>2.0089000000000001</v>
      </c>
    </row>
    <row r="2463" spans="1:14" x14ac:dyDescent="0.25">
      <c r="A2463" t="s">
        <v>697</v>
      </c>
      <c r="B2463" t="s">
        <v>137</v>
      </c>
      <c r="C2463">
        <v>20</v>
      </c>
      <c r="D2463">
        <v>204</v>
      </c>
      <c r="E2463">
        <v>0.01</v>
      </c>
      <c r="F2463" t="s">
        <v>24</v>
      </c>
      <c r="G2463" t="s">
        <v>23</v>
      </c>
      <c r="K2463">
        <v>32</v>
      </c>
      <c r="L2463">
        <v>2.0076999999999998</v>
      </c>
      <c r="M2463">
        <v>30.344000000000001</v>
      </c>
      <c r="N2463">
        <v>2.0078</v>
      </c>
    </row>
    <row r="2464" spans="1:14" x14ac:dyDescent="0.25">
      <c r="A2464" t="s">
        <v>697</v>
      </c>
      <c r="B2464" t="s">
        <v>137</v>
      </c>
      <c r="C2464">
        <v>20</v>
      </c>
      <c r="D2464">
        <v>204</v>
      </c>
      <c r="E2464">
        <v>0.1</v>
      </c>
      <c r="F2464" t="s">
        <v>24</v>
      </c>
      <c r="G2464" t="s">
        <v>23</v>
      </c>
      <c r="K2464">
        <v>52.695</v>
      </c>
      <c r="L2464">
        <v>1.9168000000000001</v>
      </c>
      <c r="M2464">
        <v>52.600999999999999</v>
      </c>
      <c r="N2464">
        <v>1.917</v>
      </c>
    </row>
    <row r="2465" spans="1:14" x14ac:dyDescent="0.25">
      <c r="A2465" t="s">
        <v>697</v>
      </c>
      <c r="B2465" t="s">
        <v>137</v>
      </c>
      <c r="C2465">
        <v>20</v>
      </c>
      <c r="D2465">
        <v>204</v>
      </c>
      <c r="E2465">
        <v>1</v>
      </c>
      <c r="F2465" t="s">
        <v>24</v>
      </c>
      <c r="G2465" t="s">
        <v>23</v>
      </c>
      <c r="K2465">
        <v>565.98</v>
      </c>
      <c r="L2465">
        <v>0.78427000000000002</v>
      </c>
      <c r="M2465">
        <v>565.94000000000005</v>
      </c>
      <c r="N2465">
        <v>0.78385000000000005</v>
      </c>
    </row>
    <row r="2466" spans="1:14" x14ac:dyDescent="0.25">
      <c r="A2466" t="s">
        <v>697</v>
      </c>
      <c r="B2466" t="s">
        <v>137</v>
      </c>
      <c r="C2466">
        <v>20</v>
      </c>
      <c r="D2466">
        <v>204</v>
      </c>
      <c r="E2466">
        <v>10</v>
      </c>
      <c r="F2466" t="s">
        <v>24</v>
      </c>
      <c r="G2466" t="s">
        <v>23</v>
      </c>
      <c r="K2466">
        <v>5772.2</v>
      </c>
      <c r="L2466">
        <v>8.8858000000000006E-2</v>
      </c>
      <c r="M2466">
        <v>5772.2</v>
      </c>
      <c r="N2466">
        <v>8.8622999999999993E-2</v>
      </c>
    </row>
    <row r="2467" spans="1:14" x14ac:dyDescent="0.25">
      <c r="A2467" t="s">
        <v>697</v>
      </c>
      <c r="B2467" t="s">
        <v>138</v>
      </c>
      <c r="C2467">
        <v>5</v>
      </c>
      <c r="D2467">
        <v>51</v>
      </c>
      <c r="E2467">
        <v>1E-3</v>
      </c>
      <c r="F2467" t="s">
        <v>24</v>
      </c>
      <c r="G2467" t="s">
        <v>23</v>
      </c>
      <c r="K2467">
        <v>4.7</v>
      </c>
      <c r="L2467">
        <v>2</v>
      </c>
      <c r="M2467">
        <v>4.5993000000000004</v>
      </c>
      <c r="N2467">
        <v>1.98</v>
      </c>
    </row>
    <row r="2468" spans="1:14" x14ac:dyDescent="0.25">
      <c r="A2468" t="s">
        <v>697</v>
      </c>
      <c r="B2468" t="s">
        <v>138</v>
      </c>
      <c r="C2468">
        <v>5</v>
      </c>
      <c r="D2468">
        <v>51</v>
      </c>
      <c r="E2468">
        <v>0.01</v>
      </c>
      <c r="F2468" t="s">
        <v>24</v>
      </c>
      <c r="G2468" t="s">
        <v>23</v>
      </c>
      <c r="K2468">
        <v>5.9279000000000002</v>
      </c>
      <c r="L2468">
        <v>1.9581</v>
      </c>
      <c r="M2468">
        <v>5.8000999999999996</v>
      </c>
      <c r="N2468">
        <v>1.9595</v>
      </c>
    </row>
    <row r="2469" spans="1:14" x14ac:dyDescent="0.25">
      <c r="A2469" t="s">
        <v>697</v>
      </c>
      <c r="B2469" t="s">
        <v>138</v>
      </c>
      <c r="C2469">
        <v>5</v>
      </c>
      <c r="D2469">
        <v>51</v>
      </c>
      <c r="E2469">
        <v>0.1</v>
      </c>
      <c r="F2469" t="s">
        <v>24</v>
      </c>
      <c r="G2469" t="s">
        <v>23</v>
      </c>
      <c r="K2469">
        <v>53.039000000000001</v>
      </c>
      <c r="L2469">
        <v>1.3232999999999999</v>
      </c>
      <c r="M2469">
        <v>52.915999999999997</v>
      </c>
      <c r="N2469">
        <v>1.3219000000000001</v>
      </c>
    </row>
    <row r="2470" spans="1:14" x14ac:dyDescent="0.25">
      <c r="A2470" t="s">
        <v>697</v>
      </c>
      <c r="B2470" t="s">
        <v>138</v>
      </c>
      <c r="C2470">
        <v>5</v>
      </c>
      <c r="D2470">
        <v>51</v>
      </c>
      <c r="E2470">
        <v>1</v>
      </c>
      <c r="F2470" t="s">
        <v>24</v>
      </c>
      <c r="G2470" t="s">
        <v>23</v>
      </c>
      <c r="K2470">
        <v>576.55999999999995</v>
      </c>
      <c r="L2470">
        <v>0.20649000000000001</v>
      </c>
      <c r="M2470">
        <v>576.52</v>
      </c>
      <c r="N2470">
        <v>0.20416999999999999</v>
      </c>
    </row>
    <row r="2471" spans="1:14" x14ac:dyDescent="0.25">
      <c r="A2471" t="s">
        <v>697</v>
      </c>
      <c r="B2471" t="s">
        <v>138</v>
      </c>
      <c r="C2471">
        <v>5</v>
      </c>
      <c r="D2471">
        <v>51</v>
      </c>
      <c r="E2471">
        <v>10</v>
      </c>
      <c r="F2471" t="s">
        <v>24</v>
      </c>
      <c r="G2471" t="s">
        <v>23</v>
      </c>
      <c r="K2471">
        <v>5773.5</v>
      </c>
      <c r="L2471">
        <v>2.1536E-2</v>
      </c>
      <c r="M2471">
        <v>5773.5</v>
      </c>
      <c r="N2471">
        <v>2.0587999999999999E-2</v>
      </c>
    </row>
    <row r="2472" spans="1:14" x14ac:dyDescent="0.25">
      <c r="A2472" t="s">
        <v>697</v>
      </c>
      <c r="B2472" t="s">
        <v>138</v>
      </c>
      <c r="C2472">
        <v>50</v>
      </c>
      <c r="D2472">
        <v>510</v>
      </c>
      <c r="E2472">
        <v>1E-3</v>
      </c>
      <c r="F2472" t="s">
        <v>24</v>
      </c>
      <c r="G2472" t="s">
        <v>23</v>
      </c>
      <c r="K2472">
        <v>80</v>
      </c>
      <c r="L2472">
        <v>2</v>
      </c>
      <c r="M2472">
        <v>75.207999999999998</v>
      </c>
      <c r="N2472">
        <v>2.0089000000000001</v>
      </c>
    </row>
    <row r="2473" spans="1:14" x14ac:dyDescent="0.25">
      <c r="A2473" t="s">
        <v>697</v>
      </c>
      <c r="B2473" t="s">
        <v>138</v>
      </c>
      <c r="C2473">
        <v>50</v>
      </c>
      <c r="D2473">
        <v>510</v>
      </c>
      <c r="E2473">
        <v>0.01</v>
      </c>
      <c r="F2473" t="s">
        <v>24</v>
      </c>
      <c r="G2473" t="s">
        <v>23</v>
      </c>
      <c r="K2473">
        <v>80</v>
      </c>
      <c r="L2473">
        <v>2.0085999999999999</v>
      </c>
      <c r="M2473">
        <v>75.317999999999998</v>
      </c>
      <c r="N2473">
        <v>2.0087000000000002</v>
      </c>
    </row>
    <row r="2474" spans="1:14" x14ac:dyDescent="0.25">
      <c r="A2474" t="s">
        <v>697</v>
      </c>
      <c r="B2474" t="s">
        <v>138</v>
      </c>
      <c r="C2474">
        <v>50</v>
      </c>
      <c r="D2474">
        <v>510</v>
      </c>
      <c r="E2474">
        <v>0.1</v>
      </c>
      <c r="F2474" t="s">
        <v>24</v>
      </c>
      <c r="G2474" t="s">
        <v>23</v>
      </c>
      <c r="K2474">
        <v>85.569000000000003</v>
      </c>
      <c r="L2474">
        <v>1.9918</v>
      </c>
      <c r="M2474">
        <v>85.292000000000002</v>
      </c>
      <c r="N2474">
        <v>1.9921</v>
      </c>
    </row>
    <row r="2475" spans="1:14" x14ac:dyDescent="0.25">
      <c r="A2475" t="s">
        <v>697</v>
      </c>
      <c r="B2475" t="s">
        <v>138</v>
      </c>
      <c r="C2475">
        <v>50</v>
      </c>
      <c r="D2475">
        <v>510</v>
      </c>
      <c r="E2475">
        <v>1</v>
      </c>
      <c r="F2475" t="s">
        <v>24</v>
      </c>
      <c r="G2475" t="s">
        <v>23</v>
      </c>
      <c r="K2475">
        <v>534.37</v>
      </c>
      <c r="L2475">
        <v>1.3886000000000001</v>
      </c>
      <c r="M2475">
        <v>534.07000000000005</v>
      </c>
      <c r="N2475">
        <v>1.3883000000000001</v>
      </c>
    </row>
    <row r="2476" spans="1:14" x14ac:dyDescent="0.25">
      <c r="A2476" t="s">
        <v>697</v>
      </c>
      <c r="B2476" t="s">
        <v>138</v>
      </c>
      <c r="C2476">
        <v>50</v>
      </c>
      <c r="D2476">
        <v>510</v>
      </c>
      <c r="E2476">
        <v>10</v>
      </c>
      <c r="F2476" t="s">
        <v>24</v>
      </c>
      <c r="G2476" t="s">
        <v>23</v>
      </c>
      <c r="K2476">
        <v>5765.3</v>
      </c>
      <c r="L2476">
        <v>0.22044</v>
      </c>
      <c r="M2476">
        <v>5765.2</v>
      </c>
      <c r="N2476">
        <v>0.21986</v>
      </c>
    </row>
    <row r="2477" spans="1:14" x14ac:dyDescent="0.25">
      <c r="A2477" t="s">
        <v>697</v>
      </c>
      <c r="B2477" t="s">
        <v>19</v>
      </c>
      <c r="C2477">
        <v>0</v>
      </c>
      <c r="D2477">
        <v>0.1</v>
      </c>
      <c r="E2477">
        <v>9.9999999999999995E-7</v>
      </c>
      <c r="F2477" t="s">
        <v>16</v>
      </c>
      <c r="G2477" t="s">
        <v>15</v>
      </c>
      <c r="H2477">
        <v>0.01</v>
      </c>
      <c r="I2477">
        <v>2</v>
      </c>
      <c r="J2477" t="s">
        <v>21</v>
      </c>
      <c r="K2477">
        <v>35</v>
      </c>
      <c r="L2477">
        <v>940</v>
      </c>
      <c r="M2477">
        <v>34.74</v>
      </c>
      <c r="N2477">
        <v>937.4</v>
      </c>
    </row>
    <row r="2478" spans="1:14" x14ac:dyDescent="0.25">
      <c r="A2478" t="s">
        <v>697</v>
      </c>
      <c r="B2478" t="s">
        <v>19</v>
      </c>
      <c r="C2478">
        <v>0</v>
      </c>
      <c r="D2478">
        <v>0.1</v>
      </c>
      <c r="E2478">
        <v>1.0000000000000001E-5</v>
      </c>
      <c r="F2478" t="s">
        <v>16</v>
      </c>
      <c r="G2478" t="s">
        <v>15</v>
      </c>
      <c r="H2478">
        <v>0.01</v>
      </c>
      <c r="I2478">
        <v>2</v>
      </c>
      <c r="J2478" t="s">
        <v>21</v>
      </c>
      <c r="K2478">
        <v>35.161999999999999</v>
      </c>
      <c r="L2478">
        <v>934.08</v>
      </c>
      <c r="M2478">
        <v>35.156999999999996</v>
      </c>
      <c r="N2478">
        <v>934.05</v>
      </c>
    </row>
    <row r="2479" spans="1:14" x14ac:dyDescent="0.25">
      <c r="A2479" t="s">
        <v>697</v>
      </c>
      <c r="B2479" t="s">
        <v>19</v>
      </c>
      <c r="C2479">
        <v>0</v>
      </c>
      <c r="D2479">
        <v>0.1</v>
      </c>
      <c r="E2479">
        <v>1E-4</v>
      </c>
      <c r="F2479" t="s">
        <v>16</v>
      </c>
      <c r="G2479" t="s">
        <v>15</v>
      </c>
      <c r="H2479">
        <v>0.01</v>
      </c>
      <c r="I2479">
        <v>2</v>
      </c>
      <c r="J2479" t="s">
        <v>21</v>
      </c>
      <c r="K2479">
        <v>67.116</v>
      </c>
      <c r="L2479">
        <v>737.26</v>
      </c>
      <c r="M2479">
        <v>67.105000000000004</v>
      </c>
      <c r="N2479">
        <v>737.07</v>
      </c>
    </row>
    <row r="2480" spans="1:14" x14ac:dyDescent="0.25">
      <c r="A2480" t="s">
        <v>697</v>
      </c>
      <c r="B2480" t="s">
        <v>19</v>
      </c>
      <c r="C2480">
        <v>0</v>
      </c>
      <c r="D2480">
        <v>0.1</v>
      </c>
      <c r="E2480">
        <v>1E-3</v>
      </c>
      <c r="F2480" t="s">
        <v>16</v>
      </c>
      <c r="G2480" t="s">
        <v>15</v>
      </c>
      <c r="H2480">
        <v>0.01</v>
      </c>
      <c r="I2480">
        <v>2</v>
      </c>
      <c r="J2480" t="s">
        <v>21</v>
      </c>
      <c r="K2480">
        <v>578.33000000000004</v>
      </c>
      <c r="L2480">
        <v>131.69</v>
      </c>
      <c r="M2480">
        <v>578.32000000000005</v>
      </c>
      <c r="N2480">
        <v>131.46</v>
      </c>
    </row>
    <row r="2481" spans="1:14" x14ac:dyDescent="0.25">
      <c r="A2481" t="s">
        <v>697</v>
      </c>
      <c r="B2481" t="s">
        <v>19</v>
      </c>
      <c r="C2481">
        <v>0</v>
      </c>
      <c r="D2481">
        <v>0.1</v>
      </c>
      <c r="E2481">
        <v>0.01</v>
      </c>
      <c r="F2481" t="s">
        <v>16</v>
      </c>
      <c r="G2481" t="s">
        <v>15</v>
      </c>
      <c r="H2481">
        <v>0.01</v>
      </c>
      <c r="I2481">
        <v>2</v>
      </c>
      <c r="J2481" t="s">
        <v>21</v>
      </c>
      <c r="K2481">
        <v>5773.7</v>
      </c>
      <c r="L2481">
        <v>13.414999999999999</v>
      </c>
      <c r="M2481">
        <v>5773.6</v>
      </c>
      <c r="N2481">
        <v>13.317</v>
      </c>
    </row>
    <row r="2482" spans="1:14" x14ac:dyDescent="0.25">
      <c r="A2482" t="s">
        <v>697</v>
      </c>
      <c r="B2482" t="s">
        <v>19</v>
      </c>
      <c r="C2482">
        <v>0</v>
      </c>
      <c r="D2482">
        <v>0.1</v>
      </c>
      <c r="E2482">
        <v>9.9999999999999995E-7</v>
      </c>
      <c r="F2482" t="s">
        <v>16</v>
      </c>
      <c r="G2482" t="s">
        <v>15</v>
      </c>
      <c r="H2482">
        <v>2</v>
      </c>
      <c r="I2482">
        <v>20</v>
      </c>
      <c r="J2482" t="s">
        <v>21</v>
      </c>
      <c r="K2482">
        <v>36</v>
      </c>
      <c r="L2482">
        <v>930</v>
      </c>
      <c r="M2482">
        <v>35.470999999999997</v>
      </c>
      <c r="N2482">
        <v>926.49</v>
      </c>
    </row>
    <row r="2483" spans="1:14" x14ac:dyDescent="0.25">
      <c r="A2483" t="s">
        <v>697</v>
      </c>
      <c r="B2483" t="s">
        <v>19</v>
      </c>
      <c r="C2483">
        <v>0</v>
      </c>
      <c r="D2483">
        <v>0.1</v>
      </c>
      <c r="E2483">
        <v>1.0000000000000001E-5</v>
      </c>
      <c r="F2483" t="s">
        <v>16</v>
      </c>
      <c r="G2483" t="s">
        <v>15</v>
      </c>
      <c r="H2483">
        <v>2</v>
      </c>
      <c r="I2483">
        <v>20</v>
      </c>
      <c r="J2483" t="s">
        <v>21</v>
      </c>
      <c r="K2483">
        <v>36</v>
      </c>
      <c r="L2483">
        <v>923.18</v>
      </c>
      <c r="M2483">
        <v>35.865000000000002</v>
      </c>
      <c r="N2483">
        <v>923.15</v>
      </c>
    </row>
    <row r="2484" spans="1:14" x14ac:dyDescent="0.25">
      <c r="A2484" t="s">
        <v>697</v>
      </c>
      <c r="B2484" t="s">
        <v>19</v>
      </c>
      <c r="C2484">
        <v>0</v>
      </c>
      <c r="D2484">
        <v>0.1</v>
      </c>
      <c r="E2484">
        <v>1E-4</v>
      </c>
      <c r="F2484" t="s">
        <v>16</v>
      </c>
      <c r="G2484" t="s">
        <v>15</v>
      </c>
      <c r="H2484">
        <v>2</v>
      </c>
      <c r="I2484">
        <v>20</v>
      </c>
      <c r="J2484" t="s">
        <v>21</v>
      </c>
      <c r="K2484">
        <v>67.126000000000005</v>
      </c>
      <c r="L2484">
        <v>727.32</v>
      </c>
      <c r="M2484">
        <v>67.116</v>
      </c>
      <c r="N2484">
        <v>727.12</v>
      </c>
    </row>
    <row r="2485" spans="1:14" x14ac:dyDescent="0.25">
      <c r="A2485" t="s">
        <v>697</v>
      </c>
      <c r="B2485" t="s">
        <v>19</v>
      </c>
      <c r="C2485">
        <v>0</v>
      </c>
      <c r="D2485">
        <v>0.1</v>
      </c>
      <c r="E2485">
        <v>1E-3</v>
      </c>
      <c r="F2485" t="s">
        <v>16</v>
      </c>
      <c r="G2485" t="s">
        <v>15</v>
      </c>
      <c r="H2485">
        <v>2</v>
      </c>
      <c r="I2485">
        <v>20</v>
      </c>
      <c r="J2485" t="s">
        <v>21</v>
      </c>
      <c r="K2485">
        <v>578.33000000000004</v>
      </c>
      <c r="L2485">
        <v>129.33000000000001</v>
      </c>
      <c r="M2485">
        <v>578.32000000000005</v>
      </c>
      <c r="N2485">
        <v>129.1</v>
      </c>
    </row>
    <row r="2486" spans="1:14" x14ac:dyDescent="0.25">
      <c r="A2486" t="s">
        <v>697</v>
      </c>
      <c r="B2486" t="s">
        <v>19</v>
      </c>
      <c r="C2486">
        <v>0</v>
      </c>
      <c r="D2486">
        <v>0.1</v>
      </c>
      <c r="E2486">
        <v>0.01</v>
      </c>
      <c r="F2486" t="s">
        <v>16</v>
      </c>
      <c r="G2486" t="s">
        <v>15</v>
      </c>
      <c r="H2486">
        <v>2</v>
      </c>
      <c r="I2486">
        <v>20</v>
      </c>
      <c r="J2486" t="s">
        <v>21</v>
      </c>
      <c r="K2486">
        <v>5773.7</v>
      </c>
      <c r="L2486">
        <v>13.173</v>
      </c>
      <c r="M2486">
        <v>5773.6</v>
      </c>
      <c r="N2486">
        <v>13.074999999999999</v>
      </c>
    </row>
    <row r="2487" spans="1:14" x14ac:dyDescent="0.25">
      <c r="A2487" t="s">
        <v>697</v>
      </c>
      <c r="B2487" t="s">
        <v>19</v>
      </c>
      <c r="C2487">
        <v>0.1</v>
      </c>
      <c r="D2487">
        <v>1</v>
      </c>
      <c r="E2487">
        <v>1.0000000000000001E-5</v>
      </c>
      <c r="F2487" t="s">
        <v>16</v>
      </c>
      <c r="G2487" t="s">
        <v>15</v>
      </c>
      <c r="H2487">
        <v>0.01</v>
      </c>
      <c r="I2487">
        <v>2</v>
      </c>
      <c r="J2487" t="s">
        <v>21</v>
      </c>
      <c r="K2487">
        <v>350</v>
      </c>
      <c r="L2487">
        <v>940</v>
      </c>
      <c r="M2487">
        <v>347.15</v>
      </c>
      <c r="N2487">
        <v>937.18</v>
      </c>
    </row>
    <row r="2488" spans="1:14" x14ac:dyDescent="0.25">
      <c r="A2488" t="s">
        <v>697</v>
      </c>
      <c r="B2488" t="s">
        <v>19</v>
      </c>
      <c r="C2488">
        <v>0.1</v>
      </c>
      <c r="D2488">
        <v>1</v>
      </c>
      <c r="E2488">
        <v>1E-4</v>
      </c>
      <c r="F2488" t="s">
        <v>16</v>
      </c>
      <c r="G2488" t="s">
        <v>15</v>
      </c>
      <c r="H2488">
        <v>0.01</v>
      </c>
      <c r="I2488">
        <v>2</v>
      </c>
      <c r="J2488" t="s">
        <v>21</v>
      </c>
      <c r="K2488">
        <v>351.19</v>
      </c>
      <c r="L2488">
        <v>934.51</v>
      </c>
      <c r="M2488">
        <v>351.16</v>
      </c>
      <c r="N2488">
        <v>934.46</v>
      </c>
    </row>
    <row r="2489" spans="1:14" x14ac:dyDescent="0.25">
      <c r="A2489" t="s">
        <v>697</v>
      </c>
      <c r="B2489" t="s">
        <v>19</v>
      </c>
      <c r="C2489">
        <v>0.1</v>
      </c>
      <c r="D2489">
        <v>1</v>
      </c>
      <c r="E2489">
        <v>1E-3</v>
      </c>
      <c r="F2489" t="s">
        <v>16</v>
      </c>
      <c r="G2489" t="s">
        <v>15</v>
      </c>
      <c r="H2489">
        <v>0.01</v>
      </c>
      <c r="I2489">
        <v>2</v>
      </c>
      <c r="J2489" t="s">
        <v>21</v>
      </c>
      <c r="K2489">
        <v>650.74</v>
      </c>
      <c r="L2489">
        <v>757.68</v>
      </c>
      <c r="M2489">
        <v>650.66</v>
      </c>
      <c r="N2489">
        <v>757.46</v>
      </c>
    </row>
    <row r="2490" spans="1:14" x14ac:dyDescent="0.25">
      <c r="A2490" t="s">
        <v>697</v>
      </c>
      <c r="B2490" t="s">
        <v>19</v>
      </c>
      <c r="C2490">
        <v>0.1</v>
      </c>
      <c r="D2490">
        <v>1</v>
      </c>
      <c r="E2490">
        <v>0.01</v>
      </c>
      <c r="F2490" t="s">
        <v>16</v>
      </c>
      <c r="G2490" t="s">
        <v>15</v>
      </c>
      <c r="H2490">
        <v>0.01</v>
      </c>
      <c r="I2490">
        <v>2</v>
      </c>
      <c r="J2490" t="s">
        <v>21</v>
      </c>
      <c r="K2490">
        <v>5776.6</v>
      </c>
      <c r="L2490">
        <v>138.38999999999999</v>
      </c>
      <c r="M2490">
        <v>5776.5</v>
      </c>
      <c r="N2490">
        <v>138.13</v>
      </c>
    </row>
    <row r="2491" spans="1:14" x14ac:dyDescent="0.25">
      <c r="A2491" t="s">
        <v>697</v>
      </c>
      <c r="B2491" t="s">
        <v>19</v>
      </c>
      <c r="C2491">
        <v>0.1</v>
      </c>
      <c r="D2491">
        <v>1</v>
      </c>
      <c r="E2491">
        <v>0.1</v>
      </c>
      <c r="F2491" t="s">
        <v>16</v>
      </c>
      <c r="G2491" t="s">
        <v>15</v>
      </c>
      <c r="H2491">
        <v>0.01</v>
      </c>
      <c r="I2491">
        <v>2</v>
      </c>
      <c r="J2491" t="s">
        <v>21</v>
      </c>
      <c r="K2491">
        <v>57736</v>
      </c>
      <c r="L2491">
        <v>14.108000000000001</v>
      </c>
      <c r="M2491">
        <v>57736</v>
      </c>
      <c r="N2491">
        <v>14</v>
      </c>
    </row>
    <row r="2492" spans="1:14" x14ac:dyDescent="0.25">
      <c r="A2492" t="s">
        <v>697</v>
      </c>
      <c r="B2492" t="s">
        <v>19</v>
      </c>
      <c r="C2492">
        <v>0.1</v>
      </c>
      <c r="D2492">
        <v>1</v>
      </c>
      <c r="E2492">
        <v>1.0000000000000001E-5</v>
      </c>
      <c r="F2492" t="s">
        <v>16</v>
      </c>
      <c r="G2492" t="s">
        <v>15</v>
      </c>
      <c r="H2492">
        <v>2</v>
      </c>
      <c r="I2492">
        <v>20</v>
      </c>
      <c r="J2492" t="s">
        <v>21</v>
      </c>
      <c r="K2492">
        <v>850</v>
      </c>
      <c r="L2492">
        <v>1700</v>
      </c>
      <c r="M2492">
        <v>808.55</v>
      </c>
      <c r="N2492">
        <v>1738.9</v>
      </c>
    </row>
    <row r="2493" spans="1:14" x14ac:dyDescent="0.25">
      <c r="A2493" t="s">
        <v>697</v>
      </c>
      <c r="B2493" t="s">
        <v>19</v>
      </c>
      <c r="C2493">
        <v>0.1</v>
      </c>
      <c r="D2493">
        <v>1</v>
      </c>
      <c r="E2493">
        <v>1E-4</v>
      </c>
      <c r="F2493" t="s">
        <v>16</v>
      </c>
      <c r="G2493" t="s">
        <v>15</v>
      </c>
      <c r="H2493">
        <v>2</v>
      </c>
      <c r="I2493">
        <v>20</v>
      </c>
      <c r="J2493" t="s">
        <v>21</v>
      </c>
      <c r="K2493">
        <v>850</v>
      </c>
      <c r="L2493">
        <v>1737.8</v>
      </c>
      <c r="M2493">
        <v>810.33</v>
      </c>
      <c r="N2493">
        <v>1737.8</v>
      </c>
    </row>
    <row r="2494" spans="1:14" x14ac:dyDescent="0.25">
      <c r="A2494" t="s">
        <v>697</v>
      </c>
      <c r="B2494" t="s">
        <v>19</v>
      </c>
      <c r="C2494">
        <v>0.1</v>
      </c>
      <c r="D2494">
        <v>1</v>
      </c>
      <c r="E2494">
        <v>1E-3</v>
      </c>
      <c r="F2494" t="s">
        <v>16</v>
      </c>
      <c r="G2494" t="s">
        <v>15</v>
      </c>
      <c r="H2494">
        <v>2</v>
      </c>
      <c r="I2494">
        <v>20</v>
      </c>
      <c r="J2494" t="s">
        <v>21</v>
      </c>
      <c r="K2494">
        <v>976.25</v>
      </c>
      <c r="L2494">
        <v>1636.3</v>
      </c>
      <c r="M2494">
        <v>975.89</v>
      </c>
      <c r="N2494">
        <v>1636.2</v>
      </c>
    </row>
    <row r="2495" spans="1:14" x14ac:dyDescent="0.25">
      <c r="A2495" t="s">
        <v>697</v>
      </c>
      <c r="B2495" t="s">
        <v>19</v>
      </c>
      <c r="C2495">
        <v>0.1</v>
      </c>
      <c r="D2495">
        <v>1</v>
      </c>
      <c r="E2495">
        <v>0.01</v>
      </c>
      <c r="F2495" t="s">
        <v>16</v>
      </c>
      <c r="G2495" t="s">
        <v>15</v>
      </c>
      <c r="H2495">
        <v>2</v>
      </c>
      <c r="I2495">
        <v>20</v>
      </c>
      <c r="J2495" t="s">
        <v>21</v>
      </c>
      <c r="K2495">
        <v>5806.3</v>
      </c>
      <c r="L2495">
        <v>505.05</v>
      </c>
      <c r="M2495">
        <v>5806.1</v>
      </c>
      <c r="N2495">
        <v>504.49</v>
      </c>
    </row>
    <row r="2496" spans="1:14" x14ac:dyDescent="0.25">
      <c r="A2496" t="s">
        <v>697</v>
      </c>
      <c r="B2496" t="s">
        <v>19</v>
      </c>
      <c r="C2496">
        <v>0.1</v>
      </c>
      <c r="D2496">
        <v>1</v>
      </c>
      <c r="E2496">
        <v>0.1</v>
      </c>
      <c r="F2496" t="s">
        <v>16</v>
      </c>
      <c r="G2496" t="s">
        <v>15</v>
      </c>
      <c r="H2496">
        <v>2</v>
      </c>
      <c r="I2496">
        <v>20</v>
      </c>
      <c r="J2496" t="s">
        <v>21</v>
      </c>
      <c r="K2496">
        <v>57739</v>
      </c>
      <c r="L2496">
        <v>53.381</v>
      </c>
      <c r="M2496">
        <v>57739</v>
      </c>
      <c r="N2496">
        <v>53.128</v>
      </c>
    </row>
    <row r="2497" spans="1:14" x14ac:dyDescent="0.25">
      <c r="A2497" t="s">
        <v>697</v>
      </c>
      <c r="B2497" t="s">
        <v>19</v>
      </c>
      <c r="C2497">
        <v>1</v>
      </c>
      <c r="D2497">
        <v>10</v>
      </c>
      <c r="E2497">
        <v>1E-4</v>
      </c>
      <c r="F2497" t="s">
        <v>16</v>
      </c>
      <c r="G2497" t="s">
        <v>14</v>
      </c>
      <c r="H2497">
        <v>0.01</v>
      </c>
      <c r="I2497">
        <v>2</v>
      </c>
      <c r="J2497" t="s">
        <v>21</v>
      </c>
      <c r="K2497">
        <v>3.5</v>
      </c>
      <c r="L2497">
        <v>0.94</v>
      </c>
      <c r="M2497">
        <v>3.4754999999999998</v>
      </c>
      <c r="N2497">
        <v>0.93718000000000001</v>
      </c>
    </row>
    <row r="2498" spans="1:14" x14ac:dyDescent="0.25">
      <c r="A2498" t="s">
        <v>697</v>
      </c>
      <c r="B2498" t="s">
        <v>19</v>
      </c>
      <c r="C2498">
        <v>1</v>
      </c>
      <c r="D2498">
        <v>10</v>
      </c>
      <c r="E2498">
        <v>1E-3</v>
      </c>
      <c r="F2498" t="s">
        <v>16</v>
      </c>
      <c r="G2498" t="s">
        <v>14</v>
      </c>
      <c r="H2498">
        <v>0.01</v>
      </c>
      <c r="I2498">
        <v>2</v>
      </c>
      <c r="J2498" t="s">
        <v>21</v>
      </c>
      <c r="K2498">
        <v>3.5127000000000002</v>
      </c>
      <c r="L2498">
        <v>0.93464999999999998</v>
      </c>
      <c r="M2498">
        <v>3.5116000000000001</v>
      </c>
      <c r="N2498">
        <v>0.93445999999999996</v>
      </c>
    </row>
    <row r="2499" spans="1:14" x14ac:dyDescent="0.25">
      <c r="A2499" t="s">
        <v>697</v>
      </c>
      <c r="B2499" t="s">
        <v>19</v>
      </c>
      <c r="C2499">
        <v>1</v>
      </c>
      <c r="D2499">
        <v>10</v>
      </c>
      <c r="E2499">
        <v>0.01</v>
      </c>
      <c r="F2499" t="s">
        <v>16</v>
      </c>
      <c r="G2499" t="s">
        <v>14</v>
      </c>
      <c r="H2499">
        <v>0.01</v>
      </c>
      <c r="I2499">
        <v>2</v>
      </c>
      <c r="J2499" t="s">
        <v>21</v>
      </c>
      <c r="K2499">
        <v>6.5091000000000001</v>
      </c>
      <c r="L2499">
        <v>0.75829999999999997</v>
      </c>
      <c r="M2499">
        <v>6.5065999999999997</v>
      </c>
      <c r="N2499">
        <v>0.75746000000000002</v>
      </c>
    </row>
    <row r="2500" spans="1:14" x14ac:dyDescent="0.25">
      <c r="A2500" t="s">
        <v>697</v>
      </c>
      <c r="B2500" t="s">
        <v>19</v>
      </c>
      <c r="C2500">
        <v>1</v>
      </c>
      <c r="D2500">
        <v>10</v>
      </c>
      <c r="E2500">
        <v>0.1</v>
      </c>
      <c r="F2500" t="s">
        <v>16</v>
      </c>
      <c r="G2500" t="s">
        <v>14</v>
      </c>
      <c r="H2500">
        <v>0.01</v>
      </c>
      <c r="I2500">
        <v>2</v>
      </c>
      <c r="J2500" t="s">
        <v>21</v>
      </c>
      <c r="K2500">
        <v>57.765999999999998</v>
      </c>
      <c r="L2500">
        <v>0.1391</v>
      </c>
      <c r="M2500">
        <v>57.765000000000001</v>
      </c>
      <c r="N2500">
        <v>0.13813</v>
      </c>
    </row>
    <row r="2501" spans="1:14" x14ac:dyDescent="0.25">
      <c r="A2501" t="s">
        <v>697</v>
      </c>
      <c r="B2501" t="s">
        <v>19</v>
      </c>
      <c r="C2501">
        <v>1</v>
      </c>
      <c r="D2501">
        <v>10</v>
      </c>
      <c r="E2501">
        <v>1</v>
      </c>
      <c r="F2501" t="s">
        <v>16</v>
      </c>
      <c r="G2501" t="s">
        <v>14</v>
      </c>
      <c r="H2501">
        <v>0.01</v>
      </c>
      <c r="I2501">
        <v>2</v>
      </c>
      <c r="J2501" t="s">
        <v>21</v>
      </c>
      <c r="K2501">
        <v>577.36</v>
      </c>
      <c r="L2501">
        <v>1.4397E-2</v>
      </c>
      <c r="M2501">
        <v>577.36</v>
      </c>
      <c r="N2501">
        <v>1.4E-2</v>
      </c>
    </row>
    <row r="2502" spans="1:14" x14ac:dyDescent="0.25">
      <c r="A2502" t="s">
        <v>697</v>
      </c>
      <c r="B2502" t="s">
        <v>19</v>
      </c>
      <c r="C2502">
        <v>1</v>
      </c>
      <c r="D2502">
        <v>10</v>
      </c>
      <c r="E2502">
        <v>1E-4</v>
      </c>
      <c r="F2502" t="s">
        <v>16</v>
      </c>
      <c r="G2502" t="s">
        <v>14</v>
      </c>
      <c r="H2502">
        <v>2</v>
      </c>
      <c r="I2502">
        <v>20</v>
      </c>
      <c r="J2502" t="s">
        <v>21</v>
      </c>
      <c r="K2502">
        <v>8.1999999999999993</v>
      </c>
      <c r="L2502">
        <v>1.8</v>
      </c>
      <c r="M2502">
        <v>8.1347000000000005</v>
      </c>
      <c r="N2502">
        <v>1.7537</v>
      </c>
    </row>
    <row r="2503" spans="1:14" x14ac:dyDescent="0.25">
      <c r="A2503" t="s">
        <v>697</v>
      </c>
      <c r="B2503" t="s">
        <v>19</v>
      </c>
      <c r="C2503">
        <v>1</v>
      </c>
      <c r="D2503">
        <v>10</v>
      </c>
      <c r="E2503">
        <v>1E-3</v>
      </c>
      <c r="F2503" t="s">
        <v>16</v>
      </c>
      <c r="G2503" t="s">
        <v>14</v>
      </c>
      <c r="H2503">
        <v>2</v>
      </c>
      <c r="I2503">
        <v>20</v>
      </c>
      <c r="J2503" t="s">
        <v>21</v>
      </c>
      <c r="K2503">
        <v>8.1999999999999993</v>
      </c>
      <c r="L2503">
        <v>1.7524999999999999</v>
      </c>
      <c r="M2503">
        <v>8.1524999999999999</v>
      </c>
      <c r="N2503">
        <v>1.7525999999999999</v>
      </c>
    </row>
    <row r="2504" spans="1:14" x14ac:dyDescent="0.25">
      <c r="A2504" t="s">
        <v>697</v>
      </c>
      <c r="B2504" t="s">
        <v>19</v>
      </c>
      <c r="C2504">
        <v>1</v>
      </c>
      <c r="D2504">
        <v>10</v>
      </c>
      <c r="E2504">
        <v>0.01</v>
      </c>
      <c r="F2504" t="s">
        <v>16</v>
      </c>
      <c r="G2504" t="s">
        <v>14</v>
      </c>
      <c r="H2504">
        <v>2</v>
      </c>
      <c r="I2504">
        <v>20</v>
      </c>
      <c r="J2504" t="s">
        <v>21</v>
      </c>
      <c r="K2504">
        <v>9.8125999999999998</v>
      </c>
      <c r="L2504">
        <v>1.6513</v>
      </c>
      <c r="M2504">
        <v>9.7989999999999995</v>
      </c>
      <c r="N2504">
        <v>1.6514</v>
      </c>
    </row>
    <row r="2505" spans="1:14" x14ac:dyDescent="0.25">
      <c r="A2505" t="s">
        <v>697</v>
      </c>
      <c r="B2505" t="s">
        <v>19</v>
      </c>
      <c r="C2505">
        <v>1</v>
      </c>
      <c r="D2505">
        <v>10</v>
      </c>
      <c r="E2505">
        <v>0.1</v>
      </c>
      <c r="F2505" t="s">
        <v>16</v>
      </c>
      <c r="G2505" t="s">
        <v>14</v>
      </c>
      <c r="H2505">
        <v>2</v>
      </c>
      <c r="I2505">
        <v>20</v>
      </c>
      <c r="J2505" t="s">
        <v>21</v>
      </c>
      <c r="K2505">
        <v>58.073</v>
      </c>
      <c r="L2505">
        <v>0.51336999999999999</v>
      </c>
      <c r="M2505">
        <v>58.064</v>
      </c>
      <c r="N2505">
        <v>0.51215999999999995</v>
      </c>
    </row>
    <row r="2506" spans="1:14" x14ac:dyDescent="0.25">
      <c r="A2506" t="s">
        <v>697</v>
      </c>
      <c r="B2506" t="s">
        <v>19</v>
      </c>
      <c r="C2506">
        <v>1</v>
      </c>
      <c r="D2506">
        <v>10</v>
      </c>
      <c r="E2506">
        <v>1</v>
      </c>
      <c r="F2506" t="s">
        <v>16</v>
      </c>
      <c r="G2506" t="s">
        <v>14</v>
      </c>
      <c r="H2506">
        <v>2</v>
      </c>
      <c r="I2506">
        <v>20</v>
      </c>
      <c r="J2506" t="s">
        <v>21</v>
      </c>
      <c r="K2506">
        <v>577.39</v>
      </c>
      <c r="L2506">
        <v>5.4542E-2</v>
      </c>
      <c r="M2506">
        <v>577.39</v>
      </c>
      <c r="N2506">
        <v>5.3976000000000003E-2</v>
      </c>
    </row>
    <row r="2507" spans="1:14" x14ac:dyDescent="0.25">
      <c r="A2507" t="s">
        <v>697</v>
      </c>
      <c r="B2507" t="s">
        <v>19</v>
      </c>
      <c r="C2507">
        <v>10</v>
      </c>
      <c r="D2507">
        <v>100</v>
      </c>
      <c r="E2507">
        <v>1E-3</v>
      </c>
      <c r="F2507" t="s">
        <v>16</v>
      </c>
      <c r="G2507" t="s">
        <v>14</v>
      </c>
      <c r="H2507">
        <v>0.04</v>
      </c>
      <c r="I2507">
        <v>1</v>
      </c>
      <c r="J2507" t="s">
        <v>21</v>
      </c>
      <c r="K2507">
        <v>35</v>
      </c>
      <c r="L2507">
        <v>0.95</v>
      </c>
      <c r="M2507">
        <v>34.942999999999998</v>
      </c>
      <c r="N2507">
        <v>0.94799</v>
      </c>
    </row>
    <row r="2508" spans="1:14" x14ac:dyDescent="0.25">
      <c r="A2508" t="s">
        <v>697</v>
      </c>
      <c r="B2508" t="s">
        <v>19</v>
      </c>
      <c r="C2508">
        <v>10</v>
      </c>
      <c r="D2508">
        <v>100</v>
      </c>
      <c r="E2508">
        <v>0.01</v>
      </c>
      <c r="F2508" t="s">
        <v>16</v>
      </c>
      <c r="G2508" t="s">
        <v>14</v>
      </c>
      <c r="H2508">
        <v>0.04</v>
      </c>
      <c r="I2508">
        <v>1</v>
      </c>
      <c r="J2508" t="s">
        <v>21</v>
      </c>
      <c r="K2508">
        <v>35.348999999999997</v>
      </c>
      <c r="L2508">
        <v>0.94557000000000002</v>
      </c>
      <c r="M2508">
        <v>35.281999999999996</v>
      </c>
      <c r="N2508">
        <v>0.94527000000000005</v>
      </c>
    </row>
    <row r="2509" spans="1:14" x14ac:dyDescent="0.25">
      <c r="A2509" t="s">
        <v>697</v>
      </c>
      <c r="B2509" t="s">
        <v>19</v>
      </c>
      <c r="C2509">
        <v>10</v>
      </c>
      <c r="D2509">
        <v>100</v>
      </c>
      <c r="E2509">
        <v>0.1</v>
      </c>
      <c r="F2509" t="s">
        <v>16</v>
      </c>
      <c r="G2509" t="s">
        <v>14</v>
      </c>
      <c r="H2509">
        <v>0.04</v>
      </c>
      <c r="I2509">
        <v>1</v>
      </c>
      <c r="J2509" t="s">
        <v>21</v>
      </c>
      <c r="K2509">
        <v>65.075999999999993</v>
      </c>
      <c r="L2509">
        <v>0.76909000000000005</v>
      </c>
      <c r="M2509">
        <v>64.997</v>
      </c>
      <c r="N2509">
        <v>0.76749999999999996</v>
      </c>
    </row>
    <row r="2510" spans="1:14" x14ac:dyDescent="0.25">
      <c r="A2510" t="s">
        <v>697</v>
      </c>
      <c r="B2510" t="s">
        <v>19</v>
      </c>
      <c r="C2510">
        <v>10</v>
      </c>
      <c r="D2510">
        <v>100</v>
      </c>
      <c r="E2510">
        <v>1</v>
      </c>
      <c r="F2510" t="s">
        <v>16</v>
      </c>
      <c r="G2510" t="s">
        <v>14</v>
      </c>
      <c r="H2510">
        <v>0.04</v>
      </c>
      <c r="I2510">
        <v>1</v>
      </c>
      <c r="J2510" t="s">
        <v>21</v>
      </c>
      <c r="K2510">
        <v>577.66</v>
      </c>
      <c r="L2510">
        <v>0.14257</v>
      </c>
      <c r="M2510">
        <v>577.63</v>
      </c>
      <c r="N2510">
        <v>0.14057</v>
      </c>
    </row>
    <row r="2511" spans="1:14" x14ac:dyDescent="0.25">
      <c r="A2511" t="s">
        <v>697</v>
      </c>
      <c r="B2511" t="s">
        <v>19</v>
      </c>
      <c r="C2511">
        <v>10</v>
      </c>
      <c r="D2511">
        <v>100</v>
      </c>
      <c r="E2511">
        <v>10</v>
      </c>
      <c r="F2511" t="s">
        <v>16</v>
      </c>
      <c r="G2511" t="s">
        <v>14</v>
      </c>
      <c r="H2511">
        <v>0.04</v>
      </c>
      <c r="I2511">
        <v>1</v>
      </c>
      <c r="J2511" t="s">
        <v>21</v>
      </c>
      <c r="K2511">
        <v>5773.6</v>
      </c>
      <c r="L2511">
        <v>1.5076000000000001E-2</v>
      </c>
      <c r="M2511">
        <v>5773.6</v>
      </c>
      <c r="N2511">
        <v>1.4250000000000001E-2</v>
      </c>
    </row>
    <row r="2512" spans="1:14" x14ac:dyDescent="0.25">
      <c r="A2512" t="s">
        <v>697</v>
      </c>
      <c r="B2512" t="s">
        <v>19</v>
      </c>
      <c r="C2512">
        <v>100</v>
      </c>
      <c r="D2512">
        <v>1020</v>
      </c>
      <c r="E2512">
        <v>0.01</v>
      </c>
      <c r="F2512" t="s">
        <v>16</v>
      </c>
      <c r="G2512" t="s">
        <v>14</v>
      </c>
      <c r="H2512">
        <v>0.04</v>
      </c>
      <c r="I2512">
        <v>1</v>
      </c>
      <c r="J2512" t="s">
        <v>21</v>
      </c>
      <c r="K2512">
        <v>360</v>
      </c>
      <c r="L2512">
        <v>1.1000000000000001</v>
      </c>
      <c r="M2512">
        <v>337.15</v>
      </c>
      <c r="N2512">
        <v>1.1167</v>
      </c>
    </row>
    <row r="2513" spans="1:14" x14ac:dyDescent="0.25">
      <c r="A2513" t="s">
        <v>697</v>
      </c>
      <c r="B2513" t="s">
        <v>19</v>
      </c>
      <c r="C2513">
        <v>100</v>
      </c>
      <c r="D2513">
        <v>1020</v>
      </c>
      <c r="E2513">
        <v>0.1</v>
      </c>
      <c r="F2513" t="s">
        <v>16</v>
      </c>
      <c r="G2513" t="s">
        <v>14</v>
      </c>
      <c r="H2513">
        <v>0.04</v>
      </c>
      <c r="I2513">
        <v>1</v>
      </c>
      <c r="J2513" t="s">
        <v>21</v>
      </c>
      <c r="K2513">
        <v>360</v>
      </c>
      <c r="L2513">
        <v>1.1141000000000001</v>
      </c>
      <c r="M2513">
        <v>341.11</v>
      </c>
      <c r="N2513">
        <v>1.1138999999999999</v>
      </c>
    </row>
    <row r="2514" spans="1:14" x14ac:dyDescent="0.25">
      <c r="A2514" t="s">
        <v>697</v>
      </c>
      <c r="B2514" t="s">
        <v>19</v>
      </c>
      <c r="C2514">
        <v>100</v>
      </c>
      <c r="D2514">
        <v>1020</v>
      </c>
      <c r="E2514">
        <v>1</v>
      </c>
      <c r="F2514" t="s">
        <v>16</v>
      </c>
      <c r="G2514" t="s">
        <v>14</v>
      </c>
      <c r="H2514">
        <v>0.04</v>
      </c>
      <c r="I2514">
        <v>1</v>
      </c>
      <c r="J2514" t="s">
        <v>21</v>
      </c>
      <c r="K2514">
        <v>639.27</v>
      </c>
      <c r="L2514">
        <v>0.92932000000000003</v>
      </c>
      <c r="M2514">
        <v>638.46</v>
      </c>
      <c r="N2514">
        <v>0.92803000000000002</v>
      </c>
    </row>
    <row r="2515" spans="1:14" x14ac:dyDescent="0.25">
      <c r="A2515" t="s">
        <v>697</v>
      </c>
      <c r="B2515" t="s">
        <v>19</v>
      </c>
      <c r="C2515">
        <v>100</v>
      </c>
      <c r="D2515">
        <v>1020</v>
      </c>
      <c r="E2515">
        <v>10</v>
      </c>
      <c r="F2515" t="s">
        <v>16</v>
      </c>
      <c r="G2515" t="s">
        <v>14</v>
      </c>
      <c r="H2515">
        <v>0.04</v>
      </c>
      <c r="I2515">
        <v>1</v>
      </c>
      <c r="J2515" t="s">
        <v>21</v>
      </c>
      <c r="K2515">
        <v>5773</v>
      </c>
      <c r="L2515">
        <v>0.18489</v>
      </c>
      <c r="M2515">
        <v>5772.7</v>
      </c>
      <c r="N2515">
        <v>0.18293999999999999</v>
      </c>
    </row>
    <row r="2516" spans="1:14" x14ac:dyDescent="0.25">
      <c r="A2516" t="s">
        <v>697</v>
      </c>
      <c r="B2516" t="s">
        <v>19</v>
      </c>
      <c r="C2516">
        <v>100</v>
      </c>
      <c r="D2516">
        <v>1020</v>
      </c>
      <c r="E2516">
        <v>100</v>
      </c>
      <c r="F2516" t="s">
        <v>16</v>
      </c>
      <c r="G2516" t="s">
        <v>14</v>
      </c>
      <c r="H2516">
        <v>0.04</v>
      </c>
      <c r="I2516">
        <v>1</v>
      </c>
      <c r="J2516" t="s">
        <v>21</v>
      </c>
      <c r="K2516">
        <v>57736</v>
      </c>
      <c r="L2516">
        <v>1.9421000000000001E-2</v>
      </c>
      <c r="M2516">
        <v>57735</v>
      </c>
      <c r="N2516">
        <v>1.8613000000000001E-2</v>
      </c>
    </row>
    <row r="2517" spans="1:14" x14ac:dyDescent="0.25">
      <c r="A2517" t="s">
        <v>697</v>
      </c>
      <c r="B2517" t="s">
        <v>102</v>
      </c>
      <c r="C2517">
        <v>1.0000000000000001E-5</v>
      </c>
      <c r="D2517">
        <v>1.0399999999999999E-4</v>
      </c>
      <c r="E2517">
        <v>1.0000000000000001E-9</v>
      </c>
      <c r="F2517" t="s">
        <v>24</v>
      </c>
      <c r="G2517" t="s">
        <v>22</v>
      </c>
      <c r="H2517">
        <v>0.01</v>
      </c>
      <c r="I2517">
        <v>2</v>
      </c>
      <c r="J2517" t="s">
        <v>21</v>
      </c>
      <c r="K2517">
        <v>0.47</v>
      </c>
      <c r="L2517">
        <v>1200</v>
      </c>
      <c r="M2517">
        <v>0.46304000000000001</v>
      </c>
      <c r="N2517">
        <v>1233.9000000000001</v>
      </c>
    </row>
    <row r="2518" spans="1:14" x14ac:dyDescent="0.25">
      <c r="A2518" t="s">
        <v>697</v>
      </c>
      <c r="B2518" t="s">
        <v>102</v>
      </c>
      <c r="C2518">
        <v>1.0000000000000001E-5</v>
      </c>
      <c r="D2518">
        <v>1.0399999999999999E-4</v>
      </c>
      <c r="E2518">
        <v>1E-8</v>
      </c>
      <c r="F2518" t="s">
        <v>24</v>
      </c>
      <c r="G2518" t="s">
        <v>22</v>
      </c>
      <c r="H2518">
        <v>0.01</v>
      </c>
      <c r="I2518">
        <v>2</v>
      </c>
      <c r="J2518" t="s">
        <v>21</v>
      </c>
      <c r="K2518">
        <v>0.47</v>
      </c>
      <c r="L2518">
        <v>1234</v>
      </c>
      <c r="M2518">
        <v>0.46307999999999999</v>
      </c>
      <c r="N2518">
        <v>1233.9000000000001</v>
      </c>
    </row>
    <row r="2519" spans="1:14" x14ac:dyDescent="0.25">
      <c r="A2519" t="s">
        <v>697</v>
      </c>
      <c r="B2519" t="s">
        <v>102</v>
      </c>
      <c r="C2519">
        <v>1.0000000000000001E-5</v>
      </c>
      <c r="D2519">
        <v>1.0399999999999999E-4</v>
      </c>
      <c r="E2519">
        <v>9.9999999999999995E-8</v>
      </c>
      <c r="F2519" t="s">
        <v>24</v>
      </c>
      <c r="G2519" t="s">
        <v>22</v>
      </c>
      <c r="H2519">
        <v>0.01</v>
      </c>
      <c r="I2519">
        <v>2</v>
      </c>
      <c r="J2519" t="s">
        <v>21</v>
      </c>
      <c r="K2519">
        <v>0.47</v>
      </c>
      <c r="L2519">
        <v>1227.5</v>
      </c>
      <c r="M2519">
        <v>0.46660000000000001</v>
      </c>
      <c r="N2519">
        <v>1227</v>
      </c>
    </row>
    <row r="2520" spans="1:14" x14ac:dyDescent="0.25">
      <c r="A2520" t="s">
        <v>697</v>
      </c>
      <c r="B2520" t="s">
        <v>102</v>
      </c>
      <c r="C2520">
        <v>1.0000000000000001E-5</v>
      </c>
      <c r="D2520">
        <v>1.0399999999999999E-4</v>
      </c>
      <c r="E2520">
        <v>9.9999999999999995E-7</v>
      </c>
      <c r="F2520" t="s">
        <v>24</v>
      </c>
      <c r="G2520" t="s">
        <v>22</v>
      </c>
      <c r="H2520">
        <v>0.01</v>
      </c>
      <c r="I2520">
        <v>2</v>
      </c>
      <c r="J2520" t="s">
        <v>21</v>
      </c>
      <c r="K2520">
        <v>0.73980999999999997</v>
      </c>
      <c r="L2520">
        <v>857.29</v>
      </c>
      <c r="M2520">
        <v>0.73978999999999995</v>
      </c>
      <c r="N2520">
        <v>855.77</v>
      </c>
    </row>
    <row r="2521" spans="1:14" x14ac:dyDescent="0.25">
      <c r="A2521" t="s">
        <v>697</v>
      </c>
      <c r="B2521" t="s">
        <v>102</v>
      </c>
      <c r="C2521">
        <v>1.0000000000000001E-5</v>
      </c>
      <c r="D2521">
        <v>1.0399999999999999E-4</v>
      </c>
      <c r="E2521">
        <v>1.0000000000000001E-5</v>
      </c>
      <c r="F2521" t="s">
        <v>24</v>
      </c>
      <c r="G2521" t="s">
        <v>22</v>
      </c>
      <c r="H2521">
        <v>0.01</v>
      </c>
      <c r="I2521">
        <v>2</v>
      </c>
      <c r="J2521" t="s">
        <v>21</v>
      </c>
      <c r="K2521">
        <v>5.8087999999999997</v>
      </c>
      <c r="L2521">
        <v>394.38</v>
      </c>
      <c r="M2521">
        <v>5.8087999999999997</v>
      </c>
      <c r="N2521">
        <v>393.5</v>
      </c>
    </row>
    <row r="2522" spans="1:14" x14ac:dyDescent="0.25">
      <c r="A2522" t="s">
        <v>697</v>
      </c>
      <c r="B2522" t="s">
        <v>102</v>
      </c>
      <c r="C2522">
        <v>1E-4</v>
      </c>
      <c r="D2522">
        <v>1.0399999999999999E-3</v>
      </c>
      <c r="E2522">
        <v>1E-8</v>
      </c>
      <c r="F2522" t="s">
        <v>24</v>
      </c>
      <c r="G2522" t="s">
        <v>22</v>
      </c>
      <c r="H2522">
        <v>0.01</v>
      </c>
      <c r="I2522">
        <v>2</v>
      </c>
      <c r="J2522" t="s">
        <v>21</v>
      </c>
      <c r="K2522">
        <v>0.97</v>
      </c>
      <c r="L2522">
        <v>1200</v>
      </c>
      <c r="M2522">
        <v>0.96530000000000005</v>
      </c>
      <c r="N2522">
        <v>1192.0999999999999</v>
      </c>
    </row>
    <row r="2523" spans="1:14" x14ac:dyDescent="0.25">
      <c r="A2523" t="s">
        <v>697</v>
      </c>
      <c r="B2523" t="s">
        <v>102</v>
      </c>
      <c r="C2523">
        <v>1E-4</v>
      </c>
      <c r="D2523">
        <v>1.0399999999999999E-3</v>
      </c>
      <c r="E2523">
        <v>9.9999999999999995E-8</v>
      </c>
      <c r="F2523" t="s">
        <v>24</v>
      </c>
      <c r="G2523" t="s">
        <v>22</v>
      </c>
      <c r="H2523">
        <v>0.01</v>
      </c>
      <c r="I2523">
        <v>2</v>
      </c>
      <c r="J2523" t="s">
        <v>21</v>
      </c>
      <c r="K2523">
        <v>0.97</v>
      </c>
      <c r="L2523">
        <v>1191.5</v>
      </c>
      <c r="M2523">
        <v>0.96691000000000005</v>
      </c>
      <c r="N2523">
        <v>1191.3</v>
      </c>
    </row>
    <row r="2524" spans="1:14" x14ac:dyDescent="0.25">
      <c r="A2524" t="s">
        <v>697</v>
      </c>
      <c r="B2524" t="s">
        <v>102</v>
      </c>
      <c r="C2524">
        <v>1E-4</v>
      </c>
      <c r="D2524">
        <v>1.0399999999999999E-3</v>
      </c>
      <c r="E2524">
        <v>9.9999999999999995E-7</v>
      </c>
      <c r="F2524" t="s">
        <v>24</v>
      </c>
      <c r="G2524" t="s">
        <v>22</v>
      </c>
      <c r="H2524">
        <v>0.01</v>
      </c>
      <c r="I2524">
        <v>2</v>
      </c>
      <c r="J2524" t="s">
        <v>21</v>
      </c>
      <c r="K2524">
        <v>1.1172</v>
      </c>
      <c r="L2524">
        <v>1119.7</v>
      </c>
      <c r="M2524">
        <v>1.1168</v>
      </c>
      <c r="N2524">
        <v>1118.5999999999999</v>
      </c>
    </row>
    <row r="2525" spans="1:14" x14ac:dyDescent="0.25">
      <c r="A2525" t="s">
        <v>697</v>
      </c>
      <c r="B2525" t="s">
        <v>102</v>
      </c>
      <c r="C2525">
        <v>1E-4</v>
      </c>
      <c r="D2525">
        <v>1.0399999999999999E-3</v>
      </c>
      <c r="E2525">
        <v>1.0000000000000001E-5</v>
      </c>
      <c r="F2525" t="s">
        <v>24</v>
      </c>
      <c r="G2525" t="s">
        <v>22</v>
      </c>
      <c r="H2525">
        <v>0.01</v>
      </c>
      <c r="I2525">
        <v>2</v>
      </c>
      <c r="J2525" t="s">
        <v>21</v>
      </c>
      <c r="K2525">
        <v>5.8400999999999996</v>
      </c>
      <c r="L2525">
        <v>353.65</v>
      </c>
      <c r="M2525">
        <v>5.8398000000000003</v>
      </c>
      <c r="N2525">
        <v>351.6</v>
      </c>
    </row>
    <row r="2526" spans="1:14" x14ac:dyDescent="0.25">
      <c r="A2526" t="s">
        <v>697</v>
      </c>
      <c r="B2526" t="s">
        <v>102</v>
      </c>
      <c r="C2526">
        <v>1E-4</v>
      </c>
      <c r="D2526">
        <v>1.0399999999999999E-3</v>
      </c>
      <c r="E2526">
        <v>1E-4</v>
      </c>
      <c r="F2526" t="s">
        <v>24</v>
      </c>
      <c r="G2526" t="s">
        <v>22</v>
      </c>
      <c r="H2526">
        <v>0.01</v>
      </c>
      <c r="I2526">
        <v>2</v>
      </c>
      <c r="J2526" t="s">
        <v>21</v>
      </c>
      <c r="K2526">
        <v>57.911999999999999</v>
      </c>
      <c r="L2526">
        <v>316.08</v>
      </c>
      <c r="M2526">
        <v>57.911999999999999</v>
      </c>
      <c r="N2526">
        <v>315.2</v>
      </c>
    </row>
    <row r="2527" spans="1:14" x14ac:dyDescent="0.25">
      <c r="A2527" t="s">
        <v>697</v>
      </c>
      <c r="B2527" t="s">
        <v>102</v>
      </c>
      <c r="C2527">
        <v>1E-3</v>
      </c>
      <c r="D2527">
        <v>1.04E-2</v>
      </c>
      <c r="E2527">
        <v>9.9999999999999995E-8</v>
      </c>
      <c r="F2527" t="s">
        <v>24</v>
      </c>
      <c r="G2527" t="s">
        <v>22</v>
      </c>
      <c r="H2527">
        <v>0.01</v>
      </c>
      <c r="I2527">
        <v>2</v>
      </c>
      <c r="J2527" t="s">
        <v>21</v>
      </c>
      <c r="K2527">
        <v>9.6999999999999993</v>
      </c>
      <c r="L2527">
        <v>1200</v>
      </c>
      <c r="M2527">
        <v>9.6530000000000005</v>
      </c>
      <c r="N2527">
        <v>1192.0999999999999</v>
      </c>
    </row>
    <row r="2528" spans="1:14" x14ac:dyDescent="0.25">
      <c r="A2528" t="s">
        <v>697</v>
      </c>
      <c r="B2528" t="s">
        <v>102</v>
      </c>
      <c r="C2528">
        <v>1E-3</v>
      </c>
      <c r="D2528">
        <v>1.04E-2</v>
      </c>
      <c r="E2528">
        <v>9.9999999999999995E-7</v>
      </c>
      <c r="F2528" t="s">
        <v>24</v>
      </c>
      <c r="G2528" t="s">
        <v>22</v>
      </c>
      <c r="H2528">
        <v>0.01</v>
      </c>
      <c r="I2528">
        <v>2</v>
      </c>
      <c r="J2528" t="s">
        <v>21</v>
      </c>
      <c r="K2528">
        <v>9.6999999999999993</v>
      </c>
      <c r="L2528">
        <v>1191.5</v>
      </c>
      <c r="M2528">
        <v>9.6691000000000003</v>
      </c>
      <c r="N2528">
        <v>1191.3</v>
      </c>
    </row>
    <row r="2529" spans="1:14" x14ac:dyDescent="0.25">
      <c r="A2529" t="s">
        <v>697</v>
      </c>
      <c r="B2529" t="s">
        <v>102</v>
      </c>
      <c r="C2529">
        <v>1E-3</v>
      </c>
      <c r="D2529">
        <v>1.04E-2</v>
      </c>
      <c r="E2529">
        <v>1.0000000000000001E-5</v>
      </c>
      <c r="F2529" t="s">
        <v>24</v>
      </c>
      <c r="G2529" t="s">
        <v>22</v>
      </c>
      <c r="H2529">
        <v>0.01</v>
      </c>
      <c r="I2529">
        <v>2</v>
      </c>
      <c r="J2529" t="s">
        <v>21</v>
      </c>
      <c r="K2529">
        <v>11.172000000000001</v>
      </c>
      <c r="L2529">
        <v>1119.7</v>
      </c>
      <c r="M2529">
        <v>11.167999999999999</v>
      </c>
      <c r="N2529">
        <v>1118.5999999999999</v>
      </c>
    </row>
    <row r="2530" spans="1:14" x14ac:dyDescent="0.25">
      <c r="A2530" t="s">
        <v>697</v>
      </c>
      <c r="B2530" t="s">
        <v>102</v>
      </c>
      <c r="C2530">
        <v>1E-3</v>
      </c>
      <c r="D2530">
        <v>1.04E-2</v>
      </c>
      <c r="E2530">
        <v>1E-4</v>
      </c>
      <c r="F2530" t="s">
        <v>24</v>
      </c>
      <c r="G2530" t="s">
        <v>22</v>
      </c>
      <c r="H2530">
        <v>0.01</v>
      </c>
      <c r="I2530">
        <v>2</v>
      </c>
      <c r="J2530" t="s">
        <v>21</v>
      </c>
      <c r="K2530">
        <v>58.401000000000003</v>
      </c>
      <c r="L2530">
        <v>353.65</v>
      </c>
      <c r="M2530">
        <v>58.398000000000003</v>
      </c>
      <c r="N2530">
        <v>351.6</v>
      </c>
    </row>
    <row r="2531" spans="1:14" x14ac:dyDescent="0.25">
      <c r="A2531" t="s">
        <v>697</v>
      </c>
      <c r="B2531" t="s">
        <v>102</v>
      </c>
      <c r="C2531">
        <v>1E-3</v>
      </c>
      <c r="D2531">
        <v>1.04E-2</v>
      </c>
      <c r="E2531">
        <v>1E-3</v>
      </c>
      <c r="F2531" t="s">
        <v>24</v>
      </c>
      <c r="G2531" t="s">
        <v>22</v>
      </c>
      <c r="H2531">
        <v>0.01</v>
      </c>
      <c r="I2531">
        <v>2</v>
      </c>
      <c r="J2531" t="s">
        <v>21</v>
      </c>
      <c r="K2531">
        <v>579.12</v>
      </c>
      <c r="L2531">
        <v>316.08</v>
      </c>
      <c r="M2531">
        <v>579.12</v>
      </c>
      <c r="N2531">
        <v>315.2</v>
      </c>
    </row>
    <row r="2532" spans="1:14" x14ac:dyDescent="0.25">
      <c r="A2532" t="s">
        <v>697</v>
      </c>
      <c r="B2532" t="s">
        <v>102</v>
      </c>
      <c r="C2532">
        <v>0.01</v>
      </c>
      <c r="D2532">
        <v>0.104</v>
      </c>
      <c r="E2532">
        <v>9.9999999999999995E-7</v>
      </c>
      <c r="F2532" t="s">
        <v>24</v>
      </c>
      <c r="G2532" t="s">
        <v>22</v>
      </c>
      <c r="H2532">
        <v>0.01</v>
      </c>
      <c r="I2532">
        <v>2</v>
      </c>
      <c r="J2532" t="s">
        <v>21</v>
      </c>
      <c r="K2532">
        <v>97</v>
      </c>
      <c r="L2532">
        <v>1200</v>
      </c>
      <c r="M2532">
        <v>96.53</v>
      </c>
      <c r="N2532">
        <v>1192.0999999999999</v>
      </c>
    </row>
    <row r="2533" spans="1:14" x14ac:dyDescent="0.25">
      <c r="A2533" t="s">
        <v>697</v>
      </c>
      <c r="B2533" t="s">
        <v>102</v>
      </c>
      <c r="C2533">
        <v>0.01</v>
      </c>
      <c r="D2533">
        <v>0.104</v>
      </c>
      <c r="E2533">
        <v>1.0000000000000001E-5</v>
      </c>
      <c r="F2533" t="s">
        <v>24</v>
      </c>
      <c r="G2533" t="s">
        <v>22</v>
      </c>
      <c r="H2533">
        <v>0.01</v>
      </c>
      <c r="I2533">
        <v>2</v>
      </c>
      <c r="J2533" t="s">
        <v>21</v>
      </c>
      <c r="K2533">
        <v>97</v>
      </c>
      <c r="L2533">
        <v>1191.5</v>
      </c>
      <c r="M2533">
        <v>96.691000000000003</v>
      </c>
      <c r="N2533">
        <v>1191.3</v>
      </c>
    </row>
    <row r="2534" spans="1:14" x14ac:dyDescent="0.25">
      <c r="A2534" t="s">
        <v>697</v>
      </c>
      <c r="B2534" t="s">
        <v>102</v>
      </c>
      <c r="C2534">
        <v>0.01</v>
      </c>
      <c r="D2534">
        <v>0.104</v>
      </c>
      <c r="E2534">
        <v>1E-4</v>
      </c>
      <c r="F2534" t="s">
        <v>24</v>
      </c>
      <c r="G2534" t="s">
        <v>22</v>
      </c>
      <c r="H2534">
        <v>0.01</v>
      </c>
      <c r="I2534">
        <v>2</v>
      </c>
      <c r="J2534" t="s">
        <v>21</v>
      </c>
      <c r="K2534">
        <v>111.72</v>
      </c>
      <c r="L2534">
        <v>1119.7</v>
      </c>
      <c r="M2534">
        <v>111.68</v>
      </c>
      <c r="N2534">
        <v>1118.5999999999999</v>
      </c>
    </row>
    <row r="2535" spans="1:14" x14ac:dyDescent="0.25">
      <c r="A2535" t="s">
        <v>697</v>
      </c>
      <c r="B2535" t="s">
        <v>102</v>
      </c>
      <c r="C2535">
        <v>0.01</v>
      </c>
      <c r="D2535">
        <v>0.104</v>
      </c>
      <c r="E2535">
        <v>1E-3</v>
      </c>
      <c r="F2535" t="s">
        <v>24</v>
      </c>
      <c r="G2535" t="s">
        <v>22</v>
      </c>
      <c r="H2535">
        <v>0.01</v>
      </c>
      <c r="I2535">
        <v>2</v>
      </c>
      <c r="J2535" t="s">
        <v>21</v>
      </c>
      <c r="K2535">
        <v>583.96</v>
      </c>
      <c r="L2535">
        <v>353.65</v>
      </c>
      <c r="M2535">
        <v>583.98</v>
      </c>
      <c r="N2535">
        <v>351.6</v>
      </c>
    </row>
    <row r="2536" spans="1:14" x14ac:dyDescent="0.25">
      <c r="A2536" t="s">
        <v>697</v>
      </c>
      <c r="B2536" t="s">
        <v>102</v>
      </c>
      <c r="C2536">
        <v>0.01</v>
      </c>
      <c r="D2536">
        <v>0.104</v>
      </c>
      <c r="E2536">
        <v>0.01</v>
      </c>
      <c r="F2536" t="s">
        <v>24</v>
      </c>
      <c r="G2536" t="s">
        <v>22</v>
      </c>
      <c r="H2536">
        <v>0.01</v>
      </c>
      <c r="I2536">
        <v>2</v>
      </c>
      <c r="J2536" t="s">
        <v>21</v>
      </c>
      <c r="K2536">
        <v>5791.2</v>
      </c>
      <c r="L2536">
        <v>316.08</v>
      </c>
      <c r="M2536">
        <v>5791.2</v>
      </c>
      <c r="N2536">
        <v>315.2</v>
      </c>
    </row>
    <row r="2537" spans="1:14" x14ac:dyDescent="0.25">
      <c r="A2537" t="s">
        <v>697</v>
      </c>
      <c r="B2537" t="s">
        <v>102</v>
      </c>
      <c r="C2537">
        <v>0.1</v>
      </c>
      <c r="D2537">
        <v>1.04</v>
      </c>
      <c r="E2537">
        <v>1.0000000000000001E-5</v>
      </c>
      <c r="F2537" t="s">
        <v>24</v>
      </c>
      <c r="G2537" t="s">
        <v>23</v>
      </c>
      <c r="H2537">
        <v>0.01</v>
      </c>
      <c r="I2537">
        <v>2</v>
      </c>
      <c r="J2537" t="s">
        <v>21</v>
      </c>
      <c r="K2537">
        <v>1</v>
      </c>
      <c r="L2537">
        <v>1.5</v>
      </c>
      <c r="M2537">
        <v>0.99589000000000005</v>
      </c>
      <c r="N2537">
        <v>1.4890000000000001</v>
      </c>
    </row>
    <row r="2538" spans="1:14" x14ac:dyDescent="0.25">
      <c r="A2538" t="s">
        <v>697</v>
      </c>
      <c r="B2538" t="s">
        <v>102</v>
      </c>
      <c r="C2538">
        <v>0.1</v>
      </c>
      <c r="D2538">
        <v>1.04</v>
      </c>
      <c r="E2538">
        <v>1E-4</v>
      </c>
      <c r="F2538" t="s">
        <v>24</v>
      </c>
      <c r="G2538" t="s">
        <v>23</v>
      </c>
      <c r="H2538">
        <v>0.01</v>
      </c>
      <c r="I2538">
        <v>2</v>
      </c>
      <c r="J2538" t="s">
        <v>21</v>
      </c>
      <c r="K2538">
        <v>1</v>
      </c>
      <c r="L2538">
        <v>1.4883999999999999</v>
      </c>
      <c r="M2538">
        <v>0.99738000000000004</v>
      </c>
      <c r="N2538">
        <v>1.4882</v>
      </c>
    </row>
    <row r="2539" spans="1:14" x14ac:dyDescent="0.25">
      <c r="A2539" t="s">
        <v>697</v>
      </c>
      <c r="B2539" t="s">
        <v>102</v>
      </c>
      <c r="C2539">
        <v>0.1</v>
      </c>
      <c r="D2539">
        <v>1.04</v>
      </c>
      <c r="E2539">
        <v>1E-3</v>
      </c>
      <c r="F2539" t="s">
        <v>24</v>
      </c>
      <c r="G2539" t="s">
        <v>23</v>
      </c>
      <c r="H2539">
        <v>0.01</v>
      </c>
      <c r="I2539">
        <v>2</v>
      </c>
      <c r="J2539" t="s">
        <v>21</v>
      </c>
      <c r="K2539">
        <v>1.1829000000000001</v>
      </c>
      <c r="L2539">
        <v>1.4133</v>
      </c>
      <c r="M2539">
        <v>1.1409</v>
      </c>
      <c r="N2539">
        <v>1.4124000000000001</v>
      </c>
    </row>
    <row r="2540" spans="1:14" x14ac:dyDescent="0.25">
      <c r="A2540" t="s">
        <v>697</v>
      </c>
      <c r="B2540" t="s">
        <v>102</v>
      </c>
      <c r="C2540">
        <v>0.1</v>
      </c>
      <c r="D2540">
        <v>1.04</v>
      </c>
      <c r="E2540">
        <v>0.01</v>
      </c>
      <c r="F2540" t="s">
        <v>24</v>
      </c>
      <c r="G2540" t="s">
        <v>23</v>
      </c>
      <c r="H2540">
        <v>0.01</v>
      </c>
      <c r="I2540">
        <v>2</v>
      </c>
      <c r="J2540" t="s">
        <v>21</v>
      </c>
      <c r="K2540">
        <v>5.9116</v>
      </c>
      <c r="L2540">
        <v>0.47821000000000002</v>
      </c>
      <c r="M2540">
        <v>5.8383000000000003</v>
      </c>
      <c r="N2540">
        <v>0.47621000000000002</v>
      </c>
    </row>
    <row r="2541" spans="1:14" x14ac:dyDescent="0.25">
      <c r="A2541" t="s">
        <v>697</v>
      </c>
      <c r="B2541" t="s">
        <v>102</v>
      </c>
      <c r="C2541">
        <v>0.1</v>
      </c>
      <c r="D2541">
        <v>1.04</v>
      </c>
      <c r="E2541" s="168">
        <v>0.1</v>
      </c>
      <c r="F2541" t="s">
        <v>24</v>
      </c>
      <c r="G2541" t="s">
        <v>23</v>
      </c>
      <c r="H2541">
        <v>0.01</v>
      </c>
      <c r="I2541">
        <v>2</v>
      </c>
      <c r="J2541" t="s">
        <v>21</v>
      </c>
      <c r="K2541">
        <v>57.947000000000003</v>
      </c>
      <c r="L2541">
        <v>0.32961000000000001</v>
      </c>
      <c r="M2541">
        <v>57.91</v>
      </c>
      <c r="N2541">
        <v>0.32873000000000002</v>
      </c>
    </row>
    <row r="2542" spans="1:14" x14ac:dyDescent="0.25">
      <c r="A2542" t="s">
        <v>697</v>
      </c>
      <c r="B2542" t="s">
        <v>102</v>
      </c>
      <c r="C2542">
        <v>1</v>
      </c>
      <c r="D2542">
        <v>10.4</v>
      </c>
      <c r="E2542" s="168">
        <v>1E-4</v>
      </c>
      <c r="F2542" t="s">
        <v>24</v>
      </c>
      <c r="G2542" t="s">
        <v>23</v>
      </c>
      <c r="H2542">
        <v>0.01</v>
      </c>
      <c r="I2542">
        <v>2</v>
      </c>
      <c r="J2542" t="s">
        <v>21</v>
      </c>
      <c r="K2542">
        <v>18</v>
      </c>
      <c r="L2542">
        <v>1.4</v>
      </c>
      <c r="M2542">
        <v>17.128</v>
      </c>
      <c r="N2542">
        <v>1.4000999999999999</v>
      </c>
    </row>
    <row r="2543" spans="1:14" x14ac:dyDescent="0.25">
      <c r="A2543" t="s">
        <v>697</v>
      </c>
      <c r="B2543" t="s">
        <v>102</v>
      </c>
      <c r="C2543">
        <v>1</v>
      </c>
      <c r="D2543">
        <v>10.4</v>
      </c>
      <c r="E2543" s="168">
        <v>1E-3</v>
      </c>
      <c r="F2543" t="s">
        <v>24</v>
      </c>
      <c r="G2543" t="s">
        <v>23</v>
      </c>
      <c r="H2543">
        <v>0.01</v>
      </c>
      <c r="I2543">
        <v>2</v>
      </c>
      <c r="J2543" t="s">
        <v>21</v>
      </c>
      <c r="K2543">
        <v>18</v>
      </c>
      <c r="L2543">
        <v>1.3998999999999999</v>
      </c>
      <c r="M2543">
        <v>17.138000000000002</v>
      </c>
      <c r="N2543">
        <v>1.3996999999999999</v>
      </c>
    </row>
    <row r="2544" spans="1:14" x14ac:dyDescent="0.25">
      <c r="A2544" t="s">
        <v>697</v>
      </c>
      <c r="B2544" t="s">
        <v>102</v>
      </c>
      <c r="C2544">
        <v>1</v>
      </c>
      <c r="D2544">
        <v>10.4</v>
      </c>
      <c r="E2544">
        <v>0.01</v>
      </c>
      <c r="F2544" t="s">
        <v>24</v>
      </c>
      <c r="G2544" t="s">
        <v>23</v>
      </c>
      <c r="H2544">
        <v>0.01</v>
      </c>
      <c r="I2544">
        <v>2</v>
      </c>
      <c r="J2544" t="s">
        <v>21</v>
      </c>
      <c r="K2544">
        <v>18.047000000000001</v>
      </c>
      <c r="L2544">
        <v>1.3634999999999999</v>
      </c>
      <c r="M2544">
        <v>18.045000000000002</v>
      </c>
      <c r="N2544">
        <v>1.3626</v>
      </c>
    </row>
    <row r="2545" spans="1:14" x14ac:dyDescent="0.25">
      <c r="A2545" t="s">
        <v>697</v>
      </c>
      <c r="B2545" t="s">
        <v>102</v>
      </c>
      <c r="C2545">
        <v>1</v>
      </c>
      <c r="D2545">
        <v>10.4</v>
      </c>
      <c r="E2545">
        <v>0.1</v>
      </c>
      <c r="F2545" t="s">
        <v>24</v>
      </c>
      <c r="G2545" t="s">
        <v>23</v>
      </c>
      <c r="H2545">
        <v>0.01</v>
      </c>
      <c r="I2545">
        <v>2</v>
      </c>
      <c r="J2545" t="s">
        <v>21</v>
      </c>
      <c r="K2545">
        <v>60.057000000000002</v>
      </c>
      <c r="L2545">
        <v>0.58243</v>
      </c>
      <c r="M2545">
        <v>60.055</v>
      </c>
      <c r="N2545">
        <v>0.58052000000000004</v>
      </c>
    </row>
    <row r="2546" spans="1:14" x14ac:dyDescent="0.25">
      <c r="A2546" t="s">
        <v>697</v>
      </c>
      <c r="B2546" t="s">
        <v>102</v>
      </c>
      <c r="C2546">
        <v>1</v>
      </c>
      <c r="D2546">
        <v>10.4</v>
      </c>
      <c r="E2546" s="168">
        <v>1</v>
      </c>
      <c r="F2546" t="s">
        <v>24</v>
      </c>
      <c r="G2546" t="s">
        <v>23</v>
      </c>
      <c r="H2546">
        <v>0.01</v>
      </c>
      <c r="I2546">
        <v>2</v>
      </c>
      <c r="J2546" t="s">
        <v>21</v>
      </c>
      <c r="K2546">
        <v>579.27</v>
      </c>
      <c r="L2546">
        <v>0.34275</v>
      </c>
      <c r="M2546">
        <v>579.27</v>
      </c>
      <c r="N2546">
        <v>0.34186</v>
      </c>
    </row>
    <row r="2547" spans="1:14" x14ac:dyDescent="0.25">
      <c r="A2547" t="s">
        <v>697</v>
      </c>
      <c r="B2547" t="s">
        <v>25</v>
      </c>
      <c r="C2547">
        <v>1.0000000000000001E-9</v>
      </c>
      <c r="D2547">
        <v>1E-8</v>
      </c>
      <c r="E2547" s="168">
        <v>1.0000000000000002E-12</v>
      </c>
      <c r="F2547" t="s">
        <v>2481</v>
      </c>
      <c r="G2547" t="s">
        <v>26</v>
      </c>
      <c r="K2547">
        <v>3.5999999999999997E-2</v>
      </c>
      <c r="L2547">
        <v>6600000</v>
      </c>
      <c r="M2547">
        <v>3.5476000000000001E-2</v>
      </c>
      <c r="N2547">
        <v>6559300</v>
      </c>
    </row>
    <row r="2548" spans="1:14" x14ac:dyDescent="0.25">
      <c r="A2548" t="s">
        <v>697</v>
      </c>
      <c r="B2548" t="s">
        <v>25</v>
      </c>
      <c r="C2548">
        <v>1.0000000000000001E-9</v>
      </c>
      <c r="D2548">
        <v>1E-8</v>
      </c>
      <c r="E2548">
        <v>1.0000000000000001E-11</v>
      </c>
      <c r="F2548" t="s">
        <v>2481</v>
      </c>
      <c r="G2548" t="s">
        <v>26</v>
      </c>
      <c r="K2548">
        <v>3.5999999999999997E-2</v>
      </c>
      <c r="L2548">
        <v>6536700</v>
      </c>
      <c r="M2548">
        <v>3.5893000000000001E-2</v>
      </c>
      <c r="N2548">
        <v>6534200</v>
      </c>
    </row>
    <row r="2549" spans="1:14" x14ac:dyDescent="0.25">
      <c r="A2549" t="s">
        <v>697</v>
      </c>
      <c r="B2549" t="s">
        <v>25</v>
      </c>
      <c r="C2549">
        <v>1.0000000000000001E-9</v>
      </c>
      <c r="D2549">
        <v>1E-8</v>
      </c>
      <c r="E2549">
        <v>1E-10</v>
      </c>
      <c r="F2549" t="s">
        <v>2481</v>
      </c>
      <c r="G2549" t="s">
        <v>26</v>
      </c>
      <c r="K2549">
        <v>6.6424999999999998E-2</v>
      </c>
      <c r="L2549">
        <v>5023200</v>
      </c>
      <c r="M2549">
        <v>6.6402000000000003E-2</v>
      </c>
      <c r="N2549">
        <v>5012600</v>
      </c>
    </row>
    <row r="2550" spans="1:14" x14ac:dyDescent="0.25">
      <c r="A2550" t="s">
        <v>697</v>
      </c>
      <c r="B2550" t="s">
        <v>25</v>
      </c>
      <c r="C2550">
        <v>1.0000000000000001E-9</v>
      </c>
      <c r="D2550">
        <v>1E-8</v>
      </c>
      <c r="E2550">
        <v>1.0000000000000001E-9</v>
      </c>
      <c r="F2550" t="s">
        <v>2481</v>
      </c>
      <c r="G2550" t="s">
        <v>26</v>
      </c>
      <c r="K2550">
        <v>0.57862999999999998</v>
      </c>
      <c r="L2550">
        <v>1104800</v>
      </c>
      <c r="M2550">
        <v>0.57862999999999998</v>
      </c>
      <c r="N2550">
        <v>1095300</v>
      </c>
    </row>
    <row r="2551" spans="1:14" x14ac:dyDescent="0.25">
      <c r="A2551" t="s">
        <v>697</v>
      </c>
      <c r="B2551" t="s">
        <v>25</v>
      </c>
      <c r="C2551">
        <v>1.0000000000000001E-9</v>
      </c>
      <c r="D2551">
        <v>1E-8</v>
      </c>
      <c r="E2551" s="168">
        <v>1E-8</v>
      </c>
      <c r="F2551" t="s">
        <v>2481</v>
      </c>
      <c r="G2551" t="s">
        <v>26</v>
      </c>
      <c r="K2551">
        <v>5.7903000000000002</v>
      </c>
      <c r="L2551">
        <v>3024400</v>
      </c>
      <c r="M2551">
        <v>5.7903000000000002</v>
      </c>
      <c r="N2551">
        <v>3020500</v>
      </c>
    </row>
    <row r="2552" spans="1:14" x14ac:dyDescent="0.25">
      <c r="A2552" t="s">
        <v>697</v>
      </c>
      <c r="B2552" t="s">
        <v>25</v>
      </c>
      <c r="C2552">
        <v>1E-8</v>
      </c>
      <c r="D2552">
        <v>1.0000000000000001E-7</v>
      </c>
      <c r="E2552">
        <v>1.0000000000000001E-11</v>
      </c>
      <c r="F2552" t="s">
        <v>2481</v>
      </c>
      <c r="G2552" t="s">
        <v>26</v>
      </c>
      <c r="K2552">
        <v>0.5</v>
      </c>
      <c r="L2552">
        <v>5800000</v>
      </c>
      <c r="M2552">
        <v>0.48988999999999999</v>
      </c>
      <c r="N2552">
        <v>5801600</v>
      </c>
    </row>
    <row r="2553" spans="1:14" x14ac:dyDescent="0.25">
      <c r="A2553" t="s">
        <v>697</v>
      </c>
      <c r="B2553" t="s">
        <v>25</v>
      </c>
      <c r="C2553">
        <v>1E-8</v>
      </c>
      <c r="D2553">
        <v>1.0000000000000001E-7</v>
      </c>
      <c r="E2553">
        <v>1E-10</v>
      </c>
      <c r="F2553" t="s">
        <v>2481</v>
      </c>
      <c r="G2553" t="s">
        <v>26</v>
      </c>
      <c r="K2553">
        <v>0.5</v>
      </c>
      <c r="L2553">
        <v>5788200</v>
      </c>
      <c r="M2553">
        <v>0.49306</v>
      </c>
      <c r="N2553">
        <v>5785500</v>
      </c>
    </row>
    <row r="2554" spans="1:14" x14ac:dyDescent="0.25">
      <c r="A2554" t="s">
        <v>697</v>
      </c>
      <c r="B2554" t="s">
        <v>25</v>
      </c>
      <c r="C2554">
        <v>1E-8</v>
      </c>
      <c r="D2554">
        <v>1.0000000000000001E-7</v>
      </c>
      <c r="E2554">
        <v>1.0000000000000001E-9</v>
      </c>
      <c r="F2554" t="s">
        <v>2481</v>
      </c>
      <c r="G2554" t="s">
        <v>26</v>
      </c>
      <c r="K2554">
        <v>0.74933000000000005</v>
      </c>
      <c r="L2554">
        <v>4690300</v>
      </c>
      <c r="M2554">
        <v>0.74914000000000003</v>
      </c>
      <c r="N2554">
        <v>4679800</v>
      </c>
    </row>
    <row r="2555" spans="1:14" x14ac:dyDescent="0.25">
      <c r="A2555" t="s">
        <v>697</v>
      </c>
      <c r="B2555" t="s">
        <v>25</v>
      </c>
      <c r="C2555">
        <v>1E-8</v>
      </c>
      <c r="D2555">
        <v>1.0000000000000001E-7</v>
      </c>
      <c r="E2555">
        <v>1E-8</v>
      </c>
      <c r="F2555" t="s">
        <v>2481</v>
      </c>
      <c r="G2555" t="s">
        <v>26</v>
      </c>
      <c r="K2555">
        <v>5.7969999999999997</v>
      </c>
      <c r="L2555">
        <v>1102800</v>
      </c>
      <c r="M2555">
        <v>5.7969999999999997</v>
      </c>
      <c r="N2555">
        <v>1093300</v>
      </c>
    </row>
    <row r="2556" spans="1:14" x14ac:dyDescent="0.25">
      <c r="A2556" t="s">
        <v>697</v>
      </c>
      <c r="B2556" t="s">
        <v>25</v>
      </c>
      <c r="C2556">
        <v>1E-8</v>
      </c>
      <c r="D2556">
        <v>1.0000000000000001E-7</v>
      </c>
      <c r="E2556">
        <v>1.0000000000000001E-7</v>
      </c>
      <c r="F2556" t="s">
        <v>2481</v>
      </c>
      <c r="G2556" t="s">
        <v>26</v>
      </c>
      <c r="K2556">
        <v>57.904000000000003</v>
      </c>
      <c r="L2556">
        <v>3024300</v>
      </c>
      <c r="M2556">
        <v>57.904000000000003</v>
      </c>
      <c r="N2556">
        <v>3020400</v>
      </c>
    </row>
    <row r="2557" spans="1:14" x14ac:dyDescent="0.25">
      <c r="A2557" t="s">
        <v>697</v>
      </c>
      <c r="B2557" t="s">
        <v>25</v>
      </c>
      <c r="C2557">
        <v>1.0000000000000001E-7</v>
      </c>
      <c r="D2557">
        <v>9.9999999999999995E-7</v>
      </c>
      <c r="E2557">
        <v>1E-10</v>
      </c>
      <c r="F2557" t="s">
        <v>2481</v>
      </c>
      <c r="G2557" t="s">
        <v>26</v>
      </c>
      <c r="K2557">
        <v>6.2</v>
      </c>
      <c r="L2557">
        <v>5200000</v>
      </c>
      <c r="M2557">
        <v>6.1439000000000004</v>
      </c>
      <c r="N2557">
        <v>5209500</v>
      </c>
    </row>
    <row r="2558" spans="1:14" x14ac:dyDescent="0.25">
      <c r="A2558" t="s">
        <v>697</v>
      </c>
      <c r="B2558" t="s">
        <v>25</v>
      </c>
      <c r="C2558">
        <v>1.0000000000000001E-7</v>
      </c>
      <c r="D2558">
        <v>9.9999999999999995E-7</v>
      </c>
      <c r="E2558">
        <v>1.0000000000000001E-9</v>
      </c>
      <c r="F2558" t="s">
        <v>2481</v>
      </c>
      <c r="G2558" t="s">
        <v>26</v>
      </c>
      <c r="K2558">
        <v>6.2</v>
      </c>
      <c r="L2558">
        <v>5201100</v>
      </c>
      <c r="M2558">
        <v>6.1698000000000004</v>
      </c>
      <c r="N2558">
        <v>5198399.9999999991</v>
      </c>
    </row>
    <row r="2559" spans="1:14" x14ac:dyDescent="0.25">
      <c r="A2559" t="s">
        <v>697</v>
      </c>
      <c r="B2559" t="s">
        <v>25</v>
      </c>
      <c r="C2559">
        <v>1.0000000000000001E-7</v>
      </c>
      <c r="D2559">
        <v>9.9999999999999995E-7</v>
      </c>
      <c r="E2559">
        <v>1E-8</v>
      </c>
      <c r="F2559" t="s">
        <v>2481</v>
      </c>
      <c r="G2559" t="s">
        <v>26</v>
      </c>
      <c r="K2559">
        <v>8.3825000000000003</v>
      </c>
      <c r="L2559">
        <v>4378300</v>
      </c>
      <c r="M2559">
        <v>8.3808000000000007</v>
      </c>
      <c r="N2559">
        <v>4368200</v>
      </c>
    </row>
    <row r="2560" spans="1:14" x14ac:dyDescent="0.25">
      <c r="A2560" t="s">
        <v>697</v>
      </c>
      <c r="B2560" t="s">
        <v>25</v>
      </c>
      <c r="C2560">
        <v>1.0000000000000001E-7</v>
      </c>
      <c r="D2560">
        <v>9.9999999999999995E-7</v>
      </c>
      <c r="E2560">
        <v>1.0000000000000001E-7</v>
      </c>
      <c r="F2560" t="s">
        <v>2481</v>
      </c>
      <c r="G2560" t="s">
        <v>26</v>
      </c>
      <c r="K2560">
        <v>58.094000000000001</v>
      </c>
      <c r="L2560">
        <v>1100500</v>
      </c>
      <c r="M2560">
        <v>58.094000000000001</v>
      </c>
      <c r="N2560">
        <v>1091000</v>
      </c>
    </row>
    <row r="2561" spans="1:14" x14ac:dyDescent="0.25">
      <c r="A2561" t="s">
        <v>697</v>
      </c>
      <c r="B2561" t="s">
        <v>25</v>
      </c>
      <c r="C2561">
        <v>1.0000000000000001E-7</v>
      </c>
      <c r="D2561">
        <v>9.9999999999999995E-7</v>
      </c>
      <c r="E2561">
        <v>9.9999999999999995E-7</v>
      </c>
      <c r="F2561" t="s">
        <v>2481</v>
      </c>
      <c r="G2561" t="s">
        <v>26</v>
      </c>
      <c r="K2561">
        <v>579.04999999999995</v>
      </c>
      <c r="L2561">
        <v>3024199.9999999995</v>
      </c>
      <c r="M2561">
        <v>579.04999999999995</v>
      </c>
      <c r="N2561">
        <v>3020300</v>
      </c>
    </row>
    <row r="2562" spans="1:14" x14ac:dyDescent="0.25">
      <c r="A2562" t="s">
        <v>697</v>
      </c>
      <c r="B2562" t="s">
        <v>29</v>
      </c>
      <c r="C2562">
        <v>1</v>
      </c>
      <c r="D2562">
        <v>100000</v>
      </c>
      <c r="E2562">
        <v>1</v>
      </c>
      <c r="F2562" t="s">
        <v>20</v>
      </c>
      <c r="G2562" t="s">
        <v>20</v>
      </c>
      <c r="K2562">
        <v>0.87</v>
      </c>
      <c r="L2562">
        <v>1.5999999999999999E-5</v>
      </c>
      <c r="M2562">
        <v>0.81637999999999999</v>
      </c>
      <c r="N2562">
        <v>1.6364000000000001E-5</v>
      </c>
    </row>
    <row r="2563" spans="1:14" x14ac:dyDescent="0.25">
      <c r="A2563" t="s">
        <v>697</v>
      </c>
      <c r="B2563" t="s">
        <v>29</v>
      </c>
      <c r="C2563">
        <v>1</v>
      </c>
      <c r="D2563">
        <v>100000</v>
      </c>
      <c r="E2563">
        <v>10</v>
      </c>
      <c r="F2563" t="s">
        <v>20</v>
      </c>
      <c r="G2563" t="s">
        <v>20</v>
      </c>
      <c r="K2563">
        <v>5.8379000000000003</v>
      </c>
      <c r="L2563">
        <v>4.8237000000000001E-6</v>
      </c>
      <c r="M2563">
        <v>5.8243</v>
      </c>
      <c r="N2563">
        <v>4.6826000000000007E-6</v>
      </c>
    </row>
    <row r="2564" spans="1:14" x14ac:dyDescent="0.25">
      <c r="A2564" t="s">
        <v>697</v>
      </c>
      <c r="B2564" t="s">
        <v>29</v>
      </c>
      <c r="C2564">
        <v>1</v>
      </c>
      <c r="D2564">
        <v>100000</v>
      </c>
      <c r="E2564">
        <v>100</v>
      </c>
      <c r="F2564" t="s">
        <v>20</v>
      </c>
      <c r="G2564" t="s">
        <v>20</v>
      </c>
      <c r="K2564">
        <v>58.005000000000003</v>
      </c>
      <c r="L2564">
        <v>3.1698999999999999E-6</v>
      </c>
      <c r="M2564">
        <v>58</v>
      </c>
      <c r="N2564">
        <v>3.1064999999999998E-6</v>
      </c>
    </row>
    <row r="2565" spans="1:14" x14ac:dyDescent="0.25">
      <c r="A2565" t="s">
        <v>697</v>
      </c>
      <c r="B2565" t="s">
        <v>29</v>
      </c>
      <c r="C2565">
        <v>1</v>
      </c>
      <c r="D2565">
        <v>100000</v>
      </c>
      <c r="E2565">
        <v>1000</v>
      </c>
      <c r="F2565" t="s">
        <v>20</v>
      </c>
      <c r="G2565" t="s">
        <v>20</v>
      </c>
      <c r="K2565">
        <v>579.98</v>
      </c>
      <c r="L2565">
        <v>2.6531000000000001E-5</v>
      </c>
      <c r="M2565">
        <v>579.97</v>
      </c>
      <c r="N2565">
        <v>2.6505000000000001E-5</v>
      </c>
    </row>
    <row r="2566" spans="1:14" x14ac:dyDescent="0.25">
      <c r="A2566" t="s">
        <v>697</v>
      </c>
      <c r="B2566" t="s">
        <v>29</v>
      </c>
      <c r="C2566">
        <v>1</v>
      </c>
      <c r="D2566">
        <v>100000</v>
      </c>
      <c r="E2566">
        <v>10000</v>
      </c>
      <c r="F2566" t="s">
        <v>20</v>
      </c>
      <c r="G2566" t="s">
        <v>20</v>
      </c>
      <c r="K2566">
        <v>5799.7</v>
      </c>
      <c r="L2566">
        <v>2.6461000000000003E-4</v>
      </c>
      <c r="M2566">
        <v>5799.7</v>
      </c>
      <c r="N2566">
        <v>2.6459999999999998E-4</v>
      </c>
    </row>
    <row r="2567" spans="1:14" x14ac:dyDescent="0.25">
      <c r="A2567" t="s">
        <v>697</v>
      </c>
      <c r="B2567" t="s">
        <v>893</v>
      </c>
      <c r="C2567">
        <v>1</v>
      </c>
      <c r="D2567">
        <v>100</v>
      </c>
      <c r="E2567">
        <v>1</v>
      </c>
      <c r="F2567" t="s">
        <v>16</v>
      </c>
      <c r="G2567" t="s">
        <v>16</v>
      </c>
      <c r="K2567">
        <v>1.5</v>
      </c>
      <c r="L2567">
        <v>1.0999999999999999E-2</v>
      </c>
      <c r="M2567">
        <v>1.4054</v>
      </c>
      <c r="N2567">
        <v>1.0453E-2</v>
      </c>
    </row>
    <row r="2568" spans="1:14" x14ac:dyDescent="0.25">
      <c r="A2568" t="s">
        <v>697</v>
      </c>
      <c r="B2568" t="s">
        <v>893</v>
      </c>
      <c r="C2568">
        <v>1</v>
      </c>
      <c r="D2568">
        <v>100</v>
      </c>
      <c r="E2568">
        <v>10</v>
      </c>
      <c r="F2568" t="s">
        <v>16</v>
      </c>
      <c r="G2568" t="s">
        <v>16</v>
      </c>
      <c r="K2568">
        <v>5.9149000000000003</v>
      </c>
      <c r="L2568">
        <v>3.8256000000000002E-3</v>
      </c>
      <c r="M2568">
        <v>5.9069000000000003</v>
      </c>
      <c r="N2568">
        <v>3.6668E-3</v>
      </c>
    </row>
    <row r="2569" spans="1:14" x14ac:dyDescent="0.25">
      <c r="A2569" t="s">
        <v>697</v>
      </c>
      <c r="B2569" t="s">
        <v>893</v>
      </c>
      <c r="C2569">
        <v>1</v>
      </c>
      <c r="D2569">
        <v>100</v>
      </c>
      <c r="E2569">
        <v>100</v>
      </c>
      <c r="F2569" t="s">
        <v>16</v>
      </c>
      <c r="G2569" t="s">
        <v>16</v>
      </c>
      <c r="K2569">
        <v>57.917999999999999</v>
      </c>
      <c r="L2569">
        <v>3.3655999999999998E-3</v>
      </c>
      <c r="M2569">
        <v>57.914999999999999</v>
      </c>
      <c r="N2569">
        <v>3.2951999999999999E-3</v>
      </c>
    </row>
    <row r="2570" spans="1:14" x14ac:dyDescent="0.25">
      <c r="A2570" t="s">
        <v>697</v>
      </c>
      <c r="B2570" t="s">
        <v>893</v>
      </c>
      <c r="C2570">
        <v>100</v>
      </c>
      <c r="D2570">
        <v>250</v>
      </c>
      <c r="E2570">
        <v>1</v>
      </c>
      <c r="F2570" t="s">
        <v>16</v>
      </c>
      <c r="G2570" t="s">
        <v>16</v>
      </c>
      <c r="K2570">
        <v>1.4</v>
      </c>
      <c r="L2570">
        <v>1.0999999999999999E-2</v>
      </c>
      <c r="M2570">
        <v>1.3332999999999999</v>
      </c>
      <c r="N2570">
        <v>1.1162E-2</v>
      </c>
    </row>
    <row r="2571" spans="1:14" x14ac:dyDescent="0.25">
      <c r="A2571" t="s">
        <v>697</v>
      </c>
      <c r="B2571" t="s">
        <v>893</v>
      </c>
      <c r="C2571">
        <v>100</v>
      </c>
      <c r="D2571">
        <v>250</v>
      </c>
      <c r="E2571">
        <v>10</v>
      </c>
      <c r="F2571" t="s">
        <v>16</v>
      </c>
      <c r="G2571" t="s">
        <v>16</v>
      </c>
      <c r="K2571">
        <v>5.6898999999999997</v>
      </c>
      <c r="L2571">
        <v>5.7678E-3</v>
      </c>
      <c r="M2571">
        <v>5.6798000000000002</v>
      </c>
      <c r="N2571">
        <v>5.6527000000000001E-3</v>
      </c>
    </row>
    <row r="2572" spans="1:14" x14ac:dyDescent="0.25">
      <c r="A2572" t="s">
        <v>697</v>
      </c>
      <c r="B2572" t="s">
        <v>893</v>
      </c>
      <c r="C2572">
        <v>100</v>
      </c>
      <c r="D2572">
        <v>250</v>
      </c>
      <c r="E2572">
        <v>100</v>
      </c>
      <c r="F2572" t="s">
        <v>16</v>
      </c>
      <c r="G2572" t="s">
        <v>16</v>
      </c>
      <c r="K2572">
        <v>57.719000000000001</v>
      </c>
      <c r="L2572">
        <v>2.4580000000000001E-3</v>
      </c>
      <c r="M2572">
        <v>57.716000000000001</v>
      </c>
      <c r="N2572">
        <v>2.3936000000000001E-3</v>
      </c>
    </row>
    <row r="2573" spans="1:14" x14ac:dyDescent="0.25">
      <c r="A2573" t="s">
        <v>697</v>
      </c>
      <c r="B2573" t="s">
        <v>893</v>
      </c>
      <c r="C2573">
        <v>250</v>
      </c>
      <c r="D2573">
        <v>500</v>
      </c>
      <c r="E2573">
        <v>1</v>
      </c>
      <c r="F2573" t="s">
        <v>16</v>
      </c>
      <c r="G2573" t="s">
        <v>16</v>
      </c>
      <c r="K2573">
        <v>1.5</v>
      </c>
      <c r="L2573">
        <v>1.0999999999999999E-2</v>
      </c>
      <c r="M2573">
        <v>1.2696000000000001</v>
      </c>
      <c r="N2573">
        <v>1.1414000000000001E-2</v>
      </c>
    </row>
    <row r="2574" spans="1:14" x14ac:dyDescent="0.25">
      <c r="A2574" t="s">
        <v>697</v>
      </c>
      <c r="B2574" t="s">
        <v>893</v>
      </c>
      <c r="C2574">
        <v>250</v>
      </c>
      <c r="D2574">
        <v>500</v>
      </c>
      <c r="E2574">
        <v>10</v>
      </c>
      <c r="F2574" t="s">
        <v>16</v>
      </c>
      <c r="G2574" t="s">
        <v>16</v>
      </c>
      <c r="K2574">
        <v>5.1032000000000002</v>
      </c>
      <c r="L2574">
        <v>8.0275999999999993E-3</v>
      </c>
      <c r="M2574">
        <v>5.0880999999999998</v>
      </c>
      <c r="N2574">
        <v>7.9319999999999998E-3</v>
      </c>
    </row>
    <row r="2575" spans="1:14" x14ac:dyDescent="0.25">
      <c r="A2575" t="s">
        <v>697</v>
      </c>
      <c r="B2575" t="s">
        <v>893</v>
      </c>
      <c r="C2575">
        <v>250</v>
      </c>
      <c r="D2575">
        <v>500</v>
      </c>
      <c r="E2575">
        <v>100</v>
      </c>
      <c r="F2575" t="s">
        <v>16</v>
      </c>
      <c r="G2575" t="s">
        <v>16</v>
      </c>
      <c r="K2575">
        <v>57.497</v>
      </c>
      <c r="L2575">
        <v>2.2225000000000001E-3</v>
      </c>
      <c r="M2575">
        <v>57.502000000000002</v>
      </c>
      <c r="N2575">
        <v>2.1424999999999999E-3</v>
      </c>
    </row>
    <row r="2576" spans="1:14" x14ac:dyDescent="0.25">
      <c r="A2576" t="s">
        <v>697</v>
      </c>
      <c r="B2576" t="s">
        <v>903</v>
      </c>
      <c r="C2576">
        <v>500</v>
      </c>
      <c r="D2576">
        <v>1000</v>
      </c>
      <c r="E2576">
        <v>1</v>
      </c>
      <c r="F2576" t="s">
        <v>16</v>
      </c>
      <c r="G2576" t="s">
        <v>16</v>
      </c>
      <c r="K2576">
        <v>1.8</v>
      </c>
      <c r="L2576">
        <v>1.0999999999999999E-2</v>
      </c>
      <c r="M2576">
        <v>1.2242</v>
      </c>
      <c r="N2576">
        <v>1.1504E-2</v>
      </c>
    </row>
    <row r="2577" spans="1:14" x14ac:dyDescent="0.25">
      <c r="A2577" t="s">
        <v>697</v>
      </c>
      <c r="B2577" t="s">
        <v>903</v>
      </c>
      <c r="C2577">
        <v>500</v>
      </c>
      <c r="D2577">
        <v>1000</v>
      </c>
      <c r="E2577">
        <v>10</v>
      </c>
      <c r="F2577" t="s">
        <v>16</v>
      </c>
      <c r="G2577" t="s">
        <v>16</v>
      </c>
      <c r="K2577">
        <v>4.1692999999999998</v>
      </c>
      <c r="L2577">
        <v>9.8749000000000007E-3</v>
      </c>
      <c r="M2577">
        <v>4.0987</v>
      </c>
      <c r="N2577">
        <v>9.8767000000000004E-3</v>
      </c>
    </row>
    <row r="2578" spans="1:14" x14ac:dyDescent="0.25">
      <c r="A2578" t="s">
        <v>697</v>
      </c>
      <c r="B2578" t="s">
        <v>903</v>
      </c>
      <c r="C2578">
        <v>500</v>
      </c>
      <c r="D2578">
        <v>1000</v>
      </c>
      <c r="E2578">
        <v>100</v>
      </c>
      <c r="F2578" t="s">
        <v>16</v>
      </c>
      <c r="G2578" t="s">
        <v>16</v>
      </c>
      <c r="K2578">
        <v>57.066000000000003</v>
      </c>
      <c r="L2578">
        <v>2.4926000000000002E-3</v>
      </c>
      <c r="M2578">
        <v>57.040999999999997</v>
      </c>
      <c r="N2578">
        <v>2.4497E-3</v>
      </c>
    </row>
    <row r="2579" spans="1:14" x14ac:dyDescent="0.25">
      <c r="A2579" t="s">
        <v>697</v>
      </c>
      <c r="B2579" t="s">
        <v>907</v>
      </c>
      <c r="C2579">
        <v>250000</v>
      </c>
      <c r="D2579">
        <v>100000000</v>
      </c>
      <c r="E2579">
        <v>10000</v>
      </c>
      <c r="F2579" t="s">
        <v>104</v>
      </c>
      <c r="G2579" t="s">
        <v>105</v>
      </c>
      <c r="K2579">
        <v>18</v>
      </c>
      <c r="L2579">
        <v>9.2E-6</v>
      </c>
      <c r="M2579">
        <v>13.773</v>
      </c>
      <c r="N2579">
        <v>9.2419000000000004E-6</v>
      </c>
    </row>
    <row r="2580" spans="1:14" x14ac:dyDescent="0.25">
      <c r="A2580" t="s">
        <v>697</v>
      </c>
      <c r="B2580" t="s">
        <v>907</v>
      </c>
      <c r="C2580">
        <v>250000</v>
      </c>
      <c r="D2580">
        <v>100000000</v>
      </c>
      <c r="E2580">
        <v>100000</v>
      </c>
      <c r="F2580" t="s">
        <v>104</v>
      </c>
      <c r="G2580" t="s">
        <v>105</v>
      </c>
      <c r="K2580">
        <v>57.523000000000003</v>
      </c>
      <c r="L2580">
        <v>8.8223000000000002E-6</v>
      </c>
      <c r="M2580">
        <v>57.453000000000003</v>
      </c>
      <c r="N2580">
        <v>8.8227999999999996E-6</v>
      </c>
    </row>
    <row r="2581" spans="1:14" x14ac:dyDescent="0.25">
      <c r="A2581" t="s">
        <v>697</v>
      </c>
      <c r="B2581" t="s">
        <v>907</v>
      </c>
      <c r="C2581">
        <v>250000</v>
      </c>
      <c r="D2581">
        <v>100000000</v>
      </c>
      <c r="E2581">
        <v>1000000</v>
      </c>
      <c r="F2581" t="s">
        <v>104</v>
      </c>
      <c r="G2581" t="s">
        <v>105</v>
      </c>
      <c r="K2581">
        <v>576.26</v>
      </c>
      <c r="L2581">
        <v>5.2658999999999998E-6</v>
      </c>
      <c r="M2581">
        <v>576.24</v>
      </c>
      <c r="N2581">
        <v>5.2654999999999998E-6</v>
      </c>
    </row>
    <row r="2582" spans="1:14" x14ac:dyDescent="0.25">
      <c r="A2582" t="s">
        <v>697</v>
      </c>
      <c r="B2582" t="s">
        <v>907</v>
      </c>
      <c r="C2582">
        <v>250000</v>
      </c>
      <c r="D2582">
        <v>100000000</v>
      </c>
      <c r="E2582">
        <v>10000000</v>
      </c>
      <c r="F2582" t="s">
        <v>104</v>
      </c>
      <c r="G2582" t="s">
        <v>105</v>
      </c>
      <c r="K2582">
        <v>5775</v>
      </c>
      <c r="L2582">
        <v>1.0208E-6</v>
      </c>
      <c r="M2582">
        <v>5775</v>
      </c>
      <c r="N2582">
        <v>1.0204E-6</v>
      </c>
    </row>
    <row r="2583" spans="1:14" x14ac:dyDescent="0.25">
      <c r="A2583" t="s">
        <v>697</v>
      </c>
      <c r="B2583" t="s">
        <v>907</v>
      </c>
      <c r="C2583">
        <v>100000000</v>
      </c>
      <c r="D2583">
        <v>250000000</v>
      </c>
      <c r="E2583">
        <v>10000</v>
      </c>
      <c r="F2583" t="s">
        <v>104</v>
      </c>
      <c r="G2583" t="s">
        <v>105</v>
      </c>
      <c r="K2583">
        <v>14</v>
      </c>
      <c r="L2583">
        <v>1.1E-5</v>
      </c>
      <c r="M2583">
        <v>13.510999999999999</v>
      </c>
      <c r="N2583">
        <v>1.0788000000000001E-5</v>
      </c>
    </row>
    <row r="2584" spans="1:14" x14ac:dyDescent="0.25">
      <c r="A2584" t="s">
        <v>697</v>
      </c>
      <c r="B2584" t="s">
        <v>907</v>
      </c>
      <c r="C2584">
        <v>100000000</v>
      </c>
      <c r="D2584">
        <v>250000000</v>
      </c>
      <c r="E2584">
        <v>100000</v>
      </c>
      <c r="F2584" t="s">
        <v>104</v>
      </c>
      <c r="G2584" t="s">
        <v>105</v>
      </c>
      <c r="K2584">
        <v>57.137999999999998</v>
      </c>
      <c r="L2584">
        <v>1.0616E-5</v>
      </c>
      <c r="M2584">
        <v>57.125</v>
      </c>
      <c r="N2584">
        <v>1.0616E-5</v>
      </c>
    </row>
    <row r="2585" spans="1:14" x14ac:dyDescent="0.25">
      <c r="A2585" t="s">
        <v>697</v>
      </c>
      <c r="B2585" t="s">
        <v>907</v>
      </c>
      <c r="C2585">
        <v>100000000</v>
      </c>
      <c r="D2585">
        <v>250000000</v>
      </c>
      <c r="E2585">
        <v>1000000</v>
      </c>
      <c r="F2585" t="s">
        <v>104</v>
      </c>
      <c r="G2585" t="s">
        <v>105</v>
      </c>
      <c r="K2585">
        <v>575.4</v>
      </c>
      <c r="L2585">
        <v>8.7861000000000005E-6</v>
      </c>
      <c r="M2585">
        <v>575.35</v>
      </c>
      <c r="N2585">
        <v>8.7861000000000005E-6</v>
      </c>
    </row>
    <row r="2586" spans="1:14" x14ac:dyDescent="0.25">
      <c r="A2586" t="s">
        <v>697</v>
      </c>
      <c r="B2586" t="s">
        <v>907</v>
      </c>
      <c r="C2586">
        <v>100000000</v>
      </c>
      <c r="D2586">
        <v>250000000</v>
      </c>
      <c r="E2586">
        <v>10000000</v>
      </c>
      <c r="F2586" t="s">
        <v>104</v>
      </c>
      <c r="G2586" t="s">
        <v>105</v>
      </c>
      <c r="K2586">
        <v>5773</v>
      </c>
      <c r="L2586">
        <v>2.5170000000000002E-6</v>
      </c>
      <c r="M2586">
        <v>5772.9</v>
      </c>
      <c r="N2586">
        <v>2.5167E-6</v>
      </c>
    </row>
    <row r="2587" spans="1:14" x14ac:dyDescent="0.25">
      <c r="A2587" t="s">
        <v>697</v>
      </c>
      <c r="B2587" t="s">
        <v>907</v>
      </c>
      <c r="C2587">
        <v>100000000</v>
      </c>
      <c r="D2587">
        <v>250000000</v>
      </c>
      <c r="E2587">
        <v>100000000</v>
      </c>
      <c r="F2587" t="s">
        <v>104</v>
      </c>
      <c r="G2587" t="s">
        <v>105</v>
      </c>
      <c r="K2587">
        <v>57896</v>
      </c>
      <c r="L2587">
        <v>1.3129000000000002E-6</v>
      </c>
      <c r="M2587">
        <v>57896</v>
      </c>
      <c r="N2587">
        <v>1.3127999999999999E-6</v>
      </c>
    </row>
    <row r="2588" spans="1:14" x14ac:dyDescent="0.25">
      <c r="A2588" t="s">
        <v>697</v>
      </c>
      <c r="B2588" t="s">
        <v>907</v>
      </c>
      <c r="C2588">
        <v>250000000</v>
      </c>
      <c r="D2588">
        <v>500000000</v>
      </c>
      <c r="E2588">
        <v>10000</v>
      </c>
      <c r="F2588" t="s">
        <v>104</v>
      </c>
      <c r="G2588" t="s">
        <v>105</v>
      </c>
      <c r="K2588">
        <v>18</v>
      </c>
      <c r="L2588">
        <v>1.1E-5</v>
      </c>
      <c r="M2588">
        <v>12.763999999999999</v>
      </c>
      <c r="N2588">
        <v>1.1008999999999999E-5</v>
      </c>
    </row>
    <row r="2589" spans="1:14" x14ac:dyDescent="0.25">
      <c r="A2589" t="s">
        <v>697</v>
      </c>
      <c r="B2589" t="s">
        <v>907</v>
      </c>
      <c r="C2589">
        <v>250000000</v>
      </c>
      <c r="D2589">
        <v>500000000</v>
      </c>
      <c r="E2589">
        <v>100000</v>
      </c>
      <c r="F2589" t="s">
        <v>104</v>
      </c>
      <c r="G2589" t="s">
        <v>105</v>
      </c>
      <c r="K2589">
        <v>55.079000000000001</v>
      </c>
      <c r="L2589">
        <v>1.0925000000000001E-5</v>
      </c>
      <c r="M2589">
        <v>54.77</v>
      </c>
      <c r="N2589">
        <v>1.0926E-5</v>
      </c>
    </row>
    <row r="2590" spans="1:14" x14ac:dyDescent="0.25">
      <c r="A2590" t="s">
        <v>697</v>
      </c>
      <c r="B2590" t="s">
        <v>907</v>
      </c>
      <c r="C2590">
        <v>250000000</v>
      </c>
      <c r="D2590">
        <v>500000000</v>
      </c>
      <c r="E2590">
        <v>1000000</v>
      </c>
      <c r="F2590" t="s">
        <v>104</v>
      </c>
      <c r="G2590" t="s">
        <v>105</v>
      </c>
      <c r="K2590">
        <v>572.66999999999996</v>
      </c>
      <c r="L2590">
        <v>9.9500999999999998E-6</v>
      </c>
      <c r="M2590">
        <v>572.64</v>
      </c>
      <c r="N2590">
        <v>9.9500999999999998E-6</v>
      </c>
    </row>
    <row r="2591" spans="1:14" x14ac:dyDescent="0.25">
      <c r="A2591" t="s">
        <v>697</v>
      </c>
      <c r="B2591" t="s">
        <v>907</v>
      </c>
      <c r="C2591">
        <v>250000000</v>
      </c>
      <c r="D2591">
        <v>500000000</v>
      </c>
      <c r="E2591">
        <v>10000000</v>
      </c>
      <c r="F2591" t="s">
        <v>104</v>
      </c>
      <c r="G2591" t="s">
        <v>105</v>
      </c>
      <c r="K2591">
        <v>5771.4</v>
      </c>
      <c r="L2591">
        <v>4.4676000000000002E-6</v>
      </c>
      <c r="M2591">
        <v>5771.3</v>
      </c>
      <c r="N2591">
        <v>4.4673999999999998E-6</v>
      </c>
    </row>
    <row r="2592" spans="1:14" x14ac:dyDescent="0.25">
      <c r="A2592" t="s">
        <v>697</v>
      </c>
      <c r="B2592" t="s">
        <v>907</v>
      </c>
      <c r="C2592">
        <v>500000000</v>
      </c>
      <c r="D2592">
        <v>1000000000</v>
      </c>
      <c r="E2592">
        <v>10000</v>
      </c>
      <c r="F2592" t="s">
        <v>104</v>
      </c>
      <c r="G2592" t="s">
        <v>105</v>
      </c>
      <c r="K2592">
        <v>25</v>
      </c>
      <c r="L2592">
        <v>1.1E-5</v>
      </c>
      <c r="M2592">
        <v>-76.510000000000005</v>
      </c>
      <c r="N2592">
        <v>1.1211E-5</v>
      </c>
    </row>
    <row r="2593" spans="1:14" x14ac:dyDescent="0.25">
      <c r="A2593" t="s">
        <v>697</v>
      </c>
      <c r="B2593" t="s">
        <v>907</v>
      </c>
      <c r="C2593">
        <v>500000000</v>
      </c>
      <c r="D2593">
        <v>1000000000</v>
      </c>
      <c r="E2593">
        <v>100000</v>
      </c>
      <c r="F2593" t="s">
        <v>104</v>
      </c>
      <c r="G2593" t="s">
        <v>105</v>
      </c>
      <c r="K2593">
        <v>25</v>
      </c>
      <c r="L2593">
        <v>1.1209000000000001E-5</v>
      </c>
      <c r="M2593">
        <v>-75.391000000000005</v>
      </c>
      <c r="N2593">
        <v>1.1209000000000001E-5</v>
      </c>
    </row>
    <row r="2594" spans="1:14" x14ac:dyDescent="0.25">
      <c r="A2594" t="s">
        <v>697</v>
      </c>
      <c r="B2594" t="s">
        <v>907</v>
      </c>
      <c r="C2594">
        <v>500000000</v>
      </c>
      <c r="D2594">
        <v>1000000000</v>
      </c>
      <c r="E2594">
        <v>1000000</v>
      </c>
      <c r="F2594" t="s">
        <v>104</v>
      </c>
      <c r="G2594" t="s">
        <v>105</v>
      </c>
      <c r="K2594">
        <v>25</v>
      </c>
      <c r="L2594">
        <v>1.1044999999999998E-5</v>
      </c>
      <c r="M2594">
        <v>24.396000000000001</v>
      </c>
      <c r="N2594">
        <v>1.1044999999999998E-5</v>
      </c>
    </row>
    <row r="2595" spans="1:14" x14ac:dyDescent="0.25">
      <c r="A2595" t="s">
        <v>697</v>
      </c>
      <c r="B2595" t="s">
        <v>907</v>
      </c>
      <c r="C2595">
        <v>500000000</v>
      </c>
      <c r="D2595">
        <v>1000000000</v>
      </c>
      <c r="E2595">
        <v>10000000</v>
      </c>
      <c r="F2595" t="s">
        <v>104</v>
      </c>
      <c r="G2595" t="s">
        <v>105</v>
      </c>
      <c r="K2595">
        <v>5114.5</v>
      </c>
      <c r="L2595">
        <v>7.3429999999999998E-6</v>
      </c>
      <c r="M2595">
        <v>5114.5</v>
      </c>
      <c r="N2595">
        <v>7.3429000000000005E-6</v>
      </c>
    </row>
    <row r="2596" spans="1:14" x14ac:dyDescent="0.25">
      <c r="A2596" t="s">
        <v>697</v>
      </c>
      <c r="B2596" t="s">
        <v>907</v>
      </c>
      <c r="C2596">
        <v>500000000</v>
      </c>
      <c r="D2596">
        <v>1000000000</v>
      </c>
      <c r="E2596">
        <v>100000000</v>
      </c>
      <c r="F2596" t="s">
        <v>104</v>
      </c>
      <c r="G2596" t="s">
        <v>105</v>
      </c>
      <c r="K2596">
        <v>57638</v>
      </c>
      <c r="L2596">
        <v>1.4394999999999999E-6</v>
      </c>
      <c r="M2596">
        <v>57638</v>
      </c>
      <c r="N2596">
        <v>1.4394999999999999E-6</v>
      </c>
    </row>
    <row r="2597" spans="1:14" x14ac:dyDescent="0.25">
      <c r="A2597" t="s">
        <v>697</v>
      </c>
      <c r="B2597" t="s">
        <v>926</v>
      </c>
      <c r="C2597">
        <v>-346</v>
      </c>
      <c r="D2597">
        <v>-148</v>
      </c>
      <c r="E2597">
        <v>0.1</v>
      </c>
      <c r="F2597" t="s">
        <v>69</v>
      </c>
      <c r="G2597" t="s">
        <v>69</v>
      </c>
      <c r="K2597">
        <v>2.416772044</v>
      </c>
      <c r="L2597">
        <v>0</v>
      </c>
      <c r="M2597">
        <v>2.4144755120000001</v>
      </c>
      <c r="N2597">
        <v>0</v>
      </c>
    </row>
    <row r="2598" spans="1:14" x14ac:dyDescent="0.25">
      <c r="A2598" t="s">
        <v>697</v>
      </c>
      <c r="B2598" t="s">
        <v>926</v>
      </c>
      <c r="C2598">
        <v>-148</v>
      </c>
      <c r="D2598">
        <v>302</v>
      </c>
      <c r="E2598">
        <v>0.1</v>
      </c>
      <c r="F2598" t="s">
        <v>69</v>
      </c>
      <c r="G2598" t="s">
        <v>69</v>
      </c>
      <c r="K2598">
        <v>1.9165327860000001</v>
      </c>
      <c r="L2598">
        <v>0</v>
      </c>
      <c r="M2598">
        <v>1.9144511769999999</v>
      </c>
      <c r="N2598">
        <v>0</v>
      </c>
    </row>
    <row r="2599" spans="1:14" x14ac:dyDescent="0.25">
      <c r="A2599" t="s">
        <v>697</v>
      </c>
      <c r="B2599" t="s">
        <v>926</v>
      </c>
      <c r="C2599">
        <v>302</v>
      </c>
      <c r="D2599">
        <v>1400</v>
      </c>
      <c r="E2599">
        <v>0.1</v>
      </c>
      <c r="F2599" t="s">
        <v>69</v>
      </c>
      <c r="G2599" t="s">
        <v>69</v>
      </c>
      <c r="K2599">
        <v>2.039283008</v>
      </c>
      <c r="L2599">
        <v>0</v>
      </c>
      <c r="M2599">
        <v>2.038730363</v>
      </c>
      <c r="N2599">
        <v>0</v>
      </c>
    </row>
    <row r="2600" spans="1:14" x14ac:dyDescent="0.25">
      <c r="A2600" t="s">
        <v>697</v>
      </c>
      <c r="B2600" t="s">
        <v>926</v>
      </c>
      <c r="C2600">
        <v>1400</v>
      </c>
      <c r="D2600">
        <v>2192</v>
      </c>
      <c r="E2600">
        <v>0.1</v>
      </c>
      <c r="F2600" t="s">
        <v>69</v>
      </c>
      <c r="G2600" t="s">
        <v>69</v>
      </c>
      <c r="K2600">
        <v>2.2469486550000002</v>
      </c>
      <c r="L2600">
        <v>0</v>
      </c>
      <c r="M2600">
        <v>2.246447098</v>
      </c>
      <c r="N2600">
        <v>0</v>
      </c>
    </row>
    <row r="2601" spans="1:14" x14ac:dyDescent="0.25">
      <c r="A2601" t="s">
        <v>697</v>
      </c>
      <c r="B2601" t="s">
        <v>926</v>
      </c>
      <c r="C2601">
        <v>-346</v>
      </c>
      <c r="D2601">
        <v>-148</v>
      </c>
      <c r="E2601">
        <v>1</v>
      </c>
      <c r="F2601" t="s">
        <v>69</v>
      </c>
      <c r="G2601" t="s">
        <v>69</v>
      </c>
      <c r="K2601">
        <v>2.4907975520000001</v>
      </c>
      <c r="L2601">
        <v>0</v>
      </c>
      <c r="M2601">
        <v>2.4818726799999999</v>
      </c>
      <c r="N2601">
        <v>0</v>
      </c>
    </row>
    <row r="2602" spans="1:14" x14ac:dyDescent="0.25">
      <c r="A2602" t="s">
        <v>697</v>
      </c>
      <c r="B2602" t="s">
        <v>926</v>
      </c>
      <c r="C2602">
        <v>-148</v>
      </c>
      <c r="D2602">
        <v>302</v>
      </c>
      <c r="E2602">
        <v>1</v>
      </c>
      <c r="F2602" t="s">
        <v>69</v>
      </c>
      <c r="G2602" t="s">
        <v>69</v>
      </c>
      <c r="K2602">
        <v>2.0067440680000002</v>
      </c>
      <c r="L2602">
        <v>0</v>
      </c>
      <c r="M2602">
        <v>1.9987804549999999</v>
      </c>
      <c r="N2602">
        <v>0</v>
      </c>
    </row>
    <row r="2603" spans="1:14" x14ac:dyDescent="0.25">
      <c r="A2603" t="s">
        <v>697</v>
      </c>
      <c r="B2603" t="s">
        <v>926</v>
      </c>
      <c r="C2603">
        <v>302</v>
      </c>
      <c r="D2603">
        <v>1400</v>
      </c>
      <c r="E2603">
        <v>1</v>
      </c>
      <c r="F2603" t="s">
        <v>69</v>
      </c>
      <c r="G2603" t="s">
        <v>69</v>
      </c>
      <c r="K2603">
        <v>2.1202443889999998</v>
      </c>
      <c r="L2603">
        <v>0</v>
      </c>
      <c r="M2603">
        <v>2.1181174409999999</v>
      </c>
      <c r="N2603">
        <v>0</v>
      </c>
    </row>
    <row r="2604" spans="1:14" x14ac:dyDescent="0.25">
      <c r="A2604" t="s">
        <v>697</v>
      </c>
      <c r="B2604" t="s">
        <v>926</v>
      </c>
      <c r="C2604">
        <v>1400</v>
      </c>
      <c r="D2604">
        <v>2192</v>
      </c>
      <c r="E2604">
        <v>1</v>
      </c>
      <c r="F2604" t="s">
        <v>69</v>
      </c>
      <c r="G2604" t="s">
        <v>69</v>
      </c>
      <c r="K2604">
        <v>2.3206764830000002</v>
      </c>
      <c r="L2604">
        <v>0</v>
      </c>
      <c r="M2604">
        <v>2.3187333959999998</v>
      </c>
      <c r="N2604">
        <v>0</v>
      </c>
    </row>
    <row r="2605" spans="1:14" x14ac:dyDescent="0.25">
      <c r="A2605" t="s">
        <v>697</v>
      </c>
      <c r="B2605" t="s">
        <v>926</v>
      </c>
      <c r="C2605">
        <v>-210</v>
      </c>
      <c r="D2605">
        <v>-100</v>
      </c>
      <c r="E2605">
        <v>0.1</v>
      </c>
      <c r="F2605" t="s">
        <v>66</v>
      </c>
      <c r="G2605" t="s">
        <v>66</v>
      </c>
      <c r="K2605">
        <v>1.3460795590000001</v>
      </c>
      <c r="L2605">
        <v>0</v>
      </c>
      <c r="M2605">
        <v>1.344806961</v>
      </c>
      <c r="N2605">
        <v>0</v>
      </c>
    </row>
    <row r="2606" spans="1:14" x14ac:dyDescent="0.25">
      <c r="A2606" t="s">
        <v>697</v>
      </c>
      <c r="B2606" t="s">
        <v>926</v>
      </c>
      <c r="C2606">
        <v>-100</v>
      </c>
      <c r="D2606">
        <v>150</v>
      </c>
      <c r="E2606">
        <v>0.1</v>
      </c>
      <c r="F2606" t="s">
        <v>66</v>
      </c>
      <c r="G2606" t="s">
        <v>66</v>
      </c>
      <c r="K2606">
        <v>1.06646255</v>
      </c>
      <c r="L2606">
        <v>0</v>
      </c>
      <c r="M2606">
        <v>1.0653079700000001</v>
      </c>
      <c r="N2606">
        <v>0</v>
      </c>
    </row>
    <row r="2607" spans="1:14" x14ac:dyDescent="0.25">
      <c r="A2607" t="s">
        <v>697</v>
      </c>
      <c r="B2607" t="s">
        <v>926</v>
      </c>
      <c r="C2607">
        <v>150</v>
      </c>
      <c r="D2607">
        <v>760</v>
      </c>
      <c r="E2607">
        <v>0.1</v>
      </c>
      <c r="F2607" t="s">
        <v>66</v>
      </c>
      <c r="G2607" t="s">
        <v>66</v>
      </c>
      <c r="K2607">
        <v>1.134193475</v>
      </c>
      <c r="L2607">
        <v>0</v>
      </c>
      <c r="M2607">
        <v>1.1338867909999999</v>
      </c>
      <c r="N2607">
        <v>0</v>
      </c>
    </row>
    <row r="2608" spans="1:14" x14ac:dyDescent="0.25">
      <c r="A2608" t="s">
        <v>697</v>
      </c>
      <c r="B2608" t="s">
        <v>926</v>
      </c>
      <c r="C2608">
        <v>760</v>
      </c>
      <c r="D2608">
        <v>1200</v>
      </c>
      <c r="E2608">
        <v>0.1</v>
      </c>
      <c r="F2608" t="s">
        <v>66</v>
      </c>
      <c r="G2608" t="s">
        <v>66</v>
      </c>
      <c r="K2608">
        <v>1.249497729</v>
      </c>
      <c r="L2608">
        <v>0</v>
      </c>
      <c r="M2608">
        <v>1.2492193519999999</v>
      </c>
      <c r="N2608">
        <v>0</v>
      </c>
    </row>
    <row r="2609" spans="1:14" x14ac:dyDescent="0.25">
      <c r="A2609" t="s">
        <v>697</v>
      </c>
      <c r="B2609" t="s">
        <v>926</v>
      </c>
      <c r="C2609">
        <v>-210</v>
      </c>
      <c r="D2609">
        <v>-100</v>
      </c>
      <c r="E2609">
        <v>1</v>
      </c>
      <c r="F2609" t="s">
        <v>66</v>
      </c>
      <c r="G2609" t="s">
        <v>66</v>
      </c>
      <c r="K2609">
        <v>1.4670390010000001</v>
      </c>
      <c r="L2609">
        <v>0</v>
      </c>
      <c r="M2609">
        <v>1.462363074</v>
      </c>
      <c r="N2609">
        <v>0</v>
      </c>
    </row>
    <row r="2610" spans="1:14" x14ac:dyDescent="0.25">
      <c r="A2610" t="s">
        <v>697</v>
      </c>
      <c r="B2610" t="s">
        <v>926</v>
      </c>
      <c r="C2610">
        <v>-100</v>
      </c>
      <c r="D2610">
        <v>150</v>
      </c>
      <c r="E2610">
        <v>1</v>
      </c>
      <c r="F2610" t="s">
        <v>66</v>
      </c>
      <c r="G2610" t="s">
        <v>66</v>
      </c>
      <c r="K2610">
        <v>1.2143830819999999</v>
      </c>
      <c r="L2610">
        <v>0</v>
      </c>
      <c r="M2610">
        <v>1.210322713</v>
      </c>
      <c r="N2610">
        <v>0</v>
      </c>
    </row>
    <row r="2611" spans="1:14" x14ac:dyDescent="0.25">
      <c r="A2611" t="s">
        <v>697</v>
      </c>
      <c r="B2611" t="s">
        <v>926</v>
      </c>
      <c r="C2611">
        <v>150</v>
      </c>
      <c r="D2611">
        <v>760</v>
      </c>
      <c r="E2611">
        <v>1</v>
      </c>
      <c r="F2611" t="s">
        <v>66</v>
      </c>
      <c r="G2611" t="s">
        <v>66</v>
      </c>
      <c r="K2611">
        <v>1.27219558</v>
      </c>
      <c r="L2611">
        <v>0</v>
      </c>
      <c r="M2611">
        <v>1.2711015910000001</v>
      </c>
      <c r="N2611">
        <v>0</v>
      </c>
    </row>
    <row r="2612" spans="1:14" x14ac:dyDescent="0.25">
      <c r="A2612" t="s">
        <v>697</v>
      </c>
      <c r="B2612" t="s">
        <v>926</v>
      </c>
      <c r="C2612">
        <v>760</v>
      </c>
      <c r="D2612">
        <v>1200</v>
      </c>
      <c r="E2612">
        <v>1</v>
      </c>
      <c r="F2612" t="s">
        <v>66</v>
      </c>
      <c r="G2612" t="s">
        <v>66</v>
      </c>
      <c r="K2612">
        <v>1.375983768</v>
      </c>
      <c r="L2612">
        <v>0</v>
      </c>
      <c r="M2612">
        <v>1.3749723599999999</v>
      </c>
      <c r="N2612">
        <v>0</v>
      </c>
    </row>
    <row r="2613" spans="1:14" x14ac:dyDescent="0.25">
      <c r="A2613" t="s">
        <v>697</v>
      </c>
      <c r="B2613" t="s">
        <v>943</v>
      </c>
      <c r="C2613">
        <v>-328</v>
      </c>
      <c r="D2613">
        <v>-148</v>
      </c>
      <c r="E2613">
        <v>0.1</v>
      </c>
      <c r="F2613" t="s">
        <v>69</v>
      </c>
      <c r="G2613" t="s">
        <v>69</v>
      </c>
      <c r="K2613">
        <v>2.584126259</v>
      </c>
      <c r="L2613">
        <v>0</v>
      </c>
      <c r="M2613">
        <v>2.5812734900000001</v>
      </c>
      <c r="N2613">
        <v>0</v>
      </c>
    </row>
    <row r="2614" spans="1:14" x14ac:dyDescent="0.25">
      <c r="A2614" t="s">
        <v>697</v>
      </c>
      <c r="B2614" t="s">
        <v>943</v>
      </c>
      <c r="C2614">
        <v>-148</v>
      </c>
      <c r="D2614">
        <v>248</v>
      </c>
      <c r="E2614">
        <v>0.1</v>
      </c>
      <c r="F2614" t="s">
        <v>69</v>
      </c>
      <c r="G2614" t="s">
        <v>69</v>
      </c>
      <c r="K2614">
        <v>2.0844413880000001</v>
      </c>
      <c r="L2614">
        <v>0</v>
      </c>
      <c r="M2614">
        <v>2.0809036999999999</v>
      </c>
      <c r="N2614">
        <v>0</v>
      </c>
    </row>
    <row r="2615" spans="1:14" x14ac:dyDescent="0.25">
      <c r="A2615" t="s">
        <v>697</v>
      </c>
      <c r="B2615" t="s">
        <v>943</v>
      </c>
      <c r="C2615">
        <v>248</v>
      </c>
      <c r="D2615">
        <v>2500</v>
      </c>
      <c r="E2615">
        <v>0.1</v>
      </c>
      <c r="F2615" t="s">
        <v>69</v>
      </c>
      <c r="G2615" t="s">
        <v>69</v>
      </c>
      <c r="K2615">
        <v>2.5390574259999998</v>
      </c>
      <c r="L2615">
        <v>0</v>
      </c>
      <c r="M2615">
        <v>2.5375890299999999</v>
      </c>
      <c r="N2615">
        <v>0</v>
      </c>
    </row>
    <row r="2616" spans="1:14" x14ac:dyDescent="0.25">
      <c r="A2616" t="s">
        <v>697</v>
      </c>
      <c r="B2616" t="s">
        <v>943</v>
      </c>
      <c r="C2616">
        <v>-328</v>
      </c>
      <c r="D2616">
        <v>-148</v>
      </c>
      <c r="E2616">
        <v>1</v>
      </c>
      <c r="F2616" t="s">
        <v>69</v>
      </c>
      <c r="G2616" t="s">
        <v>69</v>
      </c>
      <c r="K2616">
        <v>2.6555443150000002</v>
      </c>
      <c r="L2616">
        <v>0</v>
      </c>
      <c r="M2616">
        <v>2.6444229670000001</v>
      </c>
      <c r="N2616">
        <v>0</v>
      </c>
    </row>
    <row r="2617" spans="1:14" x14ac:dyDescent="0.25">
      <c r="A2617" t="s">
        <v>697</v>
      </c>
      <c r="B2617" t="s">
        <v>943</v>
      </c>
      <c r="C2617">
        <v>-148</v>
      </c>
      <c r="D2617">
        <v>248</v>
      </c>
      <c r="E2617">
        <v>1</v>
      </c>
      <c r="F2617" t="s">
        <v>69</v>
      </c>
      <c r="G2617" t="s">
        <v>69</v>
      </c>
      <c r="K2617">
        <v>2.1723496459999998</v>
      </c>
      <c r="L2617">
        <v>0</v>
      </c>
      <c r="M2617">
        <v>2.1587404220000002</v>
      </c>
      <c r="N2617">
        <v>0</v>
      </c>
    </row>
    <row r="2618" spans="1:14" x14ac:dyDescent="0.25">
      <c r="A2618" t="s">
        <v>697</v>
      </c>
      <c r="B2618" t="s">
        <v>943</v>
      </c>
      <c r="C2618">
        <v>248</v>
      </c>
      <c r="D2618">
        <v>2500</v>
      </c>
      <c r="E2618">
        <v>1</v>
      </c>
      <c r="F2618" t="s">
        <v>69</v>
      </c>
      <c r="G2618" t="s">
        <v>69</v>
      </c>
      <c r="K2618">
        <v>2.607523</v>
      </c>
      <c r="L2618">
        <v>0</v>
      </c>
      <c r="M2618">
        <v>2.6017990090000001</v>
      </c>
      <c r="N2618">
        <v>0</v>
      </c>
    </row>
    <row r="2619" spans="1:14" x14ac:dyDescent="0.25">
      <c r="A2619" t="s">
        <v>697</v>
      </c>
      <c r="B2619" t="s">
        <v>943</v>
      </c>
      <c r="C2619">
        <v>-200</v>
      </c>
      <c r="D2619">
        <v>-100</v>
      </c>
      <c r="E2619">
        <v>0.1</v>
      </c>
      <c r="F2619" t="s">
        <v>66</v>
      </c>
      <c r="G2619" t="s">
        <v>66</v>
      </c>
      <c r="K2619">
        <v>1.4397550640000001</v>
      </c>
      <c r="L2619">
        <v>0</v>
      </c>
      <c r="M2619">
        <v>1.438174743</v>
      </c>
      <c r="N2619">
        <v>0</v>
      </c>
    </row>
    <row r="2620" spans="1:14" x14ac:dyDescent="0.25">
      <c r="A2620" t="s">
        <v>697</v>
      </c>
      <c r="B2620" t="s">
        <v>943</v>
      </c>
      <c r="C2620">
        <v>-100</v>
      </c>
      <c r="D2620">
        <v>120</v>
      </c>
      <c r="E2620">
        <v>0.1</v>
      </c>
      <c r="F2620" t="s">
        <v>66</v>
      </c>
      <c r="G2620" t="s">
        <v>66</v>
      </c>
      <c r="K2620">
        <v>1.1600491470000001</v>
      </c>
      <c r="L2620">
        <v>0</v>
      </c>
      <c r="M2620">
        <v>1.158087203</v>
      </c>
      <c r="N2620">
        <v>0</v>
      </c>
    </row>
    <row r="2621" spans="1:14" x14ac:dyDescent="0.25">
      <c r="A2621" t="s">
        <v>697</v>
      </c>
      <c r="B2621" t="s">
        <v>943</v>
      </c>
      <c r="C2621">
        <v>120</v>
      </c>
      <c r="D2621">
        <v>1370</v>
      </c>
      <c r="E2621">
        <v>0.1</v>
      </c>
      <c r="F2621" t="s">
        <v>66</v>
      </c>
      <c r="G2621" t="s">
        <v>66</v>
      </c>
      <c r="K2621">
        <v>1.412082372</v>
      </c>
      <c r="L2621">
        <v>0</v>
      </c>
      <c r="M2621">
        <v>1.4112674599999999</v>
      </c>
      <c r="N2621">
        <v>0</v>
      </c>
    </row>
    <row r="2622" spans="1:14" x14ac:dyDescent="0.25">
      <c r="A2622" t="s">
        <v>697</v>
      </c>
      <c r="B2622" t="s">
        <v>943</v>
      </c>
      <c r="C2622">
        <v>-200</v>
      </c>
      <c r="D2622">
        <v>-100</v>
      </c>
      <c r="E2622">
        <v>1</v>
      </c>
      <c r="F2622" t="s">
        <v>66</v>
      </c>
      <c r="G2622" t="s">
        <v>66</v>
      </c>
      <c r="K2622">
        <v>1.554522051</v>
      </c>
      <c r="L2622">
        <v>0</v>
      </c>
      <c r="M2622">
        <v>1.5486596109999999</v>
      </c>
      <c r="N2622">
        <v>0</v>
      </c>
    </row>
    <row r="2623" spans="1:14" x14ac:dyDescent="0.25">
      <c r="A2623" t="s">
        <v>697</v>
      </c>
      <c r="B2623" t="s">
        <v>943</v>
      </c>
      <c r="C2623">
        <v>-100</v>
      </c>
      <c r="D2623">
        <v>120</v>
      </c>
      <c r="E2623">
        <v>1</v>
      </c>
      <c r="F2623" t="s">
        <v>66</v>
      </c>
      <c r="G2623" t="s">
        <v>66</v>
      </c>
      <c r="K2623">
        <v>1.299753124</v>
      </c>
      <c r="L2623">
        <v>0</v>
      </c>
      <c r="M2623">
        <v>1.2927358470000001</v>
      </c>
      <c r="N2623">
        <v>0</v>
      </c>
    </row>
    <row r="2624" spans="1:14" x14ac:dyDescent="0.25">
      <c r="A2624" t="s">
        <v>697</v>
      </c>
      <c r="B2624" t="s">
        <v>943</v>
      </c>
      <c r="C2624">
        <v>120</v>
      </c>
      <c r="D2624">
        <v>1370</v>
      </c>
      <c r="E2624">
        <v>1</v>
      </c>
      <c r="F2624" t="s">
        <v>66</v>
      </c>
      <c r="G2624" t="s">
        <v>66</v>
      </c>
      <c r="K2624">
        <v>1.5267216400000001</v>
      </c>
      <c r="L2624">
        <v>0</v>
      </c>
      <c r="M2624">
        <v>1.523704645</v>
      </c>
      <c r="N2624">
        <v>0</v>
      </c>
    </row>
    <row r="2625" spans="1:14" x14ac:dyDescent="0.25">
      <c r="A2625" t="s">
        <v>697</v>
      </c>
      <c r="B2625" t="s">
        <v>956</v>
      </c>
      <c r="C2625">
        <v>-328</v>
      </c>
      <c r="D2625">
        <v>-148</v>
      </c>
      <c r="E2625">
        <v>0.1</v>
      </c>
      <c r="F2625" t="s">
        <v>69</v>
      </c>
      <c r="G2625" t="s">
        <v>69</v>
      </c>
      <c r="K2625">
        <v>3.2049883289999999</v>
      </c>
      <c r="L2625">
        <v>0</v>
      </c>
      <c r="M2625">
        <v>3.2025262419999998</v>
      </c>
      <c r="N2625">
        <v>0</v>
      </c>
    </row>
    <row r="2626" spans="1:14" x14ac:dyDescent="0.25">
      <c r="A2626" t="s">
        <v>697</v>
      </c>
      <c r="B2626" t="s">
        <v>956</v>
      </c>
      <c r="C2626">
        <v>-148</v>
      </c>
      <c r="D2626">
        <v>770</v>
      </c>
      <c r="E2626">
        <v>0.1</v>
      </c>
      <c r="F2626" t="s">
        <v>69</v>
      </c>
      <c r="G2626" t="s">
        <v>69</v>
      </c>
      <c r="K2626">
        <v>2.2918456639999998</v>
      </c>
      <c r="L2626">
        <v>0</v>
      </c>
      <c r="M2626">
        <v>2.2894238219999998</v>
      </c>
      <c r="N2626">
        <v>0</v>
      </c>
    </row>
    <row r="2627" spans="1:14" x14ac:dyDescent="0.25">
      <c r="A2627" t="s">
        <v>697</v>
      </c>
      <c r="B2627" t="s">
        <v>956</v>
      </c>
      <c r="C2627">
        <v>770</v>
      </c>
      <c r="D2627">
        <v>2372</v>
      </c>
      <c r="E2627">
        <v>0.1</v>
      </c>
      <c r="F2627" t="s">
        <v>69</v>
      </c>
      <c r="G2627" t="s">
        <v>69</v>
      </c>
      <c r="K2627">
        <v>2.4557651269999998</v>
      </c>
      <c r="L2627">
        <v>0</v>
      </c>
      <c r="M2627">
        <v>2.4544587999999998</v>
      </c>
      <c r="N2627">
        <v>0</v>
      </c>
    </row>
    <row r="2628" spans="1:14" x14ac:dyDescent="0.25">
      <c r="A2628" t="s">
        <v>697</v>
      </c>
      <c r="B2628" t="s">
        <v>956</v>
      </c>
      <c r="C2628">
        <v>-328</v>
      </c>
      <c r="D2628">
        <v>-148</v>
      </c>
      <c r="E2628">
        <v>1</v>
      </c>
      <c r="F2628" t="s">
        <v>69</v>
      </c>
      <c r="G2628" t="s">
        <v>69</v>
      </c>
      <c r="K2628">
        <v>3.2633231180000002</v>
      </c>
      <c r="L2628">
        <v>0</v>
      </c>
      <c r="M2628">
        <v>3.2536401659999998</v>
      </c>
      <c r="N2628">
        <v>0</v>
      </c>
    </row>
    <row r="2629" spans="1:14" x14ac:dyDescent="0.25">
      <c r="A2629" t="s">
        <v>697</v>
      </c>
      <c r="B2629" t="s">
        <v>956</v>
      </c>
      <c r="C2629">
        <v>-148</v>
      </c>
      <c r="D2629">
        <v>770</v>
      </c>
      <c r="E2629">
        <v>1</v>
      </c>
      <c r="F2629" t="s">
        <v>69</v>
      </c>
      <c r="G2629" t="s">
        <v>69</v>
      </c>
      <c r="K2629">
        <v>2.369776758</v>
      </c>
      <c r="L2629">
        <v>0</v>
      </c>
      <c r="M2629">
        <v>2.360394339</v>
      </c>
      <c r="N2629">
        <v>0</v>
      </c>
    </row>
    <row r="2630" spans="1:14" x14ac:dyDescent="0.25">
      <c r="A2630" t="s">
        <v>697</v>
      </c>
      <c r="B2630" t="s">
        <v>956</v>
      </c>
      <c r="C2630">
        <v>770</v>
      </c>
      <c r="D2630">
        <v>2372</v>
      </c>
      <c r="E2630">
        <v>1</v>
      </c>
      <c r="F2630" t="s">
        <v>69</v>
      </c>
      <c r="G2630" t="s">
        <v>69</v>
      </c>
      <c r="K2630">
        <v>2.5258712249999999</v>
      </c>
      <c r="L2630">
        <v>0</v>
      </c>
      <c r="M2630">
        <v>2.520787179</v>
      </c>
      <c r="N2630">
        <v>0</v>
      </c>
    </row>
    <row r="2631" spans="1:14" x14ac:dyDescent="0.25">
      <c r="A2631" t="s">
        <v>697</v>
      </c>
      <c r="B2631" t="s">
        <v>956</v>
      </c>
      <c r="C2631">
        <v>-200</v>
      </c>
      <c r="D2631">
        <v>-100</v>
      </c>
      <c r="E2631">
        <v>0.1</v>
      </c>
      <c r="F2631" t="s">
        <v>66</v>
      </c>
      <c r="G2631" t="s">
        <v>66</v>
      </c>
      <c r="K2631">
        <v>1.7820037</v>
      </c>
      <c r="L2631">
        <v>0</v>
      </c>
      <c r="M2631">
        <v>1.7806369909999999</v>
      </c>
      <c r="N2631">
        <v>0</v>
      </c>
    </row>
    <row r="2632" spans="1:14" x14ac:dyDescent="0.25">
      <c r="A2632" t="s">
        <v>697</v>
      </c>
      <c r="B2632" t="s">
        <v>956</v>
      </c>
      <c r="C2632">
        <v>-100</v>
      </c>
      <c r="D2632">
        <v>410</v>
      </c>
      <c r="E2632">
        <v>0.1</v>
      </c>
      <c r="F2632" t="s">
        <v>66</v>
      </c>
      <c r="G2632" t="s">
        <v>66</v>
      </c>
      <c r="K2632">
        <v>1.2762020279999999</v>
      </c>
      <c r="L2632">
        <v>0</v>
      </c>
      <c r="M2632">
        <v>1.2748596780000001</v>
      </c>
      <c r="N2632">
        <v>0</v>
      </c>
    </row>
    <row r="2633" spans="1:14" x14ac:dyDescent="0.25">
      <c r="A2633" t="s">
        <v>697</v>
      </c>
      <c r="B2633" t="s">
        <v>956</v>
      </c>
      <c r="C2633">
        <v>410</v>
      </c>
      <c r="D2633">
        <v>1300</v>
      </c>
      <c r="E2633">
        <v>0.1</v>
      </c>
      <c r="F2633" t="s">
        <v>66</v>
      </c>
      <c r="G2633" t="s">
        <v>66</v>
      </c>
      <c r="K2633">
        <v>1.365791164</v>
      </c>
      <c r="L2633">
        <v>0</v>
      </c>
      <c r="M2633">
        <v>1.365066211</v>
      </c>
      <c r="N2633">
        <v>0</v>
      </c>
    </row>
    <row r="2634" spans="1:14" x14ac:dyDescent="0.25">
      <c r="A2634" t="s">
        <v>697</v>
      </c>
      <c r="B2634" t="s">
        <v>956</v>
      </c>
      <c r="C2634">
        <v>-200</v>
      </c>
      <c r="D2634">
        <v>-100</v>
      </c>
      <c r="E2634">
        <v>1</v>
      </c>
      <c r="F2634" t="s">
        <v>66</v>
      </c>
      <c r="G2634" t="s">
        <v>66</v>
      </c>
      <c r="K2634">
        <v>1.876204803</v>
      </c>
      <c r="L2634">
        <v>0</v>
      </c>
      <c r="M2634">
        <v>1.87100724</v>
      </c>
      <c r="N2634">
        <v>0</v>
      </c>
    </row>
    <row r="2635" spans="1:14" x14ac:dyDescent="0.25">
      <c r="A2635" t="s">
        <v>697</v>
      </c>
      <c r="B2635" t="s">
        <v>956</v>
      </c>
      <c r="C2635">
        <v>-100</v>
      </c>
      <c r="D2635">
        <v>410</v>
      </c>
      <c r="E2635">
        <v>1</v>
      </c>
      <c r="F2635" t="s">
        <v>66</v>
      </c>
      <c r="G2635" t="s">
        <v>66</v>
      </c>
      <c r="K2635">
        <v>1.4031980850000001</v>
      </c>
      <c r="L2635">
        <v>0</v>
      </c>
      <c r="M2635">
        <v>1.3983086920000001</v>
      </c>
      <c r="N2635">
        <v>0</v>
      </c>
    </row>
    <row r="2636" spans="1:14" x14ac:dyDescent="0.25">
      <c r="A2636" t="s">
        <v>697</v>
      </c>
      <c r="B2636" t="s">
        <v>956</v>
      </c>
      <c r="C2636">
        <v>410</v>
      </c>
      <c r="D2636">
        <v>1300</v>
      </c>
      <c r="E2636">
        <v>1</v>
      </c>
      <c r="F2636" t="s">
        <v>66</v>
      </c>
      <c r="G2636" t="s">
        <v>66</v>
      </c>
      <c r="K2636">
        <v>1.483686195</v>
      </c>
      <c r="L2636">
        <v>0</v>
      </c>
      <c r="M2636">
        <v>1.4810151119999999</v>
      </c>
      <c r="N2636">
        <v>0</v>
      </c>
    </row>
    <row r="2637" spans="1:14" x14ac:dyDescent="0.25">
      <c r="A2637" t="s">
        <v>697</v>
      </c>
      <c r="B2637" t="s">
        <v>969</v>
      </c>
      <c r="C2637">
        <v>32</v>
      </c>
      <c r="D2637">
        <v>482</v>
      </c>
      <c r="E2637">
        <v>0.1</v>
      </c>
      <c r="F2637" t="s">
        <v>69</v>
      </c>
      <c r="G2637" t="s">
        <v>69</v>
      </c>
      <c r="K2637">
        <v>4.7943939770000004</v>
      </c>
      <c r="L2637">
        <v>0</v>
      </c>
      <c r="M2637">
        <v>4.7927665399999997</v>
      </c>
      <c r="N2637">
        <v>0</v>
      </c>
    </row>
    <row r="2638" spans="1:14" x14ac:dyDescent="0.25">
      <c r="A2638" t="s">
        <v>697</v>
      </c>
      <c r="B2638" t="s">
        <v>969</v>
      </c>
      <c r="C2638">
        <v>482</v>
      </c>
      <c r="D2638">
        <v>3200</v>
      </c>
      <c r="E2638">
        <v>0.1</v>
      </c>
      <c r="F2638" t="s">
        <v>69</v>
      </c>
      <c r="G2638" t="s">
        <v>69</v>
      </c>
      <c r="K2638">
        <v>3.582348573</v>
      </c>
      <c r="L2638">
        <v>0</v>
      </c>
      <c r="M2638">
        <v>3.5805091610000002</v>
      </c>
      <c r="N2638">
        <v>0</v>
      </c>
    </row>
    <row r="2639" spans="1:14" x14ac:dyDescent="0.25">
      <c r="A2639" t="s">
        <v>697</v>
      </c>
      <c r="B2639" t="s">
        <v>969</v>
      </c>
      <c r="C2639">
        <v>32</v>
      </c>
      <c r="D2639">
        <v>482</v>
      </c>
      <c r="E2639">
        <v>1</v>
      </c>
      <c r="F2639" t="s">
        <v>69</v>
      </c>
      <c r="G2639" t="s">
        <v>69</v>
      </c>
      <c r="K2639">
        <v>4.833530916</v>
      </c>
      <c r="L2639">
        <v>0</v>
      </c>
      <c r="M2639">
        <v>4.827070655</v>
      </c>
      <c r="N2639">
        <v>0</v>
      </c>
    </row>
    <row r="2640" spans="1:14" x14ac:dyDescent="0.25">
      <c r="A2640" t="s">
        <v>697</v>
      </c>
      <c r="B2640" t="s">
        <v>969</v>
      </c>
      <c r="C2640">
        <v>482</v>
      </c>
      <c r="D2640">
        <v>3200</v>
      </c>
      <c r="E2640">
        <v>1</v>
      </c>
      <c r="F2640" t="s">
        <v>69</v>
      </c>
      <c r="G2640" t="s">
        <v>69</v>
      </c>
      <c r="K2640">
        <v>3.6335585350000001</v>
      </c>
      <c r="L2640">
        <v>0</v>
      </c>
      <c r="M2640">
        <v>3.6262991950000001</v>
      </c>
      <c r="N2640">
        <v>0</v>
      </c>
    </row>
    <row r="2641" spans="1:14" x14ac:dyDescent="0.25">
      <c r="A2641" t="s">
        <v>697</v>
      </c>
      <c r="B2641" t="s">
        <v>969</v>
      </c>
      <c r="C2641">
        <v>0</v>
      </c>
      <c r="D2641">
        <v>250</v>
      </c>
      <c r="E2641">
        <v>0.1</v>
      </c>
      <c r="F2641" t="s">
        <v>66</v>
      </c>
      <c r="G2641" t="s">
        <v>66</v>
      </c>
      <c r="K2641">
        <v>2.6783637649999998</v>
      </c>
      <c r="L2641">
        <v>0</v>
      </c>
      <c r="M2641">
        <v>2.6774646350000002</v>
      </c>
      <c r="N2641">
        <v>0</v>
      </c>
    </row>
    <row r="2642" spans="1:14" x14ac:dyDescent="0.25">
      <c r="A2642" t="s">
        <v>697</v>
      </c>
      <c r="B2642" t="s">
        <v>969</v>
      </c>
      <c r="C2642">
        <v>250</v>
      </c>
      <c r="D2642">
        <v>1760</v>
      </c>
      <c r="E2642">
        <v>0.1</v>
      </c>
      <c r="F2642" t="s">
        <v>66</v>
      </c>
      <c r="G2642" t="s">
        <v>66</v>
      </c>
      <c r="K2642">
        <v>1.996504472</v>
      </c>
      <c r="L2642">
        <v>0</v>
      </c>
      <c r="M2642">
        <v>1.9954858090000001</v>
      </c>
      <c r="N2642">
        <v>0</v>
      </c>
    </row>
    <row r="2643" spans="1:14" x14ac:dyDescent="0.25">
      <c r="A2643" t="s">
        <v>697</v>
      </c>
      <c r="B2643" t="s">
        <v>969</v>
      </c>
      <c r="C2643">
        <v>0</v>
      </c>
      <c r="D2643">
        <v>250</v>
      </c>
      <c r="E2643">
        <v>1</v>
      </c>
      <c r="F2643" t="s">
        <v>66</v>
      </c>
      <c r="G2643" t="s">
        <v>66</v>
      </c>
      <c r="K2643">
        <v>2.7419115989999998</v>
      </c>
      <c r="L2643">
        <v>0</v>
      </c>
      <c r="M2643">
        <v>2.73839677</v>
      </c>
      <c r="N2643">
        <v>0</v>
      </c>
    </row>
    <row r="2644" spans="1:14" x14ac:dyDescent="0.25">
      <c r="A2644" t="s">
        <v>697</v>
      </c>
      <c r="B2644" t="s">
        <v>969</v>
      </c>
      <c r="C2644">
        <v>250</v>
      </c>
      <c r="D2644">
        <v>1760</v>
      </c>
      <c r="E2644">
        <v>1</v>
      </c>
      <c r="F2644" t="s">
        <v>66</v>
      </c>
      <c r="G2644" t="s">
        <v>66</v>
      </c>
      <c r="K2644">
        <v>2.08043976</v>
      </c>
      <c r="L2644">
        <v>0</v>
      </c>
      <c r="M2644">
        <v>2.0765268149999998</v>
      </c>
      <c r="N2644">
        <v>0</v>
      </c>
    </row>
    <row r="2645" spans="1:14" x14ac:dyDescent="0.25">
      <c r="A2645" t="s">
        <v>697</v>
      </c>
      <c r="B2645" t="s">
        <v>978</v>
      </c>
      <c r="C2645">
        <v>32</v>
      </c>
      <c r="D2645">
        <v>482</v>
      </c>
      <c r="E2645">
        <v>0.1</v>
      </c>
      <c r="F2645" t="s">
        <v>69</v>
      </c>
      <c r="G2645" t="s">
        <v>69</v>
      </c>
      <c r="K2645">
        <v>4.7943578179999999</v>
      </c>
      <c r="L2645">
        <v>0</v>
      </c>
      <c r="M2645">
        <v>4.7927665399999997</v>
      </c>
      <c r="N2645">
        <v>0</v>
      </c>
    </row>
    <row r="2646" spans="1:14" x14ac:dyDescent="0.25">
      <c r="A2646" t="s">
        <v>697</v>
      </c>
      <c r="B2646" t="s">
        <v>978</v>
      </c>
      <c r="C2646">
        <v>482</v>
      </c>
      <c r="D2646">
        <v>3200</v>
      </c>
      <c r="E2646">
        <v>0.1</v>
      </c>
      <c r="F2646" t="s">
        <v>69</v>
      </c>
      <c r="G2646" t="s">
        <v>69</v>
      </c>
      <c r="K2646">
        <v>3.5846263629999999</v>
      </c>
      <c r="L2646">
        <v>0</v>
      </c>
      <c r="M2646">
        <v>3.58278812</v>
      </c>
      <c r="N2646">
        <v>0</v>
      </c>
    </row>
    <row r="2647" spans="1:14" x14ac:dyDescent="0.25">
      <c r="A2647" t="s">
        <v>697</v>
      </c>
      <c r="B2647" t="s">
        <v>978</v>
      </c>
      <c r="C2647">
        <v>32</v>
      </c>
      <c r="D2647">
        <v>482</v>
      </c>
      <c r="E2647">
        <v>1</v>
      </c>
      <c r="F2647" t="s">
        <v>69</v>
      </c>
      <c r="G2647" t="s">
        <v>69</v>
      </c>
      <c r="K2647">
        <v>4.8333874479999999</v>
      </c>
      <c r="L2647">
        <v>0</v>
      </c>
      <c r="M2647">
        <v>4.827070655</v>
      </c>
      <c r="N2647">
        <v>0</v>
      </c>
    </row>
    <row r="2648" spans="1:14" x14ac:dyDescent="0.25">
      <c r="A2648" t="s">
        <v>697</v>
      </c>
      <c r="B2648" t="s">
        <v>978</v>
      </c>
      <c r="C2648">
        <v>482</v>
      </c>
      <c r="D2648">
        <v>3200</v>
      </c>
      <c r="E2648">
        <v>1</v>
      </c>
      <c r="F2648" t="s">
        <v>69</v>
      </c>
      <c r="G2648" t="s">
        <v>69</v>
      </c>
      <c r="K2648">
        <v>3.6358042429999999</v>
      </c>
      <c r="L2648">
        <v>0</v>
      </c>
      <c r="M2648">
        <v>3.6285493959999999</v>
      </c>
      <c r="N2648">
        <v>0</v>
      </c>
    </row>
    <row r="2649" spans="1:14" x14ac:dyDescent="0.25">
      <c r="A2649" t="s">
        <v>697</v>
      </c>
      <c r="B2649" t="s">
        <v>978</v>
      </c>
      <c r="C2649">
        <v>0</v>
      </c>
      <c r="D2649">
        <v>250</v>
      </c>
      <c r="E2649">
        <v>0.1</v>
      </c>
      <c r="F2649" t="s">
        <v>66</v>
      </c>
      <c r="G2649" t="s">
        <v>66</v>
      </c>
      <c r="K2649">
        <v>2.6783437879999998</v>
      </c>
      <c r="L2649">
        <v>0</v>
      </c>
      <c r="M2649">
        <v>2.6774646350000002</v>
      </c>
      <c r="N2649">
        <v>0</v>
      </c>
    </row>
    <row r="2650" spans="1:14" x14ac:dyDescent="0.25">
      <c r="A2650" t="s">
        <v>697</v>
      </c>
      <c r="B2650" t="s">
        <v>978</v>
      </c>
      <c r="C2650">
        <v>250</v>
      </c>
      <c r="D2650">
        <v>1760</v>
      </c>
      <c r="E2650">
        <v>0.1</v>
      </c>
      <c r="F2650" t="s">
        <v>66</v>
      </c>
      <c r="G2650" t="s">
        <v>66</v>
      </c>
      <c r="K2650">
        <v>2.0005886570000002</v>
      </c>
      <c r="L2650">
        <v>0</v>
      </c>
      <c r="M2650">
        <v>1.999572074</v>
      </c>
      <c r="N2650">
        <v>0</v>
      </c>
    </row>
    <row r="2651" spans="1:14" x14ac:dyDescent="0.25">
      <c r="A2651" t="s">
        <v>697</v>
      </c>
      <c r="B2651" t="s">
        <v>978</v>
      </c>
      <c r="C2651">
        <v>0</v>
      </c>
      <c r="D2651">
        <v>250</v>
      </c>
      <c r="E2651">
        <v>1</v>
      </c>
      <c r="F2651" t="s">
        <v>66</v>
      </c>
      <c r="G2651" t="s">
        <v>66</v>
      </c>
      <c r="K2651">
        <v>2.7418335410000001</v>
      </c>
      <c r="L2651">
        <v>0</v>
      </c>
      <c r="M2651">
        <v>2.73839677</v>
      </c>
      <c r="N2651">
        <v>0</v>
      </c>
    </row>
    <row r="2652" spans="1:14" x14ac:dyDescent="0.25">
      <c r="A2652" t="s">
        <v>697</v>
      </c>
      <c r="B2652" t="s">
        <v>978</v>
      </c>
      <c r="C2652">
        <v>250</v>
      </c>
      <c r="D2652">
        <v>1760</v>
      </c>
      <c r="E2652">
        <v>1</v>
      </c>
      <c r="F2652" t="s">
        <v>66</v>
      </c>
      <c r="G2652" t="s">
        <v>66</v>
      </c>
      <c r="K2652">
        <v>2.0843594840000002</v>
      </c>
      <c r="L2652">
        <v>0</v>
      </c>
      <c r="M2652">
        <v>2.0804539110000002</v>
      </c>
      <c r="N2652">
        <v>0</v>
      </c>
    </row>
    <row r="2653" spans="1:14" x14ac:dyDescent="0.25">
      <c r="A2653" t="s">
        <v>697</v>
      </c>
      <c r="B2653" t="s">
        <v>987</v>
      </c>
      <c r="C2653">
        <v>-418</v>
      </c>
      <c r="D2653">
        <v>-238</v>
      </c>
      <c r="E2653">
        <v>0.1</v>
      </c>
      <c r="F2653" t="s">
        <v>69</v>
      </c>
      <c r="G2653" t="s">
        <v>69</v>
      </c>
      <c r="K2653">
        <v>3.9624103019999999</v>
      </c>
      <c r="L2653">
        <v>0</v>
      </c>
      <c r="M2653">
        <v>3.9602440140000001</v>
      </c>
      <c r="N2653">
        <v>0</v>
      </c>
    </row>
    <row r="2654" spans="1:14" x14ac:dyDescent="0.25">
      <c r="A2654" t="s">
        <v>697</v>
      </c>
      <c r="B2654" t="s">
        <v>987</v>
      </c>
      <c r="C2654">
        <v>-238</v>
      </c>
      <c r="D2654">
        <v>752</v>
      </c>
      <c r="E2654">
        <v>0.1</v>
      </c>
      <c r="F2654" t="s">
        <v>69</v>
      </c>
      <c r="G2654" t="s">
        <v>69</v>
      </c>
      <c r="K2654">
        <v>1.9193133179999999</v>
      </c>
      <c r="L2654">
        <v>0</v>
      </c>
      <c r="M2654">
        <v>1.9156064310000001</v>
      </c>
      <c r="N2654">
        <v>0</v>
      </c>
    </row>
    <row r="2655" spans="1:14" x14ac:dyDescent="0.25">
      <c r="A2655" t="s">
        <v>697</v>
      </c>
      <c r="B2655" t="s">
        <v>987</v>
      </c>
      <c r="C2655">
        <v>-418</v>
      </c>
      <c r="D2655">
        <v>-238</v>
      </c>
      <c r="E2655">
        <v>1</v>
      </c>
      <c r="F2655" t="s">
        <v>69</v>
      </c>
      <c r="G2655" t="s">
        <v>69</v>
      </c>
      <c r="K2655">
        <v>4.010259799</v>
      </c>
      <c r="L2655">
        <v>0</v>
      </c>
      <c r="M2655">
        <v>4.001691224</v>
      </c>
      <c r="N2655">
        <v>0</v>
      </c>
    </row>
    <row r="2656" spans="1:14" x14ac:dyDescent="0.25">
      <c r="A2656" t="s">
        <v>697</v>
      </c>
      <c r="B2656" t="s">
        <v>987</v>
      </c>
      <c r="C2656">
        <v>-238</v>
      </c>
      <c r="D2656">
        <v>752</v>
      </c>
      <c r="E2656">
        <v>1</v>
      </c>
      <c r="F2656" t="s">
        <v>69</v>
      </c>
      <c r="G2656" t="s">
        <v>69</v>
      </c>
      <c r="K2656">
        <v>2.0140532379999998</v>
      </c>
      <c r="L2656">
        <v>0</v>
      </c>
      <c r="M2656">
        <v>1.9998869969999999</v>
      </c>
      <c r="N2656">
        <v>0</v>
      </c>
    </row>
    <row r="2657" spans="1:14" x14ac:dyDescent="0.25">
      <c r="A2657" t="s">
        <v>697</v>
      </c>
      <c r="B2657" t="s">
        <v>987</v>
      </c>
      <c r="C2657">
        <v>-250</v>
      </c>
      <c r="D2657">
        <v>-150</v>
      </c>
      <c r="E2657">
        <v>0.1</v>
      </c>
      <c r="F2657" t="s">
        <v>66</v>
      </c>
      <c r="G2657" t="s">
        <v>66</v>
      </c>
      <c r="K2657">
        <v>2.2146411810000002</v>
      </c>
      <c r="L2657">
        <v>0</v>
      </c>
      <c r="M2657">
        <v>2.2134449200000001</v>
      </c>
      <c r="N2657">
        <v>0</v>
      </c>
    </row>
    <row r="2658" spans="1:14" x14ac:dyDescent="0.25">
      <c r="A2658" t="s">
        <v>697</v>
      </c>
      <c r="B2658" t="s">
        <v>987</v>
      </c>
      <c r="C2658">
        <v>-150</v>
      </c>
      <c r="D2658">
        <v>400</v>
      </c>
      <c r="E2658">
        <v>0.1</v>
      </c>
      <c r="F2658" t="s">
        <v>66</v>
      </c>
      <c r="G2658" t="s">
        <v>66</v>
      </c>
      <c r="K2658">
        <v>1.0694359710000001</v>
      </c>
      <c r="L2658">
        <v>0</v>
      </c>
      <c r="M2658">
        <v>1.0673826689999999</v>
      </c>
      <c r="N2658">
        <v>0</v>
      </c>
    </row>
    <row r="2659" spans="1:14" x14ac:dyDescent="0.25">
      <c r="A2659" t="s">
        <v>697</v>
      </c>
      <c r="B2659" t="s">
        <v>987</v>
      </c>
      <c r="C2659">
        <v>-250</v>
      </c>
      <c r="D2659">
        <v>-150</v>
      </c>
      <c r="E2659">
        <v>1</v>
      </c>
      <c r="F2659" t="s">
        <v>66</v>
      </c>
      <c r="G2659" t="s">
        <v>66</v>
      </c>
      <c r="K2659">
        <v>2.2914028439999998</v>
      </c>
      <c r="L2659">
        <v>0</v>
      </c>
      <c r="M2659">
        <v>2.2867746750000002</v>
      </c>
      <c r="N2659">
        <v>0</v>
      </c>
    </row>
    <row r="2660" spans="1:14" x14ac:dyDescent="0.25">
      <c r="A2660" t="s">
        <v>697</v>
      </c>
      <c r="B2660" t="s">
        <v>987</v>
      </c>
      <c r="C2660">
        <v>-150</v>
      </c>
      <c r="D2660">
        <v>400</v>
      </c>
      <c r="E2660">
        <v>1</v>
      </c>
      <c r="F2660" t="s">
        <v>66</v>
      </c>
      <c r="G2660" t="s">
        <v>66</v>
      </c>
      <c r="K2660">
        <v>1.219367007</v>
      </c>
      <c r="L2660">
        <v>0</v>
      </c>
      <c r="M2660">
        <v>1.212149232</v>
      </c>
      <c r="N2660">
        <v>0</v>
      </c>
    </row>
  </sheetData>
  <phoneticPr fontId="3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DK1200"/>
  <sheetViews>
    <sheetView workbookViewId="0"/>
  </sheetViews>
  <sheetFormatPr defaultColWidth="9.28515625" defaultRowHeight="15" x14ac:dyDescent="0.25"/>
  <cols>
    <col min="1" max="11" width="1" customWidth="1"/>
    <col min="12" max="12" width="9" customWidth="1"/>
    <col min="13" max="13" width="9.42578125" customWidth="1"/>
    <col min="14" max="14" width="9.7109375" customWidth="1"/>
    <col min="15" max="15" width="9.42578125" customWidth="1"/>
    <col min="17" max="17" width="24.7109375" customWidth="1"/>
    <col min="18" max="18" width="26.28515625" style="53" customWidth="1"/>
    <col min="19" max="19" width="12" style="53" customWidth="1"/>
    <col min="20" max="20" width="11.42578125" style="53" customWidth="1"/>
    <col min="21" max="29" width="9.28515625" style="53"/>
    <col min="30" max="30" width="12.5703125" style="53" customWidth="1"/>
    <col min="31" max="31" width="12.28515625" style="53" customWidth="1"/>
    <col min="32" max="32" width="9.7109375" style="53" customWidth="1"/>
    <col min="33" max="33" width="16.42578125" style="61" customWidth="1"/>
    <col min="34" max="34" width="16.5703125" style="53" customWidth="1"/>
    <col min="35" max="36" width="15.7109375" style="53" customWidth="1"/>
    <col min="37" max="37" width="17.28515625" style="53" customWidth="1"/>
    <col min="38" max="38" width="16.5703125" style="53" customWidth="1"/>
    <col min="39" max="39" width="15.7109375" style="53" customWidth="1"/>
    <col min="40" max="40" width="16.42578125" style="53" customWidth="1"/>
    <col min="41" max="42" width="13.7109375" style="53" customWidth="1"/>
    <col min="43" max="53" width="13.28515625" style="53" customWidth="1"/>
    <col min="54" max="54" width="9.28515625" style="57"/>
    <col min="55" max="56" width="9.28515625" style="53"/>
    <col min="57" max="57" width="11.28515625" style="53" customWidth="1"/>
    <col min="58" max="58" width="12" style="53" customWidth="1"/>
    <col min="59" max="59" width="11.28515625" style="53" customWidth="1"/>
    <col min="60" max="60" width="10.7109375" style="53" customWidth="1"/>
    <col min="61" max="61" width="11.28515625" style="53" customWidth="1"/>
    <col min="62" max="64" width="11.7109375" style="53" customWidth="1"/>
    <col min="65" max="66" width="12.28515625" style="53" customWidth="1"/>
    <col min="67" max="72" width="9.28515625" style="53"/>
    <col min="73" max="73" width="11.7109375" style="53" customWidth="1"/>
    <col min="74" max="74" width="19.28515625" style="50" customWidth="1"/>
    <col min="75" max="75" width="20.42578125" style="53" customWidth="1"/>
    <col min="76" max="76" width="17.28515625" style="50" customWidth="1"/>
    <col min="77" max="77" width="15.5703125" style="56" customWidth="1"/>
    <col min="78" max="87" width="9.28515625" style="53"/>
    <col min="88" max="92" width="14.28515625" style="53" customWidth="1"/>
    <col min="93" max="93" width="10.5703125" style="50" customWidth="1"/>
    <col min="99" max="99" width="28.28515625" customWidth="1"/>
    <col min="100" max="100" width="18.5703125" customWidth="1"/>
    <col min="101" max="101" width="16.5703125" customWidth="1"/>
    <col min="102" max="102" width="17.28515625" customWidth="1"/>
    <col min="103" max="103" width="18.28515625" customWidth="1"/>
    <col min="104" max="110" width="17.7109375" customWidth="1"/>
    <col min="111" max="111" width="10.42578125" customWidth="1"/>
    <col min="114" max="114" width="11" bestFit="1" customWidth="1"/>
    <col min="115" max="115" width="10.28515625" customWidth="1"/>
  </cols>
  <sheetData>
    <row r="1" spans="2:115" x14ac:dyDescent="0.25">
      <c r="Q1" s="66" t="s">
        <v>112</v>
      </c>
      <c r="R1"/>
      <c r="S1" s="106" t="s">
        <v>115</v>
      </c>
      <c r="T1" s="107" t="s">
        <v>114</v>
      </c>
      <c r="U1"/>
      <c r="V1"/>
      <c r="W1"/>
      <c r="AB1"/>
      <c r="AC1"/>
      <c r="AD1"/>
      <c r="AE1"/>
      <c r="AF1"/>
      <c r="AG1" s="53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</row>
    <row r="2" spans="2:115" x14ac:dyDescent="0.25">
      <c r="B2" s="51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Q2" s="93" t="s">
        <v>113</v>
      </c>
      <c r="R2"/>
      <c r="S2" s="108" t="s">
        <v>117</v>
      </c>
      <c r="T2" s="109" t="s">
        <v>116</v>
      </c>
      <c r="U2"/>
      <c r="V2" t="s">
        <v>143</v>
      </c>
      <c r="W2"/>
      <c r="X2"/>
      <c r="Y2"/>
      <c r="Z2"/>
      <c r="AA2"/>
      <c r="AB2"/>
      <c r="AC2"/>
      <c r="AD2"/>
      <c r="AE2"/>
      <c r="AF2"/>
      <c r="AG2" s="53"/>
      <c r="AH2">
        <v>2</v>
      </c>
      <c r="AI2">
        <v>3</v>
      </c>
      <c r="AJ2">
        <v>4</v>
      </c>
      <c r="AK2">
        <v>5</v>
      </c>
      <c r="AL2">
        <v>6</v>
      </c>
      <c r="AM2">
        <v>7</v>
      </c>
      <c r="AN2">
        <v>8</v>
      </c>
      <c r="AO2">
        <v>9</v>
      </c>
      <c r="AP2">
        <v>10</v>
      </c>
      <c r="AQ2">
        <v>11</v>
      </c>
      <c r="AR2">
        <v>12</v>
      </c>
      <c r="AS2">
        <v>13</v>
      </c>
      <c r="AT2">
        <v>14</v>
      </c>
      <c r="AU2">
        <v>15</v>
      </c>
      <c r="AV2">
        <v>16</v>
      </c>
      <c r="AW2">
        <v>17</v>
      </c>
      <c r="AX2">
        <v>18</v>
      </c>
      <c r="AY2">
        <v>19</v>
      </c>
      <c r="AZ2">
        <v>20</v>
      </c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V2" s="97" t="s">
        <v>98</v>
      </c>
      <c r="CW2" s="97" t="s">
        <v>99</v>
      </c>
      <c r="CX2" s="100" t="s">
        <v>126</v>
      </c>
      <c r="CY2" s="97" t="s">
        <v>127</v>
      </c>
      <c r="CZ2" s="100" t="s">
        <v>128</v>
      </c>
      <c r="DA2" s="100" t="s">
        <v>1713</v>
      </c>
      <c r="DB2" s="100" t="s">
        <v>1714</v>
      </c>
      <c r="DC2" s="100" t="s">
        <v>1715</v>
      </c>
      <c r="DD2" s="100" t="s">
        <v>1716</v>
      </c>
      <c r="DE2" s="100" t="s">
        <v>2068</v>
      </c>
      <c r="DF2" s="100" t="s">
        <v>2128</v>
      </c>
    </row>
    <row r="3" spans="2:115" ht="16.5" x14ac:dyDescent="0.3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Q3" s="94" t="s">
        <v>123</v>
      </c>
      <c r="R3"/>
      <c r="S3" s="108" t="s">
        <v>118</v>
      </c>
      <c r="T3" s="110" t="s">
        <v>120</v>
      </c>
      <c r="U3"/>
      <c r="V3" s="118" t="s">
        <v>149</v>
      </c>
      <c r="W3" s="116" t="s">
        <v>147</v>
      </c>
      <c r="X3" s="116" t="s">
        <v>133</v>
      </c>
      <c r="Y3" s="116" t="s">
        <v>42</v>
      </c>
      <c r="Z3" s="116" t="s">
        <v>10</v>
      </c>
      <c r="AA3" s="116" t="s">
        <v>144</v>
      </c>
      <c r="AB3" s="116" t="s">
        <v>145</v>
      </c>
      <c r="AC3" s="116" t="s">
        <v>146</v>
      </c>
      <c r="AD3" s="116" t="s">
        <v>57</v>
      </c>
      <c r="AE3" s="116" t="s">
        <v>77</v>
      </c>
      <c r="AF3"/>
      <c r="AG3" s="53" t="s">
        <v>122</v>
      </c>
      <c r="AH3" s="96" t="e">
        <f>ADDRESS(MATCH(AH10,Standard6!$C:$C,0),4,1)&amp;":"&amp;ADDRESS(LOOKUP(2,1/(Standard6!$C:$C=AH10),ROW(Standard6!$C:$C)),4,1)</f>
        <v>#N/A</v>
      </c>
      <c r="AI3" s="96" t="e">
        <f>ADDRESS(MATCH(AI10,Standard6!$C:$C,0),4,1)&amp;":"&amp;ADDRESS(LOOKUP(2,1/(Standard6!$C:$C=AI10),ROW(Standard6!$C:$C)),4,1)</f>
        <v>#N/A</v>
      </c>
      <c r="AJ3" s="96" t="e">
        <f>ADDRESS(MATCH(AJ10,Standard6!$C:$C,0),4,1)&amp;":"&amp;ADDRESS(LOOKUP(2,1/(Standard6!$C:$C=AJ10),ROW(Standard6!$C:$C)),4,1)</f>
        <v>#N/A</v>
      </c>
      <c r="AK3" s="96" t="e">
        <f>ADDRESS(MATCH(AK10,Standard6!$C:$C,0),4,1)&amp;":"&amp;ADDRESS(LOOKUP(2,1/(Standard6!$C:$C=AK10),ROW(Standard6!$C:$C)),4,1)</f>
        <v>#N/A</v>
      </c>
      <c r="AL3" s="96" t="e">
        <f>ADDRESS(MATCH(AL10,Standard6!$C:$C,0),4,1)&amp;":"&amp;ADDRESS(LOOKUP(2,1/(Standard6!$C:$C=AL10),ROW(Standard6!$C:$C)),4,1)</f>
        <v>#N/A</v>
      </c>
      <c r="AM3" s="96" t="e">
        <f>ADDRESS(MATCH(AM10,Standard6!$C:$C,0),4,1)&amp;":"&amp;ADDRESS(LOOKUP(2,1/(Standard6!$C:$C=AM10),ROW(Standard6!$C:$C)),4,1)</f>
        <v>#N/A</v>
      </c>
      <c r="AN3" s="96" t="e">
        <f>ADDRESS(MATCH(AN10,Standard6!$C:$C,0),4,1)&amp;":"&amp;ADDRESS(LOOKUP(2,1/(Standard6!$C:$C=AN10),ROW(Standard6!$C:$C)),4,1)</f>
        <v>#N/A</v>
      </c>
      <c r="AO3" s="96" t="e">
        <f>ADDRESS(MATCH(AO10,Standard6!$C:$C,0),4,1)&amp;":"&amp;ADDRESS(LOOKUP(2,1/(Standard6!$C:$C=AO10),ROW(Standard6!$C:$C)),4,1)</f>
        <v>#N/A</v>
      </c>
      <c r="AP3" s="96" t="e">
        <f>ADDRESS(MATCH(AP10,Standard6!$C:$C,0),4,1)&amp;":"&amp;ADDRESS(LOOKUP(2,1/(Standard6!$C:$C=AP10),ROW(Standard6!$C:$C)),4,1)</f>
        <v>#N/A</v>
      </c>
      <c r="AQ3" s="96" t="e">
        <f>ADDRESS(MATCH(AQ10,Standard6!$C:$C,0),4,1)&amp;":"&amp;ADDRESS(LOOKUP(2,1/(Standard6!$C:$C=AQ10),ROW(Standard6!$C:$C)),4,1)</f>
        <v>#N/A</v>
      </c>
      <c r="AR3" s="96" t="e">
        <f>ADDRESS(MATCH(AR10,Standard6!$C:$C,0),4,1)&amp;":"&amp;ADDRESS(LOOKUP(2,1/(Standard6!$C:$C=AR10),ROW(Standard6!$C:$C)),4,1)</f>
        <v>#N/A</v>
      </c>
      <c r="AS3" s="96" t="e">
        <f>ADDRESS(MATCH(AS10,Standard6!$C:$C,0),4,1)&amp;":"&amp;ADDRESS(LOOKUP(2,1/(Standard6!$C:$C=AS10),ROW(Standard6!$C:$C)),4,1)</f>
        <v>#N/A</v>
      </c>
      <c r="AT3" s="96" t="e">
        <f>ADDRESS(MATCH(AT10,Standard6!$C:$C,0),4,1)&amp;":"&amp;ADDRESS(LOOKUP(2,1/(Standard6!$C:$C=AT10),ROW(Standard6!$C:$C)),4,1)</f>
        <v>#N/A</v>
      </c>
      <c r="AU3" s="96" t="e">
        <f>ADDRESS(MATCH(AU10,Standard6!$C:$C,0),4,1)&amp;":"&amp;ADDRESS(LOOKUP(2,1/(Standard6!$C:$C=AU10),ROW(Standard6!$C:$C)),4,1)</f>
        <v>#N/A</v>
      </c>
      <c r="AV3" s="96" t="e">
        <f>ADDRESS(MATCH(AV10,Standard6!$C:$C,0),4,1)&amp;":"&amp;ADDRESS(LOOKUP(2,1/(Standard6!$C:$C=AV10),ROW(Standard6!$C:$C)),4,1)</f>
        <v>#N/A</v>
      </c>
      <c r="AW3" s="96" t="e">
        <f>ADDRESS(MATCH(AW10,Standard6!$C:$C,0),4,1)&amp;":"&amp;ADDRESS(LOOKUP(2,1/(Standard6!$C:$C=AW10),ROW(Standard6!$C:$C)),4,1)</f>
        <v>#N/A</v>
      </c>
      <c r="AX3" s="96" t="e">
        <f>ADDRESS(MATCH(AX10,Standard6!$C:$C,0),4,1)&amp;":"&amp;ADDRESS(LOOKUP(2,1/(Standard6!$C:$C=AX10),ROW(Standard6!$C:$C)),4,1)</f>
        <v>#N/A</v>
      </c>
      <c r="AY3" s="96" t="e">
        <f>ADDRESS(MATCH(AY10,Standard6!$C:$C,0),4,1)&amp;":"&amp;ADDRESS(LOOKUP(2,1/(Standard6!$C:$C=AY10),ROW(Standard6!$C:$C)),4,1)</f>
        <v>#N/A</v>
      </c>
      <c r="AZ3" s="96" t="e">
        <f>ADDRESS(MATCH(AZ10,Standard6!$C:$C,0),4,1)&amp;":"&amp;ADDRESS(LOOKUP(2,1/(Standard6!$C:$C=AZ10),ROW(Standard6!$C:$C)),4,1)</f>
        <v>#N/A</v>
      </c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>
        <f>1/BV11</f>
        <v>1</v>
      </c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U3" s="53" t="s">
        <v>114</v>
      </c>
      <c r="CV3" s="91" t="str">
        <f>ADDRESS(MATCH($AI$10,Standard1!$C:$C,0),9,1)&amp;":"&amp;ADDRESS(LOOKUP(2,1/(Standard1!$C:$C=$AI$10),ROW($C:$C)),9,1)</f>
        <v>$I$230:$I$439</v>
      </c>
      <c r="CW3" s="91" t="str">
        <f>ADDRESS(MATCH($AK$10,Standard1!$C:$C,0),9,1)&amp;":"&amp;ADDRESS(LOOKUP(2,1/(Standard1!$C:$C=$AK$10),ROW($C:$C)),9,1)</f>
        <v>$I$471:$I$735</v>
      </c>
      <c r="CX3" s="91" t="str">
        <f>ADDRESS(MATCH($AR$10,Standard1!$C:$C,0),9,1)&amp;":"&amp;ADDRESS(LOOKUP(2,1/(Standard1!$C:$C=$AR$10),ROW($C:$C)),9,1)</f>
        <v>$I$736:$I$826</v>
      </c>
      <c r="CY3" s="91" t="str">
        <f>ADDRESS(MATCH($AS$10,Standard1!$C:$C,0),9,1)&amp;":"&amp;ADDRESS(LOOKUP(2,1/(Standard1!$C:$C=$AS$10),ROW($C:$C)),9,1)</f>
        <v>$I$827:$I$891</v>
      </c>
      <c r="CZ3" s="91" t="str">
        <f>ADDRESS(MATCH($AT$10,Standard1!$C:$C,0),9,1)&amp;":"&amp;ADDRESS(LOOKUP(2,1/(Standard1!$C:$C=$AT$10),ROW($C:$C)),9,1)</f>
        <v>$I$892:$I$960</v>
      </c>
      <c r="DA3" s="91" t="str" cm="1">
        <f t="array" ref="DA3">ADDRESS(MATCH($AU$10,Standard1!$C:$C,0),9,1)&amp;":"&amp;ADDRESS(LOOKUP(2,1/(Standard1!$C:$C=$AU$10),ROW($C:$C)),9,1)</f>
        <v>$I$1055:$I$1066</v>
      </c>
      <c r="DB3" s="91" t="str" cm="1">
        <f t="array" ref="DB3">ADDRESS(MATCH($AV$10,Standard1!$C:$C,0),9,1)&amp;":"&amp;ADDRESS(LOOKUP(2,1/(Standard1!$C:$C=$AV$10),ROW($C:$C)),9,1)</f>
        <v>$I$1043:$I$1054</v>
      </c>
      <c r="DC3" s="91" t="str" cm="1">
        <f t="array" ref="DC3">ADDRESS(MATCH($AW$10,Standard1!$C:$C,0),9,1)&amp;":"&amp;ADDRESS(LOOKUP(2,1/(Standard1!$C:$C=$AW$10),ROW($C:$C)),9,1)</f>
        <v>$I$1163:$I$1174</v>
      </c>
      <c r="DD3" s="91" t="str" cm="1">
        <f t="array" ref="DD3">ADDRESS(MATCH($AX$10,Standard1!$C:$C,0),9,1)&amp;":"&amp;ADDRESS(LOOKUP(2,1/(Standard1!$C:$C=$AX$10),ROW($C:$C)),9,1)</f>
        <v>$I$1151:$I$1162</v>
      </c>
      <c r="DE3" s="91" t="str" cm="1">
        <f t="array" ref="DE3">ADDRESS(MATCH($AY$10,Standard1!$C:$C,0),9,1)&amp;":"&amp;ADDRESS(LOOKUP(2,1/(Standard1!$C:$C=$AY$10),ROW($C:$C)),9,1)</f>
        <v>$I$1246:$I$1309</v>
      </c>
      <c r="DF3" s="91" t="str" cm="1">
        <f t="array" ref="DF3">ADDRESS(MATCH($AZ$10,Standard1!$C:$C,0),9,1)&amp;":"&amp;ADDRESS(LOOKUP(2,1/(Standard1!$C:$C=$AZ$10),ROW($C:$C)),9,1)</f>
        <v>$I$1310:$I$1378</v>
      </c>
    </row>
    <row r="4" spans="2:115" ht="16.5" x14ac:dyDescent="0.3">
      <c r="Q4" s="103" t="s">
        <v>131</v>
      </c>
      <c r="R4"/>
      <c r="S4" s="108" t="s">
        <v>697</v>
      </c>
      <c r="T4" s="109" t="s">
        <v>121</v>
      </c>
      <c r="U4"/>
      <c r="V4" s="118">
        <v>3.0000000000000001E-3</v>
      </c>
      <c r="W4" s="116" t="s">
        <v>663</v>
      </c>
      <c r="X4" s="116" t="s">
        <v>114</v>
      </c>
      <c r="Y4" s="116">
        <f ca="1">VLOOKUP(W4,INDIRECT(CONCATENATE(X4,"!",$CU$11)),11,FALSE)</f>
        <v>5.8000999999999996</v>
      </c>
      <c r="Z4" s="116">
        <f ca="1">VLOOKUP(W4,INDIRECT(CONCATENATE(X4,"!",$CU$11)),12,FALSE)</f>
        <v>1.6501000000000001</v>
      </c>
      <c r="AA4" s="116">
        <f ca="1">VLOOKUP(W4,INDIRECT(CONCATENATE(X4,"!",$CU$11)),13,FALSE)</f>
        <v>5.8000999999999996</v>
      </c>
      <c r="AB4" s="116">
        <f ca="1">VLOOKUP(W4,INDIRECT(CONCATENATE(X4,"!",$CU$11)),14,FALSE)</f>
        <v>1.5717999999999999</v>
      </c>
      <c r="AC4" s="116">
        <f ca="1">VLOOKUP(W4,INDIRECT(CONCATENATE(X4,"!",$CU$11)),15,FALSE)</f>
        <v>0</v>
      </c>
      <c r="AD4" s="116" t="str">
        <f ca="1">VLOOKUP(W4,INDIRECT(CONCATENATE(X4,"!",$CU$11)),7,FALSE)</f>
        <v>µA</v>
      </c>
      <c r="AE4" s="117" t="str">
        <f ca="1">CONCATENATE(V4*Z4+Y4,AD4)</f>
        <v>5.8050503µA</v>
      </c>
      <c r="AF4"/>
      <c r="AG4" s="53" t="s">
        <v>119</v>
      </c>
      <c r="AH4" s="96" t="e">
        <f>ADDRESS(MATCH(AH10,Standard5!$C:$C,0),4,1)&amp;":"&amp;ADDRESS(LOOKUP(2,1/(Standard5!$C:$C=AH10),ROW(Standard5!$C:$C)),4,1)</f>
        <v>#N/A</v>
      </c>
      <c r="AI4" s="96" t="e">
        <f>ADDRESS(MATCH(AI10,Standard5!$C:$C,0),4,1)&amp;":"&amp;ADDRESS(LOOKUP(2,1/(Standard5!$C:$C=AI10),ROW(Standard5!$C:$C)),4,1)</f>
        <v>#N/A</v>
      </c>
      <c r="AJ4" s="96" t="e">
        <f>ADDRESS(MATCH(AJ10,Standard5!$C:$C,0),4,1)&amp;":"&amp;ADDRESS(LOOKUP(2,1/(Standard5!$C:$C=AJ10),ROW(Standard5!$C:$C)),4,1)</f>
        <v>#N/A</v>
      </c>
      <c r="AK4" s="96" t="e">
        <f>ADDRESS(MATCH(AK10,Standard5!$C:$C,0),4,1)&amp;":"&amp;ADDRESS(LOOKUP(2,1/(Standard5!$C:$C=AK10),ROW(Standard5!$C:$C)),4,1)</f>
        <v>#N/A</v>
      </c>
      <c r="AL4" s="96" t="e">
        <f>ADDRESS(MATCH(AL10,Standard5!$C:$C,0),4,1)&amp;":"&amp;ADDRESS(LOOKUP(2,1/(Standard5!$C:$C=AL10),ROW(Standard5!$C:$C)),4,1)</f>
        <v>#N/A</v>
      </c>
      <c r="AM4" s="96" t="e">
        <f>ADDRESS(MATCH(AM10,Standard5!$C:$C,0),4,1)&amp;":"&amp;ADDRESS(LOOKUP(2,1/(Standard5!$C:$C=AM10),ROW(Standard5!$C:$C)),4,1)</f>
        <v>#N/A</v>
      </c>
      <c r="AN4" s="96" t="e">
        <f>ADDRESS(MATCH(AN10,Standard5!$C:$C,0),4,1)&amp;":"&amp;ADDRESS(LOOKUP(2,1/(Standard5!$C:$C=AN10),ROW(Standard5!$C:$C)),4,1)</f>
        <v>#N/A</v>
      </c>
      <c r="AO4" s="96" t="e">
        <f>ADDRESS(MATCH(AO10,Standard5!$C:$C,0),4,1)&amp;":"&amp;ADDRESS(LOOKUP(2,1/(Standard5!$C:$C=AO10),ROW(Standard5!$C:$C)),4,1)</f>
        <v>#N/A</v>
      </c>
      <c r="AP4" s="96" t="e">
        <f>ADDRESS(MATCH(AP10,Standard5!$C:$C,0),4,1)&amp;":"&amp;ADDRESS(LOOKUP(2,1/(Standard5!$C:$C=AP10),ROW(Standard5!$C:$C)),4,1)</f>
        <v>#N/A</v>
      </c>
      <c r="AQ4" s="96" t="e">
        <f>ADDRESS(MATCH(AQ10,Standard5!$C:$C,0),4,1)&amp;":"&amp;ADDRESS(LOOKUP(2,1/(Standard5!$C:$C=AQ10),ROW(Standard5!$C:$C)),4,1)</f>
        <v>#N/A</v>
      </c>
      <c r="AR4" s="96" t="e">
        <f>ADDRESS(MATCH(AR10,Standard5!$C:$C,0),4,1)&amp;":"&amp;ADDRESS(LOOKUP(2,1/(Standard5!$C:$C=AR10),ROW(Standard5!$C:$C)),4,1)</f>
        <v>#N/A</v>
      </c>
      <c r="AS4" s="96" t="e">
        <f>ADDRESS(MATCH(AS10,Standard5!$C:$C,0),4,1)&amp;":"&amp;ADDRESS(LOOKUP(2,1/(Standard5!$C:$C=AS10),ROW(Standard5!$C:$C)),4,1)</f>
        <v>#N/A</v>
      </c>
      <c r="AT4" s="96" t="e">
        <f>ADDRESS(MATCH(AT10,Standard5!$C:$C,0),4,1)&amp;":"&amp;ADDRESS(LOOKUP(2,1/(Standard5!$C:$C=AT10),ROW(Standard5!$C:$C)),4,1)</f>
        <v>#N/A</v>
      </c>
      <c r="AU4" s="96" t="e">
        <f>ADDRESS(MATCH(AU10,Standard5!$C:$C,0),4,1)&amp;":"&amp;ADDRESS(LOOKUP(2,1/(Standard5!$C:$C=AU10),ROW(Standard5!$C:$C)),4,1)</f>
        <v>#N/A</v>
      </c>
      <c r="AV4" s="96" t="e">
        <f>ADDRESS(MATCH(AV10,Standard5!$C:$C,0),4,1)&amp;":"&amp;ADDRESS(LOOKUP(2,1/(Standard5!$C:$C=AV10),ROW(Standard5!$C:$C)),4,1)</f>
        <v>#N/A</v>
      </c>
      <c r="AW4" s="96" t="e">
        <f>ADDRESS(MATCH(AW10,Standard5!$C:$C,0),4,1)&amp;":"&amp;ADDRESS(LOOKUP(2,1/(Standard5!$C:$C=AW10),ROW(Standard5!$C:$C)),4,1)</f>
        <v>#N/A</v>
      </c>
      <c r="AX4" s="96" t="e">
        <f>ADDRESS(MATCH(AX10,Standard5!$C:$C,0),4,1)&amp;":"&amp;ADDRESS(LOOKUP(2,1/(Standard5!$C:$C=AX10),ROW(Standard5!$C:$C)),4,1)</f>
        <v>#N/A</v>
      </c>
      <c r="AY4" s="96" t="e">
        <f>ADDRESS(MATCH(AY10,Standard5!$C:$C,0),4,1)&amp;":"&amp;ADDRESS(LOOKUP(2,1/(Standard5!$C:$C=AY10),ROW(Standard5!$C:$C)),4,1)</f>
        <v>#N/A</v>
      </c>
      <c r="AZ4" s="96" t="e">
        <f>ADDRESS(MATCH(AZ10,Standard5!$C:$C,0),4,1)&amp;":"&amp;ADDRESS(LOOKUP(2,1/(Standard5!$C:$C=AZ10),ROW(Standard5!$C:$C)),4,1)</f>
        <v>#N/A</v>
      </c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U4" s="53" t="s">
        <v>116</v>
      </c>
      <c r="CV4" s="91" t="str">
        <f>ADDRESS(MATCH($AI$10,Standard2!$C:$C,0),9,1)&amp;":"&amp;ADDRESS(LOOKUP(2,1/(Standard2!$C:$C=$AI$10),ROW($C:$C)),9,1)</f>
        <v>$I$156:$I$552</v>
      </c>
      <c r="CW4" s="91" t="str">
        <f>ADDRESS(MATCH($AK$10,Standard2!$C:$C,0),9,1)&amp;":"&amp;ADDRESS(LOOKUP(2,1/(Standard2!$C:$C=$AK$10),ROW($C:$C)),9,1)</f>
        <v>$I$553:$I$750</v>
      </c>
      <c r="CX4" s="101" t="e">
        <f>ADDRESS(MATCH($AR$10,Standard2!$C:$C,0),9,1)&amp;":"&amp;ADDRESS(LOOKUP(2,1/(Standard2!$C:$C=$AR$10),ROW($C:$C)),9,1)</f>
        <v>#N/A</v>
      </c>
      <c r="CY4" s="91" t="e">
        <f>ADDRESS(MATCH($AS$10,Standard2!$C:$C,0),9,1)&amp;":"&amp;ADDRESS(LOOKUP(2,1/(Standard2!$C:$C=$AS$10),ROW($C:$C)),9,1)</f>
        <v>#N/A</v>
      </c>
      <c r="CZ4" s="101" t="e">
        <f>ADDRESS(MATCH($AT$10,Standard2!$C:$C,0),9,1)&amp;":"&amp;ADDRESS(LOOKUP(2,1/(Standard2!$C:$C=$AT$10),ROW($C:$C)),9,1)</f>
        <v>#N/A</v>
      </c>
      <c r="DA4" s="101" t="str" cm="1">
        <f t="array" ref="DA4">ADDRESS(MATCH($AU$10,Standard2!$C:$C,0),9,1)&amp;":"&amp;ADDRESS(LOOKUP(2,1/(Standard2!$C:$C=$AU$10),ROW($C:$C)),9,1)</f>
        <v>$I$806:$I$813</v>
      </c>
      <c r="DB4" s="101" t="str" cm="1">
        <f t="array" ref="DB4">ADDRESS(MATCH($AV$10,Standard2!$C:$C,0),9,1)&amp;":"&amp;ADDRESS(LOOKUP(2,1/(Standard2!$C:$C=$AV$10),ROW($C:$C)),9,1)</f>
        <v>$I$800:$I$805</v>
      </c>
      <c r="DC4" s="101" t="str" cm="1">
        <f t="array" ref="DC4">ADDRESS(MATCH($AW$10,Standard2!$C:$C,0),9,1)&amp;":"&amp;ADDRESS(LOOKUP(2,1/(Standard2!$C:$C=$AW$10),ROW($C:$C)),9,1)</f>
        <v>$I$888:$I$895</v>
      </c>
      <c r="DD4" s="101" t="str" cm="1">
        <f t="array" ref="DD4">ADDRESS(MATCH($AW$10,Standard2!$C:$C,0),9,1)&amp;":"&amp;ADDRESS(LOOKUP(2,1/(Standard2!$C:$C=$AW$10),ROW($C:$C)),9,1)</f>
        <v>$I$888:$I$895</v>
      </c>
      <c r="DE4" s="101" t="e" cm="1">
        <f t="array" ref="DE4">ADDRESS(MATCH($AY$10,Standard2!$C:$C,0),9,1)&amp;":"&amp;ADDRESS(LOOKUP(2,1/(Standard2!$C:$C=$AY$10),ROW($C:$C)),9,1)</f>
        <v>#N/A</v>
      </c>
      <c r="DF4" s="101" t="e" cm="1">
        <f t="array" ref="DF4">ADDRESS(MATCH($AZ$10,Standard2!$C:$C,0),9,1)&amp;":"&amp;ADDRESS(LOOKUP(2,1/(Standard2!$C:$C=$AZ$10),ROW($C:$C)),9,1)</f>
        <v>#N/A</v>
      </c>
    </row>
    <row r="5" spans="2:115" ht="16.5" x14ac:dyDescent="0.3">
      <c r="R5" s="132" t="s">
        <v>91</v>
      </c>
      <c r="S5" s="108"/>
      <c r="T5" s="109" t="s">
        <v>119</v>
      </c>
      <c r="U5"/>
      <c r="AE5"/>
      <c r="AF5"/>
      <c r="AG5" s="53" t="s">
        <v>121</v>
      </c>
      <c r="AH5" s="96" t="str">
        <f>ADDRESS(MATCH(AH10,Standard4!$C:$C,0),4,1)&amp;":"&amp;ADDRESS(LOOKUP(2,1/(Standard4!$C:$C=AH10),ROW(Standard4!$C:$C)),4,1)</f>
        <v>$D$4:$D$28</v>
      </c>
      <c r="AI5" s="96" t="str">
        <f>ADDRESS(MATCH(AI10,Standard4!$C:$C,0),4,1)&amp;":"&amp;ADDRESS(LOOKUP(2,1/(Standard4!$C:$C=AI10),ROW(Standard4!$C:$C)),4,1)</f>
        <v>$D$80:$D$119</v>
      </c>
      <c r="AJ5" s="96" t="str">
        <f>ADDRESS(MATCH(AJ10,Standard4!$C:$C,0),4,1)&amp;":"&amp;ADDRESS(LOOKUP(2,1/(Standard4!$C:$C=AJ10),ROW(Standard4!$C:$C)),4,1)</f>
        <v>$D$29:$D$58</v>
      </c>
      <c r="AK5" s="96" t="str">
        <f>ADDRESS(MATCH(AK10,Standard4!$C:$C,0),4,1)&amp;":"&amp;ADDRESS(LOOKUP(2,1/(Standard4!$C:$C=AK10),ROW(Standard4!$C:$C)),4,1)</f>
        <v>$D$120:$D$149</v>
      </c>
      <c r="AL5" s="96" t="e">
        <f>ADDRESS(MATCH(AL10,Standard4!$C:$C,0),4,1)&amp;":"&amp;ADDRESS(LOOKUP(2,1/(Standard4!$C:$C=AL10),ROW(Standard4!$C:$C)),4,1)</f>
        <v>#N/A</v>
      </c>
      <c r="AM5" s="96" t="str">
        <f>ADDRESS(MATCH(AM10,Standard4!$C:$C,0),4,1)&amp;":"&amp;ADDRESS(LOOKUP(2,1/(Standard4!$C:$C=AM10),ROW(Standard4!$C:$C)),4,1)</f>
        <v>$D$150:$D$164</v>
      </c>
      <c r="AN5" s="96" t="str">
        <f>ADDRESS(MATCH(AN10,Standard4!$C:$C,0),4,1)&amp;":"&amp;ADDRESS(LOOKUP(2,1/(Standard4!$C:$C=AN10),ROW(Standard4!$C:$C)),4,1)</f>
        <v>$D$165:$D$169</v>
      </c>
      <c r="AO5" s="96" t="str">
        <f>ADDRESS(MATCH(AO10,Standard4!$C:$C,0),4,1)&amp;":"&amp;ADDRESS(LOOKUP(2,1/(Standard4!$C:$C=AO10),ROW(Standard4!$C:$C)),4,1)</f>
        <v>$D$59:$D$64</v>
      </c>
      <c r="AP5" s="96" t="str">
        <f>ADDRESS(MATCH(AP10,Standard4!$C:$C,0),4,1)&amp;":"&amp;ADDRESS(LOOKUP(2,1/(Standard4!$C:$C=AP10),ROW(Standard4!$C:$C)),4,1)</f>
        <v>$D$65:$D$69</v>
      </c>
      <c r="AQ5" s="96" t="str">
        <f>ADDRESS(MATCH(AQ10,Standard4!$C:$C,0),4,1)&amp;":"&amp;ADDRESS(LOOKUP(2,1/(Standard4!$C:$C=AQ10),ROW(Standard4!$C:$C)),4,1)</f>
        <v>$D$70:$D$79</v>
      </c>
      <c r="AR5" s="96" t="e">
        <f>ADDRESS(MATCH(AR10,Standard4!$C:$C,0),4,1)&amp;":"&amp;ADDRESS(LOOKUP(2,1/(Standard4!$C:$C=AR10),ROW(Standard4!$C:$C)),4,1)</f>
        <v>#N/A</v>
      </c>
      <c r="AS5" s="96" t="e">
        <f>ADDRESS(MATCH(AS10,Standard4!$C:$C,0),4,1)&amp;":"&amp;ADDRESS(LOOKUP(2,1/(Standard4!$C:$C=AS10),ROW(Standard4!$C:$C)),4,1)</f>
        <v>#N/A</v>
      </c>
      <c r="AT5" s="96" t="e">
        <f>ADDRESS(MATCH(AT10,Standard4!$C:$C,0),4,1)&amp;":"&amp;ADDRESS(LOOKUP(2,1/(Standard4!$C:$C=AT10),ROW(Standard4!$C:$C)),4,1)</f>
        <v>#N/A</v>
      </c>
      <c r="AU5" s="96" t="e">
        <f>ADDRESS(MATCH(AU10,Standard4!$C:$C,0),4,1)&amp;":"&amp;ADDRESS(LOOKUP(2,1/(Standard4!$C:$C=AU10),ROW(Standard4!$C:$C)),4,1)</f>
        <v>#N/A</v>
      </c>
      <c r="AV5" s="96" t="e">
        <f>ADDRESS(MATCH(AV10,Standard4!$C:$C,0),4,1)&amp;":"&amp;ADDRESS(LOOKUP(2,1/(Standard4!$C:$C=AV10),ROW(Standard4!$C:$C)),4,1)</f>
        <v>#N/A</v>
      </c>
      <c r="AW5" s="96" t="e">
        <f>ADDRESS(MATCH(AW10,Standard4!$C:$C,0),4,1)&amp;":"&amp;ADDRESS(LOOKUP(2,1/(Standard4!$C:$C=AW10),ROW(Standard4!$C:$C)),4,1)</f>
        <v>#N/A</v>
      </c>
      <c r="AX5" s="96" t="e">
        <f>ADDRESS(MATCH(AX10,Standard4!$C:$C,0),4,1)&amp;":"&amp;ADDRESS(LOOKUP(2,1/(Standard4!$C:$C=AX10),ROW(Standard4!$C:$C)),4,1)</f>
        <v>#N/A</v>
      </c>
      <c r="AY5" s="96" t="e">
        <f>ADDRESS(MATCH(AY10,Standard4!$C:$C,0),4,1)&amp;":"&amp;ADDRESS(LOOKUP(2,1/(Standard4!$C:$C=AY10),ROW(Standard4!$C:$C)),4,1)</f>
        <v>#N/A</v>
      </c>
      <c r="AZ5" s="96" t="e">
        <f>ADDRESS(MATCH(AZ10,Standard4!$C:$C,0),4,1)&amp;":"&amp;ADDRESS(LOOKUP(2,1/(Standard4!$C:$C=AZ10),ROW(Standard4!$C:$C)),4,1)</f>
        <v>#N/A</v>
      </c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U5" s="53" t="s">
        <v>120</v>
      </c>
      <c r="CV5" s="91" t="e">
        <f>ADDRESS(MATCH($AI$10,Standard3!$C:$C,0),9,1)&amp;":"&amp;ADDRESS(LOOKUP(2,1/(Standard3!$C:$C=$AI$10),ROW($C:$C)),9,1)</f>
        <v>#N/A</v>
      </c>
      <c r="CW5" s="91" t="e">
        <f>ADDRESS(MATCH($AK$10,Standard3!$C:$C,0),9,1)&amp;":"&amp;ADDRESS(LOOKUP(2,1/(Standard3!$C:$C=$AK$10),ROW($C:$C)),9,1)</f>
        <v>#N/A</v>
      </c>
      <c r="CX5" s="101" t="e">
        <f>ADDRESS(MATCH($AR$10,Standard3!$C:$C,0),9,1)&amp;":"&amp;ADDRESS(LOOKUP(2,1/(Standard3!$C:$C=$AR$10),ROW($C:$C)),9,1)</f>
        <v>#N/A</v>
      </c>
      <c r="CY5" s="91" t="e">
        <f>ADDRESS(MATCH($AS$10,Standard3!$C:$C,0),9,1)&amp;":"&amp;ADDRESS(LOOKUP(2,1/(Standard3!$C:$C=$AS$10),ROW($C:$C)),9,1)</f>
        <v>#N/A</v>
      </c>
      <c r="CZ5" s="101" t="e">
        <f>ADDRESS(MATCH($AT$10,Standard3!$C:$C,0),9,1)&amp;":"&amp;ADDRESS(LOOKUP(2,1/(Standard3!$C:$C=$AT$10),ROW($C:$C)),9,1)</f>
        <v>#N/A</v>
      </c>
      <c r="DA5" s="101" t="e" cm="1">
        <f t="array" ref="DA5">ADDRESS(MATCH($AU$10,Standard3!$C:$C,0),9,1)&amp;":"&amp;ADDRESS(LOOKUP(2,1/(Standard3!$C:$C=$AU$10),ROW($C:$C)),9,1)</f>
        <v>#N/A</v>
      </c>
      <c r="DB5" s="101" t="e" cm="1">
        <f t="array" ref="DB5">ADDRESS(MATCH($AV$10,Standard3!$C:$C,0),9,1)&amp;":"&amp;ADDRESS(LOOKUP(2,1/(Standard3!$C:$C=$AV$10),ROW($C:$C)),9,1)</f>
        <v>#N/A</v>
      </c>
      <c r="DC5" s="101" t="e" cm="1">
        <f t="array" ref="DC5">ADDRESS(MATCH($AW$10,Standard3!$C:$C,0),9,1)&amp;":"&amp;ADDRESS(LOOKUP(2,1/(Standard3!$C:$C=$AW$10),ROW($C:$C)),9,1)</f>
        <v>#N/A</v>
      </c>
      <c r="DD5" s="101" t="e" cm="1">
        <f t="array" ref="DD5">ADDRESS(MATCH($AW$10,Standard3!$C:$C,0),9,1)&amp;":"&amp;ADDRESS(LOOKUP(2,1/(Standard3!$C:$C=$AW$10),ROW($C:$C)),9,1)</f>
        <v>#N/A</v>
      </c>
      <c r="DE5" s="101" t="e" cm="1">
        <f t="array" ref="DE5">ADDRESS(MATCH($AY$10,Standard3!$C:$C,0),9,1)&amp;":"&amp;ADDRESS(LOOKUP(2,1/(Standard3!$C:$C=$AY$10),ROW($C:$C)),9,1)</f>
        <v>#N/A</v>
      </c>
      <c r="DF5" s="101" t="e" cm="1">
        <f t="array" ref="DF5">ADDRESS(MATCH($AZ$10,Standard3!$C:$C,0),9,1)&amp;":"&amp;ADDRESS(LOOKUP(2,1/(Standard3!$C:$C=$AZ$10),ROW($C:$C)),9,1)</f>
        <v>#N/A</v>
      </c>
    </row>
    <row r="6" spans="2:115" ht="16.5" customHeight="1" x14ac:dyDescent="0.3">
      <c r="S6" s="111"/>
      <c r="T6" s="112" t="s">
        <v>122</v>
      </c>
      <c r="U6"/>
      <c r="AE6" s="56"/>
      <c r="AF6" s="56"/>
      <c r="AG6" s="61" t="s">
        <v>120</v>
      </c>
      <c r="AH6" s="96" t="e">
        <f>ADDRESS(MATCH(AH10,Standard3!$C:$C,0),4,1)&amp;":"&amp;ADDRESS(LOOKUP(2,1/(Standard3!$C:$C=AH10),ROW(Standard3!$C:$C)),4,1)</f>
        <v>#N/A</v>
      </c>
      <c r="AI6" s="96" t="e">
        <f>ADDRESS(MATCH(AI10,Standard3!$C:$C,0),4,1)&amp;":"&amp;ADDRESS(LOOKUP(2,1/(Standard3!$C:$C=AI10),ROW(Standard3!$C:$C)),4,1)</f>
        <v>#N/A</v>
      </c>
      <c r="AJ6" s="96" t="e">
        <f>ADDRESS(MATCH(AJ10,Standard3!$C:$C,0),4,1)&amp;":"&amp;ADDRESS(LOOKUP(2,1/(Standard3!$C:$C=AJ10),ROW(Standard3!$C:$C)),4,1)</f>
        <v>#N/A</v>
      </c>
      <c r="AK6" s="96" t="e">
        <f>ADDRESS(MATCH(AK10,Standard3!$C:$C,0),4,1)&amp;":"&amp;ADDRESS(LOOKUP(2,1/(Standard3!$C:$C=AK10),ROW(Standard3!$C:$C)),4,1)</f>
        <v>#N/A</v>
      </c>
      <c r="AL6" s="96" t="str">
        <f>ADDRESS(MATCH(AL10,Standard3!$C:$C,0),4,1)&amp;":"&amp;ADDRESS(LOOKUP(2,1/(Standard3!$C:$C=AL10),ROW(Standard3!$C:$C)),4,1)</f>
        <v>$D$39:$D$73</v>
      </c>
      <c r="AM6" s="96" t="e">
        <f>ADDRESS(MATCH(AM10,Standard3!$C:$C,0),4,1)&amp;":"&amp;ADDRESS(LOOKUP(2,1/(Standard3!$C:$C=AM10),ROW(Standard3!$C:$C)),4,1)</f>
        <v>#N/A</v>
      </c>
      <c r="AN6" s="96" t="e">
        <f>ADDRESS(MATCH(AN10,Standard3!$C:$C,0),4,1)&amp;":"&amp;ADDRESS(LOOKUP(2,1/(Standard3!$C:$C=AN10),ROW(Standard3!$C:$C)),4,1)</f>
        <v>#N/A</v>
      </c>
      <c r="AO6" s="96" t="e">
        <f>ADDRESS(MATCH(AO10,Standard3!$C:$C,0),4,1)&amp;":"&amp;ADDRESS(LOOKUP(2,1/(Standard3!$C:$C=AO10),ROW(Standard3!$C:$C)),4,1)</f>
        <v>#N/A</v>
      </c>
      <c r="AP6" s="96" t="e">
        <f>ADDRESS(MATCH(AP10,Standard3!$C:$C,0),4,1)&amp;":"&amp;ADDRESS(LOOKUP(2,1/(Standard3!$C:$C=AP10),ROW(Standard3!$C:$C)),4,1)</f>
        <v>#N/A</v>
      </c>
      <c r="AQ6" s="96" t="e">
        <f>ADDRESS(MATCH(AQ10,Standard3!$C:$C,0),4,1)&amp;":"&amp;ADDRESS(LOOKUP(2,1/(Standard3!$C:$C=AQ10),ROW(Standard3!$C:$C)),4,1)</f>
        <v>#N/A</v>
      </c>
      <c r="AR6" s="96" t="e">
        <f>ADDRESS(MATCH(AR10,Standard3!$C:$C,0),4,1)&amp;":"&amp;ADDRESS(LOOKUP(2,1/(Standard3!$C:$C=AR10),ROW(Standard3!$C:$C)),4,1)</f>
        <v>#N/A</v>
      </c>
      <c r="AS6" s="96" t="e">
        <f>ADDRESS(MATCH(AS10,Standard3!$C:$C,0),4,1)&amp;":"&amp;ADDRESS(LOOKUP(2,1/(Standard3!$C:$C=AS10),ROW(Standard3!$C:$C)),4,1)</f>
        <v>#N/A</v>
      </c>
      <c r="AT6" s="96" t="e">
        <f>ADDRESS(MATCH(AT10,Standard3!$C:$C,0),4,1)&amp;":"&amp;ADDRESS(LOOKUP(2,1/(Standard3!$C:$C=AT10),ROW(Standard3!$C:$C)),4,1)</f>
        <v>#N/A</v>
      </c>
      <c r="AU6" s="96" t="e">
        <f>ADDRESS(MATCH(AU10,Standard3!$C:$C,0),4,1)&amp;":"&amp;ADDRESS(LOOKUP(2,1/(Standard3!$C:$C=AU10),ROW(Standard3!$C:$C)),4,1)</f>
        <v>#N/A</v>
      </c>
      <c r="AV6" s="96" t="e">
        <f>ADDRESS(MATCH(AV10,Standard3!$C:$C,0),4,1)&amp;":"&amp;ADDRESS(LOOKUP(2,1/(Standard3!$C:$C=AV10),ROW(Standard3!$C:$C)),4,1)</f>
        <v>#N/A</v>
      </c>
      <c r="AW6" s="96" t="e">
        <f>ADDRESS(MATCH(AW10,Standard3!$C:$C,0),4,1)&amp;":"&amp;ADDRESS(LOOKUP(2,1/(Standard3!$C:$C=AW10),ROW(Standard3!$C:$C)),4,1)</f>
        <v>#N/A</v>
      </c>
      <c r="AX6" s="96" t="e">
        <f>ADDRESS(MATCH(AX10,Standard3!$C:$C,0),4,1)&amp;":"&amp;ADDRESS(LOOKUP(2,1/(Standard3!$C:$C=AX10),ROW(Standard3!$C:$C)),4,1)</f>
        <v>#N/A</v>
      </c>
      <c r="AY6" s="96" t="e">
        <f>ADDRESS(MATCH(AY10,Standard3!$C:$C,0),4,1)&amp;":"&amp;ADDRESS(LOOKUP(2,1/(Standard3!$C:$C=AY10),ROW(Standard3!$C:$C)),4,1)</f>
        <v>#N/A</v>
      </c>
      <c r="AZ6" s="96" t="e">
        <f>ADDRESS(MATCH(AZ10,Standard3!$C:$C,0),4,1)&amp;":"&amp;ADDRESS(LOOKUP(2,1/(Standard3!$C:$C=AZ10),ROW(Standard3!$C:$C)),4,1)</f>
        <v>#N/A</v>
      </c>
      <c r="BX6" s="50" t="s">
        <v>2066</v>
      </c>
      <c r="BY6" s="102"/>
      <c r="CE6" s="58"/>
      <c r="CF6" s="58"/>
      <c r="CG6" s="58"/>
      <c r="CH6" s="58"/>
      <c r="CI6" s="58"/>
      <c r="CP6" s="59"/>
      <c r="CR6" s="60"/>
      <c r="CU6" s="53" t="s">
        <v>121</v>
      </c>
      <c r="CV6" s="91" t="str">
        <f>ADDRESS(MATCH($AI$10,Standard4!$C:$C,0),9,1)&amp;":"&amp;ADDRESS(LOOKUP(2,1/(Standard4!$C:$C=$AI$10),ROW($C:$C)),9,1)</f>
        <v>$I$80:$I$119</v>
      </c>
      <c r="CW6" s="91" t="str">
        <f>ADDRESS(MATCH($AK$10,Standard4!$C:$C,0),9,1)&amp;":"&amp;ADDRESS(LOOKUP(2,1/(Standard4!$C:$C=$AK$10),ROW($C:$C)),9,1)</f>
        <v>$I$120:$I$149</v>
      </c>
      <c r="CX6" s="101" t="e">
        <f>ADDRESS(MATCH($AR$10,Standard4!$C:$C,0),9,1)&amp;":"&amp;ADDRESS(LOOKUP(2,1/(Standard4!$C:$C=$AR$10),ROW($C:$C)),9,1)</f>
        <v>#N/A</v>
      </c>
      <c r="CY6" s="91" t="e">
        <f>ADDRESS(MATCH($AS$10,Standard4!$C:$C,0),9,1)&amp;":"&amp;ADDRESS(LOOKUP(2,1/(Standard4!$C:$C=$AS$10),ROW($C:$C)),9,1)</f>
        <v>#N/A</v>
      </c>
      <c r="CZ6" s="101" t="e">
        <f>ADDRESS(MATCH($AT$10,Standard4!$C:$C,0),9,1)&amp;":"&amp;ADDRESS(LOOKUP(2,1/(Standard4!$C:$C=$AT$10),ROW($C:$C)),9,1)</f>
        <v>#N/A</v>
      </c>
      <c r="DA6" s="101" t="e" cm="1">
        <f t="array" ref="DA6">ADDRESS(MATCH($AU$10,Standard4!$C:$C,0),9,1)&amp;":"&amp;ADDRESS(LOOKUP(2,1/(Standard4!$C:$C=$AU$10),ROW($C:$C)),9,1)</f>
        <v>#N/A</v>
      </c>
      <c r="DB6" s="101" t="e" cm="1">
        <f t="array" ref="DB6">ADDRESS(MATCH($AV$10,Standard4!$C:$C,0),9,1)&amp;":"&amp;ADDRESS(LOOKUP(2,1/(Standard4!$C:$C=$AV$10),ROW($C:$C)),9,1)</f>
        <v>#N/A</v>
      </c>
      <c r="DC6" s="101" t="e" cm="1">
        <f t="array" ref="DC6">ADDRESS(MATCH($AW$10,Standard4!$C:$C,0),9,1)&amp;":"&amp;ADDRESS(LOOKUP(2,1/(Standard4!$C:$C=$AW$10),ROW($C:$C)),9,1)</f>
        <v>#N/A</v>
      </c>
      <c r="DD6" s="101" t="e" cm="1">
        <f t="array" ref="DD6">ADDRESS(MATCH($AW$10,Standard4!$C:$C,0),9,1)&amp;":"&amp;ADDRESS(LOOKUP(2,1/(Standard4!$C:$C=$AW$10),ROW($C:$C)),9,1)</f>
        <v>#N/A</v>
      </c>
      <c r="DE6" s="101" t="e" cm="1">
        <f t="array" ref="DE6">ADDRESS(MATCH($AY$10,Standard4!$C:$C,0),9,1)&amp;":"&amp;ADDRESS(LOOKUP(2,1/(Standard4!$C:$C=$AY$10),ROW($C:$C)),9,1)</f>
        <v>#N/A</v>
      </c>
      <c r="DF6" s="101" t="e" cm="1">
        <f t="array" ref="DF6">ADDRESS(MATCH($AZ$10,Standard4!$C:$C,0),9,1)&amp;":"&amp;ADDRESS(LOOKUP(2,1/(Standard4!$C:$C=$AZ$10),ROW($C:$C)),9,1)</f>
        <v>#N/A</v>
      </c>
      <c r="DG6" s="119" t="s">
        <v>132</v>
      </c>
      <c r="DI6" t="s">
        <v>657</v>
      </c>
      <c r="DJ6" t="s">
        <v>656</v>
      </c>
    </row>
    <row r="7" spans="2:115" ht="17.25" thickBot="1" x14ac:dyDescent="0.35">
      <c r="S7" s="113"/>
      <c r="T7" s="114" t="s">
        <v>125</v>
      </c>
      <c r="U7"/>
      <c r="AG7" s="61" t="s">
        <v>116</v>
      </c>
      <c r="AH7" s="96" t="str">
        <f>ADDRESS(MATCH(AH10,Standard2!$C:$C,0),4,1)&amp;":"&amp;ADDRESS(LOOKUP(2,1/(Standard2!$C:$C=AH10),ROW(Standard2!$C:$C)),4,1)</f>
        <v>$D$4:$D$35</v>
      </c>
      <c r="AI7" s="96" t="str">
        <f>ADDRESS(MATCH(AI10,Standard2!$C:$C,0),4,1)&amp;":"&amp;ADDRESS(LOOKUP(2,1/(Standard2!$C:$C=AI10),ROW(Standard2!$C:$C)),4,1)</f>
        <v>$D$156:$D$552</v>
      </c>
      <c r="AJ7" s="96" t="str">
        <f>ADDRESS(MATCH(AJ10,Standard2!$C:$C,0),4,1)&amp;":"&amp;ADDRESS(LOOKUP(2,1/(Standard2!$C:$C=AJ10),ROW(Standard2!$C:$C)),4,1)</f>
        <v>$D$36:$D$95</v>
      </c>
      <c r="AK7" s="96" t="str">
        <f>ADDRESS(MATCH(AK10,Standard2!$C:$C,0),4,1)&amp;":"&amp;ADDRESS(LOOKUP(2,1/(Standard2!$C:$C=AK10),ROW(Standard2!$C:$C)),4,1)</f>
        <v>$D$553:$D$750</v>
      </c>
      <c r="AL7" s="96" t="str">
        <f>ADDRESS(MATCH(AL10,Standard2!$C:$C,0),4,1)&amp;":"&amp;ADDRESS(LOOKUP(2,1/(Standard2!$C:$C=AL10),ROW(Standard2!$C:$C)),4,1)</f>
        <v>$D$96:$D$155</v>
      </c>
      <c r="AM7" s="96" t="e">
        <f>ADDRESS(MATCH(AM10,Standard2!$C:$C,0),4,1)&amp;":"&amp;ADDRESS(LOOKUP(2,1/(Standard2!$C:$C=AM10),ROW(Standard2!$C:$C)),4,1)</f>
        <v>#N/A</v>
      </c>
      <c r="AN7" s="96" t="str">
        <f>ADDRESS(MATCH(AN10,Standard2!$C:$C,0),4,1)&amp;":"&amp;ADDRESS(LOOKUP(2,1/(Standard2!$C:$C=AN10),ROW(Standard2!$C:$C)),4,1)</f>
        <v>$D$751:$D$793</v>
      </c>
      <c r="AO7" s="96" t="e">
        <f>ADDRESS(MATCH(AO10,Standard2!$C:$C,0),4,1)&amp;":"&amp;ADDRESS(LOOKUP(2,1/(Standard2!$C:$C=AO10),ROW(Standard2!$C:$C)),4,1)</f>
        <v>#N/A</v>
      </c>
      <c r="AP7" s="96" t="e">
        <f>ADDRESS(MATCH(AP10,Standard2!$C:$C,0),4,1)&amp;":"&amp;ADDRESS(LOOKUP(2,1/(Standard2!$C:$C=AP10),ROW(Standard2!$C:$C)),4,1)</f>
        <v>#N/A</v>
      </c>
      <c r="AQ7" s="96" t="e">
        <f>ADDRESS(MATCH(AQ10,Standard2!$C:$C,0),4,1)&amp;":"&amp;ADDRESS(LOOKUP(2,1/(Standard2!$C:$C=AQ10),ROW(Standard2!$C:$C)),4,1)</f>
        <v>#N/A</v>
      </c>
      <c r="AR7" s="96" t="e">
        <f>ADDRESS(MATCH(AR10,Standard2!$C:$C,0),4,1)&amp;":"&amp;ADDRESS(LOOKUP(2,1/(Standard2!$C:$C=AR10),ROW(Standard2!$C:$C)),4,1)</f>
        <v>#N/A</v>
      </c>
      <c r="AS7" s="96" t="e">
        <f>ADDRESS(MATCH(AS10,Standard2!$C:$C,0),4,1)&amp;":"&amp;ADDRESS(LOOKUP(2,1/(Standard2!$C:$C=AS10),ROW(Standard2!$C:$C)),4,1)</f>
        <v>#N/A</v>
      </c>
      <c r="AT7" s="96" t="e">
        <f>ADDRESS(MATCH(AT10,Standard2!$C:$C,0),4,1)&amp;":"&amp;ADDRESS(LOOKUP(2,1/(Standard2!$C:$C=AT10),ROW(Standard2!$C:$C)),4,1)</f>
        <v>#N/A</v>
      </c>
      <c r="AU7" s="96" t="str">
        <f>ADDRESS(MATCH(AU10,Standard2!$C:$C,0),4,1)&amp;":"&amp;ADDRESS(LOOKUP(2,1/(Standard2!$C:$C=AU10),ROW(Standard2!$C:$C)),4,1)</f>
        <v>$D$806:$D$813</v>
      </c>
      <c r="AV7" s="96" t="str">
        <f>ADDRESS(MATCH(AV10,Standard2!$C:$C,0),4,1)&amp;":"&amp;ADDRESS(LOOKUP(2,1/(Standard2!$C:$C=AV10),ROW(Standard2!$C:$C)),4,1)</f>
        <v>$D$800:$D$805</v>
      </c>
      <c r="AW7" s="96" t="str">
        <f>ADDRESS(MATCH(AW10,Standard2!$C:$C,0),4,1)&amp;":"&amp;ADDRESS(LOOKUP(2,1/(Standard2!$C:$C=AW10),ROW(Standard2!$C:$C)),4,1)</f>
        <v>$D$888:$D$895</v>
      </c>
      <c r="AX7" s="96" t="str">
        <f>ADDRESS(MATCH(AX10,Standard2!$C:$C,0),4,1)&amp;":"&amp;ADDRESS(LOOKUP(2,1/(Standard2!$C:$C=AX10),ROW(Standard2!$C:$C)),4,1)</f>
        <v>$D$882:$D$887</v>
      </c>
      <c r="AY7" s="96" t="e">
        <f>ADDRESS(MATCH(AY10,Standard2!$C:$C,0),4,1)&amp;":"&amp;ADDRESS(LOOKUP(2,1/(Standard2!$C:$C=AY10),ROW(Standard2!$C:$C)),4,1)</f>
        <v>#N/A</v>
      </c>
      <c r="AZ7" s="96" t="e">
        <f>ADDRESS(MATCH(AZ10,Standard2!$C:$C,0),4,1)&amp;":"&amp;ADDRESS(LOOKUP(2,1/(Standard2!$C:$C=AZ10),ROW(Standard2!$C:$C)),4,1)</f>
        <v>#N/A</v>
      </c>
      <c r="BB7" s="95" t="s">
        <v>36</v>
      </c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7"/>
      <c r="BW7" s="66" t="s">
        <v>41</v>
      </c>
      <c r="BZ7" s="63"/>
      <c r="CA7" s="64"/>
      <c r="CB7" s="64"/>
      <c r="CC7" s="64"/>
      <c r="CD7" s="65"/>
      <c r="CE7" s="63"/>
      <c r="CF7" s="64"/>
      <c r="CG7" s="64"/>
      <c r="CH7" s="64"/>
      <c r="CI7" s="65"/>
      <c r="CJ7" s="63"/>
      <c r="CK7" s="64"/>
      <c r="CL7" s="64"/>
      <c r="CM7" s="64"/>
      <c r="CN7" s="65"/>
      <c r="CO7" s="67"/>
      <c r="CP7" s="68"/>
      <c r="CQ7" s="69"/>
      <c r="CR7" s="69"/>
      <c r="CS7" s="69"/>
      <c r="CT7" s="70"/>
      <c r="CU7" s="53" t="s">
        <v>119</v>
      </c>
      <c r="CV7" s="91" t="e">
        <f>ADDRESS(MATCH($AI$10,Standard5!$C:$C,0),9,1)&amp;":"&amp;ADDRESS(LOOKUP(2,1/(Standard5!$C:$C=$AI$10),ROW($C:$C)),9,1)</f>
        <v>#N/A</v>
      </c>
      <c r="CW7" s="91" t="e">
        <f>ADDRESS(MATCH($AK$10,Standard5!$C:$C,0),9,1)&amp;":"&amp;ADDRESS(LOOKUP(2,1/(Standard5!$C:$C=$AK$10),ROW($C:$C)),9,1)</f>
        <v>#N/A</v>
      </c>
      <c r="CX7" s="101" t="e">
        <f>ADDRESS(MATCH($AR$10,Standard5!$C:$C,0),9,1)&amp;":"&amp;ADDRESS(LOOKUP(2,1/(Standard5!$C:$C=$AR$10),ROW($C:$C)),9,1)</f>
        <v>#N/A</v>
      </c>
      <c r="CY7" s="91" t="e">
        <f>ADDRESS(MATCH($AS$10,Standard5!$C:$C,0),9,1)&amp;":"&amp;ADDRESS(LOOKUP(2,1/(Standard5!$C:$C=$AS$10),ROW($C:$C)),9,1)</f>
        <v>#N/A</v>
      </c>
      <c r="CZ7" s="101" t="e">
        <f>ADDRESS(MATCH($AT$10,Standard5!$C:$C,0),9,1)&amp;":"&amp;ADDRESS(LOOKUP(2,1/(Standard5!$C:$C=$AT$10),ROW($C:$C)),9,1)</f>
        <v>#N/A</v>
      </c>
      <c r="DA7" s="101" t="e" cm="1">
        <f t="array" ref="DA7">ADDRESS(MATCH($AU$10,Standard5!$C:$C,0),9,1)&amp;":"&amp;ADDRESS(LOOKUP(2,1/(Standard5!$C:$C=$AU$10),ROW($C:$C)),9,1)</f>
        <v>#N/A</v>
      </c>
      <c r="DB7" s="101" t="e" cm="1">
        <f t="array" ref="DB7">ADDRESS(MATCH($AV$10,Standard5!$C:$C,0),9,1)&amp;":"&amp;ADDRESS(LOOKUP(2,1/(Standard5!$C:$C=$AV$10),ROW($C:$C)),9,1)</f>
        <v>#N/A</v>
      </c>
      <c r="DC7" s="101" t="e" cm="1">
        <f t="array" ref="DC7">ADDRESS(MATCH($AW$10,Standard5!$C:$C,0),9,1)&amp;":"&amp;ADDRESS(LOOKUP(2,1/(Standard5!$C:$C=$AW$10),ROW($C:$C)),9,1)</f>
        <v>#N/A</v>
      </c>
      <c r="DD7" s="101" t="e" cm="1">
        <f t="array" ref="DD7">ADDRESS(MATCH($AW$10,Standard5!$C:$C,0),9,1)&amp;":"&amp;ADDRESS(LOOKUP(2,1/(Standard5!$C:$C=$AW$10),ROW($C:$C)),9,1)</f>
        <v>#N/A</v>
      </c>
      <c r="DE7" s="101" t="e" cm="1">
        <f t="array" ref="DE7">ADDRESS(MATCH($AY$10,Standard5!$C:$C,0),9,1)&amp;":"&amp;ADDRESS(LOOKUP(2,1/(Standard5!$C:$C=$AY$10),ROW($C:$C)),9,1)</f>
        <v>#N/A</v>
      </c>
      <c r="DF7" s="101" t="e" cm="1">
        <f t="array" ref="DF7">ADDRESS(MATCH($AZ$10,Standard5!$C:$C,0),9,1)&amp;":"&amp;ADDRESS(LOOKUP(2,1/(Standard5!$C:$C=$AZ$10),ROW($C:$C)),9,1)</f>
        <v>#N/A</v>
      </c>
      <c r="DG7" s="119"/>
      <c r="DI7" t="s">
        <v>658</v>
      </c>
      <c r="DJ7" t="s">
        <v>659</v>
      </c>
    </row>
    <row r="8" spans="2:115" ht="16.5" customHeight="1" x14ac:dyDescent="0.3">
      <c r="S8"/>
      <c r="T8"/>
      <c r="X8" s="71"/>
      <c r="Y8" s="57"/>
      <c r="AE8" s="71"/>
      <c r="AG8" s="61" t="s">
        <v>114</v>
      </c>
      <c r="AH8" s="96" t="str">
        <f>ADDRESS(MATCH(AH10,Standard1!$C:$C,0),4,1)&amp;":"&amp;ADDRESS(LOOKUP(2,1/(Standard1!$C:$C=AH10),ROW(Standard1!$C:$C)),4,1)</f>
        <v>$D$4:$D$40</v>
      </c>
      <c r="AI8" s="96" t="str">
        <f>ADDRESS(MATCH(AI10,Standard1!$C:$C,0),4,1)&amp;":"&amp;ADDRESS(LOOKUP(2,1/(Standard1!$C:$C=AI10),ROW(Standard1!$C:$C)),4,1)</f>
        <v>$D$230:$D$439</v>
      </c>
      <c r="AJ8" s="96" t="str">
        <f>ADDRESS(MATCH(AJ10,Standard1!$C:$C,0),4,1)&amp;":"&amp;ADDRESS(LOOKUP(2,1/(Standard1!$C:$C=AJ10),ROW(Standard1!$C:$C)),4,1)</f>
        <v>$D$41:$D$81</v>
      </c>
      <c r="AK8" s="96" t="str">
        <f>ADDRESS(MATCH(AK10,Standard1!$C:$C,0),4,1)&amp;":"&amp;ADDRESS(LOOKUP(2,1/(Standard1!$C:$C=AK10),ROW(Standard1!$C:$C)),4,1)</f>
        <v>$D$471:$D$735</v>
      </c>
      <c r="AL8" s="96" t="str">
        <f>ADDRESS(MATCH(AL10,Standard1!$C:$C,0),4,1)&amp;":"&amp;ADDRESS(LOOKUP(2,1/(Standard1!$C:$C=AL10),ROW(Standard1!$C:$C)),4,1)</f>
        <v>$D$151:$D$229</v>
      </c>
      <c r="AM8" s="96" t="str">
        <f>ADDRESS(MATCH(AM10,Standard1!$C:$C,0),4,1)&amp;":"&amp;ADDRESS(LOOKUP(2,1/(Standard1!$C:$C=AM10),ROW(Standard1!$C:$C)),4,1)</f>
        <v>$D$961:$D$1030</v>
      </c>
      <c r="AN8" s="96" t="str">
        <f>ADDRESS(MATCH(AN10,Standard1!$C:$C,0),4,1)&amp;":"&amp;ADDRESS(LOOKUP(2,1/(Standard1!$C:$C=AN10),ROW(Standard1!$C:$C)),4,1)</f>
        <v>$D$440:$D$470</v>
      </c>
      <c r="AO8" s="96" t="str">
        <f>ADDRESS(MATCH(AO10,Standard1!$C:$C,0),4,1)&amp;":"&amp;ADDRESS(LOOKUP(2,1/(Standard1!$C:$C=AO10),ROW(Standard1!$C:$C)),4,1)</f>
        <v>$D$82:$D$107</v>
      </c>
      <c r="AP8" s="96" t="str">
        <f>ADDRESS(MATCH(AP10,Standard1!$C:$C,0),4,1)&amp;":"&amp;ADDRESS(LOOKUP(2,1/(Standard1!$C:$C=AP10),ROW(Standard1!$C:$C)),4,1)</f>
        <v>$D$108:$D$129</v>
      </c>
      <c r="AQ8" s="96" t="str">
        <f>ADDRESS(MATCH(AQ10,Standard1!$C:$C,0),4,1)&amp;":"&amp;ADDRESS(LOOKUP(2,1/(Standard1!$C:$C=AQ10),ROW(Standard1!$C:$C)),4,1)</f>
        <v>$D$130:$D$150</v>
      </c>
      <c r="AR8" s="96" t="str">
        <f>ADDRESS(MATCH(AR10,Standard1!$C:$C,0),4,1)&amp;":"&amp;ADDRESS(LOOKUP(2,1/(Standard1!$C:$C=AR10),ROW(Standard1!$C:$C)),4,1)</f>
        <v>$D$736:$D$826</v>
      </c>
      <c r="AS8" s="96" t="str">
        <f>ADDRESS(MATCH(AS10,Standard1!$C:$C,0),4,1)&amp;":"&amp;ADDRESS(LOOKUP(2,1/(Standard1!$C:$C=AS10),ROW(Standard1!$C:$C)),4,1)</f>
        <v>$D$827:$D$891</v>
      </c>
      <c r="AT8" s="96" t="str">
        <f>ADDRESS(MATCH(AT10,Standard1!$C:$C,0),4,1)&amp;":"&amp;ADDRESS(LOOKUP(2,1/(Standard1!$C:$C=AT10),ROW(Standard1!$C:$C)),4,1)</f>
        <v>$D$892:$D$960</v>
      </c>
      <c r="AU8" s="96" t="str">
        <f>ADDRESS(MATCH(AU10,Standard1!$C:$C,0),4,1)&amp;":"&amp;ADDRESS(LOOKUP(2,1/(Standard1!$C:$C=AU10),ROW(Standard1!$C:$C)),4,1)</f>
        <v>$D$1055:$D$1066</v>
      </c>
      <c r="AV8" s="96" t="str">
        <f>ADDRESS(MATCH(AV10,Standard1!$C:$C,0),4,1)&amp;":"&amp;ADDRESS(LOOKUP(2,1/(Standard1!$C:$C=AV10),ROW(Standard1!$C:$C)),4,1)</f>
        <v>$D$1043:$D$1054</v>
      </c>
      <c r="AW8" s="96" t="str">
        <f>ADDRESS(MATCH(AW10,Standard1!$C:$C,0),4,1)&amp;":"&amp;ADDRESS(LOOKUP(2,1/(Standard1!$C:$C=AW10),ROW(Standard1!$C:$C)),4,1)</f>
        <v>$D$1163:$D$1174</v>
      </c>
      <c r="AX8" s="96" t="str">
        <f>ADDRESS(MATCH(AX10,Standard1!$C:$C,0),4,1)&amp;":"&amp;ADDRESS(LOOKUP(2,1/(Standard1!$C:$C=AX10),ROW(Standard1!$C:$C)),4,1)</f>
        <v>$D$1151:$D$1162</v>
      </c>
      <c r="AY8" s="96" t="str">
        <f>ADDRESS(MATCH(AY10,Standard1!$C:$C,0),4,1)&amp;":"&amp;ADDRESS(LOOKUP(2,1/(Standard1!$C:$C=AY10),ROW(Standard1!$C:$C)),4,1)</f>
        <v>$D$1246:$D$1309</v>
      </c>
      <c r="AZ8" s="96" t="str">
        <f>ADDRESS(MATCH(AZ10,Standard1!$C:$C,0),4,1)&amp;":"&amp;ADDRESS(LOOKUP(2,1/(Standard1!$C:$C=AZ10),ROW(Standard1!$C:$C)),4,1)</f>
        <v>$D$1310:$D$1378</v>
      </c>
      <c r="BA8" s="91"/>
      <c r="BB8" s="48" t="s">
        <v>37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72"/>
      <c r="BW8" s="57" t="s">
        <v>38</v>
      </c>
      <c r="BZ8" s="57"/>
      <c r="CD8" s="71"/>
      <c r="CE8" s="57"/>
      <c r="CI8" s="71"/>
      <c r="CJ8" s="57"/>
      <c r="CN8" s="71"/>
      <c r="CO8" s="73"/>
      <c r="CP8" s="98" t="s">
        <v>129</v>
      </c>
      <c r="CT8" s="74"/>
      <c r="CU8" s="53" t="s">
        <v>122</v>
      </c>
      <c r="CV8" s="91" t="e">
        <f>ADDRESS(MATCH($AI$10,Standard6!$C:$C,0),9,1)&amp;":"&amp;ADDRESS(LOOKUP(2,1/(Standard6!$C:$C=$AI$10),ROW($C:$C)),9,1)</f>
        <v>#N/A</v>
      </c>
      <c r="CW8" s="91" t="e">
        <f>ADDRESS(MATCH($AK$10,Standard6!$C:$C,0),9,1)&amp;":"&amp;ADDRESS(LOOKUP(2,1/(Standard6!$C:$C=$AK$10),ROW($C:$C)),9,1)</f>
        <v>#N/A</v>
      </c>
      <c r="CX8" s="101" t="e">
        <f>ADDRESS(MATCH($AR$10,Standard6!$C:$C,0),9,1)&amp;":"&amp;ADDRESS(LOOKUP(2,1/(Standard6!$C:$C=$AR$10),ROW($C:$C)),9,1)</f>
        <v>#N/A</v>
      </c>
      <c r="CY8" s="91" t="e">
        <f>ADDRESS(MATCH($AS$10,Standard6!$C:$C,0),9,1)&amp;":"&amp;ADDRESS(LOOKUP(2,1/(Standard6!$C:$C=$AS$10),ROW($C:$C)),9,1)</f>
        <v>#N/A</v>
      </c>
      <c r="CZ8" s="101" t="e">
        <f>ADDRESS(MATCH($AT$10,Standard6!$C:$C,0),9,1)&amp;":"&amp;ADDRESS(LOOKUP(2,1/(Standard6!$C:$C=$AT$10),ROW($C:$C)),9,1)</f>
        <v>#N/A</v>
      </c>
      <c r="DA8" s="101" t="e" cm="1">
        <f t="array" ref="DA8">ADDRESS(MATCH($AU$10,Standard6!$C:$C,0),9,1)&amp;":"&amp;ADDRESS(LOOKUP(2,1/(Standard6!$C:$C=$AU$10),ROW($C:$C)),9,1)</f>
        <v>#N/A</v>
      </c>
      <c r="DB8" s="101" t="e" cm="1">
        <f t="array" ref="DB8">ADDRESS(MATCH($AV$10,Standard6!$C:$C,0),9,1)&amp;":"&amp;ADDRESS(LOOKUP(2,1/(Standard6!$C:$C=$AV$10),ROW($C:$C)),9,1)</f>
        <v>#N/A</v>
      </c>
      <c r="DC8" s="101" t="e" cm="1">
        <f t="array" ref="DC8">ADDRESS(MATCH($AW$10,Standard6!$C:$C,0),9,1)&amp;":"&amp;ADDRESS(LOOKUP(2,1/(Standard6!$C:$C=$AW$10),ROW($C:$C)),9,1)</f>
        <v>#N/A</v>
      </c>
      <c r="DD8" s="101" t="e" cm="1">
        <f t="array" ref="DD8">ADDRESS(MATCH($AW$10,Standard6!$C:$C,0),9,1)&amp;":"&amp;ADDRESS(LOOKUP(2,1/(Standard6!$C:$C=$AW$10),ROW($C:$C)),9,1)</f>
        <v>#N/A</v>
      </c>
      <c r="DE8" s="101" t="e" cm="1">
        <f t="array" ref="DE8">ADDRESS(MATCH($AY$10,Standard6!$C:$C,0),9,1)&amp;":"&amp;ADDRESS(LOOKUP(2,1/(Standard6!$C:$C=$AY$10),ROW($C:$C)),9,1)</f>
        <v>#N/A</v>
      </c>
      <c r="DF8" s="101" t="e" cm="1">
        <f t="array" ref="DF8">ADDRESS(MATCH($AZ$10,Standard6!$C:$C,0),9,1)&amp;":"&amp;ADDRESS(LOOKUP(2,1/(Standard6!$C:$C=$AZ$10),ROW($C:$C)),9,1)</f>
        <v>#N/A</v>
      </c>
      <c r="DG8" s="119"/>
    </row>
    <row r="9" spans="2:115" x14ac:dyDescent="0.25">
      <c r="M9" t="s">
        <v>2433</v>
      </c>
      <c r="N9" t="s">
        <v>2431</v>
      </c>
      <c r="S9" s="54"/>
      <c r="T9" s="75" t="s">
        <v>58</v>
      </c>
      <c r="X9" s="71"/>
      <c r="Y9" s="75" t="s">
        <v>100</v>
      </c>
      <c r="AE9" s="71"/>
      <c r="AH9" s="75" t="s">
        <v>62</v>
      </c>
      <c r="BB9" s="57" t="s">
        <v>16</v>
      </c>
      <c r="BC9" s="53" t="s">
        <v>16</v>
      </c>
      <c r="BD9" s="53" t="s">
        <v>39</v>
      </c>
      <c r="BE9" s="53" t="s">
        <v>39</v>
      </c>
      <c r="BF9" s="53" t="s">
        <v>18</v>
      </c>
      <c r="BG9" s="53" t="s">
        <v>28</v>
      </c>
      <c r="BH9" s="53" t="s">
        <v>21</v>
      </c>
      <c r="BI9" s="53" t="s">
        <v>39</v>
      </c>
      <c r="BJ9" s="53" t="s">
        <v>39</v>
      </c>
      <c r="BK9" s="53" t="s">
        <v>39</v>
      </c>
      <c r="BL9" s="53" t="s">
        <v>39</v>
      </c>
      <c r="BM9" s="53" t="s">
        <v>39</v>
      </c>
      <c r="BN9" s="53" t="s">
        <v>39</v>
      </c>
      <c r="BO9" s="53" t="s">
        <v>66</v>
      </c>
      <c r="BP9" s="53" t="s">
        <v>66</v>
      </c>
      <c r="BQ9" s="53" t="s">
        <v>69</v>
      </c>
      <c r="BR9" s="53" t="s">
        <v>69</v>
      </c>
      <c r="BS9" s="53" t="s">
        <v>2192</v>
      </c>
      <c r="BT9" s="53" t="s">
        <v>2192</v>
      </c>
      <c r="BV9" s="73"/>
      <c r="BW9" s="57"/>
      <c r="BY9" s="76"/>
      <c r="BZ9" s="77" t="s">
        <v>59</v>
      </c>
      <c r="CD9" s="71"/>
      <c r="CE9" s="77" t="s">
        <v>60</v>
      </c>
      <c r="CI9" s="71"/>
      <c r="CJ9" s="77" t="s">
        <v>61</v>
      </c>
      <c r="CN9" s="71"/>
      <c r="CO9" s="73"/>
      <c r="CP9" s="98" t="s">
        <v>130</v>
      </c>
      <c r="CT9" s="74"/>
      <c r="CU9" s="53"/>
      <c r="DG9" s="119"/>
      <c r="DI9" t="s">
        <v>662</v>
      </c>
    </row>
    <row r="10" spans="2:115" x14ac:dyDescent="0.25">
      <c r="N10" t="s">
        <v>2432</v>
      </c>
      <c r="O10" t="s">
        <v>2432</v>
      </c>
      <c r="Q10" s="56" t="s">
        <v>134</v>
      </c>
      <c r="R10" t="s">
        <v>124</v>
      </c>
      <c r="S10" s="53" t="s">
        <v>56</v>
      </c>
      <c r="T10" s="78" t="s">
        <v>30</v>
      </c>
      <c r="U10" s="49" t="s">
        <v>94</v>
      </c>
      <c r="V10" s="79" t="s">
        <v>32</v>
      </c>
      <c r="W10" s="79" t="s">
        <v>33</v>
      </c>
      <c r="X10" s="80" t="s">
        <v>32</v>
      </c>
      <c r="Y10" s="47" t="s">
        <v>34</v>
      </c>
      <c r="Z10" s="49" t="s">
        <v>34</v>
      </c>
      <c r="AA10" s="48" t="s">
        <v>34</v>
      </c>
      <c r="AB10" s="48" t="s">
        <v>34</v>
      </c>
      <c r="AC10" s="48" t="s">
        <v>34</v>
      </c>
      <c r="AD10" s="48" t="s">
        <v>34</v>
      </c>
      <c r="AE10" s="81" t="s">
        <v>35</v>
      </c>
      <c r="AF10" s="56" t="s">
        <v>40</v>
      </c>
      <c r="AG10" s="82" t="s">
        <v>95</v>
      </c>
      <c r="AH10" s="47" t="s">
        <v>13</v>
      </c>
      <c r="AI10" s="48" t="s">
        <v>19</v>
      </c>
      <c r="AJ10" s="48" t="s">
        <v>101</v>
      </c>
      <c r="AK10" s="48" t="s">
        <v>102</v>
      </c>
      <c r="AL10" s="48" t="s">
        <v>17</v>
      </c>
      <c r="AM10" s="48" t="s">
        <v>25</v>
      </c>
      <c r="AN10" s="48" t="s">
        <v>29</v>
      </c>
      <c r="AO10" s="48" t="s">
        <v>687</v>
      </c>
      <c r="AP10" s="48" t="s">
        <v>688</v>
      </c>
      <c r="AQ10" s="48" t="s">
        <v>689</v>
      </c>
      <c r="AR10" s="48" t="s">
        <v>690</v>
      </c>
      <c r="AS10" s="48" t="s">
        <v>691</v>
      </c>
      <c r="AT10" s="48" t="s">
        <v>692</v>
      </c>
      <c r="AU10" s="48" t="s">
        <v>1815</v>
      </c>
      <c r="AV10" s="48" t="s">
        <v>1816</v>
      </c>
      <c r="AW10" s="48" t="s">
        <v>1740</v>
      </c>
      <c r="AX10" s="48" t="s">
        <v>1729</v>
      </c>
      <c r="AY10" s="48" t="s">
        <v>2068</v>
      </c>
      <c r="AZ10" s="48" t="s">
        <v>2128</v>
      </c>
      <c r="BA10" s="48"/>
      <c r="BB10" s="47" t="str">
        <f t="shared" ref="BB10:BN10" si="0">AH10</f>
        <v>DCV</v>
      </c>
      <c r="BC10" s="48" t="str">
        <f t="shared" si="0"/>
        <v>ACV</v>
      </c>
      <c r="BD10" s="48" t="str">
        <f t="shared" si="0"/>
        <v>DCA</v>
      </c>
      <c r="BE10" s="48" t="str">
        <f t="shared" si="0"/>
        <v>ACA</v>
      </c>
      <c r="BF10" s="48" t="str">
        <f t="shared" si="0"/>
        <v>Resistance</v>
      </c>
      <c r="BG10" s="48" t="str">
        <f t="shared" si="0"/>
        <v>Capacitance</v>
      </c>
      <c r="BH10" s="48" t="str">
        <f t="shared" si="0"/>
        <v>Frequency</v>
      </c>
      <c r="BI10" s="48" t="str">
        <f t="shared" si="0"/>
        <v>DCA 10 TURN</v>
      </c>
      <c r="BJ10" s="48" t="str">
        <f t="shared" si="0"/>
        <v>DCA 20 TURN</v>
      </c>
      <c r="BK10" s="48" t="str">
        <f t="shared" si="0"/>
        <v>DCA 50 TURN</v>
      </c>
      <c r="BL10" s="48" t="str">
        <f t="shared" si="0"/>
        <v>ACA 10 TURN</v>
      </c>
      <c r="BM10" s="48" t="str">
        <f t="shared" si="0"/>
        <v>ACA 20 TURN</v>
      </c>
      <c r="BN10" s="48" t="str">
        <f t="shared" si="0"/>
        <v>ACA 50 TURN</v>
      </c>
      <c r="BO10" s="48" t="s">
        <v>1815</v>
      </c>
      <c r="BP10" s="48" t="s">
        <v>1816</v>
      </c>
      <c r="BQ10" s="48" t="s">
        <v>1740</v>
      </c>
      <c r="BR10" s="48" t="s">
        <v>1729</v>
      </c>
      <c r="BS10" s="48" t="s">
        <v>2068</v>
      </c>
      <c r="BT10" s="48" t="s">
        <v>2128</v>
      </c>
      <c r="BU10" s="48"/>
      <c r="BV10" s="81" t="s">
        <v>97</v>
      </c>
      <c r="BW10" s="78" t="s">
        <v>21</v>
      </c>
      <c r="BX10" s="49" t="s">
        <v>95</v>
      </c>
      <c r="BY10" s="81" t="s">
        <v>96</v>
      </c>
      <c r="BZ10" s="47" t="s">
        <v>42</v>
      </c>
      <c r="CA10" s="48" t="s">
        <v>10</v>
      </c>
      <c r="CB10" s="48" t="s">
        <v>43</v>
      </c>
      <c r="CC10" s="48" t="s">
        <v>44</v>
      </c>
      <c r="CD10" s="83" t="s">
        <v>45</v>
      </c>
      <c r="CE10" s="84" t="s">
        <v>46</v>
      </c>
      <c r="CF10" s="79" t="s">
        <v>47</v>
      </c>
      <c r="CG10" s="79" t="s">
        <v>48</v>
      </c>
      <c r="CH10" s="79" t="s">
        <v>49</v>
      </c>
      <c r="CI10" s="80" t="s">
        <v>50</v>
      </c>
      <c r="CJ10" s="47" t="s">
        <v>51</v>
      </c>
      <c r="CK10" s="48" t="s">
        <v>52</v>
      </c>
      <c r="CL10" s="48" t="s">
        <v>53</v>
      </c>
      <c r="CM10" s="48" t="s">
        <v>54</v>
      </c>
      <c r="CN10" s="83" t="s">
        <v>55</v>
      </c>
      <c r="CO10" s="81" t="s">
        <v>57</v>
      </c>
      <c r="CP10" s="47" t="s">
        <v>92</v>
      </c>
      <c r="CQ10" s="48" t="s">
        <v>93</v>
      </c>
      <c r="CR10" s="49" t="s">
        <v>77</v>
      </c>
      <c r="CS10" s="85"/>
      <c r="CT10" s="86"/>
      <c r="CU10" s="56" t="s">
        <v>107</v>
      </c>
      <c r="CV10" s="53" t="str">
        <f>BC10</f>
        <v>ACV</v>
      </c>
      <c r="CW10" s="53" t="str">
        <f>BE10</f>
        <v>ACA</v>
      </c>
      <c r="CX10" s="50" t="str">
        <f>BL10</f>
        <v>ACA 10 TURN</v>
      </c>
      <c r="CY10" s="50" t="str">
        <f>BM10</f>
        <v>ACA 20 TURN</v>
      </c>
      <c r="CZ10" s="50" t="str">
        <f>BN10</f>
        <v>ACA 50 TURN</v>
      </c>
      <c r="DA10" s="48" t="s">
        <v>1815</v>
      </c>
      <c r="DB10" s="48" t="s">
        <v>1816</v>
      </c>
      <c r="DC10" s="48" t="s">
        <v>1740</v>
      </c>
      <c r="DD10" s="48" t="s">
        <v>1729</v>
      </c>
      <c r="DE10" s="53" t="s">
        <v>2068</v>
      </c>
      <c r="DF10" s="53" t="s">
        <v>2128</v>
      </c>
      <c r="DG10" s="119"/>
      <c r="DI10" t="s">
        <v>92</v>
      </c>
      <c r="DJ10" t="s">
        <v>661</v>
      </c>
      <c r="DK10" t="s">
        <v>660</v>
      </c>
    </row>
    <row r="11" spans="2:115" x14ac:dyDescent="0.25">
      <c r="M11">
        <f>Worksheet!Y6</f>
        <v>3.3</v>
      </c>
      <c r="N11">
        <f ca="1">IF(O11="*",0,O11*(1/CD11))</f>
        <v>0</v>
      </c>
      <c r="O11" s="159" t="str">
        <f t="shared" ref="O11:O75" ca="1" si="1">IFERROR(CONCATENATE((ROUND(MAX((SQRT(((((STDEV(CJ11:CN11))/SQRT(5))*2.87/2)^2)+(((CB11+(AG11*(CC11)))*0.5)^2))*2),BZ11+(CA11*AG11)),2-(1+INT(LOG10(ABS(MAX((SQRT(((((STDEV(CJ11:CN11))/SQRT(5))*2.87/2)^2)+(((CB11+(AG11*(CC11)))*0.5)^2))*2),BZ11+(CA11*AG11)))))))),),"*")</f>
        <v>*</v>
      </c>
      <c r="P11" s="54"/>
      <c r="Q11" s="53" t="str">
        <f ca="1">CONCATENATE(AE11,CR11,AF11,BY11)</f>
        <v>DCV0.00000133</v>
      </c>
      <c r="R11" t="str">
        <f>IF(Worksheet!J6=$S$2,$S$2,IF(Worksheet!J6=$S$3,$S$3,$S$1))</f>
        <v>5502A</v>
      </c>
      <c r="S11" s="54" t="str">
        <f ca="1">IFERROR(CONCATENATE((ROUND(MAX((SQRT(((((STDEV(CJ11:CN11))/SQRT(5))*2.87/2)^2)+(((CB11+(AG11*(CC11)))*0.5)^2))*2),BZ11+(CA11*AG11)),2-(1+INT(LOG10(ABS(MAX((SQRT(((((STDEV(CJ11:CN11))/SQRT(5))*2.87/2)^2)+(((CB11+(AG11*(CC11)))*0.5)^2))*2),BZ11+(CA11*AG11))))))))," ",CO11),"*")</f>
        <v>*</v>
      </c>
      <c r="T11" s="50">
        <f>CR11</f>
        <v>9.9999999999999995E-7</v>
      </c>
      <c r="U11" s="55">
        <f>IF(Worksheet!V6="%",ABS(Worksheet!AC6),ABS(Worksheet!X6))</f>
        <v>300</v>
      </c>
      <c r="V11" s="121" t="str">
        <f>IF(Worksheet!V6="%",Worksheet!AD6,Worksheet!V6)</f>
        <v>V</v>
      </c>
      <c r="W11" s="55" t="str">
        <f>IF(Worksheet!V6="%","",IF(Worksheet!AC6&lt;&gt;"",Worksheet!AC6,""))</f>
        <v/>
      </c>
      <c r="X11" s="55" t="str">
        <f>IF(Worksheet!V6="%","",IF(Worksheet!AD6&lt;&gt;"",Worksheet!AD6,""))</f>
        <v/>
      </c>
      <c r="Y11" s="53" t="str">
        <f>IF(OR(LEFT(RIGHT(V11,2),1)="°",LEFT(RIGHT(V11,2),1)="Ω",LEFT(RIGHT(V11,2),1)=Z11),"",LEFT(RIGHT(V11,2),1))</f>
        <v/>
      </c>
      <c r="Z11" s="53" t="str">
        <f t="shared" ref="Z11:Z44" si="2">IF(RIGHT(V11,1)="Ω","O",IF(RIGHT(V11,2)="°F","FD",IF(RIGHT(V11,2)="°C","CD",RIGHT(V11,1))))</f>
        <v>V</v>
      </c>
      <c r="AA11" s="53" t="str">
        <f>IF(X11&lt;&gt;"","AC","DC")</f>
        <v>DC</v>
      </c>
      <c r="AB11" s="53" t="str">
        <f t="shared" ref="AB11:AB44" si="3">IF(OR(Z11="CD",Z11="FD",Z11="O",Z11="F"),CONCATENATE(Z11,X11),CONCATENATE(AA11,Z11))</f>
        <v>DCV</v>
      </c>
      <c r="AC11" s="53" t="str">
        <f>IF(Worksheet!I6&lt;&gt;"",Worksheet!I6,"")</f>
        <v/>
      </c>
      <c r="AD11" s="53" t="str">
        <f t="shared" ref="AD11:AD43" si="4">IF(RIGHT(AB11,2)="f","Capacitance",IF(RIGHT(AB11,1)="Z","Frequency",IF(RIGHT(AB11,1)="O","Resistance",IF(AND(RIGHT(AB11,1)="A",AC11&lt;&gt;""),CONCATENATE(AB11,$R$5,AC11,$R$5,"TURN"),""))))</f>
        <v/>
      </c>
      <c r="AE11" s="104" t="str">
        <f>IF(AD11&lt;&gt;"",AD11,AB11)</f>
        <v>DCV</v>
      </c>
      <c r="AF11" s="104">
        <f ca="1">HLOOKUP(AE11,$AH$10:BA11,COUNTIF($AE$7:AE11,"&lt;&gt;"&amp;""),FALSE)</f>
        <v>33</v>
      </c>
      <c r="AG11" s="61">
        <f>U11*BV11</f>
        <v>300</v>
      </c>
      <c r="AH11" s="91">
        <f ca="1">VLOOKUP($AG11,INDIRECT(CONCATENATE($CS11,"!",VLOOKUP($CS11,$AG$3:AH$8,AH$2,FALSE))),1,TRUE)</f>
        <v>33</v>
      </c>
      <c r="AI11" s="91">
        <f ca="1">VLOOKUP($AG11,INDIRECT(CONCATENATE($CS11,"!",VLOOKUP($CS11,$AG$3:AI$8,AI$2,FALSE))),1,TRUE)</f>
        <v>33</v>
      </c>
      <c r="AJ11" s="91">
        <f ca="1">VLOOKUP($AG11,INDIRECT(CONCATENATE($CS11,"!",VLOOKUP($CS11,$AG$3:AJ$8,AJ$2,FALSE))),1,TRUE)</f>
        <v>20.5</v>
      </c>
      <c r="AK11" s="91">
        <f ca="1">VLOOKUP($AG11,INDIRECT(CONCATENATE($CS11,"!",VLOOKUP($CS11,$AG$3:AK$8,AK$2,FALSE))),1,TRUE)</f>
        <v>11</v>
      </c>
      <c r="AL11" s="91">
        <f ca="1">VLOOKUP($AG11,INDIRECT(CONCATENATE($CS11,"!",VLOOKUP($CS11,$AG$3:AL$8,AL$2,FALSE))),1,TRUE)</f>
        <v>110</v>
      </c>
      <c r="AM11" s="91">
        <f ca="1">VLOOKUP($AG11,INDIRECT(CONCATENATE($CS11,"!",VLOOKUP($CS11,$AG$3:AM$8,AM$2,FALSE))),1,TRUE)</f>
        <v>110</v>
      </c>
      <c r="AN11" s="91">
        <f ca="1">VLOOKUP($AG11,INDIRECT(CONCATENATE($CS11,"!",VLOOKUP($CS11,$AG$3:AN$8,AN$2,FALSE))),1,TRUE)</f>
        <v>120</v>
      </c>
      <c r="AO11" s="91">
        <f ca="1">VLOOKUP($AG11,INDIRECT(CONCATENATE($CS11,"!",VLOOKUP($CS11,$AG$3:AO$8,AO$2,FALSE))),1,TRUE)</f>
        <v>205</v>
      </c>
      <c r="AP11" s="91">
        <f ca="1">VLOOKUP($AG11,INDIRECT(CONCATENATE($CS11,"!",VLOOKUP($CS11,$AG$3:AP$8,AP$2,FALSE))),1,TRUE)</f>
        <v>220</v>
      </c>
      <c r="AQ11" s="91">
        <f ca="1">VLOOKUP($AG11,INDIRECT(CONCATENATE($CS11,"!",VLOOKUP($CS11,$AG$3:AQ$8,AQ$2,FALSE))),1,TRUE)</f>
        <v>150</v>
      </c>
      <c r="AR11" s="91">
        <f ca="1">VLOOKUP($AG11,INDIRECT(CONCATENATE($CS11,"!",VLOOKUP($CS11,$AG$3:AR$8,AR$2,FALSE))),1,TRUE)</f>
        <v>110</v>
      </c>
      <c r="AS11" s="91">
        <f ca="1">VLOOKUP($AG11,INDIRECT(CONCATENATE($CS11,"!",VLOOKUP($CS11,$AG$3:AS$8,AS$2,FALSE))),1,TRUE)</f>
        <v>220</v>
      </c>
      <c r="AT11" s="91">
        <f ca="1">VLOOKUP($AG11,INDIRECT(CONCATENATE($CS11,"!",VLOOKUP($CS11,$AG$3:AT$8,AT$2,FALSE))),1,TRUE)</f>
        <v>150</v>
      </c>
      <c r="AU11" s="91">
        <f ca="1">VLOOKUP($AG11,INDIRECT(CONCATENATE($CS11,"!",VLOOKUP($CS11,$AG$3:AU$8,AU$2,FALSE))),1,TRUE)</f>
        <v>120</v>
      </c>
      <c r="AV11" s="91">
        <f ca="1">VLOOKUP($AG11,INDIRECT(CONCATENATE($CS11,"!",VLOOKUP($CS11,$AG$3:AV$8,AV$2,FALSE))),1,TRUE)</f>
        <v>150</v>
      </c>
      <c r="AW11" s="91">
        <f ca="1">VLOOKUP($AG11,INDIRECT(CONCATENATE($CS11,"!",VLOOKUP($CS11,$AG$3:AW$8,AW$2,FALSE))),1,TRUE)</f>
        <v>248</v>
      </c>
      <c r="AX11" s="91">
        <f ca="1">VLOOKUP($AG11,INDIRECT(CONCATENATE($CS11,"!",VLOOKUP($CS11,$AG$3:AX$8,AX$2,FALSE))),1,TRUE)</f>
        <v>-22</v>
      </c>
      <c r="AY11" s="91">
        <f ca="1">VLOOKUP($AG11,INDIRECT(CONCATENATE($CS11,"!",VLOOKUP($CS11,$AG$3:AY$8,AY$2,FALSE))),1,TRUE)</f>
        <v>109</v>
      </c>
      <c r="AZ11" s="91">
        <f ca="1">VLOOKUP($AG11,INDIRECT(CONCATENATE($CS11,"!",VLOOKUP($CS11,$AG$3:AZ$8,AZ$2,FALSE))),1,TRUE)</f>
        <v>109</v>
      </c>
      <c r="BA11" s="91"/>
      <c r="BB11" s="57">
        <f>IF($V11="mV",0.001,IF($V11="µV",0.000001,IF($V11="kV",1000,1)))</f>
        <v>1</v>
      </c>
      <c r="BC11" s="53">
        <f>IF($V11="mV",0.001,IF($V11="µV",0.000001,IF($V11="kV",1000,1)))</f>
        <v>1</v>
      </c>
      <c r="BD11" s="53">
        <f>IF($V11="mA",0.001,IF($V11="µA",0.000001,IF($V11="kA",1000,1)))</f>
        <v>1</v>
      </c>
      <c r="BE11" s="53">
        <f>IF($V11="mA",0.001,IF($V11="µA",0.000001,IF($V11="kA",1000,1)))</f>
        <v>1</v>
      </c>
      <c r="BF11" s="53">
        <f>IF(CONCATENATE($Y11,$Z11)="O",0.001,IF(EXACT(CONCATENATE($Y11,$Z11),"mO")=TRUE,0.000001,IF(EXACT(CONCATENATE($Y11,$Z11),"MO")=TRUE,1000,1)))</f>
        <v>1</v>
      </c>
      <c r="BG11" s="53">
        <f>IF($V11="µF",0.001,IF($V11="nF",0.000001,IF($V11="pF",0.000000001,1)))</f>
        <v>1</v>
      </c>
      <c r="BH11" s="53">
        <f>IF($V11="Hz",0.001,IF($V11="mHz",0.000001,IF($V11="MHz",1000,IF($V11="µHz",0.000000001,1))))</f>
        <v>1</v>
      </c>
      <c r="BI11" s="53">
        <f t="shared" ref="BI11:BR26" si="5">IF($V11="mA",0.001,IF($V11="µA",0.000001,IF($V11="kA",1000,1)))</f>
        <v>1</v>
      </c>
      <c r="BJ11" s="53">
        <f t="shared" si="5"/>
        <v>1</v>
      </c>
      <c r="BK11" s="53">
        <f t="shared" si="5"/>
        <v>1</v>
      </c>
      <c r="BL11" s="53">
        <f t="shared" si="5"/>
        <v>1</v>
      </c>
      <c r="BM11" s="53">
        <f t="shared" si="5"/>
        <v>1</v>
      </c>
      <c r="BN11" s="53">
        <f t="shared" si="5"/>
        <v>1</v>
      </c>
      <c r="BO11" s="53">
        <f t="shared" si="5"/>
        <v>1</v>
      </c>
      <c r="BP11" s="53">
        <f t="shared" si="5"/>
        <v>1</v>
      </c>
      <c r="BQ11" s="53">
        <f t="shared" si="5"/>
        <v>1</v>
      </c>
      <c r="BR11" s="53">
        <f t="shared" si="5"/>
        <v>1</v>
      </c>
      <c r="BS11" s="53">
        <f>IF($V11="µW",0.000001,IF($V11="mW",0.001,IF($V11="kW",1000,1)))</f>
        <v>1</v>
      </c>
      <c r="BT11" s="53">
        <f>IF($V11="µW",0.000001,IF($V11="mW",0.001,IF($V11="kW",1000,1)))</f>
        <v>1</v>
      </c>
      <c r="BV11" s="50">
        <f>HLOOKUP(AE11,$BB$10:BU11,COUNTIF($AE$7:AE11,"&lt;&gt;"&amp;""),FALSE)</f>
        <v>1</v>
      </c>
      <c r="BW11" s="53">
        <f>IF($X11="Hz",0.001,IF(EXACT("mHz",$X11)=TRUE,0.000001,IF(EXACT("MHz",$X11)=TRUE,1000,IF($X11="µHz",0.000000001,1))))</f>
        <v>1</v>
      </c>
      <c r="BX11" s="50" t="str">
        <f>IF(W11&lt;&gt;"",BW11*W11,"")</f>
        <v/>
      </c>
      <c r="BY11" s="105" t="str">
        <f ca="1">IF(OR(AE11=$BC$10,AE11=$BE$10,AE11=$BL$10,AE11=$BM$10,AE11=$BN$10),VLOOKUP(BX11,INDIRECT(CONCATENATE(CS11,"!",HLOOKUP(AE11,$CV$10:CZ11,DG11,FALSE))),1,TRUE),"")</f>
        <v/>
      </c>
      <c r="BZ11" s="91" t="e">
        <f ca="1">VLOOKUP(Q11,INDIRECT(CONCATENATE(CS11,"!",$CU11)),11,FALSE)</f>
        <v>#N/A</v>
      </c>
      <c r="CA11" s="91" t="e">
        <f ca="1">VLOOKUP(Q11,INDIRECT(CONCATENATE(CS11,"!",$CU11)),12,FALSE)</f>
        <v>#N/A</v>
      </c>
      <c r="CB11" s="91" t="e">
        <f ca="1">VLOOKUP(Q11,INDIRECT(CONCATENATE(CS11,"!",$CU11)),13,FALSE)</f>
        <v>#N/A</v>
      </c>
      <c r="CC11" s="91" t="e">
        <f ca="1">VLOOKUP(Q11,INDIRECT(CONCATENATE(CS11,"!",$CU11)),14,FALSE)</f>
        <v>#N/A</v>
      </c>
      <c r="CD11" s="91" t="e">
        <f ca="1">DI11/DJ11</f>
        <v>#N/A</v>
      </c>
      <c r="CE11" s="58">
        <f>Worksheet!L6</f>
        <v>0</v>
      </c>
      <c r="CF11" s="58">
        <f>Worksheet!M6</f>
        <v>0</v>
      </c>
      <c r="CG11" s="58">
        <f>Worksheet!N6</f>
        <v>0</v>
      </c>
      <c r="CH11" s="58">
        <f>Worksheet!O6</f>
        <v>0</v>
      </c>
      <c r="CI11" s="58">
        <f>Worksheet!P6</f>
        <v>0</v>
      </c>
      <c r="CJ11" s="120" t="e">
        <f ca="1">CE11*$CD11</f>
        <v>#N/A</v>
      </c>
      <c r="CK11" s="120" t="e">
        <f ca="1">CF11*$CD11</f>
        <v>#N/A</v>
      </c>
      <c r="CL11" s="120" t="e">
        <f ca="1">CG11*$CD11</f>
        <v>#N/A</v>
      </c>
      <c r="CM11" s="120" t="e">
        <f ca="1">CH11*$CD11</f>
        <v>#N/A</v>
      </c>
      <c r="CN11" s="120" t="e">
        <f ca="1">CI11*$CD11</f>
        <v>#N/A</v>
      </c>
      <c r="CO11" s="91" t="e">
        <f ca="1">VLOOKUP(Standard1!O12810,INDIRECT(CONCATENATE(CS11,"!",$CU11)),7,FALSE)</f>
        <v>#N/A</v>
      </c>
      <c r="CP11" s="92" t="str">
        <f>Worksheet!T6</f>
        <v>0.000001</v>
      </c>
      <c r="CQ11" t="str">
        <f>CONCATENATE(LEFT(CP11,LEN(CP11)-1),1)</f>
        <v>0.000001</v>
      </c>
      <c r="CR11" s="103">
        <f>VALUE(CQ11)*BV11</f>
        <v>9.9999999999999995E-7</v>
      </c>
      <c r="CS11" t="str">
        <f>VLOOKUP($R11,$S$1:$T$7,2,FALSE)</f>
        <v>Standard1</v>
      </c>
      <c r="CU11" s="99" t="str">
        <f ca="1">ADDRESS(4,2,1)&amp;":"&amp;ADDRESS(COUNTIF(INDIRECT(CONCATENATE(CS11,"!","C:C")),"&lt;&gt;"&amp;""),16,1)</f>
        <v>$B$4:$P$1376</v>
      </c>
      <c r="CV11" s="91" t="str">
        <f>VLOOKUP($CS11,$CU$3:CV$8,2,FALSE)</f>
        <v>$I$230:$I$439</v>
      </c>
      <c r="CW11" s="91" t="str">
        <f>VLOOKUP($CS11,$CU$3:CW$8,3,FALSE)</f>
        <v>$I$471:$I$735</v>
      </c>
      <c r="CX11" s="91" t="str">
        <f>VLOOKUP($CS11,$CU$3:CX$8,4,FALSE)</f>
        <v>$I$736:$I$826</v>
      </c>
      <c r="CY11" s="91" t="str">
        <f>VLOOKUP($CS11,$CU$3:CY$8,5,FALSE)</f>
        <v>$I$827:$I$891</v>
      </c>
      <c r="CZ11" s="91" t="str">
        <f>VLOOKUP($CS11,$CU$3:CZ$8,6,FALSE)</f>
        <v>$I$892:$I$960</v>
      </c>
      <c r="DA11" s="91" t="str">
        <f>VLOOKUP($CS11,$CU$3:DA$8,7,FALSE)</f>
        <v>$I$1055:$I$1066</v>
      </c>
      <c r="DB11" s="91" t="str">
        <f>VLOOKUP($CS11,$CU$3:DB$8,8,FALSE)</f>
        <v>$I$1043:$I$1054</v>
      </c>
      <c r="DC11" s="91" t="str">
        <f>VLOOKUP($CS11,$CU$3:DC$8,8,FALSE)</f>
        <v>$I$1043:$I$1054</v>
      </c>
      <c r="DD11" s="91" t="str">
        <f>VLOOKUP($CS11,$CU$3:DD$8,8,FALSE)</f>
        <v>$I$1043:$I$1054</v>
      </c>
      <c r="DE11" s="91" t="str">
        <f>VLOOKUP($CS11,$CU$3:DE$8,8,FALSE)</f>
        <v>$I$1043:$I$1054</v>
      </c>
      <c r="DF11" s="91" t="str">
        <f>VLOOKUP($CS11,$CU$3:DF$8,8,FALSE)</f>
        <v>$I$1043:$I$1054</v>
      </c>
      <c r="DG11">
        <f>COUNTIF($CV$10:CV11,"&lt;&gt;"&amp;"")</f>
        <v>2</v>
      </c>
      <c r="DI11">
        <f t="shared" ref="DI11:DI49" si="6">IF(LEFT(V11,1)="p",0.000000000001,IF(LEFT(V11)="n",0.000000001,IF(LEFT(V11,1)="µ",0.000001,IF(EXACT(LEFT(V11),"m")=TRUE,0.001,IF(OR(V11="V",V11="A",V11="Ω",V11="O",V11="Hz",V11="F",V11="DGC",V11="DGF",V11="°F",V11="°C"),1,IF(EXACT(LEFT(V11,1),"k")=TRUE,1000,IF(EXACT(LEFT(V11,1),"M")=TRUE,1000000,"")))))))</f>
        <v>1</v>
      </c>
      <c r="DJ11" t="e">
        <f t="shared" ref="DJ11:DJ47" ca="1" si="7">IF(LEFT(CO11,1)="p",0.000000000001,IF(LEFT(CO11,1)="n",0.000000001,IF(LEFT(CO11,1)="µ",0.000001,IF(EXACT(LEFT(CO11,1),"m")=TRUE,0.001,IF(OR(CO11="V",CO11="A",CO11="Ω",CO11="Hz",CO11="F",CO11="°F",CO11="°C",CO11="WDC",CO11="WAC"),1,IF(LEFT(CO11,1)="k",1000,IF(EXACT(LEFT(CO11,1),"M")=TRUE,1000000,"ERROR")))))))</f>
        <v>#N/A</v>
      </c>
    </row>
    <row r="12" spans="2:115" x14ac:dyDescent="0.25">
      <c r="M12">
        <f>Worksheet!Y7</f>
        <v>5.2999999999999999E-2</v>
      </c>
      <c r="N12">
        <f t="shared" ref="N12:N75" ca="1" si="8">IF(O12="*",0,O12*(1/CD12))</f>
        <v>2.5000000000000001E-3</v>
      </c>
      <c r="O12" s="159" t="str">
        <f t="shared" ca="1" si="1"/>
        <v>2.5</v>
      </c>
      <c r="Q12" s="53" t="str">
        <f t="shared" ref="Q12:Q22" ca="1" si="9">CONCATENATE(AE12,CR12,AF12,BY12)</f>
        <v>ACV0.0013.30.045</v>
      </c>
      <c r="R12" t="str">
        <f>IF(Worksheet!J7=$S$2,$S$2,IF(Worksheet!J7=$S$3,$S$3,$S$1))</f>
        <v>5502A</v>
      </c>
      <c r="S12" s="54" t="str">
        <f t="shared" ref="S12:S74" ca="1" si="10">IFERROR(CONCATENATE((ROUND(MAX((SQRT(((((STDEV(CJ12:CN12))/SQRT(5))*2.87/2)^2)+(((CB12+(AG12*(CC12)))*0.5)^2))*2),BZ12+(CA12*AG12)),2-(1+INT(LOG10(ABS(MAX((SQRT(((((STDEV(CJ12:CN12))/SQRT(5))*2.87/2)^2)+(((CB12+(AG12*(CC12)))*0.5)^2))*2),BZ12+(CA12*AG12))))))))," ",CO12),"*")</f>
        <v>2.5 mV</v>
      </c>
      <c r="T12" s="50">
        <f t="shared" ref="T12:T22" si="11">CR12</f>
        <v>1E-3</v>
      </c>
      <c r="U12" s="55">
        <f>IF(Worksheet!V7="%",ABS(Worksheet!AC7),ABS(Worksheet!X7))</f>
        <v>5</v>
      </c>
      <c r="V12" s="121" t="str">
        <f>IF(Worksheet!V7="%",Worksheet!AD7,Worksheet!V7)</f>
        <v>V</v>
      </c>
      <c r="W12" s="55">
        <f>IF(Worksheet!V7="%","",IF(Worksheet!AC7&lt;&gt;"",Worksheet!AC7,""))</f>
        <v>500</v>
      </c>
      <c r="X12" s="55" t="str">
        <f>IF(Worksheet!V7="%","",IF(Worksheet!AD7&lt;&gt;"",Worksheet!AD7,""))</f>
        <v>Hz</v>
      </c>
      <c r="Y12" s="53" t="str">
        <f t="shared" ref="Y12:Y22" si="12">IF(OR(LEFT(RIGHT(V12,2),1)="°",LEFT(RIGHT(V12,2),1)="Ω",LEFT(RIGHT(V12,2),1)=Z12),"",LEFT(RIGHT(V12,2),1))</f>
        <v/>
      </c>
      <c r="Z12" s="53" t="str">
        <f t="shared" si="2"/>
        <v>V</v>
      </c>
      <c r="AA12" s="53" t="str">
        <f t="shared" ref="AA12:AA22" si="13">IF(X12&lt;&gt;"","AC","DC")</f>
        <v>AC</v>
      </c>
      <c r="AB12" s="53" t="str">
        <f t="shared" si="3"/>
        <v>ACV</v>
      </c>
      <c r="AC12" s="53" t="str">
        <f>IF(Worksheet!I7&lt;&gt;"",Worksheet!I7,"")</f>
        <v/>
      </c>
      <c r="AD12" s="53" t="str">
        <f t="shared" si="4"/>
        <v/>
      </c>
      <c r="AE12" s="104" t="str">
        <f t="shared" ref="AE12:AE49" si="14">IF(AD12&lt;&gt;"",AD12,AB12)</f>
        <v>ACV</v>
      </c>
      <c r="AF12" s="104">
        <f ca="1">HLOOKUP(AE12,$AH$10:BA12,COUNTIF($AE$7:AE12,"&lt;&gt;"&amp;""),FALSE)</f>
        <v>3.3</v>
      </c>
      <c r="AG12" s="61">
        <f t="shared" ref="AG12:AG22" si="15">U12*BV12</f>
        <v>5</v>
      </c>
      <c r="AH12" s="91">
        <f ca="1">VLOOKUP($AG12,INDIRECT(CONCATENATE($CS12,"!",VLOOKUP($CS12,$AG$3:AH$8,AH$2,FALSE))),1,TRUE)</f>
        <v>3</v>
      </c>
      <c r="AI12" s="91">
        <f ca="1">VLOOKUP($AG12,INDIRECT(CONCATENATE($CS12,"!",VLOOKUP($CS12,$AG$3:AI$8,AI$2,FALSE))),1,TRUE)</f>
        <v>3.3</v>
      </c>
      <c r="AJ12" s="91">
        <f ca="1">VLOOKUP($AG12,INDIRECT(CONCATENATE($CS12,"!",VLOOKUP($CS12,$AG$3:AJ$8,AJ$2,FALSE))),1,TRUE)</f>
        <v>3</v>
      </c>
      <c r="AK12" s="91">
        <f ca="1">VLOOKUP($AG12,INDIRECT(CONCATENATE($CS12,"!",VLOOKUP($CS12,$AG$3:AK$8,AK$2,FALSE))),1,TRUE)</f>
        <v>3</v>
      </c>
      <c r="AL12" s="91">
        <f ca="1">VLOOKUP($AG12,INDIRECT(CONCATENATE($CS12,"!",VLOOKUP($CS12,$AG$3:AL$8,AL$2,FALSE))),1,TRUE)</f>
        <v>3.3</v>
      </c>
      <c r="AM12" s="91">
        <f ca="1">VLOOKUP($AG12,INDIRECT(CONCATENATE($CS12,"!",VLOOKUP($CS12,$AG$3:AM$8,AM$2,FALSE))),1,TRUE)</f>
        <v>3.3</v>
      </c>
      <c r="AN12" s="91">
        <f ca="1">VLOOKUP($AG12,INDIRECT(CONCATENATE($CS12,"!",VLOOKUP($CS12,$AG$3:AN$8,AN$2,FALSE))),1,TRUE)</f>
        <v>1.2</v>
      </c>
      <c r="AO12" s="91">
        <f ca="1">VLOOKUP($AG12,INDIRECT(CONCATENATE($CS12,"!",VLOOKUP($CS12,$AG$3:AO$8,AO$2,FALSE))),1,TRUE)</f>
        <v>1</v>
      </c>
      <c r="AP12" s="91" t="e">
        <f ca="1">VLOOKUP($AG12,INDIRECT(CONCATENATE($CS12,"!",VLOOKUP($CS12,$AG$3:AP$8,AP$2,FALSE))),1,TRUE)</f>
        <v>#N/A</v>
      </c>
      <c r="AQ12" s="91" t="e">
        <f ca="1">VLOOKUP($AG12,INDIRECT(CONCATENATE($CS12,"!",VLOOKUP($CS12,$AG$3:AQ$8,AQ$2,FALSE))),1,TRUE)</f>
        <v>#N/A</v>
      </c>
      <c r="AR12" s="91">
        <f ca="1">VLOOKUP($AG12,INDIRECT(CONCATENATE($CS12,"!",VLOOKUP($CS12,$AG$3:AR$8,AR$2,FALSE))),1,TRUE)</f>
        <v>1</v>
      </c>
      <c r="AS12" s="91" t="e">
        <f ca="1">VLOOKUP($AG12,INDIRECT(CONCATENATE($CS12,"!",VLOOKUP($CS12,$AG$3:AS$8,AS$2,FALSE))),1,TRUE)</f>
        <v>#N/A</v>
      </c>
      <c r="AT12" s="91" t="e">
        <f ca="1">VLOOKUP($AG12,INDIRECT(CONCATENATE($CS12,"!",VLOOKUP($CS12,$AG$3:AT$8,AT$2,FALSE))),1,TRUE)</f>
        <v>#N/A</v>
      </c>
      <c r="AU12" s="91">
        <f ca="1">VLOOKUP($AG12,INDIRECT(CONCATENATE($CS12,"!",VLOOKUP($CS12,$AG$3:AU$8,AU$2,FALSE))),1,TRUE)</f>
        <v>-25</v>
      </c>
      <c r="AV12" s="91">
        <f ca="1">VLOOKUP($AG12,INDIRECT(CONCATENATE($CS12,"!",VLOOKUP($CS12,$AG$3:AV$8,AV$2,FALSE))),1,TRUE)</f>
        <v>-30</v>
      </c>
      <c r="AW12" s="91">
        <f ca="1">VLOOKUP($AG12,INDIRECT(CONCATENATE($CS12,"!",VLOOKUP($CS12,$AG$3:AW$8,AW$2,FALSE))),1,TRUE)</f>
        <v>-13</v>
      </c>
      <c r="AX12" s="91">
        <f ca="1">VLOOKUP($AG12,INDIRECT(CONCATENATE($CS12,"!",VLOOKUP($CS12,$AG$3:AX$8,AX$2,FALSE))),1,TRUE)</f>
        <v>-22</v>
      </c>
      <c r="AY12" s="91">
        <f ca="1">VLOOKUP($AG12,INDIRECT(CONCATENATE($CS12,"!",VLOOKUP($CS12,$AG$3:AY$8,AY$2,FALSE))),1,TRUE)</f>
        <v>1.0900000000000001</v>
      </c>
      <c r="AZ12" s="91">
        <f ca="1">VLOOKUP($AG12,INDIRECT(CONCATENATE($CS12,"!",VLOOKUP($CS12,$AG$3:AZ$8,AZ$2,FALSE))),1,TRUE)</f>
        <v>1.0900000000000001</v>
      </c>
      <c r="BA12" s="91"/>
      <c r="BB12" s="57">
        <f t="shared" ref="BB12:BC27" si="16">IF($V12="mV",0.001,IF($V12="µV",0.000001,IF($V12="kV",1000,1)))</f>
        <v>1</v>
      </c>
      <c r="BC12" s="53">
        <f t="shared" si="16"/>
        <v>1</v>
      </c>
      <c r="BD12" s="53">
        <f t="shared" ref="BD12:BE27" si="17">IF($V12="mA",0.001,IF($V12="µA",0.000001,IF($V12="kA",1000,1)))</f>
        <v>1</v>
      </c>
      <c r="BE12" s="53">
        <f t="shared" si="17"/>
        <v>1</v>
      </c>
      <c r="BF12" s="53">
        <f t="shared" ref="BF12:BF75" si="18">IF(CONCATENATE($Y12,$Z12)="O",0.001,IF(EXACT(CONCATENATE($Y12,$Z12),"mO")=TRUE,0.000001,IF(EXACT(CONCATENATE($Y12,$Z12),"MO")=TRUE,1000,1)))</f>
        <v>1</v>
      </c>
      <c r="BG12" s="53">
        <f t="shared" ref="BG12:BG75" si="19">IF($V12="µF",0.001,IF($V12="nF",0.000001,IF($V12="pF",0.000000001,1)))</f>
        <v>1</v>
      </c>
      <c r="BH12" s="53">
        <f t="shared" ref="BH12:BH75" si="20">IF($V12="Hz",0.001,IF($V12="mHz",0.000001,IF($V12="MHz",1000,IF($V12="µHz",0.000000001,1))))</f>
        <v>1</v>
      </c>
      <c r="BI12" s="53">
        <f t="shared" si="5"/>
        <v>1</v>
      </c>
      <c r="BJ12" s="53">
        <f t="shared" si="5"/>
        <v>1</v>
      </c>
      <c r="BK12" s="53">
        <f t="shared" si="5"/>
        <v>1</v>
      </c>
      <c r="BL12" s="53">
        <f t="shared" si="5"/>
        <v>1</v>
      </c>
      <c r="BM12" s="53">
        <f t="shared" si="5"/>
        <v>1</v>
      </c>
      <c r="BN12" s="53">
        <f t="shared" si="5"/>
        <v>1</v>
      </c>
      <c r="BO12" s="53">
        <f t="shared" si="5"/>
        <v>1</v>
      </c>
      <c r="BP12" s="53">
        <f t="shared" si="5"/>
        <v>1</v>
      </c>
      <c r="BQ12" s="53">
        <f t="shared" si="5"/>
        <v>1</v>
      </c>
      <c r="BR12" s="53">
        <f t="shared" si="5"/>
        <v>1</v>
      </c>
      <c r="BS12" s="53">
        <f t="shared" ref="BS12:BT43" si="21">IF($V12="µW",0.000001,IF($V12="mW",0.001,IF($V12="kW",1000,1)))</f>
        <v>1</v>
      </c>
      <c r="BT12" s="53">
        <f t="shared" si="21"/>
        <v>1</v>
      </c>
      <c r="BV12" s="50">
        <f>HLOOKUP(AE12,$BB$10:BU12,COUNTIF($AE$7:AE12,"&lt;&gt;"&amp;""),FALSE)</f>
        <v>1</v>
      </c>
      <c r="BW12" s="53">
        <f t="shared" ref="BW12:BW75" si="22">IF($X12="Hz",0.001,IF(EXACT("mHz",$X12)=TRUE,0.000001,IF(EXACT("MHz",$X12)=TRUE,1000,IF($X12="µHz",0.000000001,1))))</f>
        <v>1E-3</v>
      </c>
      <c r="BX12" s="50">
        <f>IF(W12&lt;&gt;"",BW12*W12,"")</f>
        <v>0.5</v>
      </c>
      <c r="BY12" s="105">
        <f ca="1">IF(OR(AE12=$BC$10,AE12=$BE$10,AE12=$BL$10,AE12=$BM$10,AE12=$BN$10),VLOOKUP(BX12,INDIRECT(CONCATENATE(CS12,"!",HLOOKUP(AE12,$CV$10:CZ12,DG12,FALSE))),1,TRUE),"")</f>
        <v>4.4999999999999998E-2</v>
      </c>
      <c r="BZ12" s="91">
        <f t="shared" ref="BZ12:BZ49" ca="1" si="23">VLOOKUP(Q12,INDIRECT(CONCATENATE(CS12,"!",$CU12)),11,FALSE)</f>
        <v>0.78956999999999999</v>
      </c>
      <c r="CA12" s="91">
        <f t="shared" ref="CA12:CA49" ca="1" si="24">VLOOKUP(Q12,INDIRECT(CONCATENATE(CS12,"!",$CU12)),12,FALSE)</f>
        <v>0.34543000000000001</v>
      </c>
      <c r="CB12" s="91">
        <f t="shared" ref="CB12:CB49" ca="1" si="25">VLOOKUP(Q12,INDIRECT(CONCATENATE(CS12,"!",$CU12)),13,FALSE)</f>
        <v>0.78891</v>
      </c>
      <c r="CC12" s="91">
        <f t="shared" ref="CC12:CC49" ca="1" si="26">VLOOKUP(Q12,INDIRECT(CONCATENATE(CS12,"!",$CU12)),14,FALSE)</f>
        <v>0.34543000000000001</v>
      </c>
      <c r="CD12" s="91">
        <f t="shared" ref="CD12:CD49" ca="1" si="27">DI12/DJ12</f>
        <v>1000</v>
      </c>
      <c r="CE12" s="58">
        <f>Worksheet!L7</f>
        <v>0</v>
      </c>
      <c r="CF12" s="58">
        <f>Worksheet!M7</f>
        <v>0</v>
      </c>
      <c r="CG12" s="58">
        <f>Worksheet!N7</f>
        <v>0</v>
      </c>
      <c r="CH12" s="58">
        <f>Worksheet!O7</f>
        <v>0</v>
      </c>
      <c r="CI12" s="58">
        <f>Worksheet!P7</f>
        <v>0</v>
      </c>
      <c r="CJ12" s="120">
        <f t="shared" ref="CJ12:CJ49" ca="1" si="28">CE12*$CD12</f>
        <v>0</v>
      </c>
      <c r="CK12" s="120">
        <f t="shared" ref="CK12:CK49" ca="1" si="29">CF12*$CD12</f>
        <v>0</v>
      </c>
      <c r="CL12" s="120">
        <f t="shared" ref="CL12:CL49" ca="1" si="30">CG12*$CD12</f>
        <v>0</v>
      </c>
      <c r="CM12" s="120">
        <f t="shared" ref="CM12:CM49" ca="1" si="31">CH12*$CD12</f>
        <v>0</v>
      </c>
      <c r="CN12" s="120">
        <f t="shared" ref="CN12:CN49" ca="1" si="32">CI12*$CD12</f>
        <v>0</v>
      </c>
      <c r="CO12" s="91" t="str">
        <f t="shared" ref="CO12:CO22" ca="1" si="33">VLOOKUP(Q12,INDIRECT(CONCATENATE(CS12,"!",$CU12)),7,FALSE)</f>
        <v>mV</v>
      </c>
      <c r="CP12" s="92" t="str">
        <f>Worksheet!T7</f>
        <v>0.001</v>
      </c>
      <c r="CQ12" t="str">
        <f t="shared" ref="CQ12:CQ49" si="34">CONCATENATE(LEFT(CP12,LEN(CP12)-1),1)</f>
        <v>0.001</v>
      </c>
      <c r="CR12" s="103">
        <f t="shared" ref="CR12:CR22" si="35">VALUE(CQ12)*BV12</f>
        <v>1E-3</v>
      </c>
      <c r="CS12" t="str">
        <f t="shared" ref="CS12:CS75" si="36">VLOOKUP($R12,$S$1:$T$7,2,FALSE)</f>
        <v>Standard1</v>
      </c>
      <c r="CU12" s="99" t="str">
        <f t="shared" ref="CU12:CU22" ca="1" si="37">ADDRESS(4,2,1)&amp;":"&amp;ADDRESS(COUNTIF(INDIRECT(CONCATENATE(CS12,"!","C:C")),"&lt;&gt;"&amp;""),16,1)</f>
        <v>$B$4:$P$1376</v>
      </c>
      <c r="CV12" s="91" t="str">
        <f>VLOOKUP($CS12,$CU$3:CV$8,2,FALSE)</f>
        <v>$I$230:$I$439</v>
      </c>
      <c r="CW12" s="91" t="str">
        <f>VLOOKUP($CS12,$CU$3:CW$8,3,FALSE)</f>
        <v>$I$471:$I$735</v>
      </c>
      <c r="CX12" s="91" t="str">
        <f>VLOOKUP($CS12,$CU$3:CX$8,4,FALSE)</f>
        <v>$I$736:$I$826</v>
      </c>
      <c r="CY12" s="91" t="str">
        <f>VLOOKUP($CS12,$CU$3:CY$8,5,FALSE)</f>
        <v>$I$827:$I$891</v>
      </c>
      <c r="CZ12" s="91" t="str">
        <f>VLOOKUP($CS12,$CU$3:CZ$8,6,FALSE)</f>
        <v>$I$892:$I$960</v>
      </c>
      <c r="DA12" s="91" t="str">
        <f>VLOOKUP($CS12,$CU$3:DA$8,7,FALSE)</f>
        <v>$I$1055:$I$1066</v>
      </c>
      <c r="DB12" s="91" t="str">
        <f>VLOOKUP($CS12,$CU$3:DB$8,8,FALSE)</f>
        <v>$I$1043:$I$1054</v>
      </c>
      <c r="DC12" s="91" t="str">
        <f>VLOOKUP($CS12,$CU$3:DC$8,8,FALSE)</f>
        <v>$I$1043:$I$1054</v>
      </c>
      <c r="DD12" s="91" t="str">
        <f>VLOOKUP($CS12,$CU$3:DD$8,8,FALSE)</f>
        <v>$I$1043:$I$1054</v>
      </c>
      <c r="DE12" s="91" t="str">
        <f>VLOOKUP($CS12,$CU$3:DE$8,8,FALSE)</f>
        <v>$I$1043:$I$1054</v>
      </c>
      <c r="DF12" s="91" t="str">
        <f>VLOOKUP($CS12,$CU$3:DF$8,8,FALSE)</f>
        <v>$I$1043:$I$1054</v>
      </c>
      <c r="DG12">
        <f>COUNTIF($CV$10:CV12,"&lt;&gt;"&amp;"")</f>
        <v>3</v>
      </c>
      <c r="DI12">
        <f t="shared" si="6"/>
        <v>1</v>
      </c>
      <c r="DJ12">
        <f t="shared" ca="1" si="7"/>
        <v>1E-3</v>
      </c>
    </row>
    <row r="13" spans="2:115" x14ac:dyDescent="0.25">
      <c r="M13">
        <f>Worksheet!Y8</f>
        <v>0.10299999999999999</v>
      </c>
      <c r="N13">
        <f t="shared" ca="1" si="8"/>
        <v>2.5000000000000001E-3</v>
      </c>
      <c r="O13" s="159" t="str">
        <f t="shared" ca="1" si="1"/>
        <v>2.5</v>
      </c>
      <c r="Q13" s="53" t="str">
        <f t="shared" ca="1" si="9"/>
        <v>ACV0.0013.30.045</v>
      </c>
      <c r="R13" t="str">
        <f>IF(Worksheet!J8=$S$2,$S$2,IF(Worksheet!J8=$S$3,$S$3,$S$1))</f>
        <v>5502A</v>
      </c>
      <c r="S13" s="54" t="str">
        <f t="shared" ca="1" si="10"/>
        <v>2.5 mV</v>
      </c>
      <c r="T13" s="50">
        <f t="shared" si="11"/>
        <v>1E-3</v>
      </c>
      <c r="U13" s="55">
        <f>IF(Worksheet!V8="%",ABS(Worksheet!AC8),ABS(Worksheet!X8))</f>
        <v>5</v>
      </c>
      <c r="V13" s="121" t="str">
        <f>IF(Worksheet!V8="%",Worksheet!AD8,Worksheet!V8)</f>
        <v>V</v>
      </c>
      <c r="W13" s="55">
        <f>IF(Worksheet!V8="%","",IF(Worksheet!AC8&lt;&gt;"",Worksheet!AC8,""))</f>
        <v>1</v>
      </c>
      <c r="X13" s="55" t="str">
        <f>IF(Worksheet!V8="%","",IF(Worksheet!AD8&lt;&gt;"",Worksheet!AD8,""))</f>
        <v>kHz</v>
      </c>
      <c r="Y13" s="53" t="str">
        <f t="shared" si="12"/>
        <v/>
      </c>
      <c r="Z13" s="53" t="str">
        <f t="shared" si="2"/>
        <v>V</v>
      </c>
      <c r="AA13" s="53" t="str">
        <f t="shared" si="13"/>
        <v>AC</v>
      </c>
      <c r="AB13" s="53" t="str">
        <f t="shared" si="3"/>
        <v>ACV</v>
      </c>
      <c r="AC13" s="53" t="str">
        <f>IF(Worksheet!I8&lt;&gt;"",Worksheet!I8,"")</f>
        <v/>
      </c>
      <c r="AD13" s="53" t="str">
        <f t="shared" si="4"/>
        <v/>
      </c>
      <c r="AE13" s="104" t="str">
        <f t="shared" si="14"/>
        <v>ACV</v>
      </c>
      <c r="AF13" s="104">
        <f ca="1">HLOOKUP(AE13,$AH$10:BA13,COUNTIF($AE$7:AE13,"&lt;&gt;"&amp;""),FALSE)</f>
        <v>3.3</v>
      </c>
      <c r="AG13" s="61">
        <f t="shared" si="15"/>
        <v>5</v>
      </c>
      <c r="AH13" s="91">
        <f ca="1">VLOOKUP($AG13,INDIRECT(CONCATENATE($CS13,"!",VLOOKUP($CS13,$AG$3:AH$8,AH$2,FALSE))),1,TRUE)</f>
        <v>3</v>
      </c>
      <c r="AI13" s="91">
        <f ca="1">VLOOKUP($AG13,INDIRECT(CONCATENATE($CS13,"!",VLOOKUP($CS13,$AG$3:AI$8,AI$2,FALSE))),1,TRUE)</f>
        <v>3.3</v>
      </c>
      <c r="AJ13" s="91">
        <f ca="1">VLOOKUP($AG13,INDIRECT(CONCATENATE($CS13,"!",VLOOKUP($CS13,$AG$3:AJ$8,AJ$2,FALSE))),1,TRUE)</f>
        <v>3</v>
      </c>
      <c r="AK13" s="91">
        <f ca="1">VLOOKUP($AG13,INDIRECT(CONCATENATE($CS13,"!",VLOOKUP($CS13,$AG$3:AK$8,AK$2,FALSE))),1,TRUE)</f>
        <v>3</v>
      </c>
      <c r="AL13" s="91">
        <f ca="1">VLOOKUP($AG13,INDIRECT(CONCATENATE($CS13,"!",VLOOKUP($CS13,$AG$3:AL$8,AL$2,FALSE))),1,TRUE)</f>
        <v>3.3</v>
      </c>
      <c r="AM13" s="91">
        <f ca="1">VLOOKUP($AG13,INDIRECT(CONCATENATE($CS13,"!",VLOOKUP($CS13,$AG$3:AM$8,AM$2,FALSE))),1,TRUE)</f>
        <v>3.3</v>
      </c>
      <c r="AN13" s="91">
        <f ca="1">VLOOKUP($AG13,INDIRECT(CONCATENATE($CS13,"!",VLOOKUP($CS13,$AG$3:AN$8,AN$2,FALSE))),1,TRUE)</f>
        <v>1.2</v>
      </c>
      <c r="AO13" s="91">
        <f ca="1">VLOOKUP($AG13,INDIRECT(CONCATENATE($CS13,"!",VLOOKUP($CS13,$AG$3:AO$8,AO$2,FALSE))),1,TRUE)</f>
        <v>1</v>
      </c>
      <c r="AP13" s="91" t="e">
        <f ca="1">VLOOKUP($AG13,INDIRECT(CONCATENATE($CS13,"!",VLOOKUP($CS13,$AG$3:AP$8,AP$2,FALSE))),1,TRUE)</f>
        <v>#N/A</v>
      </c>
      <c r="AQ13" s="91" t="e">
        <f ca="1">VLOOKUP($AG13,INDIRECT(CONCATENATE($CS13,"!",VLOOKUP($CS13,$AG$3:AQ$8,AQ$2,FALSE))),1,TRUE)</f>
        <v>#N/A</v>
      </c>
      <c r="AR13" s="91">
        <f ca="1">VLOOKUP($AG13,INDIRECT(CONCATENATE($CS13,"!",VLOOKUP($CS13,$AG$3:AR$8,AR$2,FALSE))),1,TRUE)</f>
        <v>1</v>
      </c>
      <c r="AS13" s="91" t="e">
        <f ca="1">VLOOKUP($AG13,INDIRECT(CONCATENATE($CS13,"!",VLOOKUP($CS13,$AG$3:AS$8,AS$2,FALSE))),1,TRUE)</f>
        <v>#N/A</v>
      </c>
      <c r="AT13" s="91" t="e">
        <f ca="1">VLOOKUP($AG13,INDIRECT(CONCATENATE($CS13,"!",VLOOKUP($CS13,$AG$3:AT$8,AT$2,FALSE))),1,TRUE)</f>
        <v>#N/A</v>
      </c>
      <c r="AU13" s="91">
        <f ca="1">VLOOKUP($AG13,INDIRECT(CONCATENATE($CS13,"!",VLOOKUP($CS13,$AG$3:AU$8,AU$2,FALSE))),1,TRUE)</f>
        <v>-25</v>
      </c>
      <c r="AV13" s="91">
        <f ca="1">VLOOKUP($AG13,INDIRECT(CONCATENATE($CS13,"!",VLOOKUP($CS13,$AG$3:AV$8,AV$2,FALSE))),1,TRUE)</f>
        <v>-30</v>
      </c>
      <c r="AW13" s="91">
        <f ca="1">VLOOKUP($AG13,INDIRECT(CONCATENATE($CS13,"!",VLOOKUP($CS13,$AG$3:AW$8,AW$2,FALSE))),1,TRUE)</f>
        <v>-13</v>
      </c>
      <c r="AX13" s="91">
        <f ca="1">VLOOKUP($AG13,INDIRECT(CONCATENATE($CS13,"!",VLOOKUP($CS13,$AG$3:AX$8,AX$2,FALSE))),1,TRUE)</f>
        <v>-22</v>
      </c>
      <c r="AY13" s="91">
        <f ca="1">VLOOKUP($AG13,INDIRECT(CONCATENATE($CS13,"!",VLOOKUP($CS13,$AG$3:AY$8,AY$2,FALSE))),1,TRUE)</f>
        <v>1.0900000000000001</v>
      </c>
      <c r="AZ13" s="91">
        <f ca="1">VLOOKUP($AG13,INDIRECT(CONCATENATE($CS13,"!",VLOOKUP($CS13,$AG$3:AZ$8,AZ$2,FALSE))),1,TRUE)</f>
        <v>1.0900000000000001</v>
      </c>
      <c r="BA13" s="91"/>
      <c r="BB13" s="57">
        <f t="shared" si="16"/>
        <v>1</v>
      </c>
      <c r="BC13" s="53">
        <f t="shared" si="16"/>
        <v>1</v>
      </c>
      <c r="BD13" s="53">
        <f t="shared" si="17"/>
        <v>1</v>
      </c>
      <c r="BE13" s="53">
        <f t="shared" si="17"/>
        <v>1</v>
      </c>
      <c r="BF13" s="53">
        <f t="shared" si="18"/>
        <v>1</v>
      </c>
      <c r="BG13" s="53">
        <f t="shared" si="19"/>
        <v>1</v>
      </c>
      <c r="BH13" s="53">
        <f t="shared" si="20"/>
        <v>1</v>
      </c>
      <c r="BI13" s="53">
        <f t="shared" si="5"/>
        <v>1</v>
      </c>
      <c r="BJ13" s="53">
        <f t="shared" si="5"/>
        <v>1</v>
      </c>
      <c r="BK13" s="53">
        <f t="shared" si="5"/>
        <v>1</v>
      </c>
      <c r="BL13" s="53">
        <f t="shared" si="5"/>
        <v>1</v>
      </c>
      <c r="BM13" s="53">
        <f t="shared" si="5"/>
        <v>1</v>
      </c>
      <c r="BN13" s="53">
        <f t="shared" si="5"/>
        <v>1</v>
      </c>
      <c r="BO13" s="53">
        <f t="shared" si="5"/>
        <v>1</v>
      </c>
      <c r="BP13" s="53">
        <f t="shared" si="5"/>
        <v>1</v>
      </c>
      <c r="BQ13" s="53">
        <f t="shared" si="5"/>
        <v>1</v>
      </c>
      <c r="BR13" s="53">
        <f t="shared" si="5"/>
        <v>1</v>
      </c>
      <c r="BS13" s="53">
        <f t="shared" si="21"/>
        <v>1</v>
      </c>
      <c r="BT13" s="53">
        <f t="shared" si="21"/>
        <v>1</v>
      </c>
      <c r="BV13" s="50">
        <f>HLOOKUP(AE13,$BB$10:BU13,COUNTIF($AE$7:AE13,"&lt;&gt;"&amp;""),FALSE)</f>
        <v>1</v>
      </c>
      <c r="BW13" s="53">
        <f t="shared" si="22"/>
        <v>1</v>
      </c>
      <c r="BX13" s="50">
        <f t="shared" ref="BX13:BX76" si="38">IF(W13&lt;&gt;"",BW13*W13,"")</f>
        <v>1</v>
      </c>
      <c r="BY13" s="105">
        <f ca="1">IF(OR(AE13=$BC$10,AE13=$BE$10,AE13=$BL$10,AE13=$BM$10,AE13=$BN$10),VLOOKUP(BX13,INDIRECT(CONCATENATE(CS13,"!",HLOOKUP(AE13,$CV$10:CZ13,DG13,FALSE))),1,TRUE),"")</f>
        <v>4.4999999999999998E-2</v>
      </c>
      <c r="BZ13" s="91">
        <f t="shared" ca="1" si="23"/>
        <v>0.78956999999999999</v>
      </c>
      <c r="CA13" s="91">
        <f t="shared" ca="1" si="24"/>
        <v>0.34543000000000001</v>
      </c>
      <c r="CB13" s="91">
        <f t="shared" ca="1" si="25"/>
        <v>0.78891</v>
      </c>
      <c r="CC13" s="91">
        <f t="shared" ca="1" si="26"/>
        <v>0.34543000000000001</v>
      </c>
      <c r="CD13" s="91">
        <f t="shared" ca="1" si="27"/>
        <v>1000</v>
      </c>
      <c r="CE13" s="58">
        <f>Worksheet!L8</f>
        <v>0</v>
      </c>
      <c r="CF13" s="58">
        <f>Worksheet!M8</f>
        <v>0</v>
      </c>
      <c r="CG13" s="58">
        <f>Worksheet!N8</f>
        <v>0</v>
      </c>
      <c r="CH13" s="58">
        <f>Worksheet!O8</f>
        <v>0</v>
      </c>
      <c r="CI13" s="58">
        <f>Worksheet!P8</f>
        <v>0</v>
      </c>
      <c r="CJ13" s="120">
        <f t="shared" ca="1" si="28"/>
        <v>0</v>
      </c>
      <c r="CK13" s="120">
        <f t="shared" ca="1" si="29"/>
        <v>0</v>
      </c>
      <c r="CL13" s="120">
        <f t="shared" ca="1" si="30"/>
        <v>0</v>
      </c>
      <c r="CM13" s="120">
        <f t="shared" ca="1" si="31"/>
        <v>0</v>
      </c>
      <c r="CN13" s="120">
        <f t="shared" ca="1" si="32"/>
        <v>0</v>
      </c>
      <c r="CO13" s="91" t="str">
        <f t="shared" ca="1" si="33"/>
        <v>mV</v>
      </c>
      <c r="CP13" s="92" t="str">
        <f>Worksheet!T8</f>
        <v>0.001</v>
      </c>
      <c r="CQ13" t="str">
        <f t="shared" si="34"/>
        <v>0.001</v>
      </c>
      <c r="CR13" s="103">
        <f t="shared" si="35"/>
        <v>1E-3</v>
      </c>
      <c r="CS13" t="str">
        <f t="shared" si="36"/>
        <v>Standard1</v>
      </c>
      <c r="CU13" s="99" t="str">
        <f t="shared" ca="1" si="37"/>
        <v>$B$4:$P$1376</v>
      </c>
      <c r="CV13" s="91" t="str">
        <f>VLOOKUP($CS13,$CU$3:CV$8,2,FALSE)</f>
        <v>$I$230:$I$439</v>
      </c>
      <c r="CW13" s="91" t="str">
        <f>VLOOKUP($CS13,$CU$3:CW$8,3,FALSE)</f>
        <v>$I$471:$I$735</v>
      </c>
      <c r="CX13" s="91" t="str">
        <f>VLOOKUP($CS13,$CU$3:CX$8,4,FALSE)</f>
        <v>$I$736:$I$826</v>
      </c>
      <c r="CY13" s="91" t="str">
        <f>VLOOKUP($CS13,$CU$3:CY$8,5,FALSE)</f>
        <v>$I$827:$I$891</v>
      </c>
      <c r="CZ13" s="91" t="str">
        <f>VLOOKUP($CS13,$CU$3:CZ$8,6,FALSE)</f>
        <v>$I$892:$I$960</v>
      </c>
      <c r="DA13" s="91" t="str">
        <f>VLOOKUP($CS13,$CU$3:DA$8,7,FALSE)</f>
        <v>$I$1055:$I$1066</v>
      </c>
      <c r="DB13" s="91" t="str">
        <f>VLOOKUP($CS13,$CU$3:DB$8,8,FALSE)</f>
        <v>$I$1043:$I$1054</v>
      </c>
      <c r="DC13" s="91" t="str">
        <f>VLOOKUP($CS13,$CU$3:DC$8,8,FALSE)</f>
        <v>$I$1043:$I$1054</v>
      </c>
      <c r="DD13" s="91" t="str">
        <f>VLOOKUP($CS13,$CU$3:DD$8,8,FALSE)</f>
        <v>$I$1043:$I$1054</v>
      </c>
      <c r="DE13" s="91" t="str">
        <f>VLOOKUP($CS13,$CU$3:DE$8,8,FALSE)</f>
        <v>$I$1043:$I$1054</v>
      </c>
      <c r="DF13" s="91" t="str">
        <f>VLOOKUP($CS13,$CU$3:DF$8,8,FALSE)</f>
        <v>$I$1043:$I$1054</v>
      </c>
      <c r="DG13">
        <f>COUNTIF($CV$10:CV13,"&lt;&gt;"&amp;"")</f>
        <v>4</v>
      </c>
      <c r="DI13">
        <f t="shared" si="6"/>
        <v>1</v>
      </c>
      <c r="DJ13">
        <f t="shared" ca="1" si="7"/>
        <v>1E-3</v>
      </c>
    </row>
    <row r="14" spans="2:115" x14ac:dyDescent="0.25">
      <c r="M14">
        <f>Worksheet!Y9</f>
        <v>0.53</v>
      </c>
      <c r="N14">
        <f t="shared" ca="1" si="8"/>
        <v>5.8000000000000003E-2</v>
      </c>
      <c r="O14" s="159" t="str">
        <f t="shared" ca="1" si="1"/>
        <v>58</v>
      </c>
      <c r="Q14" s="53" t="str">
        <f t="shared" ca="1" si="9"/>
        <v>ACV0.01330.045</v>
      </c>
      <c r="R14" t="str">
        <f>IF(Worksheet!J9=$S$2,$S$2,IF(Worksheet!J9=$S$3,$S$3,$S$1))</f>
        <v>5502A</v>
      </c>
      <c r="S14" s="54" t="str">
        <f t="shared" ca="1" si="10"/>
        <v>58 mV</v>
      </c>
      <c r="T14" s="50">
        <f t="shared" si="11"/>
        <v>0.01</v>
      </c>
      <c r="U14" s="55">
        <f>IF(Worksheet!V9="%",ABS(Worksheet!AC9),ABS(Worksheet!X9))</f>
        <v>50</v>
      </c>
      <c r="V14" s="121" t="str">
        <f>IF(Worksheet!V9="%",Worksheet!AD9,Worksheet!V9)</f>
        <v>V</v>
      </c>
      <c r="W14" s="55">
        <f>IF(Worksheet!V9="%","",IF(Worksheet!AC9&lt;&gt;"",Worksheet!AC9,""))</f>
        <v>45</v>
      </c>
      <c r="X14" s="55" t="str">
        <f>IF(Worksheet!V9="%","",IF(Worksheet!AD9&lt;&gt;"",Worksheet!AD9,""))</f>
        <v>Hz</v>
      </c>
      <c r="Y14" s="53" t="str">
        <f t="shared" si="12"/>
        <v/>
      </c>
      <c r="Z14" s="53" t="str">
        <f t="shared" si="2"/>
        <v>V</v>
      </c>
      <c r="AA14" s="53" t="str">
        <f t="shared" si="13"/>
        <v>AC</v>
      </c>
      <c r="AB14" s="53" t="str">
        <f t="shared" si="3"/>
        <v>ACV</v>
      </c>
      <c r="AC14" s="53" t="str">
        <f>IF(Worksheet!I9&lt;&gt;"",Worksheet!I9,"")</f>
        <v/>
      </c>
      <c r="AD14" s="53" t="str">
        <f t="shared" si="4"/>
        <v/>
      </c>
      <c r="AE14" s="104" t="str">
        <f t="shared" si="14"/>
        <v>ACV</v>
      </c>
      <c r="AF14" s="104">
        <f ca="1">HLOOKUP(AE14,$AH$10:BA14,COUNTIF($AE$7:AE14,"&lt;&gt;"&amp;""),FALSE)</f>
        <v>33</v>
      </c>
      <c r="AG14" s="61">
        <f t="shared" si="15"/>
        <v>50</v>
      </c>
      <c r="AH14" s="91">
        <f ca="1">VLOOKUP($AG14,INDIRECT(CONCATENATE($CS14,"!",VLOOKUP($CS14,$AG$3:AH$8,AH$2,FALSE))),1,TRUE)</f>
        <v>33</v>
      </c>
      <c r="AI14" s="91">
        <f ca="1">VLOOKUP($AG14,INDIRECT(CONCATENATE($CS14,"!",VLOOKUP($CS14,$AG$3:AI$8,AI$2,FALSE))),1,TRUE)</f>
        <v>33</v>
      </c>
      <c r="AJ14" s="91">
        <f ca="1">VLOOKUP($AG14,INDIRECT(CONCATENATE($CS14,"!",VLOOKUP($CS14,$AG$3:AJ$8,AJ$2,FALSE))),1,TRUE)</f>
        <v>20.5</v>
      </c>
      <c r="AK14" s="91">
        <f ca="1">VLOOKUP($AG14,INDIRECT(CONCATENATE($CS14,"!",VLOOKUP($CS14,$AG$3:AK$8,AK$2,FALSE))),1,TRUE)</f>
        <v>11</v>
      </c>
      <c r="AL14" s="91">
        <f ca="1">VLOOKUP($AG14,INDIRECT(CONCATENATE($CS14,"!",VLOOKUP($CS14,$AG$3:AL$8,AL$2,FALSE))),1,TRUE)</f>
        <v>33</v>
      </c>
      <c r="AM14" s="91">
        <f ca="1">VLOOKUP($AG14,INDIRECT(CONCATENATE($CS14,"!",VLOOKUP($CS14,$AG$3:AM$8,AM$2,FALSE))),1,TRUE)</f>
        <v>33</v>
      </c>
      <c r="AN14" s="91">
        <f ca="1">VLOOKUP($AG14,INDIRECT(CONCATENATE($CS14,"!",VLOOKUP($CS14,$AG$3:AN$8,AN$2,FALSE))),1,TRUE)</f>
        <v>12</v>
      </c>
      <c r="AO14" s="91">
        <f ca="1">VLOOKUP($AG14,INDIRECT(CONCATENATE($CS14,"!",VLOOKUP($CS14,$AG$3:AO$8,AO$2,FALSE))),1,TRUE)</f>
        <v>30</v>
      </c>
      <c r="AP14" s="91">
        <f ca="1">VLOOKUP($AG14,INDIRECT(CONCATENATE($CS14,"!",VLOOKUP($CS14,$AG$3:AP$8,AP$2,FALSE))),1,TRUE)</f>
        <v>20</v>
      </c>
      <c r="AQ14" s="91" t="e">
        <f ca="1">VLOOKUP($AG14,INDIRECT(CONCATENATE($CS14,"!",VLOOKUP($CS14,$AG$3:AQ$8,AQ$2,FALSE))),1,TRUE)</f>
        <v>#N/A</v>
      </c>
      <c r="AR14" s="91">
        <f ca="1">VLOOKUP($AG14,INDIRECT(CONCATENATE($CS14,"!",VLOOKUP($CS14,$AG$3:AR$8,AR$2,FALSE))),1,TRUE)</f>
        <v>30</v>
      </c>
      <c r="AS14" s="91">
        <f ca="1">VLOOKUP($AG14,INDIRECT(CONCATENATE($CS14,"!",VLOOKUP($CS14,$AG$3:AS$8,AS$2,FALSE))),1,TRUE)</f>
        <v>22</v>
      </c>
      <c r="AT14" s="91" t="e">
        <f ca="1">VLOOKUP($AG14,INDIRECT(CONCATENATE($CS14,"!",VLOOKUP($CS14,$AG$3:AT$8,AT$2,FALSE))),1,TRUE)</f>
        <v>#N/A</v>
      </c>
      <c r="AU14" s="91">
        <f ca="1">VLOOKUP($AG14,INDIRECT(CONCATENATE($CS14,"!",VLOOKUP($CS14,$AG$3:AU$8,AU$2,FALSE))),1,TRUE)</f>
        <v>-25</v>
      </c>
      <c r="AV14" s="91">
        <f ca="1">VLOOKUP($AG14,INDIRECT(CONCATENATE($CS14,"!",VLOOKUP($CS14,$AG$3:AV$8,AV$2,FALSE))),1,TRUE)</f>
        <v>-30</v>
      </c>
      <c r="AW14" s="91">
        <f ca="1">VLOOKUP($AG14,INDIRECT(CONCATENATE($CS14,"!",VLOOKUP($CS14,$AG$3:AW$8,AW$2,FALSE))),1,TRUE)</f>
        <v>-13</v>
      </c>
      <c r="AX14" s="91">
        <f ca="1">VLOOKUP($AG14,INDIRECT(CONCATENATE($CS14,"!",VLOOKUP($CS14,$AG$3:AX$8,AX$2,FALSE))),1,TRUE)</f>
        <v>-22</v>
      </c>
      <c r="AY14" s="91">
        <f ca="1">VLOOKUP($AG14,INDIRECT(CONCATENATE($CS14,"!",VLOOKUP($CS14,$AG$3:AY$8,AY$2,FALSE))),1,TRUE)</f>
        <v>10.9</v>
      </c>
      <c r="AZ14" s="91">
        <f ca="1">VLOOKUP($AG14,INDIRECT(CONCATENATE($CS14,"!",VLOOKUP($CS14,$AG$3:AZ$8,AZ$2,FALSE))),1,TRUE)</f>
        <v>10.9</v>
      </c>
      <c r="BA14" s="91"/>
      <c r="BB14" s="57">
        <f t="shared" si="16"/>
        <v>1</v>
      </c>
      <c r="BC14" s="53">
        <f t="shared" si="16"/>
        <v>1</v>
      </c>
      <c r="BD14" s="53">
        <f t="shared" si="17"/>
        <v>1</v>
      </c>
      <c r="BE14" s="53">
        <f t="shared" si="17"/>
        <v>1</v>
      </c>
      <c r="BF14" s="53">
        <f t="shared" si="18"/>
        <v>1</v>
      </c>
      <c r="BG14" s="53">
        <f t="shared" si="19"/>
        <v>1</v>
      </c>
      <c r="BH14" s="53">
        <f t="shared" si="20"/>
        <v>1</v>
      </c>
      <c r="BI14" s="53">
        <f t="shared" si="5"/>
        <v>1</v>
      </c>
      <c r="BJ14" s="53">
        <f t="shared" si="5"/>
        <v>1</v>
      </c>
      <c r="BK14" s="53">
        <f t="shared" si="5"/>
        <v>1</v>
      </c>
      <c r="BL14" s="53">
        <f t="shared" si="5"/>
        <v>1</v>
      </c>
      <c r="BM14" s="53">
        <f t="shared" si="5"/>
        <v>1</v>
      </c>
      <c r="BN14" s="53">
        <f t="shared" si="5"/>
        <v>1</v>
      </c>
      <c r="BO14" s="53">
        <f t="shared" si="5"/>
        <v>1</v>
      </c>
      <c r="BP14" s="53">
        <f t="shared" si="5"/>
        <v>1</v>
      </c>
      <c r="BQ14" s="53">
        <f t="shared" si="5"/>
        <v>1</v>
      </c>
      <c r="BR14" s="53">
        <f t="shared" si="5"/>
        <v>1</v>
      </c>
      <c r="BS14" s="53">
        <f t="shared" si="21"/>
        <v>1</v>
      </c>
      <c r="BT14" s="53">
        <f t="shared" si="21"/>
        <v>1</v>
      </c>
      <c r="BV14" s="50">
        <f>HLOOKUP(AE14,$BB$10:BU14,COUNTIF($AE$7:AE14,"&lt;&gt;"&amp;""),FALSE)</f>
        <v>1</v>
      </c>
      <c r="BW14" s="53">
        <f t="shared" si="22"/>
        <v>1E-3</v>
      </c>
      <c r="BX14" s="50">
        <f t="shared" si="38"/>
        <v>4.4999999999999998E-2</v>
      </c>
      <c r="BY14" s="105">
        <f ca="1">IF(OR(AE14=$BC$10,AE14=$BE$10,AE14=$BL$10,AE14=$BM$10,AE14=$BN$10),VLOOKUP(BX14,INDIRECT(CONCATENATE(CS14,"!",HLOOKUP(AE14,$CV$10:CZ14,DG14,FALSE))),1,TRUE),"")</f>
        <v>4.4999999999999998E-2</v>
      </c>
      <c r="BZ14" s="91">
        <f t="shared" ca="1" si="23"/>
        <v>12</v>
      </c>
      <c r="CA14" s="91">
        <f t="shared" ca="1" si="24"/>
        <v>0.92330999999999996</v>
      </c>
      <c r="CB14" s="91">
        <f t="shared" ca="1" si="25"/>
        <v>10.834</v>
      </c>
      <c r="CC14" s="91">
        <f t="shared" ca="1" si="26"/>
        <v>0.9234</v>
      </c>
      <c r="CD14" s="91">
        <f t="shared" ca="1" si="27"/>
        <v>1000</v>
      </c>
      <c r="CE14" s="58">
        <f>Worksheet!L9</f>
        <v>0</v>
      </c>
      <c r="CF14" s="58">
        <f>Worksheet!M9</f>
        <v>0</v>
      </c>
      <c r="CG14" s="58">
        <f>Worksheet!N9</f>
        <v>0</v>
      </c>
      <c r="CH14" s="58">
        <f>Worksheet!O9</f>
        <v>0</v>
      </c>
      <c r="CI14" s="58">
        <f>Worksheet!P9</f>
        <v>0</v>
      </c>
      <c r="CJ14" s="120">
        <f t="shared" ca="1" si="28"/>
        <v>0</v>
      </c>
      <c r="CK14" s="120">
        <f t="shared" ca="1" si="29"/>
        <v>0</v>
      </c>
      <c r="CL14" s="120">
        <f t="shared" ca="1" si="30"/>
        <v>0</v>
      </c>
      <c r="CM14" s="120">
        <f t="shared" ca="1" si="31"/>
        <v>0</v>
      </c>
      <c r="CN14" s="120">
        <f t="shared" ca="1" si="32"/>
        <v>0</v>
      </c>
      <c r="CO14" s="91" t="str">
        <f t="shared" ca="1" si="33"/>
        <v>mV</v>
      </c>
      <c r="CP14" s="92" t="str">
        <f>Worksheet!T9</f>
        <v>0.01</v>
      </c>
      <c r="CQ14" t="str">
        <f t="shared" si="34"/>
        <v>0.01</v>
      </c>
      <c r="CR14" s="103">
        <f t="shared" si="35"/>
        <v>0.01</v>
      </c>
      <c r="CS14" t="str">
        <f t="shared" si="36"/>
        <v>Standard1</v>
      </c>
      <c r="CU14" s="99" t="str">
        <f t="shared" ca="1" si="37"/>
        <v>$B$4:$P$1376</v>
      </c>
      <c r="CV14" s="91" t="str">
        <f>VLOOKUP($CS14,$CU$3:CV$8,2,FALSE)</f>
        <v>$I$230:$I$439</v>
      </c>
      <c r="CW14" s="91" t="str">
        <f>VLOOKUP($CS14,$CU$3:CW$8,3,FALSE)</f>
        <v>$I$471:$I$735</v>
      </c>
      <c r="CX14" s="91" t="str">
        <f>VLOOKUP($CS14,$CU$3:CX$8,4,FALSE)</f>
        <v>$I$736:$I$826</v>
      </c>
      <c r="CY14" s="91" t="str">
        <f>VLOOKUP($CS14,$CU$3:CY$8,5,FALSE)</f>
        <v>$I$827:$I$891</v>
      </c>
      <c r="CZ14" s="91" t="str">
        <f>VLOOKUP($CS14,$CU$3:CZ$8,6,FALSE)</f>
        <v>$I$892:$I$960</v>
      </c>
      <c r="DA14" s="91" t="str">
        <f>VLOOKUP($CS14,$CU$3:DA$8,7,FALSE)</f>
        <v>$I$1055:$I$1066</v>
      </c>
      <c r="DB14" s="91" t="str">
        <f>VLOOKUP($CS14,$CU$3:DB$8,8,FALSE)</f>
        <v>$I$1043:$I$1054</v>
      </c>
      <c r="DC14" s="91" t="str">
        <f>VLOOKUP($CS14,$CU$3:DC$8,8,FALSE)</f>
        <v>$I$1043:$I$1054</v>
      </c>
      <c r="DD14" s="91" t="str">
        <f>VLOOKUP($CS14,$CU$3:DD$8,8,FALSE)</f>
        <v>$I$1043:$I$1054</v>
      </c>
      <c r="DE14" s="91" t="str">
        <f>VLOOKUP($CS14,$CU$3:DE$8,8,FALSE)</f>
        <v>$I$1043:$I$1054</v>
      </c>
      <c r="DF14" s="91" t="str">
        <f>VLOOKUP($CS14,$CU$3:DF$8,8,FALSE)</f>
        <v>$I$1043:$I$1054</v>
      </c>
      <c r="DG14">
        <f>COUNTIF($CV$10:CV14,"&lt;&gt;"&amp;"")</f>
        <v>5</v>
      </c>
      <c r="DI14">
        <f t="shared" si="6"/>
        <v>1</v>
      </c>
      <c r="DJ14">
        <f t="shared" ca="1" si="7"/>
        <v>1E-3</v>
      </c>
    </row>
    <row r="15" spans="2:115" x14ac:dyDescent="0.25">
      <c r="M15">
        <f>Worksheet!Y10</f>
        <v>1.03</v>
      </c>
      <c r="N15">
        <f t="shared" ca="1" si="8"/>
        <v>5.8000000000000003E-2</v>
      </c>
      <c r="O15" s="159" t="str">
        <f t="shared" ca="1" si="1"/>
        <v>58</v>
      </c>
      <c r="Q15" s="53" t="str">
        <f t="shared" ca="1" si="9"/>
        <v>ACV0.01330.045</v>
      </c>
      <c r="R15" t="str">
        <f>IF(Worksheet!J10=$S$2,$S$2,IF(Worksheet!J10=$S$3,$S$3,$S$1))</f>
        <v>5502A</v>
      </c>
      <c r="S15" s="54" t="str">
        <f t="shared" ca="1" si="10"/>
        <v>58 mV</v>
      </c>
      <c r="T15" s="50">
        <f t="shared" si="11"/>
        <v>0.01</v>
      </c>
      <c r="U15" s="55">
        <f>IF(Worksheet!V10="%",ABS(Worksheet!AC10),ABS(Worksheet!X10))</f>
        <v>50</v>
      </c>
      <c r="V15" s="121" t="str">
        <f>IF(Worksheet!V10="%",Worksheet!AD10,Worksheet!V10)</f>
        <v>V</v>
      </c>
      <c r="W15" s="55">
        <f>IF(Worksheet!V10="%","",IF(Worksheet!AC10&lt;&gt;"",Worksheet!AC10,""))</f>
        <v>1</v>
      </c>
      <c r="X15" s="55" t="str">
        <f>IF(Worksheet!V10="%","",IF(Worksheet!AD10&lt;&gt;"",Worksheet!AD10,""))</f>
        <v>kHz</v>
      </c>
      <c r="Y15" s="53" t="str">
        <f t="shared" si="12"/>
        <v/>
      </c>
      <c r="Z15" s="53" t="str">
        <f t="shared" si="2"/>
        <v>V</v>
      </c>
      <c r="AA15" s="53" t="str">
        <f t="shared" si="13"/>
        <v>AC</v>
      </c>
      <c r="AB15" s="53" t="str">
        <f t="shared" si="3"/>
        <v>ACV</v>
      </c>
      <c r="AC15" s="53" t="str">
        <f>IF(Worksheet!I10&lt;&gt;"",Worksheet!I10,"")</f>
        <v/>
      </c>
      <c r="AD15" s="53" t="str">
        <f t="shared" si="4"/>
        <v/>
      </c>
      <c r="AE15" s="104" t="str">
        <f t="shared" si="14"/>
        <v>ACV</v>
      </c>
      <c r="AF15" s="104">
        <f ca="1">HLOOKUP(AE15,$AH$10:BA15,COUNTIF($AE$7:AE15,"&lt;&gt;"&amp;""),FALSE)</f>
        <v>33</v>
      </c>
      <c r="AG15" s="61">
        <f t="shared" si="15"/>
        <v>50</v>
      </c>
      <c r="AH15" s="91">
        <f ca="1">VLOOKUP($AG15,INDIRECT(CONCATENATE($CS15,"!",VLOOKUP($CS15,$AG$3:AH$8,AH$2,FALSE))),1,TRUE)</f>
        <v>33</v>
      </c>
      <c r="AI15" s="91">
        <f ca="1">VLOOKUP($AG15,INDIRECT(CONCATENATE($CS15,"!",VLOOKUP($CS15,$AG$3:AI$8,AI$2,FALSE))),1,TRUE)</f>
        <v>33</v>
      </c>
      <c r="AJ15" s="91">
        <f ca="1">VLOOKUP($AG15,INDIRECT(CONCATENATE($CS15,"!",VLOOKUP($CS15,$AG$3:AJ$8,AJ$2,FALSE))),1,TRUE)</f>
        <v>20.5</v>
      </c>
      <c r="AK15" s="91">
        <f ca="1">VLOOKUP($AG15,INDIRECT(CONCATENATE($CS15,"!",VLOOKUP($CS15,$AG$3:AK$8,AK$2,FALSE))),1,TRUE)</f>
        <v>11</v>
      </c>
      <c r="AL15" s="91">
        <f ca="1">VLOOKUP($AG15,INDIRECT(CONCATENATE($CS15,"!",VLOOKUP($CS15,$AG$3:AL$8,AL$2,FALSE))),1,TRUE)</f>
        <v>33</v>
      </c>
      <c r="AM15" s="91">
        <f ca="1">VLOOKUP($AG15,INDIRECT(CONCATENATE($CS15,"!",VLOOKUP($CS15,$AG$3:AM$8,AM$2,FALSE))),1,TRUE)</f>
        <v>33</v>
      </c>
      <c r="AN15" s="91">
        <f ca="1">VLOOKUP($AG15,INDIRECT(CONCATENATE($CS15,"!",VLOOKUP($CS15,$AG$3:AN$8,AN$2,FALSE))),1,TRUE)</f>
        <v>12</v>
      </c>
      <c r="AO15" s="91">
        <f ca="1">VLOOKUP($AG15,INDIRECT(CONCATENATE($CS15,"!",VLOOKUP($CS15,$AG$3:AO$8,AO$2,FALSE))),1,TRUE)</f>
        <v>30</v>
      </c>
      <c r="AP15" s="91">
        <f ca="1">VLOOKUP($AG15,INDIRECT(CONCATENATE($CS15,"!",VLOOKUP($CS15,$AG$3:AP$8,AP$2,FALSE))),1,TRUE)</f>
        <v>20</v>
      </c>
      <c r="AQ15" s="91" t="e">
        <f ca="1">VLOOKUP($AG15,INDIRECT(CONCATENATE($CS15,"!",VLOOKUP($CS15,$AG$3:AQ$8,AQ$2,FALSE))),1,TRUE)</f>
        <v>#N/A</v>
      </c>
      <c r="AR15" s="91">
        <f ca="1">VLOOKUP($AG15,INDIRECT(CONCATENATE($CS15,"!",VLOOKUP($CS15,$AG$3:AR$8,AR$2,FALSE))),1,TRUE)</f>
        <v>30</v>
      </c>
      <c r="AS15" s="91">
        <f ca="1">VLOOKUP($AG15,INDIRECT(CONCATENATE($CS15,"!",VLOOKUP($CS15,$AG$3:AS$8,AS$2,FALSE))),1,TRUE)</f>
        <v>22</v>
      </c>
      <c r="AT15" s="91" t="e">
        <f ca="1">VLOOKUP($AG15,INDIRECT(CONCATENATE($CS15,"!",VLOOKUP($CS15,$AG$3:AT$8,AT$2,FALSE))),1,TRUE)</f>
        <v>#N/A</v>
      </c>
      <c r="AU15" s="91">
        <f ca="1">VLOOKUP($AG15,INDIRECT(CONCATENATE($CS15,"!",VLOOKUP($CS15,$AG$3:AU$8,AU$2,FALSE))),1,TRUE)</f>
        <v>-25</v>
      </c>
      <c r="AV15" s="91">
        <f ca="1">VLOOKUP($AG15,INDIRECT(CONCATENATE($CS15,"!",VLOOKUP($CS15,$AG$3:AV$8,AV$2,FALSE))),1,TRUE)</f>
        <v>-30</v>
      </c>
      <c r="AW15" s="91">
        <f ca="1">VLOOKUP($AG15,INDIRECT(CONCATENATE($CS15,"!",VLOOKUP($CS15,$AG$3:AW$8,AW$2,FALSE))),1,TRUE)</f>
        <v>-13</v>
      </c>
      <c r="AX15" s="91">
        <f ca="1">VLOOKUP($AG15,INDIRECT(CONCATENATE($CS15,"!",VLOOKUP($CS15,$AG$3:AX$8,AX$2,FALSE))),1,TRUE)</f>
        <v>-22</v>
      </c>
      <c r="AY15" s="91">
        <f ca="1">VLOOKUP($AG15,INDIRECT(CONCATENATE($CS15,"!",VLOOKUP($CS15,$AG$3:AY$8,AY$2,FALSE))),1,TRUE)</f>
        <v>10.9</v>
      </c>
      <c r="AZ15" s="91">
        <f ca="1">VLOOKUP($AG15,INDIRECT(CONCATENATE($CS15,"!",VLOOKUP($CS15,$AG$3:AZ$8,AZ$2,FALSE))),1,TRUE)</f>
        <v>10.9</v>
      </c>
      <c r="BA15" s="91"/>
      <c r="BB15" s="57">
        <f t="shared" si="16"/>
        <v>1</v>
      </c>
      <c r="BC15" s="53">
        <f t="shared" si="16"/>
        <v>1</v>
      </c>
      <c r="BD15" s="53">
        <f t="shared" si="17"/>
        <v>1</v>
      </c>
      <c r="BE15" s="53">
        <f t="shared" si="17"/>
        <v>1</v>
      </c>
      <c r="BF15" s="53">
        <f t="shared" si="18"/>
        <v>1</v>
      </c>
      <c r="BG15" s="53">
        <f t="shared" si="19"/>
        <v>1</v>
      </c>
      <c r="BH15" s="53">
        <f t="shared" si="20"/>
        <v>1</v>
      </c>
      <c r="BI15" s="53">
        <f t="shared" si="5"/>
        <v>1</v>
      </c>
      <c r="BJ15" s="53">
        <f t="shared" si="5"/>
        <v>1</v>
      </c>
      <c r="BK15" s="53">
        <f t="shared" si="5"/>
        <v>1</v>
      </c>
      <c r="BL15" s="53">
        <f t="shared" si="5"/>
        <v>1</v>
      </c>
      <c r="BM15" s="53">
        <f t="shared" si="5"/>
        <v>1</v>
      </c>
      <c r="BN15" s="53">
        <f t="shared" si="5"/>
        <v>1</v>
      </c>
      <c r="BO15" s="53">
        <f t="shared" si="5"/>
        <v>1</v>
      </c>
      <c r="BP15" s="53">
        <f t="shared" si="5"/>
        <v>1</v>
      </c>
      <c r="BQ15" s="53">
        <f t="shared" si="5"/>
        <v>1</v>
      </c>
      <c r="BR15" s="53">
        <f t="shared" si="5"/>
        <v>1</v>
      </c>
      <c r="BS15" s="53">
        <f t="shared" si="21"/>
        <v>1</v>
      </c>
      <c r="BT15" s="53">
        <f t="shared" si="21"/>
        <v>1</v>
      </c>
      <c r="BV15" s="50">
        <f>HLOOKUP(AE15,$BB$10:BU15,COUNTIF($AE$7:AE15,"&lt;&gt;"&amp;""),FALSE)</f>
        <v>1</v>
      </c>
      <c r="BW15" s="53">
        <f t="shared" si="22"/>
        <v>1</v>
      </c>
      <c r="BX15" s="50">
        <f t="shared" si="38"/>
        <v>1</v>
      </c>
      <c r="BY15" s="105">
        <f ca="1">IF(OR(AE15=$BC$10,AE15=$BE$10,AE15='Unc. Calculator'!$BL$10,AE15=$BM$10,AE15=$BN$10),VLOOKUP(BX15,INDIRECT(CONCATENATE(CS15,"!",HLOOKUP(AE15,$CV$10:CZ15,DG15,FALSE))),1,TRUE),"")</f>
        <v>4.4999999999999998E-2</v>
      </c>
      <c r="BZ15" s="91">
        <f t="shared" ca="1" si="23"/>
        <v>12</v>
      </c>
      <c r="CA15" s="91">
        <f t="shared" ca="1" si="24"/>
        <v>0.92330999999999996</v>
      </c>
      <c r="CB15" s="91">
        <f t="shared" ca="1" si="25"/>
        <v>10.834</v>
      </c>
      <c r="CC15" s="91">
        <f t="shared" ca="1" si="26"/>
        <v>0.9234</v>
      </c>
      <c r="CD15" s="91">
        <f t="shared" ca="1" si="27"/>
        <v>1000</v>
      </c>
      <c r="CE15" s="58">
        <f>Worksheet!L10</f>
        <v>0</v>
      </c>
      <c r="CF15" s="58">
        <f>Worksheet!M10</f>
        <v>0</v>
      </c>
      <c r="CG15" s="58">
        <f>Worksheet!N10</f>
        <v>0</v>
      </c>
      <c r="CH15" s="58">
        <f>Worksheet!O10</f>
        <v>0</v>
      </c>
      <c r="CI15" s="58">
        <f>Worksheet!P10</f>
        <v>0</v>
      </c>
      <c r="CJ15" s="120">
        <f t="shared" ca="1" si="28"/>
        <v>0</v>
      </c>
      <c r="CK15" s="120">
        <f t="shared" ca="1" si="29"/>
        <v>0</v>
      </c>
      <c r="CL15" s="120">
        <f t="shared" ca="1" si="30"/>
        <v>0</v>
      </c>
      <c r="CM15" s="120">
        <f t="shared" ca="1" si="31"/>
        <v>0</v>
      </c>
      <c r="CN15" s="120">
        <f t="shared" ca="1" si="32"/>
        <v>0</v>
      </c>
      <c r="CO15" s="91" t="str">
        <f t="shared" ca="1" si="33"/>
        <v>mV</v>
      </c>
      <c r="CP15" s="92" t="str">
        <f>Worksheet!T10</f>
        <v>0.01</v>
      </c>
      <c r="CQ15" t="str">
        <f t="shared" si="34"/>
        <v>0.01</v>
      </c>
      <c r="CR15" s="103">
        <f t="shared" si="35"/>
        <v>0.01</v>
      </c>
      <c r="CS15" t="str">
        <f t="shared" si="36"/>
        <v>Standard1</v>
      </c>
      <c r="CU15" s="99" t="str">
        <f t="shared" ca="1" si="37"/>
        <v>$B$4:$P$1376</v>
      </c>
      <c r="CV15" s="91" t="str">
        <f>VLOOKUP($CS15,$CU$3:CV$8,2,FALSE)</f>
        <v>$I$230:$I$439</v>
      </c>
      <c r="CW15" s="91" t="str">
        <f>VLOOKUP($CS15,$CU$3:CW$8,3,FALSE)</f>
        <v>$I$471:$I$735</v>
      </c>
      <c r="CX15" s="91" t="str">
        <f>VLOOKUP($CS15,$CU$3:CX$8,4,FALSE)</f>
        <v>$I$736:$I$826</v>
      </c>
      <c r="CY15" s="91" t="str">
        <f>VLOOKUP($CS15,$CU$3:CY$8,5,FALSE)</f>
        <v>$I$827:$I$891</v>
      </c>
      <c r="CZ15" s="91" t="str">
        <f>VLOOKUP($CS15,$CU$3:CZ$8,6,FALSE)</f>
        <v>$I$892:$I$960</v>
      </c>
      <c r="DA15" s="91" t="str">
        <f>VLOOKUP($CS15,$CU$3:DA$8,7,FALSE)</f>
        <v>$I$1055:$I$1066</v>
      </c>
      <c r="DB15" s="91" t="str">
        <f>VLOOKUP($CS15,$CU$3:DB$8,8,FALSE)</f>
        <v>$I$1043:$I$1054</v>
      </c>
      <c r="DC15" s="91" t="str">
        <f>VLOOKUP($CS15,$CU$3:DC$8,8,FALSE)</f>
        <v>$I$1043:$I$1054</v>
      </c>
      <c r="DD15" s="91" t="str">
        <f>VLOOKUP($CS15,$CU$3:DD$8,8,FALSE)</f>
        <v>$I$1043:$I$1054</v>
      </c>
      <c r="DE15" s="91" t="str">
        <f>VLOOKUP($CS15,$CU$3:DE$8,8,FALSE)</f>
        <v>$I$1043:$I$1054</v>
      </c>
      <c r="DF15" s="91" t="str">
        <f>VLOOKUP($CS15,$CU$3:DF$8,8,FALSE)</f>
        <v>$I$1043:$I$1054</v>
      </c>
      <c r="DG15">
        <f>COUNTIF($CV$10:CV15,"&lt;&gt;"&amp;"")</f>
        <v>6</v>
      </c>
      <c r="DI15">
        <f t="shared" si="6"/>
        <v>1</v>
      </c>
      <c r="DJ15">
        <f t="shared" ca="1" si="7"/>
        <v>1E-3</v>
      </c>
    </row>
    <row r="16" spans="2:115" x14ac:dyDescent="0.25">
      <c r="M16">
        <f>Worksheet!Y11</f>
        <v>3.3</v>
      </c>
      <c r="N16">
        <f t="shared" ca="1" si="8"/>
        <v>0.3</v>
      </c>
      <c r="O16" s="159" t="str">
        <f t="shared" ca="1" si="1"/>
        <v>300</v>
      </c>
      <c r="Q16" s="53" t="str">
        <f t="shared" ca="1" si="9"/>
        <v>ACV0.1330.045</v>
      </c>
      <c r="R16" t="str">
        <f>IF(Worksheet!J11=$S$2,$S$2,IF(Worksheet!J11=$S$3,$S$3,$S$1))</f>
        <v>5502A</v>
      </c>
      <c r="S16" s="54" t="str">
        <f t="shared" ca="1" si="10"/>
        <v>300 mV</v>
      </c>
      <c r="T16" s="50">
        <f t="shared" si="11"/>
        <v>0.1</v>
      </c>
      <c r="U16" s="55">
        <f>IF(Worksheet!V11="%",ABS(Worksheet!AC11),ABS(Worksheet!X11))</f>
        <v>300</v>
      </c>
      <c r="V16" s="121" t="str">
        <f>IF(Worksheet!V11="%",Worksheet!AD11,Worksheet!V11)</f>
        <v>V</v>
      </c>
      <c r="W16" s="55">
        <f>IF(Worksheet!V11="%","",IF(Worksheet!AC11&lt;&gt;"",Worksheet!AC11,""))</f>
        <v>45</v>
      </c>
      <c r="X16" s="55" t="str">
        <f>IF(Worksheet!V11="%","",IF(Worksheet!AD11&lt;&gt;"",Worksheet!AD11,""))</f>
        <v>Hz</v>
      </c>
      <c r="Y16" s="53" t="str">
        <f t="shared" si="12"/>
        <v/>
      </c>
      <c r="Z16" s="53" t="str">
        <f t="shared" si="2"/>
        <v>V</v>
      </c>
      <c r="AA16" s="53" t="str">
        <f t="shared" si="13"/>
        <v>AC</v>
      </c>
      <c r="AB16" s="53" t="str">
        <f t="shared" si="3"/>
        <v>ACV</v>
      </c>
      <c r="AC16" s="53" t="str">
        <f>IF(Worksheet!I11&lt;&gt;"",Worksheet!I11,"")</f>
        <v/>
      </c>
      <c r="AD16" s="53" t="str">
        <f t="shared" si="4"/>
        <v/>
      </c>
      <c r="AE16" s="104" t="str">
        <f t="shared" si="14"/>
        <v>ACV</v>
      </c>
      <c r="AF16" s="104">
        <f ca="1">HLOOKUP(AE16,$AH$10:BA16,COUNTIF($AE$7:AE16,"&lt;&gt;"&amp;""),FALSE)</f>
        <v>33</v>
      </c>
      <c r="AG16" s="61">
        <f t="shared" si="15"/>
        <v>300</v>
      </c>
      <c r="AH16" s="91">
        <f ca="1">VLOOKUP($AG16,INDIRECT(CONCATENATE($CS16,"!",VLOOKUP($CS16,$AG$3:AH$8,AH$2,FALSE))),1,TRUE)</f>
        <v>33</v>
      </c>
      <c r="AI16" s="91">
        <f ca="1">VLOOKUP($AG16,INDIRECT(CONCATENATE($CS16,"!",VLOOKUP($CS16,$AG$3:AI$8,AI$2,FALSE))),1,TRUE)</f>
        <v>33</v>
      </c>
      <c r="AJ16" s="91">
        <f ca="1">VLOOKUP($AG16,INDIRECT(CONCATENATE($CS16,"!",VLOOKUP($CS16,$AG$3:AJ$8,AJ$2,FALSE))),1,TRUE)</f>
        <v>20.5</v>
      </c>
      <c r="AK16" s="91">
        <f ca="1">VLOOKUP($AG16,INDIRECT(CONCATENATE($CS16,"!",VLOOKUP($CS16,$AG$3:AK$8,AK$2,FALSE))),1,TRUE)</f>
        <v>11</v>
      </c>
      <c r="AL16" s="91">
        <f ca="1">VLOOKUP($AG16,INDIRECT(CONCATENATE($CS16,"!",VLOOKUP($CS16,$AG$3:AL$8,AL$2,FALSE))),1,TRUE)</f>
        <v>110</v>
      </c>
      <c r="AM16" s="91">
        <f ca="1">VLOOKUP($AG16,INDIRECT(CONCATENATE($CS16,"!",VLOOKUP($CS16,$AG$3:AM$8,AM$2,FALSE))),1,TRUE)</f>
        <v>110</v>
      </c>
      <c r="AN16" s="91">
        <f ca="1">VLOOKUP($AG16,INDIRECT(CONCATENATE($CS16,"!",VLOOKUP($CS16,$AG$3:AN$8,AN$2,FALSE))),1,TRUE)</f>
        <v>120</v>
      </c>
      <c r="AO16" s="91">
        <f ca="1">VLOOKUP($AG16,INDIRECT(CONCATENATE($CS16,"!",VLOOKUP($CS16,$AG$3:AO$8,AO$2,FALSE))),1,TRUE)</f>
        <v>205</v>
      </c>
      <c r="AP16" s="91">
        <f ca="1">VLOOKUP($AG16,INDIRECT(CONCATENATE($CS16,"!",VLOOKUP($CS16,$AG$3:AP$8,AP$2,FALSE))),1,TRUE)</f>
        <v>220</v>
      </c>
      <c r="AQ16" s="91">
        <f ca="1">VLOOKUP($AG16,INDIRECT(CONCATENATE($CS16,"!",VLOOKUP($CS16,$AG$3:AQ$8,AQ$2,FALSE))),1,TRUE)</f>
        <v>150</v>
      </c>
      <c r="AR16" s="91">
        <f ca="1">VLOOKUP($AG16,INDIRECT(CONCATENATE($CS16,"!",VLOOKUP($CS16,$AG$3:AR$8,AR$2,FALSE))),1,TRUE)</f>
        <v>110</v>
      </c>
      <c r="AS16" s="91">
        <f ca="1">VLOOKUP($AG16,INDIRECT(CONCATENATE($CS16,"!",VLOOKUP($CS16,$AG$3:AS$8,AS$2,FALSE))),1,TRUE)</f>
        <v>220</v>
      </c>
      <c r="AT16" s="91">
        <f ca="1">VLOOKUP($AG16,INDIRECT(CONCATENATE($CS16,"!",VLOOKUP($CS16,$AG$3:AT$8,AT$2,FALSE))),1,TRUE)</f>
        <v>150</v>
      </c>
      <c r="AU16" s="91">
        <f ca="1">VLOOKUP($AG16,INDIRECT(CONCATENATE($CS16,"!",VLOOKUP($CS16,$AG$3:AU$8,AU$2,FALSE))),1,TRUE)</f>
        <v>120</v>
      </c>
      <c r="AV16" s="91">
        <f ca="1">VLOOKUP($AG16,INDIRECT(CONCATENATE($CS16,"!",VLOOKUP($CS16,$AG$3:AV$8,AV$2,FALSE))),1,TRUE)</f>
        <v>150</v>
      </c>
      <c r="AW16" s="91">
        <f ca="1">VLOOKUP($AG16,INDIRECT(CONCATENATE($CS16,"!",VLOOKUP($CS16,$AG$3:AW$8,AW$2,FALSE))),1,TRUE)</f>
        <v>248</v>
      </c>
      <c r="AX16" s="91">
        <f ca="1">VLOOKUP($AG16,INDIRECT(CONCATENATE($CS16,"!",VLOOKUP($CS16,$AG$3:AX$8,AX$2,FALSE))),1,TRUE)</f>
        <v>-22</v>
      </c>
      <c r="AY16" s="91">
        <f ca="1">VLOOKUP($AG16,INDIRECT(CONCATENATE($CS16,"!",VLOOKUP($CS16,$AG$3:AY$8,AY$2,FALSE))),1,TRUE)</f>
        <v>109</v>
      </c>
      <c r="AZ16" s="91">
        <f ca="1">VLOOKUP($AG16,INDIRECT(CONCATENATE($CS16,"!",VLOOKUP($CS16,$AG$3:AZ$8,AZ$2,FALSE))),1,TRUE)</f>
        <v>109</v>
      </c>
      <c r="BA16" s="91"/>
      <c r="BB16" s="57">
        <f t="shared" si="16"/>
        <v>1</v>
      </c>
      <c r="BC16" s="53">
        <f t="shared" si="16"/>
        <v>1</v>
      </c>
      <c r="BD16" s="53">
        <f t="shared" si="17"/>
        <v>1</v>
      </c>
      <c r="BE16" s="53">
        <f t="shared" si="17"/>
        <v>1</v>
      </c>
      <c r="BF16" s="53">
        <f t="shared" si="18"/>
        <v>1</v>
      </c>
      <c r="BG16" s="53">
        <f t="shared" si="19"/>
        <v>1</v>
      </c>
      <c r="BH16" s="53">
        <f t="shared" si="20"/>
        <v>1</v>
      </c>
      <c r="BI16" s="53">
        <f t="shared" si="5"/>
        <v>1</v>
      </c>
      <c r="BJ16" s="53">
        <f t="shared" si="5"/>
        <v>1</v>
      </c>
      <c r="BK16" s="53">
        <f t="shared" si="5"/>
        <v>1</v>
      </c>
      <c r="BL16" s="53">
        <f t="shared" si="5"/>
        <v>1</v>
      </c>
      <c r="BM16" s="53">
        <f t="shared" si="5"/>
        <v>1</v>
      </c>
      <c r="BN16" s="53">
        <f t="shared" si="5"/>
        <v>1</v>
      </c>
      <c r="BO16" s="53">
        <f t="shared" si="5"/>
        <v>1</v>
      </c>
      <c r="BP16" s="53">
        <f t="shared" si="5"/>
        <v>1</v>
      </c>
      <c r="BQ16" s="53">
        <f t="shared" si="5"/>
        <v>1</v>
      </c>
      <c r="BR16" s="53">
        <f t="shared" si="5"/>
        <v>1</v>
      </c>
      <c r="BS16" s="53">
        <f t="shared" si="21"/>
        <v>1</v>
      </c>
      <c r="BT16" s="53">
        <f t="shared" si="21"/>
        <v>1</v>
      </c>
      <c r="BV16" s="50">
        <f>HLOOKUP(AE16,$BB$10:BU16,COUNTIF($AE$7:AE16,"&lt;&gt;"&amp;""),FALSE)</f>
        <v>1</v>
      </c>
      <c r="BW16" s="53">
        <f t="shared" si="22"/>
        <v>1E-3</v>
      </c>
      <c r="BX16" s="50">
        <f t="shared" si="38"/>
        <v>4.4999999999999998E-2</v>
      </c>
      <c r="BY16" s="105">
        <f ca="1">IF(OR(AE16=$BC$10,AE16=$BE$10,AE16=$BL$10,AE16=$BM$10,AE16=$BN$10),VLOOKUP(BX16,INDIRECT(CONCATENATE(CS16,"!",HLOOKUP(AE16,$CV$10:CZ16,DG16,FALSE))),1,TRUE),"")</f>
        <v>4.4999999999999998E-2</v>
      </c>
      <c r="BZ16" s="91">
        <f t="shared" ca="1" si="23"/>
        <v>43.308999999999997</v>
      </c>
      <c r="CA16" s="91">
        <f t="shared" ca="1" si="24"/>
        <v>0.84099999999999997</v>
      </c>
      <c r="CB16" s="91">
        <f t="shared" ca="1" si="25"/>
        <v>43.21</v>
      </c>
      <c r="CC16" s="91">
        <f t="shared" ca="1" si="26"/>
        <v>0.84114999999999995</v>
      </c>
      <c r="CD16" s="91">
        <f t="shared" ca="1" si="27"/>
        <v>1000</v>
      </c>
      <c r="CE16" s="58">
        <f>Worksheet!L11</f>
        <v>0</v>
      </c>
      <c r="CF16" s="58">
        <f>Worksheet!M11</f>
        <v>0</v>
      </c>
      <c r="CG16" s="58">
        <f>Worksheet!N11</f>
        <v>0</v>
      </c>
      <c r="CH16" s="58">
        <f>Worksheet!O11</f>
        <v>0</v>
      </c>
      <c r="CI16" s="58">
        <f>Worksheet!P11</f>
        <v>0</v>
      </c>
      <c r="CJ16" s="120">
        <f t="shared" ca="1" si="28"/>
        <v>0</v>
      </c>
      <c r="CK16" s="120">
        <f t="shared" ca="1" si="29"/>
        <v>0</v>
      </c>
      <c r="CL16" s="120">
        <f t="shared" ca="1" si="30"/>
        <v>0</v>
      </c>
      <c r="CM16" s="120">
        <f t="shared" ca="1" si="31"/>
        <v>0</v>
      </c>
      <c r="CN16" s="120">
        <f t="shared" ca="1" si="32"/>
        <v>0</v>
      </c>
      <c r="CO16" s="91" t="str">
        <f t="shared" ca="1" si="33"/>
        <v>mV</v>
      </c>
      <c r="CP16" s="92" t="str">
        <f>Worksheet!T11</f>
        <v>0.1</v>
      </c>
      <c r="CQ16" t="str">
        <f t="shared" si="34"/>
        <v>0.1</v>
      </c>
      <c r="CR16" s="103">
        <f t="shared" si="35"/>
        <v>0.1</v>
      </c>
      <c r="CS16" t="str">
        <f t="shared" si="36"/>
        <v>Standard1</v>
      </c>
      <c r="CU16" s="99" t="str">
        <f t="shared" ca="1" si="37"/>
        <v>$B$4:$P$1376</v>
      </c>
      <c r="CV16" s="91" t="str">
        <f>VLOOKUP($CS16,$CU$3:CV$8,2,FALSE)</f>
        <v>$I$230:$I$439</v>
      </c>
      <c r="CW16" s="91" t="str">
        <f>VLOOKUP($CS16,$CU$3:CW$8,3,FALSE)</f>
        <v>$I$471:$I$735</v>
      </c>
      <c r="CX16" s="91" t="str">
        <f>VLOOKUP($CS16,$CU$3:CX$8,4,FALSE)</f>
        <v>$I$736:$I$826</v>
      </c>
      <c r="CY16" s="91" t="str">
        <f>VLOOKUP($CS16,$CU$3:CY$8,5,FALSE)</f>
        <v>$I$827:$I$891</v>
      </c>
      <c r="CZ16" s="91" t="str">
        <f>VLOOKUP($CS16,$CU$3:CZ$8,6,FALSE)</f>
        <v>$I$892:$I$960</v>
      </c>
      <c r="DA16" s="91" t="str">
        <f>VLOOKUP($CS16,$CU$3:DA$8,7,FALSE)</f>
        <v>$I$1055:$I$1066</v>
      </c>
      <c r="DB16" s="91" t="str">
        <f>VLOOKUP($CS16,$CU$3:DB$8,8,FALSE)</f>
        <v>$I$1043:$I$1054</v>
      </c>
      <c r="DC16" s="91" t="str">
        <f>VLOOKUP($CS16,$CU$3:DC$8,8,FALSE)</f>
        <v>$I$1043:$I$1054</v>
      </c>
      <c r="DD16" s="91" t="str">
        <f>VLOOKUP($CS16,$CU$3:DD$8,8,FALSE)</f>
        <v>$I$1043:$I$1054</v>
      </c>
      <c r="DE16" s="91" t="str">
        <f>VLOOKUP($CS16,$CU$3:DE$8,8,FALSE)</f>
        <v>$I$1043:$I$1054</v>
      </c>
      <c r="DF16" s="91" t="str">
        <f>VLOOKUP($CS16,$CU$3:DF$8,8,FALSE)</f>
        <v>$I$1043:$I$1054</v>
      </c>
      <c r="DG16">
        <f>COUNTIF($CV$10:CV16,"&lt;&gt;"&amp;"")</f>
        <v>7</v>
      </c>
      <c r="DI16">
        <f t="shared" si="6"/>
        <v>1</v>
      </c>
      <c r="DJ16">
        <f t="shared" ca="1" si="7"/>
        <v>1E-3</v>
      </c>
    </row>
    <row r="17" spans="13:114" x14ac:dyDescent="0.25">
      <c r="M17">
        <f>Worksheet!Y12</f>
        <v>5.3</v>
      </c>
      <c r="N17">
        <f t="shared" ca="1" si="8"/>
        <v>0.67</v>
      </c>
      <c r="O17" s="159" t="str">
        <f t="shared" ca="1" si="1"/>
        <v>670</v>
      </c>
      <c r="Q17" s="53" t="str">
        <f t="shared" ca="1" si="9"/>
        <v>ACV0.13300.045</v>
      </c>
      <c r="R17" t="str">
        <f>IF(Worksheet!J12=$S$2,$S$2,IF(Worksheet!J12=$S$3,$S$3,$S$1))</f>
        <v>5502A</v>
      </c>
      <c r="S17" s="54" t="str">
        <f t="shared" ca="1" si="10"/>
        <v>670 mV</v>
      </c>
      <c r="T17" s="50">
        <f t="shared" si="11"/>
        <v>0.1</v>
      </c>
      <c r="U17" s="55">
        <f>IF(Worksheet!V12="%",ABS(Worksheet!AC12),ABS(Worksheet!X12))</f>
        <v>500</v>
      </c>
      <c r="V17" s="121" t="str">
        <f>IF(Worksheet!V12="%",Worksheet!AD12,Worksheet!V12)</f>
        <v>V</v>
      </c>
      <c r="W17" s="55">
        <f>IF(Worksheet!V12="%","",IF(Worksheet!AC12&lt;&gt;"",Worksheet!AC12,""))</f>
        <v>500</v>
      </c>
      <c r="X17" s="55" t="str">
        <f>IF(Worksheet!V12="%","",IF(Worksheet!AD12&lt;&gt;"",Worksheet!AD12,""))</f>
        <v>Hz</v>
      </c>
      <c r="Y17" s="53" t="str">
        <f t="shared" si="12"/>
        <v/>
      </c>
      <c r="Z17" s="53" t="str">
        <f t="shared" si="2"/>
        <v>V</v>
      </c>
      <c r="AA17" s="53" t="str">
        <f t="shared" si="13"/>
        <v>AC</v>
      </c>
      <c r="AB17" s="53" t="str">
        <f t="shared" si="3"/>
        <v>ACV</v>
      </c>
      <c r="AC17" s="53" t="str">
        <f>IF(Worksheet!I12&lt;&gt;"",Worksheet!I12,"")</f>
        <v/>
      </c>
      <c r="AD17" s="53" t="str">
        <f t="shared" si="4"/>
        <v/>
      </c>
      <c r="AE17" s="104" t="str">
        <f t="shared" si="14"/>
        <v>ACV</v>
      </c>
      <c r="AF17" s="104">
        <f ca="1">HLOOKUP(AE17,$AH$10:BA17,COUNTIF($AE$7:AE17,"&lt;&gt;"&amp;""),FALSE)</f>
        <v>330</v>
      </c>
      <c r="AG17" s="61">
        <f t="shared" si="15"/>
        <v>500</v>
      </c>
      <c r="AH17" s="91">
        <f ca="1">VLOOKUP($AG17,INDIRECT(CONCATENATE($CS17,"!",VLOOKUP($CS17,$AG$3:AH$8,AH$2,FALSE))),1,TRUE)</f>
        <v>330</v>
      </c>
      <c r="AI17" s="91">
        <f ca="1">VLOOKUP($AG17,INDIRECT(CONCATENATE($CS17,"!",VLOOKUP($CS17,$AG$3:AI$8,AI$2,FALSE))),1,TRUE)</f>
        <v>330</v>
      </c>
      <c r="AJ17" s="91">
        <f ca="1">VLOOKUP($AG17,INDIRECT(CONCATENATE($CS17,"!",VLOOKUP($CS17,$AG$3:AJ$8,AJ$2,FALSE))),1,TRUE)</f>
        <v>20.5</v>
      </c>
      <c r="AK17" s="91">
        <f ca="1">VLOOKUP($AG17,INDIRECT(CONCATENATE($CS17,"!",VLOOKUP($CS17,$AG$3:AK$8,AK$2,FALSE))),1,TRUE)</f>
        <v>11</v>
      </c>
      <c r="AL17" s="91">
        <f ca="1">VLOOKUP($AG17,INDIRECT(CONCATENATE($CS17,"!",VLOOKUP($CS17,$AG$3:AL$8,AL$2,FALSE))),1,TRUE)</f>
        <v>330</v>
      </c>
      <c r="AM17" s="91">
        <f ca="1">VLOOKUP($AG17,INDIRECT(CONCATENATE($CS17,"!",VLOOKUP($CS17,$AG$3:AM$8,AM$2,FALSE))),1,TRUE)</f>
        <v>110</v>
      </c>
      <c r="AN17" s="91">
        <f ca="1">VLOOKUP($AG17,INDIRECT(CONCATENATE($CS17,"!",VLOOKUP($CS17,$AG$3:AN$8,AN$2,FALSE))),1,TRUE)</f>
        <v>120</v>
      </c>
      <c r="AO17" s="91">
        <f ca="1">VLOOKUP($AG17,INDIRECT(CONCATENATE($CS17,"!",VLOOKUP($CS17,$AG$3:AO$8,AO$2,FALSE))),1,TRUE)</f>
        <v>205</v>
      </c>
      <c r="AP17" s="91">
        <f ca="1">VLOOKUP($AG17,INDIRECT(CONCATENATE($CS17,"!",VLOOKUP($CS17,$AG$3:AP$8,AP$2,FALSE))),1,TRUE)</f>
        <v>410</v>
      </c>
      <c r="AQ17" s="91">
        <f ca="1">VLOOKUP($AG17,INDIRECT(CONCATENATE($CS17,"!",VLOOKUP($CS17,$AG$3:AQ$8,AQ$2,FALSE))),1,TRUE)</f>
        <v>150</v>
      </c>
      <c r="AR17" s="91">
        <f ca="1">VLOOKUP($AG17,INDIRECT(CONCATENATE($CS17,"!",VLOOKUP($CS17,$AG$3:AR$8,AR$2,FALSE))),1,TRUE)</f>
        <v>110</v>
      </c>
      <c r="AS17" s="91">
        <f ca="1">VLOOKUP($AG17,INDIRECT(CONCATENATE($CS17,"!",VLOOKUP($CS17,$AG$3:AS$8,AS$2,FALSE))),1,TRUE)</f>
        <v>220</v>
      </c>
      <c r="AT17" s="91">
        <f ca="1">VLOOKUP($AG17,INDIRECT(CONCATENATE($CS17,"!",VLOOKUP($CS17,$AG$3:AT$8,AT$2,FALSE))),1,TRUE)</f>
        <v>150</v>
      </c>
      <c r="AU17" s="91">
        <f ca="1">VLOOKUP($AG17,INDIRECT(CONCATENATE($CS17,"!",VLOOKUP($CS17,$AG$3:AU$8,AU$2,FALSE))),1,TRUE)</f>
        <v>120</v>
      </c>
      <c r="AV17" s="91">
        <f ca="1">VLOOKUP($AG17,INDIRECT(CONCATENATE($CS17,"!",VLOOKUP($CS17,$AG$3:AV$8,AV$2,FALSE))),1,TRUE)</f>
        <v>150</v>
      </c>
      <c r="AW17" s="91">
        <f ca="1">VLOOKUP($AG17,INDIRECT(CONCATENATE($CS17,"!",VLOOKUP($CS17,$AG$3:AW$8,AW$2,FALSE))),1,TRUE)</f>
        <v>248</v>
      </c>
      <c r="AX17" s="91">
        <f ca="1">VLOOKUP($AG17,INDIRECT(CONCATENATE($CS17,"!",VLOOKUP($CS17,$AG$3:AX$8,AX$2,FALSE))),1,TRUE)</f>
        <v>302</v>
      </c>
      <c r="AY17" s="91">
        <f ca="1">VLOOKUP($AG17,INDIRECT(CONCATENATE($CS17,"!",VLOOKUP($CS17,$AG$3:AY$8,AY$2,FALSE))),1,TRUE)</f>
        <v>330</v>
      </c>
      <c r="AZ17" s="91">
        <f ca="1">VLOOKUP($AG17,INDIRECT(CONCATENATE($CS17,"!",VLOOKUP($CS17,$AG$3:AZ$8,AZ$2,FALSE))),1,TRUE)</f>
        <v>363</v>
      </c>
      <c r="BA17" s="91"/>
      <c r="BB17" s="57">
        <f t="shared" si="16"/>
        <v>1</v>
      </c>
      <c r="BC17" s="53">
        <f t="shared" si="16"/>
        <v>1</v>
      </c>
      <c r="BD17" s="53">
        <f t="shared" si="17"/>
        <v>1</v>
      </c>
      <c r="BE17" s="53">
        <f t="shared" si="17"/>
        <v>1</v>
      </c>
      <c r="BF17" s="53">
        <f t="shared" si="18"/>
        <v>1</v>
      </c>
      <c r="BG17" s="53">
        <f t="shared" si="19"/>
        <v>1</v>
      </c>
      <c r="BH17" s="53">
        <f t="shared" si="20"/>
        <v>1</v>
      </c>
      <c r="BI17" s="53">
        <f t="shared" si="5"/>
        <v>1</v>
      </c>
      <c r="BJ17" s="53">
        <f t="shared" si="5"/>
        <v>1</v>
      </c>
      <c r="BK17" s="53">
        <f t="shared" si="5"/>
        <v>1</v>
      </c>
      <c r="BL17" s="53">
        <f t="shared" si="5"/>
        <v>1</v>
      </c>
      <c r="BM17" s="53">
        <f t="shared" si="5"/>
        <v>1</v>
      </c>
      <c r="BN17" s="53">
        <f t="shared" si="5"/>
        <v>1</v>
      </c>
      <c r="BO17" s="53">
        <f t="shared" si="5"/>
        <v>1</v>
      </c>
      <c r="BP17" s="53">
        <f t="shared" si="5"/>
        <v>1</v>
      </c>
      <c r="BQ17" s="53">
        <f t="shared" si="5"/>
        <v>1</v>
      </c>
      <c r="BR17" s="53">
        <f t="shared" si="5"/>
        <v>1</v>
      </c>
      <c r="BS17" s="53">
        <f t="shared" si="21"/>
        <v>1</v>
      </c>
      <c r="BT17" s="53">
        <f t="shared" si="21"/>
        <v>1</v>
      </c>
      <c r="BV17" s="50">
        <f>HLOOKUP(AE17,$BB$10:BU17,COUNTIF($AE$7:AE17,"&lt;&gt;"&amp;""),FALSE)</f>
        <v>1</v>
      </c>
      <c r="BW17" s="53">
        <f t="shared" si="22"/>
        <v>1E-3</v>
      </c>
      <c r="BX17" s="50">
        <f t="shared" si="38"/>
        <v>0.5</v>
      </c>
      <c r="BY17" s="105">
        <f ca="1">IF(OR(AE17=$BC$10,AE17=$BE$10,AE17=$BL$10,AE17=$BM$10,AE17=$BN$10),VLOOKUP(BX17,INDIRECT(CONCATENATE(CS17,"!",HLOOKUP(AE17,$CV$10:CZ17,DG17,FALSE))),1,TRUE),"")</f>
        <v>4.4999999999999998E-2</v>
      </c>
      <c r="BZ17" s="91">
        <f t="shared" ca="1" si="23"/>
        <v>510.18</v>
      </c>
      <c r="CA17" s="91">
        <f t="shared" ca="1" si="24"/>
        <v>0.32784999999999997</v>
      </c>
      <c r="CB17" s="91">
        <f t="shared" ca="1" si="25"/>
        <v>510.26</v>
      </c>
      <c r="CC17" s="91">
        <f t="shared" ca="1" si="26"/>
        <v>0.32723999999999998</v>
      </c>
      <c r="CD17" s="91">
        <f t="shared" ca="1" si="27"/>
        <v>1000</v>
      </c>
      <c r="CE17" s="58">
        <f>Worksheet!L12</f>
        <v>0</v>
      </c>
      <c r="CF17" s="58">
        <f>Worksheet!M12</f>
        <v>0</v>
      </c>
      <c r="CG17" s="58">
        <f>Worksheet!N12</f>
        <v>0</v>
      </c>
      <c r="CH17" s="58">
        <f>Worksheet!O12</f>
        <v>0</v>
      </c>
      <c r="CI17" s="58">
        <f>Worksheet!P12</f>
        <v>0</v>
      </c>
      <c r="CJ17" s="120">
        <f t="shared" ca="1" si="28"/>
        <v>0</v>
      </c>
      <c r="CK17" s="120">
        <f t="shared" ca="1" si="29"/>
        <v>0</v>
      </c>
      <c r="CL17" s="120">
        <f t="shared" ca="1" si="30"/>
        <v>0</v>
      </c>
      <c r="CM17" s="120">
        <f t="shared" ca="1" si="31"/>
        <v>0</v>
      </c>
      <c r="CN17" s="120">
        <f t="shared" ca="1" si="32"/>
        <v>0</v>
      </c>
      <c r="CO17" s="91" t="str">
        <f t="shared" ca="1" si="33"/>
        <v>mV</v>
      </c>
      <c r="CP17" s="92" t="str">
        <f>Worksheet!T12</f>
        <v>0.1</v>
      </c>
      <c r="CQ17" t="str">
        <f t="shared" si="34"/>
        <v>0.1</v>
      </c>
      <c r="CR17" s="103">
        <f t="shared" si="35"/>
        <v>0.1</v>
      </c>
      <c r="CS17" t="str">
        <f t="shared" si="36"/>
        <v>Standard1</v>
      </c>
      <c r="CU17" s="99" t="str">
        <f t="shared" ca="1" si="37"/>
        <v>$B$4:$P$1376</v>
      </c>
      <c r="CV17" s="91" t="str">
        <f>VLOOKUP($CS17,$CU$3:CV$8,2,FALSE)</f>
        <v>$I$230:$I$439</v>
      </c>
      <c r="CW17" s="91" t="str">
        <f>VLOOKUP($CS17,$CU$3:CW$8,3,FALSE)</f>
        <v>$I$471:$I$735</v>
      </c>
      <c r="CX17" s="91" t="str">
        <f>VLOOKUP($CS17,$CU$3:CX$8,4,FALSE)</f>
        <v>$I$736:$I$826</v>
      </c>
      <c r="CY17" s="91" t="str">
        <f>VLOOKUP($CS17,$CU$3:CY$8,5,FALSE)</f>
        <v>$I$827:$I$891</v>
      </c>
      <c r="CZ17" s="91" t="str">
        <f>VLOOKUP($CS17,$CU$3:CZ$8,6,FALSE)</f>
        <v>$I$892:$I$960</v>
      </c>
      <c r="DA17" s="91" t="str">
        <f>VLOOKUP($CS17,$CU$3:DA$8,7,FALSE)</f>
        <v>$I$1055:$I$1066</v>
      </c>
      <c r="DB17" s="91" t="str">
        <f>VLOOKUP($CS17,$CU$3:DB$8,8,FALSE)</f>
        <v>$I$1043:$I$1054</v>
      </c>
      <c r="DC17" s="91" t="str">
        <f>VLOOKUP($CS17,$CU$3:DC$8,8,FALSE)</f>
        <v>$I$1043:$I$1054</v>
      </c>
      <c r="DD17" s="91" t="str">
        <f>VLOOKUP($CS17,$CU$3:DD$8,8,FALSE)</f>
        <v>$I$1043:$I$1054</v>
      </c>
      <c r="DE17" s="91" t="str">
        <f>VLOOKUP($CS17,$CU$3:DE$8,8,FALSE)</f>
        <v>$I$1043:$I$1054</v>
      </c>
      <c r="DF17" s="91" t="str">
        <f>VLOOKUP($CS17,$CU$3:DF$8,8,FALSE)</f>
        <v>$I$1043:$I$1054</v>
      </c>
      <c r="DG17">
        <f>COUNTIF($CV$10:CV17,"&lt;&gt;"&amp;"")</f>
        <v>8</v>
      </c>
      <c r="DI17">
        <f t="shared" si="6"/>
        <v>1</v>
      </c>
      <c r="DJ17">
        <f t="shared" ca="1" si="7"/>
        <v>1E-3</v>
      </c>
    </row>
    <row r="18" spans="13:114" x14ac:dyDescent="0.25">
      <c r="M18">
        <f>Worksheet!Y13</f>
        <v>10.3</v>
      </c>
      <c r="N18">
        <f t="shared" ca="1" si="8"/>
        <v>0.67</v>
      </c>
      <c r="O18" s="159" t="str">
        <f t="shared" ca="1" si="1"/>
        <v>670</v>
      </c>
      <c r="Q18" s="53" t="str">
        <f t="shared" ca="1" si="9"/>
        <v>ACV0.13300.045</v>
      </c>
      <c r="R18" t="str">
        <f>IF(Worksheet!J13=$S$2,$S$2,IF(Worksheet!J13=$S$3,$S$3,$S$1))</f>
        <v>5502A</v>
      </c>
      <c r="S18" s="54" t="str">
        <f t="shared" ca="1" si="10"/>
        <v>670 mV</v>
      </c>
      <c r="T18" s="50">
        <f t="shared" si="11"/>
        <v>0.1</v>
      </c>
      <c r="U18" s="55">
        <f>IF(Worksheet!V13="%",ABS(Worksheet!AC13),ABS(Worksheet!X13))</f>
        <v>500</v>
      </c>
      <c r="V18" s="121" t="str">
        <f>IF(Worksheet!V13="%",Worksheet!AD13,Worksheet!V13)</f>
        <v>V</v>
      </c>
      <c r="W18" s="55">
        <f>IF(Worksheet!V13="%","",IF(Worksheet!AC13&lt;&gt;"",Worksheet!AC13,""))</f>
        <v>1</v>
      </c>
      <c r="X18" s="55" t="str">
        <f>IF(Worksheet!V13="%","",IF(Worksheet!AD13&lt;&gt;"",Worksheet!AD13,""))</f>
        <v>kHz</v>
      </c>
      <c r="Y18" s="53" t="str">
        <f t="shared" si="12"/>
        <v/>
      </c>
      <c r="Z18" s="53" t="str">
        <f t="shared" si="2"/>
        <v>V</v>
      </c>
      <c r="AA18" s="53" t="str">
        <f t="shared" si="13"/>
        <v>AC</v>
      </c>
      <c r="AB18" s="53" t="str">
        <f t="shared" si="3"/>
        <v>ACV</v>
      </c>
      <c r="AC18" s="53" t="str">
        <f>IF(Worksheet!I13&lt;&gt;"",Worksheet!I13,"")</f>
        <v/>
      </c>
      <c r="AD18" s="53" t="str">
        <f t="shared" si="4"/>
        <v/>
      </c>
      <c r="AE18" s="104" t="str">
        <f t="shared" si="14"/>
        <v>ACV</v>
      </c>
      <c r="AF18" s="104">
        <f ca="1">HLOOKUP(AE18,$AH$10:BA18,COUNTIF($AE$7:AE18,"&lt;&gt;"&amp;""),FALSE)</f>
        <v>330</v>
      </c>
      <c r="AG18" s="61">
        <f t="shared" si="15"/>
        <v>500</v>
      </c>
      <c r="AH18" s="91">
        <f ca="1">VLOOKUP($AG18,INDIRECT(CONCATENATE($CS18,"!",VLOOKUP($CS18,$AG$3:AH$8,AH$2,FALSE))),1,TRUE)</f>
        <v>330</v>
      </c>
      <c r="AI18" s="91">
        <f ca="1">VLOOKUP($AG18,INDIRECT(CONCATENATE($CS18,"!",VLOOKUP($CS18,$AG$3:AI$8,AI$2,FALSE))),1,TRUE)</f>
        <v>330</v>
      </c>
      <c r="AJ18" s="91">
        <f ca="1">VLOOKUP($AG18,INDIRECT(CONCATENATE($CS18,"!",VLOOKUP($CS18,$AG$3:AJ$8,AJ$2,FALSE))),1,TRUE)</f>
        <v>20.5</v>
      </c>
      <c r="AK18" s="91">
        <f ca="1">VLOOKUP($AG18,INDIRECT(CONCATENATE($CS18,"!",VLOOKUP($CS18,$AG$3:AK$8,AK$2,FALSE))),1,TRUE)</f>
        <v>11</v>
      </c>
      <c r="AL18" s="91">
        <f ca="1">VLOOKUP($AG18,INDIRECT(CONCATENATE($CS18,"!",VLOOKUP($CS18,$AG$3:AL$8,AL$2,FALSE))),1,TRUE)</f>
        <v>330</v>
      </c>
      <c r="AM18" s="91">
        <f ca="1">VLOOKUP($AG18,INDIRECT(CONCATENATE($CS18,"!",VLOOKUP($CS18,$AG$3:AM$8,AM$2,FALSE))),1,TRUE)</f>
        <v>110</v>
      </c>
      <c r="AN18" s="91">
        <f ca="1">VLOOKUP($AG18,INDIRECT(CONCATENATE($CS18,"!",VLOOKUP($CS18,$AG$3:AN$8,AN$2,FALSE))),1,TRUE)</f>
        <v>120</v>
      </c>
      <c r="AO18" s="91">
        <f ca="1">VLOOKUP($AG18,INDIRECT(CONCATENATE($CS18,"!",VLOOKUP($CS18,$AG$3:AO$8,AO$2,FALSE))),1,TRUE)</f>
        <v>205</v>
      </c>
      <c r="AP18" s="91">
        <f ca="1">VLOOKUP($AG18,INDIRECT(CONCATENATE($CS18,"!",VLOOKUP($CS18,$AG$3:AP$8,AP$2,FALSE))),1,TRUE)</f>
        <v>410</v>
      </c>
      <c r="AQ18" s="91">
        <f ca="1">VLOOKUP($AG18,INDIRECT(CONCATENATE($CS18,"!",VLOOKUP($CS18,$AG$3:AQ$8,AQ$2,FALSE))),1,TRUE)</f>
        <v>150</v>
      </c>
      <c r="AR18" s="91">
        <f ca="1">VLOOKUP($AG18,INDIRECT(CONCATENATE($CS18,"!",VLOOKUP($CS18,$AG$3:AR$8,AR$2,FALSE))),1,TRUE)</f>
        <v>110</v>
      </c>
      <c r="AS18" s="91">
        <f ca="1">VLOOKUP($AG18,INDIRECT(CONCATENATE($CS18,"!",VLOOKUP($CS18,$AG$3:AS$8,AS$2,FALSE))),1,TRUE)</f>
        <v>220</v>
      </c>
      <c r="AT18" s="91">
        <f ca="1">VLOOKUP($AG18,INDIRECT(CONCATENATE($CS18,"!",VLOOKUP($CS18,$AG$3:AT$8,AT$2,FALSE))),1,TRUE)</f>
        <v>150</v>
      </c>
      <c r="AU18" s="91">
        <f ca="1">VLOOKUP($AG18,INDIRECT(CONCATENATE($CS18,"!",VLOOKUP($CS18,$AG$3:AU$8,AU$2,FALSE))),1,TRUE)</f>
        <v>120</v>
      </c>
      <c r="AV18" s="91">
        <f ca="1">VLOOKUP($AG18,INDIRECT(CONCATENATE($CS18,"!",VLOOKUP($CS18,$AG$3:AV$8,AV$2,FALSE))),1,TRUE)</f>
        <v>150</v>
      </c>
      <c r="AW18" s="91">
        <f ca="1">VLOOKUP($AG18,INDIRECT(CONCATENATE($CS18,"!",VLOOKUP($CS18,$AG$3:AW$8,AW$2,FALSE))),1,TRUE)</f>
        <v>248</v>
      </c>
      <c r="AX18" s="91">
        <f ca="1">VLOOKUP($AG18,INDIRECT(CONCATENATE($CS18,"!",VLOOKUP($CS18,$AG$3:AX$8,AX$2,FALSE))),1,TRUE)</f>
        <v>302</v>
      </c>
      <c r="AY18" s="91">
        <f ca="1">VLOOKUP($AG18,INDIRECT(CONCATENATE($CS18,"!",VLOOKUP($CS18,$AG$3:AY$8,AY$2,FALSE))),1,TRUE)</f>
        <v>330</v>
      </c>
      <c r="AZ18" s="91">
        <f ca="1">VLOOKUP($AG18,INDIRECT(CONCATENATE($CS18,"!",VLOOKUP($CS18,$AG$3:AZ$8,AZ$2,FALSE))),1,TRUE)</f>
        <v>363</v>
      </c>
      <c r="BA18" s="91"/>
      <c r="BB18" s="57">
        <f t="shared" si="16"/>
        <v>1</v>
      </c>
      <c r="BC18" s="53">
        <f t="shared" si="16"/>
        <v>1</v>
      </c>
      <c r="BD18" s="53">
        <f t="shared" si="17"/>
        <v>1</v>
      </c>
      <c r="BE18" s="53">
        <f t="shared" si="17"/>
        <v>1</v>
      </c>
      <c r="BF18" s="53">
        <f t="shared" si="18"/>
        <v>1</v>
      </c>
      <c r="BG18" s="53">
        <f t="shared" si="19"/>
        <v>1</v>
      </c>
      <c r="BH18" s="53">
        <f t="shared" si="20"/>
        <v>1</v>
      </c>
      <c r="BI18" s="53">
        <f t="shared" si="5"/>
        <v>1</v>
      </c>
      <c r="BJ18" s="53">
        <f t="shared" si="5"/>
        <v>1</v>
      </c>
      <c r="BK18" s="53">
        <f t="shared" si="5"/>
        <v>1</v>
      </c>
      <c r="BL18" s="53">
        <f t="shared" si="5"/>
        <v>1</v>
      </c>
      <c r="BM18" s="53">
        <f t="shared" si="5"/>
        <v>1</v>
      </c>
      <c r="BN18" s="53">
        <f t="shared" si="5"/>
        <v>1</v>
      </c>
      <c r="BO18" s="53">
        <f t="shared" si="5"/>
        <v>1</v>
      </c>
      <c r="BP18" s="53">
        <f t="shared" si="5"/>
        <v>1</v>
      </c>
      <c r="BQ18" s="53">
        <f t="shared" si="5"/>
        <v>1</v>
      </c>
      <c r="BR18" s="53">
        <f t="shared" si="5"/>
        <v>1</v>
      </c>
      <c r="BS18" s="53">
        <f t="shared" si="21"/>
        <v>1</v>
      </c>
      <c r="BT18" s="53">
        <f t="shared" si="21"/>
        <v>1</v>
      </c>
      <c r="BV18" s="50">
        <f>HLOOKUP(AE18,$BB$10:BU18,COUNTIF($AE$7:AE18,"&lt;&gt;"&amp;""),FALSE)</f>
        <v>1</v>
      </c>
      <c r="BW18" s="53">
        <f t="shared" si="22"/>
        <v>1</v>
      </c>
      <c r="BX18" s="50">
        <f t="shared" si="38"/>
        <v>1</v>
      </c>
      <c r="BY18" s="105">
        <f ca="1">IF(OR(AE18=$BC$10,AE18=$BE$10,AE18=$BL$10,AE18=$BM$10,AE18=$BN$10),VLOOKUP(BX18,INDIRECT(CONCATENATE(CS18,"!",HLOOKUP(AE18,$CV$10:CZ18,DG18,FALSE))),1,TRUE),"")</f>
        <v>4.4999999999999998E-2</v>
      </c>
      <c r="BZ18" s="91">
        <f t="shared" ca="1" si="23"/>
        <v>510.18</v>
      </c>
      <c r="CA18" s="91">
        <f t="shared" ca="1" si="24"/>
        <v>0.32784999999999997</v>
      </c>
      <c r="CB18" s="91">
        <f t="shared" ca="1" si="25"/>
        <v>510.26</v>
      </c>
      <c r="CC18" s="91">
        <f t="shared" ca="1" si="26"/>
        <v>0.32723999999999998</v>
      </c>
      <c r="CD18" s="91">
        <f t="shared" ca="1" si="27"/>
        <v>1000</v>
      </c>
      <c r="CE18" s="58">
        <f>Worksheet!L13</f>
        <v>0</v>
      </c>
      <c r="CF18" s="58">
        <f>Worksheet!M13</f>
        <v>0</v>
      </c>
      <c r="CG18" s="58">
        <f>Worksheet!N13</f>
        <v>0</v>
      </c>
      <c r="CH18" s="58">
        <f>Worksheet!O13</f>
        <v>0</v>
      </c>
      <c r="CI18" s="58">
        <f>Worksheet!P13</f>
        <v>0</v>
      </c>
      <c r="CJ18" s="120">
        <f t="shared" ca="1" si="28"/>
        <v>0</v>
      </c>
      <c r="CK18" s="120">
        <f t="shared" ca="1" si="29"/>
        <v>0</v>
      </c>
      <c r="CL18" s="120">
        <f t="shared" ca="1" si="30"/>
        <v>0</v>
      </c>
      <c r="CM18" s="120">
        <f t="shared" ca="1" si="31"/>
        <v>0</v>
      </c>
      <c r="CN18" s="120">
        <f t="shared" ca="1" si="32"/>
        <v>0</v>
      </c>
      <c r="CO18" s="91" t="str">
        <f t="shared" ca="1" si="33"/>
        <v>mV</v>
      </c>
      <c r="CP18" s="92" t="str">
        <f>Worksheet!T13</f>
        <v>0.1</v>
      </c>
      <c r="CQ18" t="str">
        <f t="shared" si="34"/>
        <v>0.1</v>
      </c>
      <c r="CR18" s="103">
        <f t="shared" si="35"/>
        <v>0.1</v>
      </c>
      <c r="CS18" t="str">
        <f t="shared" si="36"/>
        <v>Standard1</v>
      </c>
      <c r="CU18" s="99" t="str">
        <f t="shared" ca="1" si="37"/>
        <v>$B$4:$P$1376</v>
      </c>
      <c r="CV18" s="91" t="str">
        <f>VLOOKUP($CS18,$CU$3:CV$8,2,FALSE)</f>
        <v>$I$230:$I$439</v>
      </c>
      <c r="CW18" s="91" t="str">
        <f>VLOOKUP($CS18,$CU$3:CW$8,3,FALSE)</f>
        <v>$I$471:$I$735</v>
      </c>
      <c r="CX18" s="91" t="str">
        <f>VLOOKUP($CS18,$CU$3:CX$8,4,FALSE)</f>
        <v>$I$736:$I$826</v>
      </c>
      <c r="CY18" s="91" t="str">
        <f>VLOOKUP($CS18,$CU$3:CY$8,5,FALSE)</f>
        <v>$I$827:$I$891</v>
      </c>
      <c r="CZ18" s="91" t="str">
        <f>VLOOKUP($CS18,$CU$3:CZ$8,6,FALSE)</f>
        <v>$I$892:$I$960</v>
      </c>
      <c r="DA18" s="91" t="str">
        <f>VLOOKUP($CS18,$CU$3:DA$8,7,FALSE)</f>
        <v>$I$1055:$I$1066</v>
      </c>
      <c r="DB18" s="91" t="str">
        <f>VLOOKUP($CS18,$CU$3:DB$8,8,FALSE)</f>
        <v>$I$1043:$I$1054</v>
      </c>
      <c r="DC18" s="91" t="str">
        <f>VLOOKUP($CS18,$CU$3:DC$8,8,FALSE)</f>
        <v>$I$1043:$I$1054</v>
      </c>
      <c r="DD18" s="91" t="str">
        <f>VLOOKUP($CS18,$CU$3:DD$8,8,FALSE)</f>
        <v>$I$1043:$I$1054</v>
      </c>
      <c r="DE18" s="91" t="str">
        <f>VLOOKUP($CS18,$CU$3:DE$8,8,FALSE)</f>
        <v>$I$1043:$I$1054</v>
      </c>
      <c r="DF18" s="91" t="str">
        <f>VLOOKUP($CS18,$CU$3:DF$8,8,FALSE)</f>
        <v>$I$1043:$I$1054</v>
      </c>
      <c r="DG18">
        <f>COUNTIF($CV$10:CV18,"&lt;&gt;"&amp;"")</f>
        <v>9</v>
      </c>
      <c r="DI18">
        <f t="shared" si="6"/>
        <v>1</v>
      </c>
      <c r="DJ18">
        <f t="shared" ca="1" si="7"/>
        <v>1E-3</v>
      </c>
    </row>
    <row r="19" spans="13:114" x14ac:dyDescent="0.25">
      <c r="M19">
        <f>Worksheet!Y14</f>
        <v>13</v>
      </c>
      <c r="N19">
        <f t="shared" ca="1" si="8"/>
        <v>5.8</v>
      </c>
      <c r="O19" s="159" t="str">
        <f t="shared" ca="1" si="1"/>
        <v>5800</v>
      </c>
      <c r="Q19" s="53" t="str">
        <f t="shared" ca="1" si="9"/>
        <v>ACV13300.045</v>
      </c>
      <c r="R19" t="str">
        <f>IF(Worksheet!J14=$S$2,$S$2,IF(Worksheet!J14=$S$3,$S$3,$S$1))</f>
        <v>5502A</v>
      </c>
      <c r="S19" s="54" t="str">
        <f t="shared" ca="1" si="10"/>
        <v>5800 mV</v>
      </c>
      <c r="T19" s="50">
        <f t="shared" si="11"/>
        <v>1</v>
      </c>
      <c r="U19" s="55">
        <f>IF(Worksheet!V14="%",ABS(Worksheet!AC14),ABS(Worksheet!X14))</f>
        <v>1000</v>
      </c>
      <c r="V19" s="121" t="str">
        <f>IF(Worksheet!V14="%",Worksheet!AD14,Worksheet!V14)</f>
        <v>V</v>
      </c>
      <c r="W19" s="55">
        <f>IF(Worksheet!V14="%","",IF(Worksheet!AC14&lt;&gt;"",Worksheet!AC14,""))</f>
        <v>45</v>
      </c>
      <c r="X19" s="55" t="str">
        <f>IF(Worksheet!V14="%","",IF(Worksheet!AD14&lt;&gt;"",Worksheet!AD14,""))</f>
        <v>Hz</v>
      </c>
      <c r="Y19" s="53" t="str">
        <f t="shared" si="12"/>
        <v/>
      </c>
      <c r="Z19" s="53" t="str">
        <f t="shared" si="2"/>
        <v>V</v>
      </c>
      <c r="AA19" s="53" t="str">
        <f t="shared" si="13"/>
        <v>AC</v>
      </c>
      <c r="AB19" s="53" t="str">
        <f t="shared" si="3"/>
        <v>ACV</v>
      </c>
      <c r="AC19" s="53" t="str">
        <f>IF(Worksheet!I14&lt;&gt;"",Worksheet!I14,"")</f>
        <v/>
      </c>
      <c r="AD19" s="53" t="str">
        <f t="shared" si="4"/>
        <v/>
      </c>
      <c r="AE19" s="104" t="str">
        <f t="shared" si="14"/>
        <v>ACV</v>
      </c>
      <c r="AF19" s="104">
        <f ca="1">HLOOKUP(AE19,$AH$10:BA19,COUNTIF($AE$7:AE19,"&lt;&gt;"&amp;""),FALSE)</f>
        <v>330</v>
      </c>
      <c r="AG19" s="61">
        <f t="shared" si="15"/>
        <v>1000</v>
      </c>
      <c r="AH19" s="91">
        <f ca="1">VLOOKUP($AG19,INDIRECT(CONCATENATE($CS19,"!",VLOOKUP($CS19,$AG$3:AH$8,AH$2,FALSE))),1,TRUE)</f>
        <v>1000</v>
      </c>
      <c r="AI19" s="91">
        <f ca="1">VLOOKUP($AG19,INDIRECT(CONCATENATE($CS19,"!",VLOOKUP($CS19,$AG$3:AI$8,AI$2,FALSE))),1,TRUE)</f>
        <v>330</v>
      </c>
      <c r="AJ19" s="91">
        <f ca="1">VLOOKUP($AG19,INDIRECT(CONCATENATE($CS19,"!",VLOOKUP($CS19,$AG$3:AJ$8,AJ$2,FALSE))),1,TRUE)</f>
        <v>20.5</v>
      </c>
      <c r="AK19" s="91">
        <f ca="1">VLOOKUP($AG19,INDIRECT(CONCATENATE($CS19,"!",VLOOKUP($CS19,$AG$3:AK$8,AK$2,FALSE))),1,TRUE)</f>
        <v>11</v>
      </c>
      <c r="AL19" s="91">
        <f ca="1">VLOOKUP($AG19,INDIRECT(CONCATENATE($CS19,"!",VLOOKUP($CS19,$AG$3:AL$8,AL$2,FALSE))),1,TRUE)</f>
        <v>330</v>
      </c>
      <c r="AM19" s="91">
        <f ca="1">VLOOKUP($AG19,INDIRECT(CONCATENATE($CS19,"!",VLOOKUP($CS19,$AG$3:AM$8,AM$2,FALSE))),1,TRUE)</f>
        <v>110</v>
      </c>
      <c r="AN19" s="91">
        <f ca="1">VLOOKUP($AG19,INDIRECT(CONCATENATE($CS19,"!",VLOOKUP($CS19,$AG$3:AN$8,AN$2,FALSE))),1,TRUE)</f>
        <v>120</v>
      </c>
      <c r="AO19" s="91">
        <f ca="1">VLOOKUP($AG19,INDIRECT(CONCATENATE($CS19,"!",VLOOKUP($CS19,$AG$3:AO$8,AO$2,FALSE))),1,TRUE)</f>
        <v>205</v>
      </c>
      <c r="AP19" s="91">
        <f ca="1">VLOOKUP($AG19,INDIRECT(CONCATENATE($CS19,"!",VLOOKUP($CS19,$AG$3:AP$8,AP$2,FALSE))),1,TRUE)</f>
        <v>410</v>
      </c>
      <c r="AQ19" s="91">
        <f ca="1">VLOOKUP($AG19,INDIRECT(CONCATENATE($CS19,"!",VLOOKUP($CS19,$AG$3:AQ$8,AQ$2,FALSE))),1,TRUE)</f>
        <v>550</v>
      </c>
      <c r="AR19" s="91">
        <f ca="1">VLOOKUP($AG19,INDIRECT(CONCATENATE($CS19,"!",VLOOKUP($CS19,$AG$3:AR$8,AR$2,FALSE))),1,TRUE)</f>
        <v>110</v>
      </c>
      <c r="AS19" s="91">
        <f ca="1">VLOOKUP($AG19,INDIRECT(CONCATENATE($CS19,"!",VLOOKUP($CS19,$AG$3:AS$8,AS$2,FALSE))),1,TRUE)</f>
        <v>220</v>
      </c>
      <c r="AT19" s="91">
        <f ca="1">VLOOKUP($AG19,INDIRECT(CONCATENATE($CS19,"!",VLOOKUP($CS19,$AG$3:AT$8,AT$2,FALSE))),1,TRUE)</f>
        <v>550</v>
      </c>
      <c r="AU19" s="91">
        <f ca="1">VLOOKUP($AG19,INDIRECT(CONCATENATE($CS19,"!",VLOOKUP($CS19,$AG$3:AU$8,AU$2,FALSE))),1,TRUE)</f>
        <v>1000</v>
      </c>
      <c r="AV19" s="91">
        <f ca="1">VLOOKUP($AG19,INDIRECT(CONCATENATE($CS19,"!",VLOOKUP($CS19,$AG$3:AV$8,AV$2,FALSE))),1,TRUE)</f>
        <v>760</v>
      </c>
      <c r="AW19" s="91">
        <f ca="1">VLOOKUP($AG19,INDIRECT(CONCATENATE($CS19,"!",VLOOKUP($CS19,$AG$3:AW$8,AW$2,FALSE))),1,TRUE)</f>
        <v>248</v>
      </c>
      <c r="AX19" s="91">
        <f ca="1">VLOOKUP($AG19,INDIRECT(CONCATENATE($CS19,"!",VLOOKUP($CS19,$AG$3:AX$8,AX$2,FALSE))),1,TRUE)</f>
        <v>302</v>
      </c>
      <c r="AY19" s="91">
        <f ca="1">VLOOKUP($AG19,INDIRECT(CONCATENATE($CS19,"!",VLOOKUP($CS19,$AG$3:AY$8,AY$2,FALSE))),1,TRUE)</f>
        <v>330</v>
      </c>
      <c r="AZ19" s="91">
        <f ca="1">VLOOKUP($AG19,INDIRECT(CONCATENATE($CS19,"!",VLOOKUP($CS19,$AG$3:AZ$8,AZ$2,FALSE))),1,TRUE)</f>
        <v>990</v>
      </c>
      <c r="BA19" s="91"/>
      <c r="BB19" s="57">
        <f t="shared" si="16"/>
        <v>1</v>
      </c>
      <c r="BC19" s="53">
        <f t="shared" si="16"/>
        <v>1</v>
      </c>
      <c r="BD19" s="53">
        <f t="shared" si="17"/>
        <v>1</v>
      </c>
      <c r="BE19" s="53">
        <f t="shared" si="17"/>
        <v>1</v>
      </c>
      <c r="BF19" s="53">
        <f t="shared" si="18"/>
        <v>1</v>
      </c>
      <c r="BG19" s="53">
        <f t="shared" si="19"/>
        <v>1</v>
      </c>
      <c r="BH19" s="53">
        <f t="shared" si="20"/>
        <v>1</v>
      </c>
      <c r="BI19" s="53">
        <f t="shared" si="5"/>
        <v>1</v>
      </c>
      <c r="BJ19" s="53">
        <f t="shared" si="5"/>
        <v>1</v>
      </c>
      <c r="BK19" s="53">
        <f t="shared" si="5"/>
        <v>1</v>
      </c>
      <c r="BL19" s="53">
        <f t="shared" si="5"/>
        <v>1</v>
      </c>
      <c r="BM19" s="53">
        <f t="shared" si="5"/>
        <v>1</v>
      </c>
      <c r="BN19" s="53">
        <f t="shared" si="5"/>
        <v>1</v>
      </c>
      <c r="BO19" s="53">
        <f t="shared" si="5"/>
        <v>1</v>
      </c>
      <c r="BP19" s="53">
        <f t="shared" si="5"/>
        <v>1</v>
      </c>
      <c r="BQ19" s="53">
        <f t="shared" si="5"/>
        <v>1</v>
      </c>
      <c r="BR19" s="53">
        <f t="shared" si="5"/>
        <v>1</v>
      </c>
      <c r="BS19" s="53">
        <f t="shared" si="21"/>
        <v>1</v>
      </c>
      <c r="BT19" s="53">
        <f t="shared" si="21"/>
        <v>1</v>
      </c>
      <c r="BV19" s="50">
        <f>HLOOKUP(AE19,$BB$10:BU19,COUNTIF($AE$7:AE19,"&lt;&gt;"&amp;""),FALSE)</f>
        <v>1</v>
      </c>
      <c r="BW19" s="53">
        <f t="shared" si="22"/>
        <v>1E-3</v>
      </c>
      <c r="BX19" s="50">
        <f t="shared" si="38"/>
        <v>4.4999999999999998E-2</v>
      </c>
      <c r="BY19" s="105">
        <f ca="1">IF(OR(AE19=$BC$10,AE19=$BE$10,AE19=$BL$10,AE19=$BM$10,AE19=$BN$10),VLOOKUP(BX19,INDIRECT(CONCATENATE(CS19,"!",HLOOKUP(AE19,$CV$10:CZ19,DG19,FALSE))),1,TRUE),"")</f>
        <v>4.4999999999999998E-2</v>
      </c>
      <c r="BZ19" s="91">
        <f t="shared" ca="1" si="23"/>
        <v>5790.3</v>
      </c>
      <c r="CA19" s="91">
        <f t="shared" ca="1" si="24"/>
        <v>4.1506000000000001E-2</v>
      </c>
      <c r="CB19" s="91">
        <f t="shared" ca="1" si="25"/>
        <v>5790.4000000000005</v>
      </c>
      <c r="CC19" s="91">
        <f t="shared" ca="1" si="26"/>
        <v>4.1123E-2</v>
      </c>
      <c r="CD19" s="91">
        <f t="shared" ca="1" si="27"/>
        <v>1000</v>
      </c>
      <c r="CE19" s="58">
        <f>Worksheet!L14</f>
        <v>0</v>
      </c>
      <c r="CF19" s="58">
        <f>Worksheet!M14</f>
        <v>0</v>
      </c>
      <c r="CG19" s="58">
        <f>Worksheet!N14</f>
        <v>0</v>
      </c>
      <c r="CH19" s="58">
        <f>Worksheet!O14</f>
        <v>0</v>
      </c>
      <c r="CI19" s="58">
        <f>Worksheet!P14</f>
        <v>0</v>
      </c>
      <c r="CJ19" s="120">
        <f t="shared" ca="1" si="28"/>
        <v>0</v>
      </c>
      <c r="CK19" s="120">
        <f t="shared" ca="1" si="29"/>
        <v>0</v>
      </c>
      <c r="CL19" s="120">
        <f t="shared" ca="1" si="30"/>
        <v>0</v>
      </c>
      <c r="CM19" s="120">
        <f t="shared" ca="1" si="31"/>
        <v>0</v>
      </c>
      <c r="CN19" s="120">
        <f t="shared" ca="1" si="32"/>
        <v>0</v>
      </c>
      <c r="CO19" s="91" t="str">
        <f t="shared" ca="1" si="33"/>
        <v>mV</v>
      </c>
      <c r="CP19" s="92" t="str">
        <f>Worksheet!T14</f>
        <v>1</v>
      </c>
      <c r="CQ19" t="str">
        <f t="shared" si="34"/>
        <v>1</v>
      </c>
      <c r="CR19" s="103">
        <f t="shared" si="35"/>
        <v>1</v>
      </c>
      <c r="CS19" t="str">
        <f t="shared" si="36"/>
        <v>Standard1</v>
      </c>
      <c r="CU19" s="99" t="str">
        <f t="shared" ca="1" si="37"/>
        <v>$B$4:$P$1376</v>
      </c>
      <c r="CV19" s="91" t="str">
        <f>VLOOKUP($CS19,$CU$3:CV$8,2,FALSE)</f>
        <v>$I$230:$I$439</v>
      </c>
      <c r="CW19" s="91" t="str">
        <f>VLOOKUP($CS19,$CU$3:CW$8,3,FALSE)</f>
        <v>$I$471:$I$735</v>
      </c>
      <c r="CX19" s="91" t="str">
        <f>VLOOKUP($CS19,$CU$3:CX$8,4,FALSE)</f>
        <v>$I$736:$I$826</v>
      </c>
      <c r="CY19" s="91" t="str">
        <f>VLOOKUP($CS19,$CU$3:CY$8,5,FALSE)</f>
        <v>$I$827:$I$891</v>
      </c>
      <c r="CZ19" s="91" t="str">
        <f>VLOOKUP($CS19,$CU$3:CZ$8,6,FALSE)</f>
        <v>$I$892:$I$960</v>
      </c>
      <c r="DA19" s="91" t="str">
        <f>VLOOKUP($CS19,$CU$3:DA$8,7,FALSE)</f>
        <v>$I$1055:$I$1066</v>
      </c>
      <c r="DB19" s="91" t="str">
        <f>VLOOKUP($CS19,$CU$3:DB$8,8,FALSE)</f>
        <v>$I$1043:$I$1054</v>
      </c>
      <c r="DC19" s="91" t="str">
        <f>VLOOKUP($CS19,$CU$3:DC$8,8,FALSE)</f>
        <v>$I$1043:$I$1054</v>
      </c>
      <c r="DD19" s="91" t="str">
        <f>VLOOKUP($CS19,$CU$3:DD$8,8,FALSE)</f>
        <v>$I$1043:$I$1054</v>
      </c>
      <c r="DE19" s="91" t="str">
        <f>VLOOKUP($CS19,$CU$3:DE$8,8,FALSE)</f>
        <v>$I$1043:$I$1054</v>
      </c>
      <c r="DF19" s="91" t="str">
        <f>VLOOKUP($CS19,$CU$3:DF$8,8,FALSE)</f>
        <v>$I$1043:$I$1054</v>
      </c>
      <c r="DG19">
        <f>COUNTIF($CV$10:CV19,"&lt;&gt;"&amp;"")</f>
        <v>10</v>
      </c>
      <c r="DI19">
        <f t="shared" si="6"/>
        <v>1</v>
      </c>
      <c r="DJ19">
        <f t="shared" ca="1" si="7"/>
        <v>1E-3</v>
      </c>
    </row>
    <row r="20" spans="13:114" x14ac:dyDescent="0.25">
      <c r="M20">
        <f>Worksheet!Y15</f>
        <v>0</v>
      </c>
      <c r="N20">
        <f t="shared" ca="1" si="8"/>
        <v>0.57999999999999996</v>
      </c>
      <c r="O20" s="159" t="str">
        <f t="shared" ca="1" si="1"/>
        <v>580000</v>
      </c>
      <c r="Q20" s="53" t="str">
        <f t="shared" ca="1" si="9"/>
        <v>ACV100.045</v>
      </c>
      <c r="R20" t="str">
        <f>IF(Worksheet!J15=$S$2,$S$2,IF(Worksheet!J15=$S$3,$S$3,$S$1))</f>
        <v>5502A</v>
      </c>
      <c r="S20" s="54" t="str">
        <f t="shared" ca="1" si="10"/>
        <v>580000 µV</v>
      </c>
      <c r="T20" s="50">
        <f t="shared" si="11"/>
        <v>1</v>
      </c>
      <c r="U20" s="55">
        <f>IF(Worksheet!V15="%",ABS(Worksheet!AC15),ABS(Worksheet!X15))</f>
        <v>0</v>
      </c>
      <c r="V20" s="121" t="str">
        <f>IF(Worksheet!V15="%",Worksheet!AD15,Worksheet!V15)</f>
        <v>V</v>
      </c>
      <c r="W20" s="55">
        <f>IF(Worksheet!V15="%","",IF(Worksheet!AC15&lt;&gt;"",Worksheet!AC15,""))</f>
        <v>45</v>
      </c>
      <c r="X20" s="55" t="str">
        <f>IF(Worksheet!V15="%","",IF(Worksheet!AD15&lt;&gt;"",Worksheet!AD15,""))</f>
        <v>Hz</v>
      </c>
      <c r="Y20" s="53" t="str">
        <f t="shared" si="12"/>
        <v/>
      </c>
      <c r="Z20" s="53" t="str">
        <f t="shared" si="2"/>
        <v>V</v>
      </c>
      <c r="AA20" s="53" t="str">
        <f t="shared" si="13"/>
        <v>AC</v>
      </c>
      <c r="AB20" s="53" t="str">
        <f t="shared" si="3"/>
        <v>ACV</v>
      </c>
      <c r="AC20" s="53" t="str">
        <f>IF(Worksheet!I15&lt;&gt;"",Worksheet!I15,"")</f>
        <v/>
      </c>
      <c r="AD20" s="53" t="str">
        <f t="shared" si="4"/>
        <v/>
      </c>
      <c r="AE20" s="104" t="str">
        <f t="shared" si="14"/>
        <v>ACV</v>
      </c>
      <c r="AF20" s="104">
        <f ca="1">HLOOKUP(AE20,$AH$10:BA20,COUNTIF($AE$7:AE20,"&lt;&gt;"&amp;""),FALSE)</f>
        <v>0</v>
      </c>
      <c r="AG20" s="61">
        <f t="shared" si="15"/>
        <v>0</v>
      </c>
      <c r="AH20" s="91">
        <f ca="1">VLOOKUP($AG20,INDIRECT(CONCATENATE($CS20,"!",VLOOKUP($CS20,$AG$3:AH$8,AH$2,FALSE))),1,TRUE)</f>
        <v>0</v>
      </c>
      <c r="AI20" s="91">
        <f ca="1">VLOOKUP($AG20,INDIRECT(CONCATENATE($CS20,"!",VLOOKUP($CS20,$AG$3:AI$8,AI$2,FALSE))),1,TRUE)</f>
        <v>0</v>
      </c>
      <c r="AJ20" s="91">
        <f ca="1">VLOOKUP($AG20,INDIRECT(CONCATENATE($CS20,"!",VLOOKUP($CS20,$AG$3:AJ$8,AJ$2,FALSE))),1,TRUE)</f>
        <v>0</v>
      </c>
      <c r="AK20" s="91">
        <f ca="1">VLOOKUP($AG20,INDIRECT(CONCATENATE($CS20,"!",VLOOKUP($CS20,$AG$3:AK$8,AK$2,FALSE))),1,TRUE)</f>
        <v>0</v>
      </c>
      <c r="AL20" s="91">
        <f ca="1">VLOOKUP($AG20,INDIRECT(CONCATENATE($CS20,"!",VLOOKUP($CS20,$AG$3:AL$8,AL$2,FALSE))),1,TRUE)</f>
        <v>0</v>
      </c>
      <c r="AM20" s="91" t="e">
        <f ca="1">VLOOKUP($AG20,INDIRECT(CONCATENATE($CS20,"!",VLOOKUP($CS20,$AG$3:AM$8,AM$2,FALSE))),1,TRUE)</f>
        <v>#N/A</v>
      </c>
      <c r="AN20" s="91">
        <f ca="1">VLOOKUP($AG20,INDIRECT(CONCATENATE($CS20,"!",VLOOKUP($CS20,$AG$3:AN$8,AN$2,FALSE))),1,TRUE)</f>
        <v>0</v>
      </c>
      <c r="AO20" s="91" t="e">
        <f ca="1">VLOOKUP($AG20,INDIRECT(CONCATENATE($CS20,"!",VLOOKUP($CS20,$AG$3:AO$8,AO$2,FALSE))),1,TRUE)</f>
        <v>#N/A</v>
      </c>
      <c r="AP20" s="91" t="e">
        <f ca="1">VLOOKUP($AG20,INDIRECT(CONCATENATE($CS20,"!",VLOOKUP($CS20,$AG$3:AP$8,AP$2,FALSE))),1,TRUE)</f>
        <v>#N/A</v>
      </c>
      <c r="AQ20" s="91" t="e">
        <f ca="1">VLOOKUP($AG20,INDIRECT(CONCATENATE($CS20,"!",VLOOKUP($CS20,$AG$3:AQ$8,AQ$2,FALSE))),1,TRUE)</f>
        <v>#N/A</v>
      </c>
      <c r="AR20" s="91" t="e">
        <f ca="1">VLOOKUP($AG20,INDIRECT(CONCATENATE($CS20,"!",VLOOKUP($CS20,$AG$3:AR$8,AR$2,FALSE))),1,TRUE)</f>
        <v>#N/A</v>
      </c>
      <c r="AS20" s="91" t="e">
        <f ca="1">VLOOKUP($AG20,INDIRECT(CONCATENATE($CS20,"!",VLOOKUP($CS20,$AG$3:AS$8,AS$2,FALSE))),1,TRUE)</f>
        <v>#N/A</v>
      </c>
      <c r="AT20" s="91" t="e">
        <f ca="1">VLOOKUP($AG20,INDIRECT(CONCATENATE($CS20,"!",VLOOKUP($CS20,$AG$3:AT$8,AT$2,FALSE))),1,TRUE)</f>
        <v>#N/A</v>
      </c>
      <c r="AU20" s="91">
        <f ca="1">VLOOKUP($AG20,INDIRECT(CONCATENATE($CS20,"!",VLOOKUP($CS20,$AG$3:AU$8,AU$2,FALSE))),1,TRUE)</f>
        <v>-25</v>
      </c>
      <c r="AV20" s="91">
        <f ca="1">VLOOKUP($AG20,INDIRECT(CONCATENATE($CS20,"!",VLOOKUP($CS20,$AG$3:AV$8,AV$2,FALSE))),1,TRUE)</f>
        <v>-30</v>
      </c>
      <c r="AW20" s="91">
        <f ca="1">VLOOKUP($AG20,INDIRECT(CONCATENATE($CS20,"!",VLOOKUP($CS20,$AG$3:AW$8,AW$2,FALSE))),1,TRUE)</f>
        <v>-13</v>
      </c>
      <c r="AX20" s="91">
        <f ca="1">VLOOKUP($AG20,INDIRECT(CONCATENATE($CS20,"!",VLOOKUP($CS20,$AG$3:AX$8,AX$2,FALSE))),1,TRUE)</f>
        <v>-22</v>
      </c>
      <c r="AY20" s="91">
        <f ca="1">VLOOKUP($AG20,INDIRECT(CONCATENATE($CS20,"!",VLOOKUP($CS20,$AG$3:AY$8,AY$2,FALSE))),1,TRUE)</f>
        <v>0</v>
      </c>
      <c r="AZ20" s="91">
        <f ca="1">VLOOKUP($AG20,INDIRECT(CONCATENATE($CS20,"!",VLOOKUP($CS20,$AG$3:AZ$8,AZ$2,FALSE))),1,TRUE)</f>
        <v>0</v>
      </c>
      <c r="BA20" s="91"/>
      <c r="BB20" s="57">
        <f t="shared" si="16"/>
        <v>1</v>
      </c>
      <c r="BC20" s="53">
        <f t="shared" si="16"/>
        <v>1</v>
      </c>
      <c r="BD20" s="53">
        <f t="shared" si="17"/>
        <v>1</v>
      </c>
      <c r="BE20" s="53">
        <f t="shared" si="17"/>
        <v>1</v>
      </c>
      <c r="BF20" s="53">
        <f t="shared" si="18"/>
        <v>1</v>
      </c>
      <c r="BG20" s="53">
        <f t="shared" si="19"/>
        <v>1</v>
      </c>
      <c r="BH20" s="53">
        <f t="shared" si="20"/>
        <v>1</v>
      </c>
      <c r="BI20" s="53">
        <f t="shared" si="5"/>
        <v>1</v>
      </c>
      <c r="BJ20" s="53">
        <f t="shared" si="5"/>
        <v>1</v>
      </c>
      <c r="BK20" s="53">
        <f t="shared" si="5"/>
        <v>1</v>
      </c>
      <c r="BL20" s="53">
        <f t="shared" si="5"/>
        <v>1</v>
      </c>
      <c r="BM20" s="53">
        <f t="shared" si="5"/>
        <v>1</v>
      </c>
      <c r="BN20" s="53">
        <f t="shared" si="5"/>
        <v>1</v>
      </c>
      <c r="BO20" s="53">
        <f t="shared" si="5"/>
        <v>1</v>
      </c>
      <c r="BP20" s="53">
        <f t="shared" si="5"/>
        <v>1</v>
      </c>
      <c r="BQ20" s="53">
        <f t="shared" si="5"/>
        <v>1</v>
      </c>
      <c r="BR20" s="53">
        <f t="shared" si="5"/>
        <v>1</v>
      </c>
      <c r="BS20" s="53">
        <f t="shared" si="21"/>
        <v>1</v>
      </c>
      <c r="BT20" s="53">
        <f t="shared" si="21"/>
        <v>1</v>
      </c>
      <c r="BV20" s="50">
        <f>HLOOKUP(AE20,$BB$10:BU20,COUNTIF($AE$7:AE20,"&lt;&gt;"&amp;""),FALSE)</f>
        <v>1</v>
      </c>
      <c r="BW20" s="53">
        <f t="shared" si="22"/>
        <v>1E-3</v>
      </c>
      <c r="BX20" s="50">
        <f t="shared" si="38"/>
        <v>4.4999999999999998E-2</v>
      </c>
      <c r="BY20" s="105">
        <f ca="1">IF(OR(AE20=$BC$10,AE20=$BE$10,AE20=$BL$10,AE20=$BM$10,AE20=$BN$10),VLOOKUP(BX20,INDIRECT(CONCATENATE(CS20,"!",HLOOKUP(AE20,$CV$10:CZ20,DG20,FALSE))),1,TRUE),"")</f>
        <v>4.4999999999999998E-2</v>
      </c>
      <c r="BZ20" s="91">
        <f t="shared" ca="1" si="23"/>
        <v>580000</v>
      </c>
      <c r="CA20" s="91">
        <f t="shared" ca="1" si="24"/>
        <v>0.1633</v>
      </c>
      <c r="CB20" s="91">
        <f t="shared" ca="1" si="25"/>
        <v>580000</v>
      </c>
      <c r="CC20" s="91">
        <f t="shared" ca="1" si="26"/>
        <v>8.5309999999999997E-2</v>
      </c>
      <c r="CD20" s="91">
        <f t="shared" ca="1" si="27"/>
        <v>1000000</v>
      </c>
      <c r="CE20" s="58">
        <f>Worksheet!L15</f>
        <v>0</v>
      </c>
      <c r="CF20" s="58">
        <f>Worksheet!M15</f>
        <v>0</v>
      </c>
      <c r="CG20" s="58">
        <f>Worksheet!N15</f>
        <v>0</v>
      </c>
      <c r="CH20" s="58">
        <f>Worksheet!O15</f>
        <v>0</v>
      </c>
      <c r="CI20" s="58">
        <f>Worksheet!P15</f>
        <v>0</v>
      </c>
      <c r="CJ20" s="120">
        <f t="shared" ca="1" si="28"/>
        <v>0</v>
      </c>
      <c r="CK20" s="120">
        <f t="shared" ca="1" si="29"/>
        <v>0</v>
      </c>
      <c r="CL20" s="120">
        <f t="shared" ca="1" si="30"/>
        <v>0</v>
      </c>
      <c r="CM20" s="120">
        <f t="shared" ca="1" si="31"/>
        <v>0</v>
      </c>
      <c r="CN20" s="120">
        <f t="shared" ca="1" si="32"/>
        <v>0</v>
      </c>
      <c r="CO20" s="91" t="str">
        <f t="shared" ca="1" si="33"/>
        <v>µV</v>
      </c>
      <c r="CP20" s="92">
        <f>Worksheet!T15</f>
        <v>0</v>
      </c>
      <c r="CQ20" t="str">
        <f t="shared" si="34"/>
        <v>1</v>
      </c>
      <c r="CR20" s="103">
        <f t="shared" si="35"/>
        <v>1</v>
      </c>
      <c r="CS20" t="str">
        <f t="shared" si="36"/>
        <v>Standard1</v>
      </c>
      <c r="CU20" s="99" t="str">
        <f t="shared" ca="1" si="37"/>
        <v>$B$4:$P$1376</v>
      </c>
      <c r="CV20" s="91" t="str">
        <f>VLOOKUP($CS20,$CU$3:CV$8,2,FALSE)</f>
        <v>$I$230:$I$439</v>
      </c>
      <c r="CW20" s="91" t="str">
        <f>VLOOKUP($CS20,$CU$3:CW$8,3,FALSE)</f>
        <v>$I$471:$I$735</v>
      </c>
      <c r="CX20" s="91" t="str">
        <f>VLOOKUP($CS20,$CU$3:CX$8,4,FALSE)</f>
        <v>$I$736:$I$826</v>
      </c>
      <c r="CY20" s="91" t="str">
        <f>VLOOKUP($CS20,$CU$3:CY$8,5,FALSE)</f>
        <v>$I$827:$I$891</v>
      </c>
      <c r="CZ20" s="91" t="str">
        <f>VLOOKUP($CS20,$CU$3:CZ$8,6,FALSE)</f>
        <v>$I$892:$I$960</v>
      </c>
      <c r="DA20" s="91" t="str">
        <f>VLOOKUP($CS20,$CU$3:DA$8,7,FALSE)</f>
        <v>$I$1055:$I$1066</v>
      </c>
      <c r="DB20" s="91" t="str">
        <f>VLOOKUP($CS20,$CU$3:DB$8,8,FALSE)</f>
        <v>$I$1043:$I$1054</v>
      </c>
      <c r="DC20" s="91" t="str">
        <f>VLOOKUP($CS20,$CU$3:DC$8,8,FALSE)</f>
        <v>$I$1043:$I$1054</v>
      </c>
      <c r="DD20" s="91" t="str">
        <f>VLOOKUP($CS20,$CU$3:DD$8,8,FALSE)</f>
        <v>$I$1043:$I$1054</v>
      </c>
      <c r="DE20" s="91" t="str">
        <f>VLOOKUP($CS20,$CU$3:DE$8,8,FALSE)</f>
        <v>$I$1043:$I$1054</v>
      </c>
      <c r="DF20" s="91" t="str">
        <f>VLOOKUP($CS20,$CU$3:DF$8,8,FALSE)</f>
        <v>$I$1043:$I$1054</v>
      </c>
      <c r="DG20">
        <f>COUNTIF($CV$10:CV20,"&lt;&gt;"&amp;"")</f>
        <v>11</v>
      </c>
      <c r="DI20">
        <f t="shared" si="6"/>
        <v>1</v>
      </c>
      <c r="DJ20">
        <f t="shared" ca="1" si="7"/>
        <v>9.9999999999999995E-7</v>
      </c>
    </row>
    <row r="21" spans="13:114" x14ac:dyDescent="0.25">
      <c r="M21">
        <f>Worksheet!Y16</f>
        <v>0</v>
      </c>
      <c r="N21">
        <f t="shared" ca="1" si="8"/>
        <v>0</v>
      </c>
      <c r="O21" s="159" t="str">
        <f t="shared" ca="1" si="1"/>
        <v>*</v>
      </c>
      <c r="Q21" s="53" t="e">
        <f t="shared" ca="1" si="9"/>
        <v>#N/A</v>
      </c>
      <c r="R21" t="str">
        <f>IF(Worksheet!J16=$S$2,$S$2,IF(Worksheet!J16=$S$3,$S$3,$S$1))</f>
        <v>5502A</v>
      </c>
      <c r="S21" s="54" t="str">
        <f t="shared" ca="1" si="10"/>
        <v>*</v>
      </c>
      <c r="T21" s="50" t="e">
        <f t="shared" si="11"/>
        <v>#N/A</v>
      </c>
      <c r="U21" s="55">
        <f>IF(Worksheet!V16="%",ABS(Worksheet!AC16),ABS(Worksheet!X16))</f>
        <v>0</v>
      </c>
      <c r="V21" s="121">
        <f>IF(Worksheet!V16="%",Worksheet!AD16,Worksheet!V16)</f>
        <v>0</v>
      </c>
      <c r="W21" s="55" t="str">
        <f>IF(Worksheet!V16="%","",IF(Worksheet!AC16&lt;&gt;"",Worksheet!AC16,""))</f>
        <v/>
      </c>
      <c r="X21" s="55" t="str">
        <f>IF(Worksheet!V16="%","",IF(Worksheet!AD16&lt;&gt;"",Worksheet!AD16,""))</f>
        <v/>
      </c>
      <c r="Y21" s="53" t="str">
        <f t="shared" si="12"/>
        <v/>
      </c>
      <c r="Z21" s="53" t="str">
        <f t="shared" si="2"/>
        <v>0</v>
      </c>
      <c r="AA21" s="53" t="str">
        <f t="shared" si="13"/>
        <v>DC</v>
      </c>
      <c r="AB21" s="53" t="str">
        <f t="shared" si="3"/>
        <v>DC0</v>
      </c>
      <c r="AC21" s="53" t="str">
        <f>IF(Worksheet!I16&lt;&gt;"",Worksheet!I16,"")</f>
        <v/>
      </c>
      <c r="AD21" s="53" t="str">
        <f t="shared" si="4"/>
        <v/>
      </c>
      <c r="AE21" s="104" t="str">
        <f t="shared" si="14"/>
        <v>DC0</v>
      </c>
      <c r="AF21" s="104" t="e">
        <f>HLOOKUP(AE21,$AH$10:BA21,COUNTIF($AE$7:AE21,"&lt;&gt;"&amp;""),FALSE)</f>
        <v>#N/A</v>
      </c>
      <c r="AG21" s="61" t="e">
        <f t="shared" si="15"/>
        <v>#N/A</v>
      </c>
      <c r="AH21" s="91" t="e">
        <f ca="1">VLOOKUP($AG21,INDIRECT(CONCATENATE($CS21,"!",VLOOKUP($CS21,$AG$3:AH$8,AH$2,FALSE))),1,TRUE)</f>
        <v>#N/A</v>
      </c>
      <c r="AI21" s="91" t="e">
        <f ca="1">VLOOKUP($AG21,INDIRECT(CONCATENATE($CS21,"!",VLOOKUP($CS21,$AG$3:AI$8,AI$2,FALSE))),1,TRUE)</f>
        <v>#N/A</v>
      </c>
      <c r="AJ21" s="91" t="e">
        <f ca="1">VLOOKUP($AG21,INDIRECT(CONCATENATE($CS21,"!",VLOOKUP($CS21,$AG$3:AJ$8,AJ$2,FALSE))),1,TRUE)</f>
        <v>#N/A</v>
      </c>
      <c r="AK21" s="91" t="e">
        <f ca="1">VLOOKUP($AG21,INDIRECT(CONCATENATE($CS21,"!",VLOOKUP($CS21,$AG$3:AK$8,AK$2,FALSE))),1,TRUE)</f>
        <v>#N/A</v>
      </c>
      <c r="AL21" s="91" t="e">
        <f ca="1">VLOOKUP($AG21,INDIRECT(CONCATENATE($CS21,"!",VLOOKUP($CS21,$AG$3:AL$8,AL$2,FALSE))),1,TRUE)</f>
        <v>#N/A</v>
      </c>
      <c r="AM21" s="91" t="e">
        <f ca="1">VLOOKUP($AG21,INDIRECT(CONCATENATE($CS21,"!",VLOOKUP($CS21,$AG$3:AM$8,AM$2,FALSE))),1,TRUE)</f>
        <v>#N/A</v>
      </c>
      <c r="AN21" s="91" t="e">
        <f ca="1">VLOOKUP($AG21,INDIRECT(CONCATENATE($CS21,"!",VLOOKUP($CS21,$AG$3:AN$8,AN$2,FALSE))),1,TRUE)</f>
        <v>#N/A</v>
      </c>
      <c r="AO21" s="91" t="e">
        <f ca="1">VLOOKUP($AG21,INDIRECT(CONCATENATE($CS21,"!",VLOOKUP($CS21,$AG$3:AO$8,AO$2,FALSE))),1,TRUE)</f>
        <v>#N/A</v>
      </c>
      <c r="AP21" s="91" t="e">
        <f ca="1">VLOOKUP($AG21,INDIRECT(CONCATENATE($CS21,"!",VLOOKUP($CS21,$AG$3:AP$8,AP$2,FALSE))),1,TRUE)</f>
        <v>#N/A</v>
      </c>
      <c r="AQ21" s="91" t="e">
        <f ca="1">VLOOKUP($AG21,INDIRECT(CONCATENATE($CS21,"!",VLOOKUP($CS21,$AG$3:AQ$8,AQ$2,FALSE))),1,TRUE)</f>
        <v>#N/A</v>
      </c>
      <c r="AR21" s="91" t="e">
        <f ca="1">VLOOKUP($AG21,INDIRECT(CONCATENATE($CS21,"!",VLOOKUP($CS21,$AG$3:AR$8,AR$2,FALSE))),1,TRUE)</f>
        <v>#N/A</v>
      </c>
      <c r="AS21" s="91" t="e">
        <f ca="1">VLOOKUP($AG21,INDIRECT(CONCATENATE($CS21,"!",VLOOKUP($CS21,$AG$3:AS$8,AS$2,FALSE))),1,TRUE)</f>
        <v>#N/A</v>
      </c>
      <c r="AT21" s="91" t="e">
        <f ca="1">VLOOKUP($AG21,INDIRECT(CONCATENATE($CS21,"!",VLOOKUP($CS21,$AG$3:AT$8,AT$2,FALSE))),1,TRUE)</f>
        <v>#N/A</v>
      </c>
      <c r="AU21" s="91" t="e">
        <f ca="1">VLOOKUP($AG21,INDIRECT(CONCATENATE($CS21,"!",VLOOKUP($CS21,$AG$3:AU$8,AU$2,FALSE))),1,TRUE)</f>
        <v>#N/A</v>
      </c>
      <c r="AV21" s="91" t="e">
        <f ca="1">VLOOKUP($AG21,INDIRECT(CONCATENATE($CS21,"!",VLOOKUP($CS21,$AG$3:AV$8,AV$2,FALSE))),1,TRUE)</f>
        <v>#N/A</v>
      </c>
      <c r="AW21" s="91" t="e">
        <f ca="1">VLOOKUP($AG21,INDIRECT(CONCATENATE($CS21,"!",VLOOKUP($CS21,$AG$3:AW$8,AW$2,FALSE))),1,TRUE)</f>
        <v>#N/A</v>
      </c>
      <c r="AX21" s="91" t="e">
        <f ca="1">VLOOKUP($AG21,INDIRECT(CONCATENATE($CS21,"!",VLOOKUP($CS21,$AG$3:AX$8,AX$2,FALSE))),1,TRUE)</f>
        <v>#N/A</v>
      </c>
      <c r="AY21" s="91" t="e">
        <f ca="1">VLOOKUP($AG21,INDIRECT(CONCATENATE($CS21,"!",VLOOKUP($CS21,$AG$3:AY$8,AY$2,FALSE))),1,TRUE)</f>
        <v>#N/A</v>
      </c>
      <c r="AZ21" s="91" t="e">
        <f ca="1">VLOOKUP($AG21,INDIRECT(CONCATENATE($CS21,"!",VLOOKUP($CS21,$AG$3:AZ$8,AZ$2,FALSE))),1,TRUE)</f>
        <v>#N/A</v>
      </c>
      <c r="BA21" s="91"/>
      <c r="BB21" s="57">
        <f t="shared" si="16"/>
        <v>1</v>
      </c>
      <c r="BC21" s="53">
        <f t="shared" si="16"/>
        <v>1</v>
      </c>
      <c r="BD21" s="53">
        <f t="shared" si="17"/>
        <v>1</v>
      </c>
      <c r="BE21" s="53">
        <f t="shared" si="17"/>
        <v>1</v>
      </c>
      <c r="BF21" s="53">
        <f t="shared" si="18"/>
        <v>1</v>
      </c>
      <c r="BG21" s="53">
        <f t="shared" si="19"/>
        <v>1</v>
      </c>
      <c r="BH21" s="53">
        <f t="shared" si="20"/>
        <v>1</v>
      </c>
      <c r="BI21" s="53">
        <f t="shared" si="5"/>
        <v>1</v>
      </c>
      <c r="BJ21" s="53">
        <f t="shared" si="5"/>
        <v>1</v>
      </c>
      <c r="BK21" s="53">
        <f t="shared" si="5"/>
        <v>1</v>
      </c>
      <c r="BL21" s="53">
        <f t="shared" si="5"/>
        <v>1</v>
      </c>
      <c r="BM21" s="53">
        <f t="shared" si="5"/>
        <v>1</v>
      </c>
      <c r="BN21" s="53">
        <f t="shared" si="5"/>
        <v>1</v>
      </c>
      <c r="BO21" s="53">
        <f t="shared" si="5"/>
        <v>1</v>
      </c>
      <c r="BP21" s="53">
        <f t="shared" si="5"/>
        <v>1</v>
      </c>
      <c r="BQ21" s="53">
        <f t="shared" si="5"/>
        <v>1</v>
      </c>
      <c r="BR21" s="53">
        <f t="shared" si="5"/>
        <v>1</v>
      </c>
      <c r="BS21" s="53">
        <f t="shared" si="21"/>
        <v>1</v>
      </c>
      <c r="BT21" s="53">
        <f t="shared" si="21"/>
        <v>1</v>
      </c>
      <c r="BV21" s="50" t="e">
        <f>HLOOKUP(AE21,$BB$10:BU21,COUNTIF($AE$7:AE21,"&lt;&gt;"&amp;""),FALSE)</f>
        <v>#N/A</v>
      </c>
      <c r="BW21" s="53">
        <f t="shared" si="22"/>
        <v>1</v>
      </c>
      <c r="BX21" s="50" t="str">
        <f t="shared" si="38"/>
        <v/>
      </c>
      <c r="BY21" s="105" t="str">
        <f ca="1">IF(OR(AE21=$BC$10,AE21=$BE$10,AE21=$BL$10,AE21=$BM$10,AE21=$BN$10),VLOOKUP(BX21,INDIRECT(CONCATENATE(CS21,"!",HLOOKUP(AE21,$CV$10:CZ21,DG21,FALSE))),1,TRUE),"")</f>
        <v/>
      </c>
      <c r="BZ21" s="91" t="e">
        <f t="shared" ca="1" si="23"/>
        <v>#N/A</v>
      </c>
      <c r="CA21" s="91" t="e">
        <f t="shared" ca="1" si="24"/>
        <v>#N/A</v>
      </c>
      <c r="CB21" s="91" t="e">
        <f t="shared" ca="1" si="25"/>
        <v>#N/A</v>
      </c>
      <c r="CC21" s="91" t="e">
        <f t="shared" ca="1" si="26"/>
        <v>#N/A</v>
      </c>
      <c r="CD21" s="91" t="e">
        <f t="shared" ca="1" si="27"/>
        <v>#VALUE!</v>
      </c>
      <c r="CE21" s="58">
        <f>Worksheet!L16</f>
        <v>0</v>
      </c>
      <c r="CF21" s="58">
        <f>Worksheet!M16</f>
        <v>0</v>
      </c>
      <c r="CG21" s="58">
        <f>Worksheet!N16</f>
        <v>0</v>
      </c>
      <c r="CH21" s="58">
        <f>Worksheet!O16</f>
        <v>0</v>
      </c>
      <c r="CI21" s="58">
        <f>Worksheet!P16</f>
        <v>0</v>
      </c>
      <c r="CJ21" s="120" t="e">
        <f t="shared" ca="1" si="28"/>
        <v>#VALUE!</v>
      </c>
      <c r="CK21" s="120" t="e">
        <f t="shared" ca="1" si="29"/>
        <v>#VALUE!</v>
      </c>
      <c r="CL21" s="120" t="e">
        <f t="shared" ca="1" si="30"/>
        <v>#VALUE!</v>
      </c>
      <c r="CM21" s="120" t="e">
        <f t="shared" ca="1" si="31"/>
        <v>#VALUE!</v>
      </c>
      <c r="CN21" s="120" t="e">
        <f t="shared" ca="1" si="32"/>
        <v>#VALUE!</v>
      </c>
      <c r="CO21" s="91" t="e">
        <f t="shared" ca="1" si="33"/>
        <v>#N/A</v>
      </c>
      <c r="CP21" s="92">
        <f>Worksheet!T16</f>
        <v>0</v>
      </c>
      <c r="CQ21" t="str">
        <f t="shared" si="34"/>
        <v>1</v>
      </c>
      <c r="CR21" s="103" t="e">
        <f t="shared" si="35"/>
        <v>#N/A</v>
      </c>
      <c r="CS21" t="str">
        <f t="shared" si="36"/>
        <v>Standard1</v>
      </c>
      <c r="CU21" s="99" t="str">
        <f t="shared" ca="1" si="37"/>
        <v>$B$4:$P$1376</v>
      </c>
      <c r="CV21" s="91" t="str">
        <f>VLOOKUP($CS21,$CU$3:CV$8,2,FALSE)</f>
        <v>$I$230:$I$439</v>
      </c>
      <c r="CW21" s="91" t="str">
        <f>VLOOKUP($CS21,$CU$3:CW$8,3,FALSE)</f>
        <v>$I$471:$I$735</v>
      </c>
      <c r="CX21" s="91" t="str">
        <f>VLOOKUP($CS21,$CU$3:CX$8,4,FALSE)</f>
        <v>$I$736:$I$826</v>
      </c>
      <c r="CY21" s="91" t="str">
        <f>VLOOKUP($CS21,$CU$3:CY$8,5,FALSE)</f>
        <v>$I$827:$I$891</v>
      </c>
      <c r="CZ21" s="91" t="str">
        <f>VLOOKUP($CS21,$CU$3:CZ$8,6,FALSE)</f>
        <v>$I$892:$I$960</v>
      </c>
      <c r="DA21" s="91" t="str">
        <f>VLOOKUP($CS21,$CU$3:DA$8,7,FALSE)</f>
        <v>$I$1055:$I$1066</v>
      </c>
      <c r="DB21" s="91" t="str">
        <f>VLOOKUP($CS21,$CU$3:DB$8,8,FALSE)</f>
        <v>$I$1043:$I$1054</v>
      </c>
      <c r="DC21" s="91" t="str">
        <f>VLOOKUP($CS21,$CU$3:DC$8,8,FALSE)</f>
        <v>$I$1043:$I$1054</v>
      </c>
      <c r="DD21" s="91" t="str">
        <f>VLOOKUP($CS21,$CU$3:DD$8,8,FALSE)</f>
        <v>$I$1043:$I$1054</v>
      </c>
      <c r="DE21" s="91" t="str">
        <f>VLOOKUP($CS21,$CU$3:DE$8,8,FALSE)</f>
        <v>$I$1043:$I$1054</v>
      </c>
      <c r="DF21" s="91" t="str">
        <f>VLOOKUP($CS21,$CU$3:DF$8,8,FALSE)</f>
        <v>$I$1043:$I$1054</v>
      </c>
      <c r="DG21">
        <f>COUNTIF($CV$10:CV21,"&lt;&gt;"&amp;"")</f>
        <v>12</v>
      </c>
      <c r="DI21" t="str">
        <f t="shared" si="6"/>
        <v/>
      </c>
      <c r="DJ21" t="e">
        <f t="shared" ca="1" si="7"/>
        <v>#N/A</v>
      </c>
    </row>
    <row r="22" spans="13:114" x14ac:dyDescent="0.25">
      <c r="M22">
        <f>Worksheet!Y17</f>
        <v>7.0000000000000001E-3</v>
      </c>
      <c r="N22">
        <f t="shared" ca="1" si="8"/>
        <v>7.1999999999999994E-4</v>
      </c>
      <c r="O22" s="159" t="str">
        <f t="shared" ca="1" si="1"/>
        <v>0.72</v>
      </c>
      <c r="Q22" s="53" t="str">
        <f t="shared" ca="1" si="9"/>
        <v>DCV0.0013</v>
      </c>
      <c r="R22" t="str">
        <f>IF(Worksheet!J17=$S$2,$S$2,IF(Worksheet!J17=$S$3,$S$3,$S$1))</f>
        <v>5502A</v>
      </c>
      <c r="S22" s="54" t="str">
        <f t="shared" ca="1" si="10"/>
        <v>0.72 mV</v>
      </c>
      <c r="T22" s="50">
        <f t="shared" si="11"/>
        <v>1E-3</v>
      </c>
      <c r="U22" s="55">
        <f>IF(Worksheet!V17="%",ABS(Worksheet!AC17),ABS(Worksheet!X17))</f>
        <v>5</v>
      </c>
      <c r="V22" s="121" t="str">
        <f>IF(Worksheet!V17="%",Worksheet!AD17,Worksheet!V17)</f>
        <v>V</v>
      </c>
      <c r="W22" s="55" t="str">
        <f>IF(Worksheet!V17="%","",IF(Worksheet!AC17&lt;&gt;"",Worksheet!AC17,""))</f>
        <v/>
      </c>
      <c r="X22" s="55" t="str">
        <f>IF(Worksheet!V17="%","",IF(Worksheet!AD17&lt;&gt;"",Worksheet!AD17,""))</f>
        <v/>
      </c>
      <c r="Y22" s="53" t="str">
        <f t="shared" si="12"/>
        <v/>
      </c>
      <c r="Z22" s="53" t="str">
        <f t="shared" si="2"/>
        <v>V</v>
      </c>
      <c r="AA22" s="53" t="str">
        <f t="shared" si="13"/>
        <v>DC</v>
      </c>
      <c r="AB22" s="53" t="str">
        <f t="shared" si="3"/>
        <v>DCV</v>
      </c>
      <c r="AC22" s="53" t="str">
        <f>IF(Worksheet!I17&lt;&gt;"",Worksheet!I17,"")</f>
        <v/>
      </c>
      <c r="AD22" s="53" t="str">
        <f t="shared" si="4"/>
        <v/>
      </c>
      <c r="AE22" s="104" t="str">
        <f t="shared" si="14"/>
        <v>DCV</v>
      </c>
      <c r="AF22" s="104">
        <f ca="1">HLOOKUP(AE22,$AH$10:BA22,COUNTIF($AE$7:AE22,"&lt;&gt;"&amp;""),FALSE)</f>
        <v>3</v>
      </c>
      <c r="AG22" s="61">
        <f t="shared" si="15"/>
        <v>5</v>
      </c>
      <c r="AH22" s="91">
        <f ca="1">VLOOKUP($AG22,INDIRECT(CONCATENATE($CS22,"!",VLOOKUP($CS22,$AG$3:AH$8,AH$2,FALSE))),1,TRUE)</f>
        <v>3</v>
      </c>
      <c r="AI22" s="91">
        <f ca="1">VLOOKUP($AG22,INDIRECT(CONCATENATE($CS22,"!",VLOOKUP($CS22,$AG$3:AI$8,AI$2,FALSE))),1,TRUE)</f>
        <v>3.3</v>
      </c>
      <c r="AJ22" s="91">
        <f ca="1">VLOOKUP($AG22,INDIRECT(CONCATENATE($CS22,"!",VLOOKUP($CS22,$AG$3:AJ$8,AJ$2,FALSE))),1,TRUE)</f>
        <v>3</v>
      </c>
      <c r="AK22" s="91">
        <f ca="1">VLOOKUP($AG22,INDIRECT(CONCATENATE($CS22,"!",VLOOKUP($CS22,$AG$3:AK$8,AK$2,FALSE))),1,TRUE)</f>
        <v>3</v>
      </c>
      <c r="AL22" s="91">
        <f ca="1">VLOOKUP($AG22,INDIRECT(CONCATENATE($CS22,"!",VLOOKUP($CS22,$AG$3:AL$8,AL$2,FALSE))),1,TRUE)</f>
        <v>3.3</v>
      </c>
      <c r="AM22" s="91">
        <f ca="1">VLOOKUP($AG22,INDIRECT(CONCATENATE($CS22,"!",VLOOKUP($CS22,$AG$3:AM$8,AM$2,FALSE))),1,TRUE)</f>
        <v>3.3</v>
      </c>
      <c r="AN22" s="91">
        <f ca="1">VLOOKUP($AG22,INDIRECT(CONCATENATE($CS22,"!",VLOOKUP($CS22,$AG$3:AN$8,AN$2,FALSE))),1,TRUE)</f>
        <v>1.2</v>
      </c>
      <c r="AO22" s="91">
        <f ca="1">VLOOKUP($AG22,INDIRECT(CONCATENATE($CS22,"!",VLOOKUP($CS22,$AG$3:AO$8,AO$2,FALSE))),1,TRUE)</f>
        <v>1</v>
      </c>
      <c r="AP22" s="91" t="e">
        <f ca="1">VLOOKUP($AG22,INDIRECT(CONCATENATE($CS22,"!",VLOOKUP($CS22,$AG$3:AP$8,AP$2,FALSE))),1,TRUE)</f>
        <v>#N/A</v>
      </c>
      <c r="AQ22" s="91" t="e">
        <f ca="1">VLOOKUP($AG22,INDIRECT(CONCATENATE($CS22,"!",VLOOKUP($CS22,$AG$3:AQ$8,AQ$2,FALSE))),1,TRUE)</f>
        <v>#N/A</v>
      </c>
      <c r="AR22" s="91">
        <f ca="1">VLOOKUP($AG22,INDIRECT(CONCATENATE($CS22,"!",VLOOKUP($CS22,$AG$3:AR$8,AR$2,FALSE))),1,TRUE)</f>
        <v>1</v>
      </c>
      <c r="AS22" s="91" t="e">
        <f ca="1">VLOOKUP($AG22,INDIRECT(CONCATENATE($CS22,"!",VLOOKUP($CS22,$AG$3:AS$8,AS$2,FALSE))),1,TRUE)</f>
        <v>#N/A</v>
      </c>
      <c r="AT22" s="91" t="e">
        <f ca="1">VLOOKUP($AG22,INDIRECT(CONCATENATE($CS22,"!",VLOOKUP($CS22,$AG$3:AT$8,AT$2,FALSE))),1,TRUE)</f>
        <v>#N/A</v>
      </c>
      <c r="AU22" s="91">
        <f ca="1">VLOOKUP($AG22,INDIRECT(CONCATENATE($CS22,"!",VLOOKUP($CS22,$AG$3:AU$8,AU$2,FALSE))),1,TRUE)</f>
        <v>-25</v>
      </c>
      <c r="AV22" s="91">
        <f ca="1">VLOOKUP($AG22,INDIRECT(CONCATENATE($CS22,"!",VLOOKUP($CS22,$AG$3:AV$8,AV$2,FALSE))),1,TRUE)</f>
        <v>-30</v>
      </c>
      <c r="AW22" s="91">
        <f ca="1">VLOOKUP($AG22,INDIRECT(CONCATENATE($CS22,"!",VLOOKUP($CS22,$AG$3:AW$8,AW$2,FALSE))),1,TRUE)</f>
        <v>-13</v>
      </c>
      <c r="AX22" s="91">
        <f ca="1">VLOOKUP($AG22,INDIRECT(CONCATENATE($CS22,"!",VLOOKUP($CS22,$AG$3:AX$8,AX$2,FALSE))),1,TRUE)</f>
        <v>-22</v>
      </c>
      <c r="AY22" s="91">
        <f ca="1">VLOOKUP($AG22,INDIRECT(CONCATENATE($CS22,"!",VLOOKUP($CS22,$AG$3:AY$8,AY$2,FALSE))),1,TRUE)</f>
        <v>1.0900000000000001</v>
      </c>
      <c r="AZ22" s="91">
        <f ca="1">VLOOKUP($AG22,INDIRECT(CONCATENATE($CS22,"!",VLOOKUP($CS22,$AG$3:AZ$8,AZ$2,FALSE))),1,TRUE)</f>
        <v>1.0900000000000001</v>
      </c>
      <c r="BA22" s="91"/>
      <c r="BB22" s="57">
        <f t="shared" si="16"/>
        <v>1</v>
      </c>
      <c r="BC22" s="53">
        <f t="shared" si="16"/>
        <v>1</v>
      </c>
      <c r="BD22" s="53">
        <f t="shared" si="17"/>
        <v>1</v>
      </c>
      <c r="BE22" s="53">
        <f t="shared" si="17"/>
        <v>1</v>
      </c>
      <c r="BF22" s="53">
        <f t="shared" si="18"/>
        <v>1</v>
      </c>
      <c r="BG22" s="53">
        <f t="shared" si="19"/>
        <v>1</v>
      </c>
      <c r="BH22" s="53">
        <f t="shared" si="20"/>
        <v>1</v>
      </c>
      <c r="BI22" s="53">
        <f t="shared" si="5"/>
        <v>1</v>
      </c>
      <c r="BJ22" s="53">
        <f t="shared" si="5"/>
        <v>1</v>
      </c>
      <c r="BK22" s="53">
        <f t="shared" si="5"/>
        <v>1</v>
      </c>
      <c r="BL22" s="53">
        <f t="shared" si="5"/>
        <v>1</v>
      </c>
      <c r="BM22" s="53">
        <f t="shared" si="5"/>
        <v>1</v>
      </c>
      <c r="BN22" s="53">
        <f t="shared" si="5"/>
        <v>1</v>
      </c>
      <c r="BO22" s="53">
        <f t="shared" si="5"/>
        <v>1</v>
      </c>
      <c r="BP22" s="53">
        <f t="shared" si="5"/>
        <v>1</v>
      </c>
      <c r="BQ22" s="53">
        <f t="shared" si="5"/>
        <v>1</v>
      </c>
      <c r="BR22" s="53">
        <f t="shared" si="5"/>
        <v>1</v>
      </c>
      <c r="BS22" s="53">
        <f t="shared" si="21"/>
        <v>1</v>
      </c>
      <c r="BT22" s="53">
        <f t="shared" si="21"/>
        <v>1</v>
      </c>
      <c r="BV22" s="50">
        <f>HLOOKUP(AE22,$BB$10:BU22,COUNTIF($AE$7:AE22,"&lt;&gt;"&amp;""),FALSE)</f>
        <v>1</v>
      </c>
      <c r="BW22" s="53">
        <f t="shared" si="22"/>
        <v>1</v>
      </c>
      <c r="BX22" s="50" t="str">
        <f t="shared" si="38"/>
        <v/>
      </c>
      <c r="BY22" s="105" t="str">
        <f ca="1">IF(OR(AE22=$BC$10,AE22=$BE$10,AE22=$BL$10,AE22=$BM$10,AE22=$BN$10),VLOOKUP(BX22,INDIRECT(CONCATENATE(CS22,"!",HLOOKUP(AE22,$CV$10:CZ22,DG22,FALSE))),1,TRUE),"")</f>
        <v/>
      </c>
      <c r="BZ22" s="91">
        <f t="shared" ca="1" si="23"/>
        <v>0.47783999999999999</v>
      </c>
      <c r="CA22" s="91">
        <f t="shared" ca="1" si="24"/>
        <v>4.7829000000000003E-2</v>
      </c>
      <c r="CB22" s="91">
        <f t="shared" ca="1" si="25"/>
        <v>0.47304000000000002</v>
      </c>
      <c r="CC22" s="91">
        <f t="shared" ca="1" si="26"/>
        <v>4.7858999999999999E-2</v>
      </c>
      <c r="CD22" s="91">
        <f t="shared" ca="1" si="27"/>
        <v>1000</v>
      </c>
      <c r="CE22" s="58">
        <f>Worksheet!L17</f>
        <v>0</v>
      </c>
      <c r="CF22" s="58">
        <f>Worksheet!M17</f>
        <v>0</v>
      </c>
      <c r="CG22" s="58">
        <f>Worksheet!N17</f>
        <v>0</v>
      </c>
      <c r="CH22" s="58">
        <f>Worksheet!O17</f>
        <v>0</v>
      </c>
      <c r="CI22" s="58">
        <f>Worksheet!P17</f>
        <v>0</v>
      </c>
      <c r="CJ22" s="120">
        <f t="shared" ca="1" si="28"/>
        <v>0</v>
      </c>
      <c r="CK22" s="120">
        <f t="shared" ca="1" si="29"/>
        <v>0</v>
      </c>
      <c r="CL22" s="120">
        <f t="shared" ca="1" si="30"/>
        <v>0</v>
      </c>
      <c r="CM22" s="120">
        <f t="shared" ca="1" si="31"/>
        <v>0</v>
      </c>
      <c r="CN22" s="120">
        <f t="shared" ca="1" si="32"/>
        <v>0</v>
      </c>
      <c r="CO22" s="91" t="str">
        <f t="shared" ca="1" si="33"/>
        <v>mV</v>
      </c>
      <c r="CP22" s="92" t="str">
        <f>Worksheet!T17</f>
        <v>0.001</v>
      </c>
      <c r="CQ22" t="str">
        <f t="shared" si="34"/>
        <v>0.001</v>
      </c>
      <c r="CR22" s="103">
        <f t="shared" si="35"/>
        <v>1E-3</v>
      </c>
      <c r="CS22" t="str">
        <f t="shared" si="36"/>
        <v>Standard1</v>
      </c>
      <c r="CU22" s="99" t="str">
        <f t="shared" ca="1" si="37"/>
        <v>$B$4:$P$1376</v>
      </c>
      <c r="CV22" s="91" t="str">
        <f>VLOOKUP($CS22,$CU$3:CV$8,2,FALSE)</f>
        <v>$I$230:$I$439</v>
      </c>
      <c r="CW22" s="91" t="str">
        <f>VLOOKUP($CS22,$CU$3:CW$8,3,FALSE)</f>
        <v>$I$471:$I$735</v>
      </c>
      <c r="CX22" s="91" t="str">
        <f>VLOOKUP($CS22,$CU$3:CX$8,4,FALSE)</f>
        <v>$I$736:$I$826</v>
      </c>
      <c r="CY22" s="91" t="str">
        <f>VLOOKUP($CS22,$CU$3:CY$8,5,FALSE)</f>
        <v>$I$827:$I$891</v>
      </c>
      <c r="CZ22" s="91" t="str">
        <f>VLOOKUP($CS22,$CU$3:CZ$8,6,FALSE)</f>
        <v>$I$892:$I$960</v>
      </c>
      <c r="DA22" s="91" t="str">
        <f>VLOOKUP($CS22,$CU$3:DA$8,7,FALSE)</f>
        <v>$I$1055:$I$1066</v>
      </c>
      <c r="DB22" s="91" t="str">
        <f>VLOOKUP($CS22,$CU$3:DB$8,8,FALSE)</f>
        <v>$I$1043:$I$1054</v>
      </c>
      <c r="DC22" s="91" t="str">
        <f>VLOOKUP($CS22,$CU$3:DC$8,8,FALSE)</f>
        <v>$I$1043:$I$1054</v>
      </c>
      <c r="DD22" s="91" t="str">
        <f>VLOOKUP($CS22,$CU$3:DD$8,8,FALSE)</f>
        <v>$I$1043:$I$1054</v>
      </c>
      <c r="DE22" s="91" t="str">
        <f>VLOOKUP($CS22,$CU$3:DE$8,8,FALSE)</f>
        <v>$I$1043:$I$1054</v>
      </c>
      <c r="DF22" s="91" t="str">
        <f>VLOOKUP($CS22,$CU$3:DF$8,8,FALSE)</f>
        <v>$I$1043:$I$1054</v>
      </c>
      <c r="DG22">
        <f>COUNTIF($CV$10:CV22,"&lt;&gt;"&amp;"")</f>
        <v>13</v>
      </c>
      <c r="DI22">
        <f t="shared" si="6"/>
        <v>1</v>
      </c>
      <c r="DJ22">
        <f t="shared" ca="1" si="7"/>
        <v>1E-3</v>
      </c>
    </row>
    <row r="23" spans="13:114" x14ac:dyDescent="0.25">
      <c r="M23">
        <f>Worksheet!Y18</f>
        <v>0.5</v>
      </c>
      <c r="N23">
        <f t="shared" ca="1" si="8"/>
        <v>6.2E-2</v>
      </c>
      <c r="O23" s="159" t="str">
        <f t="shared" ca="1" si="1"/>
        <v>62</v>
      </c>
      <c r="Q23" s="53" t="str">
        <f t="shared" ref="Q23:Q55" ca="1" si="39">CONCATENATE(AE23,CR23,AF23,BY23)</f>
        <v>DCV0.133</v>
      </c>
      <c r="R23" t="str">
        <f>IF(Worksheet!J18=$S$2,$S$2,IF(Worksheet!J18=$S$3,$S$3,$S$1))</f>
        <v>5502A</v>
      </c>
      <c r="S23" s="54" t="str">
        <f t="shared" ca="1" si="10"/>
        <v>62 mV</v>
      </c>
      <c r="T23" s="50">
        <f t="shared" ref="T23:T49" si="40">CR23</f>
        <v>0.1</v>
      </c>
      <c r="U23" s="55">
        <f>IF(Worksheet!V18="%",ABS(Worksheet!AC18),ABS(Worksheet!X18))</f>
        <v>300</v>
      </c>
      <c r="V23" s="121" t="str">
        <f>IF(Worksheet!V18="%",Worksheet!AD18,Worksheet!V18)</f>
        <v>V</v>
      </c>
      <c r="W23" s="55" t="str">
        <f>IF(Worksheet!V18="%","",IF(Worksheet!AC18&lt;&gt;"",Worksheet!AC18,""))</f>
        <v/>
      </c>
      <c r="X23" s="55" t="str">
        <f>IF(Worksheet!V18="%","",IF(Worksheet!AD18&lt;&gt;"",Worksheet!AD18,""))</f>
        <v/>
      </c>
      <c r="Y23" s="53" t="str">
        <f t="shared" ref="Y23:Y49" si="41">IF(OR(LEFT(RIGHT(V23,2),1)="°",LEFT(RIGHT(V23,2),1)="Ω",LEFT(RIGHT(V23,2),1)=Z23),"",LEFT(RIGHT(V23,2),1))</f>
        <v/>
      </c>
      <c r="Z23" s="53" t="str">
        <f t="shared" si="2"/>
        <v>V</v>
      </c>
      <c r="AA23" s="53" t="str">
        <f t="shared" ref="AA23:AA46" si="42">IF(X23&lt;&gt;"","AC","DC")</f>
        <v>DC</v>
      </c>
      <c r="AB23" s="53" t="str">
        <f t="shared" si="3"/>
        <v>DCV</v>
      </c>
      <c r="AC23" s="53" t="str">
        <f>IF(Worksheet!I18&lt;&gt;"",Worksheet!I18,"")</f>
        <v/>
      </c>
      <c r="AD23" s="53" t="str">
        <f t="shared" si="4"/>
        <v/>
      </c>
      <c r="AE23" s="104" t="str">
        <f t="shared" si="14"/>
        <v>DCV</v>
      </c>
      <c r="AF23" s="104">
        <f ca="1">HLOOKUP(AE23,$AH$10:BA23,COUNTIF($AE$7:AE23,"&lt;&gt;"&amp;""),FALSE)</f>
        <v>33</v>
      </c>
      <c r="AG23" s="61">
        <f t="shared" ref="AG23:AG49" si="43">U23*BV23</f>
        <v>300</v>
      </c>
      <c r="AH23" s="91">
        <f ca="1">VLOOKUP($AG23,INDIRECT(CONCATENATE($CS23,"!",VLOOKUP($CS23,$AG$3:AH$8,AH$2,FALSE))),1,TRUE)</f>
        <v>33</v>
      </c>
      <c r="AI23" s="91">
        <f ca="1">VLOOKUP($AG23,INDIRECT(CONCATENATE($CS23,"!",VLOOKUP($CS23,$AG$3:AI$8,AI$2,FALSE))),1,TRUE)</f>
        <v>33</v>
      </c>
      <c r="AJ23" s="91">
        <f ca="1">VLOOKUP($AG23,INDIRECT(CONCATENATE($CS23,"!",VLOOKUP($CS23,$AG$3:AJ$8,AJ$2,FALSE))),1,TRUE)</f>
        <v>20.5</v>
      </c>
      <c r="AK23" s="91">
        <f ca="1">VLOOKUP($AG23,INDIRECT(CONCATENATE($CS23,"!",VLOOKUP($CS23,$AG$3:AK$8,AK$2,FALSE))),1,TRUE)</f>
        <v>11</v>
      </c>
      <c r="AL23" s="91">
        <f ca="1">VLOOKUP($AG23,INDIRECT(CONCATENATE($CS23,"!",VLOOKUP($CS23,$AG$3:AL$8,AL$2,FALSE))),1,TRUE)</f>
        <v>110</v>
      </c>
      <c r="AM23" s="91">
        <f ca="1">VLOOKUP($AG23,INDIRECT(CONCATENATE($CS23,"!",VLOOKUP($CS23,$AG$3:AM$8,AM$2,FALSE))),1,TRUE)</f>
        <v>110</v>
      </c>
      <c r="AN23" s="91">
        <f ca="1">VLOOKUP($AG23,INDIRECT(CONCATENATE($CS23,"!",VLOOKUP($CS23,$AG$3:AN$8,AN$2,FALSE))),1,TRUE)</f>
        <v>120</v>
      </c>
      <c r="AO23" s="91">
        <f ca="1">VLOOKUP($AG23,INDIRECT(CONCATENATE($CS23,"!",VLOOKUP($CS23,$AG$3:AO$8,AO$2,FALSE))),1,TRUE)</f>
        <v>205</v>
      </c>
      <c r="AP23" s="91">
        <f ca="1">VLOOKUP($AG23,INDIRECT(CONCATENATE($CS23,"!",VLOOKUP($CS23,$AG$3:AP$8,AP$2,FALSE))),1,TRUE)</f>
        <v>220</v>
      </c>
      <c r="AQ23" s="91">
        <f ca="1">VLOOKUP($AG23,INDIRECT(CONCATENATE($CS23,"!",VLOOKUP($CS23,$AG$3:AQ$8,AQ$2,FALSE))),1,TRUE)</f>
        <v>150</v>
      </c>
      <c r="AR23" s="91">
        <f ca="1">VLOOKUP($AG23,INDIRECT(CONCATENATE($CS23,"!",VLOOKUP($CS23,$AG$3:AR$8,AR$2,FALSE))),1,TRUE)</f>
        <v>110</v>
      </c>
      <c r="AS23" s="91">
        <f ca="1">VLOOKUP($AG23,INDIRECT(CONCATENATE($CS23,"!",VLOOKUP($CS23,$AG$3:AS$8,AS$2,FALSE))),1,TRUE)</f>
        <v>220</v>
      </c>
      <c r="AT23" s="91">
        <f ca="1">VLOOKUP($AG23,INDIRECT(CONCATENATE($CS23,"!",VLOOKUP($CS23,$AG$3:AT$8,AT$2,FALSE))),1,TRUE)</f>
        <v>150</v>
      </c>
      <c r="AU23" s="91">
        <f ca="1">VLOOKUP($AG23,INDIRECT(CONCATENATE($CS23,"!",VLOOKUP($CS23,$AG$3:AU$8,AU$2,FALSE))),1,TRUE)</f>
        <v>120</v>
      </c>
      <c r="AV23" s="91">
        <f ca="1">VLOOKUP($AG23,INDIRECT(CONCATENATE($CS23,"!",VLOOKUP($CS23,$AG$3:AV$8,AV$2,FALSE))),1,TRUE)</f>
        <v>150</v>
      </c>
      <c r="AW23" s="91">
        <f ca="1">VLOOKUP($AG23,INDIRECT(CONCATENATE($CS23,"!",VLOOKUP($CS23,$AG$3:AW$8,AW$2,FALSE))),1,TRUE)</f>
        <v>248</v>
      </c>
      <c r="AX23" s="91">
        <f ca="1">VLOOKUP($AG23,INDIRECT(CONCATENATE($CS23,"!",VLOOKUP($CS23,$AG$3:AX$8,AX$2,FALSE))),1,TRUE)</f>
        <v>-22</v>
      </c>
      <c r="AY23" s="91">
        <f ca="1">VLOOKUP($AG23,INDIRECT(CONCATENATE($CS23,"!",VLOOKUP($CS23,$AG$3:AY$8,AY$2,FALSE))),1,TRUE)</f>
        <v>109</v>
      </c>
      <c r="AZ23" s="91">
        <f ca="1">VLOOKUP($AG23,INDIRECT(CONCATENATE($CS23,"!",VLOOKUP($CS23,$AG$3:AZ$8,AZ$2,FALSE))),1,TRUE)</f>
        <v>109</v>
      </c>
      <c r="BA23" s="91"/>
      <c r="BB23" s="57">
        <f t="shared" si="16"/>
        <v>1</v>
      </c>
      <c r="BC23" s="53">
        <f t="shared" si="16"/>
        <v>1</v>
      </c>
      <c r="BD23" s="53">
        <f t="shared" si="17"/>
        <v>1</v>
      </c>
      <c r="BE23" s="53">
        <f t="shared" si="17"/>
        <v>1</v>
      </c>
      <c r="BF23" s="53">
        <f t="shared" si="18"/>
        <v>1</v>
      </c>
      <c r="BG23" s="53">
        <f t="shared" si="19"/>
        <v>1</v>
      </c>
      <c r="BH23" s="53">
        <f t="shared" si="20"/>
        <v>1</v>
      </c>
      <c r="BI23" s="53">
        <f t="shared" si="5"/>
        <v>1</v>
      </c>
      <c r="BJ23" s="53">
        <f t="shared" si="5"/>
        <v>1</v>
      </c>
      <c r="BK23" s="53">
        <f t="shared" si="5"/>
        <v>1</v>
      </c>
      <c r="BL23" s="53">
        <f t="shared" si="5"/>
        <v>1</v>
      </c>
      <c r="BM23" s="53">
        <f t="shared" si="5"/>
        <v>1</v>
      </c>
      <c r="BN23" s="53">
        <f t="shared" si="5"/>
        <v>1</v>
      </c>
      <c r="BO23" s="53">
        <f t="shared" si="5"/>
        <v>1</v>
      </c>
      <c r="BP23" s="53">
        <f t="shared" si="5"/>
        <v>1</v>
      </c>
      <c r="BQ23" s="53">
        <f t="shared" si="5"/>
        <v>1</v>
      </c>
      <c r="BR23" s="53">
        <f t="shared" si="5"/>
        <v>1</v>
      </c>
      <c r="BS23" s="53">
        <f t="shared" si="21"/>
        <v>1</v>
      </c>
      <c r="BT23" s="53">
        <f t="shared" si="21"/>
        <v>1</v>
      </c>
      <c r="BV23" s="50">
        <f>HLOOKUP(AE23,$BB$10:BU23,COUNTIF($AE$7:AE23,"&lt;&gt;"&amp;""),FALSE)</f>
        <v>1</v>
      </c>
      <c r="BW23" s="53">
        <f t="shared" si="22"/>
        <v>1</v>
      </c>
      <c r="BX23" s="50" t="str">
        <f t="shared" si="38"/>
        <v/>
      </c>
      <c r="BY23" s="105" t="str">
        <f ca="1">IF(OR(AE23=$BC$10,AE23=$BE$10,AE23=$BL$10,AE23=$BM$10,AE23=$BN$10),VLOOKUP(BX23,INDIRECT(CONCATENATE(CS23,"!",HLOOKUP(AE23,$CV$10:CZ23,DG23,FALSE))),1,TRUE),"")</f>
        <v/>
      </c>
      <c r="BZ23" s="91">
        <f t="shared" ca="1" si="23"/>
        <v>57.653999999999996</v>
      </c>
      <c r="CA23" s="91">
        <f t="shared" ca="1" si="24"/>
        <v>1.2973999999999999E-2</v>
      </c>
      <c r="CB23" s="91">
        <f t="shared" ca="1" si="25"/>
        <v>57.637</v>
      </c>
      <c r="CC23" s="91">
        <f t="shared" ca="1" si="26"/>
        <v>1.2872E-2</v>
      </c>
      <c r="CD23" s="91">
        <f t="shared" ca="1" si="27"/>
        <v>1000</v>
      </c>
      <c r="CE23" s="58">
        <f>Worksheet!L18</f>
        <v>0</v>
      </c>
      <c r="CF23" s="58">
        <f>Worksheet!M18</f>
        <v>0</v>
      </c>
      <c r="CG23" s="58">
        <f>Worksheet!N18</f>
        <v>0</v>
      </c>
      <c r="CH23" s="58">
        <f>Worksheet!O18</f>
        <v>0</v>
      </c>
      <c r="CI23" s="58">
        <f>Worksheet!P18</f>
        <v>0</v>
      </c>
      <c r="CJ23" s="120">
        <f t="shared" ca="1" si="28"/>
        <v>0</v>
      </c>
      <c r="CK23" s="120">
        <f t="shared" ca="1" si="29"/>
        <v>0</v>
      </c>
      <c r="CL23" s="120">
        <f t="shared" ca="1" si="30"/>
        <v>0</v>
      </c>
      <c r="CM23" s="120">
        <f t="shared" ca="1" si="31"/>
        <v>0</v>
      </c>
      <c r="CN23" s="120">
        <f t="shared" ca="1" si="32"/>
        <v>0</v>
      </c>
      <c r="CO23" s="91" t="str">
        <f t="shared" ref="CO23:CO49" ca="1" si="44">VLOOKUP(Q23,INDIRECT(CONCATENATE(CS23,"!",$CU23)),7,FALSE)</f>
        <v>mV</v>
      </c>
      <c r="CP23" s="92" t="str">
        <f>Worksheet!T18</f>
        <v>0.1</v>
      </c>
      <c r="CQ23" t="str">
        <f t="shared" si="34"/>
        <v>0.1</v>
      </c>
      <c r="CR23" s="103">
        <f t="shared" ref="CR23:CR49" si="45">VALUE(CQ23)*BV23</f>
        <v>0.1</v>
      </c>
      <c r="CS23" t="str">
        <f t="shared" si="36"/>
        <v>Standard1</v>
      </c>
      <c r="CU23" s="99" t="str">
        <f t="shared" ref="CU23:CU49" ca="1" si="46">ADDRESS(4,2,1)&amp;":"&amp;ADDRESS(COUNTIF(INDIRECT(CONCATENATE(CS23,"!","C:C")),"&lt;&gt;"&amp;""),16,1)</f>
        <v>$B$4:$P$1376</v>
      </c>
      <c r="CV23" s="91" t="str">
        <f>VLOOKUP($CS23,$CU$3:CV$8,2,FALSE)</f>
        <v>$I$230:$I$439</v>
      </c>
      <c r="CW23" s="91" t="str">
        <f>VLOOKUP($CS23,$CU$3:CW$8,3,FALSE)</f>
        <v>$I$471:$I$735</v>
      </c>
      <c r="CX23" s="91" t="str">
        <f>VLOOKUP($CS23,$CU$3:CX$8,4,FALSE)</f>
        <v>$I$736:$I$826</v>
      </c>
      <c r="CY23" s="91" t="str">
        <f>VLOOKUP($CS23,$CU$3:CY$8,5,FALSE)</f>
        <v>$I$827:$I$891</v>
      </c>
      <c r="CZ23" s="91" t="str">
        <f>VLOOKUP($CS23,$CU$3:CZ$8,6,FALSE)</f>
        <v>$I$892:$I$960</v>
      </c>
      <c r="DA23" s="91" t="str">
        <f>VLOOKUP($CS23,$CU$3:DA$8,7,FALSE)</f>
        <v>$I$1055:$I$1066</v>
      </c>
      <c r="DB23" s="91" t="str">
        <f>VLOOKUP($CS23,$CU$3:DB$8,8,FALSE)</f>
        <v>$I$1043:$I$1054</v>
      </c>
      <c r="DC23" s="91" t="str">
        <f>VLOOKUP($CS23,$CU$3:DC$8,8,FALSE)</f>
        <v>$I$1043:$I$1054</v>
      </c>
      <c r="DD23" s="91" t="str">
        <f>VLOOKUP($CS23,$CU$3:DD$8,8,FALSE)</f>
        <v>$I$1043:$I$1054</v>
      </c>
      <c r="DE23" s="91" t="str">
        <f>VLOOKUP($CS23,$CU$3:DE$8,8,FALSE)</f>
        <v>$I$1043:$I$1054</v>
      </c>
      <c r="DF23" s="91" t="str">
        <f>VLOOKUP($CS23,$CU$3:DF$8,8,FALSE)</f>
        <v>$I$1043:$I$1054</v>
      </c>
      <c r="DG23">
        <f>COUNTIF($CV$10:CV23,"&lt;&gt;"&amp;"")</f>
        <v>14</v>
      </c>
      <c r="DI23">
        <f t="shared" si="6"/>
        <v>1</v>
      </c>
      <c r="DJ23">
        <f t="shared" ca="1" si="7"/>
        <v>1E-3</v>
      </c>
    </row>
    <row r="24" spans="13:114" x14ac:dyDescent="0.25">
      <c r="M24">
        <f>Worksheet!Y19</f>
        <v>3</v>
      </c>
      <c r="N24">
        <f t="shared" ca="1" si="8"/>
        <v>0.57999999999999996</v>
      </c>
      <c r="O24" s="159" t="str">
        <f t="shared" ca="1" si="1"/>
        <v>580</v>
      </c>
      <c r="Q24" s="53" t="str">
        <f t="shared" ca="1" si="39"/>
        <v>DCV11000</v>
      </c>
      <c r="R24" t="str">
        <f>IF(Worksheet!J19=$S$2,$S$2,IF(Worksheet!J19=$S$3,$S$3,$S$1))</f>
        <v>5502A</v>
      </c>
      <c r="S24" s="54" t="str">
        <f t="shared" ca="1" si="10"/>
        <v>580 mV</v>
      </c>
      <c r="T24" s="50">
        <f t="shared" si="40"/>
        <v>1</v>
      </c>
      <c r="U24" s="55">
        <f>IF(Worksheet!V19="%",ABS(Worksheet!AC19),ABS(Worksheet!X19))</f>
        <v>1000</v>
      </c>
      <c r="V24" s="121" t="str">
        <f>IF(Worksheet!V19="%",Worksheet!AD19,Worksheet!V19)</f>
        <v>V</v>
      </c>
      <c r="W24" s="55" t="str">
        <f>IF(Worksheet!V19="%","",IF(Worksheet!AC19&lt;&gt;"",Worksheet!AC19,""))</f>
        <v/>
      </c>
      <c r="X24" s="55" t="str">
        <f>IF(Worksheet!V19="%","",IF(Worksheet!AD19&lt;&gt;"",Worksheet!AD19,""))</f>
        <v/>
      </c>
      <c r="Y24" s="53" t="str">
        <f t="shared" si="41"/>
        <v/>
      </c>
      <c r="Z24" s="53" t="str">
        <f t="shared" si="2"/>
        <v>V</v>
      </c>
      <c r="AA24" s="53" t="str">
        <f t="shared" si="42"/>
        <v>DC</v>
      </c>
      <c r="AB24" s="53" t="str">
        <f t="shared" si="3"/>
        <v>DCV</v>
      </c>
      <c r="AC24" s="53" t="str">
        <f>IF(Worksheet!I19&lt;&gt;"",Worksheet!I19,"")</f>
        <v/>
      </c>
      <c r="AD24" s="53" t="str">
        <f t="shared" si="4"/>
        <v/>
      </c>
      <c r="AE24" s="104" t="str">
        <f t="shared" si="14"/>
        <v>DCV</v>
      </c>
      <c r="AF24" s="104">
        <f ca="1">HLOOKUP(AE24,$AH$10:BA24,COUNTIF($AE$7:AE24,"&lt;&gt;"&amp;""),FALSE)</f>
        <v>1000</v>
      </c>
      <c r="AG24" s="61">
        <f t="shared" si="43"/>
        <v>1000</v>
      </c>
      <c r="AH24" s="91">
        <f ca="1">VLOOKUP($AG24,INDIRECT(CONCATENATE($CS24,"!",VLOOKUP($CS24,$AG$3:AH$8,AH$2,FALSE))),1,TRUE)</f>
        <v>1000</v>
      </c>
      <c r="AI24" s="91">
        <f ca="1">VLOOKUP($AG24,INDIRECT(CONCATENATE($CS24,"!",VLOOKUP($CS24,$AG$3:AI$8,AI$2,FALSE))),1,TRUE)</f>
        <v>330</v>
      </c>
      <c r="AJ24" s="91">
        <f ca="1">VLOOKUP($AG24,INDIRECT(CONCATENATE($CS24,"!",VLOOKUP($CS24,$AG$3:AJ$8,AJ$2,FALSE))),1,TRUE)</f>
        <v>20.5</v>
      </c>
      <c r="AK24" s="91">
        <f ca="1">VLOOKUP($AG24,INDIRECT(CONCATENATE($CS24,"!",VLOOKUP($CS24,$AG$3:AK$8,AK$2,FALSE))),1,TRUE)</f>
        <v>11</v>
      </c>
      <c r="AL24" s="91">
        <f ca="1">VLOOKUP($AG24,INDIRECT(CONCATENATE($CS24,"!",VLOOKUP($CS24,$AG$3:AL$8,AL$2,FALSE))),1,TRUE)</f>
        <v>330</v>
      </c>
      <c r="AM24" s="91">
        <f ca="1">VLOOKUP($AG24,INDIRECT(CONCATENATE($CS24,"!",VLOOKUP($CS24,$AG$3:AM$8,AM$2,FALSE))),1,TRUE)</f>
        <v>110</v>
      </c>
      <c r="AN24" s="91">
        <f ca="1">VLOOKUP($AG24,INDIRECT(CONCATENATE($CS24,"!",VLOOKUP($CS24,$AG$3:AN$8,AN$2,FALSE))),1,TRUE)</f>
        <v>120</v>
      </c>
      <c r="AO24" s="91">
        <f ca="1">VLOOKUP($AG24,INDIRECT(CONCATENATE($CS24,"!",VLOOKUP($CS24,$AG$3:AO$8,AO$2,FALSE))),1,TRUE)</f>
        <v>205</v>
      </c>
      <c r="AP24" s="91">
        <f ca="1">VLOOKUP($AG24,INDIRECT(CONCATENATE($CS24,"!",VLOOKUP($CS24,$AG$3:AP$8,AP$2,FALSE))),1,TRUE)</f>
        <v>410</v>
      </c>
      <c r="AQ24" s="91">
        <f ca="1">VLOOKUP($AG24,INDIRECT(CONCATENATE($CS24,"!",VLOOKUP($CS24,$AG$3:AQ$8,AQ$2,FALSE))),1,TRUE)</f>
        <v>550</v>
      </c>
      <c r="AR24" s="91">
        <f ca="1">VLOOKUP($AG24,INDIRECT(CONCATENATE($CS24,"!",VLOOKUP($CS24,$AG$3:AR$8,AR$2,FALSE))),1,TRUE)</f>
        <v>110</v>
      </c>
      <c r="AS24" s="91">
        <f ca="1">VLOOKUP($AG24,INDIRECT(CONCATENATE($CS24,"!",VLOOKUP($CS24,$AG$3:AS$8,AS$2,FALSE))),1,TRUE)</f>
        <v>220</v>
      </c>
      <c r="AT24" s="91">
        <f ca="1">VLOOKUP($AG24,INDIRECT(CONCATENATE($CS24,"!",VLOOKUP($CS24,$AG$3:AT$8,AT$2,FALSE))),1,TRUE)</f>
        <v>550</v>
      </c>
      <c r="AU24" s="91">
        <f ca="1">VLOOKUP($AG24,INDIRECT(CONCATENATE($CS24,"!",VLOOKUP($CS24,$AG$3:AU$8,AU$2,FALSE))),1,TRUE)</f>
        <v>1000</v>
      </c>
      <c r="AV24" s="91">
        <f ca="1">VLOOKUP($AG24,INDIRECT(CONCATENATE($CS24,"!",VLOOKUP($CS24,$AG$3:AV$8,AV$2,FALSE))),1,TRUE)</f>
        <v>760</v>
      </c>
      <c r="AW24" s="91">
        <f ca="1">VLOOKUP($AG24,INDIRECT(CONCATENATE($CS24,"!",VLOOKUP($CS24,$AG$3:AW$8,AW$2,FALSE))),1,TRUE)</f>
        <v>248</v>
      </c>
      <c r="AX24" s="91">
        <f ca="1">VLOOKUP($AG24,INDIRECT(CONCATENATE($CS24,"!",VLOOKUP($CS24,$AG$3:AX$8,AX$2,FALSE))),1,TRUE)</f>
        <v>302</v>
      </c>
      <c r="AY24" s="91">
        <f ca="1">VLOOKUP($AG24,INDIRECT(CONCATENATE($CS24,"!",VLOOKUP($CS24,$AG$3:AY$8,AY$2,FALSE))),1,TRUE)</f>
        <v>330</v>
      </c>
      <c r="AZ24" s="91">
        <f ca="1">VLOOKUP($AG24,INDIRECT(CONCATENATE($CS24,"!",VLOOKUP($CS24,$AG$3:AZ$8,AZ$2,FALSE))),1,TRUE)</f>
        <v>990</v>
      </c>
      <c r="BA24" s="91"/>
      <c r="BB24" s="57">
        <f t="shared" si="16"/>
        <v>1</v>
      </c>
      <c r="BC24" s="53">
        <f t="shared" si="16"/>
        <v>1</v>
      </c>
      <c r="BD24" s="53">
        <f t="shared" si="17"/>
        <v>1</v>
      </c>
      <c r="BE24" s="53">
        <f t="shared" si="17"/>
        <v>1</v>
      </c>
      <c r="BF24" s="53">
        <f t="shared" si="18"/>
        <v>1</v>
      </c>
      <c r="BG24" s="53">
        <f t="shared" si="19"/>
        <v>1</v>
      </c>
      <c r="BH24" s="53">
        <f t="shared" si="20"/>
        <v>1</v>
      </c>
      <c r="BI24" s="53">
        <f t="shared" si="5"/>
        <v>1</v>
      </c>
      <c r="BJ24" s="53">
        <f t="shared" si="5"/>
        <v>1</v>
      </c>
      <c r="BK24" s="53">
        <f t="shared" si="5"/>
        <v>1</v>
      </c>
      <c r="BL24" s="53">
        <f t="shared" si="5"/>
        <v>1</v>
      </c>
      <c r="BM24" s="53">
        <f t="shared" si="5"/>
        <v>1</v>
      </c>
      <c r="BN24" s="53">
        <f t="shared" si="5"/>
        <v>1</v>
      </c>
      <c r="BO24" s="53">
        <f t="shared" si="5"/>
        <v>1</v>
      </c>
      <c r="BP24" s="53">
        <f t="shared" si="5"/>
        <v>1</v>
      </c>
      <c r="BQ24" s="53">
        <f t="shared" si="5"/>
        <v>1</v>
      </c>
      <c r="BR24" s="53">
        <f t="shared" si="5"/>
        <v>1</v>
      </c>
      <c r="BS24" s="53">
        <f t="shared" si="21"/>
        <v>1</v>
      </c>
      <c r="BT24" s="53">
        <f t="shared" si="21"/>
        <v>1</v>
      </c>
      <c r="BV24" s="50">
        <f>HLOOKUP(AE24,$BB$10:BU24,COUNTIF($AE$7:AE24,"&lt;&gt;"&amp;""),FALSE)</f>
        <v>1</v>
      </c>
      <c r="BW24" s="53">
        <f t="shared" si="22"/>
        <v>1</v>
      </c>
      <c r="BX24" s="50" t="str">
        <f t="shared" si="38"/>
        <v/>
      </c>
      <c r="BY24" s="105" t="str">
        <f ca="1">IF(OR(AE24=$BC$10,AE24=$BE$10,AE24=$BL$10,AE24=$BM$10,AE24=$BN$10),VLOOKUP(BX24,INDIRECT(CONCATENATE(CS24,"!",HLOOKUP(AE24,$CV$10:CZ24,DG24,FALSE))),1,TRUE),"")</f>
        <v/>
      </c>
      <c r="BZ24" s="91">
        <f t="shared" ca="1" si="23"/>
        <v>578.9</v>
      </c>
      <c r="CA24" s="91">
        <f t="shared" ca="1" si="24"/>
        <v>5.3112000000000003E-3</v>
      </c>
      <c r="CB24" s="91">
        <f t="shared" ca="1" si="25"/>
        <v>578.86</v>
      </c>
      <c r="CC24" s="91">
        <f t="shared" ca="1" si="26"/>
        <v>4.8152999999999998E-3</v>
      </c>
      <c r="CD24" s="91">
        <f t="shared" ca="1" si="27"/>
        <v>1000</v>
      </c>
      <c r="CE24" s="58">
        <f>Worksheet!L19</f>
        <v>0</v>
      </c>
      <c r="CF24" s="58">
        <f>Worksheet!M19</f>
        <v>0</v>
      </c>
      <c r="CG24" s="58">
        <f>Worksheet!N19</f>
        <v>0</v>
      </c>
      <c r="CH24" s="58">
        <f>Worksheet!O19</f>
        <v>0</v>
      </c>
      <c r="CI24" s="58">
        <f>Worksheet!P19</f>
        <v>0</v>
      </c>
      <c r="CJ24" s="120">
        <f t="shared" ca="1" si="28"/>
        <v>0</v>
      </c>
      <c r="CK24" s="120">
        <f t="shared" ca="1" si="29"/>
        <v>0</v>
      </c>
      <c r="CL24" s="120">
        <f t="shared" ca="1" si="30"/>
        <v>0</v>
      </c>
      <c r="CM24" s="120">
        <f t="shared" ca="1" si="31"/>
        <v>0</v>
      </c>
      <c r="CN24" s="120">
        <f t="shared" ca="1" si="32"/>
        <v>0</v>
      </c>
      <c r="CO24" s="91" t="str">
        <f t="shared" ca="1" si="44"/>
        <v>mV</v>
      </c>
      <c r="CP24" s="92" t="str">
        <f>Worksheet!T19</f>
        <v>1</v>
      </c>
      <c r="CQ24" t="str">
        <f t="shared" si="34"/>
        <v>1</v>
      </c>
      <c r="CR24" s="103">
        <f t="shared" si="45"/>
        <v>1</v>
      </c>
      <c r="CS24" t="str">
        <f t="shared" si="36"/>
        <v>Standard1</v>
      </c>
      <c r="CU24" s="99" t="str">
        <f t="shared" ca="1" si="46"/>
        <v>$B$4:$P$1376</v>
      </c>
      <c r="CV24" s="91" t="str">
        <f>VLOOKUP($CS24,$CU$3:CV$8,2,FALSE)</f>
        <v>$I$230:$I$439</v>
      </c>
      <c r="CW24" s="91" t="str">
        <f>VLOOKUP($CS24,$CU$3:CW$8,3,FALSE)</f>
        <v>$I$471:$I$735</v>
      </c>
      <c r="CX24" s="91" t="str">
        <f>VLOOKUP($CS24,$CU$3:CX$8,4,FALSE)</f>
        <v>$I$736:$I$826</v>
      </c>
      <c r="CY24" s="91" t="str">
        <f>VLOOKUP($CS24,$CU$3:CY$8,5,FALSE)</f>
        <v>$I$827:$I$891</v>
      </c>
      <c r="CZ24" s="91" t="str">
        <f>VLOOKUP($CS24,$CU$3:CZ$8,6,FALSE)</f>
        <v>$I$892:$I$960</v>
      </c>
      <c r="DA24" s="91" t="str">
        <f>VLOOKUP($CS24,$CU$3:DA$8,7,FALSE)</f>
        <v>$I$1055:$I$1066</v>
      </c>
      <c r="DB24" s="91" t="str">
        <f>VLOOKUP($CS24,$CU$3:DB$8,8,FALSE)</f>
        <v>$I$1043:$I$1054</v>
      </c>
      <c r="DC24" s="91" t="str">
        <f>VLOOKUP($CS24,$CU$3:DC$8,8,FALSE)</f>
        <v>$I$1043:$I$1054</v>
      </c>
      <c r="DD24" s="91" t="str">
        <f>VLOOKUP($CS24,$CU$3:DD$8,8,FALSE)</f>
        <v>$I$1043:$I$1054</v>
      </c>
      <c r="DE24" s="91" t="str">
        <f>VLOOKUP($CS24,$CU$3:DE$8,8,FALSE)</f>
        <v>$I$1043:$I$1054</v>
      </c>
      <c r="DF24" s="91" t="str">
        <f>VLOOKUP($CS24,$CU$3:DF$8,8,FALSE)</f>
        <v>$I$1043:$I$1054</v>
      </c>
      <c r="DG24">
        <f>COUNTIF($CV$10:CV24,"&lt;&gt;"&amp;"")</f>
        <v>15</v>
      </c>
      <c r="DI24">
        <f t="shared" si="6"/>
        <v>1</v>
      </c>
      <c r="DJ24">
        <f t="shared" ca="1" si="7"/>
        <v>1E-3</v>
      </c>
    </row>
    <row r="25" spans="13:114" x14ac:dyDescent="0.25">
      <c r="M25">
        <f>Worksheet!Y20</f>
        <v>3</v>
      </c>
      <c r="N25">
        <f t="shared" ca="1" si="8"/>
        <v>0.57999999999999996</v>
      </c>
      <c r="O25" s="159" t="str">
        <f t="shared" ca="1" si="1"/>
        <v>580</v>
      </c>
      <c r="Q25" s="53" t="str">
        <f t="shared" ca="1" si="39"/>
        <v>DCV11000</v>
      </c>
      <c r="R25" t="str">
        <f>IF(Worksheet!J20=$S$2,$S$2,IF(Worksheet!J20=$S$3,$S$3,$S$1))</f>
        <v>5502A</v>
      </c>
      <c r="S25" s="54" t="str">
        <f t="shared" ca="1" si="10"/>
        <v>580 mV</v>
      </c>
      <c r="T25" s="50">
        <f t="shared" si="40"/>
        <v>1</v>
      </c>
      <c r="U25" s="55">
        <f>IF(Worksheet!V20="%",ABS(Worksheet!AC20),ABS(Worksheet!X20))</f>
        <v>1000</v>
      </c>
      <c r="V25" s="121" t="str">
        <f>IF(Worksheet!V20="%",Worksheet!AD20,Worksheet!V20)</f>
        <v>V</v>
      </c>
      <c r="W25" s="55" t="str">
        <f>IF(Worksheet!V20="%","",IF(Worksheet!AC20&lt;&gt;"",Worksheet!AC20,""))</f>
        <v/>
      </c>
      <c r="X25" s="55" t="str">
        <f>IF(Worksheet!V20="%","",IF(Worksheet!AD20&lt;&gt;"",Worksheet!AD20,""))</f>
        <v/>
      </c>
      <c r="Y25" s="53" t="str">
        <f t="shared" si="41"/>
        <v/>
      </c>
      <c r="Z25" s="53" t="str">
        <f t="shared" si="2"/>
        <v>V</v>
      </c>
      <c r="AA25" s="53" t="str">
        <f t="shared" si="42"/>
        <v>DC</v>
      </c>
      <c r="AB25" s="53" t="str">
        <f t="shared" si="3"/>
        <v>DCV</v>
      </c>
      <c r="AC25" s="53" t="str">
        <f>IF(Worksheet!I20&lt;&gt;"",Worksheet!I20,"")</f>
        <v/>
      </c>
      <c r="AD25" s="53" t="str">
        <f t="shared" si="4"/>
        <v/>
      </c>
      <c r="AE25" s="104" t="str">
        <f t="shared" si="14"/>
        <v>DCV</v>
      </c>
      <c r="AF25" s="104">
        <f ca="1">HLOOKUP(AE25,$AH$10:BA25,COUNTIF($AE$7:AE25,"&lt;&gt;"&amp;""),FALSE)</f>
        <v>1000</v>
      </c>
      <c r="AG25" s="61">
        <f t="shared" si="43"/>
        <v>1000</v>
      </c>
      <c r="AH25" s="91">
        <f ca="1">VLOOKUP($AG25,INDIRECT(CONCATENATE($CS25,"!",VLOOKUP($CS25,$AG$3:AH$8,AH$2,FALSE))),1,TRUE)</f>
        <v>1000</v>
      </c>
      <c r="AI25" s="91">
        <f ca="1">VLOOKUP($AG25,INDIRECT(CONCATENATE($CS25,"!",VLOOKUP($CS25,$AG$3:AI$8,AI$2,FALSE))),1,TRUE)</f>
        <v>330</v>
      </c>
      <c r="AJ25" s="91">
        <f ca="1">VLOOKUP($AG25,INDIRECT(CONCATENATE($CS25,"!",VLOOKUP($CS25,$AG$3:AJ$8,AJ$2,FALSE))),1,TRUE)</f>
        <v>20.5</v>
      </c>
      <c r="AK25" s="91">
        <f ca="1">VLOOKUP($AG25,INDIRECT(CONCATENATE($CS25,"!",VLOOKUP($CS25,$AG$3:AK$8,AK$2,FALSE))),1,TRUE)</f>
        <v>11</v>
      </c>
      <c r="AL25" s="91">
        <f ca="1">VLOOKUP($AG25,INDIRECT(CONCATENATE($CS25,"!",VLOOKUP($CS25,$AG$3:AL$8,AL$2,FALSE))),1,TRUE)</f>
        <v>330</v>
      </c>
      <c r="AM25" s="91">
        <f ca="1">VLOOKUP($AG25,INDIRECT(CONCATENATE($CS25,"!",VLOOKUP($CS25,$AG$3:AM$8,AM$2,FALSE))),1,TRUE)</f>
        <v>110</v>
      </c>
      <c r="AN25" s="91">
        <f ca="1">VLOOKUP($AG25,INDIRECT(CONCATENATE($CS25,"!",VLOOKUP($CS25,$AG$3:AN$8,AN$2,FALSE))),1,TRUE)</f>
        <v>120</v>
      </c>
      <c r="AO25" s="91">
        <f ca="1">VLOOKUP($AG25,INDIRECT(CONCATENATE($CS25,"!",VLOOKUP($CS25,$AG$3:AO$8,AO$2,FALSE))),1,TRUE)</f>
        <v>205</v>
      </c>
      <c r="AP25" s="91">
        <f ca="1">VLOOKUP($AG25,INDIRECT(CONCATENATE($CS25,"!",VLOOKUP($CS25,$AG$3:AP$8,AP$2,FALSE))),1,TRUE)</f>
        <v>410</v>
      </c>
      <c r="AQ25" s="91">
        <f ca="1">VLOOKUP($AG25,INDIRECT(CONCATENATE($CS25,"!",VLOOKUP($CS25,$AG$3:AQ$8,AQ$2,FALSE))),1,TRUE)</f>
        <v>550</v>
      </c>
      <c r="AR25" s="91">
        <f ca="1">VLOOKUP($AG25,INDIRECT(CONCATENATE($CS25,"!",VLOOKUP($CS25,$AG$3:AR$8,AR$2,FALSE))),1,TRUE)</f>
        <v>110</v>
      </c>
      <c r="AS25" s="91">
        <f ca="1">VLOOKUP($AG25,INDIRECT(CONCATENATE($CS25,"!",VLOOKUP($CS25,$AG$3:AS$8,AS$2,FALSE))),1,TRUE)</f>
        <v>220</v>
      </c>
      <c r="AT25" s="91">
        <f ca="1">VLOOKUP($AG25,INDIRECT(CONCATENATE($CS25,"!",VLOOKUP($CS25,$AG$3:AT$8,AT$2,FALSE))),1,TRUE)</f>
        <v>550</v>
      </c>
      <c r="AU25" s="91">
        <f ca="1">VLOOKUP($AG25,INDIRECT(CONCATENATE($CS25,"!",VLOOKUP($CS25,$AG$3:AU$8,AU$2,FALSE))),1,TRUE)</f>
        <v>1000</v>
      </c>
      <c r="AV25" s="91">
        <f ca="1">VLOOKUP($AG25,INDIRECT(CONCATENATE($CS25,"!",VLOOKUP($CS25,$AG$3:AV$8,AV$2,FALSE))),1,TRUE)</f>
        <v>760</v>
      </c>
      <c r="AW25" s="91">
        <f ca="1">VLOOKUP($AG25,INDIRECT(CONCATENATE($CS25,"!",VLOOKUP($CS25,$AG$3:AW$8,AW$2,FALSE))),1,TRUE)</f>
        <v>248</v>
      </c>
      <c r="AX25" s="91">
        <f ca="1">VLOOKUP($AG25,INDIRECT(CONCATENATE($CS25,"!",VLOOKUP($CS25,$AG$3:AX$8,AX$2,FALSE))),1,TRUE)</f>
        <v>302</v>
      </c>
      <c r="AY25" s="91">
        <f ca="1">VLOOKUP($AG25,INDIRECT(CONCATENATE($CS25,"!",VLOOKUP($CS25,$AG$3:AY$8,AY$2,FALSE))),1,TRUE)</f>
        <v>330</v>
      </c>
      <c r="AZ25" s="91">
        <f ca="1">VLOOKUP($AG25,INDIRECT(CONCATENATE($CS25,"!",VLOOKUP($CS25,$AG$3:AZ$8,AZ$2,FALSE))),1,TRUE)</f>
        <v>990</v>
      </c>
      <c r="BA25" s="91"/>
      <c r="BB25" s="57">
        <f t="shared" si="16"/>
        <v>1</v>
      </c>
      <c r="BC25" s="53">
        <f t="shared" si="16"/>
        <v>1</v>
      </c>
      <c r="BD25" s="53">
        <f t="shared" si="17"/>
        <v>1</v>
      </c>
      <c r="BE25" s="53">
        <f t="shared" si="17"/>
        <v>1</v>
      </c>
      <c r="BF25" s="53">
        <f t="shared" si="18"/>
        <v>1</v>
      </c>
      <c r="BG25" s="53">
        <f t="shared" si="19"/>
        <v>1</v>
      </c>
      <c r="BH25" s="53">
        <f t="shared" si="20"/>
        <v>1</v>
      </c>
      <c r="BI25" s="53">
        <f t="shared" si="5"/>
        <v>1</v>
      </c>
      <c r="BJ25" s="53">
        <f t="shared" si="5"/>
        <v>1</v>
      </c>
      <c r="BK25" s="53">
        <f t="shared" si="5"/>
        <v>1</v>
      </c>
      <c r="BL25" s="53">
        <f t="shared" si="5"/>
        <v>1</v>
      </c>
      <c r="BM25" s="53">
        <f t="shared" si="5"/>
        <v>1</v>
      </c>
      <c r="BN25" s="53">
        <f t="shared" si="5"/>
        <v>1</v>
      </c>
      <c r="BO25" s="53">
        <f t="shared" si="5"/>
        <v>1</v>
      </c>
      <c r="BP25" s="53">
        <f t="shared" si="5"/>
        <v>1</v>
      </c>
      <c r="BQ25" s="53">
        <f t="shared" si="5"/>
        <v>1</v>
      </c>
      <c r="BR25" s="53">
        <f t="shared" si="5"/>
        <v>1</v>
      </c>
      <c r="BS25" s="53">
        <f t="shared" si="21"/>
        <v>1</v>
      </c>
      <c r="BT25" s="53">
        <f t="shared" si="21"/>
        <v>1</v>
      </c>
      <c r="BV25" s="50">
        <f>HLOOKUP(AE25,$BB$10:BU25,COUNTIF($AE$7:AE25,"&lt;&gt;"&amp;""),FALSE)</f>
        <v>1</v>
      </c>
      <c r="BW25" s="53">
        <f t="shared" si="22"/>
        <v>1</v>
      </c>
      <c r="BX25" s="50" t="str">
        <f t="shared" si="38"/>
        <v/>
      </c>
      <c r="BY25" s="105" t="str">
        <f ca="1">IF(OR(AE25=$BC$10,AE25=$BE$10,AE25=$BL$10,AE25=$BM$10,AE25=$BN$10),VLOOKUP(BX25,INDIRECT(CONCATENATE(CS25,"!",HLOOKUP(AE25,$CV$10:CZ25,DG25,FALSE))),1,TRUE),"")</f>
        <v/>
      </c>
      <c r="BZ25" s="91">
        <f t="shared" ca="1" si="23"/>
        <v>578.9</v>
      </c>
      <c r="CA25" s="91">
        <f t="shared" ca="1" si="24"/>
        <v>5.3112000000000003E-3</v>
      </c>
      <c r="CB25" s="91">
        <f t="shared" ca="1" si="25"/>
        <v>578.86</v>
      </c>
      <c r="CC25" s="91">
        <f t="shared" ca="1" si="26"/>
        <v>4.8152999999999998E-3</v>
      </c>
      <c r="CD25" s="91">
        <f t="shared" ca="1" si="27"/>
        <v>1000</v>
      </c>
      <c r="CE25" s="58">
        <f>Worksheet!L20</f>
        <v>0</v>
      </c>
      <c r="CF25" s="58">
        <f>Worksheet!M20</f>
        <v>0</v>
      </c>
      <c r="CG25" s="58">
        <f>Worksheet!N20</f>
        <v>0</v>
      </c>
      <c r="CH25" s="58">
        <f>Worksheet!O20</f>
        <v>0</v>
      </c>
      <c r="CI25" s="58">
        <f>Worksheet!P20</f>
        <v>0</v>
      </c>
      <c r="CJ25" s="120">
        <f t="shared" ca="1" si="28"/>
        <v>0</v>
      </c>
      <c r="CK25" s="120">
        <f t="shared" ca="1" si="29"/>
        <v>0</v>
      </c>
      <c r="CL25" s="120">
        <f t="shared" ca="1" si="30"/>
        <v>0</v>
      </c>
      <c r="CM25" s="120">
        <f t="shared" ca="1" si="31"/>
        <v>0</v>
      </c>
      <c r="CN25" s="120">
        <f t="shared" ca="1" si="32"/>
        <v>0</v>
      </c>
      <c r="CO25" s="91" t="str">
        <f t="shared" ca="1" si="44"/>
        <v>mV</v>
      </c>
      <c r="CP25" s="92" t="str">
        <f>Worksheet!T20</f>
        <v>1</v>
      </c>
      <c r="CQ25" t="str">
        <f t="shared" si="34"/>
        <v>1</v>
      </c>
      <c r="CR25" s="103">
        <f t="shared" si="45"/>
        <v>1</v>
      </c>
      <c r="CS25" t="str">
        <f t="shared" si="36"/>
        <v>Standard1</v>
      </c>
      <c r="CU25" s="99" t="str">
        <f t="shared" ca="1" si="46"/>
        <v>$B$4:$P$1376</v>
      </c>
      <c r="CV25" s="91" t="str">
        <f>VLOOKUP($CS25,$CU$3:CV$8,2,FALSE)</f>
        <v>$I$230:$I$439</v>
      </c>
      <c r="CW25" s="91" t="str">
        <f>VLOOKUP($CS25,$CU$3:CW$8,3,FALSE)</f>
        <v>$I$471:$I$735</v>
      </c>
      <c r="CX25" s="91" t="str">
        <f>VLOOKUP($CS25,$CU$3:CX$8,4,FALSE)</f>
        <v>$I$736:$I$826</v>
      </c>
      <c r="CY25" s="91" t="str">
        <f>VLOOKUP($CS25,$CU$3:CY$8,5,FALSE)</f>
        <v>$I$827:$I$891</v>
      </c>
      <c r="CZ25" s="91" t="str">
        <f>VLOOKUP($CS25,$CU$3:CZ$8,6,FALSE)</f>
        <v>$I$892:$I$960</v>
      </c>
      <c r="DA25" s="91" t="str">
        <f>VLOOKUP($CS25,$CU$3:DA$8,7,FALSE)</f>
        <v>$I$1055:$I$1066</v>
      </c>
      <c r="DB25" s="91" t="str">
        <f>VLOOKUP($CS25,$CU$3:DB$8,8,FALSE)</f>
        <v>$I$1043:$I$1054</v>
      </c>
      <c r="DC25" s="91" t="str">
        <f>VLOOKUP($CS25,$CU$3:DC$8,8,FALSE)</f>
        <v>$I$1043:$I$1054</v>
      </c>
      <c r="DD25" s="91" t="str">
        <f>VLOOKUP($CS25,$CU$3:DD$8,8,FALSE)</f>
        <v>$I$1043:$I$1054</v>
      </c>
      <c r="DE25" s="91" t="str">
        <f>VLOOKUP($CS25,$CU$3:DE$8,8,FALSE)</f>
        <v>$I$1043:$I$1054</v>
      </c>
      <c r="DF25" s="91" t="str">
        <f>VLOOKUP($CS25,$CU$3:DF$8,8,FALSE)</f>
        <v>$I$1043:$I$1054</v>
      </c>
      <c r="DG25">
        <f>COUNTIF($CV$10:CV25,"&lt;&gt;"&amp;"")</f>
        <v>16</v>
      </c>
      <c r="DI25">
        <f t="shared" si="6"/>
        <v>1</v>
      </c>
      <c r="DJ25">
        <f t="shared" ca="1" si="7"/>
        <v>1E-3</v>
      </c>
    </row>
    <row r="26" spans="13:114" x14ac:dyDescent="0.25">
      <c r="M26">
        <f>Worksheet!Y21</f>
        <v>0</v>
      </c>
      <c r="N26">
        <f t="shared" ca="1" si="8"/>
        <v>0</v>
      </c>
      <c r="O26" s="159" t="str">
        <f t="shared" ca="1" si="1"/>
        <v>*</v>
      </c>
      <c r="Q26" s="53" t="e">
        <f t="shared" ca="1" si="39"/>
        <v>#N/A</v>
      </c>
      <c r="R26" t="str">
        <f>IF(Worksheet!J21=$S$2,$S$2,IF(Worksheet!J21=$S$3,$S$3,$S$1))</f>
        <v>5502A</v>
      </c>
      <c r="S26" s="54" t="str">
        <f t="shared" ca="1" si="10"/>
        <v>*</v>
      </c>
      <c r="T26" s="50" t="e">
        <f t="shared" si="40"/>
        <v>#N/A</v>
      </c>
      <c r="U26" s="55">
        <f>IF(Worksheet!V21="%",ABS(Worksheet!AC21),ABS(Worksheet!X21))</f>
        <v>0</v>
      </c>
      <c r="V26" s="121">
        <f>IF(Worksheet!V21="%",Worksheet!AD21,Worksheet!V21)</f>
        <v>0</v>
      </c>
      <c r="W26" s="55" t="str">
        <f>IF(Worksheet!V21="%","",IF(Worksheet!AC21&lt;&gt;"",Worksheet!AC21,""))</f>
        <v/>
      </c>
      <c r="X26" s="55" t="str">
        <f>IF(Worksheet!V21="%","",IF(Worksheet!AD21&lt;&gt;"",Worksheet!AD21,""))</f>
        <v/>
      </c>
      <c r="Y26" s="53" t="str">
        <f t="shared" si="41"/>
        <v/>
      </c>
      <c r="Z26" s="53" t="str">
        <f t="shared" si="2"/>
        <v>0</v>
      </c>
      <c r="AA26" s="53" t="str">
        <f t="shared" si="42"/>
        <v>DC</v>
      </c>
      <c r="AB26" s="53" t="str">
        <f t="shared" si="3"/>
        <v>DC0</v>
      </c>
      <c r="AC26" s="53" t="str">
        <f>IF(Worksheet!I21&lt;&gt;"",Worksheet!I21,"")</f>
        <v/>
      </c>
      <c r="AD26" s="53" t="str">
        <f t="shared" si="4"/>
        <v/>
      </c>
      <c r="AE26" s="104" t="str">
        <f t="shared" si="14"/>
        <v>DC0</v>
      </c>
      <c r="AF26" s="104" t="e">
        <f>HLOOKUP(AE26,$AH$10:BA26,COUNTIF($AE$7:AE26,"&lt;&gt;"&amp;""),FALSE)</f>
        <v>#N/A</v>
      </c>
      <c r="AG26" s="61" t="e">
        <f t="shared" si="43"/>
        <v>#N/A</v>
      </c>
      <c r="AH26" s="91" t="e">
        <f ca="1">VLOOKUP($AG26,INDIRECT(CONCATENATE($CS26,"!",VLOOKUP($CS26,$AG$3:AH$8,AH$2,FALSE))),1,TRUE)</f>
        <v>#N/A</v>
      </c>
      <c r="AI26" s="91" t="e">
        <f ca="1">VLOOKUP($AG26,INDIRECT(CONCATENATE($CS26,"!",VLOOKUP($CS26,$AG$3:AI$8,AI$2,FALSE))),1,TRUE)</f>
        <v>#N/A</v>
      </c>
      <c r="AJ26" s="91" t="e">
        <f ca="1">VLOOKUP($AG26,INDIRECT(CONCATENATE($CS26,"!",VLOOKUP($CS26,$AG$3:AJ$8,AJ$2,FALSE))),1,TRUE)</f>
        <v>#N/A</v>
      </c>
      <c r="AK26" s="91" t="e">
        <f ca="1">VLOOKUP($AG26,INDIRECT(CONCATENATE($CS26,"!",VLOOKUP($CS26,$AG$3:AK$8,AK$2,FALSE))),1,TRUE)</f>
        <v>#N/A</v>
      </c>
      <c r="AL26" s="91" t="e">
        <f ca="1">VLOOKUP($AG26,INDIRECT(CONCATENATE($CS26,"!",VLOOKUP($CS26,$AG$3:AL$8,AL$2,FALSE))),1,TRUE)</f>
        <v>#N/A</v>
      </c>
      <c r="AM26" s="91" t="e">
        <f ca="1">VLOOKUP($AG26,INDIRECT(CONCATENATE($CS26,"!",VLOOKUP($CS26,$AG$3:AM$8,AM$2,FALSE))),1,TRUE)</f>
        <v>#N/A</v>
      </c>
      <c r="AN26" s="91" t="e">
        <f ca="1">VLOOKUP($AG26,INDIRECT(CONCATENATE($CS26,"!",VLOOKUP($CS26,$AG$3:AN$8,AN$2,FALSE))),1,TRUE)</f>
        <v>#N/A</v>
      </c>
      <c r="AO26" s="91" t="e">
        <f ca="1">VLOOKUP($AG26,INDIRECT(CONCATENATE($CS26,"!",VLOOKUP($CS26,$AG$3:AO$8,AO$2,FALSE))),1,TRUE)</f>
        <v>#N/A</v>
      </c>
      <c r="AP26" s="91" t="e">
        <f ca="1">VLOOKUP($AG26,INDIRECT(CONCATENATE($CS26,"!",VLOOKUP($CS26,$AG$3:AP$8,AP$2,FALSE))),1,TRUE)</f>
        <v>#N/A</v>
      </c>
      <c r="AQ26" s="91" t="e">
        <f ca="1">VLOOKUP($AG26,INDIRECT(CONCATENATE($CS26,"!",VLOOKUP($CS26,$AG$3:AQ$8,AQ$2,FALSE))),1,TRUE)</f>
        <v>#N/A</v>
      </c>
      <c r="AR26" s="91" t="e">
        <f ca="1">VLOOKUP($AG26,INDIRECT(CONCATENATE($CS26,"!",VLOOKUP($CS26,$AG$3:AR$8,AR$2,FALSE))),1,TRUE)</f>
        <v>#N/A</v>
      </c>
      <c r="AS26" s="91" t="e">
        <f ca="1">VLOOKUP($AG26,INDIRECT(CONCATENATE($CS26,"!",VLOOKUP($CS26,$AG$3:AS$8,AS$2,FALSE))),1,TRUE)</f>
        <v>#N/A</v>
      </c>
      <c r="AT26" s="91" t="e">
        <f ca="1">VLOOKUP($AG26,INDIRECT(CONCATENATE($CS26,"!",VLOOKUP($CS26,$AG$3:AT$8,AT$2,FALSE))),1,TRUE)</f>
        <v>#N/A</v>
      </c>
      <c r="AU26" s="91" t="e">
        <f ca="1">VLOOKUP($AG26,INDIRECT(CONCATENATE($CS26,"!",VLOOKUP($CS26,$AG$3:AU$8,AU$2,FALSE))),1,TRUE)</f>
        <v>#N/A</v>
      </c>
      <c r="AV26" s="91" t="e">
        <f ca="1">VLOOKUP($AG26,INDIRECT(CONCATENATE($CS26,"!",VLOOKUP($CS26,$AG$3:AV$8,AV$2,FALSE))),1,TRUE)</f>
        <v>#N/A</v>
      </c>
      <c r="AW26" s="91" t="e">
        <f ca="1">VLOOKUP($AG26,INDIRECT(CONCATENATE($CS26,"!",VLOOKUP($CS26,$AG$3:AW$8,AW$2,FALSE))),1,TRUE)</f>
        <v>#N/A</v>
      </c>
      <c r="AX26" s="91" t="e">
        <f ca="1">VLOOKUP($AG26,INDIRECT(CONCATENATE($CS26,"!",VLOOKUP($CS26,$AG$3:AX$8,AX$2,FALSE))),1,TRUE)</f>
        <v>#N/A</v>
      </c>
      <c r="AY26" s="91" t="e">
        <f ca="1">VLOOKUP($AG26,INDIRECT(CONCATENATE($CS26,"!",VLOOKUP($CS26,$AG$3:AY$8,AY$2,FALSE))),1,TRUE)</f>
        <v>#N/A</v>
      </c>
      <c r="AZ26" s="91" t="e">
        <f ca="1">VLOOKUP($AG26,INDIRECT(CONCATENATE($CS26,"!",VLOOKUP($CS26,$AG$3:AZ$8,AZ$2,FALSE))),1,TRUE)</f>
        <v>#N/A</v>
      </c>
      <c r="BA26" s="91"/>
      <c r="BB26" s="57">
        <f t="shared" si="16"/>
        <v>1</v>
      </c>
      <c r="BC26" s="53">
        <f t="shared" si="16"/>
        <v>1</v>
      </c>
      <c r="BD26" s="53">
        <f t="shared" si="17"/>
        <v>1</v>
      </c>
      <c r="BE26" s="53">
        <f t="shared" si="17"/>
        <v>1</v>
      </c>
      <c r="BF26" s="53">
        <f t="shared" si="18"/>
        <v>1</v>
      </c>
      <c r="BG26" s="53">
        <f t="shared" si="19"/>
        <v>1</v>
      </c>
      <c r="BH26" s="53">
        <f t="shared" si="20"/>
        <v>1</v>
      </c>
      <c r="BI26" s="53">
        <f t="shared" si="5"/>
        <v>1</v>
      </c>
      <c r="BJ26" s="53">
        <f t="shared" si="5"/>
        <v>1</v>
      </c>
      <c r="BK26" s="53">
        <f t="shared" si="5"/>
        <v>1</v>
      </c>
      <c r="BL26" s="53">
        <f t="shared" si="5"/>
        <v>1</v>
      </c>
      <c r="BM26" s="53">
        <f t="shared" si="5"/>
        <v>1</v>
      </c>
      <c r="BN26" s="53">
        <f t="shared" si="5"/>
        <v>1</v>
      </c>
      <c r="BO26" s="53">
        <f t="shared" si="5"/>
        <v>1</v>
      </c>
      <c r="BP26" s="53">
        <f t="shared" si="5"/>
        <v>1</v>
      </c>
      <c r="BQ26" s="53">
        <f t="shared" si="5"/>
        <v>1</v>
      </c>
      <c r="BR26" s="53">
        <f t="shared" si="5"/>
        <v>1</v>
      </c>
      <c r="BS26" s="53">
        <f t="shared" si="21"/>
        <v>1</v>
      </c>
      <c r="BT26" s="53">
        <f t="shared" si="21"/>
        <v>1</v>
      </c>
      <c r="BV26" s="50" t="e">
        <f>HLOOKUP(AE26,$BB$10:BU26,COUNTIF($AE$7:AE26,"&lt;&gt;"&amp;""),FALSE)</f>
        <v>#N/A</v>
      </c>
      <c r="BW26" s="53">
        <f t="shared" si="22"/>
        <v>1</v>
      </c>
      <c r="BX26" s="50" t="str">
        <f t="shared" si="38"/>
        <v/>
      </c>
      <c r="BY26" s="105" t="str">
        <f ca="1">IF(OR(AE26=$BC$10,AE26=$BE$10,AE26=$BL$10,AE26=$BM$10,AE26=$BN$10),VLOOKUP(BX26,INDIRECT(CONCATENATE(CS26,"!",HLOOKUP(AE26,$CV$10:CZ26,DG26,FALSE))),1,TRUE),"")</f>
        <v/>
      </c>
      <c r="BZ26" s="91" t="e">
        <f t="shared" ca="1" si="23"/>
        <v>#N/A</v>
      </c>
      <c r="CA26" s="91" t="e">
        <f t="shared" ca="1" si="24"/>
        <v>#N/A</v>
      </c>
      <c r="CB26" s="91" t="e">
        <f t="shared" ca="1" si="25"/>
        <v>#N/A</v>
      </c>
      <c r="CC26" s="91" t="e">
        <f t="shared" ca="1" si="26"/>
        <v>#N/A</v>
      </c>
      <c r="CD26" s="91" t="e">
        <f t="shared" ca="1" si="27"/>
        <v>#VALUE!</v>
      </c>
      <c r="CE26" s="58">
        <f>Worksheet!L21</f>
        <v>0</v>
      </c>
      <c r="CF26" s="58">
        <f>Worksheet!M21</f>
        <v>0</v>
      </c>
      <c r="CG26" s="58">
        <f>Worksheet!N21</f>
        <v>0</v>
      </c>
      <c r="CH26" s="58">
        <f>Worksheet!O21</f>
        <v>0</v>
      </c>
      <c r="CI26" s="58">
        <f>Worksheet!P21</f>
        <v>0</v>
      </c>
      <c r="CJ26" s="120" t="e">
        <f t="shared" ca="1" si="28"/>
        <v>#VALUE!</v>
      </c>
      <c r="CK26" s="120" t="e">
        <f t="shared" ca="1" si="29"/>
        <v>#VALUE!</v>
      </c>
      <c r="CL26" s="120" t="e">
        <f t="shared" ca="1" si="30"/>
        <v>#VALUE!</v>
      </c>
      <c r="CM26" s="120" t="e">
        <f t="shared" ca="1" si="31"/>
        <v>#VALUE!</v>
      </c>
      <c r="CN26" s="120" t="e">
        <f t="shared" ca="1" si="32"/>
        <v>#VALUE!</v>
      </c>
      <c r="CO26" s="91" t="e">
        <f t="shared" ca="1" si="44"/>
        <v>#N/A</v>
      </c>
      <c r="CP26" s="92">
        <f>Worksheet!T21</f>
        <v>0</v>
      </c>
      <c r="CQ26" t="str">
        <f t="shared" si="34"/>
        <v>1</v>
      </c>
      <c r="CR26" s="103" t="e">
        <f t="shared" si="45"/>
        <v>#N/A</v>
      </c>
      <c r="CS26" t="str">
        <f t="shared" si="36"/>
        <v>Standard1</v>
      </c>
      <c r="CU26" s="99" t="str">
        <f t="shared" ca="1" si="46"/>
        <v>$B$4:$P$1376</v>
      </c>
      <c r="CV26" s="91" t="str">
        <f>VLOOKUP($CS26,$CU$3:CV$8,2,FALSE)</f>
        <v>$I$230:$I$439</v>
      </c>
      <c r="CW26" s="91" t="str">
        <f>VLOOKUP($CS26,$CU$3:CW$8,3,FALSE)</f>
        <v>$I$471:$I$735</v>
      </c>
      <c r="CX26" s="91" t="str">
        <f>VLOOKUP($CS26,$CU$3:CX$8,4,FALSE)</f>
        <v>$I$736:$I$826</v>
      </c>
      <c r="CY26" s="91" t="str">
        <f>VLOOKUP($CS26,$CU$3:CY$8,5,FALSE)</f>
        <v>$I$827:$I$891</v>
      </c>
      <c r="CZ26" s="91" t="str">
        <f>VLOOKUP($CS26,$CU$3:CZ$8,6,FALSE)</f>
        <v>$I$892:$I$960</v>
      </c>
      <c r="DA26" s="91" t="str">
        <f>VLOOKUP($CS26,$CU$3:DA$8,7,FALSE)</f>
        <v>$I$1055:$I$1066</v>
      </c>
      <c r="DB26" s="91" t="str">
        <f>VLOOKUP($CS26,$CU$3:DB$8,8,FALSE)</f>
        <v>$I$1043:$I$1054</v>
      </c>
      <c r="DC26" s="91" t="str">
        <f>VLOOKUP($CS26,$CU$3:DC$8,8,FALSE)</f>
        <v>$I$1043:$I$1054</v>
      </c>
      <c r="DD26" s="91" t="str">
        <f>VLOOKUP($CS26,$CU$3:DD$8,8,FALSE)</f>
        <v>$I$1043:$I$1054</v>
      </c>
      <c r="DE26" s="91" t="str">
        <f>VLOOKUP($CS26,$CU$3:DE$8,8,FALSE)</f>
        <v>$I$1043:$I$1054</v>
      </c>
      <c r="DF26" s="91" t="str">
        <f>VLOOKUP($CS26,$CU$3:DF$8,8,FALSE)</f>
        <v>$I$1043:$I$1054</v>
      </c>
      <c r="DG26">
        <f>COUNTIF($CV$10:CV26,"&lt;&gt;"&amp;"")</f>
        <v>17</v>
      </c>
      <c r="DI26" t="str">
        <f t="shared" si="6"/>
        <v/>
      </c>
      <c r="DJ26" t="e">
        <f t="shared" ca="1" si="7"/>
        <v>#N/A</v>
      </c>
    </row>
    <row r="27" spans="13:114" x14ac:dyDescent="0.25">
      <c r="M27">
        <f>Worksheet!Y22</f>
        <v>0</v>
      </c>
      <c r="N27">
        <f t="shared" ca="1" si="8"/>
        <v>0</v>
      </c>
      <c r="O27" s="159" t="str">
        <f t="shared" ca="1" si="1"/>
        <v>*</v>
      </c>
      <c r="Q27" s="53" t="e">
        <f t="shared" ca="1" si="39"/>
        <v>#N/A</v>
      </c>
      <c r="R27" t="str">
        <f>IF(Worksheet!J22=$S$2,$S$2,IF(Worksheet!J22=$S$3,$S$3,$S$1))</f>
        <v>5502A</v>
      </c>
      <c r="S27" s="54" t="str">
        <f t="shared" ca="1" si="10"/>
        <v>*</v>
      </c>
      <c r="T27" s="50" t="e">
        <f t="shared" si="40"/>
        <v>#N/A</v>
      </c>
      <c r="U27" s="55">
        <f>IF(Worksheet!V22="%",ABS(Worksheet!AC22),ABS(Worksheet!X22))</f>
        <v>0</v>
      </c>
      <c r="V27" s="121">
        <f>IF(Worksheet!V22="%",Worksheet!AD22,Worksheet!V22)</f>
        <v>0</v>
      </c>
      <c r="W27" s="55" t="str">
        <f>IF(Worksheet!V22="%","",IF(Worksheet!AC22&lt;&gt;"",Worksheet!AC22,""))</f>
        <v/>
      </c>
      <c r="X27" s="55" t="str">
        <f>IF(Worksheet!V22="%","",IF(Worksheet!AD22&lt;&gt;"",Worksheet!AD22,""))</f>
        <v/>
      </c>
      <c r="Y27" s="53" t="str">
        <f t="shared" si="41"/>
        <v/>
      </c>
      <c r="Z27" s="53" t="str">
        <f t="shared" si="2"/>
        <v>0</v>
      </c>
      <c r="AA27" s="53" t="str">
        <f t="shared" si="42"/>
        <v>DC</v>
      </c>
      <c r="AB27" s="53" t="str">
        <f t="shared" si="3"/>
        <v>DC0</v>
      </c>
      <c r="AC27" s="53" t="str">
        <f>IF(Worksheet!I22&lt;&gt;"",Worksheet!I22,"")</f>
        <v/>
      </c>
      <c r="AD27" s="53" t="str">
        <f t="shared" si="4"/>
        <v/>
      </c>
      <c r="AE27" s="104" t="str">
        <f t="shared" si="14"/>
        <v>DC0</v>
      </c>
      <c r="AF27" s="104" t="e">
        <f>HLOOKUP(AE27,$AH$10:BA27,COUNTIF($AE$7:AE27,"&lt;&gt;"&amp;""),FALSE)</f>
        <v>#N/A</v>
      </c>
      <c r="AG27" s="61" t="e">
        <f t="shared" si="43"/>
        <v>#N/A</v>
      </c>
      <c r="AH27" s="91" t="e">
        <f ca="1">VLOOKUP($AG27,INDIRECT(CONCATENATE($CS27,"!",VLOOKUP($CS27,$AG$3:AH$8,AH$2,FALSE))),1,TRUE)</f>
        <v>#N/A</v>
      </c>
      <c r="AI27" s="91" t="e">
        <f ca="1">VLOOKUP($AG27,INDIRECT(CONCATENATE($CS27,"!",VLOOKUP($CS27,$AG$3:AI$8,AI$2,FALSE))),1,TRUE)</f>
        <v>#N/A</v>
      </c>
      <c r="AJ27" s="91" t="e">
        <f ca="1">VLOOKUP($AG27,INDIRECT(CONCATENATE($CS27,"!",VLOOKUP($CS27,$AG$3:AJ$8,AJ$2,FALSE))),1,TRUE)</f>
        <v>#N/A</v>
      </c>
      <c r="AK27" s="91" t="e">
        <f ca="1">VLOOKUP($AG27,INDIRECT(CONCATENATE($CS27,"!",VLOOKUP($CS27,$AG$3:AK$8,AK$2,FALSE))),1,TRUE)</f>
        <v>#N/A</v>
      </c>
      <c r="AL27" s="91" t="e">
        <f ca="1">VLOOKUP($AG27,INDIRECT(CONCATENATE($CS27,"!",VLOOKUP($CS27,$AG$3:AL$8,AL$2,FALSE))),1,TRUE)</f>
        <v>#N/A</v>
      </c>
      <c r="AM27" s="91" t="e">
        <f ca="1">VLOOKUP($AG27,INDIRECT(CONCATENATE($CS27,"!",VLOOKUP($CS27,$AG$3:AM$8,AM$2,FALSE))),1,TRUE)</f>
        <v>#N/A</v>
      </c>
      <c r="AN27" s="91" t="e">
        <f ca="1">VLOOKUP($AG27,INDIRECT(CONCATENATE($CS27,"!",VLOOKUP($CS27,$AG$3:AN$8,AN$2,FALSE))),1,TRUE)</f>
        <v>#N/A</v>
      </c>
      <c r="AO27" s="91" t="e">
        <f ca="1">VLOOKUP($AG27,INDIRECT(CONCATENATE($CS27,"!",VLOOKUP($CS27,$AG$3:AO$8,AO$2,FALSE))),1,TRUE)</f>
        <v>#N/A</v>
      </c>
      <c r="AP27" s="91" t="e">
        <f ca="1">VLOOKUP($AG27,INDIRECT(CONCATENATE($CS27,"!",VLOOKUP($CS27,$AG$3:AP$8,AP$2,FALSE))),1,TRUE)</f>
        <v>#N/A</v>
      </c>
      <c r="AQ27" s="91" t="e">
        <f ca="1">VLOOKUP($AG27,INDIRECT(CONCATENATE($CS27,"!",VLOOKUP($CS27,$AG$3:AQ$8,AQ$2,FALSE))),1,TRUE)</f>
        <v>#N/A</v>
      </c>
      <c r="AR27" s="91" t="e">
        <f ca="1">VLOOKUP($AG27,INDIRECT(CONCATENATE($CS27,"!",VLOOKUP($CS27,$AG$3:AR$8,AR$2,FALSE))),1,TRUE)</f>
        <v>#N/A</v>
      </c>
      <c r="AS27" s="91" t="e">
        <f ca="1">VLOOKUP($AG27,INDIRECT(CONCATENATE($CS27,"!",VLOOKUP($CS27,$AG$3:AS$8,AS$2,FALSE))),1,TRUE)</f>
        <v>#N/A</v>
      </c>
      <c r="AT27" s="91" t="e">
        <f ca="1">VLOOKUP($AG27,INDIRECT(CONCATENATE($CS27,"!",VLOOKUP($CS27,$AG$3:AT$8,AT$2,FALSE))),1,TRUE)</f>
        <v>#N/A</v>
      </c>
      <c r="AU27" s="91" t="e">
        <f ca="1">VLOOKUP($AG27,INDIRECT(CONCATENATE($CS27,"!",VLOOKUP($CS27,$AG$3:AU$8,AU$2,FALSE))),1,TRUE)</f>
        <v>#N/A</v>
      </c>
      <c r="AV27" s="91" t="e">
        <f ca="1">VLOOKUP($AG27,INDIRECT(CONCATENATE($CS27,"!",VLOOKUP($CS27,$AG$3:AV$8,AV$2,FALSE))),1,TRUE)</f>
        <v>#N/A</v>
      </c>
      <c r="AW27" s="91" t="e">
        <f ca="1">VLOOKUP($AG27,INDIRECT(CONCATENATE($CS27,"!",VLOOKUP($CS27,$AG$3:AW$8,AW$2,FALSE))),1,TRUE)</f>
        <v>#N/A</v>
      </c>
      <c r="AX27" s="91" t="e">
        <f ca="1">VLOOKUP($AG27,INDIRECT(CONCATENATE($CS27,"!",VLOOKUP($CS27,$AG$3:AX$8,AX$2,FALSE))),1,TRUE)</f>
        <v>#N/A</v>
      </c>
      <c r="AY27" s="91" t="e">
        <f ca="1">VLOOKUP($AG27,INDIRECT(CONCATENATE($CS27,"!",VLOOKUP($CS27,$AG$3:AY$8,AY$2,FALSE))),1,TRUE)</f>
        <v>#N/A</v>
      </c>
      <c r="AZ27" s="91" t="e">
        <f ca="1">VLOOKUP($AG27,INDIRECT(CONCATENATE($CS27,"!",VLOOKUP($CS27,$AG$3:AZ$8,AZ$2,FALSE))),1,TRUE)</f>
        <v>#N/A</v>
      </c>
      <c r="BA27" s="91"/>
      <c r="BB27" s="57">
        <f t="shared" si="16"/>
        <v>1</v>
      </c>
      <c r="BC27" s="53">
        <f t="shared" si="16"/>
        <v>1</v>
      </c>
      <c r="BD27" s="53">
        <f t="shared" si="17"/>
        <v>1</v>
      </c>
      <c r="BE27" s="53">
        <f t="shared" si="17"/>
        <v>1</v>
      </c>
      <c r="BF27" s="53">
        <f t="shared" si="18"/>
        <v>1</v>
      </c>
      <c r="BG27" s="53">
        <f t="shared" si="19"/>
        <v>1</v>
      </c>
      <c r="BH27" s="53">
        <f t="shared" si="20"/>
        <v>1</v>
      </c>
      <c r="BI27" s="53">
        <f t="shared" ref="BI27:BR50" si="47">IF($V27="mA",0.001,IF($V27="µA",0.000001,IF($V27="kA",1000,1)))</f>
        <v>1</v>
      </c>
      <c r="BJ27" s="53">
        <f t="shared" si="47"/>
        <v>1</v>
      </c>
      <c r="BK27" s="53">
        <f t="shared" si="47"/>
        <v>1</v>
      </c>
      <c r="BL27" s="53">
        <f t="shared" si="47"/>
        <v>1</v>
      </c>
      <c r="BM27" s="53">
        <f t="shared" si="47"/>
        <v>1</v>
      </c>
      <c r="BN27" s="53">
        <f t="shared" si="47"/>
        <v>1</v>
      </c>
      <c r="BO27" s="53">
        <f t="shared" si="47"/>
        <v>1</v>
      </c>
      <c r="BP27" s="53">
        <f t="shared" si="47"/>
        <v>1</v>
      </c>
      <c r="BQ27" s="53">
        <f t="shared" si="47"/>
        <v>1</v>
      </c>
      <c r="BR27" s="53">
        <f t="shared" si="47"/>
        <v>1</v>
      </c>
      <c r="BS27" s="53">
        <f t="shared" si="21"/>
        <v>1</v>
      </c>
      <c r="BT27" s="53">
        <f t="shared" si="21"/>
        <v>1</v>
      </c>
      <c r="BV27" s="50" t="e">
        <f>HLOOKUP(AE27,$BB$10:BU27,COUNTIF($AE$7:AE27,"&lt;&gt;"&amp;""),FALSE)</f>
        <v>#N/A</v>
      </c>
      <c r="BW27" s="53">
        <f t="shared" si="22"/>
        <v>1</v>
      </c>
      <c r="BX27" s="50" t="str">
        <f t="shared" si="38"/>
        <v/>
      </c>
      <c r="BY27" s="105" t="str">
        <f ca="1">IF(OR(AE27=$BC$10,AE27=$BE$10,AE27=$BL$10,AE27=$BM$10,AE27=$BN$10),VLOOKUP(BX27,INDIRECT(CONCATENATE(CS27,"!",HLOOKUP(AE27,$CV$10:CZ27,DG27,FALSE))),1,TRUE),"")</f>
        <v/>
      </c>
      <c r="BZ27" s="91" t="e">
        <f t="shared" ca="1" si="23"/>
        <v>#N/A</v>
      </c>
      <c r="CA27" s="91" t="e">
        <f t="shared" ca="1" si="24"/>
        <v>#N/A</v>
      </c>
      <c r="CB27" s="91" t="e">
        <f t="shared" ca="1" si="25"/>
        <v>#N/A</v>
      </c>
      <c r="CC27" s="91" t="e">
        <f t="shared" ca="1" si="26"/>
        <v>#N/A</v>
      </c>
      <c r="CD27" s="91" t="e">
        <f t="shared" ca="1" si="27"/>
        <v>#VALUE!</v>
      </c>
      <c r="CE27" s="58">
        <f>Worksheet!L22</f>
        <v>0</v>
      </c>
      <c r="CF27" s="58">
        <f>Worksheet!M22</f>
        <v>0</v>
      </c>
      <c r="CG27" s="58">
        <f>Worksheet!N22</f>
        <v>0</v>
      </c>
      <c r="CH27" s="58">
        <f>Worksheet!O22</f>
        <v>0</v>
      </c>
      <c r="CI27" s="58">
        <f>Worksheet!P22</f>
        <v>0</v>
      </c>
      <c r="CJ27" s="120" t="e">
        <f t="shared" ca="1" si="28"/>
        <v>#VALUE!</v>
      </c>
      <c r="CK27" s="120" t="e">
        <f t="shared" ca="1" si="29"/>
        <v>#VALUE!</v>
      </c>
      <c r="CL27" s="120" t="e">
        <f t="shared" ca="1" si="30"/>
        <v>#VALUE!</v>
      </c>
      <c r="CM27" s="120" t="e">
        <f t="shared" ca="1" si="31"/>
        <v>#VALUE!</v>
      </c>
      <c r="CN27" s="120" t="e">
        <f t="shared" ca="1" si="32"/>
        <v>#VALUE!</v>
      </c>
      <c r="CO27" s="91" t="e">
        <f t="shared" ca="1" si="44"/>
        <v>#N/A</v>
      </c>
      <c r="CP27" s="92">
        <f>Worksheet!T22</f>
        <v>0</v>
      </c>
      <c r="CQ27" t="str">
        <f t="shared" si="34"/>
        <v>1</v>
      </c>
      <c r="CR27" s="103" t="e">
        <f t="shared" si="45"/>
        <v>#N/A</v>
      </c>
      <c r="CS27" t="str">
        <f t="shared" si="36"/>
        <v>Standard1</v>
      </c>
      <c r="CU27" s="99" t="str">
        <f t="shared" ca="1" si="46"/>
        <v>$B$4:$P$1376</v>
      </c>
      <c r="CV27" s="91" t="str">
        <f>VLOOKUP($CS27,$CU$3:CV$8,2,FALSE)</f>
        <v>$I$230:$I$439</v>
      </c>
      <c r="CW27" s="91" t="str">
        <f>VLOOKUP($CS27,$CU$3:CW$8,3,FALSE)</f>
        <v>$I$471:$I$735</v>
      </c>
      <c r="CX27" s="91" t="str">
        <f>VLOOKUP($CS27,$CU$3:CX$8,4,FALSE)</f>
        <v>$I$736:$I$826</v>
      </c>
      <c r="CY27" s="91" t="str">
        <f>VLOOKUP($CS27,$CU$3:CY$8,5,FALSE)</f>
        <v>$I$827:$I$891</v>
      </c>
      <c r="CZ27" s="91" t="str">
        <f>VLOOKUP($CS27,$CU$3:CZ$8,6,FALSE)</f>
        <v>$I$892:$I$960</v>
      </c>
      <c r="DA27" s="91" t="str">
        <f>VLOOKUP($CS27,$CU$3:DA$8,7,FALSE)</f>
        <v>$I$1055:$I$1066</v>
      </c>
      <c r="DB27" s="91" t="str">
        <f>VLOOKUP($CS27,$CU$3:DB$8,8,FALSE)</f>
        <v>$I$1043:$I$1054</v>
      </c>
      <c r="DC27" s="91" t="str">
        <f>VLOOKUP($CS27,$CU$3:DC$8,8,FALSE)</f>
        <v>$I$1043:$I$1054</v>
      </c>
      <c r="DD27" s="91" t="str">
        <f>VLOOKUP($CS27,$CU$3:DD$8,8,FALSE)</f>
        <v>$I$1043:$I$1054</v>
      </c>
      <c r="DE27" s="91" t="str">
        <f>VLOOKUP($CS27,$CU$3:DE$8,8,FALSE)</f>
        <v>$I$1043:$I$1054</v>
      </c>
      <c r="DF27" s="91" t="str">
        <f>VLOOKUP($CS27,$CU$3:DF$8,8,FALSE)</f>
        <v>$I$1043:$I$1054</v>
      </c>
      <c r="DG27">
        <f>COUNTIF($CV$10:CV27,"&lt;&gt;"&amp;"")</f>
        <v>18</v>
      </c>
      <c r="DI27" t="str">
        <f t="shared" si="6"/>
        <v/>
      </c>
      <c r="DJ27" t="e">
        <f t="shared" ca="1" si="7"/>
        <v>#N/A</v>
      </c>
    </row>
    <row r="28" spans="13:114" x14ac:dyDescent="0.25">
      <c r="M28">
        <f>Worksheet!Y23</f>
        <v>0.2</v>
      </c>
      <c r="N28">
        <f t="shared" ca="1" si="8"/>
        <v>5.899999999999999E-2</v>
      </c>
      <c r="O28" s="159" t="str">
        <f t="shared" ca="1" si="1"/>
        <v>59</v>
      </c>
      <c r="Q28" s="53" t="str">
        <f ca="1">CONCATENATE(AE28,CR28,AF28,BY28)</f>
        <v>DCV0.00010</v>
      </c>
      <c r="R28" t="str">
        <f>IF(Worksheet!J23=$S$2,$S$2,IF(Worksheet!J23=$S$3,$S$3,$S$1))</f>
        <v>5502A</v>
      </c>
      <c r="S28" s="54" t="str">
        <f t="shared" ca="1" si="10"/>
        <v>59 µV</v>
      </c>
      <c r="T28" s="50">
        <f t="shared" si="40"/>
        <v>1E-4</v>
      </c>
      <c r="U28" s="55">
        <f>IF(Worksheet!V23="%",ABS(Worksheet!AC23),ABS(Worksheet!X23))</f>
        <v>30</v>
      </c>
      <c r="V28" s="121" t="str">
        <f>IF(Worksheet!V23="%",Worksheet!AD23,Worksheet!V23)</f>
        <v>mV</v>
      </c>
      <c r="W28" s="55" t="str">
        <f>IF(Worksheet!V23="%","",IF(Worksheet!AC23&lt;&gt;"",Worksheet!AC23,""))</f>
        <v/>
      </c>
      <c r="X28" s="55" t="str">
        <f>IF(Worksheet!V23="%","",IF(Worksheet!AD23&lt;&gt;"",Worksheet!AD23,""))</f>
        <v/>
      </c>
      <c r="Y28" s="53" t="str">
        <f t="shared" si="41"/>
        <v>m</v>
      </c>
      <c r="Z28" s="53" t="str">
        <f t="shared" si="2"/>
        <v>V</v>
      </c>
      <c r="AA28" s="53" t="str">
        <f t="shared" si="42"/>
        <v>DC</v>
      </c>
      <c r="AB28" s="53" t="str">
        <f t="shared" si="3"/>
        <v>DCV</v>
      </c>
      <c r="AC28" s="53" t="str">
        <f>IF(Worksheet!I23&lt;&gt;"",Worksheet!I23,"")</f>
        <v/>
      </c>
      <c r="AD28" s="53" t="str">
        <f t="shared" si="4"/>
        <v/>
      </c>
      <c r="AE28" s="104" t="str">
        <f t="shared" si="14"/>
        <v>DCV</v>
      </c>
      <c r="AF28" s="104">
        <f ca="1">HLOOKUP(AE28,$AH$10:BA28,COUNTIF($AE$7:AE28,"&lt;&gt;"&amp;""),FALSE)</f>
        <v>0</v>
      </c>
      <c r="AG28" s="61">
        <f t="shared" si="43"/>
        <v>0.03</v>
      </c>
      <c r="AH28" s="91">
        <f ca="1">VLOOKUP($AG28,INDIRECT(CONCATENATE($CS28,"!",VLOOKUP($CS28,$AG$3:AH$8,AH$2,FALSE))),1,TRUE)</f>
        <v>0</v>
      </c>
      <c r="AI28" s="91">
        <f ca="1">VLOOKUP($AG28,INDIRECT(CONCATENATE($CS28,"!",VLOOKUP($CS28,$AG$3:AI$8,AI$2,FALSE))),1,TRUE)</f>
        <v>0</v>
      </c>
      <c r="AJ28" s="91">
        <f ca="1">VLOOKUP($AG28,INDIRECT(CONCATENATE($CS28,"!",VLOOKUP($CS28,$AG$3:AJ$8,AJ$2,FALSE))),1,TRUE)</f>
        <v>3.3E-3</v>
      </c>
      <c r="AK28" s="91">
        <f ca="1">VLOOKUP($AG28,INDIRECT(CONCATENATE($CS28,"!",VLOOKUP($CS28,$AG$3:AK$8,AK$2,FALSE))),1,TRUE)</f>
        <v>3.3E-3</v>
      </c>
      <c r="AL28" s="91">
        <f ca="1">VLOOKUP($AG28,INDIRECT(CONCATENATE($CS28,"!",VLOOKUP($CS28,$AG$3:AL$8,AL$2,FALSE))),1,TRUE)</f>
        <v>1.0999999999999999E-2</v>
      </c>
      <c r="AM28" s="91">
        <f ca="1">VLOOKUP($AG28,INDIRECT(CONCATENATE($CS28,"!",VLOOKUP($CS28,$AG$3:AM$8,AM$2,FALSE))),1,TRUE)</f>
        <v>1.0999999999999999E-2</v>
      </c>
      <c r="AN28" s="91">
        <f ca="1">VLOOKUP($AG28,INDIRECT(CONCATENATE($CS28,"!",VLOOKUP($CS28,$AG$3:AN$8,AN$2,FALSE))),1,TRUE)</f>
        <v>0</v>
      </c>
      <c r="AO28" s="91" t="e">
        <f ca="1">VLOOKUP($AG28,INDIRECT(CONCATENATE($CS28,"!",VLOOKUP($CS28,$AG$3:AO$8,AO$2,FALSE))),1,TRUE)</f>
        <v>#N/A</v>
      </c>
      <c r="AP28" s="91" t="e">
        <f ca="1">VLOOKUP($AG28,INDIRECT(CONCATENATE($CS28,"!",VLOOKUP($CS28,$AG$3:AP$8,AP$2,FALSE))),1,TRUE)</f>
        <v>#N/A</v>
      </c>
      <c r="AQ28" s="91" t="e">
        <f ca="1">VLOOKUP($AG28,INDIRECT(CONCATENATE($CS28,"!",VLOOKUP($CS28,$AG$3:AQ$8,AQ$2,FALSE))),1,TRUE)</f>
        <v>#N/A</v>
      </c>
      <c r="AR28" s="91" t="e">
        <f ca="1">VLOOKUP($AG28,INDIRECT(CONCATENATE($CS28,"!",VLOOKUP($CS28,$AG$3:AR$8,AR$2,FALSE))),1,TRUE)</f>
        <v>#N/A</v>
      </c>
      <c r="AS28" s="91" t="e">
        <f ca="1">VLOOKUP($AG28,INDIRECT(CONCATENATE($CS28,"!",VLOOKUP($CS28,$AG$3:AS$8,AS$2,FALSE))),1,TRUE)</f>
        <v>#N/A</v>
      </c>
      <c r="AT28" s="91" t="e">
        <f ca="1">VLOOKUP($AG28,INDIRECT(CONCATENATE($CS28,"!",VLOOKUP($CS28,$AG$3:AT$8,AT$2,FALSE))),1,TRUE)</f>
        <v>#N/A</v>
      </c>
      <c r="AU28" s="91">
        <f ca="1">VLOOKUP($AG28,INDIRECT(CONCATENATE($CS28,"!",VLOOKUP($CS28,$AG$3:AU$8,AU$2,FALSE))),1,TRUE)</f>
        <v>-25</v>
      </c>
      <c r="AV28" s="91">
        <f ca="1">VLOOKUP($AG28,INDIRECT(CONCATENATE($CS28,"!",VLOOKUP($CS28,$AG$3:AV$8,AV$2,FALSE))),1,TRUE)</f>
        <v>-30</v>
      </c>
      <c r="AW28" s="91">
        <f ca="1">VLOOKUP($AG28,INDIRECT(CONCATENATE($CS28,"!",VLOOKUP($CS28,$AG$3:AW$8,AW$2,FALSE))),1,TRUE)</f>
        <v>-13</v>
      </c>
      <c r="AX28" s="91">
        <f ca="1">VLOOKUP($AG28,INDIRECT(CONCATENATE($CS28,"!",VLOOKUP($CS28,$AG$3:AX$8,AX$2,FALSE))),1,TRUE)</f>
        <v>-22</v>
      </c>
      <c r="AY28" s="91">
        <f ca="1">VLOOKUP($AG28,INDIRECT(CONCATENATE($CS28,"!",VLOOKUP($CS28,$AG$3:AY$8,AY$2,FALSE))),1,TRUE)</f>
        <v>1.09E-2</v>
      </c>
      <c r="AZ28" s="91">
        <f ca="1">VLOOKUP($AG28,INDIRECT(CONCATENATE($CS28,"!",VLOOKUP($CS28,$AG$3:AZ$8,AZ$2,FALSE))),1,TRUE)</f>
        <v>1.09E-2</v>
      </c>
      <c r="BA28" s="91"/>
      <c r="BB28" s="57">
        <f t="shared" ref="BB28:BC50" si="48">IF($V28="mV",0.001,IF($V28="µV",0.000001,IF($V28="kV",1000,1)))</f>
        <v>1E-3</v>
      </c>
      <c r="BC28" s="53">
        <f t="shared" si="48"/>
        <v>1E-3</v>
      </c>
      <c r="BD28" s="53">
        <f t="shared" ref="BD28:BE50" si="49">IF($V28="mA",0.001,IF($V28="µA",0.000001,IF($V28="kA",1000,1)))</f>
        <v>1</v>
      </c>
      <c r="BE28" s="53">
        <f t="shared" si="49"/>
        <v>1</v>
      </c>
      <c r="BF28" s="53">
        <f t="shared" si="18"/>
        <v>1</v>
      </c>
      <c r="BG28" s="53">
        <f t="shared" si="19"/>
        <v>1</v>
      </c>
      <c r="BH28" s="53">
        <f t="shared" si="20"/>
        <v>1</v>
      </c>
      <c r="BI28" s="53">
        <f t="shared" si="47"/>
        <v>1</v>
      </c>
      <c r="BJ28" s="53">
        <f t="shared" si="47"/>
        <v>1</v>
      </c>
      <c r="BK28" s="53">
        <f t="shared" si="47"/>
        <v>1</v>
      </c>
      <c r="BL28" s="53">
        <f t="shared" si="47"/>
        <v>1</v>
      </c>
      <c r="BM28" s="53">
        <f t="shared" si="47"/>
        <v>1</v>
      </c>
      <c r="BN28" s="53">
        <f t="shared" si="47"/>
        <v>1</v>
      </c>
      <c r="BO28" s="53">
        <f t="shared" si="47"/>
        <v>1</v>
      </c>
      <c r="BP28" s="53">
        <f t="shared" si="47"/>
        <v>1</v>
      </c>
      <c r="BQ28" s="53">
        <f t="shared" si="47"/>
        <v>1</v>
      </c>
      <c r="BR28" s="53">
        <f t="shared" si="47"/>
        <v>1</v>
      </c>
      <c r="BS28" s="53">
        <f t="shared" si="21"/>
        <v>1</v>
      </c>
      <c r="BT28" s="53">
        <f t="shared" si="21"/>
        <v>1</v>
      </c>
      <c r="BV28" s="50">
        <f>HLOOKUP(AE28,$BB$10:BU28,COUNTIF($AE$7:AE28,"&lt;&gt;"&amp;""),FALSE)</f>
        <v>1E-3</v>
      </c>
      <c r="BW28" s="53">
        <f t="shared" si="22"/>
        <v>1</v>
      </c>
      <c r="BX28" s="50" t="str">
        <f t="shared" si="38"/>
        <v/>
      </c>
      <c r="BY28" s="105" t="str">
        <f ca="1">IF(OR(AE28=$BC$10,AE28=$BE$10,AE28=$BL$10,AE28=$BM$10,AE28=$BN$10),VLOOKUP(BX28,INDIRECT(CONCATENATE(CS28,"!",HLOOKUP(AE28,$CV$10:CZ28,DG28,FALSE))),1,TRUE),"")</f>
        <v/>
      </c>
      <c r="BZ28" s="91">
        <f t="shared" ca="1" si="23"/>
        <v>58.11</v>
      </c>
      <c r="CA28" s="91">
        <f t="shared" ca="1" si="24"/>
        <v>17.059999999999999</v>
      </c>
      <c r="CB28" s="91">
        <f t="shared" ca="1" si="25"/>
        <v>58.091000000000001</v>
      </c>
      <c r="CC28" s="91">
        <f t="shared" ca="1" si="26"/>
        <v>17.007000000000001</v>
      </c>
      <c r="CD28" s="91">
        <f t="shared" ca="1" si="27"/>
        <v>1000.0000000000001</v>
      </c>
      <c r="CE28" s="58">
        <f>Worksheet!L23</f>
        <v>0</v>
      </c>
      <c r="CF28" s="58">
        <f>Worksheet!M23</f>
        <v>0</v>
      </c>
      <c r="CG28" s="58">
        <f>Worksheet!N23</f>
        <v>0</v>
      </c>
      <c r="CH28" s="58">
        <f>Worksheet!O23</f>
        <v>0</v>
      </c>
      <c r="CI28" s="58">
        <f>Worksheet!P23</f>
        <v>0</v>
      </c>
      <c r="CJ28" s="120">
        <f t="shared" ca="1" si="28"/>
        <v>0</v>
      </c>
      <c r="CK28" s="120">
        <f t="shared" ca="1" si="29"/>
        <v>0</v>
      </c>
      <c r="CL28" s="120">
        <f t="shared" ca="1" si="30"/>
        <v>0</v>
      </c>
      <c r="CM28" s="120">
        <f t="shared" ca="1" si="31"/>
        <v>0</v>
      </c>
      <c r="CN28" s="120">
        <f t="shared" ca="1" si="32"/>
        <v>0</v>
      </c>
      <c r="CO28" s="91" t="str">
        <f t="shared" ca="1" si="44"/>
        <v>µV</v>
      </c>
      <c r="CP28" s="92" t="str">
        <f>Worksheet!T23</f>
        <v>0.1</v>
      </c>
      <c r="CQ28" t="str">
        <f t="shared" si="34"/>
        <v>0.1</v>
      </c>
      <c r="CR28" s="103">
        <f t="shared" si="45"/>
        <v>1E-4</v>
      </c>
      <c r="CS28" t="str">
        <f t="shared" si="36"/>
        <v>Standard1</v>
      </c>
      <c r="CU28" s="99" t="str">
        <f t="shared" ca="1" si="46"/>
        <v>$B$4:$P$1376</v>
      </c>
      <c r="CV28" s="91" t="str">
        <f>VLOOKUP($CS28,$CU$3:CV$8,2,FALSE)</f>
        <v>$I$230:$I$439</v>
      </c>
      <c r="CW28" s="91" t="str">
        <f>VLOOKUP($CS28,$CU$3:CW$8,3,FALSE)</f>
        <v>$I$471:$I$735</v>
      </c>
      <c r="CX28" s="91" t="str">
        <f>VLOOKUP($CS28,$CU$3:CX$8,4,FALSE)</f>
        <v>$I$736:$I$826</v>
      </c>
      <c r="CY28" s="91" t="str">
        <f>VLOOKUP($CS28,$CU$3:CY$8,5,FALSE)</f>
        <v>$I$827:$I$891</v>
      </c>
      <c r="CZ28" s="91" t="str">
        <f>VLOOKUP($CS28,$CU$3:CZ$8,6,FALSE)</f>
        <v>$I$892:$I$960</v>
      </c>
      <c r="DA28" s="91" t="str">
        <f>VLOOKUP($CS28,$CU$3:DA$8,7,FALSE)</f>
        <v>$I$1055:$I$1066</v>
      </c>
      <c r="DB28" s="91" t="str">
        <f>VLOOKUP($CS28,$CU$3:DB$8,8,FALSE)</f>
        <v>$I$1043:$I$1054</v>
      </c>
      <c r="DC28" s="91" t="str">
        <f>VLOOKUP($CS28,$CU$3:DC$8,8,FALSE)</f>
        <v>$I$1043:$I$1054</v>
      </c>
      <c r="DD28" s="91" t="str">
        <f>VLOOKUP($CS28,$CU$3:DD$8,8,FALSE)</f>
        <v>$I$1043:$I$1054</v>
      </c>
      <c r="DE28" s="91" t="str">
        <f>VLOOKUP($CS28,$CU$3:DE$8,8,FALSE)</f>
        <v>$I$1043:$I$1054</v>
      </c>
      <c r="DF28" s="91" t="str">
        <f>VLOOKUP($CS28,$CU$3:DF$8,8,FALSE)</f>
        <v>$I$1043:$I$1054</v>
      </c>
      <c r="DG28">
        <f>COUNTIF($CV$10:CV28,"&lt;&gt;"&amp;"")</f>
        <v>19</v>
      </c>
      <c r="DI28">
        <f>IF(LEFT(V28,1)="p",0.000000000001,IF(LEFT(V28)="n",0.000000001,IF(LEFT(V28,1)="µ",0.000001,IF(EXACT(LEFT(V28),"m")=TRUE,0.001,IF(OR(V28="V",V28="A",V28="Ω",V28="O",V28="Hz",V28="F",V28="DGC",V28="DGF",V28="°F",V28="°C"),1,IF(EXACT(LEFT(V28,1),"k")=TRUE,1000,IF(EXACT(LEFT(V28,1),"M")=TRUE,1000000,"")))))))</f>
        <v>1E-3</v>
      </c>
      <c r="DJ28">
        <f t="shared" ca="1" si="7"/>
        <v>9.9999999999999995E-7</v>
      </c>
    </row>
    <row r="29" spans="13:114" x14ac:dyDescent="0.25">
      <c r="M29">
        <f>Worksheet!Y24</f>
        <v>0.5</v>
      </c>
      <c r="N29">
        <f t="shared" ca="1" si="8"/>
        <v>6.2999999999999987E-2</v>
      </c>
      <c r="O29" s="159" t="str">
        <f t="shared" ca="1" si="1"/>
        <v>63</v>
      </c>
      <c r="Q29" s="53" t="str">
        <f t="shared" ca="1" si="39"/>
        <v>DCV0.00010</v>
      </c>
      <c r="R29" t="str">
        <f>IF(Worksheet!J24=$S$2,$S$2,IF(Worksheet!J24=$S$3,$S$3,$S$1))</f>
        <v>5502A</v>
      </c>
      <c r="S29" s="54" t="str">
        <f t="shared" ca="1" si="10"/>
        <v>63 µV</v>
      </c>
      <c r="T29" s="50">
        <f t="shared" si="40"/>
        <v>1E-4</v>
      </c>
      <c r="U29" s="55">
        <f>IF(Worksheet!V24="%",ABS(Worksheet!AC24),ABS(Worksheet!X24))</f>
        <v>300</v>
      </c>
      <c r="V29" s="121" t="str">
        <f>IF(Worksheet!V24="%",Worksheet!AD24,Worksheet!V24)</f>
        <v>mV</v>
      </c>
      <c r="W29" s="55" t="str">
        <f>IF(Worksheet!V24="%","",IF(Worksheet!AC24&lt;&gt;"",Worksheet!AC24,""))</f>
        <v/>
      </c>
      <c r="X29" s="55" t="str">
        <f>IF(Worksheet!V24="%","",IF(Worksheet!AD24&lt;&gt;"",Worksheet!AD24,""))</f>
        <v/>
      </c>
      <c r="Y29" s="53" t="str">
        <f t="shared" si="41"/>
        <v>m</v>
      </c>
      <c r="Z29" s="53" t="str">
        <f t="shared" si="2"/>
        <v>V</v>
      </c>
      <c r="AA29" s="53" t="str">
        <f t="shared" si="42"/>
        <v>DC</v>
      </c>
      <c r="AB29" s="53" t="str">
        <f t="shared" si="3"/>
        <v>DCV</v>
      </c>
      <c r="AC29" s="53" t="str">
        <f>IF(Worksheet!I24&lt;&gt;"",Worksheet!I24,"")</f>
        <v/>
      </c>
      <c r="AD29" s="53" t="str">
        <f t="shared" si="4"/>
        <v/>
      </c>
      <c r="AE29" s="104" t="str">
        <f t="shared" si="14"/>
        <v>DCV</v>
      </c>
      <c r="AF29" s="104">
        <f ca="1">HLOOKUP(AE29,$AH$10:BA29,COUNTIF($AE$7:AE29,"&lt;&gt;"&amp;""),FALSE)</f>
        <v>0</v>
      </c>
      <c r="AG29" s="61">
        <f t="shared" si="43"/>
        <v>0.3</v>
      </c>
      <c r="AH29" s="91">
        <f ca="1">VLOOKUP($AG29,INDIRECT(CONCATENATE($CS29,"!",VLOOKUP($CS29,$AG$3:AH$8,AH$2,FALSE))),1,TRUE)</f>
        <v>0</v>
      </c>
      <c r="AI29" s="91">
        <f ca="1">VLOOKUP($AG29,INDIRECT(CONCATENATE($CS29,"!",VLOOKUP($CS29,$AG$3:AI$8,AI$2,FALSE))),1,TRUE)</f>
        <v>3.3000000000000002E-2</v>
      </c>
      <c r="AJ29" s="91">
        <f ca="1">VLOOKUP($AG29,INDIRECT(CONCATENATE($CS29,"!",VLOOKUP($CS29,$AG$3:AJ$8,AJ$2,FALSE))),1,TRUE)</f>
        <v>3.3000000000000002E-2</v>
      </c>
      <c r="AK29" s="91">
        <f ca="1">VLOOKUP($AG29,INDIRECT(CONCATENATE($CS29,"!",VLOOKUP($CS29,$AG$3:AK$8,AK$2,FALSE))),1,TRUE)</f>
        <v>3.3000000000000002E-2</v>
      </c>
      <c r="AL29" s="91">
        <f ca="1">VLOOKUP($AG29,INDIRECT(CONCATENATE($CS29,"!",VLOOKUP($CS29,$AG$3:AL$8,AL$2,FALSE))),1,TRUE)</f>
        <v>0.11</v>
      </c>
      <c r="AM29" s="91">
        <f ca="1">VLOOKUP($AG29,INDIRECT(CONCATENATE($CS29,"!",VLOOKUP($CS29,$AG$3:AM$8,AM$2,FALSE))),1,TRUE)</f>
        <v>0.11</v>
      </c>
      <c r="AN29" s="91">
        <f ca="1">VLOOKUP($AG29,INDIRECT(CONCATENATE($CS29,"!",VLOOKUP($CS29,$AG$3:AN$8,AN$2,FALSE))),1,TRUE)</f>
        <v>0.12</v>
      </c>
      <c r="AO29" s="91" t="e">
        <f ca="1">VLOOKUP($AG29,INDIRECT(CONCATENATE($CS29,"!",VLOOKUP($CS29,$AG$3:AO$8,AO$2,FALSE))),1,TRUE)</f>
        <v>#N/A</v>
      </c>
      <c r="AP29" s="91" t="e">
        <f ca="1">VLOOKUP($AG29,INDIRECT(CONCATENATE($CS29,"!",VLOOKUP($CS29,$AG$3:AP$8,AP$2,FALSE))),1,TRUE)</f>
        <v>#N/A</v>
      </c>
      <c r="AQ29" s="91" t="e">
        <f ca="1">VLOOKUP($AG29,INDIRECT(CONCATENATE($CS29,"!",VLOOKUP($CS29,$AG$3:AQ$8,AQ$2,FALSE))),1,TRUE)</f>
        <v>#N/A</v>
      </c>
      <c r="AR29" s="91" t="e">
        <f ca="1">VLOOKUP($AG29,INDIRECT(CONCATENATE($CS29,"!",VLOOKUP($CS29,$AG$3:AR$8,AR$2,FALSE))),1,TRUE)</f>
        <v>#N/A</v>
      </c>
      <c r="AS29" s="91" t="e">
        <f ca="1">VLOOKUP($AG29,INDIRECT(CONCATENATE($CS29,"!",VLOOKUP($CS29,$AG$3:AS$8,AS$2,FALSE))),1,TRUE)</f>
        <v>#N/A</v>
      </c>
      <c r="AT29" s="91" t="e">
        <f ca="1">VLOOKUP($AG29,INDIRECT(CONCATENATE($CS29,"!",VLOOKUP($CS29,$AG$3:AT$8,AT$2,FALSE))),1,TRUE)</f>
        <v>#N/A</v>
      </c>
      <c r="AU29" s="91">
        <f ca="1">VLOOKUP($AG29,INDIRECT(CONCATENATE($CS29,"!",VLOOKUP($CS29,$AG$3:AU$8,AU$2,FALSE))),1,TRUE)</f>
        <v>-25</v>
      </c>
      <c r="AV29" s="91">
        <f ca="1">VLOOKUP($AG29,INDIRECT(CONCATENATE($CS29,"!",VLOOKUP($CS29,$AG$3:AV$8,AV$2,FALSE))),1,TRUE)</f>
        <v>-30</v>
      </c>
      <c r="AW29" s="91">
        <f ca="1">VLOOKUP($AG29,INDIRECT(CONCATENATE($CS29,"!",VLOOKUP($CS29,$AG$3:AW$8,AW$2,FALSE))),1,TRUE)</f>
        <v>-13</v>
      </c>
      <c r="AX29" s="91">
        <f ca="1">VLOOKUP($AG29,INDIRECT(CONCATENATE($CS29,"!",VLOOKUP($CS29,$AG$3:AX$8,AX$2,FALSE))),1,TRUE)</f>
        <v>-22</v>
      </c>
      <c r="AY29" s="91">
        <f ca="1">VLOOKUP($AG29,INDIRECT(CONCATENATE($CS29,"!",VLOOKUP($CS29,$AG$3:AY$8,AY$2,FALSE))),1,TRUE)</f>
        <v>0.109</v>
      </c>
      <c r="AZ29" s="91">
        <f ca="1">VLOOKUP($AG29,INDIRECT(CONCATENATE($CS29,"!",VLOOKUP($CS29,$AG$3:AZ$8,AZ$2,FALSE))),1,TRUE)</f>
        <v>0.109</v>
      </c>
      <c r="BA29" s="91"/>
      <c r="BB29" s="57">
        <f t="shared" si="48"/>
        <v>1E-3</v>
      </c>
      <c r="BC29" s="53">
        <f t="shared" si="48"/>
        <v>1E-3</v>
      </c>
      <c r="BD29" s="53">
        <f t="shared" si="49"/>
        <v>1</v>
      </c>
      <c r="BE29" s="53">
        <f t="shared" si="49"/>
        <v>1</v>
      </c>
      <c r="BF29" s="53">
        <f t="shared" si="18"/>
        <v>1</v>
      </c>
      <c r="BG29" s="53">
        <f t="shared" si="19"/>
        <v>1</v>
      </c>
      <c r="BH29" s="53">
        <f t="shared" si="20"/>
        <v>1</v>
      </c>
      <c r="BI29" s="53">
        <f t="shared" si="47"/>
        <v>1</v>
      </c>
      <c r="BJ29" s="53">
        <f t="shared" si="47"/>
        <v>1</v>
      </c>
      <c r="BK29" s="53">
        <f t="shared" si="47"/>
        <v>1</v>
      </c>
      <c r="BL29" s="53">
        <f t="shared" si="47"/>
        <v>1</v>
      </c>
      <c r="BM29" s="53">
        <f t="shared" si="47"/>
        <v>1</v>
      </c>
      <c r="BN29" s="53">
        <f t="shared" si="47"/>
        <v>1</v>
      </c>
      <c r="BO29" s="53">
        <f t="shared" si="47"/>
        <v>1</v>
      </c>
      <c r="BP29" s="53">
        <f t="shared" si="47"/>
        <v>1</v>
      </c>
      <c r="BQ29" s="53">
        <f t="shared" si="47"/>
        <v>1</v>
      </c>
      <c r="BR29" s="53">
        <f t="shared" si="47"/>
        <v>1</v>
      </c>
      <c r="BS29" s="53">
        <f t="shared" si="21"/>
        <v>1</v>
      </c>
      <c r="BT29" s="53">
        <f t="shared" si="21"/>
        <v>1</v>
      </c>
      <c r="BV29" s="50">
        <f>HLOOKUP(AE29,$BB$10:BU29,COUNTIF($AE$7:AE29,"&lt;&gt;"&amp;""),FALSE)</f>
        <v>1E-3</v>
      </c>
      <c r="BW29" s="53">
        <f t="shared" si="22"/>
        <v>1</v>
      </c>
      <c r="BX29" s="50" t="str">
        <f t="shared" si="38"/>
        <v/>
      </c>
      <c r="BY29" s="105" t="str">
        <f ca="1">IF(OR(AE29=$BC$10,AE29=$BE$10,AE29=$BL$10,AE29=$BM$10,AE29=$BN$10),VLOOKUP(BX29,INDIRECT(CONCATENATE(CS29,"!",HLOOKUP(AE29,$CV$10:CZ29,DG29,FALSE))),1,TRUE),"")</f>
        <v/>
      </c>
      <c r="BZ29" s="91">
        <f t="shared" ca="1" si="23"/>
        <v>58.11</v>
      </c>
      <c r="CA29" s="91">
        <f t="shared" ca="1" si="24"/>
        <v>17.059999999999999</v>
      </c>
      <c r="CB29" s="91">
        <f t="shared" ca="1" si="25"/>
        <v>58.091000000000001</v>
      </c>
      <c r="CC29" s="91">
        <f t="shared" ca="1" si="26"/>
        <v>17.007000000000001</v>
      </c>
      <c r="CD29" s="91">
        <f t="shared" ca="1" si="27"/>
        <v>1000.0000000000001</v>
      </c>
      <c r="CE29" s="58">
        <f>Worksheet!L24</f>
        <v>0</v>
      </c>
      <c r="CF29" s="58">
        <f>Worksheet!M24</f>
        <v>0</v>
      </c>
      <c r="CG29" s="58">
        <f>Worksheet!N24</f>
        <v>0</v>
      </c>
      <c r="CH29" s="58">
        <f>Worksheet!O24</f>
        <v>0</v>
      </c>
      <c r="CI29" s="58">
        <f>Worksheet!P24</f>
        <v>0</v>
      </c>
      <c r="CJ29" s="120">
        <f t="shared" ca="1" si="28"/>
        <v>0</v>
      </c>
      <c r="CK29" s="120">
        <f t="shared" ca="1" si="29"/>
        <v>0</v>
      </c>
      <c r="CL29" s="120">
        <f t="shared" ca="1" si="30"/>
        <v>0</v>
      </c>
      <c r="CM29" s="120">
        <f t="shared" ca="1" si="31"/>
        <v>0</v>
      </c>
      <c r="CN29" s="120">
        <f t="shared" ca="1" si="32"/>
        <v>0</v>
      </c>
      <c r="CO29" s="91" t="str">
        <f t="shared" ca="1" si="44"/>
        <v>µV</v>
      </c>
      <c r="CP29" s="92" t="str">
        <f>Worksheet!T24</f>
        <v>0.1</v>
      </c>
      <c r="CQ29" t="str">
        <f t="shared" si="34"/>
        <v>0.1</v>
      </c>
      <c r="CR29" s="103">
        <f t="shared" si="45"/>
        <v>1E-4</v>
      </c>
      <c r="CS29" t="str">
        <f t="shared" si="36"/>
        <v>Standard1</v>
      </c>
      <c r="CU29" s="99" t="str">
        <f t="shared" ca="1" si="46"/>
        <v>$B$4:$P$1376</v>
      </c>
      <c r="CV29" s="91" t="str">
        <f>VLOOKUP($CS29,$CU$3:CV$8,2,FALSE)</f>
        <v>$I$230:$I$439</v>
      </c>
      <c r="CW29" s="91" t="str">
        <f>VLOOKUP($CS29,$CU$3:CW$8,3,FALSE)</f>
        <v>$I$471:$I$735</v>
      </c>
      <c r="CX29" s="91" t="str">
        <f>VLOOKUP($CS29,$CU$3:CX$8,4,FALSE)</f>
        <v>$I$736:$I$826</v>
      </c>
      <c r="CY29" s="91" t="str">
        <f>VLOOKUP($CS29,$CU$3:CY$8,5,FALSE)</f>
        <v>$I$827:$I$891</v>
      </c>
      <c r="CZ29" s="91" t="str">
        <f>VLOOKUP($CS29,$CU$3:CZ$8,6,FALSE)</f>
        <v>$I$892:$I$960</v>
      </c>
      <c r="DA29" s="91" t="str">
        <f>VLOOKUP($CS29,$CU$3:DA$8,7,FALSE)</f>
        <v>$I$1055:$I$1066</v>
      </c>
      <c r="DB29" s="91" t="str">
        <f>VLOOKUP($CS29,$CU$3:DB$8,8,FALSE)</f>
        <v>$I$1043:$I$1054</v>
      </c>
      <c r="DC29" s="91" t="str">
        <f>VLOOKUP($CS29,$CU$3:DC$8,8,FALSE)</f>
        <v>$I$1043:$I$1054</v>
      </c>
      <c r="DD29" s="91" t="str">
        <f>VLOOKUP($CS29,$CU$3:DD$8,8,FALSE)</f>
        <v>$I$1043:$I$1054</v>
      </c>
      <c r="DE29" s="91" t="str">
        <f>VLOOKUP($CS29,$CU$3:DE$8,8,FALSE)</f>
        <v>$I$1043:$I$1054</v>
      </c>
      <c r="DF29" s="91" t="str">
        <f>VLOOKUP($CS29,$CU$3:DF$8,8,FALSE)</f>
        <v>$I$1043:$I$1054</v>
      </c>
      <c r="DG29">
        <f>COUNTIF($CV$10:CV29,"&lt;&gt;"&amp;"")</f>
        <v>20</v>
      </c>
      <c r="DI29">
        <f t="shared" si="6"/>
        <v>1E-3</v>
      </c>
      <c r="DJ29">
        <f t="shared" ca="1" si="7"/>
        <v>9.9999999999999995E-7</v>
      </c>
    </row>
    <row r="30" spans="13:114" x14ac:dyDescent="0.25">
      <c r="M30">
        <f>Worksheet!Y25</f>
        <v>0.7</v>
      </c>
      <c r="N30">
        <f t="shared" ca="1" si="8"/>
        <v>7.5999999999999984E-2</v>
      </c>
      <c r="O30" s="159" t="str">
        <f t="shared" ca="1" si="1"/>
        <v>76</v>
      </c>
      <c r="Q30" s="53" t="str">
        <f t="shared" ca="1" si="39"/>
        <v>DCV0.00010.33</v>
      </c>
      <c r="R30" t="str">
        <f>IF(Worksheet!J25=$S$2,$S$2,IF(Worksheet!J25=$S$3,$S$3,$S$1))</f>
        <v>5502A</v>
      </c>
      <c r="S30" s="54" t="str">
        <f t="shared" ca="1" si="10"/>
        <v>76 µV</v>
      </c>
      <c r="T30" s="50">
        <f t="shared" si="40"/>
        <v>1E-4</v>
      </c>
      <c r="U30" s="55">
        <f>IF(Worksheet!V25="%",ABS(Worksheet!AC25),ABS(Worksheet!X25))</f>
        <v>600</v>
      </c>
      <c r="V30" s="121" t="str">
        <f>IF(Worksheet!V25="%",Worksheet!AD25,Worksheet!V25)</f>
        <v>mV</v>
      </c>
      <c r="W30" s="55" t="str">
        <f>IF(Worksheet!V25="%","",IF(Worksheet!AC25&lt;&gt;"",Worksheet!AC25,""))</f>
        <v/>
      </c>
      <c r="X30" s="55" t="str">
        <f>IF(Worksheet!V25="%","",IF(Worksheet!AD25&lt;&gt;"",Worksheet!AD25,""))</f>
        <v/>
      </c>
      <c r="Y30" s="53" t="str">
        <f t="shared" si="41"/>
        <v>m</v>
      </c>
      <c r="Z30" s="53" t="str">
        <f t="shared" si="2"/>
        <v>V</v>
      </c>
      <c r="AA30" s="53" t="str">
        <f t="shared" si="42"/>
        <v>DC</v>
      </c>
      <c r="AB30" s="53" t="str">
        <f t="shared" si="3"/>
        <v>DCV</v>
      </c>
      <c r="AC30" s="53" t="str">
        <f>IF(Worksheet!I25&lt;&gt;"",Worksheet!I25,"")</f>
        <v/>
      </c>
      <c r="AD30" s="53" t="str">
        <f t="shared" si="4"/>
        <v/>
      </c>
      <c r="AE30" s="104" t="str">
        <f t="shared" si="14"/>
        <v>DCV</v>
      </c>
      <c r="AF30" s="104">
        <f ca="1">HLOOKUP(AE30,$AH$10:BA30,COUNTIF($AE$7:AE30,"&lt;&gt;"&amp;""),FALSE)</f>
        <v>0.33</v>
      </c>
      <c r="AG30" s="61">
        <f t="shared" si="43"/>
        <v>0.6</v>
      </c>
      <c r="AH30" s="91">
        <f ca="1">VLOOKUP($AG30,INDIRECT(CONCATENATE($CS30,"!",VLOOKUP($CS30,$AG$3:AH$8,AH$2,FALSE))),1,TRUE)</f>
        <v>0.33</v>
      </c>
      <c r="AI30" s="91">
        <f ca="1">VLOOKUP($AG30,INDIRECT(CONCATENATE($CS30,"!",VLOOKUP($CS30,$AG$3:AI$8,AI$2,FALSE))),1,TRUE)</f>
        <v>0.33</v>
      </c>
      <c r="AJ30" s="91">
        <f ca="1">VLOOKUP($AG30,INDIRECT(CONCATENATE($CS30,"!",VLOOKUP($CS30,$AG$3:AJ$8,AJ$2,FALSE))),1,TRUE)</f>
        <v>0.33</v>
      </c>
      <c r="AK30" s="91">
        <f ca="1">VLOOKUP($AG30,INDIRECT(CONCATENATE($CS30,"!",VLOOKUP($CS30,$AG$3:AK$8,AK$2,FALSE))),1,TRUE)</f>
        <v>0.33</v>
      </c>
      <c r="AL30" s="91">
        <f ca="1">VLOOKUP($AG30,INDIRECT(CONCATENATE($CS30,"!",VLOOKUP($CS30,$AG$3:AL$8,AL$2,FALSE))),1,TRUE)</f>
        <v>0.33</v>
      </c>
      <c r="AM30" s="91">
        <f ca="1">VLOOKUP($AG30,INDIRECT(CONCATENATE($CS30,"!",VLOOKUP($CS30,$AG$3:AM$8,AM$2,FALSE))),1,TRUE)</f>
        <v>0.33</v>
      </c>
      <c r="AN30" s="91">
        <f ca="1">VLOOKUP($AG30,INDIRECT(CONCATENATE($CS30,"!",VLOOKUP($CS30,$AG$3:AN$8,AN$2,FALSE))),1,TRUE)</f>
        <v>0.12</v>
      </c>
      <c r="AO30" s="91" t="e">
        <f ca="1">VLOOKUP($AG30,INDIRECT(CONCATENATE($CS30,"!",VLOOKUP($CS30,$AG$3:AO$8,AO$2,FALSE))),1,TRUE)</f>
        <v>#N/A</v>
      </c>
      <c r="AP30" s="91" t="e">
        <f ca="1">VLOOKUP($AG30,INDIRECT(CONCATENATE($CS30,"!",VLOOKUP($CS30,$AG$3:AP$8,AP$2,FALSE))),1,TRUE)</f>
        <v>#N/A</v>
      </c>
      <c r="AQ30" s="91" t="e">
        <f ca="1">VLOOKUP($AG30,INDIRECT(CONCATENATE($CS30,"!",VLOOKUP($CS30,$AG$3:AQ$8,AQ$2,FALSE))),1,TRUE)</f>
        <v>#N/A</v>
      </c>
      <c r="AR30" s="91" t="e">
        <f ca="1">VLOOKUP($AG30,INDIRECT(CONCATENATE($CS30,"!",VLOOKUP($CS30,$AG$3:AR$8,AR$2,FALSE))),1,TRUE)</f>
        <v>#N/A</v>
      </c>
      <c r="AS30" s="91" t="e">
        <f ca="1">VLOOKUP($AG30,INDIRECT(CONCATENATE($CS30,"!",VLOOKUP($CS30,$AG$3:AS$8,AS$2,FALSE))),1,TRUE)</f>
        <v>#N/A</v>
      </c>
      <c r="AT30" s="91" t="e">
        <f ca="1">VLOOKUP($AG30,INDIRECT(CONCATENATE($CS30,"!",VLOOKUP($CS30,$AG$3:AT$8,AT$2,FALSE))),1,TRUE)</f>
        <v>#N/A</v>
      </c>
      <c r="AU30" s="91">
        <f ca="1">VLOOKUP($AG30,INDIRECT(CONCATENATE($CS30,"!",VLOOKUP($CS30,$AG$3:AU$8,AU$2,FALSE))),1,TRUE)</f>
        <v>-25</v>
      </c>
      <c r="AV30" s="91">
        <f ca="1">VLOOKUP($AG30,INDIRECT(CONCATENATE($CS30,"!",VLOOKUP($CS30,$AG$3:AV$8,AV$2,FALSE))),1,TRUE)</f>
        <v>-30</v>
      </c>
      <c r="AW30" s="91">
        <f ca="1">VLOOKUP($AG30,INDIRECT(CONCATENATE($CS30,"!",VLOOKUP($CS30,$AG$3:AW$8,AW$2,FALSE))),1,TRUE)</f>
        <v>-13</v>
      </c>
      <c r="AX30" s="91">
        <f ca="1">VLOOKUP($AG30,INDIRECT(CONCATENATE($CS30,"!",VLOOKUP($CS30,$AG$3:AX$8,AX$2,FALSE))),1,TRUE)</f>
        <v>-22</v>
      </c>
      <c r="AY30" s="91">
        <f ca="1">VLOOKUP($AG30,INDIRECT(CONCATENATE($CS30,"!",VLOOKUP($CS30,$AG$3:AY$8,AY$2,FALSE))),1,TRUE)</f>
        <v>0.109</v>
      </c>
      <c r="AZ30" s="91">
        <f ca="1">VLOOKUP($AG30,INDIRECT(CONCATENATE($CS30,"!",VLOOKUP($CS30,$AG$3:AZ$8,AZ$2,FALSE))),1,TRUE)</f>
        <v>0.109</v>
      </c>
      <c r="BA30" s="91"/>
      <c r="BB30" s="57">
        <f t="shared" si="48"/>
        <v>1E-3</v>
      </c>
      <c r="BC30" s="53">
        <f t="shared" si="48"/>
        <v>1E-3</v>
      </c>
      <c r="BD30" s="53">
        <f t="shared" si="49"/>
        <v>1</v>
      </c>
      <c r="BE30" s="53">
        <f t="shared" si="49"/>
        <v>1</v>
      </c>
      <c r="BF30" s="53">
        <f t="shared" si="18"/>
        <v>1</v>
      </c>
      <c r="BG30" s="53">
        <f t="shared" si="19"/>
        <v>1</v>
      </c>
      <c r="BH30" s="53">
        <f t="shared" si="20"/>
        <v>1</v>
      </c>
      <c r="BI30" s="53">
        <f t="shared" si="47"/>
        <v>1</v>
      </c>
      <c r="BJ30" s="53">
        <f t="shared" si="47"/>
        <v>1</v>
      </c>
      <c r="BK30" s="53">
        <f t="shared" si="47"/>
        <v>1</v>
      </c>
      <c r="BL30" s="53">
        <f t="shared" si="47"/>
        <v>1</v>
      </c>
      <c r="BM30" s="53">
        <f t="shared" si="47"/>
        <v>1</v>
      </c>
      <c r="BN30" s="53">
        <f t="shared" si="47"/>
        <v>1</v>
      </c>
      <c r="BO30" s="53">
        <f t="shared" si="47"/>
        <v>1</v>
      </c>
      <c r="BP30" s="53">
        <f t="shared" si="47"/>
        <v>1</v>
      </c>
      <c r="BQ30" s="53">
        <f t="shared" si="47"/>
        <v>1</v>
      </c>
      <c r="BR30" s="53">
        <f t="shared" si="47"/>
        <v>1</v>
      </c>
      <c r="BS30" s="53">
        <f t="shared" si="21"/>
        <v>1</v>
      </c>
      <c r="BT30" s="53">
        <f t="shared" si="21"/>
        <v>1</v>
      </c>
      <c r="BV30" s="50">
        <f>HLOOKUP(AE30,$BB$10:BU30,COUNTIF($AE$7:AE30,"&lt;&gt;"&amp;""),FALSE)</f>
        <v>1E-3</v>
      </c>
      <c r="BW30" s="53">
        <f t="shared" si="22"/>
        <v>1</v>
      </c>
      <c r="BX30" s="50" t="str">
        <f t="shared" si="38"/>
        <v/>
      </c>
      <c r="BY30" s="105" t="str">
        <f ca="1">IF(OR(AE30=$BC$10,AE30=$BE$10,AE30=$BL$10,AE30=$BM$10,AE30=$BN$10),VLOOKUP(BX30,INDIRECT(CONCATENATE(CS30,"!",HLOOKUP(AE30,$CV$10:CZ30,DG30,FALSE))),1,TRUE),"")</f>
        <v/>
      </c>
      <c r="BZ30" s="91">
        <f t="shared" ca="1" si="23"/>
        <v>47.82</v>
      </c>
      <c r="CA30" s="91">
        <f t="shared" ca="1" si="24"/>
        <v>47.701000000000001</v>
      </c>
      <c r="CB30" s="91">
        <f t="shared" ca="1" si="25"/>
        <v>47.341999999999999</v>
      </c>
      <c r="CC30" s="91">
        <f t="shared" ca="1" si="26"/>
        <v>47.73</v>
      </c>
      <c r="CD30" s="91">
        <f t="shared" ca="1" si="27"/>
        <v>1000.0000000000001</v>
      </c>
      <c r="CE30" s="58">
        <f>Worksheet!L25</f>
        <v>0</v>
      </c>
      <c r="CF30" s="58">
        <f>Worksheet!M25</f>
        <v>0</v>
      </c>
      <c r="CG30" s="58">
        <f>Worksheet!N25</f>
        <v>0</v>
      </c>
      <c r="CH30" s="58">
        <f>Worksheet!O25</f>
        <v>0</v>
      </c>
      <c r="CI30" s="58">
        <f>Worksheet!P25</f>
        <v>0</v>
      </c>
      <c r="CJ30" s="120">
        <f t="shared" ca="1" si="28"/>
        <v>0</v>
      </c>
      <c r="CK30" s="120">
        <f t="shared" ca="1" si="29"/>
        <v>0</v>
      </c>
      <c r="CL30" s="120">
        <f t="shared" ca="1" si="30"/>
        <v>0</v>
      </c>
      <c r="CM30" s="120">
        <f t="shared" ca="1" si="31"/>
        <v>0</v>
      </c>
      <c r="CN30" s="120">
        <f t="shared" ca="1" si="32"/>
        <v>0</v>
      </c>
      <c r="CO30" s="91" t="str">
        <f t="shared" ca="1" si="44"/>
        <v>µV</v>
      </c>
      <c r="CP30" s="92" t="str">
        <f>Worksheet!T25</f>
        <v>0.1</v>
      </c>
      <c r="CQ30" t="str">
        <f t="shared" si="34"/>
        <v>0.1</v>
      </c>
      <c r="CR30" s="103">
        <f t="shared" si="45"/>
        <v>1E-4</v>
      </c>
      <c r="CS30" t="str">
        <f t="shared" si="36"/>
        <v>Standard1</v>
      </c>
      <c r="CU30" s="99" t="str">
        <f t="shared" ca="1" si="46"/>
        <v>$B$4:$P$1376</v>
      </c>
      <c r="CV30" s="91" t="str">
        <f>VLOOKUP($CS30,$CU$3:CV$8,2,FALSE)</f>
        <v>$I$230:$I$439</v>
      </c>
      <c r="CW30" s="91" t="str">
        <f>VLOOKUP($CS30,$CU$3:CW$8,3,FALSE)</f>
        <v>$I$471:$I$735</v>
      </c>
      <c r="CX30" s="91" t="str">
        <f>VLOOKUP($CS30,$CU$3:CX$8,4,FALSE)</f>
        <v>$I$736:$I$826</v>
      </c>
      <c r="CY30" s="91" t="str">
        <f>VLOOKUP($CS30,$CU$3:CY$8,5,FALSE)</f>
        <v>$I$827:$I$891</v>
      </c>
      <c r="CZ30" s="91" t="str">
        <f>VLOOKUP($CS30,$CU$3:CZ$8,6,FALSE)</f>
        <v>$I$892:$I$960</v>
      </c>
      <c r="DA30" s="91" t="str">
        <f>VLOOKUP($CS30,$CU$3:DA$8,7,FALSE)</f>
        <v>$I$1055:$I$1066</v>
      </c>
      <c r="DB30" s="91" t="str">
        <f>VLOOKUP($CS30,$CU$3:DB$8,8,FALSE)</f>
        <v>$I$1043:$I$1054</v>
      </c>
      <c r="DC30" s="91" t="str">
        <f>VLOOKUP($CS30,$CU$3:DC$8,8,FALSE)</f>
        <v>$I$1043:$I$1054</v>
      </c>
      <c r="DD30" s="91" t="str">
        <f>VLOOKUP($CS30,$CU$3:DD$8,8,FALSE)</f>
        <v>$I$1043:$I$1054</v>
      </c>
      <c r="DE30" s="91" t="str">
        <f>VLOOKUP($CS30,$CU$3:DE$8,8,FALSE)</f>
        <v>$I$1043:$I$1054</v>
      </c>
      <c r="DF30" s="91" t="str">
        <f>VLOOKUP($CS30,$CU$3:DF$8,8,FALSE)</f>
        <v>$I$1043:$I$1054</v>
      </c>
      <c r="DG30">
        <f>COUNTIF($CV$10:CV30,"&lt;&gt;"&amp;"")</f>
        <v>21</v>
      </c>
      <c r="DI30">
        <f t="shared" si="6"/>
        <v>1E-3</v>
      </c>
      <c r="DJ30">
        <f t="shared" ca="1" si="7"/>
        <v>9.9999999999999995E-7</v>
      </c>
    </row>
    <row r="31" spans="13:114" x14ac:dyDescent="0.25">
      <c r="M31">
        <f>Worksheet!Y26</f>
        <v>4.7</v>
      </c>
      <c r="N31">
        <f t="shared" ca="1" si="8"/>
        <v>9.7000000000000003E-2</v>
      </c>
      <c r="O31" s="159" t="str">
        <f t="shared" ca="1" si="1"/>
        <v>97</v>
      </c>
      <c r="Q31" s="53" t="str">
        <f t="shared" ca="1" si="39"/>
        <v>Resistance0.00010.33</v>
      </c>
      <c r="R31" t="str">
        <f>IF(Worksheet!J26=$S$2,$S$2,IF(Worksheet!J26=$S$3,$S$3,$S$1))</f>
        <v>5502A</v>
      </c>
      <c r="S31" s="54" t="str">
        <f t="shared" ca="1" si="10"/>
        <v>97 mΩ</v>
      </c>
      <c r="T31" s="50">
        <f t="shared" si="40"/>
        <v>1E-4</v>
      </c>
      <c r="U31" s="55">
        <f>IF(Worksheet!V26="%",ABS(Worksheet!AC26),ABS(Worksheet!X26))</f>
        <v>500</v>
      </c>
      <c r="V31" s="121" t="str">
        <f>IF(Worksheet!V26="%",Worksheet!AD26,Worksheet!V26)</f>
        <v>Ω</v>
      </c>
      <c r="W31" s="55" t="str">
        <f>IF(Worksheet!V26="%","",IF(Worksheet!AC26&lt;&gt;"",Worksheet!AC26,""))</f>
        <v/>
      </c>
      <c r="X31" s="55" t="str">
        <f>IF(Worksheet!V26="%","",IF(Worksheet!AD26&lt;&gt;"",Worksheet!AD26,""))</f>
        <v/>
      </c>
      <c r="Y31" s="53" t="str">
        <f t="shared" si="41"/>
        <v/>
      </c>
      <c r="Z31" s="53" t="str">
        <f t="shared" si="2"/>
        <v>O</v>
      </c>
      <c r="AA31" s="53" t="str">
        <f t="shared" si="42"/>
        <v>DC</v>
      </c>
      <c r="AB31" s="53" t="str">
        <f t="shared" si="3"/>
        <v>O</v>
      </c>
      <c r="AC31" s="53" t="str">
        <f>IF(Worksheet!I26&lt;&gt;"",Worksheet!I26,"")</f>
        <v/>
      </c>
      <c r="AD31" s="53" t="str">
        <f t="shared" si="4"/>
        <v>Resistance</v>
      </c>
      <c r="AE31" s="104" t="str">
        <f t="shared" si="14"/>
        <v>Resistance</v>
      </c>
      <c r="AF31" s="104">
        <f ca="1">HLOOKUP(AE31,$AH$10:BA31,COUNTIF($AE$7:AE31,"&lt;&gt;"&amp;""),FALSE)</f>
        <v>0.33</v>
      </c>
      <c r="AG31" s="61">
        <f t="shared" si="43"/>
        <v>0.5</v>
      </c>
      <c r="AH31" s="91">
        <f ca="1">VLOOKUP($AG31,INDIRECT(CONCATENATE($CS31,"!",VLOOKUP($CS31,$AG$3:AH$8,AH$2,FALSE))),1,TRUE)</f>
        <v>0.33</v>
      </c>
      <c r="AI31" s="91">
        <f ca="1">VLOOKUP($AG31,INDIRECT(CONCATENATE($CS31,"!",VLOOKUP($CS31,$AG$3:AI$8,AI$2,FALSE))),1,TRUE)</f>
        <v>0.33</v>
      </c>
      <c r="AJ31" s="91">
        <f ca="1">VLOOKUP($AG31,INDIRECT(CONCATENATE($CS31,"!",VLOOKUP($CS31,$AG$3:AJ$8,AJ$2,FALSE))),1,TRUE)</f>
        <v>0.33</v>
      </c>
      <c r="AK31" s="91">
        <f ca="1">VLOOKUP($AG31,INDIRECT(CONCATENATE($CS31,"!",VLOOKUP($CS31,$AG$3:AK$8,AK$2,FALSE))),1,TRUE)</f>
        <v>0.33</v>
      </c>
      <c r="AL31" s="91">
        <f ca="1">VLOOKUP($AG31,INDIRECT(CONCATENATE($CS31,"!",VLOOKUP($CS31,$AG$3:AL$8,AL$2,FALSE))),1,TRUE)</f>
        <v>0.33</v>
      </c>
      <c r="AM31" s="91">
        <f ca="1">VLOOKUP($AG31,INDIRECT(CONCATENATE($CS31,"!",VLOOKUP($CS31,$AG$3:AM$8,AM$2,FALSE))),1,TRUE)</f>
        <v>0.33</v>
      </c>
      <c r="AN31" s="91">
        <f ca="1">VLOOKUP($AG31,INDIRECT(CONCATENATE($CS31,"!",VLOOKUP($CS31,$AG$3:AN$8,AN$2,FALSE))),1,TRUE)</f>
        <v>0.12</v>
      </c>
      <c r="AO31" s="91" t="e">
        <f ca="1">VLOOKUP($AG31,INDIRECT(CONCATENATE($CS31,"!",VLOOKUP($CS31,$AG$3:AO$8,AO$2,FALSE))),1,TRUE)</f>
        <v>#N/A</v>
      </c>
      <c r="AP31" s="91" t="e">
        <f ca="1">VLOOKUP($AG31,INDIRECT(CONCATENATE($CS31,"!",VLOOKUP($CS31,$AG$3:AP$8,AP$2,FALSE))),1,TRUE)</f>
        <v>#N/A</v>
      </c>
      <c r="AQ31" s="91" t="e">
        <f ca="1">VLOOKUP($AG31,INDIRECT(CONCATENATE($CS31,"!",VLOOKUP($CS31,$AG$3:AQ$8,AQ$2,FALSE))),1,TRUE)</f>
        <v>#N/A</v>
      </c>
      <c r="AR31" s="91" t="e">
        <f ca="1">VLOOKUP($AG31,INDIRECT(CONCATENATE($CS31,"!",VLOOKUP($CS31,$AG$3:AR$8,AR$2,FALSE))),1,TRUE)</f>
        <v>#N/A</v>
      </c>
      <c r="AS31" s="91" t="e">
        <f ca="1">VLOOKUP($AG31,INDIRECT(CONCATENATE($CS31,"!",VLOOKUP($CS31,$AG$3:AS$8,AS$2,FALSE))),1,TRUE)</f>
        <v>#N/A</v>
      </c>
      <c r="AT31" s="91" t="e">
        <f ca="1">VLOOKUP($AG31,INDIRECT(CONCATENATE($CS31,"!",VLOOKUP($CS31,$AG$3:AT$8,AT$2,FALSE))),1,TRUE)</f>
        <v>#N/A</v>
      </c>
      <c r="AU31" s="91">
        <f ca="1">VLOOKUP($AG31,INDIRECT(CONCATENATE($CS31,"!",VLOOKUP($CS31,$AG$3:AU$8,AU$2,FALSE))),1,TRUE)</f>
        <v>-25</v>
      </c>
      <c r="AV31" s="91">
        <f ca="1">VLOOKUP($AG31,INDIRECT(CONCATENATE($CS31,"!",VLOOKUP($CS31,$AG$3:AV$8,AV$2,FALSE))),1,TRUE)</f>
        <v>-30</v>
      </c>
      <c r="AW31" s="91">
        <f ca="1">VLOOKUP($AG31,INDIRECT(CONCATENATE($CS31,"!",VLOOKUP($CS31,$AG$3:AW$8,AW$2,FALSE))),1,TRUE)</f>
        <v>-13</v>
      </c>
      <c r="AX31" s="91">
        <f ca="1">VLOOKUP($AG31,INDIRECT(CONCATENATE($CS31,"!",VLOOKUP($CS31,$AG$3:AX$8,AX$2,FALSE))),1,TRUE)</f>
        <v>-22</v>
      </c>
      <c r="AY31" s="91">
        <f ca="1">VLOOKUP($AG31,INDIRECT(CONCATENATE($CS31,"!",VLOOKUP($CS31,$AG$3:AY$8,AY$2,FALSE))),1,TRUE)</f>
        <v>0.109</v>
      </c>
      <c r="AZ31" s="91">
        <f ca="1">VLOOKUP($AG31,INDIRECT(CONCATENATE($CS31,"!",VLOOKUP($CS31,$AG$3:AZ$8,AZ$2,FALSE))),1,TRUE)</f>
        <v>0.109</v>
      </c>
      <c r="BA31" s="91"/>
      <c r="BB31" s="57">
        <f t="shared" si="48"/>
        <v>1</v>
      </c>
      <c r="BC31" s="53">
        <f t="shared" si="48"/>
        <v>1</v>
      </c>
      <c r="BD31" s="53">
        <f t="shared" si="49"/>
        <v>1</v>
      </c>
      <c r="BE31" s="53">
        <f t="shared" si="49"/>
        <v>1</v>
      </c>
      <c r="BF31" s="53">
        <f t="shared" si="18"/>
        <v>1E-3</v>
      </c>
      <c r="BG31" s="53">
        <f t="shared" si="19"/>
        <v>1</v>
      </c>
      <c r="BH31" s="53">
        <f t="shared" si="20"/>
        <v>1</v>
      </c>
      <c r="BI31" s="53">
        <f t="shared" si="47"/>
        <v>1</v>
      </c>
      <c r="BJ31" s="53">
        <f t="shared" si="47"/>
        <v>1</v>
      </c>
      <c r="BK31" s="53">
        <f t="shared" si="47"/>
        <v>1</v>
      </c>
      <c r="BL31" s="53">
        <f t="shared" si="47"/>
        <v>1</v>
      </c>
      <c r="BM31" s="53">
        <f t="shared" si="47"/>
        <v>1</v>
      </c>
      <c r="BN31" s="53">
        <f t="shared" si="47"/>
        <v>1</v>
      </c>
      <c r="BO31" s="53">
        <f t="shared" si="47"/>
        <v>1</v>
      </c>
      <c r="BP31" s="53">
        <f t="shared" si="47"/>
        <v>1</v>
      </c>
      <c r="BQ31" s="53">
        <f t="shared" si="47"/>
        <v>1</v>
      </c>
      <c r="BR31" s="53">
        <f t="shared" si="47"/>
        <v>1</v>
      </c>
      <c r="BS31" s="53">
        <f t="shared" si="21"/>
        <v>1</v>
      </c>
      <c r="BT31" s="53">
        <f t="shared" si="21"/>
        <v>1</v>
      </c>
      <c r="BV31" s="50">
        <f>HLOOKUP(AE31,$BB$10:BU31,COUNTIF($AE$7:AE31,"&lt;&gt;"&amp;""),FALSE)</f>
        <v>1E-3</v>
      </c>
      <c r="BW31" s="53">
        <f t="shared" si="22"/>
        <v>1</v>
      </c>
      <c r="BX31" s="50" t="str">
        <f t="shared" si="38"/>
        <v/>
      </c>
      <c r="BY31" s="105" t="str">
        <f ca="1">IF(OR(AE31=$BC$10,AE31=$BE$10,AE31=$BL$10,AE31=$BM$10,AE31=$BN$10),VLOOKUP(BX31,INDIRECT(CONCATENATE(CS31,"!",HLOOKUP(AE31,$CV$10:CZ31,DG31,FALSE))),1,TRUE),"")</f>
        <v/>
      </c>
      <c r="BZ31" s="91">
        <f t="shared" ca="1" si="23"/>
        <v>52.967999999999996</v>
      </c>
      <c r="CA31" s="91">
        <f t="shared" ca="1" si="24"/>
        <v>87.891999999999996</v>
      </c>
      <c r="CB31" s="91">
        <f t="shared" ca="1" si="25"/>
        <v>52.866999999999997</v>
      </c>
      <c r="CC31" s="91">
        <f t="shared" ca="1" si="26"/>
        <v>87.789000000000001</v>
      </c>
      <c r="CD31" s="91">
        <f t="shared" ca="1" si="27"/>
        <v>1000</v>
      </c>
      <c r="CE31" s="58">
        <f>Worksheet!L26</f>
        <v>0</v>
      </c>
      <c r="CF31" s="58">
        <f>Worksheet!M26</f>
        <v>0</v>
      </c>
      <c r="CG31" s="58">
        <f>Worksheet!N26</f>
        <v>0</v>
      </c>
      <c r="CH31" s="58">
        <f>Worksheet!O26</f>
        <v>0</v>
      </c>
      <c r="CI31" s="58">
        <f>Worksheet!P26</f>
        <v>0</v>
      </c>
      <c r="CJ31" s="120">
        <f t="shared" ca="1" si="28"/>
        <v>0</v>
      </c>
      <c r="CK31" s="120">
        <f t="shared" ca="1" si="29"/>
        <v>0</v>
      </c>
      <c r="CL31" s="120">
        <f t="shared" ca="1" si="30"/>
        <v>0</v>
      </c>
      <c r="CM31" s="120">
        <f t="shared" ca="1" si="31"/>
        <v>0</v>
      </c>
      <c r="CN31" s="120">
        <f t="shared" ca="1" si="32"/>
        <v>0</v>
      </c>
      <c r="CO31" s="91" t="str">
        <f t="shared" ca="1" si="44"/>
        <v>mΩ</v>
      </c>
      <c r="CP31" s="92" t="str">
        <f>Worksheet!T26</f>
        <v>0.1</v>
      </c>
      <c r="CQ31" t="str">
        <f t="shared" si="34"/>
        <v>0.1</v>
      </c>
      <c r="CR31" s="103">
        <f t="shared" si="45"/>
        <v>1E-4</v>
      </c>
      <c r="CS31" t="str">
        <f t="shared" si="36"/>
        <v>Standard1</v>
      </c>
      <c r="CU31" s="99" t="str">
        <f t="shared" ca="1" si="46"/>
        <v>$B$4:$P$1376</v>
      </c>
      <c r="CV31" s="91" t="str">
        <f>VLOOKUP($CS31,$CU$3:CV$8,2,FALSE)</f>
        <v>$I$230:$I$439</v>
      </c>
      <c r="CW31" s="91" t="str">
        <f>VLOOKUP($CS31,$CU$3:CW$8,3,FALSE)</f>
        <v>$I$471:$I$735</v>
      </c>
      <c r="CX31" s="91" t="str">
        <f>VLOOKUP($CS31,$CU$3:CX$8,4,FALSE)</f>
        <v>$I$736:$I$826</v>
      </c>
      <c r="CY31" s="91" t="str">
        <f>VLOOKUP($CS31,$CU$3:CY$8,5,FALSE)</f>
        <v>$I$827:$I$891</v>
      </c>
      <c r="CZ31" s="91" t="str">
        <f>VLOOKUP($CS31,$CU$3:CZ$8,6,FALSE)</f>
        <v>$I$892:$I$960</v>
      </c>
      <c r="DA31" s="91" t="str">
        <f>VLOOKUP($CS31,$CU$3:DA$8,7,FALSE)</f>
        <v>$I$1055:$I$1066</v>
      </c>
      <c r="DB31" s="91" t="str">
        <f>VLOOKUP($CS31,$CU$3:DB$8,8,FALSE)</f>
        <v>$I$1043:$I$1054</v>
      </c>
      <c r="DC31" s="91" t="str">
        <f>VLOOKUP($CS31,$CU$3:DC$8,8,FALSE)</f>
        <v>$I$1043:$I$1054</v>
      </c>
      <c r="DD31" s="91" t="str">
        <f>VLOOKUP($CS31,$CU$3:DD$8,8,FALSE)</f>
        <v>$I$1043:$I$1054</v>
      </c>
      <c r="DE31" s="91" t="str">
        <f>VLOOKUP($CS31,$CU$3:DE$8,8,FALSE)</f>
        <v>$I$1043:$I$1054</v>
      </c>
      <c r="DF31" s="91" t="str">
        <f>VLOOKUP($CS31,$CU$3:DF$8,8,FALSE)</f>
        <v>$I$1043:$I$1054</v>
      </c>
      <c r="DG31">
        <f>COUNTIF($CV$10:CV31,"&lt;&gt;"&amp;"")</f>
        <v>22</v>
      </c>
      <c r="DI31">
        <f t="shared" si="6"/>
        <v>1</v>
      </c>
      <c r="DJ31">
        <f t="shared" ca="1" si="7"/>
        <v>1E-3</v>
      </c>
    </row>
    <row r="32" spans="13:114" x14ac:dyDescent="0.25">
      <c r="M32">
        <f>Worksheet!Y27</f>
        <v>0.32</v>
      </c>
      <c r="N32">
        <f t="shared" ca="1" si="8"/>
        <v>2.6000000000000002E-2</v>
      </c>
      <c r="O32" s="159" t="str">
        <f t="shared" ca="1" si="1"/>
        <v>26</v>
      </c>
      <c r="Q32" s="53" t="str">
        <f t="shared" ca="1" si="39"/>
        <v>Resistance1011000</v>
      </c>
      <c r="R32" t="str">
        <f>IF(Worksheet!J27=$S$2,$S$2,IF(Worksheet!J27=$S$3,$S$3,$S$1))</f>
        <v>5502A</v>
      </c>
      <c r="S32" s="54" t="str">
        <f t="shared" ca="1" si="10"/>
        <v>26 kΩ</v>
      </c>
      <c r="T32" s="50">
        <f t="shared" si="40"/>
        <v>10</v>
      </c>
      <c r="U32" s="55">
        <f>IF(Worksheet!V27="%",ABS(Worksheet!AC27),ABS(Worksheet!X27))</f>
        <v>19</v>
      </c>
      <c r="V32" s="121" t="str">
        <f>IF(Worksheet!V27="%",Worksheet!AD27,Worksheet!V27)</f>
        <v>MΩ</v>
      </c>
      <c r="W32" s="55" t="str">
        <f>IF(Worksheet!V27="%","",IF(Worksheet!AC27&lt;&gt;"",Worksheet!AC27,""))</f>
        <v/>
      </c>
      <c r="X32" s="55" t="str">
        <f>IF(Worksheet!V27="%","",IF(Worksheet!AD27&lt;&gt;"",Worksheet!AD27,""))</f>
        <v/>
      </c>
      <c r="Y32" s="53" t="str">
        <f t="shared" si="41"/>
        <v>M</v>
      </c>
      <c r="Z32" s="53" t="str">
        <f t="shared" si="2"/>
        <v>O</v>
      </c>
      <c r="AA32" s="53" t="str">
        <f t="shared" si="42"/>
        <v>DC</v>
      </c>
      <c r="AB32" s="53" t="str">
        <f t="shared" si="3"/>
        <v>O</v>
      </c>
      <c r="AC32" s="53" t="str">
        <f>IF(Worksheet!I27&lt;&gt;"",Worksheet!I27,"")</f>
        <v/>
      </c>
      <c r="AD32" s="53" t="str">
        <f t="shared" si="4"/>
        <v>Resistance</v>
      </c>
      <c r="AE32" s="104" t="str">
        <f t="shared" si="14"/>
        <v>Resistance</v>
      </c>
      <c r="AF32" s="104">
        <f ca="1">HLOOKUP(AE32,$AH$10:BA32,COUNTIF($AE$7:AE32,"&lt;&gt;"&amp;""),FALSE)</f>
        <v>11000</v>
      </c>
      <c r="AG32" s="61">
        <f t="shared" si="43"/>
        <v>19000</v>
      </c>
      <c r="AH32" s="91">
        <f ca="1">VLOOKUP($AG32,INDIRECT(CONCATENATE($CS32,"!",VLOOKUP($CS32,$AG$3:AH$8,AH$2,FALSE))),1,TRUE)</f>
        <v>1000</v>
      </c>
      <c r="AI32" s="91">
        <f ca="1">VLOOKUP($AG32,INDIRECT(CONCATENATE($CS32,"!",VLOOKUP($CS32,$AG$3:AI$8,AI$2,FALSE))),1,TRUE)</f>
        <v>330</v>
      </c>
      <c r="AJ32" s="91">
        <f ca="1">VLOOKUP($AG32,INDIRECT(CONCATENATE($CS32,"!",VLOOKUP($CS32,$AG$3:AJ$8,AJ$2,FALSE))),1,TRUE)</f>
        <v>20.5</v>
      </c>
      <c r="AK32" s="91">
        <f ca="1">VLOOKUP($AG32,INDIRECT(CONCATENATE($CS32,"!",VLOOKUP($CS32,$AG$3:AK$8,AK$2,FALSE))),1,TRUE)</f>
        <v>11</v>
      </c>
      <c r="AL32" s="91">
        <f ca="1">VLOOKUP($AG32,INDIRECT(CONCATENATE($CS32,"!",VLOOKUP($CS32,$AG$3:AL$8,AL$2,FALSE))),1,TRUE)</f>
        <v>11000</v>
      </c>
      <c r="AM32" s="91">
        <f ca="1">VLOOKUP($AG32,INDIRECT(CONCATENATE($CS32,"!",VLOOKUP($CS32,$AG$3:AM$8,AM$2,FALSE))),1,TRUE)</f>
        <v>110</v>
      </c>
      <c r="AN32" s="91">
        <f ca="1">VLOOKUP($AG32,INDIRECT(CONCATENATE($CS32,"!",VLOOKUP($CS32,$AG$3:AN$8,AN$2,FALSE))),1,TRUE)</f>
        <v>2000</v>
      </c>
      <c r="AO32" s="91">
        <f ca="1">VLOOKUP($AG32,INDIRECT(CONCATENATE($CS32,"!",VLOOKUP($CS32,$AG$3:AO$8,AO$2,FALSE))),1,TRUE)</f>
        <v>205</v>
      </c>
      <c r="AP32" s="91">
        <f ca="1">VLOOKUP($AG32,INDIRECT(CONCATENATE($CS32,"!",VLOOKUP($CS32,$AG$3:AP$8,AP$2,FALSE))),1,TRUE)</f>
        <v>410</v>
      </c>
      <c r="AQ32" s="91">
        <f ca="1">VLOOKUP($AG32,INDIRECT(CONCATENATE($CS32,"!",VLOOKUP($CS32,$AG$3:AQ$8,AQ$2,FALSE))),1,TRUE)</f>
        <v>1025</v>
      </c>
      <c r="AR32" s="91">
        <f ca="1">VLOOKUP($AG32,INDIRECT(CONCATENATE($CS32,"!",VLOOKUP($CS32,$AG$3:AR$8,AR$2,FALSE))),1,TRUE)</f>
        <v>110</v>
      </c>
      <c r="AS32" s="91">
        <f ca="1">VLOOKUP($AG32,INDIRECT(CONCATENATE($CS32,"!",VLOOKUP($CS32,$AG$3:AS$8,AS$2,FALSE))),1,TRUE)</f>
        <v>220</v>
      </c>
      <c r="AT32" s="91">
        <f ca="1">VLOOKUP($AG32,INDIRECT(CONCATENATE($CS32,"!",VLOOKUP($CS32,$AG$3:AT$8,AT$2,FALSE))),1,TRUE)</f>
        <v>550</v>
      </c>
      <c r="AU32" s="91">
        <f ca="1">VLOOKUP($AG32,INDIRECT(CONCATENATE($CS32,"!",VLOOKUP($CS32,$AG$3:AU$8,AU$2,FALSE))),1,TRUE)</f>
        <v>1372</v>
      </c>
      <c r="AV32" s="91">
        <f ca="1">VLOOKUP($AG32,INDIRECT(CONCATENATE($CS32,"!",VLOOKUP($CS32,$AG$3:AV$8,AV$2,FALSE))),1,TRUE)</f>
        <v>1200</v>
      </c>
      <c r="AW32" s="91">
        <f ca="1">VLOOKUP($AG32,INDIRECT(CONCATENATE($CS32,"!",VLOOKUP($CS32,$AG$3:AW$8,AW$2,FALSE))),1,TRUE)</f>
        <v>2500</v>
      </c>
      <c r="AX32" s="91">
        <f ca="1">VLOOKUP($AG32,INDIRECT(CONCATENATE($CS32,"!",VLOOKUP($CS32,$AG$3:AX$8,AX$2,FALSE))),1,TRUE)</f>
        <v>2192</v>
      </c>
      <c r="AY32" s="91">
        <f ca="1">VLOOKUP($AG32,INDIRECT(CONCATENATE($CS32,"!",VLOOKUP($CS32,$AG$3:AY$8,AY$2,FALSE))),1,TRUE)</f>
        <v>11000</v>
      </c>
      <c r="AZ32" s="91">
        <f ca="1">VLOOKUP($AG32,INDIRECT(CONCATENATE($CS32,"!",VLOOKUP($CS32,$AG$3:AZ$8,AZ$2,FALSE))),1,TRUE)</f>
        <v>11200</v>
      </c>
      <c r="BA32" s="91"/>
      <c r="BB32" s="57">
        <f t="shared" si="48"/>
        <v>1</v>
      </c>
      <c r="BC32" s="53">
        <f t="shared" si="48"/>
        <v>1</v>
      </c>
      <c r="BD32" s="53">
        <f t="shared" si="49"/>
        <v>1</v>
      </c>
      <c r="BE32" s="53">
        <f t="shared" si="49"/>
        <v>1</v>
      </c>
      <c r="BF32" s="53">
        <f t="shared" si="18"/>
        <v>1000</v>
      </c>
      <c r="BG32" s="53">
        <f t="shared" si="19"/>
        <v>1</v>
      </c>
      <c r="BH32" s="53">
        <f t="shared" si="20"/>
        <v>1</v>
      </c>
      <c r="BI32" s="53">
        <f t="shared" si="47"/>
        <v>1</v>
      </c>
      <c r="BJ32" s="53">
        <f t="shared" si="47"/>
        <v>1</v>
      </c>
      <c r="BK32" s="53">
        <f t="shared" si="47"/>
        <v>1</v>
      </c>
      <c r="BL32" s="53">
        <f t="shared" si="47"/>
        <v>1</v>
      </c>
      <c r="BM32" s="53">
        <f t="shared" si="47"/>
        <v>1</v>
      </c>
      <c r="BN32" s="53">
        <f t="shared" si="47"/>
        <v>1</v>
      </c>
      <c r="BO32" s="53">
        <f t="shared" si="47"/>
        <v>1</v>
      </c>
      <c r="BP32" s="53">
        <f t="shared" si="47"/>
        <v>1</v>
      </c>
      <c r="BQ32" s="53">
        <f t="shared" si="47"/>
        <v>1</v>
      </c>
      <c r="BR32" s="53">
        <f t="shared" si="47"/>
        <v>1</v>
      </c>
      <c r="BS32" s="53">
        <f t="shared" si="21"/>
        <v>1</v>
      </c>
      <c r="BT32" s="53">
        <f t="shared" si="21"/>
        <v>1</v>
      </c>
      <c r="BV32" s="50">
        <f>HLOOKUP(AE32,$BB$10:BU32,COUNTIF($AE$7:AE32,"&lt;&gt;"&amp;""),FALSE)</f>
        <v>1000</v>
      </c>
      <c r="BW32" s="53">
        <f t="shared" si="22"/>
        <v>1</v>
      </c>
      <c r="BX32" s="50" t="str">
        <f t="shared" si="38"/>
        <v/>
      </c>
      <c r="BY32" s="105" t="str">
        <f ca="1">IF(OR(AE32=$BC$10,AE32=$BE$10,AE32=$BL$10,AE32=$BM$10,AE32=$BN$10),VLOOKUP(BX32,INDIRECT(CONCATENATE(CS32,"!",HLOOKUP(AE32,$CV$10:CZ32,DG32,FALSE))),1,TRUE),"")</f>
        <v/>
      </c>
      <c r="BZ32" s="91">
        <f t="shared" ca="1" si="23"/>
        <v>4.2484000000000002</v>
      </c>
      <c r="CA32" s="91">
        <f t="shared" ca="1" si="24"/>
        <v>1.1259E-3</v>
      </c>
      <c r="CB32" s="91">
        <f t="shared" ca="1" si="25"/>
        <v>4.2477999999999998</v>
      </c>
      <c r="CC32" s="91">
        <f t="shared" ca="1" si="26"/>
        <v>1.1259E-3</v>
      </c>
      <c r="CD32" s="91">
        <f t="shared" ca="1" si="27"/>
        <v>1000</v>
      </c>
      <c r="CE32" s="58">
        <f>Worksheet!L27</f>
        <v>0</v>
      </c>
      <c r="CF32" s="58">
        <f>Worksheet!M27</f>
        <v>0</v>
      </c>
      <c r="CG32" s="58">
        <f>Worksheet!N27</f>
        <v>0</v>
      </c>
      <c r="CH32" s="58">
        <f>Worksheet!O27</f>
        <v>0</v>
      </c>
      <c r="CI32" s="58">
        <f>Worksheet!P27</f>
        <v>0</v>
      </c>
      <c r="CJ32" s="120">
        <f t="shared" ca="1" si="28"/>
        <v>0</v>
      </c>
      <c r="CK32" s="120">
        <f t="shared" ca="1" si="29"/>
        <v>0</v>
      </c>
      <c r="CL32" s="120">
        <f t="shared" ca="1" si="30"/>
        <v>0</v>
      </c>
      <c r="CM32" s="120">
        <f t="shared" ca="1" si="31"/>
        <v>0</v>
      </c>
      <c r="CN32" s="120">
        <f t="shared" ca="1" si="32"/>
        <v>0</v>
      </c>
      <c r="CO32" s="91" t="str">
        <f t="shared" ca="1" si="44"/>
        <v>kΩ</v>
      </c>
      <c r="CP32" s="92" t="str">
        <f>Worksheet!T27</f>
        <v>0.01</v>
      </c>
      <c r="CQ32" t="str">
        <f t="shared" si="34"/>
        <v>0.01</v>
      </c>
      <c r="CR32" s="103">
        <f t="shared" si="45"/>
        <v>10</v>
      </c>
      <c r="CS32" t="str">
        <f t="shared" si="36"/>
        <v>Standard1</v>
      </c>
      <c r="CU32" s="99" t="str">
        <f t="shared" ca="1" si="46"/>
        <v>$B$4:$P$1376</v>
      </c>
      <c r="CV32" s="91" t="str">
        <f>VLOOKUP($CS32,$CU$3:CV$8,2,FALSE)</f>
        <v>$I$230:$I$439</v>
      </c>
      <c r="CW32" s="91" t="str">
        <f>VLOOKUP($CS32,$CU$3:CW$8,3,FALSE)</f>
        <v>$I$471:$I$735</v>
      </c>
      <c r="CX32" s="91" t="str">
        <f>VLOOKUP($CS32,$CU$3:CX$8,4,FALSE)</f>
        <v>$I$736:$I$826</v>
      </c>
      <c r="CY32" s="91" t="str">
        <f>VLOOKUP($CS32,$CU$3:CY$8,5,FALSE)</f>
        <v>$I$827:$I$891</v>
      </c>
      <c r="CZ32" s="91" t="str">
        <f>VLOOKUP($CS32,$CU$3:CZ$8,6,FALSE)</f>
        <v>$I$892:$I$960</v>
      </c>
      <c r="DA32" s="91" t="str">
        <f>VLOOKUP($CS32,$CU$3:DA$8,7,FALSE)</f>
        <v>$I$1055:$I$1066</v>
      </c>
      <c r="DB32" s="91" t="str">
        <f>VLOOKUP($CS32,$CU$3:DB$8,8,FALSE)</f>
        <v>$I$1043:$I$1054</v>
      </c>
      <c r="DC32" s="91" t="str">
        <f>VLOOKUP($CS32,$CU$3:DC$8,8,FALSE)</f>
        <v>$I$1043:$I$1054</v>
      </c>
      <c r="DD32" s="91" t="str">
        <f>VLOOKUP($CS32,$CU$3:DD$8,8,FALSE)</f>
        <v>$I$1043:$I$1054</v>
      </c>
      <c r="DE32" s="91" t="str">
        <f>VLOOKUP($CS32,$CU$3:DE$8,8,FALSE)</f>
        <v>$I$1043:$I$1054</v>
      </c>
      <c r="DF32" s="91" t="str">
        <f>VLOOKUP($CS32,$CU$3:DF$8,8,FALSE)</f>
        <v>$I$1043:$I$1054</v>
      </c>
      <c r="DG32">
        <f>COUNTIF($CV$10:CV32,"&lt;&gt;"&amp;"")</f>
        <v>23</v>
      </c>
      <c r="DI32">
        <f t="shared" si="6"/>
        <v>1000000</v>
      </c>
      <c r="DJ32">
        <f t="shared" ca="1" si="7"/>
        <v>1000</v>
      </c>
    </row>
    <row r="33" spans="13:114" x14ac:dyDescent="0.25">
      <c r="M33">
        <f>Worksheet!Y28</f>
        <v>13</v>
      </c>
      <c r="N33">
        <f t="shared" ca="1" si="8"/>
        <v>3.8</v>
      </c>
      <c r="O33" s="159" t="str">
        <f t="shared" ca="1" si="1"/>
        <v>3.8</v>
      </c>
      <c r="Q33" s="53" t="str">
        <f t="shared" ca="1" si="39"/>
        <v>Capacitance0.0000010.00033</v>
      </c>
      <c r="R33" t="str">
        <f>IF(Worksheet!J28=$S$2,$S$2,IF(Worksheet!J28=$S$3,$S$3,$S$1))</f>
        <v>5502A</v>
      </c>
      <c r="S33" s="54" t="str">
        <f t="shared" ca="1" si="10"/>
        <v>3.8 nF</v>
      </c>
      <c r="T33" s="50">
        <f t="shared" si="40"/>
        <v>9.9999999999999995E-7</v>
      </c>
      <c r="U33" s="55">
        <f>IF(Worksheet!V28="%",ABS(Worksheet!AC28),ABS(Worksheet!X28))</f>
        <v>900</v>
      </c>
      <c r="V33" s="121" t="str">
        <f>IF(Worksheet!V28="%",Worksheet!AD28,Worksheet!V28)</f>
        <v>nF</v>
      </c>
      <c r="W33" s="55" t="str">
        <f>IF(Worksheet!V28="%","",IF(Worksheet!AC28&lt;&gt;"",Worksheet!AC28,""))</f>
        <v/>
      </c>
      <c r="X33" s="55" t="str">
        <f>IF(Worksheet!V28="%","",IF(Worksheet!AD28&lt;&gt;"",Worksheet!AD28,""))</f>
        <v/>
      </c>
      <c r="Y33" s="53" t="str">
        <f t="shared" si="41"/>
        <v>n</v>
      </c>
      <c r="Z33" s="53" t="str">
        <f t="shared" si="2"/>
        <v>F</v>
      </c>
      <c r="AA33" s="53" t="str">
        <f t="shared" si="42"/>
        <v>DC</v>
      </c>
      <c r="AB33" s="53" t="str">
        <f t="shared" si="3"/>
        <v>F</v>
      </c>
      <c r="AC33" s="53" t="str">
        <f>IF(Worksheet!I28&lt;&gt;"",Worksheet!I28,"")</f>
        <v/>
      </c>
      <c r="AD33" s="53" t="str">
        <f t="shared" si="4"/>
        <v>Capacitance</v>
      </c>
      <c r="AE33" s="104" t="str">
        <f t="shared" si="14"/>
        <v>Capacitance</v>
      </c>
      <c r="AF33" s="104">
        <f ca="1">HLOOKUP(AE33,$AH$10:BA33,COUNTIF($AE$7:AE33,"&lt;&gt;"&amp;""),FALSE)</f>
        <v>3.3E-4</v>
      </c>
      <c r="AG33" s="61">
        <f t="shared" si="43"/>
        <v>8.9999999999999998E-4</v>
      </c>
      <c r="AH33" s="91">
        <f ca="1">VLOOKUP($AG33,INDIRECT(CONCATENATE($CS33,"!",VLOOKUP($CS33,$AG$3:AH$8,AH$2,FALSE))),1,TRUE)</f>
        <v>0</v>
      </c>
      <c r="AI33" s="91">
        <f ca="1">VLOOKUP($AG33,INDIRECT(CONCATENATE($CS33,"!",VLOOKUP($CS33,$AG$3:AI$8,AI$2,FALSE))),1,TRUE)</f>
        <v>0</v>
      </c>
      <c r="AJ33" s="91">
        <f ca="1">VLOOKUP($AG33,INDIRECT(CONCATENATE($CS33,"!",VLOOKUP($CS33,$AG$3:AJ$8,AJ$2,FALSE))),1,TRUE)</f>
        <v>3.3E-4</v>
      </c>
      <c r="AK33" s="91">
        <f ca="1">VLOOKUP($AG33,INDIRECT(CONCATENATE($CS33,"!",VLOOKUP($CS33,$AG$3:AK$8,AK$2,FALSE))),1,TRUE)</f>
        <v>3.3E-4</v>
      </c>
      <c r="AL33" s="91">
        <f ca="1">VLOOKUP($AG33,INDIRECT(CONCATENATE($CS33,"!",VLOOKUP($CS33,$AG$3:AL$8,AL$2,FALSE))),1,TRUE)</f>
        <v>0</v>
      </c>
      <c r="AM33" s="91">
        <f ca="1">VLOOKUP($AG33,INDIRECT(CONCATENATE($CS33,"!",VLOOKUP($CS33,$AG$3:AM$8,AM$2,FALSE))),1,TRUE)</f>
        <v>3.3E-4</v>
      </c>
      <c r="AN33" s="91">
        <f ca="1">VLOOKUP($AG33,INDIRECT(CONCATENATE($CS33,"!",VLOOKUP($CS33,$AG$3:AN$8,AN$2,FALSE))),1,TRUE)</f>
        <v>0</v>
      </c>
      <c r="AO33" s="91" t="e">
        <f ca="1">VLOOKUP($AG33,INDIRECT(CONCATENATE($CS33,"!",VLOOKUP($CS33,$AG$3:AO$8,AO$2,FALSE))),1,TRUE)</f>
        <v>#N/A</v>
      </c>
      <c r="AP33" s="91" t="e">
        <f ca="1">VLOOKUP($AG33,INDIRECT(CONCATENATE($CS33,"!",VLOOKUP($CS33,$AG$3:AP$8,AP$2,FALSE))),1,TRUE)</f>
        <v>#N/A</v>
      </c>
      <c r="AQ33" s="91" t="e">
        <f ca="1">VLOOKUP($AG33,INDIRECT(CONCATENATE($CS33,"!",VLOOKUP($CS33,$AG$3:AQ$8,AQ$2,FALSE))),1,TRUE)</f>
        <v>#N/A</v>
      </c>
      <c r="AR33" s="91" t="e">
        <f ca="1">VLOOKUP($AG33,INDIRECT(CONCATENATE($CS33,"!",VLOOKUP($CS33,$AG$3:AR$8,AR$2,FALSE))),1,TRUE)</f>
        <v>#N/A</v>
      </c>
      <c r="AS33" s="91" t="e">
        <f ca="1">VLOOKUP($AG33,INDIRECT(CONCATENATE($CS33,"!",VLOOKUP($CS33,$AG$3:AS$8,AS$2,FALSE))),1,TRUE)</f>
        <v>#N/A</v>
      </c>
      <c r="AT33" s="91" t="e">
        <f ca="1">VLOOKUP($AG33,INDIRECT(CONCATENATE($CS33,"!",VLOOKUP($CS33,$AG$3:AT$8,AT$2,FALSE))),1,TRUE)</f>
        <v>#N/A</v>
      </c>
      <c r="AU33" s="91">
        <f ca="1">VLOOKUP($AG33,INDIRECT(CONCATENATE($CS33,"!",VLOOKUP($CS33,$AG$3:AU$8,AU$2,FALSE))),1,TRUE)</f>
        <v>-25</v>
      </c>
      <c r="AV33" s="91">
        <f ca="1">VLOOKUP($AG33,INDIRECT(CONCATENATE($CS33,"!",VLOOKUP($CS33,$AG$3:AV$8,AV$2,FALSE))),1,TRUE)</f>
        <v>-30</v>
      </c>
      <c r="AW33" s="91">
        <f ca="1">VLOOKUP($AG33,INDIRECT(CONCATENATE($CS33,"!",VLOOKUP($CS33,$AG$3:AW$8,AW$2,FALSE))),1,TRUE)</f>
        <v>-13</v>
      </c>
      <c r="AX33" s="91">
        <f ca="1">VLOOKUP($AG33,INDIRECT(CONCATENATE($CS33,"!",VLOOKUP($CS33,$AG$3:AX$8,AX$2,FALSE))),1,TRUE)</f>
        <v>-22</v>
      </c>
      <c r="AY33" s="91">
        <f ca="1">VLOOKUP($AG33,INDIRECT(CONCATENATE($CS33,"!",VLOOKUP($CS33,$AG$3:AY$8,AY$2,FALSE))),1,TRUE)</f>
        <v>1.0899999999999999E-4</v>
      </c>
      <c r="AZ33" s="91">
        <f ca="1">VLOOKUP($AG33,INDIRECT(CONCATENATE($CS33,"!",VLOOKUP($CS33,$AG$3:AZ$8,AZ$2,FALSE))),1,TRUE)</f>
        <v>1.0900000000000001E-4</v>
      </c>
      <c r="BA33" s="91"/>
      <c r="BB33" s="57">
        <f t="shared" si="48"/>
        <v>1</v>
      </c>
      <c r="BC33" s="53">
        <f t="shared" si="48"/>
        <v>1</v>
      </c>
      <c r="BD33" s="53">
        <f t="shared" si="49"/>
        <v>1</v>
      </c>
      <c r="BE33" s="53">
        <f t="shared" si="49"/>
        <v>1</v>
      </c>
      <c r="BF33" s="53">
        <f t="shared" si="18"/>
        <v>1</v>
      </c>
      <c r="BG33" s="53">
        <f t="shared" si="19"/>
        <v>9.9999999999999995E-7</v>
      </c>
      <c r="BH33" s="53">
        <f t="shared" si="20"/>
        <v>1</v>
      </c>
      <c r="BI33" s="53">
        <f t="shared" si="47"/>
        <v>1</v>
      </c>
      <c r="BJ33" s="53">
        <f t="shared" si="47"/>
        <v>1</v>
      </c>
      <c r="BK33" s="53">
        <f t="shared" si="47"/>
        <v>1</v>
      </c>
      <c r="BL33" s="53">
        <f t="shared" si="47"/>
        <v>1</v>
      </c>
      <c r="BM33" s="53">
        <f t="shared" si="47"/>
        <v>1</v>
      </c>
      <c r="BN33" s="53">
        <f t="shared" si="47"/>
        <v>1</v>
      </c>
      <c r="BO33" s="53">
        <f t="shared" si="47"/>
        <v>1</v>
      </c>
      <c r="BP33" s="53">
        <f t="shared" si="47"/>
        <v>1</v>
      </c>
      <c r="BQ33" s="53">
        <f t="shared" si="47"/>
        <v>1</v>
      </c>
      <c r="BR33" s="53">
        <f t="shared" si="47"/>
        <v>1</v>
      </c>
      <c r="BS33" s="53">
        <f t="shared" si="21"/>
        <v>1</v>
      </c>
      <c r="BT33" s="53">
        <f t="shared" si="21"/>
        <v>1</v>
      </c>
      <c r="BV33" s="50">
        <f>HLOOKUP(AE33,$BB$10:BU33,COUNTIF($AE$7:AE33,"&lt;&gt;"&amp;""),FALSE)</f>
        <v>9.9999999999999995E-7</v>
      </c>
      <c r="BW33" s="53">
        <f t="shared" si="22"/>
        <v>1</v>
      </c>
      <c r="BX33" s="50" t="str">
        <f t="shared" si="38"/>
        <v/>
      </c>
      <c r="BY33" s="105" t="str">
        <f ca="1">IF(OR(AE33=$BC$10,AE33=$BE$10,AE33=$BL$10,AE33=$BM$10,AE33=$BN$10),VLOOKUP(BX33,INDIRECT(CONCATENATE(CS33,"!",HLOOKUP(AE33,$CV$10:CZ33,DG33,FALSE))),1,TRUE),"")</f>
        <v/>
      </c>
      <c r="BZ33" s="91">
        <f t="shared" ca="1" si="23"/>
        <v>1.2438</v>
      </c>
      <c r="CA33" s="91">
        <f t="shared" ca="1" si="24"/>
        <v>2860.2</v>
      </c>
      <c r="CB33" s="91">
        <f t="shared" ca="1" si="25"/>
        <v>1.2501</v>
      </c>
      <c r="CC33" s="91">
        <f t="shared" ca="1" si="26"/>
        <v>2835.6000000000004</v>
      </c>
      <c r="CD33" s="91">
        <f t="shared" ca="1" si="27"/>
        <v>1</v>
      </c>
      <c r="CE33" s="58">
        <f>Worksheet!L28</f>
        <v>0</v>
      </c>
      <c r="CF33" s="58">
        <f>Worksheet!M28</f>
        <v>0</v>
      </c>
      <c r="CG33" s="58">
        <f>Worksheet!N28</f>
        <v>0</v>
      </c>
      <c r="CH33" s="58">
        <f>Worksheet!O28</f>
        <v>0</v>
      </c>
      <c r="CI33" s="58">
        <f>Worksheet!P28</f>
        <v>0</v>
      </c>
      <c r="CJ33" s="120">
        <f t="shared" ca="1" si="28"/>
        <v>0</v>
      </c>
      <c r="CK33" s="120">
        <f t="shared" ca="1" si="29"/>
        <v>0</v>
      </c>
      <c r="CL33" s="120">
        <f t="shared" ca="1" si="30"/>
        <v>0</v>
      </c>
      <c r="CM33" s="120">
        <f t="shared" ca="1" si="31"/>
        <v>0</v>
      </c>
      <c r="CN33" s="120">
        <f t="shared" ca="1" si="32"/>
        <v>0</v>
      </c>
      <c r="CO33" s="91" t="str">
        <f t="shared" ca="1" si="44"/>
        <v>nF</v>
      </c>
      <c r="CP33" s="92" t="str">
        <f>Worksheet!T28</f>
        <v>1</v>
      </c>
      <c r="CQ33" t="str">
        <f t="shared" si="34"/>
        <v>1</v>
      </c>
      <c r="CR33" s="103">
        <f t="shared" si="45"/>
        <v>9.9999999999999995E-7</v>
      </c>
      <c r="CS33" t="str">
        <f t="shared" si="36"/>
        <v>Standard1</v>
      </c>
      <c r="CU33" s="99" t="str">
        <f t="shared" ca="1" si="46"/>
        <v>$B$4:$P$1376</v>
      </c>
      <c r="CV33" s="91" t="str">
        <f>VLOOKUP($CS33,$CU$3:CV$8,2,FALSE)</f>
        <v>$I$230:$I$439</v>
      </c>
      <c r="CW33" s="91" t="str">
        <f>VLOOKUP($CS33,$CU$3:CW$8,3,FALSE)</f>
        <v>$I$471:$I$735</v>
      </c>
      <c r="CX33" s="91" t="str">
        <f>VLOOKUP($CS33,$CU$3:CX$8,4,FALSE)</f>
        <v>$I$736:$I$826</v>
      </c>
      <c r="CY33" s="91" t="str">
        <f>VLOOKUP($CS33,$CU$3:CY$8,5,FALSE)</f>
        <v>$I$827:$I$891</v>
      </c>
      <c r="CZ33" s="91" t="str">
        <f>VLOOKUP($CS33,$CU$3:CZ$8,6,FALSE)</f>
        <v>$I$892:$I$960</v>
      </c>
      <c r="DA33" s="91" t="str">
        <f>VLOOKUP($CS33,$CU$3:DA$8,7,FALSE)</f>
        <v>$I$1055:$I$1066</v>
      </c>
      <c r="DB33" s="91" t="str">
        <f>VLOOKUP($CS33,$CU$3:DB$8,8,FALSE)</f>
        <v>$I$1043:$I$1054</v>
      </c>
      <c r="DC33" s="91" t="str">
        <f>VLOOKUP($CS33,$CU$3:DC$8,8,FALSE)</f>
        <v>$I$1043:$I$1054</v>
      </c>
      <c r="DD33" s="91" t="str">
        <f>VLOOKUP($CS33,$CU$3:DD$8,8,FALSE)</f>
        <v>$I$1043:$I$1054</v>
      </c>
      <c r="DE33" s="91" t="str">
        <f>VLOOKUP($CS33,$CU$3:DE$8,8,FALSE)</f>
        <v>$I$1043:$I$1054</v>
      </c>
      <c r="DF33" s="91" t="str">
        <f>VLOOKUP($CS33,$CU$3:DF$8,8,FALSE)</f>
        <v>$I$1043:$I$1054</v>
      </c>
      <c r="DG33">
        <f>COUNTIF($CV$10:CV33,"&lt;&gt;"&amp;"")</f>
        <v>24</v>
      </c>
      <c r="DI33">
        <f t="shared" si="6"/>
        <v>1.0000000000000001E-9</v>
      </c>
      <c r="DJ33">
        <f t="shared" ca="1" si="7"/>
        <v>1.0000000000000001E-9</v>
      </c>
    </row>
    <row r="34" spans="13:114" x14ac:dyDescent="0.25">
      <c r="M34">
        <f>Worksheet!Y29</f>
        <v>0</v>
      </c>
      <c r="N34">
        <f t="shared" ca="1" si="8"/>
        <v>0</v>
      </c>
      <c r="O34" s="159" t="str">
        <f t="shared" ca="1" si="1"/>
        <v>*</v>
      </c>
      <c r="Q34" s="53" t="e">
        <f t="shared" ca="1" si="39"/>
        <v>#N/A</v>
      </c>
      <c r="R34" t="str">
        <f>IF(Worksheet!J29=$S$2,$S$2,IF(Worksheet!J29=$S$3,$S$3,$S$1))</f>
        <v>5502A</v>
      </c>
      <c r="S34" s="54" t="str">
        <f t="shared" ca="1" si="10"/>
        <v>*</v>
      </c>
      <c r="T34" s="50" t="e">
        <f t="shared" si="40"/>
        <v>#N/A</v>
      </c>
      <c r="U34" s="55">
        <f>IF(Worksheet!V29="%",ABS(Worksheet!AC29),ABS(Worksheet!X29))</f>
        <v>0</v>
      </c>
      <c r="V34" s="121">
        <f>IF(Worksheet!V29="%",Worksheet!AD29,Worksheet!V29)</f>
        <v>0</v>
      </c>
      <c r="W34" s="55" t="str">
        <f>IF(Worksheet!V29="%","",IF(Worksheet!AC29&lt;&gt;"",Worksheet!AC29,""))</f>
        <v/>
      </c>
      <c r="X34" s="55" t="str">
        <f>IF(Worksheet!V29="%","",IF(Worksheet!AD29&lt;&gt;"",Worksheet!AD29,""))</f>
        <v/>
      </c>
      <c r="Y34" s="53" t="str">
        <f t="shared" si="41"/>
        <v/>
      </c>
      <c r="Z34" s="53" t="str">
        <f t="shared" si="2"/>
        <v>0</v>
      </c>
      <c r="AA34" s="53" t="str">
        <f t="shared" si="42"/>
        <v>DC</v>
      </c>
      <c r="AB34" s="53" t="str">
        <f t="shared" si="3"/>
        <v>DC0</v>
      </c>
      <c r="AC34" s="53" t="str">
        <f>IF(Worksheet!I29&lt;&gt;"",Worksheet!I29,"")</f>
        <v/>
      </c>
      <c r="AD34" s="53" t="str">
        <f t="shared" si="4"/>
        <v/>
      </c>
      <c r="AE34" s="104" t="str">
        <f t="shared" si="14"/>
        <v>DC0</v>
      </c>
      <c r="AF34" s="104" t="e">
        <f>HLOOKUP(AE34,$AH$10:BA34,COUNTIF($AE$7:AE34,"&lt;&gt;"&amp;""),FALSE)</f>
        <v>#N/A</v>
      </c>
      <c r="AG34" s="61" t="e">
        <f t="shared" si="43"/>
        <v>#N/A</v>
      </c>
      <c r="AH34" s="91" t="e">
        <f ca="1">VLOOKUP($AG34,INDIRECT(CONCATENATE($CS34,"!",VLOOKUP($CS34,$AG$3:AH$8,AH$2,FALSE))),1,TRUE)</f>
        <v>#N/A</v>
      </c>
      <c r="AI34" s="91" t="e">
        <f ca="1">VLOOKUP($AG34,INDIRECT(CONCATENATE($CS34,"!",VLOOKUP($CS34,$AG$3:AI$8,AI$2,FALSE))),1,TRUE)</f>
        <v>#N/A</v>
      </c>
      <c r="AJ34" s="91" t="e">
        <f ca="1">VLOOKUP($AG34,INDIRECT(CONCATENATE($CS34,"!",VLOOKUP($CS34,$AG$3:AJ$8,AJ$2,FALSE))),1,TRUE)</f>
        <v>#N/A</v>
      </c>
      <c r="AK34" s="91" t="e">
        <f ca="1">VLOOKUP($AG34,INDIRECT(CONCATENATE($CS34,"!",VLOOKUP($CS34,$AG$3:AK$8,AK$2,FALSE))),1,TRUE)</f>
        <v>#N/A</v>
      </c>
      <c r="AL34" s="91" t="e">
        <f ca="1">VLOOKUP($AG34,INDIRECT(CONCATENATE($CS34,"!",VLOOKUP($CS34,$AG$3:AL$8,AL$2,FALSE))),1,TRUE)</f>
        <v>#N/A</v>
      </c>
      <c r="AM34" s="91" t="e">
        <f ca="1">VLOOKUP($AG34,INDIRECT(CONCATENATE($CS34,"!",VLOOKUP($CS34,$AG$3:AM$8,AM$2,FALSE))),1,TRUE)</f>
        <v>#N/A</v>
      </c>
      <c r="AN34" s="91" t="e">
        <f ca="1">VLOOKUP($AG34,INDIRECT(CONCATENATE($CS34,"!",VLOOKUP($CS34,$AG$3:AN$8,AN$2,FALSE))),1,TRUE)</f>
        <v>#N/A</v>
      </c>
      <c r="AO34" s="91" t="e">
        <f ca="1">VLOOKUP($AG34,INDIRECT(CONCATENATE($CS34,"!",VLOOKUP($CS34,$AG$3:AO$8,AO$2,FALSE))),1,TRUE)</f>
        <v>#N/A</v>
      </c>
      <c r="AP34" s="91" t="e">
        <f ca="1">VLOOKUP($AG34,INDIRECT(CONCATENATE($CS34,"!",VLOOKUP($CS34,$AG$3:AP$8,AP$2,FALSE))),1,TRUE)</f>
        <v>#N/A</v>
      </c>
      <c r="AQ34" s="91" t="e">
        <f ca="1">VLOOKUP($AG34,INDIRECT(CONCATENATE($CS34,"!",VLOOKUP($CS34,$AG$3:AQ$8,AQ$2,FALSE))),1,TRUE)</f>
        <v>#N/A</v>
      </c>
      <c r="AR34" s="91" t="e">
        <f ca="1">VLOOKUP($AG34,INDIRECT(CONCATENATE($CS34,"!",VLOOKUP($CS34,$AG$3:AR$8,AR$2,FALSE))),1,TRUE)</f>
        <v>#N/A</v>
      </c>
      <c r="AS34" s="91" t="e">
        <f ca="1">VLOOKUP($AG34,INDIRECT(CONCATENATE($CS34,"!",VLOOKUP($CS34,$AG$3:AS$8,AS$2,FALSE))),1,TRUE)</f>
        <v>#N/A</v>
      </c>
      <c r="AT34" s="91" t="e">
        <f ca="1">VLOOKUP($AG34,INDIRECT(CONCATENATE($CS34,"!",VLOOKUP($CS34,$AG$3:AT$8,AT$2,FALSE))),1,TRUE)</f>
        <v>#N/A</v>
      </c>
      <c r="AU34" s="91" t="e">
        <f ca="1">VLOOKUP($AG34,INDIRECT(CONCATENATE($CS34,"!",VLOOKUP($CS34,$AG$3:AU$8,AU$2,FALSE))),1,TRUE)</f>
        <v>#N/A</v>
      </c>
      <c r="AV34" s="91" t="e">
        <f ca="1">VLOOKUP($AG34,INDIRECT(CONCATENATE($CS34,"!",VLOOKUP($CS34,$AG$3:AV$8,AV$2,FALSE))),1,TRUE)</f>
        <v>#N/A</v>
      </c>
      <c r="AW34" s="91" t="e">
        <f ca="1">VLOOKUP($AG34,INDIRECT(CONCATENATE($CS34,"!",VLOOKUP($CS34,$AG$3:AW$8,AW$2,FALSE))),1,TRUE)</f>
        <v>#N/A</v>
      </c>
      <c r="AX34" s="91" t="e">
        <f ca="1">VLOOKUP($AG34,INDIRECT(CONCATENATE($CS34,"!",VLOOKUP($CS34,$AG$3:AX$8,AX$2,FALSE))),1,TRUE)</f>
        <v>#N/A</v>
      </c>
      <c r="AY34" s="91" t="e">
        <f ca="1">VLOOKUP($AG34,INDIRECT(CONCATENATE($CS34,"!",VLOOKUP($CS34,$AG$3:AY$8,AY$2,FALSE))),1,TRUE)</f>
        <v>#N/A</v>
      </c>
      <c r="AZ34" s="91" t="e">
        <f ca="1">VLOOKUP($AG34,INDIRECT(CONCATENATE($CS34,"!",VLOOKUP($CS34,$AG$3:AZ$8,AZ$2,FALSE))),1,TRUE)</f>
        <v>#N/A</v>
      </c>
      <c r="BA34" s="91"/>
      <c r="BB34" s="57">
        <f t="shared" si="48"/>
        <v>1</v>
      </c>
      <c r="BC34" s="53">
        <f t="shared" si="48"/>
        <v>1</v>
      </c>
      <c r="BD34" s="53">
        <f t="shared" si="49"/>
        <v>1</v>
      </c>
      <c r="BE34" s="53">
        <f t="shared" si="49"/>
        <v>1</v>
      </c>
      <c r="BF34" s="53">
        <f t="shared" si="18"/>
        <v>1</v>
      </c>
      <c r="BG34" s="53">
        <f t="shared" si="19"/>
        <v>1</v>
      </c>
      <c r="BH34" s="53">
        <f t="shared" si="20"/>
        <v>1</v>
      </c>
      <c r="BI34" s="53">
        <f t="shared" si="47"/>
        <v>1</v>
      </c>
      <c r="BJ34" s="53">
        <f t="shared" si="47"/>
        <v>1</v>
      </c>
      <c r="BK34" s="53">
        <f t="shared" si="47"/>
        <v>1</v>
      </c>
      <c r="BL34" s="53">
        <f t="shared" si="47"/>
        <v>1</v>
      </c>
      <c r="BM34" s="53">
        <f t="shared" si="47"/>
        <v>1</v>
      </c>
      <c r="BN34" s="53">
        <f t="shared" si="47"/>
        <v>1</v>
      </c>
      <c r="BO34" s="53">
        <f t="shared" si="47"/>
        <v>1</v>
      </c>
      <c r="BP34" s="53">
        <f t="shared" si="47"/>
        <v>1</v>
      </c>
      <c r="BQ34" s="53">
        <f t="shared" si="47"/>
        <v>1</v>
      </c>
      <c r="BR34" s="53">
        <f t="shared" si="47"/>
        <v>1</v>
      </c>
      <c r="BS34" s="53">
        <f t="shared" si="21"/>
        <v>1</v>
      </c>
      <c r="BT34" s="53">
        <f t="shared" si="21"/>
        <v>1</v>
      </c>
      <c r="BV34" s="50" t="e">
        <f>HLOOKUP(AE34,$BB$10:BU34,COUNTIF($AE$7:AE34,"&lt;&gt;"&amp;""),FALSE)</f>
        <v>#N/A</v>
      </c>
      <c r="BW34" s="53">
        <f t="shared" si="22"/>
        <v>1</v>
      </c>
      <c r="BX34" s="50" t="str">
        <f t="shared" si="38"/>
        <v/>
      </c>
      <c r="BY34" s="105" t="str">
        <f ca="1">IF(OR(AE34=$BC$10,AE34=$BE$10,AE34=$BL$10,AE34=$BM$10,AE34=$BN$10),VLOOKUP(BX34,INDIRECT(CONCATENATE(CS34,"!",HLOOKUP(AE34,$CV$10:CZ34,DG34,FALSE))),1,TRUE),"")</f>
        <v/>
      </c>
      <c r="BZ34" s="91" t="e">
        <f t="shared" ca="1" si="23"/>
        <v>#N/A</v>
      </c>
      <c r="CA34" s="91" t="e">
        <f t="shared" ca="1" si="24"/>
        <v>#N/A</v>
      </c>
      <c r="CB34" s="91" t="e">
        <f t="shared" ca="1" si="25"/>
        <v>#N/A</v>
      </c>
      <c r="CC34" s="91" t="e">
        <f t="shared" ca="1" si="26"/>
        <v>#N/A</v>
      </c>
      <c r="CD34" s="91" t="e">
        <f t="shared" ca="1" si="27"/>
        <v>#VALUE!</v>
      </c>
      <c r="CE34" s="58">
        <f>Worksheet!L29</f>
        <v>0</v>
      </c>
      <c r="CF34" s="58">
        <f>Worksheet!M29</f>
        <v>0</v>
      </c>
      <c r="CG34" s="58">
        <f>Worksheet!N29</f>
        <v>0</v>
      </c>
      <c r="CH34" s="58">
        <f>Worksheet!O29</f>
        <v>0</v>
      </c>
      <c r="CI34" s="58">
        <f>Worksheet!P29</f>
        <v>0</v>
      </c>
      <c r="CJ34" s="120" t="e">
        <f t="shared" ca="1" si="28"/>
        <v>#VALUE!</v>
      </c>
      <c r="CK34" s="120" t="e">
        <f t="shared" ca="1" si="29"/>
        <v>#VALUE!</v>
      </c>
      <c r="CL34" s="120" t="e">
        <f t="shared" ca="1" si="30"/>
        <v>#VALUE!</v>
      </c>
      <c r="CM34" s="120" t="e">
        <f t="shared" ca="1" si="31"/>
        <v>#VALUE!</v>
      </c>
      <c r="CN34" s="120" t="e">
        <f t="shared" ca="1" si="32"/>
        <v>#VALUE!</v>
      </c>
      <c r="CO34" s="91" t="e">
        <f t="shared" ca="1" si="44"/>
        <v>#N/A</v>
      </c>
      <c r="CP34" s="92">
        <f>Worksheet!T29</f>
        <v>0</v>
      </c>
      <c r="CQ34" t="str">
        <f t="shared" si="34"/>
        <v>1</v>
      </c>
      <c r="CR34" s="103" t="e">
        <f t="shared" si="45"/>
        <v>#N/A</v>
      </c>
      <c r="CS34" t="str">
        <f t="shared" si="36"/>
        <v>Standard1</v>
      </c>
      <c r="CU34" s="99" t="str">
        <f t="shared" ca="1" si="46"/>
        <v>$B$4:$P$1376</v>
      </c>
      <c r="CV34" s="91" t="str">
        <f>VLOOKUP($CS34,$CU$3:CV$8,2,FALSE)</f>
        <v>$I$230:$I$439</v>
      </c>
      <c r="CW34" s="91" t="str">
        <f>VLOOKUP($CS34,$CU$3:CW$8,3,FALSE)</f>
        <v>$I$471:$I$735</v>
      </c>
      <c r="CX34" s="91" t="str">
        <f>VLOOKUP($CS34,$CU$3:CX$8,4,FALSE)</f>
        <v>$I$736:$I$826</v>
      </c>
      <c r="CY34" s="91" t="str">
        <f>VLOOKUP($CS34,$CU$3:CY$8,5,FALSE)</f>
        <v>$I$827:$I$891</v>
      </c>
      <c r="CZ34" s="91" t="str">
        <f>VLOOKUP($CS34,$CU$3:CZ$8,6,FALSE)</f>
        <v>$I$892:$I$960</v>
      </c>
      <c r="DA34" s="91" t="str">
        <f>VLOOKUP($CS34,$CU$3:DA$8,7,FALSE)</f>
        <v>$I$1055:$I$1066</v>
      </c>
      <c r="DB34" s="91" t="str">
        <f>VLOOKUP($CS34,$CU$3:DB$8,8,FALSE)</f>
        <v>$I$1043:$I$1054</v>
      </c>
      <c r="DC34" s="91" t="str">
        <f>VLOOKUP($CS34,$CU$3:DC$8,8,FALSE)</f>
        <v>$I$1043:$I$1054</v>
      </c>
      <c r="DD34" s="91" t="str">
        <f>VLOOKUP($CS34,$CU$3:DD$8,8,FALSE)</f>
        <v>$I$1043:$I$1054</v>
      </c>
      <c r="DE34" s="91" t="str">
        <f>VLOOKUP($CS34,$CU$3:DE$8,8,FALSE)</f>
        <v>$I$1043:$I$1054</v>
      </c>
      <c r="DF34" s="91" t="str">
        <f>VLOOKUP($CS34,$CU$3:DF$8,8,FALSE)</f>
        <v>$I$1043:$I$1054</v>
      </c>
      <c r="DG34">
        <f>COUNTIF($CV$10:CV34,"&lt;&gt;"&amp;"")</f>
        <v>25</v>
      </c>
      <c r="DI34" t="str">
        <f t="shared" si="6"/>
        <v/>
      </c>
      <c r="DJ34" t="e">
        <f t="shared" ca="1" si="7"/>
        <v>#N/A</v>
      </c>
    </row>
    <row r="35" spans="13:114" x14ac:dyDescent="0.25">
      <c r="M35">
        <f>Worksheet!Y30</f>
        <v>0</v>
      </c>
      <c r="N35">
        <f t="shared" ca="1" si="8"/>
        <v>0</v>
      </c>
      <c r="O35" s="159" t="str">
        <f t="shared" ca="1" si="1"/>
        <v>*</v>
      </c>
      <c r="Q35" s="53" t="e">
        <f t="shared" ca="1" si="39"/>
        <v>#N/A</v>
      </c>
      <c r="R35" t="str">
        <f>IF(Worksheet!J30=$S$2,$S$2,IF(Worksheet!J30=$S$3,$S$3,$S$1))</f>
        <v>5502A</v>
      </c>
      <c r="S35" s="54" t="str">
        <f t="shared" ca="1" si="10"/>
        <v>*</v>
      </c>
      <c r="T35" s="50" t="e">
        <f t="shared" si="40"/>
        <v>#N/A</v>
      </c>
      <c r="U35" s="55">
        <f>IF(Worksheet!V30="%",ABS(Worksheet!AC30),ABS(Worksheet!X30))</f>
        <v>0</v>
      </c>
      <c r="V35" s="121">
        <f>IF(Worksheet!V30="%",Worksheet!AD30,Worksheet!V30)</f>
        <v>0</v>
      </c>
      <c r="W35" s="55" t="str">
        <f>IF(Worksheet!V30="%","",IF(Worksheet!AC30&lt;&gt;"",Worksheet!AC30,""))</f>
        <v/>
      </c>
      <c r="X35" s="55" t="str">
        <f>IF(Worksheet!V30="%","",IF(Worksheet!AD30&lt;&gt;"",Worksheet!AD30,""))</f>
        <v/>
      </c>
      <c r="Y35" s="53" t="str">
        <f t="shared" si="41"/>
        <v/>
      </c>
      <c r="Z35" s="53" t="str">
        <f t="shared" si="2"/>
        <v>0</v>
      </c>
      <c r="AA35" s="53" t="str">
        <f t="shared" si="42"/>
        <v>DC</v>
      </c>
      <c r="AB35" s="53" t="str">
        <f t="shared" si="3"/>
        <v>DC0</v>
      </c>
      <c r="AC35" s="53" t="str">
        <f>IF(Worksheet!I30&lt;&gt;"",Worksheet!I30,"")</f>
        <v/>
      </c>
      <c r="AD35" s="53" t="str">
        <f t="shared" si="4"/>
        <v/>
      </c>
      <c r="AE35" s="104" t="str">
        <f t="shared" si="14"/>
        <v>DC0</v>
      </c>
      <c r="AF35" s="104" t="e">
        <f>HLOOKUP(AE35,$AH$10:BA35,COUNTIF($AE$7:AE35,"&lt;&gt;"&amp;""),FALSE)</f>
        <v>#N/A</v>
      </c>
      <c r="AG35" s="61" t="e">
        <f t="shared" si="43"/>
        <v>#N/A</v>
      </c>
      <c r="AH35" s="91" t="e">
        <f ca="1">VLOOKUP($AG35,INDIRECT(CONCATENATE($CS35,"!",VLOOKUP($CS35,$AG$3:AH$8,AH$2,FALSE))),1,TRUE)</f>
        <v>#N/A</v>
      </c>
      <c r="AI35" s="91" t="e">
        <f ca="1">VLOOKUP($AG35,INDIRECT(CONCATENATE($CS35,"!",VLOOKUP($CS35,$AG$3:AI$8,AI$2,FALSE))),1,TRUE)</f>
        <v>#N/A</v>
      </c>
      <c r="AJ35" s="91" t="e">
        <f ca="1">VLOOKUP($AG35,INDIRECT(CONCATENATE($CS35,"!",VLOOKUP($CS35,$AG$3:AJ$8,AJ$2,FALSE))),1,TRUE)</f>
        <v>#N/A</v>
      </c>
      <c r="AK35" s="91" t="e">
        <f ca="1">VLOOKUP($AG35,INDIRECT(CONCATENATE($CS35,"!",VLOOKUP($CS35,$AG$3:AK$8,AK$2,FALSE))),1,TRUE)</f>
        <v>#N/A</v>
      </c>
      <c r="AL35" s="91" t="e">
        <f ca="1">VLOOKUP($AG35,INDIRECT(CONCATENATE($CS35,"!",VLOOKUP($CS35,$AG$3:AL$8,AL$2,FALSE))),1,TRUE)</f>
        <v>#N/A</v>
      </c>
      <c r="AM35" s="91" t="e">
        <f ca="1">VLOOKUP($AG35,INDIRECT(CONCATENATE($CS35,"!",VLOOKUP($CS35,$AG$3:AM$8,AM$2,FALSE))),1,TRUE)</f>
        <v>#N/A</v>
      </c>
      <c r="AN35" s="91" t="e">
        <f ca="1">VLOOKUP($AG35,INDIRECT(CONCATENATE($CS35,"!",VLOOKUP($CS35,$AG$3:AN$8,AN$2,FALSE))),1,TRUE)</f>
        <v>#N/A</v>
      </c>
      <c r="AO35" s="91" t="e">
        <f ca="1">VLOOKUP($AG35,INDIRECT(CONCATENATE($CS35,"!",VLOOKUP($CS35,$AG$3:AO$8,AO$2,FALSE))),1,TRUE)</f>
        <v>#N/A</v>
      </c>
      <c r="AP35" s="91" t="e">
        <f ca="1">VLOOKUP($AG35,INDIRECT(CONCATENATE($CS35,"!",VLOOKUP($CS35,$AG$3:AP$8,AP$2,FALSE))),1,TRUE)</f>
        <v>#N/A</v>
      </c>
      <c r="AQ35" s="91" t="e">
        <f ca="1">VLOOKUP($AG35,INDIRECT(CONCATENATE($CS35,"!",VLOOKUP($CS35,$AG$3:AQ$8,AQ$2,FALSE))),1,TRUE)</f>
        <v>#N/A</v>
      </c>
      <c r="AR35" s="91" t="e">
        <f ca="1">VLOOKUP($AG35,INDIRECT(CONCATENATE($CS35,"!",VLOOKUP($CS35,$AG$3:AR$8,AR$2,FALSE))),1,TRUE)</f>
        <v>#N/A</v>
      </c>
      <c r="AS35" s="91" t="e">
        <f ca="1">VLOOKUP($AG35,INDIRECT(CONCATENATE($CS35,"!",VLOOKUP($CS35,$AG$3:AS$8,AS$2,FALSE))),1,TRUE)</f>
        <v>#N/A</v>
      </c>
      <c r="AT35" s="91" t="e">
        <f ca="1">VLOOKUP($AG35,INDIRECT(CONCATENATE($CS35,"!",VLOOKUP($CS35,$AG$3:AT$8,AT$2,FALSE))),1,TRUE)</f>
        <v>#N/A</v>
      </c>
      <c r="AU35" s="91" t="e">
        <f ca="1">VLOOKUP($AG35,INDIRECT(CONCATENATE($CS35,"!",VLOOKUP($CS35,$AG$3:AU$8,AU$2,FALSE))),1,TRUE)</f>
        <v>#N/A</v>
      </c>
      <c r="AV35" s="91" t="e">
        <f ca="1">VLOOKUP($AG35,INDIRECT(CONCATENATE($CS35,"!",VLOOKUP($CS35,$AG$3:AV$8,AV$2,FALSE))),1,TRUE)</f>
        <v>#N/A</v>
      </c>
      <c r="AW35" s="91" t="e">
        <f ca="1">VLOOKUP($AG35,INDIRECT(CONCATENATE($CS35,"!",VLOOKUP($CS35,$AG$3:AW$8,AW$2,FALSE))),1,TRUE)</f>
        <v>#N/A</v>
      </c>
      <c r="AX35" s="91" t="e">
        <f ca="1">VLOOKUP($AG35,INDIRECT(CONCATENATE($CS35,"!",VLOOKUP($CS35,$AG$3:AX$8,AX$2,FALSE))),1,TRUE)</f>
        <v>#N/A</v>
      </c>
      <c r="AY35" s="91" t="e">
        <f ca="1">VLOOKUP($AG35,INDIRECT(CONCATENATE($CS35,"!",VLOOKUP($CS35,$AG$3:AY$8,AY$2,FALSE))),1,TRUE)</f>
        <v>#N/A</v>
      </c>
      <c r="AZ35" s="91" t="e">
        <f ca="1">VLOOKUP($AG35,INDIRECT(CONCATENATE($CS35,"!",VLOOKUP($CS35,$AG$3:AZ$8,AZ$2,FALSE))),1,TRUE)</f>
        <v>#N/A</v>
      </c>
      <c r="BA35" s="91"/>
      <c r="BB35" s="57">
        <f t="shared" si="48"/>
        <v>1</v>
      </c>
      <c r="BC35" s="53">
        <f t="shared" si="48"/>
        <v>1</v>
      </c>
      <c r="BD35" s="53">
        <f t="shared" si="49"/>
        <v>1</v>
      </c>
      <c r="BE35" s="53">
        <f t="shared" si="49"/>
        <v>1</v>
      </c>
      <c r="BF35" s="53">
        <f t="shared" si="18"/>
        <v>1</v>
      </c>
      <c r="BG35" s="53">
        <f t="shared" si="19"/>
        <v>1</v>
      </c>
      <c r="BH35" s="53">
        <f t="shared" si="20"/>
        <v>1</v>
      </c>
      <c r="BI35" s="53">
        <f t="shared" si="47"/>
        <v>1</v>
      </c>
      <c r="BJ35" s="53">
        <f t="shared" si="47"/>
        <v>1</v>
      </c>
      <c r="BK35" s="53">
        <f t="shared" si="47"/>
        <v>1</v>
      </c>
      <c r="BL35" s="53">
        <f t="shared" si="47"/>
        <v>1</v>
      </c>
      <c r="BM35" s="53">
        <f t="shared" si="47"/>
        <v>1</v>
      </c>
      <c r="BN35" s="53">
        <f t="shared" si="47"/>
        <v>1</v>
      </c>
      <c r="BO35" s="53">
        <f t="shared" si="47"/>
        <v>1</v>
      </c>
      <c r="BP35" s="53">
        <f t="shared" si="47"/>
        <v>1</v>
      </c>
      <c r="BQ35" s="53">
        <f t="shared" si="47"/>
        <v>1</v>
      </c>
      <c r="BR35" s="53">
        <f t="shared" si="47"/>
        <v>1</v>
      </c>
      <c r="BS35" s="53">
        <f t="shared" si="21"/>
        <v>1</v>
      </c>
      <c r="BT35" s="53">
        <f t="shared" si="21"/>
        <v>1</v>
      </c>
      <c r="BV35" s="50" t="e">
        <f>HLOOKUP(AE35,$BB$10:BU35,COUNTIF($AE$7:AE35,"&lt;&gt;"&amp;""),FALSE)</f>
        <v>#N/A</v>
      </c>
      <c r="BW35" s="53">
        <f t="shared" si="22"/>
        <v>1</v>
      </c>
      <c r="BX35" s="50" t="str">
        <f t="shared" si="38"/>
        <v/>
      </c>
      <c r="BY35" s="105" t="str">
        <f ca="1">IF(OR(AE35=$BC$10,AE35=$BE$10,AE35=$BL$10,AE35=$BM$10,AE35=$BN$10),VLOOKUP(BX35,INDIRECT(CONCATENATE(CS35,"!",HLOOKUP(AE35,$CV$10:CZ35,DG35,FALSE))),1,TRUE),"")</f>
        <v/>
      </c>
      <c r="BZ35" s="91" t="e">
        <f t="shared" ca="1" si="23"/>
        <v>#N/A</v>
      </c>
      <c r="CA35" s="91" t="e">
        <f t="shared" ca="1" si="24"/>
        <v>#N/A</v>
      </c>
      <c r="CB35" s="91" t="e">
        <f t="shared" ca="1" si="25"/>
        <v>#N/A</v>
      </c>
      <c r="CC35" s="91" t="e">
        <f t="shared" ca="1" si="26"/>
        <v>#N/A</v>
      </c>
      <c r="CD35" s="91" t="e">
        <f t="shared" ca="1" si="27"/>
        <v>#VALUE!</v>
      </c>
      <c r="CE35" s="58">
        <f>Worksheet!L30</f>
        <v>0</v>
      </c>
      <c r="CF35" s="58">
        <f>Worksheet!M30</f>
        <v>0</v>
      </c>
      <c r="CG35" s="58">
        <f>Worksheet!N30</f>
        <v>0</v>
      </c>
      <c r="CH35" s="58">
        <f>Worksheet!O30</f>
        <v>0</v>
      </c>
      <c r="CI35" s="58">
        <f>Worksheet!P30</f>
        <v>0</v>
      </c>
      <c r="CJ35" s="120" t="e">
        <f t="shared" ca="1" si="28"/>
        <v>#VALUE!</v>
      </c>
      <c r="CK35" s="120" t="e">
        <f t="shared" ca="1" si="29"/>
        <v>#VALUE!</v>
      </c>
      <c r="CL35" s="120" t="e">
        <f t="shared" ca="1" si="30"/>
        <v>#VALUE!</v>
      </c>
      <c r="CM35" s="120" t="e">
        <f t="shared" ca="1" si="31"/>
        <v>#VALUE!</v>
      </c>
      <c r="CN35" s="120" t="e">
        <f t="shared" ca="1" si="32"/>
        <v>#VALUE!</v>
      </c>
      <c r="CO35" s="91" t="e">
        <f t="shared" ca="1" si="44"/>
        <v>#N/A</v>
      </c>
      <c r="CP35" s="92">
        <f>Worksheet!T30</f>
        <v>0</v>
      </c>
      <c r="CQ35" t="str">
        <f t="shared" si="34"/>
        <v>1</v>
      </c>
      <c r="CR35" s="103" t="e">
        <f t="shared" si="45"/>
        <v>#N/A</v>
      </c>
      <c r="CS35" t="str">
        <f t="shared" si="36"/>
        <v>Standard1</v>
      </c>
      <c r="CU35" s="99" t="str">
        <f t="shared" ca="1" si="46"/>
        <v>$B$4:$P$1376</v>
      </c>
      <c r="CV35" s="91" t="str">
        <f>VLOOKUP($CS35,$CU$3:CV$8,2,FALSE)</f>
        <v>$I$230:$I$439</v>
      </c>
      <c r="CW35" s="91" t="str">
        <f>VLOOKUP($CS35,$CU$3:CW$8,3,FALSE)</f>
        <v>$I$471:$I$735</v>
      </c>
      <c r="CX35" s="91" t="str">
        <f>VLOOKUP($CS35,$CU$3:CX$8,4,FALSE)</f>
        <v>$I$736:$I$826</v>
      </c>
      <c r="CY35" s="91" t="str">
        <f>VLOOKUP($CS35,$CU$3:CY$8,5,FALSE)</f>
        <v>$I$827:$I$891</v>
      </c>
      <c r="CZ35" s="91" t="str">
        <f>VLOOKUP($CS35,$CU$3:CZ$8,6,FALSE)</f>
        <v>$I$892:$I$960</v>
      </c>
      <c r="DA35" s="91" t="str">
        <f>VLOOKUP($CS35,$CU$3:DA$8,7,FALSE)</f>
        <v>$I$1055:$I$1066</v>
      </c>
      <c r="DB35" s="91" t="str">
        <f>VLOOKUP($CS35,$CU$3:DB$8,8,FALSE)</f>
        <v>$I$1043:$I$1054</v>
      </c>
      <c r="DC35" s="91" t="str">
        <f>VLOOKUP($CS35,$CU$3:DC$8,8,FALSE)</f>
        <v>$I$1043:$I$1054</v>
      </c>
      <c r="DD35" s="91" t="str">
        <f>VLOOKUP($CS35,$CU$3:DD$8,8,FALSE)</f>
        <v>$I$1043:$I$1054</v>
      </c>
      <c r="DE35" s="91" t="str">
        <f>VLOOKUP($CS35,$CU$3:DE$8,8,FALSE)</f>
        <v>$I$1043:$I$1054</v>
      </c>
      <c r="DF35" s="91" t="str">
        <f>VLOOKUP($CS35,$CU$3:DF$8,8,FALSE)</f>
        <v>$I$1043:$I$1054</v>
      </c>
      <c r="DG35">
        <f>COUNTIF($CV$10:CV35,"&lt;&gt;"&amp;"")</f>
        <v>26</v>
      </c>
      <c r="DI35" t="str">
        <f t="shared" si="6"/>
        <v/>
      </c>
      <c r="DJ35" t="e">
        <f t="shared" ca="1" si="7"/>
        <v>#N/A</v>
      </c>
    </row>
    <row r="36" spans="13:114" x14ac:dyDescent="0.25">
      <c r="M36">
        <f>Worksheet!Y31</f>
        <v>2.1999999999999999E-2</v>
      </c>
      <c r="N36">
        <f t="shared" ca="1" si="8"/>
        <v>5.9999999999999995E-4</v>
      </c>
      <c r="O36" s="159" t="str">
        <f t="shared" ca="1" si="1"/>
        <v>600</v>
      </c>
      <c r="Q36" s="53" t="str">
        <f t="shared" ca="1" si="39"/>
        <v>DCV0.0010.33</v>
      </c>
      <c r="R36" t="str">
        <f>IF(Worksheet!J31=$S$2,$S$2,IF(Worksheet!J31=$S$3,$S$3,$S$1))</f>
        <v>5502A</v>
      </c>
      <c r="S36" s="54" t="str">
        <f t="shared" ca="1" si="10"/>
        <v>600 µV</v>
      </c>
      <c r="T36" s="50">
        <f t="shared" si="40"/>
        <v>1E-3</v>
      </c>
      <c r="U36" s="55">
        <f>IF(Worksheet!V31="%",ABS(Worksheet!AC31),ABS(Worksheet!X31))</f>
        <v>2</v>
      </c>
      <c r="V36" s="121" t="str">
        <f>IF(Worksheet!V31="%",Worksheet!AD31,Worksheet!V31)</f>
        <v>V</v>
      </c>
      <c r="W36" s="55" t="str">
        <f>IF(Worksheet!V31="%","",IF(Worksheet!AC31&lt;&gt;"",Worksheet!AC31,""))</f>
        <v/>
      </c>
      <c r="X36" s="55" t="str">
        <f>IF(Worksheet!V31="%","",IF(Worksheet!AD31&lt;&gt;"",Worksheet!AD31,""))</f>
        <v/>
      </c>
      <c r="Y36" s="53" t="str">
        <f t="shared" si="41"/>
        <v/>
      </c>
      <c r="Z36" s="53" t="str">
        <f t="shared" si="2"/>
        <v>V</v>
      </c>
      <c r="AA36" s="53" t="str">
        <f t="shared" si="42"/>
        <v>DC</v>
      </c>
      <c r="AB36" s="53" t="str">
        <f t="shared" si="3"/>
        <v>DCV</v>
      </c>
      <c r="AC36" s="53" t="str">
        <f>IF(Worksheet!I31&lt;&gt;"",Worksheet!I31,"")</f>
        <v/>
      </c>
      <c r="AD36" s="53" t="str">
        <f t="shared" si="4"/>
        <v/>
      </c>
      <c r="AE36" s="104" t="str">
        <f t="shared" si="14"/>
        <v>DCV</v>
      </c>
      <c r="AF36" s="104">
        <f ca="1">HLOOKUP(AE36,$AH$10:BA36,COUNTIF($AE$7:AE36,"&lt;&gt;"&amp;""),FALSE)</f>
        <v>0.33</v>
      </c>
      <c r="AG36" s="61">
        <f t="shared" si="43"/>
        <v>2</v>
      </c>
      <c r="AH36" s="91">
        <f ca="1">VLOOKUP($AG36,INDIRECT(CONCATENATE($CS36,"!",VLOOKUP($CS36,$AG$3:AH$8,AH$2,FALSE))),1,TRUE)</f>
        <v>0.33</v>
      </c>
      <c r="AI36" s="91">
        <f ca="1">VLOOKUP($AG36,INDIRECT(CONCATENATE($CS36,"!",VLOOKUP($CS36,$AG$3:AI$8,AI$2,FALSE))),1,TRUE)</f>
        <v>0.33</v>
      </c>
      <c r="AJ36" s="91">
        <f ca="1">VLOOKUP($AG36,INDIRECT(CONCATENATE($CS36,"!",VLOOKUP($CS36,$AG$3:AJ$8,AJ$2,FALSE))),1,TRUE)</f>
        <v>0.33</v>
      </c>
      <c r="AK36" s="91">
        <f ca="1">VLOOKUP($AG36,INDIRECT(CONCATENATE($CS36,"!",VLOOKUP($CS36,$AG$3:AK$8,AK$2,FALSE))),1,TRUE)</f>
        <v>1.1000000000000001</v>
      </c>
      <c r="AL36" s="91">
        <f ca="1">VLOOKUP($AG36,INDIRECT(CONCATENATE($CS36,"!",VLOOKUP($CS36,$AG$3:AL$8,AL$2,FALSE))),1,TRUE)</f>
        <v>1.1000000000000001</v>
      </c>
      <c r="AM36" s="91">
        <f ca="1">VLOOKUP($AG36,INDIRECT(CONCATENATE($CS36,"!",VLOOKUP($CS36,$AG$3:AM$8,AM$2,FALSE))),1,TRUE)</f>
        <v>1.1000000000000001</v>
      </c>
      <c r="AN36" s="91">
        <f ca="1">VLOOKUP($AG36,INDIRECT(CONCATENATE($CS36,"!",VLOOKUP($CS36,$AG$3:AN$8,AN$2,FALSE))),1,TRUE)</f>
        <v>1.2</v>
      </c>
      <c r="AO36" s="91">
        <f ca="1">VLOOKUP($AG36,INDIRECT(CONCATENATE($CS36,"!",VLOOKUP($CS36,$AG$3:AO$8,AO$2,FALSE))),1,TRUE)</f>
        <v>1</v>
      </c>
      <c r="AP36" s="91" t="e">
        <f ca="1">VLOOKUP($AG36,INDIRECT(CONCATENATE($CS36,"!",VLOOKUP($CS36,$AG$3:AP$8,AP$2,FALSE))),1,TRUE)</f>
        <v>#N/A</v>
      </c>
      <c r="AQ36" s="91" t="e">
        <f ca="1">VLOOKUP($AG36,INDIRECT(CONCATENATE($CS36,"!",VLOOKUP($CS36,$AG$3:AQ$8,AQ$2,FALSE))),1,TRUE)</f>
        <v>#N/A</v>
      </c>
      <c r="AR36" s="91">
        <f ca="1">VLOOKUP($AG36,INDIRECT(CONCATENATE($CS36,"!",VLOOKUP($CS36,$AG$3:AR$8,AR$2,FALSE))),1,TRUE)</f>
        <v>1</v>
      </c>
      <c r="AS36" s="91" t="e">
        <f ca="1">VLOOKUP($AG36,INDIRECT(CONCATENATE($CS36,"!",VLOOKUP($CS36,$AG$3:AS$8,AS$2,FALSE))),1,TRUE)</f>
        <v>#N/A</v>
      </c>
      <c r="AT36" s="91" t="e">
        <f ca="1">VLOOKUP($AG36,INDIRECT(CONCATENATE($CS36,"!",VLOOKUP($CS36,$AG$3:AT$8,AT$2,FALSE))),1,TRUE)</f>
        <v>#N/A</v>
      </c>
      <c r="AU36" s="91">
        <f ca="1">VLOOKUP($AG36,INDIRECT(CONCATENATE($CS36,"!",VLOOKUP($CS36,$AG$3:AU$8,AU$2,FALSE))),1,TRUE)</f>
        <v>-25</v>
      </c>
      <c r="AV36" s="91">
        <f ca="1">VLOOKUP($AG36,INDIRECT(CONCATENATE($CS36,"!",VLOOKUP($CS36,$AG$3:AV$8,AV$2,FALSE))),1,TRUE)</f>
        <v>-30</v>
      </c>
      <c r="AW36" s="91">
        <f ca="1">VLOOKUP($AG36,INDIRECT(CONCATENATE($CS36,"!",VLOOKUP($CS36,$AG$3:AW$8,AW$2,FALSE))),1,TRUE)</f>
        <v>-13</v>
      </c>
      <c r="AX36" s="91">
        <f ca="1">VLOOKUP($AG36,INDIRECT(CONCATENATE($CS36,"!",VLOOKUP($CS36,$AG$3:AX$8,AX$2,FALSE))),1,TRUE)</f>
        <v>-22</v>
      </c>
      <c r="AY36" s="91">
        <f ca="1">VLOOKUP($AG36,INDIRECT(CONCATENATE($CS36,"!",VLOOKUP($CS36,$AG$3:AY$8,AY$2,FALSE))),1,TRUE)</f>
        <v>1.0900000000000001</v>
      </c>
      <c r="AZ36" s="91">
        <f ca="1">VLOOKUP($AG36,INDIRECT(CONCATENATE($CS36,"!",VLOOKUP($CS36,$AG$3:AZ$8,AZ$2,FALSE))),1,TRUE)</f>
        <v>1.0900000000000001</v>
      </c>
      <c r="BA36" s="91"/>
      <c r="BB36" s="57">
        <f t="shared" si="48"/>
        <v>1</v>
      </c>
      <c r="BC36" s="53">
        <f t="shared" si="48"/>
        <v>1</v>
      </c>
      <c r="BD36" s="53">
        <f t="shared" si="49"/>
        <v>1</v>
      </c>
      <c r="BE36" s="53">
        <f t="shared" si="49"/>
        <v>1</v>
      </c>
      <c r="BF36" s="53">
        <f t="shared" si="18"/>
        <v>1</v>
      </c>
      <c r="BG36" s="53">
        <f t="shared" si="19"/>
        <v>1</v>
      </c>
      <c r="BH36" s="53">
        <f t="shared" si="20"/>
        <v>1</v>
      </c>
      <c r="BI36" s="53">
        <f t="shared" si="47"/>
        <v>1</v>
      </c>
      <c r="BJ36" s="53">
        <f t="shared" si="47"/>
        <v>1</v>
      </c>
      <c r="BK36" s="53">
        <f t="shared" si="47"/>
        <v>1</v>
      </c>
      <c r="BL36" s="53">
        <f t="shared" si="47"/>
        <v>1</v>
      </c>
      <c r="BM36" s="53">
        <f t="shared" si="47"/>
        <v>1</v>
      </c>
      <c r="BN36" s="53">
        <f t="shared" si="47"/>
        <v>1</v>
      </c>
      <c r="BO36" s="53">
        <f t="shared" si="47"/>
        <v>1</v>
      </c>
      <c r="BP36" s="53">
        <f t="shared" si="47"/>
        <v>1</v>
      </c>
      <c r="BQ36" s="53">
        <f t="shared" si="47"/>
        <v>1</v>
      </c>
      <c r="BR36" s="53">
        <f t="shared" si="47"/>
        <v>1</v>
      </c>
      <c r="BS36" s="53">
        <f t="shared" si="21"/>
        <v>1</v>
      </c>
      <c r="BT36" s="53">
        <f t="shared" si="21"/>
        <v>1</v>
      </c>
      <c r="BV36" s="50">
        <f>HLOOKUP(AE36,$BB$10:BU36,COUNTIF($AE$7:AE36,"&lt;&gt;"&amp;""),FALSE)</f>
        <v>1</v>
      </c>
      <c r="BW36" s="53">
        <f t="shared" si="22"/>
        <v>1</v>
      </c>
      <c r="BX36" s="50" t="str">
        <f t="shared" si="38"/>
        <v/>
      </c>
      <c r="BY36" s="105" t="str">
        <f ca="1">IF(OR(AE36=$BC$10,AE36=$BE$10,AE36=$BL$10,AE36=$BM$10,AE36=$BN$10),VLOOKUP(BX36,INDIRECT(CONCATENATE(CS36,"!",HLOOKUP(AE36,$CV$10:CZ36,DG36,FALSE))),1,TRUE),"")</f>
        <v/>
      </c>
      <c r="BZ36" s="91">
        <f t="shared" ca="1" si="23"/>
        <v>577.16999999999996</v>
      </c>
      <c r="CA36" s="91">
        <f t="shared" ca="1" si="24"/>
        <v>10.824</v>
      </c>
      <c r="CB36" s="91">
        <f t="shared" ca="1" si="25"/>
        <v>576.99</v>
      </c>
      <c r="CC36" s="91">
        <f t="shared" ca="1" si="26"/>
        <v>10.721</v>
      </c>
      <c r="CD36" s="91">
        <f t="shared" ca="1" si="27"/>
        <v>1000000</v>
      </c>
      <c r="CE36" s="58">
        <f>Worksheet!L31</f>
        <v>0</v>
      </c>
      <c r="CF36" s="58">
        <f>Worksheet!M31</f>
        <v>0</v>
      </c>
      <c r="CG36" s="58">
        <f>Worksheet!N31</f>
        <v>0</v>
      </c>
      <c r="CH36" s="58">
        <f>Worksheet!O31</f>
        <v>0</v>
      </c>
      <c r="CI36" s="58">
        <f>Worksheet!P31</f>
        <v>0</v>
      </c>
      <c r="CJ36" s="120">
        <f t="shared" ca="1" si="28"/>
        <v>0</v>
      </c>
      <c r="CK36" s="120">
        <f t="shared" ca="1" si="29"/>
        <v>0</v>
      </c>
      <c r="CL36" s="120">
        <f t="shared" ca="1" si="30"/>
        <v>0</v>
      </c>
      <c r="CM36" s="120">
        <f t="shared" ca="1" si="31"/>
        <v>0</v>
      </c>
      <c r="CN36" s="120">
        <f t="shared" ca="1" si="32"/>
        <v>0</v>
      </c>
      <c r="CO36" s="91" t="str">
        <f t="shared" ca="1" si="44"/>
        <v>µV</v>
      </c>
      <c r="CP36" s="92" t="str">
        <f>Worksheet!T31</f>
        <v>0.001</v>
      </c>
      <c r="CQ36" t="str">
        <f t="shared" si="34"/>
        <v>0.001</v>
      </c>
      <c r="CR36" s="103">
        <f t="shared" si="45"/>
        <v>1E-3</v>
      </c>
      <c r="CS36" t="str">
        <f t="shared" si="36"/>
        <v>Standard1</v>
      </c>
      <c r="CU36" s="99" t="str">
        <f t="shared" ca="1" si="46"/>
        <v>$B$4:$P$1376</v>
      </c>
      <c r="CV36" s="91" t="str">
        <f>VLOOKUP($CS36,$CU$3:CV$8,2,FALSE)</f>
        <v>$I$230:$I$439</v>
      </c>
      <c r="CW36" s="91" t="str">
        <f>VLOOKUP($CS36,$CU$3:CW$8,3,FALSE)</f>
        <v>$I$471:$I$735</v>
      </c>
      <c r="CX36" s="91" t="str">
        <f>VLOOKUP($CS36,$CU$3:CX$8,4,FALSE)</f>
        <v>$I$736:$I$826</v>
      </c>
      <c r="CY36" s="91" t="str">
        <f>VLOOKUP($CS36,$CU$3:CY$8,5,FALSE)</f>
        <v>$I$827:$I$891</v>
      </c>
      <c r="CZ36" s="91" t="str">
        <f>VLOOKUP($CS36,$CU$3:CZ$8,6,FALSE)</f>
        <v>$I$892:$I$960</v>
      </c>
      <c r="DA36" s="91" t="str">
        <f>VLOOKUP($CS36,$CU$3:DA$8,7,FALSE)</f>
        <v>$I$1055:$I$1066</v>
      </c>
      <c r="DB36" s="91" t="str">
        <f>VLOOKUP($CS36,$CU$3:DB$8,8,FALSE)</f>
        <v>$I$1043:$I$1054</v>
      </c>
      <c r="DC36" s="91" t="str">
        <f>VLOOKUP($CS36,$CU$3:DC$8,8,FALSE)</f>
        <v>$I$1043:$I$1054</v>
      </c>
      <c r="DD36" s="91" t="str">
        <f>VLOOKUP($CS36,$CU$3:DD$8,8,FALSE)</f>
        <v>$I$1043:$I$1054</v>
      </c>
      <c r="DE36" s="91" t="str">
        <f>VLOOKUP($CS36,$CU$3:DE$8,8,FALSE)</f>
        <v>$I$1043:$I$1054</v>
      </c>
      <c r="DF36" s="91" t="str">
        <f>VLOOKUP($CS36,$CU$3:DF$8,8,FALSE)</f>
        <v>$I$1043:$I$1054</v>
      </c>
      <c r="DG36">
        <f>COUNTIF($CV$10:CV36,"&lt;&gt;"&amp;"")</f>
        <v>27</v>
      </c>
      <c r="DI36">
        <f t="shared" si="6"/>
        <v>1</v>
      </c>
      <c r="DJ36">
        <f t="shared" ca="1" si="7"/>
        <v>9.9999999999999995E-7</v>
      </c>
    </row>
    <row r="37" spans="13:114" x14ac:dyDescent="0.25">
      <c r="M37">
        <f>Worksheet!Y32</f>
        <v>0.08</v>
      </c>
      <c r="N37">
        <f t="shared" ca="1" si="8"/>
        <v>6.899999999999999E-3</v>
      </c>
      <c r="O37" s="159" t="str">
        <f t="shared" ca="1" si="1"/>
        <v>6.9</v>
      </c>
      <c r="Q37" s="53" t="str">
        <f t="shared" ca="1" si="39"/>
        <v>ACA0.000010.000330.045</v>
      </c>
      <c r="R37" t="str">
        <f>IF(Worksheet!J32=$S$2,$S$2,IF(Worksheet!J32=$S$3,$S$3,$S$1))</f>
        <v>5502A</v>
      </c>
      <c r="S37" s="54" t="str">
        <f t="shared" ca="1" si="10"/>
        <v>6.9 µA</v>
      </c>
      <c r="T37" s="50">
        <f t="shared" si="40"/>
        <v>1.0000000000000001E-5</v>
      </c>
      <c r="U37" s="55">
        <f>IF(Worksheet!V32="%",ABS(Worksheet!AC32),ABS(Worksheet!X32))</f>
        <v>3</v>
      </c>
      <c r="V37" s="121" t="str">
        <f>IF(Worksheet!V32="%",Worksheet!AD32,Worksheet!V32)</f>
        <v>mA</v>
      </c>
      <c r="W37" s="55">
        <f>IF(Worksheet!V32="%","",IF(Worksheet!AC32&lt;&gt;"",Worksheet!AC32,""))</f>
        <v>45</v>
      </c>
      <c r="X37" s="55" t="str">
        <f>IF(Worksheet!V32="%","",IF(Worksheet!AD32&lt;&gt;"",Worksheet!AD32,""))</f>
        <v>Hz</v>
      </c>
      <c r="Y37" s="53" t="str">
        <f t="shared" si="41"/>
        <v>m</v>
      </c>
      <c r="Z37" s="53" t="str">
        <f t="shared" si="2"/>
        <v>A</v>
      </c>
      <c r="AA37" s="53" t="str">
        <f t="shared" si="42"/>
        <v>AC</v>
      </c>
      <c r="AB37" s="53" t="str">
        <f t="shared" si="3"/>
        <v>ACA</v>
      </c>
      <c r="AC37" s="53" t="str">
        <f>IF(Worksheet!I32&lt;&gt;"",Worksheet!I32,"")</f>
        <v/>
      </c>
      <c r="AD37" s="53" t="str">
        <f t="shared" si="4"/>
        <v/>
      </c>
      <c r="AE37" s="104" t="str">
        <f t="shared" si="14"/>
        <v>ACA</v>
      </c>
      <c r="AF37" s="104">
        <f ca="1">HLOOKUP(AE37,$AH$10:BA37,COUNTIF($AE$7:AE37,"&lt;&gt;"&amp;""),FALSE)</f>
        <v>3.3E-4</v>
      </c>
      <c r="AG37" s="61">
        <f t="shared" si="43"/>
        <v>3.0000000000000001E-3</v>
      </c>
      <c r="AH37" s="91">
        <f ca="1">VLOOKUP($AG37,INDIRECT(CONCATENATE($CS37,"!",VLOOKUP($CS37,$AG$3:AH$8,AH$2,FALSE))),1,TRUE)</f>
        <v>0</v>
      </c>
      <c r="AI37" s="91">
        <f ca="1">VLOOKUP($AG37,INDIRECT(CONCATENATE($CS37,"!",VLOOKUP($CS37,$AG$3:AI$8,AI$2,FALSE))),1,TRUE)</f>
        <v>0</v>
      </c>
      <c r="AJ37" s="91">
        <f ca="1">VLOOKUP($AG37,INDIRECT(CONCATENATE($CS37,"!",VLOOKUP($CS37,$AG$3:AJ$8,AJ$2,FALSE))),1,TRUE)</f>
        <v>3.3E-4</v>
      </c>
      <c r="AK37" s="91">
        <f ca="1">VLOOKUP($AG37,INDIRECT(CONCATENATE($CS37,"!",VLOOKUP($CS37,$AG$3:AK$8,AK$2,FALSE))),1,TRUE)</f>
        <v>3.3E-4</v>
      </c>
      <c r="AL37" s="91">
        <f ca="1">VLOOKUP($AG37,INDIRECT(CONCATENATE($CS37,"!",VLOOKUP($CS37,$AG$3:AL$8,AL$2,FALSE))),1,TRUE)</f>
        <v>0</v>
      </c>
      <c r="AM37" s="91">
        <f ca="1">VLOOKUP($AG37,INDIRECT(CONCATENATE($CS37,"!",VLOOKUP($CS37,$AG$3:AM$8,AM$2,FALSE))),1,TRUE)</f>
        <v>1.1000000000000001E-3</v>
      </c>
      <c r="AN37" s="91">
        <f ca="1">VLOOKUP($AG37,INDIRECT(CONCATENATE($CS37,"!",VLOOKUP($CS37,$AG$3:AN$8,AN$2,FALSE))),1,TRUE)</f>
        <v>0</v>
      </c>
      <c r="AO37" s="91" t="e">
        <f ca="1">VLOOKUP($AG37,INDIRECT(CONCATENATE($CS37,"!",VLOOKUP($CS37,$AG$3:AO$8,AO$2,FALSE))),1,TRUE)</f>
        <v>#N/A</v>
      </c>
      <c r="AP37" s="91" t="e">
        <f ca="1">VLOOKUP($AG37,INDIRECT(CONCATENATE($CS37,"!",VLOOKUP($CS37,$AG$3:AP$8,AP$2,FALSE))),1,TRUE)</f>
        <v>#N/A</v>
      </c>
      <c r="AQ37" s="91" t="e">
        <f ca="1">VLOOKUP($AG37,INDIRECT(CONCATENATE($CS37,"!",VLOOKUP($CS37,$AG$3:AQ$8,AQ$2,FALSE))),1,TRUE)</f>
        <v>#N/A</v>
      </c>
      <c r="AR37" s="91" t="e">
        <f ca="1">VLOOKUP($AG37,INDIRECT(CONCATENATE($CS37,"!",VLOOKUP($CS37,$AG$3:AR$8,AR$2,FALSE))),1,TRUE)</f>
        <v>#N/A</v>
      </c>
      <c r="AS37" s="91" t="e">
        <f ca="1">VLOOKUP($AG37,INDIRECT(CONCATENATE($CS37,"!",VLOOKUP($CS37,$AG$3:AS$8,AS$2,FALSE))),1,TRUE)</f>
        <v>#N/A</v>
      </c>
      <c r="AT37" s="91" t="e">
        <f ca="1">VLOOKUP($AG37,INDIRECT(CONCATENATE($CS37,"!",VLOOKUP($CS37,$AG$3:AT$8,AT$2,FALSE))),1,TRUE)</f>
        <v>#N/A</v>
      </c>
      <c r="AU37" s="91">
        <f ca="1">VLOOKUP($AG37,INDIRECT(CONCATENATE($CS37,"!",VLOOKUP($CS37,$AG$3:AU$8,AU$2,FALSE))),1,TRUE)</f>
        <v>-25</v>
      </c>
      <c r="AV37" s="91">
        <f ca="1">VLOOKUP($AG37,INDIRECT(CONCATENATE($CS37,"!",VLOOKUP($CS37,$AG$3:AV$8,AV$2,FALSE))),1,TRUE)</f>
        <v>-30</v>
      </c>
      <c r="AW37" s="91">
        <f ca="1">VLOOKUP($AG37,INDIRECT(CONCATENATE($CS37,"!",VLOOKUP($CS37,$AG$3:AW$8,AW$2,FALSE))),1,TRUE)</f>
        <v>-13</v>
      </c>
      <c r="AX37" s="91">
        <f ca="1">VLOOKUP($AG37,INDIRECT(CONCATENATE($CS37,"!",VLOOKUP($CS37,$AG$3:AX$8,AX$2,FALSE))),1,TRUE)</f>
        <v>-22</v>
      </c>
      <c r="AY37" s="91">
        <f ca="1">VLOOKUP($AG37,INDIRECT(CONCATENATE($CS37,"!",VLOOKUP($CS37,$AG$3:AY$8,AY$2,FALSE))),1,TRUE)</f>
        <v>1.09E-3</v>
      </c>
      <c r="AZ37" s="91">
        <f ca="1">VLOOKUP($AG37,INDIRECT(CONCATENATE($CS37,"!",VLOOKUP($CS37,$AG$3:AZ$8,AZ$2,FALSE))),1,TRUE)</f>
        <v>1.09E-3</v>
      </c>
      <c r="BA37" s="91"/>
      <c r="BB37" s="57">
        <f t="shared" si="48"/>
        <v>1</v>
      </c>
      <c r="BC37" s="53">
        <f t="shared" si="48"/>
        <v>1</v>
      </c>
      <c r="BD37" s="53">
        <f t="shared" si="49"/>
        <v>1E-3</v>
      </c>
      <c r="BE37" s="53">
        <f t="shared" si="49"/>
        <v>1E-3</v>
      </c>
      <c r="BF37" s="53">
        <f t="shared" si="18"/>
        <v>1</v>
      </c>
      <c r="BG37" s="53">
        <f t="shared" si="19"/>
        <v>1</v>
      </c>
      <c r="BH37" s="53">
        <f t="shared" si="20"/>
        <v>1</v>
      </c>
      <c r="BI37" s="53">
        <f t="shared" si="47"/>
        <v>1E-3</v>
      </c>
      <c r="BJ37" s="53">
        <f t="shared" si="47"/>
        <v>1E-3</v>
      </c>
      <c r="BK37" s="53">
        <f t="shared" si="47"/>
        <v>1E-3</v>
      </c>
      <c r="BL37" s="53">
        <f t="shared" si="47"/>
        <v>1E-3</v>
      </c>
      <c r="BM37" s="53">
        <f t="shared" si="47"/>
        <v>1E-3</v>
      </c>
      <c r="BN37" s="53">
        <f t="shared" si="47"/>
        <v>1E-3</v>
      </c>
      <c r="BO37" s="53">
        <f t="shared" si="47"/>
        <v>1E-3</v>
      </c>
      <c r="BP37" s="53">
        <f t="shared" si="47"/>
        <v>1E-3</v>
      </c>
      <c r="BQ37" s="53">
        <f t="shared" si="47"/>
        <v>1E-3</v>
      </c>
      <c r="BR37" s="53">
        <f t="shared" si="47"/>
        <v>1E-3</v>
      </c>
      <c r="BS37" s="53">
        <f t="shared" si="21"/>
        <v>1</v>
      </c>
      <c r="BT37" s="53">
        <f t="shared" si="21"/>
        <v>1</v>
      </c>
      <c r="BV37" s="50">
        <f>HLOOKUP(AE37,$BB$10:BU37,COUNTIF($AE$7:AE37,"&lt;&gt;"&amp;""),FALSE)</f>
        <v>1E-3</v>
      </c>
      <c r="BW37" s="53">
        <f t="shared" si="22"/>
        <v>1E-3</v>
      </c>
      <c r="BX37" s="50">
        <f t="shared" si="38"/>
        <v>4.4999999999999998E-2</v>
      </c>
      <c r="BY37" s="105">
        <f ca="1">IF(OR(AE37=$BC$10,AE37=$BE$10,AE37=$BL$10,AE37=$BM$10,AE37=$BN$10),VLOOKUP(BX37,INDIRECT(CONCATENATE(CS37,"!",HLOOKUP(AE37,$CV$10:CZ37,DG37,FALSE))),1,TRUE),"")</f>
        <v>4.4999999999999998E-2</v>
      </c>
      <c r="BZ37" s="91">
        <f t="shared" ca="1" si="23"/>
        <v>5.6654</v>
      </c>
      <c r="CA37" s="91">
        <f t="shared" ca="1" si="24"/>
        <v>409.28999999999996</v>
      </c>
      <c r="CB37" s="91">
        <f t="shared" ca="1" si="25"/>
        <v>5.6650999999999998</v>
      </c>
      <c r="CC37" s="91">
        <f t="shared" ca="1" si="26"/>
        <v>409.25</v>
      </c>
      <c r="CD37" s="91">
        <f t="shared" ca="1" si="27"/>
        <v>1000.0000000000001</v>
      </c>
      <c r="CE37" s="58">
        <f>Worksheet!L32</f>
        <v>0</v>
      </c>
      <c r="CF37" s="58">
        <f>Worksheet!M32</f>
        <v>0</v>
      </c>
      <c r="CG37" s="58">
        <f>Worksheet!N32</f>
        <v>0</v>
      </c>
      <c r="CH37" s="58">
        <f>Worksheet!O32</f>
        <v>0</v>
      </c>
      <c r="CI37" s="58">
        <f>Worksheet!P32</f>
        <v>0</v>
      </c>
      <c r="CJ37" s="120">
        <f t="shared" ca="1" si="28"/>
        <v>0</v>
      </c>
      <c r="CK37" s="120">
        <f t="shared" ca="1" si="29"/>
        <v>0</v>
      </c>
      <c r="CL37" s="120">
        <f t="shared" ca="1" si="30"/>
        <v>0</v>
      </c>
      <c r="CM37" s="120">
        <f t="shared" ca="1" si="31"/>
        <v>0</v>
      </c>
      <c r="CN37" s="120">
        <f t="shared" ca="1" si="32"/>
        <v>0</v>
      </c>
      <c r="CO37" s="91" t="str">
        <f t="shared" ca="1" si="44"/>
        <v>µA</v>
      </c>
      <c r="CP37" s="92" t="str">
        <f>Worksheet!T32</f>
        <v>0.01</v>
      </c>
      <c r="CQ37" t="str">
        <f t="shared" si="34"/>
        <v>0.01</v>
      </c>
      <c r="CR37" s="103">
        <f t="shared" si="45"/>
        <v>1.0000000000000001E-5</v>
      </c>
      <c r="CS37" t="str">
        <f t="shared" si="36"/>
        <v>Standard1</v>
      </c>
      <c r="CU37" s="99" t="str">
        <f t="shared" ca="1" si="46"/>
        <v>$B$4:$P$1376</v>
      </c>
      <c r="CV37" s="91" t="str">
        <f>VLOOKUP($CS37,$CU$3:CV$8,2,FALSE)</f>
        <v>$I$230:$I$439</v>
      </c>
      <c r="CW37" s="91" t="str">
        <f>VLOOKUP($CS37,$CU$3:CW$8,3,FALSE)</f>
        <v>$I$471:$I$735</v>
      </c>
      <c r="CX37" s="91" t="str">
        <f>VLOOKUP($CS37,$CU$3:CX$8,4,FALSE)</f>
        <v>$I$736:$I$826</v>
      </c>
      <c r="CY37" s="91" t="str">
        <f>VLOOKUP($CS37,$CU$3:CY$8,5,FALSE)</f>
        <v>$I$827:$I$891</v>
      </c>
      <c r="CZ37" s="91" t="str">
        <f>VLOOKUP($CS37,$CU$3:CZ$8,6,FALSE)</f>
        <v>$I$892:$I$960</v>
      </c>
      <c r="DA37" s="91" t="str">
        <f>VLOOKUP($CS37,$CU$3:DA$8,7,FALSE)</f>
        <v>$I$1055:$I$1066</v>
      </c>
      <c r="DB37" s="91" t="str">
        <f>VLOOKUP($CS37,$CU$3:DB$8,8,FALSE)</f>
        <v>$I$1043:$I$1054</v>
      </c>
      <c r="DC37" s="91" t="str">
        <f>VLOOKUP($CS37,$CU$3:DC$8,8,FALSE)</f>
        <v>$I$1043:$I$1054</v>
      </c>
      <c r="DD37" s="91" t="str">
        <f>VLOOKUP($CS37,$CU$3:DD$8,8,FALSE)</f>
        <v>$I$1043:$I$1054</v>
      </c>
      <c r="DE37" s="91" t="str">
        <f>VLOOKUP($CS37,$CU$3:DE$8,8,FALSE)</f>
        <v>$I$1043:$I$1054</v>
      </c>
      <c r="DF37" s="91" t="str">
        <f>VLOOKUP($CS37,$CU$3:DF$8,8,FALSE)</f>
        <v>$I$1043:$I$1054</v>
      </c>
      <c r="DG37">
        <f>COUNTIF($CV$10:CV37,"&lt;&gt;"&amp;"")</f>
        <v>28</v>
      </c>
      <c r="DI37">
        <f t="shared" si="6"/>
        <v>1E-3</v>
      </c>
      <c r="DJ37">
        <f t="shared" ca="1" si="7"/>
        <v>9.9999999999999995E-7</v>
      </c>
    </row>
    <row r="38" spans="13:114" x14ac:dyDescent="0.25">
      <c r="M38">
        <f>Worksheet!Y33</f>
        <v>0.78</v>
      </c>
      <c r="N38">
        <f t="shared" ca="1" si="8"/>
        <v>0.12</v>
      </c>
      <c r="O38" s="159" t="str">
        <f t="shared" ca="1" si="1"/>
        <v>0.12</v>
      </c>
      <c r="Q38" s="53" t="str">
        <f t="shared" ca="1" si="39"/>
        <v>ACA0.000010.0331</v>
      </c>
      <c r="R38" t="str">
        <f>IF(Worksheet!J33=$S$2,$S$2,IF(Worksheet!J33=$S$3,$S$3,$S$1))</f>
        <v>5502A</v>
      </c>
      <c r="S38" s="54" t="str">
        <f t="shared" ca="1" si="10"/>
        <v>0.12 mA</v>
      </c>
      <c r="T38" s="50">
        <f t="shared" si="40"/>
        <v>1.0000000000000001E-5</v>
      </c>
      <c r="U38" s="55">
        <f>IF(Worksheet!V33="%",ABS(Worksheet!AC33),ABS(Worksheet!X33))</f>
        <v>50</v>
      </c>
      <c r="V38" s="121" t="str">
        <f>IF(Worksheet!V33="%",Worksheet!AD33,Worksheet!V33)</f>
        <v>mA</v>
      </c>
      <c r="W38" s="55">
        <f>IF(Worksheet!V33="%","",IF(Worksheet!AC33&lt;&gt;"",Worksheet!AC33,""))</f>
        <v>1</v>
      </c>
      <c r="X38" s="55" t="str">
        <f>IF(Worksheet!V33="%","",IF(Worksheet!AD33&lt;&gt;"",Worksheet!AD33,""))</f>
        <v>kHz</v>
      </c>
      <c r="Y38" s="53" t="str">
        <f t="shared" si="41"/>
        <v>m</v>
      </c>
      <c r="Z38" s="53" t="str">
        <f t="shared" si="2"/>
        <v>A</v>
      </c>
      <c r="AA38" s="53" t="str">
        <f t="shared" si="42"/>
        <v>AC</v>
      </c>
      <c r="AB38" s="53" t="str">
        <f t="shared" si="3"/>
        <v>ACA</v>
      </c>
      <c r="AC38" s="53" t="str">
        <f>IF(Worksheet!I33&lt;&gt;"",Worksheet!I33,"")</f>
        <v/>
      </c>
      <c r="AD38" s="53" t="str">
        <f t="shared" si="4"/>
        <v/>
      </c>
      <c r="AE38" s="104" t="str">
        <f t="shared" si="14"/>
        <v>ACA</v>
      </c>
      <c r="AF38" s="104">
        <f ca="1">HLOOKUP(AE38,$AH$10:BA38,COUNTIF($AE$7:AE38,"&lt;&gt;"&amp;""),FALSE)</f>
        <v>3.3000000000000002E-2</v>
      </c>
      <c r="AG38" s="61">
        <f t="shared" si="43"/>
        <v>0.05</v>
      </c>
      <c r="AH38" s="91">
        <f ca="1">VLOOKUP($AG38,INDIRECT(CONCATENATE($CS38,"!",VLOOKUP($CS38,$AG$3:AH$8,AH$2,FALSE))),1,TRUE)</f>
        <v>0</v>
      </c>
      <c r="AI38" s="91">
        <f ca="1">VLOOKUP($AG38,INDIRECT(CONCATENATE($CS38,"!",VLOOKUP($CS38,$AG$3:AI$8,AI$2,FALSE))),1,TRUE)</f>
        <v>3.3000000000000002E-2</v>
      </c>
      <c r="AJ38" s="91">
        <f ca="1">VLOOKUP($AG38,INDIRECT(CONCATENATE($CS38,"!",VLOOKUP($CS38,$AG$3:AJ$8,AJ$2,FALSE))),1,TRUE)</f>
        <v>3.3000000000000002E-2</v>
      </c>
      <c r="AK38" s="91">
        <f ca="1">VLOOKUP($AG38,INDIRECT(CONCATENATE($CS38,"!",VLOOKUP($CS38,$AG$3:AK$8,AK$2,FALSE))),1,TRUE)</f>
        <v>3.3000000000000002E-2</v>
      </c>
      <c r="AL38" s="91">
        <f ca="1">VLOOKUP($AG38,INDIRECT(CONCATENATE($CS38,"!",VLOOKUP($CS38,$AG$3:AL$8,AL$2,FALSE))),1,TRUE)</f>
        <v>3.3000000000000002E-2</v>
      </c>
      <c r="AM38" s="91">
        <f ca="1">VLOOKUP($AG38,INDIRECT(CONCATENATE($CS38,"!",VLOOKUP($CS38,$AG$3:AM$8,AM$2,FALSE))),1,TRUE)</f>
        <v>3.3000000000000002E-2</v>
      </c>
      <c r="AN38" s="91">
        <f ca="1">VLOOKUP($AG38,INDIRECT(CONCATENATE($CS38,"!",VLOOKUP($CS38,$AG$3:AN$8,AN$2,FALSE))),1,TRUE)</f>
        <v>0</v>
      </c>
      <c r="AO38" s="91" t="e">
        <f ca="1">VLOOKUP($AG38,INDIRECT(CONCATENATE($CS38,"!",VLOOKUP($CS38,$AG$3:AO$8,AO$2,FALSE))),1,TRUE)</f>
        <v>#N/A</v>
      </c>
      <c r="AP38" s="91" t="e">
        <f ca="1">VLOOKUP($AG38,INDIRECT(CONCATENATE($CS38,"!",VLOOKUP($CS38,$AG$3:AP$8,AP$2,FALSE))),1,TRUE)</f>
        <v>#N/A</v>
      </c>
      <c r="AQ38" s="91" t="e">
        <f ca="1">VLOOKUP($AG38,INDIRECT(CONCATENATE($CS38,"!",VLOOKUP($CS38,$AG$3:AQ$8,AQ$2,FALSE))),1,TRUE)</f>
        <v>#N/A</v>
      </c>
      <c r="AR38" s="91" t="e">
        <f ca="1">VLOOKUP($AG38,INDIRECT(CONCATENATE($CS38,"!",VLOOKUP($CS38,$AG$3:AR$8,AR$2,FALSE))),1,TRUE)</f>
        <v>#N/A</v>
      </c>
      <c r="AS38" s="91" t="e">
        <f ca="1">VLOOKUP($AG38,INDIRECT(CONCATENATE($CS38,"!",VLOOKUP($CS38,$AG$3:AS$8,AS$2,FALSE))),1,TRUE)</f>
        <v>#N/A</v>
      </c>
      <c r="AT38" s="91" t="e">
        <f ca="1">VLOOKUP($AG38,INDIRECT(CONCATENATE($CS38,"!",VLOOKUP($CS38,$AG$3:AT$8,AT$2,FALSE))),1,TRUE)</f>
        <v>#N/A</v>
      </c>
      <c r="AU38" s="91">
        <f ca="1">VLOOKUP($AG38,INDIRECT(CONCATENATE($CS38,"!",VLOOKUP($CS38,$AG$3:AU$8,AU$2,FALSE))),1,TRUE)</f>
        <v>-25</v>
      </c>
      <c r="AV38" s="91">
        <f ca="1">VLOOKUP($AG38,INDIRECT(CONCATENATE($CS38,"!",VLOOKUP($CS38,$AG$3:AV$8,AV$2,FALSE))),1,TRUE)</f>
        <v>-30</v>
      </c>
      <c r="AW38" s="91">
        <f ca="1">VLOOKUP($AG38,INDIRECT(CONCATENATE($CS38,"!",VLOOKUP($CS38,$AG$3:AW$8,AW$2,FALSE))),1,TRUE)</f>
        <v>-13</v>
      </c>
      <c r="AX38" s="91">
        <f ca="1">VLOOKUP($AG38,INDIRECT(CONCATENATE($CS38,"!",VLOOKUP($CS38,$AG$3:AX$8,AX$2,FALSE))),1,TRUE)</f>
        <v>-22</v>
      </c>
      <c r="AY38" s="91">
        <f ca="1">VLOOKUP($AG38,INDIRECT(CONCATENATE($CS38,"!",VLOOKUP($CS38,$AG$3:AY$8,AY$2,FALSE))),1,TRUE)</f>
        <v>1.09E-2</v>
      </c>
      <c r="AZ38" s="91">
        <f ca="1">VLOOKUP($AG38,INDIRECT(CONCATENATE($CS38,"!",VLOOKUP($CS38,$AG$3:AZ$8,AZ$2,FALSE))),1,TRUE)</f>
        <v>1.09E-2</v>
      </c>
      <c r="BA38" s="91"/>
      <c r="BB38" s="57">
        <f t="shared" si="48"/>
        <v>1</v>
      </c>
      <c r="BC38" s="53">
        <f t="shared" si="48"/>
        <v>1</v>
      </c>
      <c r="BD38" s="53">
        <f t="shared" si="49"/>
        <v>1E-3</v>
      </c>
      <c r="BE38" s="53">
        <f t="shared" si="49"/>
        <v>1E-3</v>
      </c>
      <c r="BF38" s="53">
        <f t="shared" si="18"/>
        <v>1</v>
      </c>
      <c r="BG38" s="53">
        <f t="shared" si="19"/>
        <v>1</v>
      </c>
      <c r="BH38" s="53">
        <f t="shared" si="20"/>
        <v>1</v>
      </c>
      <c r="BI38" s="53">
        <f t="shared" si="47"/>
        <v>1E-3</v>
      </c>
      <c r="BJ38" s="53">
        <f t="shared" si="47"/>
        <v>1E-3</v>
      </c>
      <c r="BK38" s="53">
        <f t="shared" si="47"/>
        <v>1E-3</v>
      </c>
      <c r="BL38" s="53">
        <f t="shared" si="47"/>
        <v>1E-3</v>
      </c>
      <c r="BM38" s="53">
        <f t="shared" si="47"/>
        <v>1E-3</v>
      </c>
      <c r="BN38" s="53">
        <f t="shared" si="47"/>
        <v>1E-3</v>
      </c>
      <c r="BO38" s="53">
        <f t="shared" si="47"/>
        <v>1E-3</v>
      </c>
      <c r="BP38" s="53">
        <f t="shared" si="47"/>
        <v>1E-3</v>
      </c>
      <c r="BQ38" s="53">
        <f t="shared" si="47"/>
        <v>1E-3</v>
      </c>
      <c r="BR38" s="53">
        <f t="shared" si="47"/>
        <v>1E-3</v>
      </c>
      <c r="BS38" s="53">
        <f t="shared" si="21"/>
        <v>1</v>
      </c>
      <c r="BT38" s="53">
        <f t="shared" si="21"/>
        <v>1</v>
      </c>
      <c r="BV38" s="50">
        <f>HLOOKUP(AE38,$BB$10:BU38,COUNTIF($AE$7:AE38,"&lt;&gt;"&amp;""),FALSE)</f>
        <v>1E-3</v>
      </c>
      <c r="BW38" s="53">
        <f t="shared" si="22"/>
        <v>1</v>
      </c>
      <c r="BX38" s="50">
        <f t="shared" si="38"/>
        <v>1</v>
      </c>
      <c r="BY38" s="105">
        <f ca="1">IF(OR(AE38=$BC$10,AE38=$BE$10,AE38=$BL$10,AE38=$BM$10,AE38=$BN$10),VLOOKUP(BX38,INDIRECT(CONCATENATE(CS38,"!",HLOOKUP(AE38,$CV$10:CZ38,DG38,FALSE))),1,TRUE),"")</f>
        <v>1</v>
      </c>
      <c r="BZ38" s="91">
        <f t="shared" ca="1" si="23"/>
        <v>5.8000000000000003E-2</v>
      </c>
      <c r="CA38" s="91">
        <f t="shared" ca="1" si="24"/>
        <v>1.2</v>
      </c>
      <c r="CB38" s="91">
        <f t="shared" ca="1" si="25"/>
        <v>5.7825000000000001E-2</v>
      </c>
      <c r="CC38" s="91">
        <f t="shared" ca="1" si="26"/>
        <v>1.1582999999999999</v>
      </c>
      <c r="CD38" s="91">
        <f t="shared" ca="1" si="27"/>
        <v>1</v>
      </c>
      <c r="CE38" s="58">
        <f>Worksheet!L33</f>
        <v>0</v>
      </c>
      <c r="CF38" s="58">
        <f>Worksheet!M33</f>
        <v>0</v>
      </c>
      <c r="CG38" s="58">
        <f>Worksheet!N33</f>
        <v>0</v>
      </c>
      <c r="CH38" s="58">
        <f>Worksheet!O33</f>
        <v>0</v>
      </c>
      <c r="CI38" s="58">
        <f>Worksheet!P33</f>
        <v>0</v>
      </c>
      <c r="CJ38" s="120">
        <f t="shared" ca="1" si="28"/>
        <v>0</v>
      </c>
      <c r="CK38" s="120">
        <f t="shared" ca="1" si="29"/>
        <v>0</v>
      </c>
      <c r="CL38" s="120">
        <f t="shared" ca="1" si="30"/>
        <v>0</v>
      </c>
      <c r="CM38" s="120">
        <f t="shared" ca="1" si="31"/>
        <v>0</v>
      </c>
      <c r="CN38" s="120">
        <f t="shared" ca="1" si="32"/>
        <v>0</v>
      </c>
      <c r="CO38" s="91" t="str">
        <f t="shared" ca="1" si="44"/>
        <v>mA</v>
      </c>
      <c r="CP38" s="92" t="str">
        <f>Worksheet!T33</f>
        <v>0.01</v>
      </c>
      <c r="CQ38" t="str">
        <f t="shared" si="34"/>
        <v>0.01</v>
      </c>
      <c r="CR38" s="103">
        <f t="shared" si="45"/>
        <v>1.0000000000000001E-5</v>
      </c>
      <c r="CS38" t="str">
        <f t="shared" si="36"/>
        <v>Standard1</v>
      </c>
      <c r="CU38" s="99" t="str">
        <f t="shared" ca="1" si="46"/>
        <v>$B$4:$P$1376</v>
      </c>
      <c r="CV38" s="91" t="str">
        <f>VLOOKUP($CS38,$CU$3:CV$8,2,FALSE)</f>
        <v>$I$230:$I$439</v>
      </c>
      <c r="CW38" s="91" t="str">
        <f>VLOOKUP($CS38,$CU$3:CW$8,3,FALSE)</f>
        <v>$I$471:$I$735</v>
      </c>
      <c r="CX38" s="91" t="str">
        <f>VLOOKUP($CS38,$CU$3:CX$8,4,FALSE)</f>
        <v>$I$736:$I$826</v>
      </c>
      <c r="CY38" s="91" t="str">
        <f>VLOOKUP($CS38,$CU$3:CY$8,5,FALSE)</f>
        <v>$I$827:$I$891</v>
      </c>
      <c r="CZ38" s="91" t="str">
        <f>VLOOKUP($CS38,$CU$3:CZ$8,6,FALSE)</f>
        <v>$I$892:$I$960</v>
      </c>
      <c r="DA38" s="91" t="str">
        <f>VLOOKUP($CS38,$CU$3:DA$8,7,FALSE)</f>
        <v>$I$1055:$I$1066</v>
      </c>
      <c r="DB38" s="91" t="str">
        <f>VLOOKUP($CS38,$CU$3:DB$8,8,FALSE)</f>
        <v>$I$1043:$I$1054</v>
      </c>
      <c r="DC38" s="91" t="str">
        <f>VLOOKUP($CS38,$CU$3:DC$8,8,FALSE)</f>
        <v>$I$1043:$I$1054</v>
      </c>
      <c r="DD38" s="91" t="str">
        <f>VLOOKUP($CS38,$CU$3:DD$8,8,FALSE)</f>
        <v>$I$1043:$I$1054</v>
      </c>
      <c r="DE38" s="91" t="str">
        <f>VLOOKUP($CS38,$CU$3:DE$8,8,FALSE)</f>
        <v>$I$1043:$I$1054</v>
      </c>
      <c r="DF38" s="91" t="str">
        <f>VLOOKUP($CS38,$CU$3:DF$8,8,FALSE)</f>
        <v>$I$1043:$I$1054</v>
      </c>
      <c r="DG38">
        <f>COUNTIF($CV$10:CV38,"&lt;&gt;"&amp;"")</f>
        <v>29</v>
      </c>
      <c r="DI38">
        <f t="shared" si="6"/>
        <v>1E-3</v>
      </c>
      <c r="DJ38">
        <f t="shared" ca="1" si="7"/>
        <v>1E-3</v>
      </c>
    </row>
    <row r="39" spans="13:114" x14ac:dyDescent="0.25">
      <c r="M39">
        <f>Worksheet!Y34</f>
        <v>6.3</v>
      </c>
      <c r="N39">
        <f t="shared" ca="1" si="8"/>
        <v>4</v>
      </c>
      <c r="O39" s="159" t="str">
        <f t="shared" ca="1" si="1"/>
        <v>4</v>
      </c>
      <c r="Q39" s="53" t="str">
        <f t="shared" ca="1" si="39"/>
        <v>ACA0.00010.331</v>
      </c>
      <c r="R39" t="str">
        <f>IF(Worksheet!J34=$S$2,$S$2,IF(Worksheet!J34=$S$3,$S$3,$S$1))</f>
        <v>5502A</v>
      </c>
      <c r="S39" s="54" t="str">
        <f t="shared" ca="1" si="10"/>
        <v>4 mA</v>
      </c>
      <c r="T39" s="50">
        <f t="shared" si="40"/>
        <v>1E-4</v>
      </c>
      <c r="U39" s="55">
        <f>IF(Worksheet!V34="%",ABS(Worksheet!AC34),ABS(Worksheet!X34))</f>
        <v>400</v>
      </c>
      <c r="V39" s="121" t="str">
        <f>IF(Worksheet!V34="%",Worksheet!AD34,Worksheet!V34)</f>
        <v>mA</v>
      </c>
      <c r="W39" s="55">
        <f>IF(Worksheet!V34="%","",IF(Worksheet!AC34&lt;&gt;"",Worksheet!AC34,""))</f>
        <v>1</v>
      </c>
      <c r="X39" s="55" t="str">
        <f>IF(Worksheet!V34="%","",IF(Worksheet!AD34&lt;&gt;"",Worksheet!AD34,""))</f>
        <v>kHz</v>
      </c>
      <c r="Y39" s="53" t="str">
        <f t="shared" si="41"/>
        <v>m</v>
      </c>
      <c r="Z39" s="53" t="str">
        <f t="shared" si="2"/>
        <v>A</v>
      </c>
      <c r="AA39" s="53" t="str">
        <f t="shared" si="42"/>
        <v>AC</v>
      </c>
      <c r="AB39" s="53" t="str">
        <f t="shared" si="3"/>
        <v>ACA</v>
      </c>
      <c r="AC39" s="53" t="str">
        <f>IF(Worksheet!I34&lt;&gt;"",Worksheet!I34,"")</f>
        <v/>
      </c>
      <c r="AD39" s="53" t="str">
        <f t="shared" si="4"/>
        <v/>
      </c>
      <c r="AE39" s="104" t="str">
        <f t="shared" si="14"/>
        <v>ACA</v>
      </c>
      <c r="AF39" s="104">
        <f ca="1">HLOOKUP(AE39,$AH$10:BA39,COUNTIF($AE$7:AE39,"&lt;&gt;"&amp;""),FALSE)</f>
        <v>0.33</v>
      </c>
      <c r="AG39" s="61">
        <f t="shared" si="43"/>
        <v>0.4</v>
      </c>
      <c r="AH39" s="91">
        <f ca="1">VLOOKUP($AG39,INDIRECT(CONCATENATE($CS39,"!",VLOOKUP($CS39,$AG$3:AH$8,AH$2,FALSE))),1,TRUE)</f>
        <v>0.33</v>
      </c>
      <c r="AI39" s="91">
        <f ca="1">VLOOKUP($AG39,INDIRECT(CONCATENATE($CS39,"!",VLOOKUP($CS39,$AG$3:AI$8,AI$2,FALSE))),1,TRUE)</f>
        <v>0.33</v>
      </c>
      <c r="AJ39" s="91">
        <f ca="1">VLOOKUP($AG39,INDIRECT(CONCATENATE($CS39,"!",VLOOKUP($CS39,$AG$3:AJ$8,AJ$2,FALSE))),1,TRUE)</f>
        <v>0.33</v>
      </c>
      <c r="AK39" s="91">
        <f ca="1">VLOOKUP($AG39,INDIRECT(CONCATENATE($CS39,"!",VLOOKUP($CS39,$AG$3:AK$8,AK$2,FALSE))),1,TRUE)</f>
        <v>0.33</v>
      </c>
      <c r="AL39" s="91">
        <f ca="1">VLOOKUP($AG39,INDIRECT(CONCATENATE($CS39,"!",VLOOKUP($CS39,$AG$3:AL$8,AL$2,FALSE))),1,TRUE)</f>
        <v>0.33</v>
      </c>
      <c r="AM39" s="91">
        <f ca="1">VLOOKUP($AG39,INDIRECT(CONCATENATE($CS39,"!",VLOOKUP($CS39,$AG$3:AM$8,AM$2,FALSE))),1,TRUE)</f>
        <v>0.33</v>
      </c>
      <c r="AN39" s="91">
        <f ca="1">VLOOKUP($AG39,INDIRECT(CONCATENATE($CS39,"!",VLOOKUP($CS39,$AG$3:AN$8,AN$2,FALSE))),1,TRUE)</f>
        <v>0.12</v>
      </c>
      <c r="AO39" s="91" t="e">
        <f ca="1">VLOOKUP($AG39,INDIRECT(CONCATENATE($CS39,"!",VLOOKUP($CS39,$AG$3:AO$8,AO$2,FALSE))),1,TRUE)</f>
        <v>#N/A</v>
      </c>
      <c r="AP39" s="91" t="e">
        <f ca="1">VLOOKUP($AG39,INDIRECT(CONCATENATE($CS39,"!",VLOOKUP($CS39,$AG$3:AP$8,AP$2,FALSE))),1,TRUE)</f>
        <v>#N/A</v>
      </c>
      <c r="AQ39" s="91" t="e">
        <f ca="1">VLOOKUP($AG39,INDIRECT(CONCATENATE($CS39,"!",VLOOKUP($CS39,$AG$3:AQ$8,AQ$2,FALSE))),1,TRUE)</f>
        <v>#N/A</v>
      </c>
      <c r="AR39" s="91" t="e">
        <f ca="1">VLOOKUP($AG39,INDIRECT(CONCATENATE($CS39,"!",VLOOKUP($CS39,$AG$3:AR$8,AR$2,FALSE))),1,TRUE)</f>
        <v>#N/A</v>
      </c>
      <c r="AS39" s="91" t="e">
        <f ca="1">VLOOKUP($AG39,INDIRECT(CONCATENATE($CS39,"!",VLOOKUP($CS39,$AG$3:AS$8,AS$2,FALSE))),1,TRUE)</f>
        <v>#N/A</v>
      </c>
      <c r="AT39" s="91" t="e">
        <f ca="1">VLOOKUP($AG39,INDIRECT(CONCATENATE($CS39,"!",VLOOKUP($CS39,$AG$3:AT$8,AT$2,FALSE))),1,TRUE)</f>
        <v>#N/A</v>
      </c>
      <c r="AU39" s="91">
        <f ca="1">VLOOKUP($AG39,INDIRECT(CONCATENATE($CS39,"!",VLOOKUP($CS39,$AG$3:AU$8,AU$2,FALSE))),1,TRUE)</f>
        <v>-25</v>
      </c>
      <c r="AV39" s="91">
        <f ca="1">VLOOKUP($AG39,INDIRECT(CONCATENATE($CS39,"!",VLOOKUP($CS39,$AG$3:AV$8,AV$2,FALSE))),1,TRUE)</f>
        <v>-30</v>
      </c>
      <c r="AW39" s="91">
        <f ca="1">VLOOKUP($AG39,INDIRECT(CONCATENATE($CS39,"!",VLOOKUP($CS39,$AG$3:AW$8,AW$2,FALSE))),1,TRUE)</f>
        <v>-13</v>
      </c>
      <c r="AX39" s="91">
        <f ca="1">VLOOKUP($AG39,INDIRECT(CONCATENATE($CS39,"!",VLOOKUP($CS39,$AG$3:AX$8,AX$2,FALSE))),1,TRUE)</f>
        <v>-22</v>
      </c>
      <c r="AY39" s="91">
        <f ca="1">VLOOKUP($AG39,INDIRECT(CONCATENATE($CS39,"!",VLOOKUP($CS39,$AG$3:AY$8,AY$2,FALSE))),1,TRUE)</f>
        <v>0.109</v>
      </c>
      <c r="AZ39" s="91">
        <f ca="1">VLOOKUP($AG39,INDIRECT(CONCATENATE($CS39,"!",VLOOKUP($CS39,$AG$3:AZ$8,AZ$2,FALSE))),1,TRUE)</f>
        <v>0.109</v>
      </c>
      <c r="BA39" s="91"/>
      <c r="BB39" s="57">
        <f t="shared" si="48"/>
        <v>1</v>
      </c>
      <c r="BC39" s="53">
        <f t="shared" si="48"/>
        <v>1</v>
      </c>
      <c r="BD39" s="53">
        <f t="shared" si="49"/>
        <v>1E-3</v>
      </c>
      <c r="BE39" s="53">
        <f t="shared" si="49"/>
        <v>1E-3</v>
      </c>
      <c r="BF39" s="53">
        <f t="shared" si="18"/>
        <v>1</v>
      </c>
      <c r="BG39" s="53">
        <f t="shared" si="19"/>
        <v>1</v>
      </c>
      <c r="BH39" s="53">
        <f t="shared" si="20"/>
        <v>1</v>
      </c>
      <c r="BI39" s="53">
        <f t="shared" si="47"/>
        <v>1E-3</v>
      </c>
      <c r="BJ39" s="53">
        <f t="shared" si="47"/>
        <v>1E-3</v>
      </c>
      <c r="BK39" s="53">
        <f t="shared" si="47"/>
        <v>1E-3</v>
      </c>
      <c r="BL39" s="53">
        <f t="shared" si="47"/>
        <v>1E-3</v>
      </c>
      <c r="BM39" s="53">
        <f t="shared" si="47"/>
        <v>1E-3</v>
      </c>
      <c r="BN39" s="53">
        <f t="shared" si="47"/>
        <v>1E-3</v>
      </c>
      <c r="BO39" s="53">
        <f t="shared" si="47"/>
        <v>1E-3</v>
      </c>
      <c r="BP39" s="53">
        <f t="shared" si="47"/>
        <v>1E-3</v>
      </c>
      <c r="BQ39" s="53">
        <f t="shared" si="47"/>
        <v>1E-3</v>
      </c>
      <c r="BR39" s="53">
        <f t="shared" si="47"/>
        <v>1E-3</v>
      </c>
      <c r="BS39" s="53">
        <f t="shared" si="21"/>
        <v>1</v>
      </c>
      <c r="BT39" s="53">
        <f t="shared" si="21"/>
        <v>1</v>
      </c>
      <c r="BV39" s="50">
        <f>HLOOKUP(AE39,$BB$10:BU39,COUNTIF($AE$7:AE39,"&lt;&gt;"&amp;""),FALSE)</f>
        <v>1E-3</v>
      </c>
      <c r="BW39" s="53">
        <f t="shared" si="22"/>
        <v>1</v>
      </c>
      <c r="BX39" s="50">
        <f t="shared" si="38"/>
        <v>1</v>
      </c>
      <c r="BY39" s="105">
        <f ca="1">IF(OR(AE39=$BC$10,AE39=$BE$10,AE39=$BL$10,AE39=$BM$10,AE39=$BN$10),VLOOKUP(BX39,INDIRECT(CONCATENATE(CS39,"!",HLOOKUP(AE39,$CV$10:CZ39,DG39,FALSE))),1,TRUE),"")</f>
        <v>1</v>
      </c>
      <c r="BZ39" s="91">
        <f t="shared" ca="1" si="23"/>
        <v>1.2</v>
      </c>
      <c r="CA39" s="91">
        <f t="shared" ca="1" si="24"/>
        <v>6.8999999999999995</v>
      </c>
      <c r="CB39" s="91">
        <f t="shared" ca="1" si="25"/>
        <v>1.1555</v>
      </c>
      <c r="CC39" s="91">
        <f t="shared" ca="1" si="26"/>
        <v>6.9277999999999995</v>
      </c>
      <c r="CD39" s="91">
        <f t="shared" ca="1" si="27"/>
        <v>1</v>
      </c>
      <c r="CE39" s="58">
        <f>Worksheet!L34</f>
        <v>0</v>
      </c>
      <c r="CF39" s="58">
        <f>Worksheet!M34</f>
        <v>0</v>
      </c>
      <c r="CG39" s="58">
        <f>Worksheet!N34</f>
        <v>0</v>
      </c>
      <c r="CH39" s="58">
        <f>Worksheet!O34</f>
        <v>0</v>
      </c>
      <c r="CI39" s="58">
        <f>Worksheet!P34</f>
        <v>0</v>
      </c>
      <c r="CJ39" s="120">
        <f t="shared" ca="1" si="28"/>
        <v>0</v>
      </c>
      <c r="CK39" s="120">
        <f t="shared" ca="1" si="29"/>
        <v>0</v>
      </c>
      <c r="CL39" s="120">
        <f t="shared" ca="1" si="30"/>
        <v>0</v>
      </c>
      <c r="CM39" s="120">
        <f t="shared" ca="1" si="31"/>
        <v>0</v>
      </c>
      <c r="CN39" s="120">
        <f t="shared" ca="1" si="32"/>
        <v>0</v>
      </c>
      <c r="CO39" s="91" t="str">
        <f t="shared" ca="1" si="44"/>
        <v>mA</v>
      </c>
      <c r="CP39" s="92" t="str">
        <f>Worksheet!T34</f>
        <v>0.1</v>
      </c>
      <c r="CQ39" t="str">
        <f t="shared" si="34"/>
        <v>0.1</v>
      </c>
      <c r="CR39" s="103">
        <f t="shared" si="45"/>
        <v>1E-4</v>
      </c>
      <c r="CS39" t="str">
        <f t="shared" si="36"/>
        <v>Standard1</v>
      </c>
      <c r="CU39" s="99" t="str">
        <f t="shared" ca="1" si="46"/>
        <v>$B$4:$P$1376</v>
      </c>
      <c r="CV39" s="91" t="str">
        <f>VLOOKUP($CS39,$CU$3:CV$8,2,FALSE)</f>
        <v>$I$230:$I$439</v>
      </c>
      <c r="CW39" s="91" t="str">
        <f>VLOOKUP($CS39,$CU$3:CW$8,3,FALSE)</f>
        <v>$I$471:$I$735</v>
      </c>
      <c r="CX39" s="91" t="str">
        <f>VLOOKUP($CS39,$CU$3:CX$8,4,FALSE)</f>
        <v>$I$736:$I$826</v>
      </c>
      <c r="CY39" s="91" t="str">
        <f>VLOOKUP($CS39,$CU$3:CY$8,5,FALSE)</f>
        <v>$I$827:$I$891</v>
      </c>
      <c r="CZ39" s="91" t="str">
        <f>VLOOKUP($CS39,$CU$3:CZ$8,6,FALSE)</f>
        <v>$I$892:$I$960</v>
      </c>
      <c r="DA39" s="91" t="str">
        <f>VLOOKUP($CS39,$CU$3:DA$8,7,FALSE)</f>
        <v>$I$1055:$I$1066</v>
      </c>
      <c r="DB39" s="91" t="str">
        <f>VLOOKUP($CS39,$CU$3:DB$8,8,FALSE)</f>
        <v>$I$1043:$I$1054</v>
      </c>
      <c r="DC39" s="91" t="str">
        <f>VLOOKUP($CS39,$CU$3:DC$8,8,FALSE)</f>
        <v>$I$1043:$I$1054</v>
      </c>
      <c r="DD39" s="91" t="str">
        <f>VLOOKUP($CS39,$CU$3:DD$8,8,FALSE)</f>
        <v>$I$1043:$I$1054</v>
      </c>
      <c r="DE39" s="91" t="str">
        <f>VLOOKUP($CS39,$CU$3:DE$8,8,FALSE)</f>
        <v>$I$1043:$I$1054</v>
      </c>
      <c r="DF39" s="91" t="str">
        <f>VLOOKUP($CS39,$CU$3:DF$8,8,FALSE)</f>
        <v>$I$1043:$I$1054</v>
      </c>
      <c r="DG39">
        <f>COUNTIF($CV$10:CV39,"&lt;&gt;"&amp;"")</f>
        <v>30</v>
      </c>
      <c r="DI39">
        <f t="shared" si="6"/>
        <v>1E-3</v>
      </c>
      <c r="DJ39">
        <f t="shared" ca="1" si="7"/>
        <v>1E-3</v>
      </c>
    </row>
    <row r="40" spans="13:114" x14ac:dyDescent="0.25">
      <c r="M40">
        <f>Worksheet!Y35</f>
        <v>6.3E-2</v>
      </c>
      <c r="N40">
        <f t="shared" ca="1" si="8"/>
        <v>5.2000000000000006E-3</v>
      </c>
      <c r="O40" s="159" t="str">
        <f t="shared" ca="1" si="1"/>
        <v>5.2</v>
      </c>
      <c r="Q40" s="53" t="str">
        <f t="shared" ca="1" si="39"/>
        <v>ACA0.00130.045</v>
      </c>
      <c r="R40" t="str">
        <f>IF(Worksheet!J35=$S$2,$S$2,IF(Worksheet!J35=$S$3,$S$3,$S$1))</f>
        <v>5502A</v>
      </c>
      <c r="S40" s="54" t="str">
        <f t="shared" ca="1" si="10"/>
        <v>5.2 mA</v>
      </c>
      <c r="T40" s="50">
        <f t="shared" si="40"/>
        <v>1E-3</v>
      </c>
      <c r="U40" s="55">
        <f>IF(Worksheet!V35="%",ABS(Worksheet!AC35),ABS(Worksheet!X35))</f>
        <v>4</v>
      </c>
      <c r="V40" s="121" t="str">
        <f>IF(Worksheet!V35="%",Worksheet!AD35,Worksheet!V35)</f>
        <v>A</v>
      </c>
      <c r="W40" s="55">
        <f>IF(Worksheet!V35="%","",IF(Worksheet!AC35&lt;&gt;"",Worksheet!AC35,""))</f>
        <v>45</v>
      </c>
      <c r="X40" s="55" t="str">
        <f>IF(Worksheet!V35="%","",IF(Worksheet!AD35&lt;&gt;"",Worksheet!AD35,""))</f>
        <v>Hz</v>
      </c>
      <c r="Y40" s="53" t="str">
        <f t="shared" si="41"/>
        <v/>
      </c>
      <c r="Z40" s="53" t="str">
        <f t="shared" si="2"/>
        <v>A</v>
      </c>
      <c r="AA40" s="53" t="str">
        <f t="shared" si="42"/>
        <v>AC</v>
      </c>
      <c r="AB40" s="53" t="str">
        <f t="shared" si="3"/>
        <v>ACA</v>
      </c>
      <c r="AC40" s="53" t="str">
        <f>IF(Worksheet!I35&lt;&gt;"",Worksheet!I35,"")</f>
        <v/>
      </c>
      <c r="AD40" s="53" t="str">
        <f t="shared" si="4"/>
        <v/>
      </c>
      <c r="AE40" s="104" t="str">
        <f t="shared" si="14"/>
        <v>ACA</v>
      </c>
      <c r="AF40" s="104">
        <f ca="1">HLOOKUP(AE40,$AH$10:BA40,COUNTIF($AE$7:AE40,"&lt;&gt;"&amp;""),FALSE)</f>
        <v>3</v>
      </c>
      <c r="AG40" s="61">
        <f t="shared" si="43"/>
        <v>4</v>
      </c>
      <c r="AH40" s="91">
        <f ca="1">VLOOKUP($AG40,INDIRECT(CONCATENATE($CS40,"!",VLOOKUP($CS40,$AG$3:AH$8,AH$2,FALSE))),1,TRUE)</f>
        <v>3</v>
      </c>
      <c r="AI40" s="91">
        <f ca="1">VLOOKUP($AG40,INDIRECT(CONCATENATE($CS40,"!",VLOOKUP($CS40,$AG$3:AI$8,AI$2,FALSE))),1,TRUE)</f>
        <v>3.3</v>
      </c>
      <c r="AJ40" s="91">
        <f ca="1">VLOOKUP($AG40,INDIRECT(CONCATENATE($CS40,"!",VLOOKUP($CS40,$AG$3:AJ$8,AJ$2,FALSE))),1,TRUE)</f>
        <v>3</v>
      </c>
      <c r="AK40" s="91">
        <f ca="1">VLOOKUP($AG40,INDIRECT(CONCATENATE($CS40,"!",VLOOKUP($CS40,$AG$3:AK$8,AK$2,FALSE))),1,TRUE)</f>
        <v>3</v>
      </c>
      <c r="AL40" s="91">
        <f ca="1">VLOOKUP($AG40,INDIRECT(CONCATENATE($CS40,"!",VLOOKUP($CS40,$AG$3:AL$8,AL$2,FALSE))),1,TRUE)</f>
        <v>3.3</v>
      </c>
      <c r="AM40" s="91">
        <f ca="1">VLOOKUP($AG40,INDIRECT(CONCATENATE($CS40,"!",VLOOKUP($CS40,$AG$3:AM$8,AM$2,FALSE))),1,TRUE)</f>
        <v>3.3</v>
      </c>
      <c r="AN40" s="91">
        <f ca="1">VLOOKUP($AG40,INDIRECT(CONCATENATE($CS40,"!",VLOOKUP($CS40,$AG$3:AN$8,AN$2,FALSE))),1,TRUE)</f>
        <v>1.2</v>
      </c>
      <c r="AO40" s="91">
        <f ca="1">VLOOKUP($AG40,INDIRECT(CONCATENATE($CS40,"!",VLOOKUP($CS40,$AG$3:AO$8,AO$2,FALSE))),1,TRUE)</f>
        <v>1</v>
      </c>
      <c r="AP40" s="91" t="e">
        <f ca="1">VLOOKUP($AG40,INDIRECT(CONCATENATE($CS40,"!",VLOOKUP($CS40,$AG$3:AP$8,AP$2,FALSE))),1,TRUE)</f>
        <v>#N/A</v>
      </c>
      <c r="AQ40" s="91" t="e">
        <f ca="1">VLOOKUP($AG40,INDIRECT(CONCATENATE($CS40,"!",VLOOKUP($CS40,$AG$3:AQ$8,AQ$2,FALSE))),1,TRUE)</f>
        <v>#N/A</v>
      </c>
      <c r="AR40" s="91">
        <f ca="1">VLOOKUP($AG40,INDIRECT(CONCATENATE($CS40,"!",VLOOKUP($CS40,$AG$3:AR$8,AR$2,FALSE))),1,TRUE)</f>
        <v>1</v>
      </c>
      <c r="AS40" s="91" t="e">
        <f ca="1">VLOOKUP($AG40,INDIRECT(CONCATENATE($CS40,"!",VLOOKUP($CS40,$AG$3:AS$8,AS$2,FALSE))),1,TRUE)</f>
        <v>#N/A</v>
      </c>
      <c r="AT40" s="91" t="e">
        <f ca="1">VLOOKUP($AG40,INDIRECT(CONCATENATE($CS40,"!",VLOOKUP($CS40,$AG$3:AT$8,AT$2,FALSE))),1,TRUE)</f>
        <v>#N/A</v>
      </c>
      <c r="AU40" s="91">
        <f ca="1">VLOOKUP($AG40,INDIRECT(CONCATENATE($CS40,"!",VLOOKUP($CS40,$AG$3:AU$8,AU$2,FALSE))),1,TRUE)</f>
        <v>-25</v>
      </c>
      <c r="AV40" s="91">
        <f ca="1">VLOOKUP($AG40,INDIRECT(CONCATENATE($CS40,"!",VLOOKUP($CS40,$AG$3:AV$8,AV$2,FALSE))),1,TRUE)</f>
        <v>-30</v>
      </c>
      <c r="AW40" s="91">
        <f ca="1">VLOOKUP($AG40,INDIRECT(CONCATENATE($CS40,"!",VLOOKUP($CS40,$AG$3:AW$8,AW$2,FALSE))),1,TRUE)</f>
        <v>-13</v>
      </c>
      <c r="AX40" s="91">
        <f ca="1">VLOOKUP($AG40,INDIRECT(CONCATENATE($CS40,"!",VLOOKUP($CS40,$AG$3:AX$8,AX$2,FALSE))),1,TRUE)</f>
        <v>-22</v>
      </c>
      <c r="AY40" s="91">
        <f ca="1">VLOOKUP($AG40,INDIRECT(CONCATENATE($CS40,"!",VLOOKUP($CS40,$AG$3:AY$8,AY$2,FALSE))),1,TRUE)</f>
        <v>1.0900000000000001</v>
      </c>
      <c r="AZ40" s="91">
        <f ca="1">VLOOKUP($AG40,INDIRECT(CONCATENATE($CS40,"!",VLOOKUP($CS40,$AG$3:AZ$8,AZ$2,FALSE))),1,TRUE)</f>
        <v>1.0900000000000001</v>
      </c>
      <c r="BA40" s="91"/>
      <c r="BB40" s="57">
        <f t="shared" si="48"/>
        <v>1</v>
      </c>
      <c r="BC40" s="53">
        <f t="shared" si="48"/>
        <v>1</v>
      </c>
      <c r="BD40" s="53">
        <f t="shared" si="49"/>
        <v>1</v>
      </c>
      <c r="BE40" s="53">
        <f t="shared" si="49"/>
        <v>1</v>
      </c>
      <c r="BF40" s="53">
        <f t="shared" si="18"/>
        <v>1</v>
      </c>
      <c r="BG40" s="53">
        <f t="shared" si="19"/>
        <v>1</v>
      </c>
      <c r="BH40" s="53">
        <f t="shared" si="20"/>
        <v>1</v>
      </c>
      <c r="BI40" s="53">
        <f t="shared" si="47"/>
        <v>1</v>
      </c>
      <c r="BJ40" s="53">
        <f t="shared" si="47"/>
        <v>1</v>
      </c>
      <c r="BK40" s="53">
        <f t="shared" si="47"/>
        <v>1</v>
      </c>
      <c r="BL40" s="53">
        <f t="shared" si="47"/>
        <v>1</v>
      </c>
      <c r="BM40" s="53">
        <f t="shared" si="47"/>
        <v>1</v>
      </c>
      <c r="BN40" s="53">
        <f t="shared" si="47"/>
        <v>1</v>
      </c>
      <c r="BO40" s="53">
        <f t="shared" si="47"/>
        <v>1</v>
      </c>
      <c r="BP40" s="53">
        <f t="shared" si="47"/>
        <v>1</v>
      </c>
      <c r="BQ40" s="53">
        <f t="shared" si="47"/>
        <v>1</v>
      </c>
      <c r="BR40" s="53">
        <f t="shared" si="47"/>
        <v>1</v>
      </c>
      <c r="BS40" s="53">
        <f t="shared" si="21"/>
        <v>1</v>
      </c>
      <c r="BT40" s="53">
        <f t="shared" si="21"/>
        <v>1</v>
      </c>
      <c r="BV40" s="50">
        <f>HLOOKUP(AE40,$BB$10:BU40,COUNTIF($AE$7:AE40,"&lt;&gt;"&amp;""),FALSE)</f>
        <v>1</v>
      </c>
      <c r="BW40" s="53">
        <f t="shared" si="22"/>
        <v>1E-3</v>
      </c>
      <c r="BX40" s="50">
        <f t="shared" si="38"/>
        <v>4.4999999999999998E-2</v>
      </c>
      <c r="BY40" s="105">
        <f ca="1">IF(OR(AE40=$BC$10,AE40=$BE$10,AE40=$BL$10,AE40=$BM$10,AE40=$BN$10),VLOOKUP(BX40,INDIRECT(CONCATENATE(CS40,"!",HLOOKUP(AE40,$CV$10:CZ40,DG40,FALSE))),1,TRUE),"")</f>
        <v>4.4999999999999998E-2</v>
      </c>
      <c r="BZ40" s="91">
        <f t="shared" ca="1" si="23"/>
        <v>2.4</v>
      </c>
      <c r="CA40" s="91">
        <f t="shared" ca="1" si="24"/>
        <v>0.69</v>
      </c>
      <c r="CB40" s="91">
        <f t="shared" ca="1" si="25"/>
        <v>2.3709000000000002</v>
      </c>
      <c r="CC40" s="91">
        <f t="shared" ca="1" si="26"/>
        <v>0.69111999999999996</v>
      </c>
      <c r="CD40" s="91">
        <f t="shared" ca="1" si="27"/>
        <v>1000</v>
      </c>
      <c r="CE40" s="58">
        <f>Worksheet!L35</f>
        <v>0</v>
      </c>
      <c r="CF40" s="58">
        <f>Worksheet!M35</f>
        <v>0</v>
      </c>
      <c r="CG40" s="58">
        <f>Worksheet!N35</f>
        <v>0</v>
      </c>
      <c r="CH40" s="58">
        <f>Worksheet!O35</f>
        <v>0</v>
      </c>
      <c r="CI40" s="58">
        <f>Worksheet!P35</f>
        <v>0</v>
      </c>
      <c r="CJ40" s="120">
        <f t="shared" ca="1" si="28"/>
        <v>0</v>
      </c>
      <c r="CK40" s="120">
        <f t="shared" ca="1" si="29"/>
        <v>0</v>
      </c>
      <c r="CL40" s="120">
        <f t="shared" ca="1" si="30"/>
        <v>0</v>
      </c>
      <c r="CM40" s="120">
        <f t="shared" ca="1" si="31"/>
        <v>0</v>
      </c>
      <c r="CN40" s="120">
        <f t="shared" ca="1" si="32"/>
        <v>0</v>
      </c>
      <c r="CO40" s="91" t="str">
        <f t="shared" ca="1" si="44"/>
        <v>mA</v>
      </c>
      <c r="CP40" s="92" t="str">
        <f>Worksheet!T35</f>
        <v>0.001</v>
      </c>
      <c r="CQ40" t="str">
        <f t="shared" si="34"/>
        <v>0.001</v>
      </c>
      <c r="CR40" s="103">
        <f t="shared" si="45"/>
        <v>1E-3</v>
      </c>
      <c r="CS40" t="str">
        <f t="shared" si="36"/>
        <v>Standard1</v>
      </c>
      <c r="CU40" s="99" t="str">
        <f t="shared" ca="1" si="46"/>
        <v>$B$4:$P$1376</v>
      </c>
      <c r="CV40" s="91" t="str">
        <f>VLOOKUP($CS40,$CU$3:CV$8,2,FALSE)</f>
        <v>$I$230:$I$439</v>
      </c>
      <c r="CW40" s="91" t="str">
        <f>VLOOKUP($CS40,$CU$3:CW$8,3,FALSE)</f>
        <v>$I$471:$I$735</v>
      </c>
      <c r="CX40" s="91" t="str">
        <f>VLOOKUP($CS40,$CU$3:CX$8,4,FALSE)</f>
        <v>$I$736:$I$826</v>
      </c>
      <c r="CY40" s="91" t="str">
        <f>VLOOKUP($CS40,$CU$3:CY$8,5,FALSE)</f>
        <v>$I$827:$I$891</v>
      </c>
      <c r="CZ40" s="91" t="str">
        <f>VLOOKUP($CS40,$CU$3:CZ$8,6,FALSE)</f>
        <v>$I$892:$I$960</v>
      </c>
      <c r="DA40" s="91" t="str">
        <f>VLOOKUP($CS40,$CU$3:DA$8,7,FALSE)</f>
        <v>$I$1055:$I$1066</v>
      </c>
      <c r="DB40" s="91" t="str">
        <f>VLOOKUP($CS40,$CU$3:DB$8,8,FALSE)</f>
        <v>$I$1043:$I$1054</v>
      </c>
      <c r="DC40" s="91" t="str">
        <f>VLOOKUP($CS40,$CU$3:DC$8,8,FALSE)</f>
        <v>$I$1043:$I$1054</v>
      </c>
      <c r="DD40" s="91" t="str">
        <f>VLOOKUP($CS40,$CU$3:DD$8,8,FALSE)</f>
        <v>$I$1043:$I$1054</v>
      </c>
      <c r="DE40" s="91" t="str">
        <f>VLOOKUP($CS40,$CU$3:DE$8,8,FALSE)</f>
        <v>$I$1043:$I$1054</v>
      </c>
      <c r="DF40" s="91" t="str">
        <f>VLOOKUP($CS40,$CU$3:DF$8,8,FALSE)</f>
        <v>$I$1043:$I$1054</v>
      </c>
      <c r="DG40">
        <f>COUNTIF($CV$10:CV40,"&lt;&gt;"&amp;"")</f>
        <v>31</v>
      </c>
      <c r="DI40">
        <f t="shared" si="6"/>
        <v>1</v>
      </c>
      <c r="DJ40">
        <f t="shared" ca="1" si="7"/>
        <v>1E-3</v>
      </c>
    </row>
    <row r="41" spans="13:114" x14ac:dyDescent="0.25">
      <c r="M41">
        <f>Worksheet!Y36</f>
        <v>0.17</v>
      </c>
      <c r="N41">
        <f t="shared" ref="N41" ca="1" si="50">IF(O41="*",0,O41*(1/CD41))</f>
        <v>1.4E-2</v>
      </c>
      <c r="O41" s="159" t="str">
        <f t="shared" ref="O41" ca="1" si="51">IFERROR(CONCATENATE((ROUND(MAX((SQRT(((((STDEV(CJ41:CN41))/SQRT(5))*2.87/2)^2)+(((CB41+(AG41*(CC41)))*0.5)^2))*2),BZ41+(CA41*AG41)),2-(1+INT(LOG10(ABS(MAX((SQRT(((((STDEV(CJ41:CN41))/SQRT(5))*2.87/2)^2)+(((CB41+(AG41*(CC41)))*0.5)^2))*2),BZ41+(CA41*AG41)))))))),),"*")</f>
        <v>14</v>
      </c>
      <c r="Q41" s="167" t="s">
        <v>575</v>
      </c>
      <c r="R41" t="str">
        <f>IF(Worksheet!J36=$S$2,$S$2,IF(Worksheet!J36=$S$3,$S$3,$S$1))</f>
        <v>5502A</v>
      </c>
      <c r="S41" s="54" t="str">
        <f t="shared" ref="S41" ca="1" si="52">IFERROR(CONCATENATE((ROUND(MAX((SQRT(((((STDEV(CJ41:CN41))/SQRT(5))*2.87/2)^2)+(((CB41+(AG41*(CC41)))*0.5)^2))*2),BZ41+(CA41*AG41)),2-(1+INT(LOG10(ABS(MAX((SQRT(((((STDEV(CJ41:CN41))/SQRT(5))*2.87/2)^2)+(((CB41+(AG41*(CC41)))*0.5)^2))*2),BZ41+(CA41*AG41))))))))," ",CO41),"*")</f>
        <v>14 mA</v>
      </c>
      <c r="T41" s="50">
        <f t="shared" ref="T41" si="53">CR41</f>
        <v>0.01</v>
      </c>
      <c r="U41" s="55">
        <f>IF(Worksheet!V36="%",ABS(Worksheet!AC36),ABS(Worksheet!X36))</f>
        <v>9</v>
      </c>
      <c r="V41" s="121" t="str">
        <f>IF(Worksheet!V36="%",Worksheet!AD36,Worksheet!V36)</f>
        <v>A</v>
      </c>
      <c r="W41" s="55">
        <f>IF(Worksheet!V36="%","",IF(Worksheet!AC36&lt;&gt;"",Worksheet!AC36,""))</f>
        <v>1</v>
      </c>
      <c r="X41" s="55" t="str">
        <f>IF(Worksheet!V36="%","",IF(Worksheet!AD36&lt;&gt;"",Worksheet!AD36,""))</f>
        <v>kHz</v>
      </c>
      <c r="Y41" s="53" t="str">
        <f t="shared" ref="Y41" si="54">IF(OR(LEFT(RIGHT(V41,2),1)="°",LEFT(RIGHT(V41,2),1)="Ω",LEFT(RIGHT(V41,2),1)=Z41),"",LEFT(RIGHT(V41,2),1))</f>
        <v/>
      </c>
      <c r="Z41" s="53" t="str">
        <f t="shared" ref="Z41" si="55">IF(RIGHT(V41,1)="Ω","O",IF(RIGHT(V41,2)="°F","FD",IF(RIGHT(V41,2)="°C","CD",RIGHT(V41,1))))</f>
        <v>A</v>
      </c>
      <c r="AA41" s="53" t="str">
        <f t="shared" ref="AA41" si="56">IF(X41&lt;&gt;"","AC","DC")</f>
        <v>AC</v>
      </c>
      <c r="AB41" s="53" t="str">
        <f t="shared" ref="AB41" si="57">IF(OR(Z41="CD",Z41="FD",Z41="O",Z41="F"),CONCATENATE(Z41,X41),CONCATENATE(AA41,Z41))</f>
        <v>ACA</v>
      </c>
      <c r="AC41" s="53" t="str">
        <f>IF(Worksheet!I36&lt;&gt;"",Worksheet!I36,"")</f>
        <v/>
      </c>
      <c r="AD41" s="53" t="str">
        <f t="shared" ref="AD41" si="58">IF(RIGHT(AB41,2)="f","Capacitance",IF(RIGHT(AB41,1)="Z","Frequency",IF(RIGHT(AB41,1)="O","Resistance",IF(AND(RIGHT(AB41,1)="A",AC41&lt;&gt;""),CONCATENATE(AB41,$R$5,AC41,$R$5,"TURN"),""))))</f>
        <v/>
      </c>
      <c r="AE41" s="104" t="str">
        <f t="shared" ref="AE41" si="59">IF(AD41&lt;&gt;"",AD41,AB41)</f>
        <v>ACA</v>
      </c>
      <c r="AF41" s="104">
        <f ca="1">HLOOKUP(AE41,$AH$10:BA41,COUNTIF($AE$7:AE41,"&lt;&gt;"&amp;""),FALSE)</f>
        <v>3</v>
      </c>
      <c r="AG41" s="61">
        <f t="shared" ref="AG41" si="60">U41*BV41</f>
        <v>9</v>
      </c>
      <c r="AH41" s="91">
        <f ca="1">VLOOKUP($AG41,INDIRECT(CONCATENATE($CS41,"!",VLOOKUP($CS41,$AG$3:AH$8,AH$2,FALSE))),1,TRUE)</f>
        <v>3</v>
      </c>
      <c r="AI41" s="91">
        <f ca="1">VLOOKUP($AG41,INDIRECT(CONCATENATE($CS41,"!",VLOOKUP($CS41,$AG$3:AI$8,AI$2,FALSE))),1,TRUE)</f>
        <v>3.3</v>
      </c>
      <c r="AJ41" s="91">
        <f ca="1">VLOOKUP($AG41,INDIRECT(CONCATENATE($CS41,"!",VLOOKUP($CS41,$AG$3:AJ$8,AJ$2,FALSE))),1,TRUE)</f>
        <v>3</v>
      </c>
      <c r="AK41" s="91">
        <f ca="1">VLOOKUP($AG41,INDIRECT(CONCATENATE($CS41,"!",VLOOKUP($CS41,$AG$3:AK$8,AK$2,FALSE))),1,TRUE)</f>
        <v>3</v>
      </c>
      <c r="AL41" s="91">
        <f ca="1">VLOOKUP($AG41,INDIRECT(CONCATENATE($CS41,"!",VLOOKUP($CS41,$AG$3:AL$8,AL$2,FALSE))),1,TRUE)</f>
        <v>3.3</v>
      </c>
      <c r="AM41" s="91">
        <f ca="1">VLOOKUP($AG41,INDIRECT(CONCATENATE($CS41,"!",VLOOKUP($CS41,$AG$3:AM$8,AM$2,FALSE))),1,TRUE)</f>
        <v>3.3</v>
      </c>
      <c r="AN41" s="91">
        <f ca="1">VLOOKUP($AG41,INDIRECT(CONCATENATE($CS41,"!",VLOOKUP($CS41,$AG$3:AN$8,AN$2,FALSE))),1,TRUE)</f>
        <v>1.2</v>
      </c>
      <c r="AO41" s="91">
        <f ca="1">VLOOKUP($AG41,INDIRECT(CONCATENATE($CS41,"!",VLOOKUP($CS41,$AG$3:AO$8,AO$2,FALSE))),1,TRUE)</f>
        <v>1</v>
      </c>
      <c r="AP41" s="91" t="e">
        <f ca="1">VLOOKUP($AG41,INDIRECT(CONCATENATE($CS41,"!",VLOOKUP($CS41,$AG$3:AP$8,AP$2,FALSE))),1,TRUE)</f>
        <v>#N/A</v>
      </c>
      <c r="AQ41" s="91" t="e">
        <f ca="1">VLOOKUP($AG41,INDIRECT(CONCATENATE($CS41,"!",VLOOKUP($CS41,$AG$3:AQ$8,AQ$2,FALSE))),1,TRUE)</f>
        <v>#N/A</v>
      </c>
      <c r="AR41" s="91">
        <f ca="1">VLOOKUP($AG41,INDIRECT(CONCATENATE($CS41,"!",VLOOKUP($CS41,$AG$3:AR$8,AR$2,FALSE))),1,TRUE)</f>
        <v>1</v>
      </c>
      <c r="AS41" s="91" t="e">
        <f ca="1">VLOOKUP($AG41,INDIRECT(CONCATENATE($CS41,"!",VLOOKUP($CS41,$AG$3:AS$8,AS$2,FALSE))),1,TRUE)</f>
        <v>#N/A</v>
      </c>
      <c r="AT41" s="91" t="e">
        <f ca="1">VLOOKUP($AG41,INDIRECT(CONCATENATE($CS41,"!",VLOOKUP($CS41,$AG$3:AT$8,AT$2,FALSE))),1,TRUE)</f>
        <v>#N/A</v>
      </c>
      <c r="AU41" s="91">
        <f ca="1">VLOOKUP($AG41,INDIRECT(CONCATENATE($CS41,"!",VLOOKUP($CS41,$AG$3:AU$8,AU$2,FALSE))),1,TRUE)</f>
        <v>-25</v>
      </c>
      <c r="AV41" s="91">
        <f ca="1">VLOOKUP($AG41,INDIRECT(CONCATENATE($CS41,"!",VLOOKUP($CS41,$AG$3:AV$8,AV$2,FALSE))),1,TRUE)</f>
        <v>-30</v>
      </c>
      <c r="AW41" s="91">
        <f ca="1">VLOOKUP($AG41,INDIRECT(CONCATENATE($CS41,"!",VLOOKUP($CS41,$AG$3:AW$8,AW$2,FALSE))),1,TRUE)</f>
        <v>-13</v>
      </c>
      <c r="AX41" s="91">
        <f ca="1">VLOOKUP($AG41,INDIRECT(CONCATENATE($CS41,"!",VLOOKUP($CS41,$AG$3:AX$8,AX$2,FALSE))),1,TRUE)</f>
        <v>-22</v>
      </c>
      <c r="AY41" s="91">
        <f ca="1">VLOOKUP($AG41,INDIRECT(CONCATENATE($CS41,"!",VLOOKUP($CS41,$AG$3:AY$8,AY$2,FALSE))),1,TRUE)</f>
        <v>1.0900000000000001</v>
      </c>
      <c r="AZ41" s="91">
        <f ca="1">VLOOKUP($AG41,INDIRECT(CONCATENATE($CS41,"!",VLOOKUP($CS41,$AG$3:AZ$8,AZ$2,FALSE))),1,TRUE)</f>
        <v>1.0900000000000001</v>
      </c>
      <c r="BA41" s="91"/>
      <c r="BB41" s="57">
        <f t="shared" si="48"/>
        <v>1</v>
      </c>
      <c r="BC41" s="53">
        <f t="shared" si="48"/>
        <v>1</v>
      </c>
      <c r="BD41" s="53">
        <f t="shared" si="49"/>
        <v>1</v>
      </c>
      <c r="BE41" s="53">
        <f t="shared" si="49"/>
        <v>1</v>
      </c>
      <c r="BF41" s="53">
        <f t="shared" si="18"/>
        <v>1</v>
      </c>
      <c r="BG41" s="53">
        <f t="shared" si="19"/>
        <v>1</v>
      </c>
      <c r="BH41" s="53">
        <f t="shared" si="20"/>
        <v>1</v>
      </c>
      <c r="BI41" s="53">
        <f t="shared" si="47"/>
        <v>1</v>
      </c>
      <c r="BJ41" s="53">
        <f t="shared" si="47"/>
        <v>1</v>
      </c>
      <c r="BK41" s="53">
        <f t="shared" si="47"/>
        <v>1</v>
      </c>
      <c r="BL41" s="53">
        <f t="shared" si="47"/>
        <v>1</v>
      </c>
      <c r="BM41" s="53">
        <f t="shared" si="47"/>
        <v>1</v>
      </c>
      <c r="BN41" s="53">
        <f t="shared" si="47"/>
        <v>1</v>
      </c>
      <c r="BO41" s="53">
        <f t="shared" si="47"/>
        <v>1</v>
      </c>
      <c r="BP41" s="53">
        <f t="shared" si="47"/>
        <v>1</v>
      </c>
      <c r="BQ41" s="53">
        <f t="shared" si="47"/>
        <v>1</v>
      </c>
      <c r="BR41" s="53">
        <f t="shared" si="47"/>
        <v>1</v>
      </c>
      <c r="BS41" s="53">
        <f t="shared" si="21"/>
        <v>1</v>
      </c>
      <c r="BT41" s="53">
        <f t="shared" si="21"/>
        <v>1</v>
      </c>
      <c r="BV41" s="50">
        <f>HLOOKUP(AE41,$BB$10:BU41,COUNTIF($AE$7:AE41,"&lt;&gt;"&amp;""),FALSE)</f>
        <v>1</v>
      </c>
      <c r="BW41" s="53">
        <f t="shared" si="22"/>
        <v>1</v>
      </c>
      <c r="BX41" s="50">
        <f t="shared" ref="BX41" si="61">IF(W41&lt;&gt;"",BW41*W41,"")</f>
        <v>1</v>
      </c>
      <c r="BY41" s="105">
        <f ca="1">IF(OR(AE41=$BC$10,AE41=$BE$10,AE41=$BL$10,AE41=$BM$10,AE41=$BN$10),VLOOKUP(BX41,INDIRECT(CONCATENATE(CS41,"!",HLOOKUP(AE41,$CV$10:CZ41,DG41,FALSE))),1,TRUE),"")</f>
        <v>1</v>
      </c>
      <c r="BZ41" s="91">
        <f t="shared" ref="BZ41" ca="1" si="62">VLOOKUP(Q41,INDIRECT(CONCATENATE(CS41,"!",$CU41)),11,FALSE)</f>
        <v>5.1971999999999996</v>
      </c>
      <c r="CA41" s="91">
        <f t="shared" ref="CA41" ca="1" si="63">VLOOKUP(Q41,INDIRECT(CONCATENATE(CS41,"!",$CU41)),12,FALSE)</f>
        <v>0.99041000000000001</v>
      </c>
      <c r="CB41" s="91">
        <f t="shared" ref="CB41" ca="1" si="64">VLOOKUP(Q41,INDIRECT(CONCATENATE(CS41,"!",$CU41)),13,FALSE)</f>
        <v>5.1951000000000001</v>
      </c>
      <c r="CC41" s="91">
        <f t="shared" ref="CC41" ca="1" si="65">VLOOKUP(Q41,INDIRECT(CONCATENATE(CS41,"!",$CU41)),14,FALSE)</f>
        <v>0.99036000000000002</v>
      </c>
      <c r="CD41" s="91">
        <f t="shared" ref="CD41" ca="1" si="66">DI41/DJ41</f>
        <v>1000</v>
      </c>
      <c r="CE41" s="58">
        <f>Worksheet!L36</f>
        <v>0</v>
      </c>
      <c r="CF41" s="58">
        <f>Worksheet!M36</f>
        <v>0</v>
      </c>
      <c r="CG41" s="58">
        <f>Worksheet!N36</f>
        <v>0</v>
      </c>
      <c r="CH41" s="58">
        <f>Worksheet!O36</f>
        <v>0</v>
      </c>
      <c r="CI41" s="58">
        <f>Worksheet!P36</f>
        <v>0</v>
      </c>
      <c r="CJ41" s="120">
        <f t="shared" ref="CJ41" ca="1" si="67">CE41*$CD41</f>
        <v>0</v>
      </c>
      <c r="CK41" s="120">
        <f t="shared" ref="CK41" ca="1" si="68">CF41*$CD41</f>
        <v>0</v>
      </c>
      <c r="CL41" s="120">
        <f t="shared" ref="CL41" ca="1" si="69">CG41*$CD41</f>
        <v>0</v>
      </c>
      <c r="CM41" s="120">
        <f t="shared" ref="CM41" ca="1" si="70">CH41*$CD41</f>
        <v>0</v>
      </c>
      <c r="CN41" s="120">
        <f t="shared" ref="CN41" ca="1" si="71">CI41*$CD41</f>
        <v>0</v>
      </c>
      <c r="CO41" s="91" t="str">
        <f t="shared" ref="CO41" ca="1" si="72">VLOOKUP(Q41,INDIRECT(CONCATENATE(CS41,"!",$CU41)),7,FALSE)</f>
        <v>mA</v>
      </c>
      <c r="CP41" s="92" t="str">
        <f>Worksheet!T36</f>
        <v>0.01</v>
      </c>
      <c r="CQ41" t="str">
        <f t="shared" ref="CQ41" si="73">CONCATENATE(LEFT(CP41,LEN(CP41)-1),1)</f>
        <v>0.01</v>
      </c>
      <c r="CR41" s="103">
        <f t="shared" ref="CR41" si="74">VALUE(CQ41)*BV41</f>
        <v>0.01</v>
      </c>
      <c r="CS41" t="str">
        <f t="shared" si="36"/>
        <v>Standard1</v>
      </c>
      <c r="CU41" s="99" t="str">
        <f t="shared" ref="CU41" ca="1" si="75">ADDRESS(4,2,1)&amp;":"&amp;ADDRESS(COUNTIF(INDIRECT(CONCATENATE(CS41,"!","C:C")),"&lt;&gt;"&amp;""),16,1)</f>
        <v>$B$4:$P$1376</v>
      </c>
      <c r="CV41" s="91" t="str">
        <f>VLOOKUP($CS41,$CU$3:CV$8,2,FALSE)</f>
        <v>$I$230:$I$439</v>
      </c>
      <c r="CW41" s="91" t="str">
        <f>VLOOKUP($CS41,$CU$3:CW$8,3,FALSE)</f>
        <v>$I$471:$I$735</v>
      </c>
      <c r="CX41" s="91" t="str">
        <f>VLOOKUP($CS41,$CU$3:CX$8,4,FALSE)</f>
        <v>$I$736:$I$826</v>
      </c>
      <c r="CY41" s="91" t="str">
        <f>VLOOKUP($CS41,$CU$3:CY$8,5,FALSE)</f>
        <v>$I$827:$I$891</v>
      </c>
      <c r="CZ41" s="91" t="str">
        <f>VLOOKUP($CS41,$CU$3:CZ$8,6,FALSE)</f>
        <v>$I$892:$I$960</v>
      </c>
      <c r="DA41" s="91" t="str">
        <f>VLOOKUP($CS41,$CU$3:DA$8,7,FALSE)</f>
        <v>$I$1055:$I$1066</v>
      </c>
      <c r="DB41" s="91" t="str">
        <f>VLOOKUP($CS41,$CU$3:DB$8,8,FALSE)</f>
        <v>$I$1043:$I$1054</v>
      </c>
      <c r="DC41" s="91" t="str">
        <f>VLOOKUP($CS41,$CU$3:DC$8,8,FALSE)</f>
        <v>$I$1043:$I$1054</v>
      </c>
      <c r="DD41" s="91" t="str">
        <f>VLOOKUP($CS41,$CU$3:DD$8,8,FALSE)</f>
        <v>$I$1043:$I$1054</v>
      </c>
      <c r="DE41" s="91" t="str">
        <f>VLOOKUP($CS41,$CU$3:DE$8,8,FALSE)</f>
        <v>$I$1043:$I$1054</v>
      </c>
      <c r="DF41" s="91" t="str">
        <f>VLOOKUP($CS41,$CU$3:DF$8,8,FALSE)</f>
        <v>$I$1043:$I$1054</v>
      </c>
      <c r="DG41">
        <f>COUNTIF($CV$10:CV41,"&lt;&gt;"&amp;"")</f>
        <v>32</v>
      </c>
      <c r="DI41">
        <f t="shared" ref="DI41" si="76">IF(LEFT(V41,1)="p",0.000000000001,IF(LEFT(V41)="n",0.000000001,IF(LEFT(V41,1)="µ",0.000001,IF(EXACT(LEFT(V41),"m")=TRUE,0.001,IF(OR(V41="V",V41="A",V41="Ω",V41="O",V41="Hz",V41="F",V41="DGC",V41="DGF",V41="°F",V41="°C"),1,IF(EXACT(LEFT(V41,1),"k")=TRUE,1000,IF(EXACT(LEFT(V41,1),"M")=TRUE,1000000,"")))))))</f>
        <v>1</v>
      </c>
      <c r="DJ41">
        <f t="shared" ref="DJ41" ca="1" si="77">IF(LEFT(CO41,1)="p",0.000000000001,IF(LEFT(CO41,1)="n",0.000000001,IF(LEFT(CO41,1)="µ",0.000001,IF(EXACT(LEFT(CO41,1),"m")=TRUE,0.001,IF(OR(CO41="V",CO41="A",CO41="Ω",CO41="Hz",CO41="F",CO41="°F",CO41="°C",CO41="WDC",CO41="WAC"),1,IF(LEFT(CO41,1)="k",1000,IF(EXACT(LEFT(CO41,1),"M")=TRUE,1000000,"ERROR")))))))</f>
        <v>1E-3</v>
      </c>
    </row>
    <row r="42" spans="13:114" x14ac:dyDescent="0.25">
      <c r="M42">
        <f>Worksheet!Y37</f>
        <v>0.06</v>
      </c>
      <c r="N42">
        <f t="shared" ca="1" si="8"/>
        <v>5.7999999999999987E-3</v>
      </c>
      <c r="O42" s="159" t="str">
        <f t="shared" ca="1" si="1"/>
        <v>5.8</v>
      </c>
      <c r="Q42" s="53" t="str">
        <f t="shared" ca="1" si="39"/>
        <v>DCA0.000010.00033</v>
      </c>
      <c r="R42" t="str">
        <f>IF(Worksheet!J37=$S$2,$S$2,IF(Worksheet!J37=$S$3,$S$3,$S$1))</f>
        <v>5502A</v>
      </c>
      <c r="S42" s="54" t="str">
        <f t="shared" ca="1" si="10"/>
        <v>5.8 µA</v>
      </c>
      <c r="T42" s="50">
        <f t="shared" si="40"/>
        <v>1.0000000000000001E-5</v>
      </c>
      <c r="U42" s="55">
        <f>IF(Worksheet!V37="%",ABS(Worksheet!AC37),ABS(Worksheet!X37))</f>
        <v>3</v>
      </c>
      <c r="V42" s="121" t="str">
        <f>IF(Worksheet!V37="%",Worksheet!AD37,Worksheet!V37)</f>
        <v>mA</v>
      </c>
      <c r="W42" s="55" t="str">
        <f>IF(Worksheet!V37="%","",IF(Worksheet!AC37&lt;&gt;"",Worksheet!AC37,""))</f>
        <v/>
      </c>
      <c r="X42" s="55" t="str">
        <f>IF(Worksheet!V37="%","",IF(Worksheet!AD37&lt;&gt;"",Worksheet!AD37,""))</f>
        <v/>
      </c>
      <c r="Y42" s="53" t="str">
        <f t="shared" si="41"/>
        <v>m</v>
      </c>
      <c r="Z42" s="53" t="str">
        <f t="shared" si="2"/>
        <v>A</v>
      </c>
      <c r="AA42" s="53" t="str">
        <f t="shared" si="42"/>
        <v>DC</v>
      </c>
      <c r="AB42" s="53" t="str">
        <f t="shared" si="3"/>
        <v>DCA</v>
      </c>
      <c r="AC42" s="53" t="str">
        <f>IF(Worksheet!I37&lt;&gt;"",Worksheet!I37,"")</f>
        <v/>
      </c>
      <c r="AD42" s="53" t="str">
        <f t="shared" si="4"/>
        <v/>
      </c>
      <c r="AE42" s="104" t="str">
        <f t="shared" si="14"/>
        <v>DCA</v>
      </c>
      <c r="AF42" s="104">
        <f ca="1">HLOOKUP(AE42,$AH$10:BA42,COUNTIF($AE$7:AE42,"&lt;&gt;"&amp;""),FALSE)</f>
        <v>3.3E-4</v>
      </c>
      <c r="AG42" s="61">
        <f t="shared" si="43"/>
        <v>3.0000000000000001E-3</v>
      </c>
      <c r="AH42" s="91">
        <f ca="1">VLOOKUP($AG42,INDIRECT(CONCATENATE($CS42,"!",VLOOKUP($CS42,$AG$3:AH$8,AH$2,FALSE))),1,TRUE)</f>
        <v>0</v>
      </c>
      <c r="AI42" s="91">
        <f ca="1">VLOOKUP($AG42,INDIRECT(CONCATENATE($CS42,"!",VLOOKUP($CS42,$AG$3:AI$8,AI$2,FALSE))),1,TRUE)</f>
        <v>0</v>
      </c>
      <c r="AJ42" s="91">
        <f ca="1">VLOOKUP($AG42,INDIRECT(CONCATENATE($CS42,"!",VLOOKUP($CS42,$AG$3:AJ$8,AJ$2,FALSE))),1,TRUE)</f>
        <v>3.3E-4</v>
      </c>
      <c r="AK42" s="91">
        <f ca="1">VLOOKUP($AG42,INDIRECT(CONCATENATE($CS42,"!",VLOOKUP($CS42,$AG$3:AK$8,AK$2,FALSE))),1,TRUE)</f>
        <v>3.3E-4</v>
      </c>
      <c r="AL42" s="91">
        <f ca="1">VLOOKUP($AG42,INDIRECT(CONCATENATE($CS42,"!",VLOOKUP($CS42,$AG$3:AL$8,AL$2,FALSE))),1,TRUE)</f>
        <v>0</v>
      </c>
      <c r="AM42" s="91">
        <f ca="1">VLOOKUP($AG42,INDIRECT(CONCATENATE($CS42,"!",VLOOKUP($CS42,$AG$3:AM$8,AM$2,FALSE))),1,TRUE)</f>
        <v>1.1000000000000001E-3</v>
      </c>
      <c r="AN42" s="91">
        <f ca="1">VLOOKUP($AG42,INDIRECT(CONCATENATE($CS42,"!",VLOOKUP($CS42,$AG$3:AN$8,AN$2,FALSE))),1,TRUE)</f>
        <v>0</v>
      </c>
      <c r="AO42" s="91" t="e">
        <f ca="1">VLOOKUP($AG42,INDIRECT(CONCATENATE($CS42,"!",VLOOKUP($CS42,$AG$3:AO$8,AO$2,FALSE))),1,TRUE)</f>
        <v>#N/A</v>
      </c>
      <c r="AP42" s="91" t="e">
        <f ca="1">VLOOKUP($AG42,INDIRECT(CONCATENATE($CS42,"!",VLOOKUP($CS42,$AG$3:AP$8,AP$2,FALSE))),1,TRUE)</f>
        <v>#N/A</v>
      </c>
      <c r="AQ42" s="91" t="e">
        <f ca="1">VLOOKUP($AG42,INDIRECT(CONCATENATE($CS42,"!",VLOOKUP($CS42,$AG$3:AQ$8,AQ$2,FALSE))),1,TRUE)</f>
        <v>#N/A</v>
      </c>
      <c r="AR42" s="91" t="e">
        <f ca="1">VLOOKUP($AG42,INDIRECT(CONCATENATE($CS42,"!",VLOOKUP($CS42,$AG$3:AR$8,AR$2,FALSE))),1,TRUE)</f>
        <v>#N/A</v>
      </c>
      <c r="AS42" s="91" t="e">
        <f ca="1">VLOOKUP($AG42,INDIRECT(CONCATENATE($CS42,"!",VLOOKUP($CS42,$AG$3:AS$8,AS$2,FALSE))),1,TRUE)</f>
        <v>#N/A</v>
      </c>
      <c r="AT42" s="91" t="e">
        <f ca="1">VLOOKUP($AG42,INDIRECT(CONCATENATE($CS42,"!",VLOOKUP($CS42,$AG$3:AT$8,AT$2,FALSE))),1,TRUE)</f>
        <v>#N/A</v>
      </c>
      <c r="AU42" s="91">
        <f ca="1">VLOOKUP($AG42,INDIRECT(CONCATENATE($CS42,"!",VLOOKUP($CS42,$AG$3:AU$8,AU$2,FALSE))),1,TRUE)</f>
        <v>-25</v>
      </c>
      <c r="AV42" s="91">
        <f ca="1">VLOOKUP($AG42,INDIRECT(CONCATENATE($CS42,"!",VLOOKUP($CS42,$AG$3:AV$8,AV$2,FALSE))),1,TRUE)</f>
        <v>-30</v>
      </c>
      <c r="AW42" s="91">
        <f ca="1">VLOOKUP($AG42,INDIRECT(CONCATENATE($CS42,"!",VLOOKUP($CS42,$AG$3:AW$8,AW$2,FALSE))),1,TRUE)</f>
        <v>-13</v>
      </c>
      <c r="AX42" s="91">
        <f ca="1">VLOOKUP($AG42,INDIRECT(CONCATENATE($CS42,"!",VLOOKUP($CS42,$AG$3:AX$8,AX$2,FALSE))),1,TRUE)</f>
        <v>-22</v>
      </c>
      <c r="AY42" s="91">
        <f ca="1">VLOOKUP($AG42,INDIRECT(CONCATENATE($CS42,"!",VLOOKUP($CS42,$AG$3:AY$8,AY$2,FALSE))),1,TRUE)</f>
        <v>1.09E-3</v>
      </c>
      <c r="AZ42" s="91">
        <f ca="1">VLOOKUP($AG42,INDIRECT(CONCATENATE($CS42,"!",VLOOKUP($CS42,$AG$3:AZ$8,AZ$2,FALSE))),1,TRUE)</f>
        <v>1.09E-3</v>
      </c>
      <c r="BA42" s="91"/>
      <c r="BB42" s="57">
        <f t="shared" si="48"/>
        <v>1</v>
      </c>
      <c r="BC42" s="53">
        <f t="shared" si="48"/>
        <v>1</v>
      </c>
      <c r="BD42" s="53">
        <f t="shared" si="49"/>
        <v>1E-3</v>
      </c>
      <c r="BE42" s="53">
        <f t="shared" si="49"/>
        <v>1E-3</v>
      </c>
      <c r="BF42" s="53">
        <f t="shared" si="18"/>
        <v>1</v>
      </c>
      <c r="BG42" s="53">
        <f t="shared" si="19"/>
        <v>1</v>
      </c>
      <c r="BH42" s="53">
        <f t="shared" si="20"/>
        <v>1</v>
      </c>
      <c r="BI42" s="53">
        <f t="shared" si="47"/>
        <v>1E-3</v>
      </c>
      <c r="BJ42" s="53">
        <f t="shared" si="47"/>
        <v>1E-3</v>
      </c>
      <c r="BK42" s="53">
        <f>IF($V42="mA",0.001,IF($V42="µA",0.000001,IF($V42="kA",1000,1)))</f>
        <v>1E-3</v>
      </c>
      <c r="BL42" s="53">
        <f t="shared" si="47"/>
        <v>1E-3</v>
      </c>
      <c r="BM42" s="53">
        <f t="shared" si="47"/>
        <v>1E-3</v>
      </c>
      <c r="BN42" s="53">
        <f t="shared" si="47"/>
        <v>1E-3</v>
      </c>
      <c r="BO42" s="53">
        <f t="shared" si="47"/>
        <v>1E-3</v>
      </c>
      <c r="BP42" s="53">
        <f t="shared" si="47"/>
        <v>1E-3</v>
      </c>
      <c r="BQ42" s="53">
        <f t="shared" si="47"/>
        <v>1E-3</v>
      </c>
      <c r="BR42" s="53">
        <f t="shared" si="47"/>
        <v>1E-3</v>
      </c>
      <c r="BS42" s="53">
        <f t="shared" si="21"/>
        <v>1</v>
      </c>
      <c r="BT42" s="53">
        <f t="shared" si="21"/>
        <v>1</v>
      </c>
      <c r="BV42" s="50">
        <f>HLOOKUP(AE42,$BB$10:BU42,COUNTIF($AE$7:AE42,"&lt;&gt;"&amp;""),FALSE)</f>
        <v>1E-3</v>
      </c>
      <c r="BW42" s="53">
        <f t="shared" si="22"/>
        <v>1</v>
      </c>
      <c r="BX42" s="50" t="str">
        <f t="shared" si="38"/>
        <v/>
      </c>
      <c r="BY42" s="105" t="str">
        <f ca="1">IF(OR(AE42=$BC$10,AE42=$BE$10,AE42=$BL$10,AE42=$BM$10,AE42=$BN$10),VLOOKUP(BX42,INDIRECT(CONCATENATE(CS42,"!",HLOOKUP(AE42,$CV$10:CZ42,DG42,FALSE))),1,TRUE),"")</f>
        <v/>
      </c>
      <c r="BZ42" s="91">
        <f ca="1">VLOOKUP(Q42,INDIRECT(CONCATENATE(CS42,"!",$CU42)),11,FALSE)</f>
        <v>5.7988999999999997</v>
      </c>
      <c r="CA42" s="91">
        <f t="shared" ca="1" si="24"/>
        <v>9.0556999999999999</v>
      </c>
      <c r="CB42" s="91">
        <f t="shared" ca="1" si="25"/>
        <v>5.7980999999999998</v>
      </c>
      <c r="CC42" s="91">
        <f t="shared" ca="1" si="26"/>
        <v>8.8115999999999985</v>
      </c>
      <c r="CD42" s="91">
        <f t="shared" ca="1" si="27"/>
        <v>1000.0000000000001</v>
      </c>
      <c r="CE42" s="58">
        <f>Worksheet!L37</f>
        <v>0</v>
      </c>
      <c r="CF42" s="58">
        <f>Worksheet!M37</f>
        <v>0</v>
      </c>
      <c r="CG42" s="58">
        <f>Worksheet!N37</f>
        <v>0</v>
      </c>
      <c r="CH42" s="58">
        <f>Worksheet!O37</f>
        <v>0</v>
      </c>
      <c r="CI42" s="58">
        <f>Worksheet!P37</f>
        <v>0</v>
      </c>
      <c r="CJ42" s="120">
        <f t="shared" ca="1" si="28"/>
        <v>0</v>
      </c>
      <c r="CK42" s="120">
        <f t="shared" ca="1" si="29"/>
        <v>0</v>
      </c>
      <c r="CL42" s="120">
        <f t="shared" ca="1" si="30"/>
        <v>0</v>
      </c>
      <c r="CM42" s="120">
        <f t="shared" ca="1" si="31"/>
        <v>0</v>
      </c>
      <c r="CN42" s="120">
        <f t="shared" ca="1" si="32"/>
        <v>0</v>
      </c>
      <c r="CO42" s="91" t="str">
        <f t="shared" ca="1" si="44"/>
        <v>µA</v>
      </c>
      <c r="CP42" s="92" t="str">
        <f>Worksheet!T37</f>
        <v>0.01</v>
      </c>
      <c r="CQ42" t="str">
        <f t="shared" si="34"/>
        <v>0.01</v>
      </c>
      <c r="CR42" s="103">
        <f t="shared" si="45"/>
        <v>1.0000000000000001E-5</v>
      </c>
      <c r="CS42" t="str">
        <f t="shared" si="36"/>
        <v>Standard1</v>
      </c>
      <c r="CU42" s="99" t="str">
        <f t="shared" ca="1" si="46"/>
        <v>$B$4:$P$1376</v>
      </c>
      <c r="CV42" s="91" t="str">
        <f>VLOOKUP($CS42,$CU$3:CV$8,2,FALSE)</f>
        <v>$I$230:$I$439</v>
      </c>
      <c r="CW42" s="91" t="str">
        <f>VLOOKUP($CS42,$CU$3:CW$8,3,FALSE)</f>
        <v>$I$471:$I$735</v>
      </c>
      <c r="CX42" s="91" t="str">
        <f>VLOOKUP($CS42,$CU$3:CX$8,4,FALSE)</f>
        <v>$I$736:$I$826</v>
      </c>
      <c r="CY42" s="91" t="str">
        <f>VLOOKUP($CS42,$CU$3:CY$8,5,FALSE)</f>
        <v>$I$827:$I$891</v>
      </c>
      <c r="CZ42" s="91" t="str">
        <f>VLOOKUP($CS42,$CU$3:CZ$8,6,FALSE)</f>
        <v>$I$892:$I$960</v>
      </c>
      <c r="DA42" s="91" t="str">
        <f>VLOOKUP($CS42,$CU$3:DA$8,7,FALSE)</f>
        <v>$I$1055:$I$1066</v>
      </c>
      <c r="DB42" s="91" t="str">
        <f>VLOOKUP($CS42,$CU$3:DB$8,8,FALSE)</f>
        <v>$I$1043:$I$1054</v>
      </c>
      <c r="DC42" s="91" t="str">
        <f>VLOOKUP($CS42,$CU$3:DC$8,8,FALSE)</f>
        <v>$I$1043:$I$1054</v>
      </c>
      <c r="DD42" s="91" t="str">
        <f>VLOOKUP($CS42,$CU$3:DD$8,8,FALSE)</f>
        <v>$I$1043:$I$1054</v>
      </c>
      <c r="DE42" s="91" t="str">
        <f>VLOOKUP($CS42,$CU$3:DE$8,8,FALSE)</f>
        <v>$I$1043:$I$1054</v>
      </c>
      <c r="DF42" s="91" t="str">
        <f>VLOOKUP($CS42,$CU$3:DF$8,8,FALSE)</f>
        <v>$I$1043:$I$1054</v>
      </c>
      <c r="DG42">
        <f>COUNTIF($CV$10:CV42,"&lt;&gt;"&amp;"")</f>
        <v>33</v>
      </c>
      <c r="DI42">
        <f t="shared" si="6"/>
        <v>1E-3</v>
      </c>
      <c r="DJ42">
        <f t="shared" ca="1" si="7"/>
        <v>9.9999999999999995E-7</v>
      </c>
    </row>
    <row r="43" spans="13:114" x14ac:dyDescent="0.25">
      <c r="M43">
        <f>Worksheet!Y38</f>
        <v>0.53</v>
      </c>
      <c r="N43">
        <f t="shared" ca="1" si="8"/>
        <v>1.0999999999999998E-2</v>
      </c>
      <c r="O43" s="159" t="str">
        <f t="shared" ca="1" si="1"/>
        <v>11</v>
      </c>
      <c r="Q43" s="53" t="str">
        <f t="shared" ca="1" si="39"/>
        <v>DCA0.000010.033</v>
      </c>
      <c r="R43" t="str">
        <f>IF(Worksheet!J38=$S$2,$S$2,IF(Worksheet!J38=$S$3,$S$3,$S$1))</f>
        <v>5502A</v>
      </c>
      <c r="S43" s="54" t="str">
        <f t="shared" ca="1" si="10"/>
        <v>11 µA</v>
      </c>
      <c r="T43" s="50">
        <f t="shared" si="40"/>
        <v>1.0000000000000001E-5</v>
      </c>
      <c r="U43" s="55">
        <f>IF(Worksheet!V38="%",ABS(Worksheet!AC38),ABS(Worksheet!X38))</f>
        <v>50</v>
      </c>
      <c r="V43" s="121" t="str">
        <f>IF(Worksheet!V38="%",Worksheet!AD38,Worksheet!V38)</f>
        <v>mA</v>
      </c>
      <c r="W43" s="55" t="str">
        <f>IF(Worksheet!V38="%","",IF(Worksheet!AC38&lt;&gt;"",Worksheet!AC38,""))</f>
        <v/>
      </c>
      <c r="X43" s="55" t="str">
        <f>IF(Worksheet!V38="%","",IF(Worksheet!AD38&lt;&gt;"",Worksheet!AD38,""))</f>
        <v/>
      </c>
      <c r="Y43" s="53" t="str">
        <f t="shared" si="41"/>
        <v>m</v>
      </c>
      <c r="Z43" s="53" t="str">
        <f t="shared" si="2"/>
        <v>A</v>
      </c>
      <c r="AA43" s="53" t="str">
        <f t="shared" si="42"/>
        <v>DC</v>
      </c>
      <c r="AB43" s="53" t="str">
        <f t="shared" si="3"/>
        <v>DCA</v>
      </c>
      <c r="AC43" s="53" t="str">
        <f>IF(Worksheet!I38&lt;&gt;"",Worksheet!I38,"")</f>
        <v/>
      </c>
      <c r="AD43" s="53" t="str">
        <f t="shared" si="4"/>
        <v/>
      </c>
      <c r="AE43" s="104" t="str">
        <f t="shared" si="14"/>
        <v>DCA</v>
      </c>
      <c r="AF43" s="104">
        <f ca="1">HLOOKUP(AE43,$AH$10:BA43,COUNTIF($AE$7:AE43,"&lt;&gt;"&amp;""),FALSE)</f>
        <v>3.3000000000000002E-2</v>
      </c>
      <c r="AG43" s="61">
        <f t="shared" si="43"/>
        <v>0.05</v>
      </c>
      <c r="AH43" s="91">
        <f ca="1">VLOOKUP($AG43,INDIRECT(CONCATENATE($CS43,"!",VLOOKUP($CS43,$AG$3:AH$8,AH$2,FALSE))),1,TRUE)</f>
        <v>0</v>
      </c>
      <c r="AI43" s="91">
        <f ca="1">VLOOKUP($AG43,INDIRECT(CONCATENATE($CS43,"!",VLOOKUP($CS43,$AG$3:AI$8,AI$2,FALSE))),1,TRUE)</f>
        <v>3.3000000000000002E-2</v>
      </c>
      <c r="AJ43" s="91">
        <f ca="1">VLOOKUP($AG43,INDIRECT(CONCATENATE($CS43,"!",VLOOKUP($CS43,$AG$3:AJ$8,AJ$2,FALSE))),1,TRUE)</f>
        <v>3.3000000000000002E-2</v>
      </c>
      <c r="AK43" s="91">
        <f ca="1">VLOOKUP($AG43,INDIRECT(CONCATENATE($CS43,"!",VLOOKUP($CS43,$AG$3:AK$8,AK$2,FALSE))),1,TRUE)</f>
        <v>3.3000000000000002E-2</v>
      </c>
      <c r="AL43" s="91">
        <f ca="1">VLOOKUP($AG43,INDIRECT(CONCATENATE($CS43,"!",VLOOKUP($CS43,$AG$3:AL$8,AL$2,FALSE))),1,TRUE)</f>
        <v>3.3000000000000002E-2</v>
      </c>
      <c r="AM43" s="91">
        <f ca="1">VLOOKUP($AG43,INDIRECT(CONCATENATE($CS43,"!",VLOOKUP($CS43,$AG$3:AM$8,AM$2,FALSE))),1,TRUE)</f>
        <v>3.3000000000000002E-2</v>
      </c>
      <c r="AN43" s="91">
        <f ca="1">VLOOKUP($AG43,INDIRECT(CONCATENATE($CS43,"!",VLOOKUP($CS43,$AG$3:AN$8,AN$2,FALSE))),1,TRUE)</f>
        <v>0</v>
      </c>
      <c r="AO43" s="91" t="e">
        <f ca="1">VLOOKUP($AG43,INDIRECT(CONCATENATE($CS43,"!",VLOOKUP($CS43,$AG$3:AO$8,AO$2,FALSE))),1,TRUE)</f>
        <v>#N/A</v>
      </c>
      <c r="AP43" s="91" t="e">
        <f ca="1">VLOOKUP($AG43,INDIRECT(CONCATENATE($CS43,"!",VLOOKUP($CS43,$AG$3:AP$8,AP$2,FALSE))),1,TRUE)</f>
        <v>#N/A</v>
      </c>
      <c r="AQ43" s="91" t="e">
        <f ca="1">VLOOKUP($AG43,INDIRECT(CONCATENATE($CS43,"!",VLOOKUP($CS43,$AG$3:AQ$8,AQ$2,FALSE))),1,TRUE)</f>
        <v>#N/A</v>
      </c>
      <c r="AR43" s="91" t="e">
        <f ca="1">VLOOKUP($AG43,INDIRECT(CONCATENATE($CS43,"!",VLOOKUP($CS43,$AG$3:AR$8,AR$2,FALSE))),1,TRUE)</f>
        <v>#N/A</v>
      </c>
      <c r="AS43" s="91" t="e">
        <f ca="1">VLOOKUP($AG43,INDIRECT(CONCATENATE($CS43,"!",VLOOKUP($CS43,$AG$3:AS$8,AS$2,FALSE))),1,TRUE)</f>
        <v>#N/A</v>
      </c>
      <c r="AT43" s="91" t="e">
        <f ca="1">VLOOKUP($AG43,INDIRECT(CONCATENATE($CS43,"!",VLOOKUP($CS43,$AG$3:AT$8,AT$2,FALSE))),1,TRUE)</f>
        <v>#N/A</v>
      </c>
      <c r="AU43" s="91">
        <f ca="1">VLOOKUP($AG43,INDIRECT(CONCATENATE($CS43,"!",VLOOKUP($CS43,$AG$3:AU$8,AU$2,FALSE))),1,TRUE)</f>
        <v>-25</v>
      </c>
      <c r="AV43" s="91">
        <f ca="1">VLOOKUP($AG43,INDIRECT(CONCATENATE($CS43,"!",VLOOKUP($CS43,$AG$3:AV$8,AV$2,FALSE))),1,TRUE)</f>
        <v>-30</v>
      </c>
      <c r="AW43" s="91">
        <f ca="1">VLOOKUP($AG43,INDIRECT(CONCATENATE($CS43,"!",VLOOKUP($CS43,$AG$3:AW$8,AW$2,FALSE))),1,TRUE)</f>
        <v>-13</v>
      </c>
      <c r="AX43" s="91">
        <f ca="1">VLOOKUP($AG43,INDIRECT(CONCATENATE($CS43,"!",VLOOKUP($CS43,$AG$3:AX$8,AX$2,FALSE))),1,TRUE)</f>
        <v>-22</v>
      </c>
      <c r="AY43" s="91">
        <f ca="1">VLOOKUP($AG43,INDIRECT(CONCATENATE($CS43,"!",VLOOKUP($CS43,$AG$3:AY$8,AY$2,FALSE))),1,TRUE)</f>
        <v>1.09E-2</v>
      </c>
      <c r="AZ43" s="91">
        <f ca="1">VLOOKUP($AG43,INDIRECT(CONCATENATE($CS43,"!",VLOOKUP($CS43,$AG$3:AZ$8,AZ$2,FALSE))),1,TRUE)</f>
        <v>1.09E-2</v>
      </c>
      <c r="BA43" s="91"/>
      <c r="BB43" s="57">
        <f t="shared" si="48"/>
        <v>1</v>
      </c>
      <c r="BC43" s="53">
        <f t="shared" si="48"/>
        <v>1</v>
      </c>
      <c r="BD43" s="53">
        <f t="shared" si="49"/>
        <v>1E-3</v>
      </c>
      <c r="BE43" s="53">
        <f t="shared" si="49"/>
        <v>1E-3</v>
      </c>
      <c r="BF43" s="53">
        <f t="shared" si="18"/>
        <v>1</v>
      </c>
      <c r="BG43" s="53">
        <f t="shared" si="19"/>
        <v>1</v>
      </c>
      <c r="BH43" s="53">
        <f t="shared" si="20"/>
        <v>1</v>
      </c>
      <c r="BI43" s="53">
        <f t="shared" si="47"/>
        <v>1E-3</v>
      </c>
      <c r="BJ43" s="53">
        <f t="shared" si="47"/>
        <v>1E-3</v>
      </c>
      <c r="BK43" s="53">
        <f t="shared" si="47"/>
        <v>1E-3</v>
      </c>
      <c r="BL43" s="53">
        <f t="shared" si="47"/>
        <v>1E-3</v>
      </c>
      <c r="BM43" s="53">
        <f t="shared" si="47"/>
        <v>1E-3</v>
      </c>
      <c r="BN43" s="53">
        <f t="shared" si="47"/>
        <v>1E-3</v>
      </c>
      <c r="BO43" s="53">
        <f t="shared" si="47"/>
        <v>1E-3</v>
      </c>
      <c r="BP43" s="53">
        <f t="shared" si="47"/>
        <v>1E-3</v>
      </c>
      <c r="BQ43" s="53">
        <f t="shared" si="47"/>
        <v>1E-3</v>
      </c>
      <c r="BR43" s="53">
        <f t="shared" si="47"/>
        <v>1E-3</v>
      </c>
      <c r="BS43" s="53">
        <f t="shared" si="21"/>
        <v>1</v>
      </c>
      <c r="BT43" s="53">
        <f t="shared" si="21"/>
        <v>1</v>
      </c>
      <c r="BV43" s="50">
        <f>HLOOKUP(AE43,$BB$10:BU43,COUNTIF($AE$7:AE43,"&lt;&gt;"&amp;""),FALSE)</f>
        <v>1E-3</v>
      </c>
      <c r="BW43" s="53">
        <f t="shared" si="22"/>
        <v>1</v>
      </c>
      <c r="BX43" s="50" t="str">
        <f t="shared" si="38"/>
        <v/>
      </c>
      <c r="BY43" s="105" t="str">
        <f ca="1">IF(OR(AE43=$BC$10,AE43=$BE$10,AE43=$BL$10,AE43=$BM$10,AE43=$BN$10),VLOOKUP(BX43,INDIRECT(CONCATENATE(CS43,"!",HLOOKUP(AE43,$CV$10:CZ43,DG43,FALSE))),1,TRUE),"")</f>
        <v/>
      </c>
      <c r="BZ43" s="91">
        <f t="shared" ca="1" si="23"/>
        <v>5.2852999999999994</v>
      </c>
      <c r="CA43" s="91">
        <f t="shared" ca="1" si="24"/>
        <v>109.47999999999999</v>
      </c>
      <c r="CB43" s="91">
        <f t="shared" ca="1" si="25"/>
        <v>5.266</v>
      </c>
      <c r="CC43" s="91">
        <f t="shared" ca="1" si="26"/>
        <v>109.50999999999999</v>
      </c>
      <c r="CD43" s="91">
        <f t="shared" ca="1" si="27"/>
        <v>1000.0000000000001</v>
      </c>
      <c r="CE43" s="58">
        <f>Worksheet!L38</f>
        <v>0</v>
      </c>
      <c r="CF43" s="58">
        <f>Worksheet!M38</f>
        <v>0</v>
      </c>
      <c r="CG43" s="58">
        <f>Worksheet!N38</f>
        <v>0</v>
      </c>
      <c r="CH43" s="58">
        <f>Worksheet!O38</f>
        <v>0</v>
      </c>
      <c r="CI43" s="58">
        <f>Worksheet!P38</f>
        <v>0</v>
      </c>
      <c r="CJ43" s="120">
        <f t="shared" ca="1" si="28"/>
        <v>0</v>
      </c>
      <c r="CK43" s="120">
        <f t="shared" ca="1" si="29"/>
        <v>0</v>
      </c>
      <c r="CL43" s="120">
        <f t="shared" ca="1" si="30"/>
        <v>0</v>
      </c>
      <c r="CM43" s="120">
        <f t="shared" ca="1" si="31"/>
        <v>0</v>
      </c>
      <c r="CN43" s="120">
        <f t="shared" ca="1" si="32"/>
        <v>0</v>
      </c>
      <c r="CO43" s="91" t="str">
        <f t="shared" ca="1" si="44"/>
        <v>µA</v>
      </c>
      <c r="CP43" s="92" t="str">
        <f>Worksheet!T38</f>
        <v>0.01</v>
      </c>
      <c r="CQ43" t="str">
        <f t="shared" si="34"/>
        <v>0.01</v>
      </c>
      <c r="CR43" s="103">
        <f t="shared" si="45"/>
        <v>1.0000000000000001E-5</v>
      </c>
      <c r="CS43" t="str">
        <f t="shared" si="36"/>
        <v>Standard1</v>
      </c>
      <c r="CU43" s="99" t="str">
        <f t="shared" ca="1" si="46"/>
        <v>$B$4:$P$1376</v>
      </c>
      <c r="CV43" s="91" t="str">
        <f>VLOOKUP($CS43,$CU$3:CV$8,2,FALSE)</f>
        <v>$I$230:$I$439</v>
      </c>
      <c r="CW43" s="91" t="str">
        <f>VLOOKUP($CS43,$CU$3:CW$8,3,FALSE)</f>
        <v>$I$471:$I$735</v>
      </c>
      <c r="CX43" s="91" t="str">
        <f>VLOOKUP($CS43,$CU$3:CX$8,4,FALSE)</f>
        <v>$I$736:$I$826</v>
      </c>
      <c r="CY43" s="91" t="str">
        <f>VLOOKUP($CS43,$CU$3:CY$8,5,FALSE)</f>
        <v>$I$827:$I$891</v>
      </c>
      <c r="CZ43" s="91" t="str">
        <f>VLOOKUP($CS43,$CU$3:CZ$8,6,FALSE)</f>
        <v>$I$892:$I$960</v>
      </c>
      <c r="DA43" s="91" t="str">
        <f>VLOOKUP($CS43,$CU$3:DA$8,7,FALSE)</f>
        <v>$I$1055:$I$1066</v>
      </c>
      <c r="DB43" s="91" t="str">
        <f>VLOOKUP($CS43,$CU$3:DB$8,8,FALSE)</f>
        <v>$I$1043:$I$1054</v>
      </c>
      <c r="DC43" s="91" t="str">
        <f>VLOOKUP($CS43,$CU$3:DC$8,8,FALSE)</f>
        <v>$I$1043:$I$1054</v>
      </c>
      <c r="DD43" s="91" t="str">
        <f>VLOOKUP($CS43,$CU$3:DD$8,8,FALSE)</f>
        <v>$I$1043:$I$1054</v>
      </c>
      <c r="DE43" s="91" t="str">
        <f>VLOOKUP($CS43,$CU$3:DE$8,8,FALSE)</f>
        <v>$I$1043:$I$1054</v>
      </c>
      <c r="DF43" s="91" t="str">
        <f>VLOOKUP($CS43,$CU$3:DF$8,8,FALSE)</f>
        <v>$I$1043:$I$1054</v>
      </c>
      <c r="DG43">
        <f>COUNTIF($CV$10:CV43,"&lt;&gt;"&amp;"")</f>
        <v>34</v>
      </c>
      <c r="DI43">
        <f t="shared" si="6"/>
        <v>1E-3</v>
      </c>
      <c r="DJ43">
        <f t="shared" ca="1" si="7"/>
        <v>9.9999999999999995E-7</v>
      </c>
    </row>
    <row r="44" spans="13:114" x14ac:dyDescent="0.25">
      <c r="M44">
        <f>Worksheet!Y39</f>
        <v>4.3</v>
      </c>
      <c r="N44">
        <f t="shared" ca="1" si="8"/>
        <v>0.23</v>
      </c>
      <c r="O44" s="159" t="str">
        <f t="shared" ca="1" si="1"/>
        <v>0.23</v>
      </c>
      <c r="Q44" s="53" t="str">
        <f t="shared" ca="1" si="39"/>
        <v>DCA0.00010.33</v>
      </c>
      <c r="R44" t="str">
        <f>IF(Worksheet!J39=$S$2,$S$2,IF(Worksheet!J39=$S$3,$S$3,$S$1))</f>
        <v>5502A</v>
      </c>
      <c r="S44" s="54" t="str">
        <f t="shared" ca="1" si="10"/>
        <v>0.23 mA</v>
      </c>
      <c r="T44" s="50">
        <f t="shared" si="40"/>
        <v>1E-4</v>
      </c>
      <c r="U44" s="55">
        <f>IF(Worksheet!V39="%",ABS(Worksheet!AC39),ABS(Worksheet!X39))</f>
        <v>400</v>
      </c>
      <c r="V44" s="121" t="str">
        <f>IF(Worksheet!V39="%",Worksheet!AD39,Worksheet!V39)</f>
        <v>mA</v>
      </c>
      <c r="W44" s="55" t="str">
        <f>IF(Worksheet!V39="%","",IF(Worksheet!AC39&lt;&gt;"",Worksheet!AC39,""))</f>
        <v/>
      </c>
      <c r="X44" s="55" t="str">
        <f>IF(Worksheet!V39="%","",IF(Worksheet!AD39&lt;&gt;"",Worksheet!AD39,""))</f>
        <v/>
      </c>
      <c r="Y44" s="53" t="str">
        <f t="shared" si="41"/>
        <v>m</v>
      </c>
      <c r="Z44" s="53" t="str">
        <f t="shared" si="2"/>
        <v>A</v>
      </c>
      <c r="AA44" s="53" t="str">
        <f t="shared" si="42"/>
        <v>DC</v>
      </c>
      <c r="AB44" s="53" t="str">
        <f t="shared" si="3"/>
        <v>DCA</v>
      </c>
      <c r="AC44" s="53" t="str">
        <f>IF(Worksheet!I39&lt;&gt;"",Worksheet!I39,"")</f>
        <v/>
      </c>
      <c r="AD44" s="53" t="str">
        <f t="shared" ref="AD44" si="78">IF(RIGHT(AB44,2)="f","Capacitance",IF(RIGHT(AB44,1)="Z","Frequency",IF(RIGHT(AB44,1)="O","Resistance",IF(AND(RIGHT(AB44,1)="A",AC44&lt;&gt;""),CONCATENATE(AB44,$R$5,AC44,$R$5,"TURN"),""))))</f>
        <v/>
      </c>
      <c r="AE44" s="104" t="str">
        <f t="shared" si="14"/>
        <v>DCA</v>
      </c>
      <c r="AF44" s="104">
        <f ca="1">HLOOKUP(AE44,$AH$10:BA44,COUNTIF($AE$7:AE44,"&lt;&gt;"&amp;""),FALSE)</f>
        <v>0.33</v>
      </c>
      <c r="AG44" s="61">
        <f t="shared" si="43"/>
        <v>0.4</v>
      </c>
      <c r="AH44" s="91">
        <f ca="1">VLOOKUP($AG44,INDIRECT(CONCATENATE($CS44,"!",VLOOKUP($CS44,$AG$3:AH$8,AH$2,FALSE))),1,TRUE)</f>
        <v>0.33</v>
      </c>
      <c r="AI44" s="91">
        <f ca="1">VLOOKUP($AG44,INDIRECT(CONCATENATE($CS44,"!",VLOOKUP($CS44,$AG$3:AI$8,AI$2,FALSE))),1,TRUE)</f>
        <v>0.33</v>
      </c>
      <c r="AJ44" s="91">
        <f ca="1">VLOOKUP($AG44,INDIRECT(CONCATENATE($CS44,"!",VLOOKUP($CS44,$AG$3:AJ$8,AJ$2,FALSE))),1,TRUE)</f>
        <v>0.33</v>
      </c>
      <c r="AK44" s="91">
        <f ca="1">VLOOKUP($AG44,INDIRECT(CONCATENATE($CS44,"!",VLOOKUP($CS44,$AG$3:AK$8,AK$2,FALSE))),1,TRUE)</f>
        <v>0.33</v>
      </c>
      <c r="AL44" s="91">
        <f ca="1">VLOOKUP($AG44,INDIRECT(CONCATENATE($CS44,"!",VLOOKUP($CS44,$AG$3:AL$8,AL$2,FALSE))),1,TRUE)</f>
        <v>0.33</v>
      </c>
      <c r="AM44" s="91">
        <f ca="1">VLOOKUP($AG44,INDIRECT(CONCATENATE($CS44,"!",VLOOKUP($CS44,$AG$3:AM$8,AM$2,FALSE))),1,TRUE)</f>
        <v>0.33</v>
      </c>
      <c r="AN44" s="91">
        <f ca="1">VLOOKUP($AG44,INDIRECT(CONCATENATE($CS44,"!",VLOOKUP($CS44,$AG$3:AN$8,AN$2,FALSE))),1,TRUE)</f>
        <v>0.12</v>
      </c>
      <c r="AO44" s="91" t="e">
        <f ca="1">VLOOKUP($AG44,INDIRECT(CONCATENATE($CS44,"!",VLOOKUP($CS44,$AG$3:AO$8,AO$2,FALSE))),1,TRUE)</f>
        <v>#N/A</v>
      </c>
      <c r="AP44" s="91" t="e">
        <f ca="1">VLOOKUP($AG44,INDIRECT(CONCATENATE($CS44,"!",VLOOKUP($CS44,$AG$3:AP$8,AP$2,FALSE))),1,TRUE)</f>
        <v>#N/A</v>
      </c>
      <c r="AQ44" s="91" t="e">
        <f ca="1">VLOOKUP($AG44,INDIRECT(CONCATENATE($CS44,"!",VLOOKUP($CS44,$AG$3:AQ$8,AQ$2,FALSE))),1,TRUE)</f>
        <v>#N/A</v>
      </c>
      <c r="AR44" s="91" t="e">
        <f ca="1">VLOOKUP($AG44,INDIRECT(CONCATENATE($CS44,"!",VLOOKUP($CS44,$AG$3:AR$8,AR$2,FALSE))),1,TRUE)</f>
        <v>#N/A</v>
      </c>
      <c r="AS44" s="91" t="e">
        <f ca="1">VLOOKUP($AG44,INDIRECT(CONCATENATE($CS44,"!",VLOOKUP($CS44,$AG$3:AS$8,AS$2,FALSE))),1,TRUE)</f>
        <v>#N/A</v>
      </c>
      <c r="AT44" s="91" t="e">
        <f ca="1">VLOOKUP($AG44,INDIRECT(CONCATENATE($CS44,"!",VLOOKUP($CS44,$AG$3:AT$8,AT$2,FALSE))),1,TRUE)</f>
        <v>#N/A</v>
      </c>
      <c r="AU44" s="91">
        <f ca="1">VLOOKUP($AG44,INDIRECT(CONCATENATE($CS44,"!",VLOOKUP($CS44,$AG$3:AU$8,AU$2,FALSE))),1,TRUE)</f>
        <v>-25</v>
      </c>
      <c r="AV44" s="91">
        <f ca="1">VLOOKUP($AG44,INDIRECT(CONCATENATE($CS44,"!",VLOOKUP($CS44,$AG$3:AV$8,AV$2,FALSE))),1,TRUE)</f>
        <v>-30</v>
      </c>
      <c r="AW44" s="91">
        <f ca="1">VLOOKUP($AG44,INDIRECT(CONCATENATE($CS44,"!",VLOOKUP($CS44,$AG$3:AW$8,AW$2,FALSE))),1,TRUE)</f>
        <v>-13</v>
      </c>
      <c r="AX44" s="91">
        <f ca="1">VLOOKUP($AG44,INDIRECT(CONCATENATE($CS44,"!",VLOOKUP($CS44,$AG$3:AX$8,AX$2,FALSE))),1,TRUE)</f>
        <v>-22</v>
      </c>
      <c r="AY44" s="91">
        <f ca="1">VLOOKUP($AG44,INDIRECT(CONCATENATE($CS44,"!",VLOOKUP($CS44,$AG$3:AY$8,AY$2,FALSE))),1,TRUE)</f>
        <v>0.109</v>
      </c>
      <c r="AZ44" s="91">
        <f ca="1">VLOOKUP($AG44,INDIRECT(CONCATENATE($CS44,"!",VLOOKUP($CS44,$AG$3:AZ$8,AZ$2,FALSE))),1,TRUE)</f>
        <v>0.109</v>
      </c>
      <c r="BA44" s="91"/>
      <c r="BB44" s="57">
        <f t="shared" si="48"/>
        <v>1</v>
      </c>
      <c r="BC44" s="53">
        <f t="shared" si="48"/>
        <v>1</v>
      </c>
      <c r="BD44" s="53">
        <f t="shared" si="49"/>
        <v>1E-3</v>
      </c>
      <c r="BE44" s="53">
        <f t="shared" si="49"/>
        <v>1E-3</v>
      </c>
      <c r="BF44" s="53">
        <f t="shared" si="18"/>
        <v>1</v>
      </c>
      <c r="BG44" s="53">
        <f t="shared" si="19"/>
        <v>1</v>
      </c>
      <c r="BH44" s="53">
        <f t="shared" si="20"/>
        <v>1</v>
      </c>
      <c r="BI44" s="53">
        <f t="shared" si="47"/>
        <v>1E-3</v>
      </c>
      <c r="BJ44" s="53">
        <f t="shared" si="47"/>
        <v>1E-3</v>
      </c>
      <c r="BK44" s="53">
        <f t="shared" si="47"/>
        <v>1E-3</v>
      </c>
      <c r="BL44" s="53">
        <f t="shared" si="47"/>
        <v>1E-3</v>
      </c>
      <c r="BM44" s="53">
        <f t="shared" si="47"/>
        <v>1E-3</v>
      </c>
      <c r="BN44" s="53">
        <f t="shared" si="47"/>
        <v>1E-3</v>
      </c>
      <c r="BO44" s="53">
        <f t="shared" si="47"/>
        <v>1E-3</v>
      </c>
      <c r="BP44" s="53">
        <f t="shared" si="47"/>
        <v>1E-3</v>
      </c>
      <c r="BQ44" s="53">
        <f t="shared" si="47"/>
        <v>1E-3</v>
      </c>
      <c r="BR44" s="53">
        <f t="shared" si="47"/>
        <v>1E-3</v>
      </c>
      <c r="BS44" s="53">
        <f t="shared" ref="BS44:BT75" si="79">IF($V44="µW",0.000001,IF($V44="mW",0.001,IF($V44="kW",1000,1)))</f>
        <v>1</v>
      </c>
      <c r="BT44" s="53">
        <f t="shared" si="79"/>
        <v>1</v>
      </c>
      <c r="BV44" s="50">
        <f>HLOOKUP(AE44,$BB$10:BU44,COUNTIF($AE$7:AE44,"&lt;&gt;"&amp;""),FALSE)</f>
        <v>1E-3</v>
      </c>
      <c r="BW44" s="53">
        <f t="shared" si="22"/>
        <v>1</v>
      </c>
      <c r="BX44" s="50" t="str">
        <f t="shared" si="38"/>
        <v/>
      </c>
      <c r="BY44" s="105" t="str">
        <f ca="1">IF(OR(AE44=$BC$10,AE44=$BE$10,AE44=$BL$10,AE44=$BM$10,AE44=$BN$10),VLOOKUP(BX44,INDIRECT(CONCATENATE(CS44,"!",HLOOKUP(AE44,$CV$10:CZ44,DG44,FALSE))),1,TRUE),"")</f>
        <v/>
      </c>
      <c r="BZ44" s="91">
        <f t="shared" ca="1" si="23"/>
        <v>6.0248999999999997E-2</v>
      </c>
      <c r="CA44" s="91">
        <f t="shared" ca="1" si="24"/>
        <v>0.43613999999999997</v>
      </c>
      <c r="CB44" s="91">
        <f t="shared" ca="1" si="25"/>
        <v>6.0204000000000001E-2</v>
      </c>
      <c r="CC44" s="91">
        <f t="shared" ca="1" si="26"/>
        <v>0.43607000000000001</v>
      </c>
      <c r="CD44" s="91">
        <f t="shared" ca="1" si="27"/>
        <v>1</v>
      </c>
      <c r="CE44" s="58">
        <f>Worksheet!L39</f>
        <v>0</v>
      </c>
      <c r="CF44" s="58">
        <f>Worksheet!M39</f>
        <v>0</v>
      </c>
      <c r="CG44" s="58">
        <f>Worksheet!N39</f>
        <v>0</v>
      </c>
      <c r="CH44" s="58">
        <f>Worksheet!O39</f>
        <v>0</v>
      </c>
      <c r="CI44" s="58">
        <f>Worksheet!P39</f>
        <v>0</v>
      </c>
      <c r="CJ44" s="120">
        <f t="shared" ca="1" si="28"/>
        <v>0</v>
      </c>
      <c r="CK44" s="120">
        <f t="shared" ca="1" si="29"/>
        <v>0</v>
      </c>
      <c r="CL44" s="120">
        <f t="shared" ca="1" si="30"/>
        <v>0</v>
      </c>
      <c r="CM44" s="120">
        <f t="shared" ca="1" si="31"/>
        <v>0</v>
      </c>
      <c r="CN44" s="120">
        <f t="shared" ca="1" si="32"/>
        <v>0</v>
      </c>
      <c r="CO44" s="91" t="str">
        <f t="shared" ca="1" si="44"/>
        <v>mA</v>
      </c>
      <c r="CP44" s="92" t="str">
        <f>Worksheet!T39</f>
        <v>0.1</v>
      </c>
      <c r="CQ44" t="str">
        <f t="shared" si="34"/>
        <v>0.1</v>
      </c>
      <c r="CR44" s="103">
        <f t="shared" si="45"/>
        <v>1E-4</v>
      </c>
      <c r="CS44" t="str">
        <f t="shared" si="36"/>
        <v>Standard1</v>
      </c>
      <c r="CU44" s="99" t="str">
        <f t="shared" ca="1" si="46"/>
        <v>$B$4:$P$1376</v>
      </c>
      <c r="CV44" s="91" t="str">
        <f>VLOOKUP($CS44,$CU$3:CV$8,2,FALSE)</f>
        <v>$I$230:$I$439</v>
      </c>
      <c r="CW44" s="91" t="str">
        <f>VLOOKUP($CS44,$CU$3:CW$8,3,FALSE)</f>
        <v>$I$471:$I$735</v>
      </c>
      <c r="CX44" s="91" t="str">
        <f>VLOOKUP($CS44,$CU$3:CX$8,4,FALSE)</f>
        <v>$I$736:$I$826</v>
      </c>
      <c r="CY44" s="91" t="str">
        <f>VLOOKUP($CS44,$CU$3:CY$8,5,FALSE)</f>
        <v>$I$827:$I$891</v>
      </c>
      <c r="CZ44" s="91" t="str">
        <f>VLOOKUP($CS44,$CU$3:CZ$8,6,FALSE)</f>
        <v>$I$892:$I$960</v>
      </c>
      <c r="DA44" s="91" t="str">
        <f>VLOOKUP($CS44,$CU$3:DA$8,7,FALSE)</f>
        <v>$I$1055:$I$1066</v>
      </c>
      <c r="DB44" s="91" t="str">
        <f>VLOOKUP($CS44,$CU$3:DB$8,8,FALSE)</f>
        <v>$I$1043:$I$1054</v>
      </c>
      <c r="DC44" s="91" t="str">
        <f>VLOOKUP($CS44,$CU$3:DC$8,8,FALSE)</f>
        <v>$I$1043:$I$1054</v>
      </c>
      <c r="DD44" s="91" t="str">
        <f>VLOOKUP($CS44,$CU$3:DD$8,8,FALSE)</f>
        <v>$I$1043:$I$1054</v>
      </c>
      <c r="DE44" s="91" t="str">
        <f>VLOOKUP($CS44,$CU$3:DE$8,8,FALSE)</f>
        <v>$I$1043:$I$1054</v>
      </c>
      <c r="DF44" s="91" t="str">
        <f>VLOOKUP($CS44,$CU$3:DF$8,8,FALSE)</f>
        <v>$I$1043:$I$1054</v>
      </c>
      <c r="DG44">
        <f>COUNTIF($CV$10:CV44,"&lt;&gt;"&amp;"")</f>
        <v>35</v>
      </c>
      <c r="DI44">
        <f t="shared" si="6"/>
        <v>1E-3</v>
      </c>
      <c r="DJ44">
        <f t="shared" ca="1" si="7"/>
        <v>1E-3</v>
      </c>
    </row>
    <row r="45" spans="13:114" x14ac:dyDescent="0.25">
      <c r="M45">
        <f>Worksheet!Y40</f>
        <v>4.2999999999999997E-2</v>
      </c>
      <c r="N45">
        <f t="shared" ca="1" si="8"/>
        <v>3.7000000000000002E-3</v>
      </c>
      <c r="O45" s="159" t="str">
        <f t="shared" ca="1" si="1"/>
        <v>3.7</v>
      </c>
      <c r="Q45" s="53" t="str">
        <f t="shared" ca="1" si="39"/>
        <v>DCA0.0013</v>
      </c>
      <c r="R45" t="str">
        <f>IF(Worksheet!J40=$S$2,$S$2,IF(Worksheet!J40=$S$3,$S$3,$S$1))</f>
        <v>5502A</v>
      </c>
      <c r="S45" s="54" t="str">
        <f t="shared" ca="1" si="10"/>
        <v>3.7 mA</v>
      </c>
      <c r="T45" s="50">
        <f t="shared" si="40"/>
        <v>1E-3</v>
      </c>
      <c r="U45" s="55">
        <f>IF(Worksheet!V40="%",ABS(Worksheet!AC40),ABS(Worksheet!X40))</f>
        <v>4</v>
      </c>
      <c r="V45" s="121" t="str">
        <f>IF(Worksheet!V40="%",Worksheet!AD40,Worksheet!V40)</f>
        <v>A</v>
      </c>
      <c r="W45" s="55" t="str">
        <f>IF(Worksheet!V40="%","",IF(Worksheet!AC40&lt;&gt;"",Worksheet!AC40,""))</f>
        <v/>
      </c>
      <c r="X45" s="55" t="str">
        <f>IF(Worksheet!V40="%","",IF(Worksheet!AD40&lt;&gt;"",Worksheet!AD40,""))</f>
        <v/>
      </c>
      <c r="Y45" s="53" t="str">
        <f t="shared" si="41"/>
        <v/>
      </c>
      <c r="Z45" s="53" t="str">
        <f>IF(RIGHT(V45,1)="Ω","O",IF(RIGHT(V45,2)="°F","FD",IF(RIGHT(V45,2)="°C","CD",RIGHT(V45,1))))</f>
        <v>A</v>
      </c>
      <c r="AA45" s="53" t="str">
        <f t="shared" si="42"/>
        <v>DC</v>
      </c>
      <c r="AB45" s="53" t="str">
        <f>IF(OR(Z45="CD",Z45="FD",Z45="O",Z45="F"),CONCATENATE(Z45,X45),CONCATENATE(AA45,Z45))</f>
        <v>DCA</v>
      </c>
      <c r="AC45" s="53" t="str">
        <f>IF(Worksheet!I40&lt;&gt;"",Worksheet!I40,"")</f>
        <v/>
      </c>
      <c r="AD45" s="53" t="str">
        <f>IF(RIGHT(AB45,2)="f","Capacitance",IF(RIGHT(AB45,1)="Z","Frequency",IF(RIGHT(AB45,1)="O","Resistance",IF(AND(RIGHT(AB45,1)="A",AC45&lt;&gt;""),CONCATENATE(AB45,$R$5,AC45,$R$5,"TURN"),""))))</f>
        <v/>
      </c>
      <c r="AE45" s="104" t="str">
        <f t="shared" si="14"/>
        <v>DCA</v>
      </c>
      <c r="AF45" s="104">
        <f ca="1">HLOOKUP(AE45,$AH$10:BA45,COUNTIF($AE$7:AE45,"&lt;&gt;"&amp;""),FALSE)</f>
        <v>3</v>
      </c>
      <c r="AG45" s="61">
        <f t="shared" si="43"/>
        <v>4</v>
      </c>
      <c r="AH45" s="91">
        <f ca="1">VLOOKUP($AG45,INDIRECT(CONCATENATE($CS45,"!",VLOOKUP($CS45,$AG$3:AH$8,AH$2,FALSE))),1,TRUE)</f>
        <v>3</v>
      </c>
      <c r="AI45" s="91">
        <f ca="1">VLOOKUP($AG45,INDIRECT(CONCATENATE($CS45,"!",VLOOKUP($CS45,$AG$3:AI$8,AI$2,FALSE))),1,TRUE)</f>
        <v>3.3</v>
      </c>
      <c r="AJ45" s="91">
        <f ca="1">VLOOKUP($AG45,INDIRECT(CONCATENATE($CS45,"!",VLOOKUP($CS45,$AG$3:AJ$8,AJ$2,FALSE))),1,TRUE)</f>
        <v>3</v>
      </c>
      <c r="AK45" s="91">
        <f ca="1">VLOOKUP($AG45,INDIRECT(CONCATENATE($CS45,"!",VLOOKUP($CS45,$AG$3:AK$8,AK$2,FALSE))),1,TRUE)</f>
        <v>3</v>
      </c>
      <c r="AL45" s="91">
        <f ca="1">VLOOKUP($AG45,INDIRECT(CONCATENATE($CS45,"!",VLOOKUP($CS45,$AG$3:AL$8,AL$2,FALSE))),1,TRUE)</f>
        <v>3.3</v>
      </c>
      <c r="AM45" s="91">
        <f ca="1">VLOOKUP($AG45,INDIRECT(CONCATENATE($CS45,"!",VLOOKUP($CS45,$AG$3:AM$8,AM$2,FALSE))),1,TRUE)</f>
        <v>3.3</v>
      </c>
      <c r="AN45" s="91">
        <f ca="1">VLOOKUP($AG45,INDIRECT(CONCATENATE($CS45,"!",VLOOKUP($CS45,$AG$3:AN$8,AN$2,FALSE))),1,TRUE)</f>
        <v>1.2</v>
      </c>
      <c r="AO45" s="91">
        <f ca="1">VLOOKUP($AG45,INDIRECT(CONCATENATE($CS45,"!",VLOOKUP($CS45,$AG$3:AO$8,AO$2,FALSE))),1,TRUE)</f>
        <v>1</v>
      </c>
      <c r="AP45" s="91" t="e">
        <f ca="1">VLOOKUP($AG45,INDIRECT(CONCATENATE($CS45,"!",VLOOKUP($CS45,$AG$3:AP$8,AP$2,FALSE))),1,TRUE)</f>
        <v>#N/A</v>
      </c>
      <c r="AQ45" s="91" t="e">
        <f ca="1">VLOOKUP($AG45,INDIRECT(CONCATENATE($CS45,"!",VLOOKUP($CS45,$AG$3:AQ$8,AQ$2,FALSE))),1,TRUE)</f>
        <v>#N/A</v>
      </c>
      <c r="AR45" s="91">
        <f ca="1">VLOOKUP($AG45,INDIRECT(CONCATENATE($CS45,"!",VLOOKUP($CS45,$AG$3:AR$8,AR$2,FALSE))),1,TRUE)</f>
        <v>1</v>
      </c>
      <c r="AS45" s="91" t="e">
        <f ca="1">VLOOKUP($AG45,INDIRECT(CONCATENATE($CS45,"!",VLOOKUP($CS45,$AG$3:AS$8,AS$2,FALSE))),1,TRUE)</f>
        <v>#N/A</v>
      </c>
      <c r="AT45" s="91" t="e">
        <f ca="1">VLOOKUP($AG45,INDIRECT(CONCATENATE($CS45,"!",VLOOKUP($CS45,$AG$3:AT$8,AT$2,FALSE))),1,TRUE)</f>
        <v>#N/A</v>
      </c>
      <c r="AU45" s="91">
        <f ca="1">VLOOKUP($AG45,INDIRECT(CONCATENATE($CS45,"!",VLOOKUP($CS45,$AG$3:AU$8,AU$2,FALSE))),1,TRUE)</f>
        <v>-25</v>
      </c>
      <c r="AV45" s="91">
        <f ca="1">VLOOKUP($AG45,INDIRECT(CONCATENATE($CS45,"!",VLOOKUP($CS45,$AG$3:AV$8,AV$2,FALSE))),1,TRUE)</f>
        <v>-30</v>
      </c>
      <c r="AW45" s="91">
        <f ca="1">VLOOKUP($AG45,INDIRECT(CONCATENATE($CS45,"!",VLOOKUP($CS45,$AG$3:AW$8,AW$2,FALSE))),1,TRUE)</f>
        <v>-13</v>
      </c>
      <c r="AX45" s="91">
        <f ca="1">VLOOKUP($AG45,INDIRECT(CONCATENATE($CS45,"!",VLOOKUP($CS45,$AG$3:AX$8,AX$2,FALSE))),1,TRUE)</f>
        <v>-22</v>
      </c>
      <c r="AY45" s="91">
        <f ca="1">VLOOKUP($AG45,INDIRECT(CONCATENATE($CS45,"!",VLOOKUP($CS45,$AG$3:AY$8,AY$2,FALSE))),1,TRUE)</f>
        <v>1.0900000000000001</v>
      </c>
      <c r="AZ45" s="91">
        <f ca="1">VLOOKUP($AG45,INDIRECT(CONCATENATE($CS45,"!",VLOOKUP($CS45,$AG$3:AZ$8,AZ$2,FALSE))),1,TRUE)</f>
        <v>1.0900000000000001</v>
      </c>
      <c r="BA45" s="91"/>
      <c r="BB45" s="57">
        <f t="shared" si="48"/>
        <v>1</v>
      </c>
      <c r="BC45" s="53">
        <f t="shared" si="48"/>
        <v>1</v>
      </c>
      <c r="BD45" s="53">
        <f t="shared" si="49"/>
        <v>1</v>
      </c>
      <c r="BE45" s="53">
        <f t="shared" si="49"/>
        <v>1</v>
      </c>
      <c r="BF45" s="53">
        <f t="shared" si="18"/>
        <v>1</v>
      </c>
      <c r="BG45" s="53">
        <f t="shared" si="19"/>
        <v>1</v>
      </c>
      <c r="BH45" s="53">
        <f t="shared" si="20"/>
        <v>1</v>
      </c>
      <c r="BI45" s="53">
        <f t="shared" si="47"/>
        <v>1</v>
      </c>
      <c r="BJ45" s="53">
        <f t="shared" si="47"/>
        <v>1</v>
      </c>
      <c r="BK45" s="53">
        <f t="shared" si="47"/>
        <v>1</v>
      </c>
      <c r="BL45" s="53">
        <f t="shared" si="47"/>
        <v>1</v>
      </c>
      <c r="BM45" s="53">
        <f t="shared" si="47"/>
        <v>1</v>
      </c>
      <c r="BN45" s="53">
        <f t="shared" si="47"/>
        <v>1</v>
      </c>
      <c r="BO45" s="53">
        <f t="shared" si="47"/>
        <v>1</v>
      </c>
      <c r="BP45" s="53">
        <f t="shared" si="47"/>
        <v>1</v>
      </c>
      <c r="BQ45" s="53">
        <f t="shared" si="47"/>
        <v>1</v>
      </c>
      <c r="BR45" s="53">
        <f t="shared" si="47"/>
        <v>1</v>
      </c>
      <c r="BS45" s="53">
        <f t="shared" si="79"/>
        <v>1</v>
      </c>
      <c r="BT45" s="53">
        <f t="shared" si="79"/>
        <v>1</v>
      </c>
      <c r="BV45" s="50">
        <f>HLOOKUP(AE45,$BB$10:BU45,COUNTIF($AE$7:AE45,"&lt;&gt;"&amp;""),FALSE)</f>
        <v>1</v>
      </c>
      <c r="BW45" s="53">
        <f t="shared" si="22"/>
        <v>1</v>
      </c>
      <c r="BX45" s="50" t="str">
        <f t="shared" si="38"/>
        <v/>
      </c>
      <c r="BY45" s="105" t="str">
        <f ca="1">IF(OR(AE45=$BC$10,AE45=$BE$10,AE45=$BL$10,AE45=$BM$10,AE45=$BN$10),VLOOKUP(BX45,INDIRECT(CONCATENATE(CS45,"!",HLOOKUP(AE45,$CV$10:CZ45,DG45,FALSE))),1,TRUE),"")</f>
        <v/>
      </c>
      <c r="BZ45" s="91">
        <f t="shared" ca="1" si="23"/>
        <v>5.5271000000000001E-2</v>
      </c>
      <c r="CA45" s="91">
        <f t="shared" ca="1" si="24"/>
        <v>0.90973000000000004</v>
      </c>
      <c r="CB45" s="91">
        <f t="shared" ca="1" si="25"/>
        <v>5.2344000000000002E-2</v>
      </c>
      <c r="CC45" s="91">
        <f t="shared" ca="1" si="26"/>
        <v>0.90973999999999999</v>
      </c>
      <c r="CD45" s="91">
        <f t="shared" ca="1" si="27"/>
        <v>1000</v>
      </c>
      <c r="CE45" s="58">
        <f>Worksheet!L40</f>
        <v>0</v>
      </c>
      <c r="CF45" s="58">
        <f>Worksheet!M40</f>
        <v>0</v>
      </c>
      <c r="CG45" s="58">
        <f>Worksheet!N40</f>
        <v>0</v>
      </c>
      <c r="CH45" s="58">
        <f>Worksheet!O40</f>
        <v>0</v>
      </c>
      <c r="CI45" s="58">
        <f>Worksheet!P40</f>
        <v>0</v>
      </c>
      <c r="CJ45" s="120">
        <f t="shared" ca="1" si="28"/>
        <v>0</v>
      </c>
      <c r="CK45" s="120">
        <f t="shared" ca="1" si="29"/>
        <v>0</v>
      </c>
      <c r="CL45" s="120">
        <f t="shared" ca="1" si="30"/>
        <v>0</v>
      </c>
      <c r="CM45" s="120">
        <f t="shared" ca="1" si="31"/>
        <v>0</v>
      </c>
      <c r="CN45" s="120">
        <f t="shared" ca="1" si="32"/>
        <v>0</v>
      </c>
      <c r="CO45" s="91" t="str">
        <f t="shared" ca="1" si="44"/>
        <v>mA</v>
      </c>
      <c r="CP45" s="92" t="str">
        <f>Worksheet!T40</f>
        <v>0.001</v>
      </c>
      <c r="CQ45" t="str">
        <f t="shared" si="34"/>
        <v>0.001</v>
      </c>
      <c r="CR45" s="103">
        <f t="shared" si="45"/>
        <v>1E-3</v>
      </c>
      <c r="CS45" t="str">
        <f t="shared" si="36"/>
        <v>Standard1</v>
      </c>
      <c r="CU45" s="99" t="str">
        <f t="shared" ca="1" si="46"/>
        <v>$B$4:$P$1376</v>
      </c>
      <c r="CV45" s="91" t="str">
        <f>VLOOKUP($CS45,$CU$3:CV$8,2,FALSE)</f>
        <v>$I$230:$I$439</v>
      </c>
      <c r="CW45" s="91" t="str">
        <f>VLOOKUP($CS45,$CU$3:CW$8,3,FALSE)</f>
        <v>$I$471:$I$735</v>
      </c>
      <c r="CX45" s="91" t="str">
        <f>VLOOKUP($CS45,$CU$3:CX$8,4,FALSE)</f>
        <v>$I$736:$I$826</v>
      </c>
      <c r="CY45" s="91" t="str">
        <f>VLOOKUP($CS45,$CU$3:CY$8,5,FALSE)</f>
        <v>$I$827:$I$891</v>
      </c>
      <c r="CZ45" s="91" t="str">
        <f>VLOOKUP($CS45,$CU$3:CZ$8,6,FALSE)</f>
        <v>$I$892:$I$960</v>
      </c>
      <c r="DA45" s="91" t="str">
        <f>VLOOKUP($CS45,$CU$3:DA$8,7,FALSE)</f>
        <v>$I$1055:$I$1066</v>
      </c>
      <c r="DB45" s="91" t="str">
        <f>VLOOKUP($CS45,$CU$3:DB$8,8,FALSE)</f>
        <v>$I$1043:$I$1054</v>
      </c>
      <c r="DC45" s="91" t="str">
        <f>VLOOKUP($CS45,$CU$3:DC$8,8,FALSE)</f>
        <v>$I$1043:$I$1054</v>
      </c>
      <c r="DD45" s="91" t="str">
        <f>VLOOKUP($CS45,$CU$3:DD$8,8,FALSE)</f>
        <v>$I$1043:$I$1054</v>
      </c>
      <c r="DE45" s="91" t="str">
        <f>VLOOKUP($CS45,$CU$3:DE$8,8,FALSE)</f>
        <v>$I$1043:$I$1054</v>
      </c>
      <c r="DF45" s="91" t="str">
        <f>VLOOKUP($CS45,$CU$3:DF$8,8,FALSE)</f>
        <v>$I$1043:$I$1054</v>
      </c>
      <c r="DG45">
        <f>COUNTIF($CV$10:CV45,"&lt;&gt;"&amp;"")</f>
        <v>36</v>
      </c>
      <c r="DI45">
        <f t="shared" si="6"/>
        <v>1</v>
      </c>
      <c r="DJ45">
        <f t="shared" ca="1" si="7"/>
        <v>1E-3</v>
      </c>
    </row>
    <row r="46" spans="13:114" x14ac:dyDescent="0.25">
      <c r="M46">
        <f>Worksheet!Y41</f>
        <v>0.12</v>
      </c>
      <c r="N46">
        <f t="shared" ca="1" si="8"/>
        <v>0.01</v>
      </c>
      <c r="O46" s="159" t="str">
        <f t="shared" ca="1" si="1"/>
        <v>10</v>
      </c>
      <c r="Q46" s="53" t="str">
        <f t="shared" ca="1" si="39"/>
        <v>DCA0.013</v>
      </c>
      <c r="R46" t="str">
        <f>IF(Worksheet!J41=$S$2,$S$2,IF(Worksheet!J41=$S$3,$S$3,$S$1))</f>
        <v>5502A</v>
      </c>
      <c r="S46" s="54" t="str">
        <f t="shared" ca="1" si="10"/>
        <v>10 mA</v>
      </c>
      <c r="T46" s="50">
        <f t="shared" si="40"/>
        <v>0.01</v>
      </c>
      <c r="U46" s="55">
        <f>IF(Worksheet!V41="%",ABS(Worksheet!AC41),ABS(Worksheet!X41))</f>
        <v>9</v>
      </c>
      <c r="V46" s="121" t="str">
        <f>IF(Worksheet!V41="%",Worksheet!AD41,Worksheet!V41)</f>
        <v>A</v>
      </c>
      <c r="W46" s="55" t="str">
        <f>IF(Worksheet!V41="%","",IF(Worksheet!AC41&lt;&gt;"",Worksheet!AC41,""))</f>
        <v/>
      </c>
      <c r="X46" s="55" t="str">
        <f>IF(Worksheet!V41="%","",IF(Worksheet!AD41&lt;&gt;"",Worksheet!AD41,""))</f>
        <v/>
      </c>
      <c r="Y46" s="53" t="str">
        <f t="shared" si="41"/>
        <v/>
      </c>
      <c r="Z46" s="53" t="str">
        <f t="shared" ref="Z46:Z109" si="80">IF(RIGHT(V46,1)="Ω","O",IF(RIGHT(V46,2)="°F","FD",IF(RIGHT(V46,2)="°C","CD",RIGHT(V46,1))))</f>
        <v>A</v>
      </c>
      <c r="AA46" s="53" t="str">
        <f t="shared" si="42"/>
        <v>DC</v>
      </c>
      <c r="AB46" s="53" t="str">
        <f t="shared" ref="AB46:AB109" si="81">IF(OR(Z46="CD",Z46="FD",Z46="O",Z46="F"),CONCATENATE(Z46,X46),CONCATENATE(AA46,Z46))</f>
        <v>DCA</v>
      </c>
      <c r="AC46" s="53" t="str">
        <f>IF(Worksheet!I41&lt;&gt;"",Worksheet!I41,"")</f>
        <v/>
      </c>
      <c r="AD46" s="53" t="str">
        <f>IF(RIGHT(AB46,2)="f","Capacitance",IF(RIGHT(AB46,1)="Z","Frequency",IF(RIGHT(AB46,1)="O","Resistance",IF(AND(RIGHT(AB46,1)="A",AC46&lt;&gt;""),CONCATENATE(AB46,$R$5,AC46,$R$5,"TURN"),""))))</f>
        <v/>
      </c>
      <c r="AE46" s="104" t="str">
        <f t="shared" si="14"/>
        <v>DCA</v>
      </c>
      <c r="AF46" s="104">
        <f ca="1">HLOOKUP(AE46,$AH$10:BA46,COUNTIF($AE$7:AE46,"&lt;&gt;"&amp;""),FALSE)</f>
        <v>3</v>
      </c>
      <c r="AG46" s="61">
        <f t="shared" si="43"/>
        <v>9</v>
      </c>
      <c r="AH46" s="91">
        <f ca="1">VLOOKUP($AG46,INDIRECT(CONCATENATE($CS46,"!",VLOOKUP($CS46,$AG$3:AH$8,AH$2,FALSE))),1,TRUE)</f>
        <v>3</v>
      </c>
      <c r="AI46" s="91">
        <f ca="1">VLOOKUP($AG46,INDIRECT(CONCATENATE($CS46,"!",VLOOKUP($CS46,$AG$3:AI$8,AI$2,FALSE))),1,TRUE)</f>
        <v>3.3</v>
      </c>
      <c r="AJ46" s="91">
        <f ca="1">VLOOKUP($AG46,INDIRECT(CONCATENATE($CS46,"!",VLOOKUP($CS46,$AG$3:AJ$8,AJ$2,FALSE))),1,TRUE)</f>
        <v>3</v>
      </c>
      <c r="AK46" s="91">
        <f ca="1">VLOOKUP($AG46,INDIRECT(CONCATENATE($CS46,"!",VLOOKUP($CS46,$AG$3:AK$8,AK$2,FALSE))),1,TRUE)</f>
        <v>3</v>
      </c>
      <c r="AL46" s="91">
        <f ca="1">VLOOKUP($AG46,INDIRECT(CONCATENATE($CS46,"!",VLOOKUP($CS46,$AG$3:AL$8,AL$2,FALSE))),1,TRUE)</f>
        <v>3.3</v>
      </c>
      <c r="AM46" s="91">
        <f ca="1">VLOOKUP($AG46,INDIRECT(CONCATENATE($CS46,"!",VLOOKUP($CS46,$AG$3:AM$8,AM$2,FALSE))),1,TRUE)</f>
        <v>3.3</v>
      </c>
      <c r="AN46" s="91">
        <f ca="1">VLOOKUP($AG46,INDIRECT(CONCATENATE($CS46,"!",VLOOKUP($CS46,$AG$3:AN$8,AN$2,FALSE))),1,TRUE)</f>
        <v>1.2</v>
      </c>
      <c r="AO46" s="91">
        <f ca="1">VLOOKUP($AG46,INDIRECT(CONCATENATE($CS46,"!",VLOOKUP($CS46,$AG$3:AO$8,AO$2,FALSE))),1,TRUE)</f>
        <v>1</v>
      </c>
      <c r="AP46" s="91" t="e">
        <f ca="1">VLOOKUP($AG46,INDIRECT(CONCATENATE($CS46,"!",VLOOKUP($CS46,$AG$3:AP$8,AP$2,FALSE))),1,TRUE)</f>
        <v>#N/A</v>
      </c>
      <c r="AQ46" s="91" t="e">
        <f ca="1">VLOOKUP($AG46,INDIRECT(CONCATENATE($CS46,"!",VLOOKUP($CS46,$AG$3:AQ$8,AQ$2,FALSE))),1,TRUE)</f>
        <v>#N/A</v>
      </c>
      <c r="AR46" s="91">
        <f ca="1">VLOOKUP($AG46,INDIRECT(CONCATENATE($CS46,"!",VLOOKUP($CS46,$AG$3:AR$8,AR$2,FALSE))),1,TRUE)</f>
        <v>1</v>
      </c>
      <c r="AS46" s="91" t="e">
        <f ca="1">VLOOKUP($AG46,INDIRECT(CONCATENATE($CS46,"!",VLOOKUP($CS46,$AG$3:AS$8,AS$2,FALSE))),1,TRUE)</f>
        <v>#N/A</v>
      </c>
      <c r="AT46" s="91" t="e">
        <f ca="1">VLOOKUP($AG46,INDIRECT(CONCATENATE($CS46,"!",VLOOKUP($CS46,$AG$3:AT$8,AT$2,FALSE))),1,TRUE)</f>
        <v>#N/A</v>
      </c>
      <c r="AU46" s="91">
        <f ca="1">VLOOKUP($AG46,INDIRECT(CONCATENATE($CS46,"!",VLOOKUP($CS46,$AG$3:AU$8,AU$2,FALSE))),1,TRUE)</f>
        <v>-25</v>
      </c>
      <c r="AV46" s="91">
        <f ca="1">VLOOKUP($AG46,INDIRECT(CONCATENATE($CS46,"!",VLOOKUP($CS46,$AG$3:AV$8,AV$2,FALSE))),1,TRUE)</f>
        <v>-30</v>
      </c>
      <c r="AW46" s="91">
        <f ca="1">VLOOKUP($AG46,INDIRECT(CONCATENATE($CS46,"!",VLOOKUP($CS46,$AG$3:AW$8,AW$2,FALSE))),1,TRUE)</f>
        <v>-13</v>
      </c>
      <c r="AX46" s="91">
        <f ca="1">VLOOKUP($AG46,INDIRECT(CONCATENATE($CS46,"!",VLOOKUP($CS46,$AG$3:AX$8,AX$2,FALSE))),1,TRUE)</f>
        <v>-22</v>
      </c>
      <c r="AY46" s="91">
        <f ca="1">VLOOKUP($AG46,INDIRECT(CONCATENATE($CS46,"!",VLOOKUP($CS46,$AG$3:AY$8,AY$2,FALSE))),1,TRUE)</f>
        <v>1.0900000000000001</v>
      </c>
      <c r="AZ46" s="91">
        <f ca="1">VLOOKUP($AG46,INDIRECT(CONCATENATE($CS46,"!",VLOOKUP($CS46,$AG$3:AZ$8,AZ$2,FALSE))),1,TRUE)</f>
        <v>1.0900000000000001</v>
      </c>
      <c r="BA46" s="91"/>
      <c r="BB46" s="57">
        <f t="shared" si="48"/>
        <v>1</v>
      </c>
      <c r="BC46" s="53">
        <f t="shared" si="48"/>
        <v>1</v>
      </c>
      <c r="BD46" s="53">
        <f t="shared" si="49"/>
        <v>1</v>
      </c>
      <c r="BE46" s="53">
        <f t="shared" si="49"/>
        <v>1</v>
      </c>
      <c r="BF46" s="53">
        <f t="shared" si="18"/>
        <v>1</v>
      </c>
      <c r="BG46" s="53">
        <f t="shared" si="19"/>
        <v>1</v>
      </c>
      <c r="BH46" s="53">
        <f t="shared" si="20"/>
        <v>1</v>
      </c>
      <c r="BI46" s="53">
        <f t="shared" si="47"/>
        <v>1</v>
      </c>
      <c r="BJ46" s="53">
        <f t="shared" si="47"/>
        <v>1</v>
      </c>
      <c r="BK46" s="53">
        <f t="shared" si="47"/>
        <v>1</v>
      </c>
      <c r="BL46" s="53">
        <f t="shared" si="47"/>
        <v>1</v>
      </c>
      <c r="BM46" s="53">
        <f t="shared" si="47"/>
        <v>1</v>
      </c>
      <c r="BN46" s="53">
        <f t="shared" si="47"/>
        <v>1</v>
      </c>
      <c r="BO46" s="53">
        <f t="shared" si="47"/>
        <v>1</v>
      </c>
      <c r="BP46" s="53">
        <f t="shared" si="47"/>
        <v>1</v>
      </c>
      <c r="BQ46" s="53">
        <f t="shared" si="47"/>
        <v>1</v>
      </c>
      <c r="BR46" s="53">
        <f t="shared" si="47"/>
        <v>1</v>
      </c>
      <c r="BS46" s="53">
        <f t="shared" si="79"/>
        <v>1</v>
      </c>
      <c r="BT46" s="53">
        <f t="shared" si="79"/>
        <v>1</v>
      </c>
      <c r="BV46" s="50">
        <f>HLOOKUP(AE46,$BB$10:BU46,COUNTIF($AE$7:AE46,"&lt;&gt;"&amp;""),FALSE)</f>
        <v>1</v>
      </c>
      <c r="BW46" s="53">
        <f t="shared" si="22"/>
        <v>1</v>
      </c>
      <c r="BX46" s="50" t="str">
        <f t="shared" si="38"/>
        <v/>
      </c>
      <c r="BY46" s="105" t="str">
        <f ca="1">IF(OR(AE46=$BC$10,AE46=$BE$10,AE46=$BL$10,AE46=$BM$10,AE46=$BN$10),VLOOKUP(BX46,INDIRECT(CONCATENATE(CS46,"!",HLOOKUP(AE46,$CV$10:CZ46,DG46,FALSE))),1,TRUE),"")</f>
        <v/>
      </c>
      <c r="BZ46" s="91">
        <f t="shared" ca="1" si="23"/>
        <v>4.4628999999999994</v>
      </c>
      <c r="CA46" s="91">
        <f t="shared" ca="1" si="24"/>
        <v>0.64946999999999999</v>
      </c>
      <c r="CB46" s="91">
        <f t="shared" ca="1" si="25"/>
        <v>4.4596999999999998</v>
      </c>
      <c r="CC46" s="91">
        <f t="shared" ca="1" si="26"/>
        <v>0.64886999999999995</v>
      </c>
      <c r="CD46" s="91">
        <f t="shared" ca="1" si="27"/>
        <v>1000</v>
      </c>
      <c r="CE46" s="58">
        <f>Worksheet!L41</f>
        <v>0</v>
      </c>
      <c r="CF46" s="58">
        <f>Worksheet!M41</f>
        <v>0</v>
      </c>
      <c r="CG46" s="58">
        <f>Worksheet!N41</f>
        <v>0</v>
      </c>
      <c r="CH46" s="58">
        <f>Worksheet!O41</f>
        <v>0</v>
      </c>
      <c r="CI46" s="58">
        <f>Worksheet!P41</f>
        <v>0</v>
      </c>
      <c r="CJ46" s="120">
        <f t="shared" ca="1" si="28"/>
        <v>0</v>
      </c>
      <c r="CK46" s="120">
        <f t="shared" ca="1" si="29"/>
        <v>0</v>
      </c>
      <c r="CL46" s="120">
        <f t="shared" ca="1" si="30"/>
        <v>0</v>
      </c>
      <c r="CM46" s="120">
        <f t="shared" ca="1" si="31"/>
        <v>0</v>
      </c>
      <c r="CN46" s="120">
        <f t="shared" ca="1" si="32"/>
        <v>0</v>
      </c>
      <c r="CO46" s="91" t="str">
        <f t="shared" ca="1" si="44"/>
        <v>mA</v>
      </c>
      <c r="CP46" s="92" t="str">
        <f>Worksheet!T41</f>
        <v>0.01</v>
      </c>
      <c r="CQ46" t="str">
        <f t="shared" si="34"/>
        <v>0.01</v>
      </c>
      <c r="CR46" s="103">
        <f t="shared" si="45"/>
        <v>0.01</v>
      </c>
      <c r="CS46" t="str">
        <f t="shared" si="36"/>
        <v>Standard1</v>
      </c>
      <c r="CU46" s="99" t="str">
        <f t="shared" ca="1" si="46"/>
        <v>$B$4:$P$1376</v>
      </c>
      <c r="CV46" s="91" t="str">
        <f>VLOOKUP($CS46,$CU$3:CV$8,2,FALSE)</f>
        <v>$I$230:$I$439</v>
      </c>
      <c r="CW46" s="91" t="str">
        <f>VLOOKUP($CS46,$CU$3:CW$8,3,FALSE)</f>
        <v>$I$471:$I$735</v>
      </c>
      <c r="CX46" s="91" t="str">
        <f>VLOOKUP($CS46,$CU$3:CX$8,4,FALSE)</f>
        <v>$I$736:$I$826</v>
      </c>
      <c r="CY46" s="91" t="str">
        <f>VLOOKUP($CS46,$CU$3:CY$8,5,FALSE)</f>
        <v>$I$827:$I$891</v>
      </c>
      <c r="CZ46" s="91" t="str">
        <f>VLOOKUP($CS46,$CU$3:CZ$8,6,FALSE)</f>
        <v>$I$892:$I$960</v>
      </c>
      <c r="DA46" s="91" t="str">
        <f>VLOOKUP($CS46,$CU$3:DA$8,7,FALSE)</f>
        <v>$I$1055:$I$1066</v>
      </c>
      <c r="DB46" s="91" t="str">
        <f>VLOOKUP($CS46,$CU$3:DB$8,8,FALSE)</f>
        <v>$I$1043:$I$1054</v>
      </c>
      <c r="DC46" s="91" t="str">
        <f>VLOOKUP($CS46,$CU$3:DC$8,8,FALSE)</f>
        <v>$I$1043:$I$1054</v>
      </c>
      <c r="DD46" s="91" t="str">
        <f>VLOOKUP($CS46,$CU$3:DD$8,8,FALSE)</f>
        <v>$I$1043:$I$1054</v>
      </c>
      <c r="DE46" s="91" t="str">
        <f>VLOOKUP($CS46,$CU$3:DE$8,8,FALSE)</f>
        <v>$I$1043:$I$1054</v>
      </c>
      <c r="DF46" s="91" t="str">
        <f>VLOOKUP($CS46,$CU$3:DF$8,8,FALSE)</f>
        <v>$I$1043:$I$1054</v>
      </c>
      <c r="DG46">
        <f>COUNTIF($CV$10:CV46,"&lt;&gt;"&amp;"")</f>
        <v>37</v>
      </c>
      <c r="DI46">
        <f t="shared" si="6"/>
        <v>1</v>
      </c>
      <c r="DJ46">
        <f t="shared" ca="1" si="7"/>
        <v>1E-3</v>
      </c>
    </row>
    <row r="47" spans="13:114" x14ac:dyDescent="0.25">
      <c r="M47">
        <f>Worksheet!Y42</f>
        <v>1</v>
      </c>
      <c r="N47">
        <f t="shared" ca="1" si="8"/>
        <v>0.2</v>
      </c>
      <c r="O47" s="159" t="str">
        <f t="shared" ca="1" si="1"/>
        <v>0.2</v>
      </c>
      <c r="Q47" t="s">
        <v>1840</v>
      </c>
      <c r="R47" t="str">
        <f>IF(Worksheet!J42=$S$2,$S$2,IF(Worksheet!J42=$S$3,$S$3,$S$1))</f>
        <v>5502A</v>
      </c>
      <c r="S47" s="54" t="str">
        <f t="shared" ca="1" si="10"/>
        <v>0.2 °C</v>
      </c>
      <c r="T47" s="50">
        <f t="shared" si="40"/>
        <v>0.1</v>
      </c>
      <c r="U47" s="55">
        <f>IF(Worksheet!V42="%",ABS(Worksheet!AC42),ABS(Worksheet!X42))</f>
        <v>0</v>
      </c>
      <c r="V47" s="121" t="str">
        <f>IF(Worksheet!V42="%",Worksheet!AD42,Worksheet!V42)</f>
        <v>°C</v>
      </c>
      <c r="W47" s="55" t="str">
        <f>IF(Worksheet!V42="%","",IF(Worksheet!AC42&lt;&gt;"",Worksheet!AC42,""))</f>
        <v/>
      </c>
      <c r="X47" s="55" t="str">
        <f>IF(Worksheet!V42="%","",IF(Worksheet!AD42&lt;&gt;"",Worksheet!AD42,""))</f>
        <v/>
      </c>
      <c r="Y47" s="53" t="str">
        <f t="shared" si="41"/>
        <v/>
      </c>
      <c r="Z47" s="53" t="str">
        <f t="shared" si="80"/>
        <v>CD</v>
      </c>
      <c r="AA47" s="53" t="s">
        <v>2452</v>
      </c>
      <c r="AB47" s="53" t="s">
        <v>1815</v>
      </c>
      <c r="AC47" s="53" t="str">
        <f>IF(Worksheet!I42&lt;&gt;"",Worksheet!I42,"")</f>
        <v/>
      </c>
      <c r="AD47" s="53" t="str">
        <f t="shared" ref="AD47:AD100" si="82">IF(RIGHT(AB47,2)="f","Capacitance",IF(RIGHT(AB47,1)="Z","Frequency",IF(RIGHT(AB47,1)="O","Resistance",IF(AND(RIGHT(AB47,1)="A",AC47&lt;&gt;""),CONCATENATE(AB47,$R$5,AC47,$R$5,"TURN"),""))))</f>
        <v/>
      </c>
      <c r="AE47" s="104" t="str">
        <f t="shared" si="14"/>
        <v>CDK</v>
      </c>
      <c r="AF47" s="104">
        <f ca="1">HLOOKUP(AE47,$AH$10:BA47,COUNTIF($AE$7:AE47,"&lt;&gt;"&amp;""),FALSE)</f>
        <v>-25</v>
      </c>
      <c r="AG47" s="61">
        <f t="shared" si="43"/>
        <v>0</v>
      </c>
      <c r="AH47" s="91">
        <f ca="1">VLOOKUP($AG47,INDIRECT(CONCATENATE($CS47,"!",VLOOKUP($CS47,$AG$3:AH$8,AH$2,FALSE))),1,TRUE)</f>
        <v>0</v>
      </c>
      <c r="AI47" s="91">
        <f ca="1">VLOOKUP($AG47,INDIRECT(CONCATENATE($CS47,"!",VLOOKUP($CS47,$AG$3:AI$8,AI$2,FALSE))),1,TRUE)</f>
        <v>0</v>
      </c>
      <c r="AJ47" s="91">
        <f ca="1">VLOOKUP($AG47,INDIRECT(CONCATENATE($CS47,"!",VLOOKUP($CS47,$AG$3:AJ$8,AJ$2,FALSE))),1,TRUE)</f>
        <v>0</v>
      </c>
      <c r="AK47" s="91">
        <f ca="1">VLOOKUP($AG47,INDIRECT(CONCATENATE($CS47,"!",VLOOKUP($CS47,$AG$3:AK$8,AK$2,FALSE))),1,TRUE)</f>
        <v>0</v>
      </c>
      <c r="AL47" s="91">
        <f ca="1">VLOOKUP($AG47,INDIRECT(CONCATENATE($CS47,"!",VLOOKUP($CS47,$AG$3:AL$8,AL$2,FALSE))),1,TRUE)</f>
        <v>0</v>
      </c>
      <c r="AM47" s="91" t="e">
        <f ca="1">VLOOKUP($AG47,INDIRECT(CONCATENATE($CS47,"!",VLOOKUP($CS47,$AG$3:AM$8,AM$2,FALSE))),1,TRUE)</f>
        <v>#N/A</v>
      </c>
      <c r="AN47" s="91">
        <f ca="1">VLOOKUP($AG47,INDIRECT(CONCATENATE($CS47,"!",VLOOKUP($CS47,$AG$3:AN$8,AN$2,FALSE))),1,TRUE)</f>
        <v>0</v>
      </c>
      <c r="AO47" s="91" t="e">
        <f ca="1">VLOOKUP($AG47,INDIRECT(CONCATENATE($CS47,"!",VLOOKUP($CS47,$AG$3:AO$8,AO$2,FALSE))),1,TRUE)</f>
        <v>#N/A</v>
      </c>
      <c r="AP47" s="91" t="e">
        <f ca="1">VLOOKUP($AG47,INDIRECT(CONCATENATE($CS47,"!",VLOOKUP($CS47,$AG$3:AP$8,AP$2,FALSE))),1,TRUE)</f>
        <v>#N/A</v>
      </c>
      <c r="AQ47" s="91" t="e">
        <f ca="1">VLOOKUP($AG47,INDIRECT(CONCATENATE($CS47,"!",VLOOKUP($CS47,$AG$3:AQ$8,AQ$2,FALSE))),1,TRUE)</f>
        <v>#N/A</v>
      </c>
      <c r="AR47" s="91" t="e">
        <f ca="1">VLOOKUP($AG47,INDIRECT(CONCATENATE($CS47,"!",VLOOKUP($CS47,$AG$3:AR$8,AR$2,FALSE))),1,TRUE)</f>
        <v>#N/A</v>
      </c>
      <c r="AS47" s="91" t="e">
        <f ca="1">VLOOKUP($AG47,INDIRECT(CONCATENATE($CS47,"!",VLOOKUP($CS47,$AG$3:AS$8,AS$2,FALSE))),1,TRUE)</f>
        <v>#N/A</v>
      </c>
      <c r="AT47" s="91" t="e">
        <f ca="1">VLOOKUP($AG47,INDIRECT(CONCATENATE($CS47,"!",VLOOKUP($CS47,$AG$3:AT$8,AT$2,FALSE))),1,TRUE)</f>
        <v>#N/A</v>
      </c>
      <c r="AU47" s="91">
        <f ca="1">VLOOKUP($AG47,INDIRECT(CONCATENATE($CS47,"!",VLOOKUP($CS47,$AG$3:AU$8,AU$2,FALSE))),1,TRUE)</f>
        <v>-25</v>
      </c>
      <c r="AV47" s="91">
        <f ca="1">VLOOKUP($AG47,INDIRECT(CONCATENATE($CS47,"!",VLOOKUP($CS47,$AG$3:AV$8,AV$2,FALSE))),1,TRUE)</f>
        <v>-30</v>
      </c>
      <c r="AW47" s="91">
        <f ca="1">VLOOKUP($AG47,INDIRECT(CONCATENATE($CS47,"!",VLOOKUP($CS47,$AG$3:AW$8,AW$2,FALSE))),1,TRUE)</f>
        <v>-13</v>
      </c>
      <c r="AX47" s="91">
        <f ca="1">VLOOKUP($AG47,INDIRECT(CONCATENATE($CS47,"!",VLOOKUP($CS47,$AG$3:AX$8,AX$2,FALSE))),1,TRUE)</f>
        <v>-22</v>
      </c>
      <c r="AY47" s="91">
        <f ca="1">VLOOKUP($AG47,INDIRECT(CONCATENATE($CS47,"!",VLOOKUP($CS47,$AG$3:AY$8,AY$2,FALSE))),1,TRUE)</f>
        <v>0</v>
      </c>
      <c r="AZ47" s="91">
        <f ca="1">VLOOKUP($AG47,INDIRECT(CONCATENATE($CS47,"!",VLOOKUP($CS47,$AG$3:AZ$8,AZ$2,FALSE))),1,TRUE)</f>
        <v>0</v>
      </c>
      <c r="BA47" s="91"/>
      <c r="BB47" s="57">
        <f t="shared" si="48"/>
        <v>1</v>
      </c>
      <c r="BC47" s="53">
        <f t="shared" si="48"/>
        <v>1</v>
      </c>
      <c r="BD47" s="53">
        <f t="shared" si="49"/>
        <v>1</v>
      </c>
      <c r="BE47" s="53">
        <f t="shared" si="49"/>
        <v>1</v>
      </c>
      <c r="BF47" s="53">
        <f t="shared" si="18"/>
        <v>1</v>
      </c>
      <c r="BG47" s="53">
        <f t="shared" si="19"/>
        <v>1</v>
      </c>
      <c r="BH47" s="53">
        <f t="shared" si="20"/>
        <v>1</v>
      </c>
      <c r="BI47" s="53">
        <f t="shared" si="47"/>
        <v>1</v>
      </c>
      <c r="BJ47" s="53">
        <f t="shared" si="47"/>
        <v>1</v>
      </c>
      <c r="BK47" s="53">
        <f t="shared" si="47"/>
        <v>1</v>
      </c>
      <c r="BL47" s="53">
        <f t="shared" si="47"/>
        <v>1</v>
      </c>
      <c r="BM47" s="53">
        <f t="shared" si="47"/>
        <v>1</v>
      </c>
      <c r="BN47" s="53">
        <f t="shared" si="47"/>
        <v>1</v>
      </c>
      <c r="BO47" s="53">
        <f t="shared" si="47"/>
        <v>1</v>
      </c>
      <c r="BP47" s="53">
        <f t="shared" si="47"/>
        <v>1</v>
      </c>
      <c r="BQ47" s="53">
        <f t="shared" si="47"/>
        <v>1</v>
      </c>
      <c r="BR47" s="53">
        <f t="shared" si="47"/>
        <v>1</v>
      </c>
      <c r="BS47" s="53">
        <f t="shared" si="79"/>
        <v>1</v>
      </c>
      <c r="BT47" s="53">
        <f t="shared" si="79"/>
        <v>1</v>
      </c>
      <c r="BV47" s="50">
        <f>HLOOKUP(AE47,$BB$10:BU47,COUNTIF($AE$7:AE47,"&lt;&gt;"&amp;""),FALSE)</f>
        <v>1</v>
      </c>
      <c r="BW47" s="53">
        <f t="shared" si="22"/>
        <v>1</v>
      </c>
      <c r="BX47" s="50" t="str">
        <f t="shared" si="38"/>
        <v/>
      </c>
      <c r="BY47" s="105" t="str">
        <f ca="1">IF(OR(AE47=$BC$10,AE47=$BE$10,AE47=$BL$10,AE47=$BM$10,AE47=$BN$10),VLOOKUP(BX47,INDIRECT(CONCATENATE(CS47,"!",HLOOKUP(AE47,$CV$10:CZ47,DG47,FALSE))),1,TRUE),"")</f>
        <v/>
      </c>
      <c r="BZ47" s="91">
        <f t="shared" ca="1" si="23"/>
        <v>0.20427602708206327</v>
      </c>
      <c r="CA47" s="91">
        <f t="shared" ca="1" si="24"/>
        <v>0</v>
      </c>
      <c r="CB47" s="91">
        <f t="shared" ca="1" si="25"/>
        <v>0.196533247379368</v>
      </c>
      <c r="CC47" s="91">
        <f t="shared" ca="1" si="26"/>
        <v>0</v>
      </c>
      <c r="CD47" s="91">
        <f t="shared" ca="1" si="27"/>
        <v>1</v>
      </c>
      <c r="CE47" s="58">
        <f>Worksheet!L42</f>
        <v>0</v>
      </c>
      <c r="CF47" s="58">
        <f>Worksheet!M42</f>
        <v>0</v>
      </c>
      <c r="CG47" s="58">
        <f>Worksheet!N42</f>
        <v>0</v>
      </c>
      <c r="CH47" s="58">
        <f>Worksheet!O42</f>
        <v>0</v>
      </c>
      <c r="CI47" s="58">
        <f>Worksheet!P42</f>
        <v>0</v>
      </c>
      <c r="CJ47" s="120">
        <f t="shared" ca="1" si="28"/>
        <v>0</v>
      </c>
      <c r="CK47" s="120">
        <f t="shared" ca="1" si="29"/>
        <v>0</v>
      </c>
      <c r="CL47" s="120">
        <f t="shared" ca="1" si="30"/>
        <v>0</v>
      </c>
      <c r="CM47" s="120">
        <f t="shared" ca="1" si="31"/>
        <v>0</v>
      </c>
      <c r="CN47" s="120">
        <f t="shared" ca="1" si="32"/>
        <v>0</v>
      </c>
      <c r="CO47" s="91" t="str">
        <f t="shared" ca="1" si="44"/>
        <v>°C</v>
      </c>
      <c r="CP47" s="92" t="str">
        <f>Worksheet!T42</f>
        <v>0.1</v>
      </c>
      <c r="CQ47" t="str">
        <f t="shared" si="34"/>
        <v>0.1</v>
      </c>
      <c r="CR47" s="103">
        <f t="shared" si="45"/>
        <v>0.1</v>
      </c>
      <c r="CS47" t="str">
        <f t="shared" si="36"/>
        <v>Standard1</v>
      </c>
      <c r="CU47" s="99" t="str">
        <f t="shared" ca="1" si="46"/>
        <v>$B$4:$P$1376</v>
      </c>
      <c r="CV47" s="91" t="str">
        <f>VLOOKUP($CS47,$CU$3:CV$8,2,FALSE)</f>
        <v>$I$230:$I$439</v>
      </c>
      <c r="CW47" s="91" t="str">
        <f>VLOOKUP($CS47,$CU$3:CW$8,3,FALSE)</f>
        <v>$I$471:$I$735</v>
      </c>
      <c r="CX47" s="91" t="str">
        <f>VLOOKUP($CS47,$CU$3:CX$8,4,FALSE)</f>
        <v>$I$736:$I$826</v>
      </c>
      <c r="CY47" s="91" t="str">
        <f>VLOOKUP($CS47,$CU$3:CY$8,5,FALSE)</f>
        <v>$I$827:$I$891</v>
      </c>
      <c r="CZ47" s="91" t="str">
        <f>VLOOKUP($CS47,$CU$3:CZ$8,6,FALSE)</f>
        <v>$I$892:$I$960</v>
      </c>
      <c r="DA47" s="91" t="str">
        <f>VLOOKUP($CS47,$CU$3:DA$8,7,FALSE)</f>
        <v>$I$1055:$I$1066</v>
      </c>
      <c r="DB47" s="91" t="str">
        <f>VLOOKUP($CS47,$CU$3:DB$8,8,FALSE)</f>
        <v>$I$1043:$I$1054</v>
      </c>
      <c r="DC47" s="91" t="str">
        <f>VLOOKUP($CS47,$CU$3:DC$8,8,FALSE)</f>
        <v>$I$1043:$I$1054</v>
      </c>
      <c r="DD47" s="91" t="str">
        <f>VLOOKUP($CS47,$CU$3:DD$8,8,FALSE)</f>
        <v>$I$1043:$I$1054</v>
      </c>
      <c r="DE47" s="91" t="str">
        <f>VLOOKUP($CS47,$CU$3:DE$8,8,FALSE)</f>
        <v>$I$1043:$I$1054</v>
      </c>
      <c r="DF47" s="91" t="str">
        <f>VLOOKUP($CS47,$CU$3:DF$8,8,FALSE)</f>
        <v>$I$1043:$I$1054</v>
      </c>
      <c r="DG47">
        <f>COUNTIF($CV$10:CV47,"&lt;&gt;"&amp;"")</f>
        <v>38</v>
      </c>
      <c r="DI47">
        <f t="shared" si="6"/>
        <v>1</v>
      </c>
      <c r="DJ47">
        <f t="shared" ca="1" si="7"/>
        <v>1</v>
      </c>
    </row>
    <row r="48" spans="13:114" x14ac:dyDescent="0.25">
      <c r="M48">
        <f>Worksheet!Y43</f>
        <v>1.4</v>
      </c>
      <c r="N48">
        <f t="shared" ca="1" si="8"/>
        <v>0.23</v>
      </c>
      <c r="O48" s="159" t="str">
        <f t="shared" ca="1" si="1"/>
        <v>0.23</v>
      </c>
      <c r="Q48" t="s">
        <v>1839</v>
      </c>
      <c r="R48" t="str">
        <f>IF(Worksheet!J43=$S$2,$S$2,IF(Worksheet!J43=$S$3,$S$3,$S$1))</f>
        <v>5502A</v>
      </c>
      <c r="S48" s="54" t="str">
        <f t="shared" ca="1" si="10"/>
        <v>0.23 °C</v>
      </c>
      <c r="T48" s="50">
        <f t="shared" si="40"/>
        <v>0.1</v>
      </c>
      <c r="U48" s="55">
        <f>IF(Worksheet!V43="%",ABS(Worksheet!AC43),ABS(Worksheet!X43))</f>
        <v>40</v>
      </c>
      <c r="V48" s="121" t="str">
        <f>IF(Worksheet!V43="%",Worksheet!AD43,Worksheet!V43)</f>
        <v>°C</v>
      </c>
      <c r="W48" s="55" t="str">
        <f>IF(Worksheet!V43="%","",IF(Worksheet!AC43&lt;&gt;"",Worksheet!AC43,""))</f>
        <v/>
      </c>
      <c r="X48" s="55" t="str">
        <f>IF(Worksheet!V43="%","",IF(Worksheet!AD43&lt;&gt;"",Worksheet!AD43,""))</f>
        <v/>
      </c>
      <c r="Y48" s="53" t="str">
        <f t="shared" si="41"/>
        <v/>
      </c>
      <c r="Z48" s="53" t="str">
        <f t="shared" si="80"/>
        <v>CD</v>
      </c>
      <c r="AA48" s="53" t="s">
        <v>2452</v>
      </c>
      <c r="AB48" s="53" t="s">
        <v>1815</v>
      </c>
      <c r="AC48" s="53" t="str">
        <f>IF(Worksheet!I43&lt;&gt;"",Worksheet!I43,"")</f>
        <v/>
      </c>
      <c r="AD48" s="53" t="str">
        <f t="shared" si="82"/>
        <v/>
      </c>
      <c r="AE48" s="104" t="str">
        <f t="shared" si="14"/>
        <v>CDK</v>
      </c>
      <c r="AF48" s="104">
        <f ca="1">HLOOKUP(AE48,$AH$10:BA48,COUNTIF($AE$7:AE48,"&lt;&gt;"&amp;""),FALSE)</f>
        <v>-25</v>
      </c>
      <c r="AG48" s="61">
        <f t="shared" si="43"/>
        <v>40</v>
      </c>
      <c r="AH48" s="91">
        <f ca="1">VLOOKUP($AG48,INDIRECT(CONCATENATE($CS48,"!",VLOOKUP($CS48,$AG$3:AH$8,AH$2,FALSE))),1,TRUE)</f>
        <v>33</v>
      </c>
      <c r="AI48" s="91">
        <f ca="1">VLOOKUP($AG48,INDIRECT(CONCATENATE($CS48,"!",VLOOKUP($CS48,$AG$3:AI$8,AI$2,FALSE))),1,TRUE)</f>
        <v>33</v>
      </c>
      <c r="AJ48" s="91">
        <f ca="1">VLOOKUP($AG48,INDIRECT(CONCATENATE($CS48,"!",VLOOKUP($CS48,$AG$3:AJ$8,AJ$2,FALSE))),1,TRUE)</f>
        <v>20.5</v>
      </c>
      <c r="AK48" s="91">
        <f ca="1">VLOOKUP($AG48,INDIRECT(CONCATENATE($CS48,"!",VLOOKUP($CS48,$AG$3:AK$8,AK$2,FALSE))),1,TRUE)</f>
        <v>11</v>
      </c>
      <c r="AL48" s="91">
        <f ca="1">VLOOKUP($AG48,INDIRECT(CONCATENATE($CS48,"!",VLOOKUP($CS48,$AG$3:AL$8,AL$2,FALSE))),1,TRUE)</f>
        <v>33</v>
      </c>
      <c r="AM48" s="91">
        <f ca="1">VLOOKUP($AG48,INDIRECT(CONCATENATE($CS48,"!",VLOOKUP($CS48,$AG$3:AM$8,AM$2,FALSE))),1,TRUE)</f>
        <v>33</v>
      </c>
      <c r="AN48" s="91">
        <f ca="1">VLOOKUP($AG48,INDIRECT(CONCATENATE($CS48,"!",VLOOKUP($CS48,$AG$3:AN$8,AN$2,FALSE))),1,TRUE)</f>
        <v>12</v>
      </c>
      <c r="AO48" s="91">
        <f ca="1">VLOOKUP($AG48,INDIRECT(CONCATENATE($CS48,"!",VLOOKUP($CS48,$AG$3:AO$8,AO$2,FALSE))),1,TRUE)</f>
        <v>30</v>
      </c>
      <c r="AP48" s="91">
        <f ca="1">VLOOKUP($AG48,INDIRECT(CONCATENATE($CS48,"!",VLOOKUP($CS48,$AG$3:AP$8,AP$2,FALSE))),1,TRUE)</f>
        <v>20</v>
      </c>
      <c r="AQ48" s="91" t="e">
        <f ca="1">VLOOKUP($AG48,INDIRECT(CONCATENATE($CS48,"!",VLOOKUP($CS48,$AG$3:AQ$8,AQ$2,FALSE))),1,TRUE)</f>
        <v>#N/A</v>
      </c>
      <c r="AR48" s="91">
        <f ca="1">VLOOKUP($AG48,INDIRECT(CONCATENATE($CS48,"!",VLOOKUP($CS48,$AG$3:AR$8,AR$2,FALSE))),1,TRUE)</f>
        <v>30</v>
      </c>
      <c r="AS48" s="91">
        <f ca="1">VLOOKUP($AG48,INDIRECT(CONCATENATE($CS48,"!",VLOOKUP($CS48,$AG$3:AS$8,AS$2,FALSE))),1,TRUE)</f>
        <v>22</v>
      </c>
      <c r="AT48" s="91" t="e">
        <f ca="1">VLOOKUP($AG48,INDIRECT(CONCATENATE($CS48,"!",VLOOKUP($CS48,$AG$3:AT$8,AT$2,FALSE))),1,TRUE)</f>
        <v>#N/A</v>
      </c>
      <c r="AU48" s="91">
        <f ca="1">VLOOKUP($AG48,INDIRECT(CONCATENATE($CS48,"!",VLOOKUP($CS48,$AG$3:AU$8,AU$2,FALSE))),1,TRUE)</f>
        <v>-25</v>
      </c>
      <c r="AV48" s="91">
        <f ca="1">VLOOKUP($AG48,INDIRECT(CONCATENATE($CS48,"!",VLOOKUP($CS48,$AG$3:AV$8,AV$2,FALSE))),1,TRUE)</f>
        <v>-30</v>
      </c>
      <c r="AW48" s="91">
        <f ca="1">VLOOKUP($AG48,INDIRECT(CONCATENATE($CS48,"!",VLOOKUP($CS48,$AG$3:AW$8,AW$2,FALSE))),1,TRUE)</f>
        <v>-13</v>
      </c>
      <c r="AX48" s="91">
        <f ca="1">VLOOKUP($AG48,INDIRECT(CONCATENATE($CS48,"!",VLOOKUP($CS48,$AG$3:AX$8,AX$2,FALSE))),1,TRUE)</f>
        <v>-22</v>
      </c>
      <c r="AY48" s="91">
        <f ca="1">VLOOKUP($AG48,INDIRECT(CONCATENATE($CS48,"!",VLOOKUP($CS48,$AG$3:AY$8,AY$2,FALSE))),1,TRUE)</f>
        <v>10.9</v>
      </c>
      <c r="AZ48" s="91">
        <f ca="1">VLOOKUP($AG48,INDIRECT(CONCATENATE($CS48,"!",VLOOKUP($CS48,$AG$3:AZ$8,AZ$2,FALSE))),1,TRUE)</f>
        <v>10.9</v>
      </c>
      <c r="BA48" s="91"/>
      <c r="BB48" s="57">
        <f t="shared" si="48"/>
        <v>1</v>
      </c>
      <c r="BC48" s="53">
        <f t="shared" si="48"/>
        <v>1</v>
      </c>
      <c r="BD48" s="53">
        <f t="shared" si="49"/>
        <v>1</v>
      </c>
      <c r="BE48" s="53">
        <f t="shared" si="49"/>
        <v>1</v>
      </c>
      <c r="BF48" s="53">
        <f t="shared" si="18"/>
        <v>1</v>
      </c>
      <c r="BG48" s="53">
        <f t="shared" si="19"/>
        <v>1</v>
      </c>
      <c r="BH48" s="53">
        <f t="shared" si="20"/>
        <v>1</v>
      </c>
      <c r="BI48" s="53">
        <f t="shared" si="47"/>
        <v>1</v>
      </c>
      <c r="BJ48" s="53">
        <f t="shared" si="47"/>
        <v>1</v>
      </c>
      <c r="BK48" s="53">
        <f t="shared" si="47"/>
        <v>1</v>
      </c>
      <c r="BL48" s="53">
        <f t="shared" si="47"/>
        <v>1</v>
      </c>
      <c r="BM48" s="53">
        <f t="shared" si="47"/>
        <v>1</v>
      </c>
      <c r="BN48" s="53">
        <f t="shared" si="47"/>
        <v>1</v>
      </c>
      <c r="BO48" s="53">
        <f t="shared" si="47"/>
        <v>1</v>
      </c>
      <c r="BP48" s="53">
        <f t="shared" si="47"/>
        <v>1</v>
      </c>
      <c r="BQ48" s="53">
        <f t="shared" si="47"/>
        <v>1</v>
      </c>
      <c r="BR48" s="53">
        <f t="shared" si="47"/>
        <v>1</v>
      </c>
      <c r="BS48" s="53">
        <f t="shared" si="79"/>
        <v>1</v>
      </c>
      <c r="BT48" s="53">
        <f t="shared" si="79"/>
        <v>1</v>
      </c>
      <c r="BV48" s="50">
        <f>HLOOKUP(AE48,$BB$10:BU48,COUNTIF($AE$7:AE48,"&lt;&gt;"&amp;""),FALSE)</f>
        <v>1</v>
      </c>
      <c r="BW48" s="53">
        <f t="shared" si="22"/>
        <v>1</v>
      </c>
      <c r="BX48" s="50" t="str">
        <f t="shared" si="38"/>
        <v/>
      </c>
      <c r="BY48" s="105" t="str">
        <f ca="1">IF(OR(AE48=$BC$10,AE48=$BE$10,AE48=$BL$10,AE48=$BM$10,AE48=$BN$10),VLOOKUP(BX48,INDIRECT(CONCATENATE(CS48,"!",HLOOKUP(AE48,$CV$10:CZ48,DG48,FALSE))),1,TRUE),"")</f>
        <v/>
      </c>
      <c r="BZ48" s="91">
        <f t="shared" ca="1" si="23"/>
        <v>0.22869477122874926</v>
      </c>
      <c r="CA48" s="91">
        <f t="shared" ca="1" si="24"/>
        <v>0</v>
      </c>
      <c r="CB48" s="91">
        <f t="shared" ca="1" si="25"/>
        <v>0.21852515769698472</v>
      </c>
      <c r="CC48" s="91">
        <f t="shared" ca="1" si="26"/>
        <v>0</v>
      </c>
      <c r="CD48" s="91">
        <f t="shared" ca="1" si="27"/>
        <v>1</v>
      </c>
      <c r="CE48" s="58">
        <f>Worksheet!L43</f>
        <v>0</v>
      </c>
      <c r="CF48" s="58">
        <f>Worksheet!M43</f>
        <v>0</v>
      </c>
      <c r="CG48" s="58">
        <f>Worksheet!N43</f>
        <v>0</v>
      </c>
      <c r="CH48" s="58">
        <f>Worksheet!O43</f>
        <v>0</v>
      </c>
      <c r="CI48" s="58">
        <f>Worksheet!P43</f>
        <v>0</v>
      </c>
      <c r="CJ48" s="120">
        <f t="shared" ca="1" si="28"/>
        <v>0</v>
      </c>
      <c r="CK48" s="120">
        <f t="shared" ca="1" si="29"/>
        <v>0</v>
      </c>
      <c r="CL48" s="120">
        <f t="shared" ca="1" si="30"/>
        <v>0</v>
      </c>
      <c r="CM48" s="120">
        <f t="shared" ca="1" si="31"/>
        <v>0</v>
      </c>
      <c r="CN48" s="120">
        <f t="shared" ca="1" si="32"/>
        <v>0</v>
      </c>
      <c r="CO48" s="91" t="str">
        <f t="shared" ca="1" si="44"/>
        <v>°C</v>
      </c>
      <c r="CP48" s="92" t="str">
        <f>Worksheet!T43</f>
        <v>0.1</v>
      </c>
      <c r="CQ48" t="str">
        <f t="shared" si="34"/>
        <v>0.1</v>
      </c>
      <c r="CR48" s="103">
        <f t="shared" si="45"/>
        <v>0.1</v>
      </c>
      <c r="CS48" t="str">
        <f t="shared" si="36"/>
        <v>Standard1</v>
      </c>
      <c r="CU48" s="99" t="str">
        <f t="shared" ca="1" si="46"/>
        <v>$B$4:$P$1376</v>
      </c>
      <c r="CV48" s="91" t="str">
        <f>VLOOKUP($CS48,$CU$3:CV$8,2,FALSE)</f>
        <v>$I$230:$I$439</v>
      </c>
      <c r="CW48" s="91" t="str">
        <f>VLOOKUP($CS48,$CU$3:CW$8,3,FALSE)</f>
        <v>$I$471:$I$735</v>
      </c>
      <c r="CX48" s="91" t="str">
        <f>VLOOKUP($CS48,$CU$3:CX$8,4,FALSE)</f>
        <v>$I$736:$I$826</v>
      </c>
      <c r="CY48" s="91" t="str">
        <f>VLOOKUP($CS48,$CU$3:CY$8,5,FALSE)</f>
        <v>$I$827:$I$891</v>
      </c>
      <c r="CZ48" s="91" t="str">
        <f>VLOOKUP($CS48,$CU$3:CZ$8,6,FALSE)</f>
        <v>$I$892:$I$960</v>
      </c>
      <c r="DA48" s="91" t="str">
        <f>VLOOKUP($CS48,$CU$3:DA$8,7,FALSE)</f>
        <v>$I$1055:$I$1066</v>
      </c>
      <c r="DB48" s="91" t="str">
        <f>VLOOKUP($CS48,$CU$3:DB$8,8,FALSE)</f>
        <v>$I$1043:$I$1054</v>
      </c>
      <c r="DC48" s="91" t="str">
        <f>VLOOKUP($CS48,$CU$3:DC$8,8,FALSE)</f>
        <v>$I$1043:$I$1054</v>
      </c>
      <c r="DD48" s="91" t="str">
        <f>VLOOKUP($CS48,$CU$3:DD$8,8,FALSE)</f>
        <v>$I$1043:$I$1054</v>
      </c>
      <c r="DE48" s="91" t="str">
        <f>VLOOKUP($CS48,$CU$3:DE$8,8,FALSE)</f>
        <v>$I$1043:$I$1054</v>
      </c>
      <c r="DF48" s="91" t="str">
        <f>VLOOKUP($CS48,$CU$3:DF$8,8,FALSE)</f>
        <v>$I$1043:$I$1054</v>
      </c>
      <c r="DG48">
        <f>COUNTIF($CV$10:CV48,"&lt;&gt;"&amp;"")</f>
        <v>39</v>
      </c>
      <c r="DI48">
        <f t="shared" si="6"/>
        <v>1</v>
      </c>
      <c r="DJ48">
        <f ca="1">IF(LEFT(CO48,1)="p",0.000000000001,IF(LEFT(CO48,1)="n",0.000000001,IF(LEFT(CO48,1)="µ",0.000001,IF(EXACT(LEFT(CO48,1),"m")=TRUE,0.001,IF(OR(CO48="V",CO48="A",CO48="Ω",CO48="Hz",CO48="F",CO48="°F",CO48="°C",CO48="WDC",CO48="WAC"),1,IF(LEFT(CO48,1)="k",1000,IF(EXACT(LEFT(CO48,1),"M")=TRUE,1000000,"ERROR")))))))</f>
        <v>1</v>
      </c>
    </row>
    <row r="49" spans="13:114" x14ac:dyDescent="0.25">
      <c r="M49">
        <f>Worksheet!Y44</f>
        <v>5</v>
      </c>
      <c r="N49">
        <f t="shared" ca="1" si="8"/>
        <v>0.31</v>
      </c>
      <c r="O49" s="159" t="str">
        <f t="shared" ca="1" si="1"/>
        <v>0.31</v>
      </c>
      <c r="Q49" t="s">
        <v>1841</v>
      </c>
      <c r="R49" t="str">
        <f>IF(Worksheet!J44=$S$2,$S$2,IF(Worksheet!J44=$S$3,$S$3,$S$1))</f>
        <v>5502A</v>
      </c>
      <c r="S49" s="54" t="str">
        <f t="shared" ca="1" si="10"/>
        <v>0.31 °C</v>
      </c>
      <c r="T49" s="50">
        <f t="shared" si="40"/>
        <v>0.1</v>
      </c>
      <c r="U49" s="55">
        <f>IF(Worksheet!V44="%",ABS(Worksheet!AC44),ABS(Worksheet!X44))</f>
        <v>400</v>
      </c>
      <c r="V49" s="121" t="str">
        <f>IF(Worksheet!V44="%",Worksheet!AD44,Worksheet!V44)</f>
        <v>°C</v>
      </c>
      <c r="W49" s="55" t="str">
        <f>IF(Worksheet!V44="%","",IF(Worksheet!AC44&lt;&gt;"",Worksheet!AC44,""))</f>
        <v/>
      </c>
      <c r="X49" s="55" t="str">
        <f>IF(Worksheet!V44="%","",IF(Worksheet!AD44&lt;&gt;"",Worksheet!AD44,""))</f>
        <v/>
      </c>
      <c r="Y49" s="53" t="str">
        <f t="shared" si="41"/>
        <v/>
      </c>
      <c r="Z49" s="53" t="str">
        <f t="shared" si="80"/>
        <v>CD</v>
      </c>
      <c r="AA49" s="53" t="s">
        <v>2452</v>
      </c>
      <c r="AB49" s="53" t="s">
        <v>1815</v>
      </c>
      <c r="AC49" s="53" t="str">
        <f>IF(Worksheet!I44&lt;&gt;"",Worksheet!I44,"")</f>
        <v/>
      </c>
      <c r="AD49" s="53" t="str">
        <f t="shared" si="82"/>
        <v/>
      </c>
      <c r="AE49" s="104" t="str">
        <f t="shared" si="14"/>
        <v>CDK</v>
      </c>
      <c r="AF49" s="104">
        <f ca="1">HLOOKUP(AE49,$AH$10:BA49,COUNTIF($AE$7:AE49,"&lt;&gt;"&amp;""),FALSE)</f>
        <v>120</v>
      </c>
      <c r="AG49" s="61">
        <f t="shared" si="43"/>
        <v>400</v>
      </c>
      <c r="AH49" s="91">
        <f ca="1">VLOOKUP($AG49,INDIRECT(CONCATENATE($CS49,"!",VLOOKUP($CS49,$AG$3:AH$8,AH$2,FALSE))),1,TRUE)</f>
        <v>330</v>
      </c>
      <c r="AI49" s="91">
        <f ca="1">VLOOKUP($AG49,INDIRECT(CONCATENATE($CS49,"!",VLOOKUP($CS49,$AG$3:AI$8,AI$2,FALSE))),1,TRUE)</f>
        <v>330</v>
      </c>
      <c r="AJ49" s="91">
        <f ca="1">VLOOKUP($AG49,INDIRECT(CONCATENATE($CS49,"!",VLOOKUP($CS49,$AG$3:AJ$8,AJ$2,FALSE))),1,TRUE)</f>
        <v>20.5</v>
      </c>
      <c r="AK49" s="91">
        <f ca="1">VLOOKUP($AG49,INDIRECT(CONCATENATE($CS49,"!",VLOOKUP($CS49,$AG$3:AK$8,AK$2,FALSE))),1,TRUE)</f>
        <v>11</v>
      </c>
      <c r="AL49" s="91">
        <f ca="1">VLOOKUP($AG49,INDIRECT(CONCATENATE($CS49,"!",VLOOKUP($CS49,$AG$3:AL$8,AL$2,FALSE))),1,TRUE)</f>
        <v>330</v>
      </c>
      <c r="AM49" s="91">
        <f ca="1">VLOOKUP($AG49,INDIRECT(CONCATENATE($CS49,"!",VLOOKUP($CS49,$AG$3:AM$8,AM$2,FALSE))),1,TRUE)</f>
        <v>110</v>
      </c>
      <c r="AN49" s="91">
        <f ca="1">VLOOKUP($AG49,INDIRECT(CONCATENATE($CS49,"!",VLOOKUP($CS49,$AG$3:AN$8,AN$2,FALSE))),1,TRUE)</f>
        <v>120</v>
      </c>
      <c r="AO49" s="91">
        <f ca="1">VLOOKUP($AG49,INDIRECT(CONCATENATE($CS49,"!",VLOOKUP($CS49,$AG$3:AO$8,AO$2,FALSE))),1,TRUE)</f>
        <v>205</v>
      </c>
      <c r="AP49" s="91">
        <f ca="1">VLOOKUP($AG49,INDIRECT(CONCATENATE($CS49,"!",VLOOKUP($CS49,$AG$3:AP$8,AP$2,FALSE))),1,TRUE)</f>
        <v>220</v>
      </c>
      <c r="AQ49" s="91">
        <f ca="1">VLOOKUP($AG49,INDIRECT(CONCATENATE($CS49,"!",VLOOKUP($CS49,$AG$3:AQ$8,AQ$2,FALSE))),1,TRUE)</f>
        <v>150</v>
      </c>
      <c r="AR49" s="91">
        <f ca="1">VLOOKUP($AG49,INDIRECT(CONCATENATE($CS49,"!",VLOOKUP($CS49,$AG$3:AR$8,AR$2,FALSE))),1,TRUE)</f>
        <v>110</v>
      </c>
      <c r="AS49" s="91">
        <f ca="1">VLOOKUP($AG49,INDIRECT(CONCATENATE($CS49,"!",VLOOKUP($CS49,$AG$3:AS$8,AS$2,FALSE))),1,TRUE)</f>
        <v>220</v>
      </c>
      <c r="AT49" s="91">
        <f ca="1">VLOOKUP($AG49,INDIRECT(CONCATENATE($CS49,"!",VLOOKUP($CS49,$AG$3:AT$8,AT$2,FALSE))),1,TRUE)</f>
        <v>150</v>
      </c>
      <c r="AU49" s="91">
        <f ca="1">VLOOKUP($AG49,INDIRECT(CONCATENATE($CS49,"!",VLOOKUP($CS49,$AG$3:AU$8,AU$2,FALSE))),1,TRUE)</f>
        <v>120</v>
      </c>
      <c r="AV49" s="91">
        <f ca="1">VLOOKUP($AG49,INDIRECT(CONCATENATE($CS49,"!",VLOOKUP($CS49,$AG$3:AV$8,AV$2,FALSE))),1,TRUE)</f>
        <v>150</v>
      </c>
      <c r="AW49" s="91">
        <f ca="1">VLOOKUP($AG49,INDIRECT(CONCATENATE($CS49,"!",VLOOKUP($CS49,$AG$3:AW$8,AW$2,FALSE))),1,TRUE)</f>
        <v>248</v>
      </c>
      <c r="AX49" s="91">
        <f ca="1">VLOOKUP($AG49,INDIRECT(CONCATENATE($CS49,"!",VLOOKUP($CS49,$AG$3:AX$8,AX$2,FALSE))),1,TRUE)</f>
        <v>302</v>
      </c>
      <c r="AY49" s="91">
        <f ca="1">VLOOKUP($AG49,INDIRECT(CONCATENATE($CS49,"!",VLOOKUP($CS49,$AG$3:AY$8,AY$2,FALSE))),1,TRUE)</f>
        <v>330</v>
      </c>
      <c r="AZ49" s="91">
        <f ca="1">VLOOKUP($AG49,INDIRECT(CONCATENATE($CS49,"!",VLOOKUP($CS49,$AG$3:AZ$8,AZ$2,FALSE))),1,TRUE)</f>
        <v>363</v>
      </c>
      <c r="BA49" s="91"/>
      <c r="BB49" s="57">
        <f t="shared" si="48"/>
        <v>1</v>
      </c>
      <c r="BC49" s="53">
        <f t="shared" si="48"/>
        <v>1</v>
      </c>
      <c r="BD49" s="53">
        <f t="shared" si="49"/>
        <v>1</v>
      </c>
      <c r="BE49" s="53">
        <f t="shared" si="49"/>
        <v>1</v>
      </c>
      <c r="BF49" s="53">
        <f t="shared" si="18"/>
        <v>1</v>
      </c>
      <c r="BG49" s="53">
        <f t="shared" si="19"/>
        <v>1</v>
      </c>
      <c r="BH49" s="53">
        <f t="shared" si="20"/>
        <v>1</v>
      </c>
      <c r="BI49" s="53">
        <f t="shared" si="47"/>
        <v>1</v>
      </c>
      <c r="BJ49" s="53">
        <f t="shared" si="47"/>
        <v>1</v>
      </c>
      <c r="BK49" s="53">
        <f t="shared" si="47"/>
        <v>1</v>
      </c>
      <c r="BL49" s="53">
        <f t="shared" si="47"/>
        <v>1</v>
      </c>
      <c r="BM49" s="53">
        <f t="shared" si="47"/>
        <v>1</v>
      </c>
      <c r="BN49" s="53">
        <f t="shared" si="47"/>
        <v>1</v>
      </c>
      <c r="BO49" s="53">
        <f t="shared" si="47"/>
        <v>1</v>
      </c>
      <c r="BP49" s="53">
        <f t="shared" si="47"/>
        <v>1</v>
      </c>
      <c r="BQ49" s="53">
        <f t="shared" si="47"/>
        <v>1</v>
      </c>
      <c r="BR49" s="53">
        <f t="shared" si="47"/>
        <v>1</v>
      </c>
      <c r="BS49" s="53">
        <f t="shared" si="79"/>
        <v>1</v>
      </c>
      <c r="BT49" s="53">
        <f t="shared" si="79"/>
        <v>1</v>
      </c>
      <c r="BV49" s="50">
        <f>HLOOKUP(AE49,$BB$10:BU49,COUNTIF($AE$7:AE49,"&lt;&gt;"&amp;""),FALSE)</f>
        <v>1</v>
      </c>
      <c r="BW49" s="53">
        <f t="shared" si="22"/>
        <v>1</v>
      </c>
      <c r="BX49" s="50" t="str">
        <f t="shared" si="38"/>
        <v/>
      </c>
      <c r="BY49" s="105" t="str">
        <f ca="1">IF(OR(AE49=$BC$10,AE49=$BE$10,AE49=$BL$10,AE49=$BM$10,AE49=$BN$10),VLOOKUP(BX49,INDIRECT(CONCATENATE(CS49,"!",HLOOKUP(AE49,$CV$10:CZ49,DG49,FALSE))),1,TRUE),"")</f>
        <v/>
      </c>
      <c r="BZ49" s="91">
        <f t="shared" ca="1" si="23"/>
        <v>0.31026319266530111</v>
      </c>
      <c r="CA49" s="91">
        <f t="shared" ca="1" si="24"/>
        <v>0</v>
      </c>
      <c r="CB49" s="91">
        <f t="shared" ca="1" si="25"/>
        <v>0.30757852124919205</v>
      </c>
      <c r="CC49" s="91">
        <f t="shared" ca="1" si="26"/>
        <v>0</v>
      </c>
      <c r="CD49" s="91">
        <f t="shared" ca="1" si="27"/>
        <v>1</v>
      </c>
      <c r="CE49" s="58">
        <f>Worksheet!L44</f>
        <v>0</v>
      </c>
      <c r="CF49" s="58">
        <f>Worksheet!M44</f>
        <v>0</v>
      </c>
      <c r="CG49" s="58">
        <f>Worksheet!N44</f>
        <v>0</v>
      </c>
      <c r="CH49" s="58">
        <f>Worksheet!O44</f>
        <v>0</v>
      </c>
      <c r="CI49" s="58">
        <f>Worksheet!P44</f>
        <v>0</v>
      </c>
      <c r="CJ49" s="120">
        <f t="shared" ca="1" si="28"/>
        <v>0</v>
      </c>
      <c r="CK49" s="120">
        <f t="shared" ca="1" si="29"/>
        <v>0</v>
      </c>
      <c r="CL49" s="120">
        <f t="shared" ca="1" si="30"/>
        <v>0</v>
      </c>
      <c r="CM49" s="120">
        <f t="shared" ca="1" si="31"/>
        <v>0</v>
      </c>
      <c r="CN49" s="120">
        <f t="shared" ca="1" si="32"/>
        <v>0</v>
      </c>
      <c r="CO49" s="91" t="str">
        <f t="shared" ca="1" si="44"/>
        <v>°C</v>
      </c>
      <c r="CP49" s="92" t="str">
        <f>Worksheet!T44</f>
        <v>0.1</v>
      </c>
      <c r="CQ49" t="str">
        <f t="shared" si="34"/>
        <v>0.1</v>
      </c>
      <c r="CR49" s="103">
        <f t="shared" si="45"/>
        <v>0.1</v>
      </c>
      <c r="CS49" t="str">
        <f t="shared" si="36"/>
        <v>Standard1</v>
      </c>
      <c r="CU49" s="99" t="str">
        <f t="shared" ca="1" si="46"/>
        <v>$B$4:$P$1376</v>
      </c>
      <c r="CV49" s="91" t="str">
        <f>VLOOKUP($CS49,$CU$3:CV$8,2,FALSE)</f>
        <v>$I$230:$I$439</v>
      </c>
      <c r="CW49" s="91" t="str">
        <f>VLOOKUP($CS49,$CU$3:CW$8,3,FALSE)</f>
        <v>$I$471:$I$735</v>
      </c>
      <c r="CX49" s="91" t="str">
        <f>VLOOKUP($CS49,$CU$3:CX$8,4,FALSE)</f>
        <v>$I$736:$I$826</v>
      </c>
      <c r="CY49" s="91" t="str">
        <f>VLOOKUP($CS49,$CU$3:CY$8,5,FALSE)</f>
        <v>$I$827:$I$891</v>
      </c>
      <c r="CZ49" s="91" t="str">
        <f>VLOOKUP($CS49,$CU$3:CZ$8,6,FALSE)</f>
        <v>$I$892:$I$960</v>
      </c>
      <c r="DA49" s="91" t="str">
        <f>VLOOKUP($CS49,$CU$3:DA$8,7,FALSE)</f>
        <v>$I$1055:$I$1066</v>
      </c>
      <c r="DB49" s="91" t="str">
        <f>VLOOKUP($CS49,$CU$3:DB$8,8,FALSE)</f>
        <v>$I$1043:$I$1054</v>
      </c>
      <c r="DC49" s="91" t="str">
        <f>VLOOKUP($CS49,$CU$3:DC$8,8,FALSE)</f>
        <v>$I$1043:$I$1054</v>
      </c>
      <c r="DD49" s="91" t="str">
        <f>VLOOKUP($CS49,$CU$3:DD$8,8,FALSE)</f>
        <v>$I$1043:$I$1054</v>
      </c>
      <c r="DE49" s="91" t="str">
        <f>VLOOKUP($CS49,$CU$3:DE$8,8,FALSE)</f>
        <v>$I$1043:$I$1054</v>
      </c>
      <c r="DF49" s="91" t="str">
        <f>VLOOKUP($CS49,$CU$3:DF$8,8,FALSE)</f>
        <v>$I$1043:$I$1054</v>
      </c>
      <c r="DG49">
        <f>COUNTIF($CV$10:CV49,"&lt;&gt;"&amp;"")</f>
        <v>40</v>
      </c>
      <c r="DI49">
        <f t="shared" si="6"/>
        <v>1</v>
      </c>
      <c r="DJ49">
        <f t="shared" ref="DJ49:DJ112" ca="1" si="83">IF(LEFT(CO49,1)="p",0.000000000001,IF(LEFT(CO49,1)="n",0.000000001,IF(LEFT(CO49,1)="µ",0.000001,IF(EXACT(LEFT(CO49,1),"m")=TRUE,0.001,IF(OR(CO49="V",CO49="A",CO49="Ω",CO49="Hz",CO49="F",CO49="°F",CO49="°C",CO49="WDC",CO49="WAC"),1,IF(LEFT(CO49,1)="k",1000,IF(EXACT(LEFT(CO49,1),"M")=TRUE,1000000,"ERROR")))))))</f>
        <v>1</v>
      </c>
    </row>
    <row r="50" spans="13:114" x14ac:dyDescent="0.25">
      <c r="M50">
        <f>Worksheet!Y45</f>
        <v>0</v>
      </c>
      <c r="N50">
        <f t="shared" ca="1" si="8"/>
        <v>0</v>
      </c>
      <c r="O50" s="159" t="str">
        <f t="shared" ca="1" si="1"/>
        <v>*</v>
      </c>
      <c r="Q50" s="53" t="e">
        <f t="shared" ca="1" si="39"/>
        <v>#N/A</v>
      </c>
      <c r="R50" t="str">
        <f>IF(Worksheet!J45=$S$2,$S$2,IF(Worksheet!J45=$S$3,$S$3,$S$1))</f>
        <v>5502A</v>
      </c>
      <c r="S50" s="54" t="str">
        <f t="shared" ca="1" si="10"/>
        <v>*</v>
      </c>
      <c r="T50" s="50" t="e">
        <f t="shared" ref="T50:T100" si="84">CR50</f>
        <v>#N/A</v>
      </c>
      <c r="U50" s="55">
        <f>IF(Worksheet!V45="%",ABS(Worksheet!AC45),ABS(Worksheet!X45))</f>
        <v>0</v>
      </c>
      <c r="V50" s="121">
        <f>IF(Worksheet!V45="%",Worksheet!AD45,Worksheet!V45)</f>
        <v>0</v>
      </c>
      <c r="W50" s="55" t="str">
        <f>IF(Worksheet!V45="%","",IF(Worksheet!AC45&lt;&gt;"",Worksheet!AC45,""))</f>
        <v/>
      </c>
      <c r="X50" s="55" t="str">
        <f>IF(Worksheet!V45="%","",IF(Worksheet!AD45&lt;&gt;"",Worksheet!AD45,""))</f>
        <v/>
      </c>
      <c r="Y50" s="53" t="str">
        <f t="shared" ref="Y50:Y100" si="85">IF(OR(LEFT(RIGHT(V50,2),1)="°",LEFT(RIGHT(V50,2),1)="Ω",LEFT(RIGHT(V50,2),1)=Z50),"",LEFT(RIGHT(V50,2),1))</f>
        <v/>
      </c>
      <c r="Z50" s="53" t="str">
        <f t="shared" si="80"/>
        <v>0</v>
      </c>
      <c r="AA50" s="53" t="str">
        <f t="shared" ref="AA50:AA100" si="86">IF(X50&lt;&gt;"","AC","DC")</f>
        <v>DC</v>
      </c>
      <c r="AB50" s="53" t="str">
        <f t="shared" si="81"/>
        <v>DC0</v>
      </c>
      <c r="AC50" s="53" t="str">
        <f>IF(Worksheet!I45&lt;&gt;"",Worksheet!I45,"")</f>
        <v/>
      </c>
      <c r="AD50" s="53" t="str">
        <f t="shared" si="82"/>
        <v/>
      </c>
      <c r="AE50" s="104" t="str">
        <f t="shared" ref="AE50:AE100" si="87">IF(AD50&lt;&gt;"",AD50,AB50)</f>
        <v>DC0</v>
      </c>
      <c r="AF50" s="104" t="e">
        <f>HLOOKUP(AE50,$AH$10:BA50,COUNTIF($AE$7:AE50,"&lt;&gt;"&amp;""),FALSE)</f>
        <v>#N/A</v>
      </c>
      <c r="AG50" s="61" t="e">
        <f t="shared" ref="AG50:AG100" si="88">U50*BV50</f>
        <v>#N/A</v>
      </c>
      <c r="AH50" s="91" t="e">
        <f ca="1">VLOOKUP($AG50,INDIRECT(CONCATENATE($CS50,"!",VLOOKUP($CS50,$AG$3:AH$8,AH$2,FALSE))),1,TRUE)</f>
        <v>#N/A</v>
      </c>
      <c r="AI50" s="91" t="e">
        <f ca="1">VLOOKUP($AG50,INDIRECT(CONCATENATE($CS50,"!",VLOOKUP($CS50,$AG$3:AI$8,AI$2,FALSE))),1,TRUE)</f>
        <v>#N/A</v>
      </c>
      <c r="AJ50" s="91" t="e">
        <f ca="1">VLOOKUP($AG50,INDIRECT(CONCATENATE($CS50,"!",VLOOKUP($CS50,$AG$3:AJ$8,AJ$2,FALSE))),1,TRUE)</f>
        <v>#N/A</v>
      </c>
      <c r="AK50" s="91" t="e">
        <f ca="1">VLOOKUP($AG50,INDIRECT(CONCATENATE($CS50,"!",VLOOKUP($CS50,$AG$3:AK$8,AK$2,FALSE))),1,TRUE)</f>
        <v>#N/A</v>
      </c>
      <c r="AL50" s="91" t="e">
        <f ca="1">VLOOKUP($AG50,INDIRECT(CONCATENATE($CS50,"!",VLOOKUP($CS50,$AG$3:AL$8,AL$2,FALSE))),1,TRUE)</f>
        <v>#N/A</v>
      </c>
      <c r="AM50" s="91" t="e">
        <f ca="1">VLOOKUP($AG50,INDIRECT(CONCATENATE($CS50,"!",VLOOKUP($CS50,$AG$3:AM$8,AM$2,FALSE))),1,TRUE)</f>
        <v>#N/A</v>
      </c>
      <c r="AN50" s="91" t="e">
        <f ca="1">VLOOKUP($AG50,INDIRECT(CONCATENATE($CS50,"!",VLOOKUP($CS50,$AG$3:AN$8,AN$2,FALSE))),1,TRUE)</f>
        <v>#N/A</v>
      </c>
      <c r="AO50" s="91" t="e">
        <f ca="1">VLOOKUP($AG50,INDIRECT(CONCATENATE($CS50,"!",VLOOKUP($CS50,$AG$3:AO$8,AO$2,FALSE))),1,TRUE)</f>
        <v>#N/A</v>
      </c>
      <c r="AP50" s="91" t="e">
        <f ca="1">VLOOKUP($AG50,INDIRECT(CONCATENATE($CS50,"!",VLOOKUP($CS50,$AG$3:AP$8,AP$2,FALSE))),1,TRUE)</f>
        <v>#N/A</v>
      </c>
      <c r="AQ50" s="91" t="e">
        <f ca="1">VLOOKUP($AG50,INDIRECT(CONCATENATE($CS50,"!",VLOOKUP($CS50,$AG$3:AQ$8,AQ$2,FALSE))),1,TRUE)</f>
        <v>#N/A</v>
      </c>
      <c r="AR50" s="91" t="e">
        <f ca="1">VLOOKUP($AG50,INDIRECT(CONCATENATE($CS50,"!",VLOOKUP($CS50,$AG$3:AR$8,AR$2,FALSE))),1,TRUE)</f>
        <v>#N/A</v>
      </c>
      <c r="AS50" s="91" t="e">
        <f ca="1">VLOOKUP($AG50,INDIRECT(CONCATENATE($CS50,"!",VLOOKUP($CS50,$AG$3:AS$8,AS$2,FALSE))),1,TRUE)</f>
        <v>#N/A</v>
      </c>
      <c r="AT50" s="91" t="e">
        <f ca="1">VLOOKUP($AG50,INDIRECT(CONCATENATE($CS50,"!",VLOOKUP($CS50,$AG$3:AT$8,AT$2,FALSE))),1,TRUE)</f>
        <v>#N/A</v>
      </c>
      <c r="AU50" s="91" t="e">
        <f ca="1">VLOOKUP($AG50,INDIRECT(CONCATENATE($CS50,"!",VLOOKUP($CS50,$AG$3:AU$8,AU$2,FALSE))),1,TRUE)</f>
        <v>#N/A</v>
      </c>
      <c r="AV50" s="91" t="e">
        <f ca="1">VLOOKUP($AG50,INDIRECT(CONCATENATE($CS50,"!",VLOOKUP($CS50,$AG$3:AV$8,AV$2,FALSE))),1,TRUE)</f>
        <v>#N/A</v>
      </c>
      <c r="AW50" s="91" t="e">
        <f ca="1">VLOOKUP($AG50,INDIRECT(CONCATENATE($CS50,"!",VLOOKUP($CS50,$AG$3:AW$8,AW$2,FALSE))),1,TRUE)</f>
        <v>#N/A</v>
      </c>
      <c r="AX50" s="91" t="e">
        <f ca="1">VLOOKUP($AG50,INDIRECT(CONCATENATE($CS50,"!",VLOOKUP($CS50,$AG$3:AX$8,AX$2,FALSE))),1,TRUE)</f>
        <v>#N/A</v>
      </c>
      <c r="AY50" s="91" t="e">
        <f ca="1">VLOOKUP($AG50,INDIRECT(CONCATENATE($CS50,"!",VLOOKUP($CS50,$AG$3:AY$8,AY$2,FALSE))),1,TRUE)</f>
        <v>#N/A</v>
      </c>
      <c r="AZ50" s="91" t="e">
        <f ca="1">VLOOKUP($AG50,INDIRECT(CONCATENATE($CS50,"!",VLOOKUP($CS50,$AG$3:AZ$8,AZ$2,FALSE))),1,TRUE)</f>
        <v>#N/A</v>
      </c>
      <c r="BA50" s="91"/>
      <c r="BB50" s="57">
        <f t="shared" si="48"/>
        <v>1</v>
      </c>
      <c r="BC50" s="53">
        <f t="shared" si="48"/>
        <v>1</v>
      </c>
      <c r="BD50" s="53">
        <f t="shared" si="49"/>
        <v>1</v>
      </c>
      <c r="BE50" s="53">
        <f t="shared" si="49"/>
        <v>1</v>
      </c>
      <c r="BF50" s="53">
        <f t="shared" si="18"/>
        <v>1</v>
      </c>
      <c r="BG50" s="53">
        <f t="shared" si="19"/>
        <v>1</v>
      </c>
      <c r="BH50" s="53">
        <f t="shared" si="20"/>
        <v>1</v>
      </c>
      <c r="BI50" s="53">
        <f t="shared" si="47"/>
        <v>1</v>
      </c>
      <c r="BJ50" s="53">
        <f t="shared" si="47"/>
        <v>1</v>
      </c>
      <c r="BK50" s="53">
        <f t="shared" si="47"/>
        <v>1</v>
      </c>
      <c r="BL50" s="53">
        <f t="shared" si="47"/>
        <v>1</v>
      </c>
      <c r="BM50" s="53">
        <f t="shared" si="47"/>
        <v>1</v>
      </c>
      <c r="BN50" s="53">
        <f t="shared" si="47"/>
        <v>1</v>
      </c>
      <c r="BO50" s="53">
        <f t="shared" si="47"/>
        <v>1</v>
      </c>
      <c r="BP50" s="53">
        <f t="shared" si="47"/>
        <v>1</v>
      </c>
      <c r="BQ50" s="53">
        <f t="shared" si="47"/>
        <v>1</v>
      </c>
      <c r="BR50" s="53">
        <f t="shared" si="47"/>
        <v>1</v>
      </c>
      <c r="BS50" s="53">
        <f t="shared" si="79"/>
        <v>1</v>
      </c>
      <c r="BT50" s="53">
        <f t="shared" si="79"/>
        <v>1</v>
      </c>
      <c r="BV50" s="50" t="e">
        <f>HLOOKUP(AE50,$BB$10:BU50,COUNTIF($AE$7:AE50,"&lt;&gt;"&amp;""),FALSE)</f>
        <v>#N/A</v>
      </c>
      <c r="BW50" s="53">
        <f t="shared" si="22"/>
        <v>1</v>
      </c>
      <c r="BX50" s="50" t="str">
        <f t="shared" si="38"/>
        <v/>
      </c>
      <c r="BY50" s="105" t="str">
        <f ca="1">IF(OR(AE50=$BC$10,AE50=$BE$10,AE50=$BL$10,AE50=$BM$10,AE50=$BN$10),VLOOKUP(BX50,INDIRECT(CONCATENATE(CS50,"!",HLOOKUP(AE50,$CV$10:CZ50,DG50,FALSE))),1,TRUE),"")</f>
        <v/>
      </c>
      <c r="BZ50" s="91" t="e">
        <f t="shared" ref="BZ50:BZ100" ca="1" si="89">VLOOKUP(Q50,INDIRECT(CONCATENATE(CS50,"!",$CU50)),11,FALSE)</f>
        <v>#N/A</v>
      </c>
      <c r="CA50" s="91" t="e">
        <f t="shared" ref="CA50:CA100" ca="1" si="90">VLOOKUP(Q50,INDIRECT(CONCATENATE(CS50,"!",$CU50)),12,FALSE)</f>
        <v>#N/A</v>
      </c>
      <c r="CB50" s="91" t="e">
        <f t="shared" ref="CB50:CB100" ca="1" si="91">VLOOKUP(Q50,INDIRECT(CONCATENATE(CS50,"!",$CU50)),13,FALSE)</f>
        <v>#N/A</v>
      </c>
      <c r="CC50" s="91" t="e">
        <f t="shared" ref="CC50:CC100" ca="1" si="92">VLOOKUP(Q50,INDIRECT(CONCATENATE(CS50,"!",$CU50)),14,FALSE)</f>
        <v>#N/A</v>
      </c>
      <c r="CD50" s="91" t="e">
        <f t="shared" ref="CD50:CD100" ca="1" si="93">DI50/DJ50</f>
        <v>#VALUE!</v>
      </c>
      <c r="CE50" s="58">
        <f>Worksheet!L45</f>
        <v>0</v>
      </c>
      <c r="CF50" s="58">
        <f>Worksheet!M45</f>
        <v>0</v>
      </c>
      <c r="CG50" s="58">
        <f>Worksheet!N45</f>
        <v>0</v>
      </c>
      <c r="CH50" s="58">
        <f>Worksheet!O45</f>
        <v>0</v>
      </c>
      <c r="CI50" s="58">
        <f>Worksheet!P45</f>
        <v>0</v>
      </c>
      <c r="CJ50" s="120" t="e">
        <f t="shared" ref="CJ50:CJ100" ca="1" si="94">CE50*$CD50</f>
        <v>#VALUE!</v>
      </c>
      <c r="CK50" s="120" t="e">
        <f t="shared" ref="CK50:CK100" ca="1" si="95">CF50*$CD50</f>
        <v>#VALUE!</v>
      </c>
      <c r="CL50" s="120" t="e">
        <f t="shared" ref="CL50:CL100" ca="1" si="96">CG50*$CD50</f>
        <v>#VALUE!</v>
      </c>
      <c r="CM50" s="120" t="e">
        <f t="shared" ref="CM50:CM100" ca="1" si="97">CH50*$CD50</f>
        <v>#VALUE!</v>
      </c>
      <c r="CN50" s="120" t="e">
        <f t="shared" ref="CN50:CN100" ca="1" si="98">CI50*$CD50</f>
        <v>#VALUE!</v>
      </c>
      <c r="CO50" s="91" t="e">
        <f t="shared" ref="CO50:CO100" ca="1" si="99">VLOOKUP(Q50,INDIRECT(CONCATENATE(CS50,"!",$CU50)),7,FALSE)</f>
        <v>#N/A</v>
      </c>
      <c r="CP50" s="92">
        <f>Worksheet!T45</f>
        <v>0</v>
      </c>
      <c r="CQ50" t="str">
        <f t="shared" ref="CQ50:CQ100" si="100">CONCATENATE(LEFT(CP50,LEN(CP50)-1),1)</f>
        <v>1</v>
      </c>
      <c r="CR50" s="103" t="e">
        <f t="shared" ref="CR50:CR100" si="101">VALUE(CQ50)*BV50</f>
        <v>#N/A</v>
      </c>
      <c r="CS50" t="str">
        <f t="shared" si="36"/>
        <v>Standard1</v>
      </c>
      <c r="CU50" s="99" t="str">
        <f t="shared" ref="CU50:CU100" ca="1" si="102">ADDRESS(4,2,1)&amp;":"&amp;ADDRESS(COUNTIF(INDIRECT(CONCATENATE(CS50,"!","C:C")),"&lt;&gt;"&amp;""),16,1)</f>
        <v>$B$4:$P$1376</v>
      </c>
      <c r="CV50" s="91" t="str">
        <f>VLOOKUP($CS50,$CU$3:CV$8,2,FALSE)</f>
        <v>$I$230:$I$439</v>
      </c>
      <c r="CW50" s="91" t="str">
        <f>VLOOKUP($CS50,$CU$3:CW$8,3,FALSE)</f>
        <v>$I$471:$I$735</v>
      </c>
      <c r="CX50" s="91" t="str">
        <f>VLOOKUP($CS50,$CU$3:CX$8,4,FALSE)</f>
        <v>$I$736:$I$826</v>
      </c>
      <c r="CY50" s="91" t="str">
        <f>VLOOKUP($CS50,$CU$3:CY$8,5,FALSE)</f>
        <v>$I$827:$I$891</v>
      </c>
      <c r="CZ50" s="91" t="str">
        <f>VLOOKUP($CS50,$CU$3:CZ$8,6,FALSE)</f>
        <v>$I$892:$I$960</v>
      </c>
      <c r="DA50" s="91" t="str">
        <f>VLOOKUP($CS50,$CU$3:DA$8,7,FALSE)</f>
        <v>$I$1055:$I$1066</v>
      </c>
      <c r="DB50" s="91" t="str">
        <f>VLOOKUP($CS50,$CU$3:DB$8,8,FALSE)</f>
        <v>$I$1043:$I$1054</v>
      </c>
      <c r="DC50" s="91" t="str">
        <f>VLOOKUP($CS50,$CU$3:DC$8,8,FALSE)</f>
        <v>$I$1043:$I$1054</v>
      </c>
      <c r="DD50" s="91" t="str">
        <f>VLOOKUP($CS50,$CU$3:DD$8,8,FALSE)</f>
        <v>$I$1043:$I$1054</v>
      </c>
      <c r="DE50" s="91" t="str">
        <f>VLOOKUP($CS50,$CU$3:DE$8,8,FALSE)</f>
        <v>$I$1043:$I$1054</v>
      </c>
      <c r="DF50" s="91" t="str">
        <f>VLOOKUP($CS50,$CU$3:DF$8,8,FALSE)</f>
        <v>$I$1043:$I$1054</v>
      </c>
      <c r="DG50">
        <f>COUNTIF($CV$10:CV50,"&lt;&gt;"&amp;"")</f>
        <v>41</v>
      </c>
      <c r="DI50" t="str">
        <f t="shared" ref="DI50:DI100" si="103">IF(LEFT(V50,1)="p",0.000000000001,IF(LEFT(V50)="n",0.000000001,IF(LEFT(V50,1)="µ",0.000001,IF(EXACT(LEFT(V50),"m")=TRUE,0.001,IF(OR(V50="V",V50="A",V50="Ω",V50="O",V50="Hz",V50="F",V50="DGC",V50="DGF",V50="°F",V50="°C"),1,IF(EXACT(LEFT(V50,1),"k")=TRUE,1000,IF(EXACT(LEFT(V50,1),"M")=TRUE,1000000,"")))))))</f>
        <v/>
      </c>
      <c r="DJ50" t="e">
        <f t="shared" ca="1" si="83"/>
        <v>#N/A</v>
      </c>
    </row>
    <row r="51" spans="13:114" x14ac:dyDescent="0.25">
      <c r="M51">
        <f>Worksheet!Y46</f>
        <v>0</v>
      </c>
      <c r="N51">
        <f t="shared" ca="1" si="8"/>
        <v>0</v>
      </c>
      <c r="O51" s="159" t="str">
        <f t="shared" ca="1" si="1"/>
        <v>*</v>
      </c>
      <c r="Q51" s="53" t="e">
        <f t="shared" ca="1" si="39"/>
        <v>#N/A</v>
      </c>
      <c r="R51" t="str">
        <f>IF(Worksheet!J46=$S$2,$S$2,IF(Worksheet!J46=$S$3,$S$3,$S$1))</f>
        <v>5502A</v>
      </c>
      <c r="S51" s="54" t="str">
        <f t="shared" ca="1" si="10"/>
        <v>*</v>
      </c>
      <c r="T51" s="50" t="e">
        <f t="shared" si="84"/>
        <v>#N/A</v>
      </c>
      <c r="U51" s="55">
        <f>IF(Worksheet!V46="%",ABS(Worksheet!AC46),ABS(Worksheet!X46))</f>
        <v>0</v>
      </c>
      <c r="V51" s="121">
        <f>IF(Worksheet!V46="%",Worksheet!AD46,Worksheet!V46)</f>
        <v>0</v>
      </c>
      <c r="W51" s="55" t="str">
        <f>IF(Worksheet!V46="%","",IF(Worksheet!AC46&lt;&gt;"",Worksheet!AC46,""))</f>
        <v/>
      </c>
      <c r="X51" s="55" t="str">
        <f>IF(Worksheet!V46="%","",IF(Worksheet!AD46&lt;&gt;"",Worksheet!AD46,""))</f>
        <v/>
      </c>
      <c r="Y51" s="53" t="str">
        <f t="shared" si="85"/>
        <v/>
      </c>
      <c r="Z51" s="53" t="str">
        <f t="shared" si="80"/>
        <v>0</v>
      </c>
      <c r="AA51" s="53" t="str">
        <f t="shared" si="86"/>
        <v>DC</v>
      </c>
      <c r="AB51" s="53" t="str">
        <f t="shared" si="81"/>
        <v>DC0</v>
      </c>
      <c r="AC51" s="53" t="str">
        <f>IF(Worksheet!I46&lt;&gt;"",Worksheet!I46,"")</f>
        <v/>
      </c>
      <c r="AD51" s="53" t="str">
        <f t="shared" si="82"/>
        <v/>
      </c>
      <c r="AE51" s="104" t="str">
        <f t="shared" si="87"/>
        <v>DC0</v>
      </c>
      <c r="AF51" s="104" t="e">
        <f>HLOOKUP(AE51,$AH$10:BA51,COUNTIF($AE$7:AE51,"&lt;&gt;"&amp;""),FALSE)</f>
        <v>#N/A</v>
      </c>
      <c r="AG51" s="61" t="e">
        <f t="shared" si="88"/>
        <v>#N/A</v>
      </c>
      <c r="AH51" s="91" t="e">
        <f ca="1">VLOOKUP($AG51,INDIRECT(CONCATENATE($CS51,"!",VLOOKUP($CS51,$AG$3:AH$8,AH$2,FALSE))),1,TRUE)</f>
        <v>#N/A</v>
      </c>
      <c r="AI51" s="91" t="e">
        <f ca="1">VLOOKUP($AG51,INDIRECT(CONCATENATE($CS51,"!",VLOOKUP($CS51,$AG$3:AI$8,AI$2,FALSE))),1,TRUE)</f>
        <v>#N/A</v>
      </c>
      <c r="AJ51" s="91" t="e">
        <f ca="1">VLOOKUP($AG51,INDIRECT(CONCATENATE($CS51,"!",VLOOKUP($CS51,$AG$3:AJ$8,AJ$2,FALSE))),1,TRUE)</f>
        <v>#N/A</v>
      </c>
      <c r="AK51" s="91" t="e">
        <f ca="1">VLOOKUP($AG51,INDIRECT(CONCATENATE($CS51,"!",VLOOKUP($CS51,$AG$3:AK$8,AK$2,FALSE))),1,TRUE)</f>
        <v>#N/A</v>
      </c>
      <c r="AL51" s="91" t="e">
        <f ca="1">VLOOKUP($AG51,INDIRECT(CONCATENATE($CS51,"!",VLOOKUP($CS51,$AG$3:AL$8,AL$2,FALSE))),1,TRUE)</f>
        <v>#N/A</v>
      </c>
      <c r="AM51" s="91" t="e">
        <f ca="1">VLOOKUP($AG51,INDIRECT(CONCATENATE($CS51,"!",VLOOKUP($CS51,$AG$3:AM$8,AM$2,FALSE))),1,TRUE)</f>
        <v>#N/A</v>
      </c>
      <c r="AN51" s="91" t="e">
        <f ca="1">VLOOKUP($AG51,INDIRECT(CONCATENATE($CS51,"!",VLOOKUP($CS51,$AG$3:AN$8,AN$2,FALSE))),1,TRUE)</f>
        <v>#N/A</v>
      </c>
      <c r="AO51" s="91" t="e">
        <f ca="1">VLOOKUP($AG51,INDIRECT(CONCATENATE($CS51,"!",VLOOKUP($CS51,$AG$3:AO$8,AO$2,FALSE))),1,TRUE)</f>
        <v>#N/A</v>
      </c>
      <c r="AP51" s="91" t="e">
        <f ca="1">VLOOKUP($AG51,INDIRECT(CONCATENATE($CS51,"!",VLOOKUP($CS51,$AG$3:AP$8,AP$2,FALSE))),1,TRUE)</f>
        <v>#N/A</v>
      </c>
      <c r="AQ51" s="91" t="e">
        <f ca="1">VLOOKUP($AG51,INDIRECT(CONCATENATE($CS51,"!",VLOOKUP($CS51,$AG$3:AQ$8,AQ$2,FALSE))),1,TRUE)</f>
        <v>#N/A</v>
      </c>
      <c r="AR51" s="91" t="e">
        <f ca="1">VLOOKUP($AG51,INDIRECT(CONCATENATE($CS51,"!",VLOOKUP($CS51,$AG$3:AR$8,AR$2,FALSE))),1,TRUE)</f>
        <v>#N/A</v>
      </c>
      <c r="AS51" s="91" t="e">
        <f ca="1">VLOOKUP($AG51,INDIRECT(CONCATENATE($CS51,"!",VLOOKUP($CS51,$AG$3:AS$8,AS$2,FALSE))),1,TRUE)</f>
        <v>#N/A</v>
      </c>
      <c r="AT51" s="91" t="e">
        <f ca="1">VLOOKUP($AG51,INDIRECT(CONCATENATE($CS51,"!",VLOOKUP($CS51,$AG$3:AT$8,AT$2,FALSE))),1,TRUE)</f>
        <v>#N/A</v>
      </c>
      <c r="AU51" s="91" t="e">
        <f ca="1">VLOOKUP($AG51,INDIRECT(CONCATENATE($CS51,"!",VLOOKUP($CS51,$AG$3:AU$8,AU$2,FALSE))),1,TRUE)</f>
        <v>#N/A</v>
      </c>
      <c r="AV51" s="91" t="e">
        <f ca="1">VLOOKUP($AG51,INDIRECT(CONCATENATE($CS51,"!",VLOOKUP($CS51,$AG$3:AV$8,AV$2,FALSE))),1,TRUE)</f>
        <v>#N/A</v>
      </c>
      <c r="AW51" s="91" t="e">
        <f ca="1">VLOOKUP($AG51,INDIRECT(CONCATENATE($CS51,"!",VLOOKUP($CS51,$AG$3:AW$8,AW$2,FALSE))),1,TRUE)</f>
        <v>#N/A</v>
      </c>
      <c r="AX51" s="91" t="e">
        <f ca="1">VLOOKUP($AG51,INDIRECT(CONCATENATE($CS51,"!",VLOOKUP($CS51,$AG$3:AX$8,AX$2,FALSE))),1,TRUE)</f>
        <v>#N/A</v>
      </c>
      <c r="AY51" s="91" t="e">
        <f ca="1">VLOOKUP($AG51,INDIRECT(CONCATENATE($CS51,"!",VLOOKUP($CS51,$AG$3:AY$8,AY$2,FALSE))),1,TRUE)</f>
        <v>#N/A</v>
      </c>
      <c r="AZ51" s="91" t="e">
        <f ca="1">VLOOKUP($AG51,INDIRECT(CONCATENATE($CS51,"!",VLOOKUP($CS51,$AG$3:AZ$8,AZ$2,FALSE))),1,TRUE)</f>
        <v>#N/A</v>
      </c>
      <c r="BA51" s="91"/>
      <c r="BB51" s="57">
        <f t="shared" ref="BB51:BC101" si="104">IF($V51="mV",0.001,IF($V51="µV",0.000001,IF($V51="kV",1000,1)))</f>
        <v>1</v>
      </c>
      <c r="BC51" s="53">
        <f t="shared" si="104"/>
        <v>1</v>
      </c>
      <c r="BD51" s="53">
        <f t="shared" ref="BD51:BE101" si="105">IF($V51="mA",0.001,IF($V51="µA",0.000001,IF($V51="kA",1000,1)))</f>
        <v>1</v>
      </c>
      <c r="BE51" s="53">
        <f t="shared" si="105"/>
        <v>1</v>
      </c>
      <c r="BF51" s="53">
        <f t="shared" si="18"/>
        <v>1</v>
      </c>
      <c r="BG51" s="53">
        <f t="shared" si="19"/>
        <v>1</v>
      </c>
      <c r="BH51" s="53">
        <f t="shared" si="20"/>
        <v>1</v>
      </c>
      <c r="BI51" s="53">
        <f t="shared" ref="BI51:BN93" si="106">IF($V51="mA",0.001,IF($V51="µA",0.000001,IF($V51="kA",1000,1)))</f>
        <v>1</v>
      </c>
      <c r="BJ51" s="53">
        <f t="shared" si="106"/>
        <v>1</v>
      </c>
      <c r="BK51" s="53">
        <f t="shared" si="106"/>
        <v>1</v>
      </c>
      <c r="BL51" s="53">
        <f t="shared" si="106"/>
        <v>1</v>
      </c>
      <c r="BM51" s="53">
        <f t="shared" si="106"/>
        <v>1</v>
      </c>
      <c r="BN51" s="53">
        <f t="shared" si="106"/>
        <v>1</v>
      </c>
      <c r="BO51" s="53">
        <f t="shared" ref="BO51:BR66" si="107">IF($V51="mA",0.001,IF($V51="µA",0.000001,IF($V51="kA",1000,1)))</f>
        <v>1</v>
      </c>
      <c r="BP51" s="53">
        <f t="shared" si="107"/>
        <v>1</v>
      </c>
      <c r="BQ51" s="53">
        <f t="shared" si="107"/>
        <v>1</v>
      </c>
      <c r="BR51" s="53">
        <f t="shared" si="107"/>
        <v>1</v>
      </c>
      <c r="BS51" s="53">
        <f t="shared" si="79"/>
        <v>1</v>
      </c>
      <c r="BT51" s="53">
        <f t="shared" si="79"/>
        <v>1</v>
      </c>
      <c r="BV51" s="50" t="e">
        <f>HLOOKUP(AE51,$BB$10:BU51,COUNTIF($AE$7:AE51,"&lt;&gt;"&amp;""),FALSE)</f>
        <v>#N/A</v>
      </c>
      <c r="BW51" s="53">
        <f t="shared" si="22"/>
        <v>1</v>
      </c>
      <c r="BX51" s="50" t="str">
        <f t="shared" si="38"/>
        <v/>
      </c>
      <c r="BY51" s="105" t="str">
        <f ca="1">IF(OR(AE51=$BC$10,AE51=$BE$10,AE51=$BL$10,AE51=$BM$10,AE51=$BN$10),VLOOKUP(BX51,INDIRECT(CONCATENATE(CS51,"!",HLOOKUP(AE51,$CV$10:CZ51,DG51,FALSE))),1,TRUE),"")</f>
        <v/>
      </c>
      <c r="BZ51" s="91" t="e">
        <f t="shared" ca="1" si="89"/>
        <v>#N/A</v>
      </c>
      <c r="CA51" s="91" t="e">
        <f t="shared" ca="1" si="90"/>
        <v>#N/A</v>
      </c>
      <c r="CB51" s="91" t="e">
        <f t="shared" ca="1" si="91"/>
        <v>#N/A</v>
      </c>
      <c r="CC51" s="91" t="e">
        <f t="shared" ca="1" si="92"/>
        <v>#N/A</v>
      </c>
      <c r="CD51" s="91" t="e">
        <f t="shared" ca="1" si="93"/>
        <v>#VALUE!</v>
      </c>
      <c r="CE51" s="58">
        <f>Worksheet!L46</f>
        <v>0</v>
      </c>
      <c r="CF51" s="58">
        <f>Worksheet!M46</f>
        <v>0</v>
      </c>
      <c r="CG51" s="58">
        <f>Worksheet!N46</f>
        <v>0</v>
      </c>
      <c r="CH51" s="58">
        <f>Worksheet!O46</f>
        <v>0</v>
      </c>
      <c r="CI51" s="58">
        <f>Worksheet!P46</f>
        <v>0</v>
      </c>
      <c r="CJ51" s="120" t="e">
        <f t="shared" ca="1" si="94"/>
        <v>#VALUE!</v>
      </c>
      <c r="CK51" s="120" t="e">
        <f t="shared" ca="1" si="95"/>
        <v>#VALUE!</v>
      </c>
      <c r="CL51" s="120" t="e">
        <f t="shared" ca="1" si="96"/>
        <v>#VALUE!</v>
      </c>
      <c r="CM51" s="120" t="e">
        <f t="shared" ca="1" si="97"/>
        <v>#VALUE!</v>
      </c>
      <c r="CN51" s="120" t="e">
        <f t="shared" ca="1" si="98"/>
        <v>#VALUE!</v>
      </c>
      <c r="CO51" s="91" t="e">
        <f t="shared" ca="1" si="99"/>
        <v>#N/A</v>
      </c>
      <c r="CP51" s="92">
        <f>Worksheet!T46</f>
        <v>0</v>
      </c>
      <c r="CQ51" t="str">
        <f t="shared" si="100"/>
        <v>1</v>
      </c>
      <c r="CR51" s="103" t="e">
        <f t="shared" si="101"/>
        <v>#N/A</v>
      </c>
      <c r="CS51" t="str">
        <f t="shared" si="36"/>
        <v>Standard1</v>
      </c>
      <c r="CU51" s="99" t="str">
        <f t="shared" ca="1" si="102"/>
        <v>$B$4:$P$1376</v>
      </c>
      <c r="CV51" s="91" t="str">
        <f>VLOOKUP($CS51,$CU$3:CV$8,2,FALSE)</f>
        <v>$I$230:$I$439</v>
      </c>
      <c r="CW51" s="91" t="str">
        <f>VLOOKUP($CS51,$CU$3:CW$8,3,FALSE)</f>
        <v>$I$471:$I$735</v>
      </c>
      <c r="CX51" s="91" t="str">
        <f>VLOOKUP($CS51,$CU$3:CX$8,4,FALSE)</f>
        <v>$I$736:$I$826</v>
      </c>
      <c r="CY51" s="91" t="str">
        <f>VLOOKUP($CS51,$CU$3:CY$8,5,FALSE)</f>
        <v>$I$827:$I$891</v>
      </c>
      <c r="CZ51" s="91" t="str">
        <f>VLOOKUP($CS51,$CU$3:CZ$8,6,FALSE)</f>
        <v>$I$892:$I$960</v>
      </c>
      <c r="DA51" s="91" t="str">
        <f>VLOOKUP($CS51,$CU$3:DA$8,7,FALSE)</f>
        <v>$I$1055:$I$1066</v>
      </c>
      <c r="DB51" s="91" t="str">
        <f>VLOOKUP($CS51,$CU$3:DB$8,8,FALSE)</f>
        <v>$I$1043:$I$1054</v>
      </c>
      <c r="DC51" s="91" t="str">
        <f>VLOOKUP($CS51,$CU$3:DC$8,8,FALSE)</f>
        <v>$I$1043:$I$1054</v>
      </c>
      <c r="DD51" s="91" t="str">
        <f>VLOOKUP($CS51,$CU$3:DD$8,8,FALSE)</f>
        <v>$I$1043:$I$1054</v>
      </c>
      <c r="DE51" s="91" t="str">
        <f>VLOOKUP($CS51,$CU$3:DE$8,8,FALSE)</f>
        <v>$I$1043:$I$1054</v>
      </c>
      <c r="DF51" s="91" t="str">
        <f>VLOOKUP($CS51,$CU$3:DF$8,8,FALSE)</f>
        <v>$I$1043:$I$1054</v>
      </c>
      <c r="DG51">
        <f>COUNTIF($CV$10:CV51,"&lt;&gt;"&amp;"")</f>
        <v>42</v>
      </c>
      <c r="DI51" t="str">
        <f t="shared" si="103"/>
        <v/>
      </c>
      <c r="DJ51" t="e">
        <f t="shared" ca="1" si="83"/>
        <v>#N/A</v>
      </c>
    </row>
    <row r="52" spans="13:114" x14ac:dyDescent="0.25">
      <c r="M52">
        <f>Worksheet!Y47</f>
        <v>0</v>
      </c>
      <c r="N52">
        <f t="shared" ca="1" si="8"/>
        <v>0</v>
      </c>
      <c r="O52" s="159" t="str">
        <f t="shared" ca="1" si="1"/>
        <v>*</v>
      </c>
      <c r="Q52" s="53" t="e">
        <f t="shared" ca="1" si="39"/>
        <v>#N/A</v>
      </c>
      <c r="R52" t="str">
        <f>IF(Worksheet!J47=$S$2,$S$2,IF(Worksheet!J47=$S$3,$S$3,$S$1))</f>
        <v>3458A</v>
      </c>
      <c r="S52" s="54" t="str">
        <f t="shared" ca="1" si="10"/>
        <v>*</v>
      </c>
      <c r="T52" s="50" t="e">
        <f t="shared" si="84"/>
        <v>#N/A</v>
      </c>
      <c r="U52" s="55">
        <f>IF(Worksheet!V47="%",ABS(Worksheet!AC47),ABS(Worksheet!X47))</f>
        <v>0</v>
      </c>
      <c r="V52" s="121">
        <f>IF(Worksheet!V47="%",Worksheet!AD47,Worksheet!V47)</f>
        <v>0</v>
      </c>
      <c r="W52" s="55" t="str">
        <f>IF(Worksheet!V47="%","",IF(Worksheet!AC47&lt;&gt;"",Worksheet!AC47,""))</f>
        <v/>
      </c>
      <c r="X52" s="55" t="str">
        <f>IF(Worksheet!V47="%","",IF(Worksheet!AD47&lt;&gt;"",Worksheet!AD47,""))</f>
        <v/>
      </c>
      <c r="Y52" s="53" t="str">
        <f t="shared" si="85"/>
        <v/>
      </c>
      <c r="Z52" s="53" t="str">
        <f t="shared" si="80"/>
        <v>0</v>
      </c>
      <c r="AA52" s="53" t="str">
        <f t="shared" si="86"/>
        <v>DC</v>
      </c>
      <c r="AB52" s="53" t="str">
        <f t="shared" si="81"/>
        <v>DC0</v>
      </c>
      <c r="AC52" s="53" t="str">
        <f>IF(Worksheet!I47&lt;&gt;"",Worksheet!I47,"")</f>
        <v/>
      </c>
      <c r="AD52" s="53" t="str">
        <f t="shared" si="82"/>
        <v/>
      </c>
      <c r="AE52" s="104" t="str">
        <f t="shared" si="87"/>
        <v>DC0</v>
      </c>
      <c r="AF52" s="104" t="e">
        <f>HLOOKUP(AE52,$AH$10:BA52,COUNTIF($AE$7:AE52,"&lt;&gt;"&amp;""),FALSE)</f>
        <v>#N/A</v>
      </c>
      <c r="AG52" s="61" t="e">
        <f t="shared" si="88"/>
        <v>#N/A</v>
      </c>
      <c r="AH52" s="91" t="e">
        <f ca="1">VLOOKUP($AG52,INDIRECT(CONCATENATE($CS52,"!",VLOOKUP($CS52,$AG$3:AH$8,AH$2,FALSE))),1,TRUE)</f>
        <v>#N/A</v>
      </c>
      <c r="AI52" s="91" t="e">
        <f ca="1">VLOOKUP($AG52,INDIRECT(CONCATENATE($CS52,"!",VLOOKUP($CS52,$AG$3:AI$8,AI$2,FALSE))),1,TRUE)</f>
        <v>#N/A</v>
      </c>
      <c r="AJ52" s="91" t="e">
        <f ca="1">VLOOKUP($AG52,INDIRECT(CONCATENATE($CS52,"!",VLOOKUP($CS52,$AG$3:AJ$8,AJ$2,FALSE))),1,TRUE)</f>
        <v>#N/A</v>
      </c>
      <c r="AK52" s="91" t="e">
        <f ca="1">VLOOKUP($AG52,INDIRECT(CONCATENATE($CS52,"!",VLOOKUP($CS52,$AG$3:AK$8,AK$2,FALSE))),1,TRUE)</f>
        <v>#N/A</v>
      </c>
      <c r="AL52" s="91" t="e">
        <f ca="1">VLOOKUP($AG52,INDIRECT(CONCATENATE($CS52,"!",VLOOKUP($CS52,$AG$3:AL$8,AL$2,FALSE))),1,TRUE)</f>
        <v>#N/A</v>
      </c>
      <c r="AM52" s="91" t="e">
        <f ca="1">VLOOKUP($AG52,INDIRECT(CONCATENATE($CS52,"!",VLOOKUP($CS52,$AG$3:AM$8,AM$2,FALSE))),1,TRUE)</f>
        <v>#N/A</v>
      </c>
      <c r="AN52" s="91" t="e">
        <f ca="1">VLOOKUP($AG52,INDIRECT(CONCATENATE($CS52,"!",VLOOKUP($CS52,$AG$3:AN$8,AN$2,FALSE))),1,TRUE)</f>
        <v>#N/A</v>
      </c>
      <c r="AO52" s="91" t="e">
        <f ca="1">VLOOKUP($AG52,INDIRECT(CONCATENATE($CS52,"!",VLOOKUP($CS52,$AG$3:AO$8,AO$2,FALSE))),1,TRUE)</f>
        <v>#N/A</v>
      </c>
      <c r="AP52" s="91" t="e">
        <f ca="1">VLOOKUP($AG52,INDIRECT(CONCATENATE($CS52,"!",VLOOKUP($CS52,$AG$3:AP$8,AP$2,FALSE))),1,TRUE)</f>
        <v>#N/A</v>
      </c>
      <c r="AQ52" s="91" t="e">
        <f ca="1">VLOOKUP($AG52,INDIRECT(CONCATENATE($CS52,"!",VLOOKUP($CS52,$AG$3:AQ$8,AQ$2,FALSE))),1,TRUE)</f>
        <v>#N/A</v>
      </c>
      <c r="AR52" s="91" t="e">
        <f ca="1">VLOOKUP($AG52,INDIRECT(CONCATENATE($CS52,"!",VLOOKUP($CS52,$AG$3:AR$8,AR$2,FALSE))),1,TRUE)</f>
        <v>#N/A</v>
      </c>
      <c r="AS52" s="91" t="e">
        <f ca="1">VLOOKUP($AG52,INDIRECT(CONCATENATE($CS52,"!",VLOOKUP($CS52,$AG$3:AS$8,AS$2,FALSE))),1,TRUE)</f>
        <v>#N/A</v>
      </c>
      <c r="AT52" s="91" t="e">
        <f ca="1">VLOOKUP($AG52,INDIRECT(CONCATENATE($CS52,"!",VLOOKUP($CS52,$AG$3:AT$8,AT$2,FALSE))),1,TRUE)</f>
        <v>#N/A</v>
      </c>
      <c r="AU52" s="91" t="e">
        <f ca="1">VLOOKUP($AG52,INDIRECT(CONCATENATE($CS52,"!",VLOOKUP($CS52,$AG$3:AU$8,AU$2,FALSE))),1,TRUE)</f>
        <v>#N/A</v>
      </c>
      <c r="AV52" s="91" t="e">
        <f ca="1">VLOOKUP($AG52,INDIRECT(CONCATENATE($CS52,"!",VLOOKUP($CS52,$AG$3:AV$8,AV$2,FALSE))),1,TRUE)</f>
        <v>#N/A</v>
      </c>
      <c r="AW52" s="91" t="e">
        <f ca="1">VLOOKUP($AG52,INDIRECT(CONCATENATE($CS52,"!",VLOOKUP($CS52,$AG$3:AW$8,AW$2,FALSE))),1,TRUE)</f>
        <v>#N/A</v>
      </c>
      <c r="AX52" s="91" t="e">
        <f ca="1">VLOOKUP($AG52,INDIRECT(CONCATENATE($CS52,"!",VLOOKUP($CS52,$AG$3:AX$8,AX$2,FALSE))),1,TRUE)</f>
        <v>#N/A</v>
      </c>
      <c r="AY52" s="91" t="e">
        <f ca="1">VLOOKUP($AG52,INDIRECT(CONCATENATE($CS52,"!",VLOOKUP($CS52,$AG$3:AY$8,AY$2,FALSE))),1,TRUE)</f>
        <v>#N/A</v>
      </c>
      <c r="AZ52" s="91" t="e">
        <f ca="1">VLOOKUP($AG52,INDIRECT(CONCATENATE($CS52,"!",VLOOKUP($CS52,$AG$3:AZ$8,AZ$2,FALSE))),1,TRUE)</f>
        <v>#N/A</v>
      </c>
      <c r="BA52" s="91"/>
      <c r="BB52" s="57">
        <f t="shared" si="104"/>
        <v>1</v>
      </c>
      <c r="BC52" s="53">
        <f t="shared" si="104"/>
        <v>1</v>
      </c>
      <c r="BD52" s="53">
        <f t="shared" si="105"/>
        <v>1</v>
      </c>
      <c r="BE52" s="53">
        <f t="shared" si="105"/>
        <v>1</v>
      </c>
      <c r="BF52" s="53">
        <f t="shared" si="18"/>
        <v>1</v>
      </c>
      <c r="BG52" s="53">
        <f t="shared" si="19"/>
        <v>1</v>
      </c>
      <c r="BH52" s="53">
        <f t="shared" si="20"/>
        <v>1</v>
      </c>
      <c r="BI52" s="53">
        <f t="shared" si="106"/>
        <v>1</v>
      </c>
      <c r="BJ52" s="53">
        <f t="shared" si="106"/>
        <v>1</v>
      </c>
      <c r="BK52" s="53">
        <f t="shared" si="106"/>
        <v>1</v>
      </c>
      <c r="BL52" s="53">
        <f t="shared" si="106"/>
        <v>1</v>
      </c>
      <c r="BM52" s="53">
        <f t="shared" si="106"/>
        <v>1</v>
      </c>
      <c r="BN52" s="53">
        <f t="shared" si="106"/>
        <v>1</v>
      </c>
      <c r="BO52" s="53">
        <f t="shared" si="107"/>
        <v>1</v>
      </c>
      <c r="BP52" s="53">
        <f t="shared" si="107"/>
        <v>1</v>
      </c>
      <c r="BQ52" s="53">
        <f t="shared" si="107"/>
        <v>1</v>
      </c>
      <c r="BR52" s="53">
        <f t="shared" si="107"/>
        <v>1</v>
      </c>
      <c r="BS52" s="53">
        <f t="shared" si="79"/>
        <v>1</v>
      </c>
      <c r="BT52" s="53">
        <f t="shared" si="79"/>
        <v>1</v>
      </c>
      <c r="BV52" s="50" t="e">
        <f>HLOOKUP(AE52,$BB$10:BU52,COUNTIF($AE$7:AE52,"&lt;&gt;"&amp;""),FALSE)</f>
        <v>#N/A</v>
      </c>
      <c r="BW52" s="53">
        <f t="shared" si="22"/>
        <v>1</v>
      </c>
      <c r="BX52" s="50" t="str">
        <f t="shared" si="38"/>
        <v/>
      </c>
      <c r="BY52" s="105" t="str">
        <f ca="1">IF(OR(AE52=$BC$10,AE52=$BE$10,AE52=$BL$10,AE52=$BM$10,AE52=$BN$10),VLOOKUP(BX52,INDIRECT(CONCATENATE(CS52,"!",HLOOKUP(AE52,$CV$10:CZ52,DG52,FALSE))),1,TRUE),"")</f>
        <v/>
      </c>
      <c r="BZ52" s="91" t="e">
        <f t="shared" ca="1" si="89"/>
        <v>#N/A</v>
      </c>
      <c r="CA52" s="91" t="e">
        <f t="shared" ca="1" si="90"/>
        <v>#N/A</v>
      </c>
      <c r="CB52" s="91" t="e">
        <f t="shared" ca="1" si="91"/>
        <v>#N/A</v>
      </c>
      <c r="CC52" s="91" t="e">
        <f t="shared" ca="1" si="92"/>
        <v>#N/A</v>
      </c>
      <c r="CD52" s="91" t="e">
        <f t="shared" ca="1" si="93"/>
        <v>#VALUE!</v>
      </c>
      <c r="CE52" s="58">
        <f>Worksheet!L47</f>
        <v>0</v>
      </c>
      <c r="CF52" s="58">
        <f>Worksheet!M47</f>
        <v>0</v>
      </c>
      <c r="CG52" s="58">
        <f>Worksheet!N47</f>
        <v>0</v>
      </c>
      <c r="CH52" s="58">
        <f>Worksheet!O47</f>
        <v>0</v>
      </c>
      <c r="CI52" s="58">
        <f>Worksheet!P47</f>
        <v>0</v>
      </c>
      <c r="CJ52" s="120" t="e">
        <f t="shared" ca="1" si="94"/>
        <v>#VALUE!</v>
      </c>
      <c r="CK52" s="120" t="e">
        <f t="shared" ca="1" si="95"/>
        <v>#VALUE!</v>
      </c>
      <c r="CL52" s="120" t="e">
        <f t="shared" ca="1" si="96"/>
        <v>#VALUE!</v>
      </c>
      <c r="CM52" s="120" t="e">
        <f t="shared" ca="1" si="97"/>
        <v>#VALUE!</v>
      </c>
      <c r="CN52" s="120" t="e">
        <f t="shared" ca="1" si="98"/>
        <v>#VALUE!</v>
      </c>
      <c r="CO52" s="91" t="e">
        <f t="shared" ca="1" si="99"/>
        <v>#N/A</v>
      </c>
      <c r="CP52" s="92">
        <f>Worksheet!T47</f>
        <v>0</v>
      </c>
      <c r="CQ52" t="str">
        <f t="shared" si="100"/>
        <v>1</v>
      </c>
      <c r="CR52" s="103" t="e">
        <f t="shared" si="101"/>
        <v>#N/A</v>
      </c>
      <c r="CS52" t="str">
        <f t="shared" si="36"/>
        <v>Standard2</v>
      </c>
      <c r="CU52" s="99" t="str">
        <f t="shared" ca="1" si="102"/>
        <v>$B$4:$P$956</v>
      </c>
      <c r="CV52" s="91" t="str">
        <f>VLOOKUP($CS52,$CU$3:CV$8,2,FALSE)</f>
        <v>$I$156:$I$552</v>
      </c>
      <c r="CW52" s="91" t="str">
        <f>VLOOKUP($CS52,$CU$3:CW$8,3,FALSE)</f>
        <v>$I$553:$I$750</v>
      </c>
      <c r="CX52" s="91" t="e">
        <f>VLOOKUP($CS52,$CU$3:CX$8,4,FALSE)</f>
        <v>#N/A</v>
      </c>
      <c r="CY52" s="91" t="e">
        <f>VLOOKUP($CS52,$CU$3:CY$8,5,FALSE)</f>
        <v>#N/A</v>
      </c>
      <c r="CZ52" s="91" t="e">
        <f>VLOOKUP($CS52,$CU$3:CZ$8,6,FALSE)</f>
        <v>#N/A</v>
      </c>
      <c r="DA52" s="91" t="str">
        <f>VLOOKUP($CS52,$CU$3:DA$8,7,FALSE)</f>
        <v>$I$806:$I$813</v>
      </c>
      <c r="DB52" s="91" t="str">
        <f>VLOOKUP($CS52,$CU$3:DB$8,8,FALSE)</f>
        <v>$I$800:$I$805</v>
      </c>
      <c r="DC52" s="91" t="str">
        <f>VLOOKUP($CS52,$CU$3:DC$8,8,FALSE)</f>
        <v>$I$800:$I$805</v>
      </c>
      <c r="DD52" s="91" t="str">
        <f>VLOOKUP($CS52,$CU$3:DD$8,8,FALSE)</f>
        <v>$I$800:$I$805</v>
      </c>
      <c r="DE52" s="91" t="str">
        <f>VLOOKUP($CS52,$CU$3:DE$8,8,FALSE)</f>
        <v>$I$800:$I$805</v>
      </c>
      <c r="DF52" s="91" t="str">
        <f>VLOOKUP($CS52,$CU$3:DF$8,8,FALSE)</f>
        <v>$I$800:$I$805</v>
      </c>
      <c r="DG52">
        <f>COUNTIF($CV$10:CV52,"&lt;&gt;"&amp;"")</f>
        <v>43</v>
      </c>
      <c r="DI52" t="str">
        <f t="shared" si="103"/>
        <v/>
      </c>
      <c r="DJ52" t="e">
        <f t="shared" ca="1" si="83"/>
        <v>#N/A</v>
      </c>
    </row>
    <row r="53" spans="13:114" x14ac:dyDescent="0.25">
      <c r="M53">
        <f>Worksheet!Y48</f>
        <v>0</v>
      </c>
      <c r="N53">
        <f t="shared" ca="1" si="8"/>
        <v>0</v>
      </c>
      <c r="O53" s="159" t="str">
        <f t="shared" ca="1" si="1"/>
        <v>*</v>
      </c>
      <c r="Q53" s="53" t="e">
        <f t="shared" ca="1" si="39"/>
        <v>#N/A</v>
      </c>
      <c r="R53" t="str">
        <f>IF(Worksheet!J48=$S$2,$S$2,IF(Worksheet!J48=$S$3,$S$3,$S$1))</f>
        <v>3458A</v>
      </c>
      <c r="S53" s="54" t="str">
        <f t="shared" ca="1" si="10"/>
        <v>*</v>
      </c>
      <c r="T53" s="50" t="e">
        <f t="shared" si="84"/>
        <v>#N/A</v>
      </c>
      <c r="U53" s="55">
        <f>IF(Worksheet!V48="%",ABS(Worksheet!AC48),ABS(Worksheet!X48))</f>
        <v>0</v>
      </c>
      <c r="V53" s="121">
        <f>IF(Worksheet!V48="%",Worksheet!AD48,Worksheet!V48)</f>
        <v>0</v>
      </c>
      <c r="W53" s="55" t="str">
        <f>IF(Worksheet!V48="%","",IF(Worksheet!AC48&lt;&gt;"",Worksheet!AC48,""))</f>
        <v/>
      </c>
      <c r="X53" s="55" t="str">
        <f>IF(Worksheet!V48="%","",IF(Worksheet!AD48&lt;&gt;"",Worksheet!AD48,""))</f>
        <v/>
      </c>
      <c r="Y53" s="53" t="str">
        <f t="shared" si="85"/>
        <v/>
      </c>
      <c r="Z53" s="53" t="str">
        <f t="shared" si="80"/>
        <v>0</v>
      </c>
      <c r="AA53" s="53" t="str">
        <f t="shared" si="86"/>
        <v>DC</v>
      </c>
      <c r="AB53" s="53" t="str">
        <f t="shared" si="81"/>
        <v>DC0</v>
      </c>
      <c r="AC53" s="53" t="str">
        <f>IF(Worksheet!I48&lt;&gt;"",Worksheet!I48,"")</f>
        <v/>
      </c>
      <c r="AD53" s="53" t="str">
        <f t="shared" si="82"/>
        <v/>
      </c>
      <c r="AE53" s="104" t="str">
        <f t="shared" si="87"/>
        <v>DC0</v>
      </c>
      <c r="AF53" s="104" t="e">
        <f>HLOOKUP(AE53,$AH$10:BA53,COUNTIF($AE$7:AE53,"&lt;&gt;"&amp;""),FALSE)</f>
        <v>#N/A</v>
      </c>
      <c r="AG53" s="61" t="e">
        <f t="shared" si="88"/>
        <v>#N/A</v>
      </c>
      <c r="AH53" s="91" t="e">
        <f ca="1">VLOOKUP($AG53,INDIRECT(CONCATENATE($CS53,"!",VLOOKUP($CS53,$AG$3:AH$8,AH$2,FALSE))),1,TRUE)</f>
        <v>#N/A</v>
      </c>
      <c r="AI53" s="91" t="e">
        <f ca="1">VLOOKUP($AG53,INDIRECT(CONCATENATE($CS53,"!",VLOOKUP($CS53,$AG$3:AI$8,AI$2,FALSE))),1,TRUE)</f>
        <v>#N/A</v>
      </c>
      <c r="AJ53" s="91" t="e">
        <f ca="1">VLOOKUP($AG53,INDIRECT(CONCATENATE($CS53,"!",VLOOKUP($CS53,$AG$3:AJ$8,AJ$2,FALSE))),1,TRUE)</f>
        <v>#N/A</v>
      </c>
      <c r="AK53" s="91" t="e">
        <f ca="1">VLOOKUP($AG53,INDIRECT(CONCATENATE($CS53,"!",VLOOKUP($CS53,$AG$3:AK$8,AK$2,FALSE))),1,TRUE)</f>
        <v>#N/A</v>
      </c>
      <c r="AL53" s="91" t="e">
        <f ca="1">VLOOKUP($AG53,INDIRECT(CONCATENATE($CS53,"!",VLOOKUP($CS53,$AG$3:AL$8,AL$2,FALSE))),1,TRUE)</f>
        <v>#N/A</v>
      </c>
      <c r="AM53" s="91" t="e">
        <f ca="1">VLOOKUP($AG53,INDIRECT(CONCATENATE($CS53,"!",VLOOKUP($CS53,$AG$3:AM$8,AM$2,FALSE))),1,TRUE)</f>
        <v>#N/A</v>
      </c>
      <c r="AN53" s="91" t="e">
        <f ca="1">VLOOKUP($AG53,INDIRECT(CONCATENATE($CS53,"!",VLOOKUP($CS53,$AG$3:AN$8,AN$2,FALSE))),1,TRUE)</f>
        <v>#N/A</v>
      </c>
      <c r="AO53" s="91" t="e">
        <f ca="1">VLOOKUP($AG53,INDIRECT(CONCATENATE($CS53,"!",VLOOKUP($CS53,$AG$3:AO$8,AO$2,FALSE))),1,TRUE)</f>
        <v>#N/A</v>
      </c>
      <c r="AP53" s="91" t="e">
        <f ca="1">VLOOKUP($AG53,INDIRECT(CONCATENATE($CS53,"!",VLOOKUP($CS53,$AG$3:AP$8,AP$2,FALSE))),1,TRUE)</f>
        <v>#N/A</v>
      </c>
      <c r="AQ53" s="91" t="e">
        <f ca="1">VLOOKUP($AG53,INDIRECT(CONCATENATE($CS53,"!",VLOOKUP($CS53,$AG$3:AQ$8,AQ$2,FALSE))),1,TRUE)</f>
        <v>#N/A</v>
      </c>
      <c r="AR53" s="91" t="e">
        <f ca="1">VLOOKUP($AG53,INDIRECT(CONCATENATE($CS53,"!",VLOOKUP($CS53,$AG$3:AR$8,AR$2,FALSE))),1,TRUE)</f>
        <v>#N/A</v>
      </c>
      <c r="AS53" s="91" t="e">
        <f ca="1">VLOOKUP($AG53,INDIRECT(CONCATENATE($CS53,"!",VLOOKUP($CS53,$AG$3:AS$8,AS$2,FALSE))),1,TRUE)</f>
        <v>#N/A</v>
      </c>
      <c r="AT53" s="91" t="e">
        <f ca="1">VLOOKUP($AG53,INDIRECT(CONCATENATE($CS53,"!",VLOOKUP($CS53,$AG$3:AT$8,AT$2,FALSE))),1,TRUE)</f>
        <v>#N/A</v>
      </c>
      <c r="AU53" s="91" t="e">
        <f ca="1">VLOOKUP($AG53,INDIRECT(CONCATENATE($CS53,"!",VLOOKUP($CS53,$AG$3:AU$8,AU$2,FALSE))),1,TRUE)</f>
        <v>#N/A</v>
      </c>
      <c r="AV53" s="91" t="e">
        <f ca="1">VLOOKUP($AG53,INDIRECT(CONCATENATE($CS53,"!",VLOOKUP($CS53,$AG$3:AV$8,AV$2,FALSE))),1,TRUE)</f>
        <v>#N/A</v>
      </c>
      <c r="AW53" s="91" t="e">
        <f ca="1">VLOOKUP($AG53,INDIRECT(CONCATENATE($CS53,"!",VLOOKUP($CS53,$AG$3:AW$8,AW$2,FALSE))),1,TRUE)</f>
        <v>#N/A</v>
      </c>
      <c r="AX53" s="91" t="e">
        <f ca="1">VLOOKUP($AG53,INDIRECT(CONCATENATE($CS53,"!",VLOOKUP($CS53,$AG$3:AX$8,AX$2,FALSE))),1,TRUE)</f>
        <v>#N/A</v>
      </c>
      <c r="AY53" s="91" t="e">
        <f ca="1">VLOOKUP($AG53,INDIRECT(CONCATENATE($CS53,"!",VLOOKUP($CS53,$AG$3:AY$8,AY$2,FALSE))),1,TRUE)</f>
        <v>#N/A</v>
      </c>
      <c r="AZ53" s="91" t="e">
        <f ca="1">VLOOKUP($AG53,INDIRECT(CONCATENATE($CS53,"!",VLOOKUP($CS53,$AG$3:AZ$8,AZ$2,FALSE))),1,TRUE)</f>
        <v>#N/A</v>
      </c>
      <c r="BA53" s="91"/>
      <c r="BB53" s="57">
        <f t="shared" si="104"/>
        <v>1</v>
      </c>
      <c r="BC53" s="53">
        <f t="shared" si="104"/>
        <v>1</v>
      </c>
      <c r="BD53" s="53">
        <f t="shared" si="105"/>
        <v>1</v>
      </c>
      <c r="BE53" s="53">
        <f t="shared" si="105"/>
        <v>1</v>
      </c>
      <c r="BF53" s="53">
        <f t="shared" si="18"/>
        <v>1</v>
      </c>
      <c r="BG53" s="53">
        <f t="shared" si="19"/>
        <v>1</v>
      </c>
      <c r="BH53" s="53">
        <f t="shared" si="20"/>
        <v>1</v>
      </c>
      <c r="BI53" s="53">
        <f t="shared" si="106"/>
        <v>1</v>
      </c>
      <c r="BJ53" s="53">
        <f t="shared" si="106"/>
        <v>1</v>
      </c>
      <c r="BK53" s="53">
        <f t="shared" si="106"/>
        <v>1</v>
      </c>
      <c r="BL53" s="53">
        <f t="shared" si="106"/>
        <v>1</v>
      </c>
      <c r="BM53" s="53">
        <f t="shared" si="106"/>
        <v>1</v>
      </c>
      <c r="BN53" s="53">
        <f t="shared" si="106"/>
        <v>1</v>
      </c>
      <c r="BO53" s="53">
        <f t="shared" si="107"/>
        <v>1</v>
      </c>
      <c r="BP53" s="53">
        <f t="shared" si="107"/>
        <v>1</v>
      </c>
      <c r="BQ53" s="53">
        <f t="shared" si="107"/>
        <v>1</v>
      </c>
      <c r="BR53" s="53">
        <f t="shared" si="107"/>
        <v>1</v>
      </c>
      <c r="BS53" s="53">
        <f t="shared" si="79"/>
        <v>1</v>
      </c>
      <c r="BT53" s="53">
        <f t="shared" si="79"/>
        <v>1</v>
      </c>
      <c r="BV53" s="50" t="e">
        <f>HLOOKUP(AE53,$BB$10:BU53,COUNTIF($AE$7:AE53,"&lt;&gt;"&amp;""),FALSE)</f>
        <v>#N/A</v>
      </c>
      <c r="BW53" s="53">
        <f t="shared" si="22"/>
        <v>1</v>
      </c>
      <c r="BX53" s="50" t="str">
        <f t="shared" si="38"/>
        <v/>
      </c>
      <c r="BY53" s="105" t="str">
        <f ca="1">IF(OR(AE53=$BC$10,AE53=$BE$10,AE53=$BL$10,AE53=$BM$10,AE53=$BN$10),VLOOKUP(BX53,INDIRECT(CONCATENATE(CS53,"!",HLOOKUP(AE53,$CV$10:CZ53,DG53,FALSE))),1,TRUE),"")</f>
        <v/>
      </c>
      <c r="BZ53" s="91" t="e">
        <f t="shared" ca="1" si="89"/>
        <v>#N/A</v>
      </c>
      <c r="CA53" s="91" t="e">
        <f t="shared" ca="1" si="90"/>
        <v>#N/A</v>
      </c>
      <c r="CB53" s="91" t="e">
        <f t="shared" ca="1" si="91"/>
        <v>#N/A</v>
      </c>
      <c r="CC53" s="91" t="e">
        <f t="shared" ca="1" si="92"/>
        <v>#N/A</v>
      </c>
      <c r="CD53" s="91" t="e">
        <f t="shared" ca="1" si="93"/>
        <v>#VALUE!</v>
      </c>
      <c r="CE53" s="58">
        <f>Worksheet!L48</f>
        <v>0</v>
      </c>
      <c r="CF53" s="58">
        <f>Worksheet!M48</f>
        <v>0</v>
      </c>
      <c r="CG53" s="58">
        <f>Worksheet!N48</f>
        <v>0</v>
      </c>
      <c r="CH53" s="58">
        <f>Worksheet!O48</f>
        <v>0</v>
      </c>
      <c r="CI53" s="58">
        <f>Worksheet!P48</f>
        <v>0</v>
      </c>
      <c r="CJ53" s="120" t="e">
        <f t="shared" ca="1" si="94"/>
        <v>#VALUE!</v>
      </c>
      <c r="CK53" s="120" t="e">
        <f t="shared" ca="1" si="95"/>
        <v>#VALUE!</v>
      </c>
      <c r="CL53" s="120" t="e">
        <f t="shared" ca="1" si="96"/>
        <v>#VALUE!</v>
      </c>
      <c r="CM53" s="120" t="e">
        <f t="shared" ca="1" si="97"/>
        <v>#VALUE!</v>
      </c>
      <c r="CN53" s="120" t="e">
        <f t="shared" ca="1" si="98"/>
        <v>#VALUE!</v>
      </c>
      <c r="CO53" s="91" t="e">
        <f t="shared" ca="1" si="99"/>
        <v>#N/A</v>
      </c>
      <c r="CP53" s="92">
        <f>Worksheet!T48</f>
        <v>0</v>
      </c>
      <c r="CQ53" t="str">
        <f t="shared" si="100"/>
        <v>1</v>
      </c>
      <c r="CR53" s="103" t="e">
        <f t="shared" si="101"/>
        <v>#N/A</v>
      </c>
      <c r="CS53" t="str">
        <f t="shared" si="36"/>
        <v>Standard2</v>
      </c>
      <c r="CU53" s="99" t="str">
        <f t="shared" ca="1" si="102"/>
        <v>$B$4:$P$956</v>
      </c>
      <c r="CV53" s="91" t="str">
        <f>VLOOKUP($CS53,$CU$3:CV$8,2,FALSE)</f>
        <v>$I$156:$I$552</v>
      </c>
      <c r="CW53" s="91" t="str">
        <f>VLOOKUP($CS53,$CU$3:CW$8,3,FALSE)</f>
        <v>$I$553:$I$750</v>
      </c>
      <c r="CX53" s="91" t="e">
        <f>VLOOKUP($CS53,$CU$3:CX$8,4,FALSE)</f>
        <v>#N/A</v>
      </c>
      <c r="CY53" s="91" t="e">
        <f>VLOOKUP($CS53,$CU$3:CY$8,5,FALSE)</f>
        <v>#N/A</v>
      </c>
      <c r="CZ53" s="91" t="e">
        <f>VLOOKUP($CS53,$CU$3:CZ$8,6,FALSE)</f>
        <v>#N/A</v>
      </c>
      <c r="DA53" s="91" t="str">
        <f>VLOOKUP($CS53,$CU$3:DA$8,7,FALSE)</f>
        <v>$I$806:$I$813</v>
      </c>
      <c r="DB53" s="91" t="str">
        <f>VLOOKUP($CS53,$CU$3:DB$8,8,FALSE)</f>
        <v>$I$800:$I$805</v>
      </c>
      <c r="DC53" s="91" t="str">
        <f>VLOOKUP($CS53,$CU$3:DC$8,8,FALSE)</f>
        <v>$I$800:$I$805</v>
      </c>
      <c r="DD53" s="91" t="str">
        <f>VLOOKUP($CS53,$CU$3:DD$8,8,FALSE)</f>
        <v>$I$800:$I$805</v>
      </c>
      <c r="DE53" s="91" t="str">
        <f>VLOOKUP($CS53,$CU$3:DE$8,8,FALSE)</f>
        <v>$I$800:$I$805</v>
      </c>
      <c r="DF53" s="91" t="str">
        <f>VLOOKUP($CS53,$CU$3:DF$8,8,FALSE)</f>
        <v>$I$800:$I$805</v>
      </c>
      <c r="DG53">
        <f>COUNTIF($CV$10:CV53,"&lt;&gt;"&amp;"")</f>
        <v>44</v>
      </c>
      <c r="DI53" t="str">
        <f t="shared" si="103"/>
        <v/>
      </c>
      <c r="DJ53" t="e">
        <f t="shared" ca="1" si="83"/>
        <v>#N/A</v>
      </c>
    </row>
    <row r="54" spans="13:114" x14ac:dyDescent="0.25">
      <c r="M54">
        <f>Worksheet!Y49</f>
        <v>0</v>
      </c>
      <c r="N54">
        <f t="shared" ca="1" si="8"/>
        <v>0</v>
      </c>
      <c r="O54" s="159" t="str">
        <f t="shared" ca="1" si="1"/>
        <v>*</v>
      </c>
      <c r="Q54" s="53" t="e">
        <f t="shared" ca="1" si="39"/>
        <v>#N/A</v>
      </c>
      <c r="R54" t="str">
        <f>IF(Worksheet!J49=$S$2,$S$2,IF(Worksheet!J49=$S$3,$S$3,$S$1))</f>
        <v>3458A</v>
      </c>
      <c r="S54" s="54" t="str">
        <f t="shared" ca="1" si="10"/>
        <v>*</v>
      </c>
      <c r="T54" s="50" t="e">
        <f t="shared" si="84"/>
        <v>#N/A</v>
      </c>
      <c r="U54" s="55">
        <f>IF(Worksheet!V49="%",ABS(Worksheet!AC49),ABS(Worksheet!X49))</f>
        <v>0</v>
      </c>
      <c r="V54" s="121">
        <f>IF(Worksheet!V49="%",Worksheet!AD49,Worksheet!V49)</f>
        <v>0</v>
      </c>
      <c r="W54" s="55" t="str">
        <f>IF(Worksheet!V49="%","",IF(Worksheet!AC49&lt;&gt;"",Worksheet!AC49,""))</f>
        <v/>
      </c>
      <c r="X54" s="55" t="str">
        <f>IF(Worksheet!V49="%","",IF(Worksheet!AD49&lt;&gt;"",Worksheet!AD49,""))</f>
        <v/>
      </c>
      <c r="Y54" s="53" t="str">
        <f t="shared" si="85"/>
        <v/>
      </c>
      <c r="Z54" s="53" t="str">
        <f t="shared" si="80"/>
        <v>0</v>
      </c>
      <c r="AA54" s="53" t="str">
        <f t="shared" si="86"/>
        <v>DC</v>
      </c>
      <c r="AB54" s="53" t="str">
        <f t="shared" si="81"/>
        <v>DC0</v>
      </c>
      <c r="AC54" s="53" t="str">
        <f>IF(Worksheet!I49&lt;&gt;"",Worksheet!I49,"")</f>
        <v/>
      </c>
      <c r="AD54" s="53" t="str">
        <f t="shared" si="82"/>
        <v/>
      </c>
      <c r="AE54" s="104" t="str">
        <f t="shared" si="87"/>
        <v>DC0</v>
      </c>
      <c r="AF54" s="104" t="e">
        <f>HLOOKUP(AE54,$AH$10:BA54,COUNTIF($AE$7:AE54,"&lt;&gt;"&amp;""),FALSE)</f>
        <v>#N/A</v>
      </c>
      <c r="AG54" s="61" t="e">
        <f t="shared" si="88"/>
        <v>#N/A</v>
      </c>
      <c r="AH54" s="91" t="e">
        <f ca="1">VLOOKUP($AG54,INDIRECT(CONCATENATE($CS54,"!",VLOOKUP($CS54,$AG$3:AH$8,AH$2,FALSE))),1,TRUE)</f>
        <v>#N/A</v>
      </c>
      <c r="AI54" s="91" t="e">
        <f ca="1">VLOOKUP($AG54,INDIRECT(CONCATENATE($CS54,"!",VLOOKUP($CS54,$AG$3:AI$8,AI$2,FALSE))),1,TRUE)</f>
        <v>#N/A</v>
      </c>
      <c r="AJ54" s="91" t="e">
        <f ca="1">VLOOKUP($AG54,INDIRECT(CONCATENATE($CS54,"!",VLOOKUP($CS54,$AG$3:AJ$8,AJ$2,FALSE))),1,TRUE)</f>
        <v>#N/A</v>
      </c>
      <c r="AK54" s="91" t="e">
        <f ca="1">VLOOKUP($AG54,INDIRECT(CONCATENATE($CS54,"!",VLOOKUP($CS54,$AG$3:AK$8,AK$2,FALSE))),1,TRUE)</f>
        <v>#N/A</v>
      </c>
      <c r="AL54" s="91" t="e">
        <f ca="1">VLOOKUP($AG54,INDIRECT(CONCATENATE($CS54,"!",VLOOKUP($CS54,$AG$3:AL$8,AL$2,FALSE))),1,TRUE)</f>
        <v>#N/A</v>
      </c>
      <c r="AM54" s="91" t="e">
        <f ca="1">VLOOKUP($AG54,INDIRECT(CONCATENATE($CS54,"!",VLOOKUP($CS54,$AG$3:AM$8,AM$2,FALSE))),1,TRUE)</f>
        <v>#N/A</v>
      </c>
      <c r="AN54" s="91" t="e">
        <f ca="1">VLOOKUP($AG54,INDIRECT(CONCATENATE($CS54,"!",VLOOKUP($CS54,$AG$3:AN$8,AN$2,FALSE))),1,TRUE)</f>
        <v>#N/A</v>
      </c>
      <c r="AO54" s="91" t="e">
        <f ca="1">VLOOKUP($AG54,INDIRECT(CONCATENATE($CS54,"!",VLOOKUP($CS54,$AG$3:AO$8,AO$2,FALSE))),1,TRUE)</f>
        <v>#N/A</v>
      </c>
      <c r="AP54" s="91" t="e">
        <f ca="1">VLOOKUP($AG54,INDIRECT(CONCATENATE($CS54,"!",VLOOKUP($CS54,$AG$3:AP$8,AP$2,FALSE))),1,TRUE)</f>
        <v>#N/A</v>
      </c>
      <c r="AQ54" s="91" t="e">
        <f ca="1">VLOOKUP($AG54,INDIRECT(CONCATENATE($CS54,"!",VLOOKUP($CS54,$AG$3:AQ$8,AQ$2,FALSE))),1,TRUE)</f>
        <v>#N/A</v>
      </c>
      <c r="AR54" s="91" t="e">
        <f ca="1">VLOOKUP($AG54,INDIRECT(CONCATENATE($CS54,"!",VLOOKUP($CS54,$AG$3:AR$8,AR$2,FALSE))),1,TRUE)</f>
        <v>#N/A</v>
      </c>
      <c r="AS54" s="91" t="e">
        <f ca="1">VLOOKUP($AG54,INDIRECT(CONCATENATE($CS54,"!",VLOOKUP($CS54,$AG$3:AS$8,AS$2,FALSE))),1,TRUE)</f>
        <v>#N/A</v>
      </c>
      <c r="AT54" s="91" t="e">
        <f ca="1">VLOOKUP($AG54,INDIRECT(CONCATENATE($CS54,"!",VLOOKUP($CS54,$AG$3:AT$8,AT$2,FALSE))),1,TRUE)</f>
        <v>#N/A</v>
      </c>
      <c r="AU54" s="91" t="e">
        <f ca="1">VLOOKUP($AG54,INDIRECT(CONCATENATE($CS54,"!",VLOOKUP($CS54,$AG$3:AU$8,AU$2,FALSE))),1,TRUE)</f>
        <v>#N/A</v>
      </c>
      <c r="AV54" s="91" t="e">
        <f ca="1">VLOOKUP($AG54,INDIRECT(CONCATENATE($CS54,"!",VLOOKUP($CS54,$AG$3:AV$8,AV$2,FALSE))),1,TRUE)</f>
        <v>#N/A</v>
      </c>
      <c r="AW54" s="91" t="e">
        <f ca="1">VLOOKUP($AG54,INDIRECT(CONCATENATE($CS54,"!",VLOOKUP($CS54,$AG$3:AW$8,AW$2,FALSE))),1,TRUE)</f>
        <v>#N/A</v>
      </c>
      <c r="AX54" s="91" t="e">
        <f ca="1">VLOOKUP($AG54,INDIRECT(CONCATENATE($CS54,"!",VLOOKUP($CS54,$AG$3:AX$8,AX$2,FALSE))),1,TRUE)</f>
        <v>#N/A</v>
      </c>
      <c r="AY54" s="91" t="e">
        <f ca="1">VLOOKUP($AG54,INDIRECT(CONCATENATE($CS54,"!",VLOOKUP($CS54,$AG$3:AY$8,AY$2,FALSE))),1,TRUE)</f>
        <v>#N/A</v>
      </c>
      <c r="AZ54" s="91" t="e">
        <f ca="1">VLOOKUP($AG54,INDIRECT(CONCATENATE($CS54,"!",VLOOKUP($CS54,$AG$3:AZ$8,AZ$2,FALSE))),1,TRUE)</f>
        <v>#N/A</v>
      </c>
      <c r="BA54" s="91"/>
      <c r="BB54" s="57">
        <f t="shared" si="104"/>
        <v>1</v>
      </c>
      <c r="BC54" s="53">
        <f t="shared" si="104"/>
        <v>1</v>
      </c>
      <c r="BD54" s="53">
        <f t="shared" si="105"/>
        <v>1</v>
      </c>
      <c r="BE54" s="53">
        <f t="shared" si="105"/>
        <v>1</v>
      </c>
      <c r="BF54" s="53">
        <f t="shared" si="18"/>
        <v>1</v>
      </c>
      <c r="BG54" s="53">
        <f t="shared" si="19"/>
        <v>1</v>
      </c>
      <c r="BH54" s="53">
        <f t="shared" si="20"/>
        <v>1</v>
      </c>
      <c r="BI54" s="53">
        <f t="shared" si="106"/>
        <v>1</v>
      </c>
      <c r="BJ54" s="53">
        <f t="shared" si="106"/>
        <v>1</v>
      </c>
      <c r="BK54" s="53">
        <f t="shared" si="106"/>
        <v>1</v>
      </c>
      <c r="BL54" s="53">
        <f t="shared" si="106"/>
        <v>1</v>
      </c>
      <c r="BM54" s="53">
        <f t="shared" si="106"/>
        <v>1</v>
      </c>
      <c r="BN54" s="53">
        <f t="shared" si="106"/>
        <v>1</v>
      </c>
      <c r="BO54" s="53">
        <f t="shared" si="107"/>
        <v>1</v>
      </c>
      <c r="BP54" s="53">
        <f t="shared" si="107"/>
        <v>1</v>
      </c>
      <c r="BQ54" s="53">
        <f t="shared" si="107"/>
        <v>1</v>
      </c>
      <c r="BR54" s="53">
        <f t="shared" si="107"/>
        <v>1</v>
      </c>
      <c r="BS54" s="53">
        <f t="shared" si="79"/>
        <v>1</v>
      </c>
      <c r="BT54" s="53">
        <f t="shared" si="79"/>
        <v>1</v>
      </c>
      <c r="BV54" s="50" t="e">
        <f>HLOOKUP(AE54,$BB$10:BU54,COUNTIF($AE$7:AE54,"&lt;&gt;"&amp;""),FALSE)</f>
        <v>#N/A</v>
      </c>
      <c r="BW54" s="53">
        <f t="shared" si="22"/>
        <v>1</v>
      </c>
      <c r="BX54" s="50" t="str">
        <f t="shared" si="38"/>
        <v/>
      </c>
      <c r="BY54" s="105" t="str">
        <f ca="1">IF(OR(AE54=$BC$10,AE54=$BE$10,AE54=$BL$10,AE54=$BM$10,AE54=$BN$10),VLOOKUP(BX54,INDIRECT(CONCATENATE(CS54,"!",HLOOKUP(AE54,$CV$10:CZ54,DG54,FALSE))),1,TRUE),"")</f>
        <v/>
      </c>
      <c r="BZ54" s="91" t="e">
        <f t="shared" ca="1" si="89"/>
        <v>#N/A</v>
      </c>
      <c r="CA54" s="91" t="e">
        <f t="shared" ca="1" si="90"/>
        <v>#N/A</v>
      </c>
      <c r="CB54" s="91" t="e">
        <f t="shared" ca="1" si="91"/>
        <v>#N/A</v>
      </c>
      <c r="CC54" s="91" t="e">
        <f t="shared" ca="1" si="92"/>
        <v>#N/A</v>
      </c>
      <c r="CD54" s="91" t="e">
        <f t="shared" ca="1" si="93"/>
        <v>#VALUE!</v>
      </c>
      <c r="CE54" s="58">
        <f>Worksheet!L49</f>
        <v>0</v>
      </c>
      <c r="CF54" s="58">
        <f>Worksheet!M49</f>
        <v>0</v>
      </c>
      <c r="CG54" s="58">
        <f>Worksheet!N49</f>
        <v>0</v>
      </c>
      <c r="CH54" s="58">
        <f>Worksheet!O49</f>
        <v>0</v>
      </c>
      <c r="CI54" s="58">
        <f>Worksheet!P49</f>
        <v>0</v>
      </c>
      <c r="CJ54" s="120" t="e">
        <f t="shared" ca="1" si="94"/>
        <v>#VALUE!</v>
      </c>
      <c r="CK54" s="120" t="e">
        <f t="shared" ca="1" si="95"/>
        <v>#VALUE!</v>
      </c>
      <c r="CL54" s="120" t="e">
        <f t="shared" ca="1" si="96"/>
        <v>#VALUE!</v>
      </c>
      <c r="CM54" s="120" t="e">
        <f t="shared" ca="1" si="97"/>
        <v>#VALUE!</v>
      </c>
      <c r="CN54" s="120" t="e">
        <f t="shared" ca="1" si="98"/>
        <v>#VALUE!</v>
      </c>
      <c r="CO54" s="91" t="e">
        <f t="shared" ca="1" si="99"/>
        <v>#N/A</v>
      </c>
      <c r="CP54" s="92">
        <f>Worksheet!T49</f>
        <v>0</v>
      </c>
      <c r="CQ54" t="str">
        <f t="shared" si="100"/>
        <v>1</v>
      </c>
      <c r="CR54" s="103" t="e">
        <f t="shared" si="101"/>
        <v>#N/A</v>
      </c>
      <c r="CS54" t="str">
        <f t="shared" si="36"/>
        <v>Standard2</v>
      </c>
      <c r="CU54" s="99" t="str">
        <f t="shared" ca="1" si="102"/>
        <v>$B$4:$P$956</v>
      </c>
      <c r="CV54" s="91" t="str">
        <f>VLOOKUP($CS54,$CU$3:CV$8,2,FALSE)</f>
        <v>$I$156:$I$552</v>
      </c>
      <c r="CW54" s="91" t="str">
        <f>VLOOKUP($CS54,$CU$3:CW$8,3,FALSE)</f>
        <v>$I$553:$I$750</v>
      </c>
      <c r="CX54" s="91" t="e">
        <f>VLOOKUP($CS54,$CU$3:CX$8,4,FALSE)</f>
        <v>#N/A</v>
      </c>
      <c r="CY54" s="91" t="e">
        <f>VLOOKUP($CS54,$CU$3:CY$8,5,FALSE)</f>
        <v>#N/A</v>
      </c>
      <c r="CZ54" s="91" t="e">
        <f>VLOOKUP($CS54,$CU$3:CZ$8,6,FALSE)</f>
        <v>#N/A</v>
      </c>
      <c r="DA54" s="91" t="str">
        <f>VLOOKUP($CS54,$CU$3:DA$8,7,FALSE)</f>
        <v>$I$806:$I$813</v>
      </c>
      <c r="DB54" s="91" t="str">
        <f>VLOOKUP($CS54,$CU$3:DB$8,8,FALSE)</f>
        <v>$I$800:$I$805</v>
      </c>
      <c r="DC54" s="91" t="str">
        <f>VLOOKUP($CS54,$CU$3:DC$8,8,FALSE)</f>
        <v>$I$800:$I$805</v>
      </c>
      <c r="DD54" s="91" t="str">
        <f>VLOOKUP($CS54,$CU$3:DD$8,8,FALSE)</f>
        <v>$I$800:$I$805</v>
      </c>
      <c r="DE54" s="91" t="str">
        <f>VLOOKUP($CS54,$CU$3:DE$8,8,FALSE)</f>
        <v>$I$800:$I$805</v>
      </c>
      <c r="DF54" s="91" t="str">
        <f>VLOOKUP($CS54,$CU$3:DF$8,8,FALSE)</f>
        <v>$I$800:$I$805</v>
      </c>
      <c r="DG54">
        <f>COUNTIF($CV$10:CV54,"&lt;&gt;"&amp;"")</f>
        <v>45</v>
      </c>
      <c r="DI54" t="str">
        <f t="shared" si="103"/>
        <v/>
      </c>
      <c r="DJ54" t="e">
        <f t="shared" ca="1" si="83"/>
        <v>#N/A</v>
      </c>
    </row>
    <row r="55" spans="13:114" x14ac:dyDescent="0.25">
      <c r="M55">
        <f>Worksheet!Y50</f>
        <v>0</v>
      </c>
      <c r="N55">
        <f t="shared" ca="1" si="8"/>
        <v>0</v>
      </c>
      <c r="O55" s="159" t="str">
        <f t="shared" ca="1" si="1"/>
        <v>*</v>
      </c>
      <c r="Q55" s="53" t="e">
        <f t="shared" ca="1" si="39"/>
        <v>#N/A</v>
      </c>
      <c r="R55" t="str">
        <f>IF(Worksheet!J50=$S$2,$S$2,IF(Worksheet!J50=$S$3,$S$3,$S$1))</f>
        <v>3458A</v>
      </c>
      <c r="S55" s="54" t="str">
        <f t="shared" ca="1" si="10"/>
        <v>*</v>
      </c>
      <c r="T55" s="50" t="e">
        <f t="shared" si="84"/>
        <v>#N/A</v>
      </c>
      <c r="U55" s="55">
        <f>IF(Worksheet!V50="%",ABS(Worksheet!AC50),ABS(Worksheet!X50))</f>
        <v>0</v>
      </c>
      <c r="V55" s="121">
        <f>IF(Worksheet!V50="%",Worksheet!AD50,Worksheet!V50)</f>
        <v>0</v>
      </c>
      <c r="W55" s="55" t="str">
        <f>IF(Worksheet!V50="%","",IF(Worksheet!AC50&lt;&gt;"",Worksheet!AC50,""))</f>
        <v/>
      </c>
      <c r="X55" s="55" t="str">
        <f>IF(Worksheet!V50="%","",IF(Worksheet!AD50&lt;&gt;"",Worksheet!AD50,""))</f>
        <v/>
      </c>
      <c r="Y55" s="53" t="str">
        <f t="shared" si="85"/>
        <v/>
      </c>
      <c r="Z55" s="53" t="str">
        <f t="shared" si="80"/>
        <v>0</v>
      </c>
      <c r="AA55" s="53" t="str">
        <f t="shared" si="86"/>
        <v>DC</v>
      </c>
      <c r="AB55" s="53" t="str">
        <f t="shared" si="81"/>
        <v>DC0</v>
      </c>
      <c r="AC55" s="53" t="str">
        <f>IF(Worksheet!I50&lt;&gt;"",Worksheet!I50,"")</f>
        <v/>
      </c>
      <c r="AD55" s="53" t="str">
        <f t="shared" si="82"/>
        <v/>
      </c>
      <c r="AE55" s="104" t="str">
        <f t="shared" si="87"/>
        <v>DC0</v>
      </c>
      <c r="AF55" s="104" t="e">
        <f>HLOOKUP(AE55,$AH$10:BA55,COUNTIF($AE$7:AE55,"&lt;&gt;"&amp;""),FALSE)</f>
        <v>#N/A</v>
      </c>
      <c r="AG55" s="61" t="e">
        <f t="shared" si="88"/>
        <v>#N/A</v>
      </c>
      <c r="AH55" s="91" t="e">
        <f ca="1">VLOOKUP($AG55,INDIRECT(CONCATENATE($CS55,"!",VLOOKUP($CS55,$AG$3:AH$8,AH$2,FALSE))),1,TRUE)</f>
        <v>#N/A</v>
      </c>
      <c r="AI55" s="91" t="e">
        <f ca="1">VLOOKUP($AG55,INDIRECT(CONCATENATE($CS55,"!",VLOOKUP($CS55,$AG$3:AI$8,AI$2,FALSE))),1,TRUE)</f>
        <v>#N/A</v>
      </c>
      <c r="AJ55" s="91" t="e">
        <f ca="1">VLOOKUP($AG55,INDIRECT(CONCATENATE($CS55,"!",VLOOKUP($CS55,$AG$3:AJ$8,AJ$2,FALSE))),1,TRUE)</f>
        <v>#N/A</v>
      </c>
      <c r="AK55" s="91" t="e">
        <f ca="1">VLOOKUP($AG55,INDIRECT(CONCATENATE($CS55,"!",VLOOKUP($CS55,$AG$3:AK$8,AK$2,FALSE))),1,TRUE)</f>
        <v>#N/A</v>
      </c>
      <c r="AL55" s="91" t="e">
        <f ca="1">VLOOKUP($AG55,INDIRECT(CONCATENATE($CS55,"!",VLOOKUP($CS55,$AG$3:AL$8,AL$2,FALSE))),1,TRUE)</f>
        <v>#N/A</v>
      </c>
      <c r="AM55" s="91" t="e">
        <f ca="1">VLOOKUP($AG55,INDIRECT(CONCATENATE($CS55,"!",VLOOKUP($CS55,$AG$3:AM$8,AM$2,FALSE))),1,TRUE)</f>
        <v>#N/A</v>
      </c>
      <c r="AN55" s="91" t="e">
        <f ca="1">VLOOKUP($AG55,INDIRECT(CONCATENATE($CS55,"!",VLOOKUP($CS55,$AG$3:AN$8,AN$2,FALSE))),1,TRUE)</f>
        <v>#N/A</v>
      </c>
      <c r="AO55" s="91" t="e">
        <f ca="1">VLOOKUP($AG55,INDIRECT(CONCATENATE($CS55,"!",VLOOKUP($CS55,$AG$3:AO$8,AO$2,FALSE))),1,TRUE)</f>
        <v>#N/A</v>
      </c>
      <c r="AP55" s="91" t="e">
        <f ca="1">VLOOKUP($AG55,INDIRECT(CONCATENATE($CS55,"!",VLOOKUP($CS55,$AG$3:AP$8,AP$2,FALSE))),1,TRUE)</f>
        <v>#N/A</v>
      </c>
      <c r="AQ55" s="91" t="e">
        <f ca="1">VLOOKUP($AG55,INDIRECT(CONCATENATE($CS55,"!",VLOOKUP($CS55,$AG$3:AQ$8,AQ$2,FALSE))),1,TRUE)</f>
        <v>#N/A</v>
      </c>
      <c r="AR55" s="91" t="e">
        <f ca="1">VLOOKUP($AG55,INDIRECT(CONCATENATE($CS55,"!",VLOOKUP($CS55,$AG$3:AR$8,AR$2,FALSE))),1,TRUE)</f>
        <v>#N/A</v>
      </c>
      <c r="AS55" s="91" t="e">
        <f ca="1">VLOOKUP($AG55,INDIRECT(CONCATENATE($CS55,"!",VLOOKUP($CS55,$AG$3:AS$8,AS$2,FALSE))),1,TRUE)</f>
        <v>#N/A</v>
      </c>
      <c r="AT55" s="91" t="e">
        <f ca="1">VLOOKUP($AG55,INDIRECT(CONCATENATE($CS55,"!",VLOOKUP($CS55,$AG$3:AT$8,AT$2,FALSE))),1,TRUE)</f>
        <v>#N/A</v>
      </c>
      <c r="AU55" s="91" t="e">
        <f ca="1">VLOOKUP($AG55,INDIRECT(CONCATENATE($CS55,"!",VLOOKUP($CS55,$AG$3:AU$8,AU$2,FALSE))),1,TRUE)</f>
        <v>#N/A</v>
      </c>
      <c r="AV55" s="91" t="e">
        <f ca="1">VLOOKUP($AG55,INDIRECT(CONCATENATE($CS55,"!",VLOOKUP($CS55,$AG$3:AV$8,AV$2,FALSE))),1,TRUE)</f>
        <v>#N/A</v>
      </c>
      <c r="AW55" s="91" t="e">
        <f ca="1">VLOOKUP($AG55,INDIRECT(CONCATENATE($CS55,"!",VLOOKUP($CS55,$AG$3:AW$8,AW$2,FALSE))),1,TRUE)</f>
        <v>#N/A</v>
      </c>
      <c r="AX55" s="91" t="e">
        <f ca="1">VLOOKUP($AG55,INDIRECT(CONCATENATE($CS55,"!",VLOOKUP($CS55,$AG$3:AX$8,AX$2,FALSE))),1,TRUE)</f>
        <v>#N/A</v>
      </c>
      <c r="AY55" s="91" t="e">
        <f ca="1">VLOOKUP($AG55,INDIRECT(CONCATENATE($CS55,"!",VLOOKUP($CS55,$AG$3:AY$8,AY$2,FALSE))),1,TRUE)</f>
        <v>#N/A</v>
      </c>
      <c r="AZ55" s="91" t="e">
        <f ca="1">VLOOKUP($AG55,INDIRECT(CONCATENATE($CS55,"!",VLOOKUP($CS55,$AG$3:AZ$8,AZ$2,FALSE))),1,TRUE)</f>
        <v>#N/A</v>
      </c>
      <c r="BA55" s="91"/>
      <c r="BB55" s="57">
        <f t="shared" si="104"/>
        <v>1</v>
      </c>
      <c r="BC55" s="53">
        <f t="shared" si="104"/>
        <v>1</v>
      </c>
      <c r="BD55" s="53">
        <f t="shared" si="105"/>
        <v>1</v>
      </c>
      <c r="BE55" s="53">
        <f t="shared" si="105"/>
        <v>1</v>
      </c>
      <c r="BF55" s="53">
        <f t="shared" si="18"/>
        <v>1</v>
      </c>
      <c r="BG55" s="53">
        <f t="shared" si="19"/>
        <v>1</v>
      </c>
      <c r="BH55" s="53">
        <f t="shared" si="20"/>
        <v>1</v>
      </c>
      <c r="BI55" s="53">
        <f t="shared" si="106"/>
        <v>1</v>
      </c>
      <c r="BJ55" s="53">
        <f t="shared" si="106"/>
        <v>1</v>
      </c>
      <c r="BK55" s="53">
        <f t="shared" si="106"/>
        <v>1</v>
      </c>
      <c r="BL55" s="53">
        <f t="shared" si="106"/>
        <v>1</v>
      </c>
      <c r="BM55" s="53">
        <f t="shared" si="106"/>
        <v>1</v>
      </c>
      <c r="BN55" s="53">
        <f t="shared" si="106"/>
        <v>1</v>
      </c>
      <c r="BO55" s="53">
        <f t="shared" si="107"/>
        <v>1</v>
      </c>
      <c r="BP55" s="53">
        <f t="shared" si="107"/>
        <v>1</v>
      </c>
      <c r="BQ55" s="53">
        <f t="shared" si="107"/>
        <v>1</v>
      </c>
      <c r="BR55" s="53">
        <f t="shared" si="107"/>
        <v>1</v>
      </c>
      <c r="BS55" s="53">
        <f t="shared" si="79"/>
        <v>1</v>
      </c>
      <c r="BT55" s="53">
        <f t="shared" si="79"/>
        <v>1</v>
      </c>
      <c r="BV55" s="50" t="e">
        <f>HLOOKUP(AE55,$BB$10:BU55,COUNTIF($AE$7:AE55,"&lt;&gt;"&amp;""),FALSE)</f>
        <v>#N/A</v>
      </c>
      <c r="BW55" s="53">
        <f t="shared" si="22"/>
        <v>1</v>
      </c>
      <c r="BX55" s="50" t="str">
        <f t="shared" si="38"/>
        <v/>
      </c>
      <c r="BY55" s="105" t="str">
        <f ca="1">IF(OR(AE55=$BC$10,AE55=$BE$10,AE55=$BL$10,AE55=$BM$10,AE55=$BN$10),VLOOKUP(BX55,INDIRECT(CONCATENATE(CS55,"!",HLOOKUP(AE55,$CV$10:CZ55,DG55,FALSE))),1,TRUE),"")</f>
        <v/>
      </c>
      <c r="BZ55" s="91" t="e">
        <f t="shared" ca="1" si="89"/>
        <v>#N/A</v>
      </c>
      <c r="CA55" s="91" t="e">
        <f t="shared" ca="1" si="90"/>
        <v>#N/A</v>
      </c>
      <c r="CB55" s="91" t="e">
        <f t="shared" ca="1" si="91"/>
        <v>#N/A</v>
      </c>
      <c r="CC55" s="91" t="e">
        <f t="shared" ca="1" si="92"/>
        <v>#N/A</v>
      </c>
      <c r="CD55" s="91" t="e">
        <f t="shared" ca="1" si="93"/>
        <v>#VALUE!</v>
      </c>
      <c r="CE55" s="58">
        <f>Worksheet!L50</f>
        <v>0</v>
      </c>
      <c r="CF55" s="58">
        <f>Worksheet!M50</f>
        <v>0</v>
      </c>
      <c r="CG55" s="58">
        <f>Worksheet!N50</f>
        <v>0</v>
      </c>
      <c r="CH55" s="58">
        <f>Worksheet!O50</f>
        <v>0</v>
      </c>
      <c r="CI55" s="58">
        <f>Worksheet!P50</f>
        <v>0</v>
      </c>
      <c r="CJ55" s="120" t="e">
        <f t="shared" ca="1" si="94"/>
        <v>#VALUE!</v>
      </c>
      <c r="CK55" s="120" t="e">
        <f t="shared" ca="1" si="95"/>
        <v>#VALUE!</v>
      </c>
      <c r="CL55" s="120" t="e">
        <f t="shared" ca="1" si="96"/>
        <v>#VALUE!</v>
      </c>
      <c r="CM55" s="120" t="e">
        <f t="shared" ca="1" si="97"/>
        <v>#VALUE!</v>
      </c>
      <c r="CN55" s="120" t="e">
        <f t="shared" ca="1" si="98"/>
        <v>#VALUE!</v>
      </c>
      <c r="CO55" s="91" t="e">
        <f t="shared" ca="1" si="99"/>
        <v>#N/A</v>
      </c>
      <c r="CP55" s="92">
        <f>Worksheet!T50</f>
        <v>0</v>
      </c>
      <c r="CQ55" t="str">
        <f t="shared" si="100"/>
        <v>1</v>
      </c>
      <c r="CR55" s="103" t="e">
        <f t="shared" si="101"/>
        <v>#N/A</v>
      </c>
      <c r="CS55" t="str">
        <f t="shared" si="36"/>
        <v>Standard2</v>
      </c>
      <c r="CU55" s="99" t="str">
        <f t="shared" ca="1" si="102"/>
        <v>$B$4:$P$956</v>
      </c>
      <c r="CV55" s="91" t="str">
        <f>VLOOKUP($CS55,$CU$3:CV$8,2,FALSE)</f>
        <v>$I$156:$I$552</v>
      </c>
      <c r="CW55" s="91" t="str">
        <f>VLOOKUP($CS55,$CU$3:CW$8,3,FALSE)</f>
        <v>$I$553:$I$750</v>
      </c>
      <c r="CX55" s="91" t="e">
        <f>VLOOKUP($CS55,$CU$3:CX$8,4,FALSE)</f>
        <v>#N/A</v>
      </c>
      <c r="CY55" s="91" t="e">
        <f>VLOOKUP($CS55,$CU$3:CY$8,5,FALSE)</f>
        <v>#N/A</v>
      </c>
      <c r="CZ55" s="91" t="e">
        <f>VLOOKUP($CS55,$CU$3:CZ$8,6,FALSE)</f>
        <v>#N/A</v>
      </c>
      <c r="DA55" s="91" t="str">
        <f>VLOOKUP($CS55,$CU$3:DA$8,7,FALSE)</f>
        <v>$I$806:$I$813</v>
      </c>
      <c r="DB55" s="91" t="str">
        <f>VLOOKUP($CS55,$CU$3:DB$8,8,FALSE)</f>
        <v>$I$800:$I$805</v>
      </c>
      <c r="DC55" s="91" t="str">
        <f>VLOOKUP($CS55,$CU$3:DC$8,8,FALSE)</f>
        <v>$I$800:$I$805</v>
      </c>
      <c r="DD55" s="91" t="str">
        <f>VLOOKUP($CS55,$CU$3:DD$8,8,FALSE)</f>
        <v>$I$800:$I$805</v>
      </c>
      <c r="DE55" s="91" t="str">
        <f>VLOOKUP($CS55,$CU$3:DE$8,8,FALSE)</f>
        <v>$I$800:$I$805</v>
      </c>
      <c r="DF55" s="91" t="str">
        <f>VLOOKUP($CS55,$CU$3:DF$8,8,FALSE)</f>
        <v>$I$800:$I$805</v>
      </c>
      <c r="DG55">
        <f>COUNTIF($CV$10:CV55,"&lt;&gt;"&amp;"")</f>
        <v>46</v>
      </c>
      <c r="DI55" t="str">
        <f t="shared" si="103"/>
        <v/>
      </c>
      <c r="DJ55" t="e">
        <f t="shared" ca="1" si="83"/>
        <v>#N/A</v>
      </c>
    </row>
    <row r="56" spans="13:114" x14ac:dyDescent="0.25">
      <c r="M56">
        <f>Worksheet!Y51</f>
        <v>0</v>
      </c>
      <c r="N56">
        <f t="shared" ca="1" si="8"/>
        <v>0</v>
      </c>
      <c r="O56" s="159" t="str">
        <f t="shared" ca="1" si="1"/>
        <v>*</v>
      </c>
      <c r="Q56" s="53" t="e">
        <f t="shared" ref="Q56:Q100" ca="1" si="108">CONCATENATE(AE56,CR56,AF56,BY56)</f>
        <v>#N/A</v>
      </c>
      <c r="R56" t="str">
        <f>IF(Worksheet!J51=$S$2,$S$2,IF(Worksheet!J51=$S$3,$S$3,$S$1))</f>
        <v>3458A</v>
      </c>
      <c r="S56" s="54" t="str">
        <f t="shared" ca="1" si="10"/>
        <v>*</v>
      </c>
      <c r="T56" s="50" t="e">
        <f t="shared" si="84"/>
        <v>#N/A</v>
      </c>
      <c r="U56" s="55">
        <f>IF(Worksheet!V51="%",ABS(Worksheet!AC51),ABS(Worksheet!X51))</f>
        <v>0</v>
      </c>
      <c r="V56" s="121">
        <f>IF(Worksheet!V51="%",Worksheet!AD51,Worksheet!V51)</f>
        <v>0</v>
      </c>
      <c r="W56" s="55" t="str">
        <f>IF(Worksheet!V51="%","",IF(Worksheet!AC51&lt;&gt;"",Worksheet!AC51,""))</f>
        <v/>
      </c>
      <c r="X56" s="55" t="str">
        <f>IF(Worksheet!V51="%","",IF(Worksheet!AD51&lt;&gt;"",Worksheet!AD51,""))</f>
        <v/>
      </c>
      <c r="Y56" s="53" t="str">
        <f t="shared" si="85"/>
        <v/>
      </c>
      <c r="Z56" s="53" t="str">
        <f t="shared" si="80"/>
        <v>0</v>
      </c>
      <c r="AA56" s="53" t="str">
        <f t="shared" si="86"/>
        <v>DC</v>
      </c>
      <c r="AB56" s="53" t="str">
        <f t="shared" si="81"/>
        <v>DC0</v>
      </c>
      <c r="AC56" s="53" t="str">
        <f>IF(Worksheet!I51&lt;&gt;"",Worksheet!I51,"")</f>
        <v/>
      </c>
      <c r="AD56" s="53" t="str">
        <f t="shared" si="82"/>
        <v/>
      </c>
      <c r="AE56" s="104" t="str">
        <f t="shared" si="87"/>
        <v>DC0</v>
      </c>
      <c r="AF56" s="104" t="e">
        <f>HLOOKUP(AE56,$AH$10:BA56,COUNTIF($AE$7:AE56,"&lt;&gt;"&amp;""),FALSE)</f>
        <v>#N/A</v>
      </c>
      <c r="AG56" s="61" t="e">
        <f t="shared" si="88"/>
        <v>#N/A</v>
      </c>
      <c r="AH56" s="91" t="e">
        <f ca="1">VLOOKUP($AG56,INDIRECT(CONCATENATE($CS56,"!",VLOOKUP($CS56,$AG$3:AH$8,AH$2,FALSE))),1,TRUE)</f>
        <v>#N/A</v>
      </c>
      <c r="AI56" s="91" t="e">
        <f ca="1">VLOOKUP($AG56,INDIRECT(CONCATENATE($CS56,"!",VLOOKUP($CS56,$AG$3:AI$8,AI$2,FALSE))),1,TRUE)</f>
        <v>#N/A</v>
      </c>
      <c r="AJ56" s="91" t="e">
        <f ca="1">VLOOKUP($AG56,INDIRECT(CONCATENATE($CS56,"!",VLOOKUP($CS56,$AG$3:AJ$8,AJ$2,FALSE))),1,TRUE)</f>
        <v>#N/A</v>
      </c>
      <c r="AK56" s="91" t="e">
        <f ca="1">VLOOKUP($AG56,INDIRECT(CONCATENATE($CS56,"!",VLOOKUP($CS56,$AG$3:AK$8,AK$2,FALSE))),1,TRUE)</f>
        <v>#N/A</v>
      </c>
      <c r="AL56" s="91" t="e">
        <f ca="1">VLOOKUP($AG56,INDIRECT(CONCATENATE($CS56,"!",VLOOKUP($CS56,$AG$3:AL$8,AL$2,FALSE))),1,TRUE)</f>
        <v>#N/A</v>
      </c>
      <c r="AM56" s="91" t="e">
        <f ca="1">VLOOKUP($AG56,INDIRECT(CONCATENATE($CS56,"!",VLOOKUP($CS56,$AG$3:AM$8,AM$2,FALSE))),1,TRUE)</f>
        <v>#N/A</v>
      </c>
      <c r="AN56" s="91" t="e">
        <f ca="1">VLOOKUP($AG56,INDIRECT(CONCATENATE($CS56,"!",VLOOKUP($CS56,$AG$3:AN$8,AN$2,FALSE))),1,TRUE)</f>
        <v>#N/A</v>
      </c>
      <c r="AO56" s="91" t="e">
        <f ca="1">VLOOKUP($AG56,INDIRECT(CONCATENATE($CS56,"!",VLOOKUP($CS56,$AG$3:AO$8,AO$2,FALSE))),1,TRUE)</f>
        <v>#N/A</v>
      </c>
      <c r="AP56" s="91" t="e">
        <f ca="1">VLOOKUP($AG56,INDIRECT(CONCATENATE($CS56,"!",VLOOKUP($CS56,$AG$3:AP$8,AP$2,FALSE))),1,TRUE)</f>
        <v>#N/A</v>
      </c>
      <c r="AQ56" s="91" t="e">
        <f ca="1">VLOOKUP($AG56,INDIRECT(CONCATENATE($CS56,"!",VLOOKUP($CS56,$AG$3:AQ$8,AQ$2,FALSE))),1,TRUE)</f>
        <v>#N/A</v>
      </c>
      <c r="AR56" s="91" t="e">
        <f ca="1">VLOOKUP($AG56,INDIRECT(CONCATENATE($CS56,"!",VLOOKUP($CS56,$AG$3:AR$8,AR$2,FALSE))),1,TRUE)</f>
        <v>#N/A</v>
      </c>
      <c r="AS56" s="91" t="e">
        <f ca="1">VLOOKUP($AG56,INDIRECT(CONCATENATE($CS56,"!",VLOOKUP($CS56,$AG$3:AS$8,AS$2,FALSE))),1,TRUE)</f>
        <v>#N/A</v>
      </c>
      <c r="AT56" s="91" t="e">
        <f ca="1">VLOOKUP($AG56,INDIRECT(CONCATENATE($CS56,"!",VLOOKUP($CS56,$AG$3:AT$8,AT$2,FALSE))),1,TRUE)</f>
        <v>#N/A</v>
      </c>
      <c r="AU56" s="91" t="e">
        <f ca="1">VLOOKUP($AG56,INDIRECT(CONCATENATE($CS56,"!",VLOOKUP($CS56,$AG$3:AU$8,AU$2,FALSE))),1,TRUE)</f>
        <v>#N/A</v>
      </c>
      <c r="AV56" s="91" t="e">
        <f ca="1">VLOOKUP($AG56,INDIRECT(CONCATENATE($CS56,"!",VLOOKUP($CS56,$AG$3:AV$8,AV$2,FALSE))),1,TRUE)</f>
        <v>#N/A</v>
      </c>
      <c r="AW56" s="91" t="e">
        <f ca="1">VLOOKUP($AG56,INDIRECT(CONCATENATE($CS56,"!",VLOOKUP($CS56,$AG$3:AW$8,AW$2,FALSE))),1,TRUE)</f>
        <v>#N/A</v>
      </c>
      <c r="AX56" s="91" t="e">
        <f ca="1">VLOOKUP($AG56,INDIRECT(CONCATENATE($CS56,"!",VLOOKUP($CS56,$AG$3:AX$8,AX$2,FALSE))),1,TRUE)</f>
        <v>#N/A</v>
      </c>
      <c r="AY56" s="91" t="e">
        <f ca="1">VLOOKUP($AG56,INDIRECT(CONCATENATE($CS56,"!",VLOOKUP($CS56,$AG$3:AY$8,AY$2,FALSE))),1,TRUE)</f>
        <v>#N/A</v>
      </c>
      <c r="AZ56" s="91" t="e">
        <f ca="1">VLOOKUP($AG56,INDIRECT(CONCATENATE($CS56,"!",VLOOKUP($CS56,$AG$3:AZ$8,AZ$2,FALSE))),1,TRUE)</f>
        <v>#N/A</v>
      </c>
      <c r="BA56" s="91"/>
      <c r="BB56" s="57">
        <f t="shared" si="104"/>
        <v>1</v>
      </c>
      <c r="BC56" s="53">
        <f t="shared" si="104"/>
        <v>1</v>
      </c>
      <c r="BD56" s="53">
        <f t="shared" si="105"/>
        <v>1</v>
      </c>
      <c r="BE56" s="53">
        <f t="shared" si="105"/>
        <v>1</v>
      </c>
      <c r="BF56" s="53">
        <f t="shared" si="18"/>
        <v>1</v>
      </c>
      <c r="BG56" s="53">
        <f t="shared" si="19"/>
        <v>1</v>
      </c>
      <c r="BH56" s="53">
        <f t="shared" si="20"/>
        <v>1</v>
      </c>
      <c r="BI56" s="53">
        <f t="shared" si="106"/>
        <v>1</v>
      </c>
      <c r="BJ56" s="53">
        <f t="shared" si="106"/>
        <v>1</v>
      </c>
      <c r="BK56" s="53">
        <f t="shared" si="106"/>
        <v>1</v>
      </c>
      <c r="BL56" s="53">
        <f t="shared" si="106"/>
        <v>1</v>
      </c>
      <c r="BM56" s="53">
        <f t="shared" si="106"/>
        <v>1</v>
      </c>
      <c r="BN56" s="53">
        <f t="shared" si="106"/>
        <v>1</v>
      </c>
      <c r="BO56" s="53">
        <f t="shared" si="107"/>
        <v>1</v>
      </c>
      <c r="BP56" s="53">
        <f t="shared" si="107"/>
        <v>1</v>
      </c>
      <c r="BQ56" s="53">
        <f t="shared" si="107"/>
        <v>1</v>
      </c>
      <c r="BR56" s="53">
        <f t="shared" si="107"/>
        <v>1</v>
      </c>
      <c r="BS56" s="53">
        <f t="shared" si="79"/>
        <v>1</v>
      </c>
      <c r="BT56" s="53">
        <f t="shared" si="79"/>
        <v>1</v>
      </c>
      <c r="BV56" s="50" t="e">
        <f>HLOOKUP(AE56,$BB$10:BU56,COUNTIF($AE$7:AE56,"&lt;&gt;"&amp;""),FALSE)</f>
        <v>#N/A</v>
      </c>
      <c r="BW56" s="53">
        <f t="shared" si="22"/>
        <v>1</v>
      </c>
      <c r="BX56" s="50" t="str">
        <f t="shared" si="38"/>
        <v/>
      </c>
      <c r="BY56" s="105" t="str">
        <f ca="1">IF(OR(AE56=$BC$10,AE56=$BE$10,AE56=$BL$10,AE56=$BM$10,AE56=$BN$10),VLOOKUP(BX56,INDIRECT(CONCATENATE(CS56,"!",HLOOKUP(AE56,$CV$10:CZ56,DG56,FALSE))),1,TRUE),"")</f>
        <v/>
      </c>
      <c r="BZ56" s="91" t="e">
        <f t="shared" ca="1" si="89"/>
        <v>#N/A</v>
      </c>
      <c r="CA56" s="91" t="e">
        <f t="shared" ca="1" si="90"/>
        <v>#N/A</v>
      </c>
      <c r="CB56" s="91" t="e">
        <f t="shared" ca="1" si="91"/>
        <v>#N/A</v>
      </c>
      <c r="CC56" s="91" t="e">
        <f t="shared" ca="1" si="92"/>
        <v>#N/A</v>
      </c>
      <c r="CD56" s="91" t="e">
        <f t="shared" ca="1" si="93"/>
        <v>#VALUE!</v>
      </c>
      <c r="CE56" s="58">
        <f>Worksheet!L51</f>
        <v>0</v>
      </c>
      <c r="CF56" s="58">
        <f>Worksheet!M51</f>
        <v>0</v>
      </c>
      <c r="CG56" s="58">
        <f>Worksheet!N51</f>
        <v>0</v>
      </c>
      <c r="CH56" s="58">
        <f>Worksheet!O51</f>
        <v>0</v>
      </c>
      <c r="CI56" s="58">
        <f>Worksheet!P51</f>
        <v>0</v>
      </c>
      <c r="CJ56" s="120" t="e">
        <f t="shared" ca="1" si="94"/>
        <v>#VALUE!</v>
      </c>
      <c r="CK56" s="120" t="e">
        <f t="shared" ca="1" si="95"/>
        <v>#VALUE!</v>
      </c>
      <c r="CL56" s="120" t="e">
        <f t="shared" ca="1" si="96"/>
        <v>#VALUE!</v>
      </c>
      <c r="CM56" s="120" t="e">
        <f t="shared" ca="1" si="97"/>
        <v>#VALUE!</v>
      </c>
      <c r="CN56" s="120" t="e">
        <f t="shared" ca="1" si="98"/>
        <v>#VALUE!</v>
      </c>
      <c r="CO56" s="91" t="e">
        <f t="shared" ca="1" si="99"/>
        <v>#N/A</v>
      </c>
      <c r="CP56" s="92">
        <f>Worksheet!T51</f>
        <v>0</v>
      </c>
      <c r="CQ56" t="str">
        <f t="shared" si="100"/>
        <v>1</v>
      </c>
      <c r="CR56" s="103" t="e">
        <f t="shared" si="101"/>
        <v>#N/A</v>
      </c>
      <c r="CS56" t="str">
        <f t="shared" si="36"/>
        <v>Standard2</v>
      </c>
      <c r="CU56" s="99" t="str">
        <f t="shared" ca="1" si="102"/>
        <v>$B$4:$P$956</v>
      </c>
      <c r="CV56" s="91" t="str">
        <f>VLOOKUP($CS56,$CU$3:CV$8,2,FALSE)</f>
        <v>$I$156:$I$552</v>
      </c>
      <c r="CW56" s="91" t="str">
        <f>VLOOKUP($CS56,$CU$3:CW$8,3,FALSE)</f>
        <v>$I$553:$I$750</v>
      </c>
      <c r="CX56" s="91" t="e">
        <f>VLOOKUP($CS56,$CU$3:CX$8,4,FALSE)</f>
        <v>#N/A</v>
      </c>
      <c r="CY56" s="91" t="e">
        <f>VLOOKUP($CS56,$CU$3:CY$8,5,FALSE)</f>
        <v>#N/A</v>
      </c>
      <c r="CZ56" s="91" t="e">
        <f>VLOOKUP($CS56,$CU$3:CZ$8,6,FALSE)</f>
        <v>#N/A</v>
      </c>
      <c r="DA56" s="91" t="str">
        <f>VLOOKUP($CS56,$CU$3:DA$8,7,FALSE)</f>
        <v>$I$806:$I$813</v>
      </c>
      <c r="DB56" s="91" t="str">
        <f>VLOOKUP($CS56,$CU$3:DB$8,8,FALSE)</f>
        <v>$I$800:$I$805</v>
      </c>
      <c r="DC56" s="91" t="str">
        <f>VLOOKUP($CS56,$CU$3:DC$8,8,FALSE)</f>
        <v>$I$800:$I$805</v>
      </c>
      <c r="DD56" s="91" t="str">
        <f>VLOOKUP($CS56,$CU$3:DD$8,8,FALSE)</f>
        <v>$I$800:$I$805</v>
      </c>
      <c r="DE56" s="91" t="str">
        <f>VLOOKUP($CS56,$CU$3:DE$8,8,FALSE)</f>
        <v>$I$800:$I$805</v>
      </c>
      <c r="DF56" s="91" t="str">
        <f>VLOOKUP($CS56,$CU$3:DF$8,8,FALSE)</f>
        <v>$I$800:$I$805</v>
      </c>
      <c r="DG56">
        <f>COUNTIF($CV$10:CV56,"&lt;&gt;"&amp;"")</f>
        <v>47</v>
      </c>
      <c r="DI56" t="str">
        <f t="shared" si="103"/>
        <v/>
      </c>
      <c r="DJ56" t="e">
        <f t="shared" ca="1" si="83"/>
        <v>#N/A</v>
      </c>
    </row>
    <row r="57" spans="13:114" x14ac:dyDescent="0.25">
      <c r="M57">
        <f>Worksheet!Y52</f>
        <v>0</v>
      </c>
      <c r="N57">
        <f t="shared" ca="1" si="8"/>
        <v>0</v>
      </c>
      <c r="O57" s="159" t="str">
        <f t="shared" ca="1" si="1"/>
        <v>*</v>
      </c>
      <c r="Q57" s="53" t="e">
        <f t="shared" ca="1" si="108"/>
        <v>#N/A</v>
      </c>
      <c r="R57" t="str">
        <f>IF(Worksheet!J52=$S$2,$S$2,IF(Worksheet!J52=$S$3,$S$3,$S$1))</f>
        <v>3458A</v>
      </c>
      <c r="S57" s="54" t="str">
        <f t="shared" ca="1" si="10"/>
        <v>*</v>
      </c>
      <c r="T57" s="50" t="e">
        <f t="shared" si="84"/>
        <v>#N/A</v>
      </c>
      <c r="U57" s="55">
        <f>IF(Worksheet!V52="%",ABS(Worksheet!AC52),ABS(Worksheet!X52))</f>
        <v>0</v>
      </c>
      <c r="V57" s="121">
        <f>IF(Worksheet!V52="%",Worksheet!AD52,Worksheet!V52)</f>
        <v>0</v>
      </c>
      <c r="W57" s="55" t="str">
        <f>IF(Worksheet!V52="%","",IF(Worksheet!AC52&lt;&gt;"",Worksheet!AC52,""))</f>
        <v/>
      </c>
      <c r="X57" s="55" t="str">
        <f>IF(Worksheet!V52="%","",IF(Worksheet!AD52&lt;&gt;"",Worksheet!AD52,""))</f>
        <v/>
      </c>
      <c r="Y57" s="53" t="str">
        <f t="shared" si="85"/>
        <v/>
      </c>
      <c r="Z57" s="53" t="str">
        <f t="shared" si="80"/>
        <v>0</v>
      </c>
      <c r="AA57" s="53" t="str">
        <f t="shared" si="86"/>
        <v>DC</v>
      </c>
      <c r="AB57" s="53" t="str">
        <f t="shared" si="81"/>
        <v>DC0</v>
      </c>
      <c r="AC57" s="53" t="str">
        <f>IF(Worksheet!I52&lt;&gt;"",Worksheet!I52,"")</f>
        <v/>
      </c>
      <c r="AD57" s="53" t="str">
        <f t="shared" si="82"/>
        <v/>
      </c>
      <c r="AE57" s="104" t="str">
        <f t="shared" si="87"/>
        <v>DC0</v>
      </c>
      <c r="AF57" s="104" t="e">
        <f>HLOOKUP(AE57,$AH$10:BA57,COUNTIF($AE$7:AE57,"&lt;&gt;"&amp;""),FALSE)</f>
        <v>#N/A</v>
      </c>
      <c r="AG57" s="61" t="e">
        <f t="shared" si="88"/>
        <v>#N/A</v>
      </c>
      <c r="AH57" s="91" t="e">
        <f ca="1">VLOOKUP($AG57,INDIRECT(CONCATENATE($CS57,"!",VLOOKUP($CS57,$AG$3:AH$8,AH$2,FALSE))),1,TRUE)</f>
        <v>#N/A</v>
      </c>
      <c r="AI57" s="91" t="e">
        <f ca="1">VLOOKUP($AG57,INDIRECT(CONCATENATE($CS57,"!",VLOOKUP($CS57,$AG$3:AI$8,AI$2,FALSE))),1,TRUE)</f>
        <v>#N/A</v>
      </c>
      <c r="AJ57" s="91" t="e">
        <f ca="1">VLOOKUP($AG57,INDIRECT(CONCATENATE($CS57,"!",VLOOKUP($CS57,$AG$3:AJ$8,AJ$2,FALSE))),1,TRUE)</f>
        <v>#N/A</v>
      </c>
      <c r="AK57" s="91" t="e">
        <f ca="1">VLOOKUP($AG57,INDIRECT(CONCATENATE($CS57,"!",VLOOKUP($CS57,$AG$3:AK$8,AK$2,FALSE))),1,TRUE)</f>
        <v>#N/A</v>
      </c>
      <c r="AL57" s="91" t="e">
        <f ca="1">VLOOKUP($AG57,INDIRECT(CONCATENATE($CS57,"!",VLOOKUP($CS57,$AG$3:AL$8,AL$2,FALSE))),1,TRUE)</f>
        <v>#N/A</v>
      </c>
      <c r="AM57" s="91" t="e">
        <f ca="1">VLOOKUP($AG57,INDIRECT(CONCATENATE($CS57,"!",VLOOKUP($CS57,$AG$3:AM$8,AM$2,FALSE))),1,TRUE)</f>
        <v>#N/A</v>
      </c>
      <c r="AN57" s="91" t="e">
        <f ca="1">VLOOKUP($AG57,INDIRECT(CONCATENATE($CS57,"!",VLOOKUP($CS57,$AG$3:AN$8,AN$2,FALSE))),1,TRUE)</f>
        <v>#N/A</v>
      </c>
      <c r="AO57" s="91" t="e">
        <f ca="1">VLOOKUP($AG57,INDIRECT(CONCATENATE($CS57,"!",VLOOKUP($CS57,$AG$3:AO$8,AO$2,FALSE))),1,TRUE)</f>
        <v>#N/A</v>
      </c>
      <c r="AP57" s="91" t="e">
        <f ca="1">VLOOKUP($AG57,INDIRECT(CONCATENATE($CS57,"!",VLOOKUP($CS57,$AG$3:AP$8,AP$2,FALSE))),1,TRUE)</f>
        <v>#N/A</v>
      </c>
      <c r="AQ57" s="91" t="e">
        <f ca="1">VLOOKUP($AG57,INDIRECT(CONCATENATE($CS57,"!",VLOOKUP($CS57,$AG$3:AQ$8,AQ$2,FALSE))),1,TRUE)</f>
        <v>#N/A</v>
      </c>
      <c r="AR57" s="91" t="e">
        <f ca="1">VLOOKUP($AG57,INDIRECT(CONCATENATE($CS57,"!",VLOOKUP($CS57,$AG$3:AR$8,AR$2,FALSE))),1,TRUE)</f>
        <v>#N/A</v>
      </c>
      <c r="AS57" s="91" t="e">
        <f ca="1">VLOOKUP($AG57,INDIRECT(CONCATENATE($CS57,"!",VLOOKUP($CS57,$AG$3:AS$8,AS$2,FALSE))),1,TRUE)</f>
        <v>#N/A</v>
      </c>
      <c r="AT57" s="91" t="e">
        <f ca="1">VLOOKUP($AG57,INDIRECT(CONCATENATE($CS57,"!",VLOOKUP($CS57,$AG$3:AT$8,AT$2,FALSE))),1,TRUE)</f>
        <v>#N/A</v>
      </c>
      <c r="AU57" s="91" t="e">
        <f ca="1">VLOOKUP($AG57,INDIRECT(CONCATENATE($CS57,"!",VLOOKUP($CS57,$AG$3:AU$8,AU$2,FALSE))),1,TRUE)</f>
        <v>#N/A</v>
      </c>
      <c r="AV57" s="91" t="e">
        <f ca="1">VLOOKUP($AG57,INDIRECT(CONCATENATE($CS57,"!",VLOOKUP($CS57,$AG$3:AV$8,AV$2,FALSE))),1,TRUE)</f>
        <v>#N/A</v>
      </c>
      <c r="AW57" s="91" t="e">
        <f ca="1">VLOOKUP($AG57,INDIRECT(CONCATENATE($CS57,"!",VLOOKUP($CS57,$AG$3:AW$8,AW$2,FALSE))),1,TRUE)</f>
        <v>#N/A</v>
      </c>
      <c r="AX57" s="91" t="e">
        <f ca="1">VLOOKUP($AG57,INDIRECT(CONCATENATE($CS57,"!",VLOOKUP($CS57,$AG$3:AX$8,AX$2,FALSE))),1,TRUE)</f>
        <v>#N/A</v>
      </c>
      <c r="AY57" s="91" t="e">
        <f ca="1">VLOOKUP($AG57,INDIRECT(CONCATENATE($CS57,"!",VLOOKUP($CS57,$AG$3:AY$8,AY$2,FALSE))),1,TRUE)</f>
        <v>#N/A</v>
      </c>
      <c r="AZ57" s="91" t="e">
        <f ca="1">VLOOKUP($AG57,INDIRECT(CONCATENATE($CS57,"!",VLOOKUP($CS57,$AG$3:AZ$8,AZ$2,FALSE))),1,TRUE)</f>
        <v>#N/A</v>
      </c>
      <c r="BA57" s="91"/>
      <c r="BB57" s="57">
        <f t="shared" si="104"/>
        <v>1</v>
      </c>
      <c r="BC57" s="53">
        <f t="shared" si="104"/>
        <v>1</v>
      </c>
      <c r="BD57" s="53">
        <f t="shared" si="105"/>
        <v>1</v>
      </c>
      <c r="BE57" s="53">
        <f t="shared" si="105"/>
        <v>1</v>
      </c>
      <c r="BF57" s="53">
        <f t="shared" si="18"/>
        <v>1</v>
      </c>
      <c r="BG57" s="53">
        <f t="shared" si="19"/>
        <v>1</v>
      </c>
      <c r="BH57" s="53">
        <f t="shared" si="20"/>
        <v>1</v>
      </c>
      <c r="BI57" s="53">
        <f t="shared" si="106"/>
        <v>1</v>
      </c>
      <c r="BJ57" s="53">
        <f t="shared" si="106"/>
        <v>1</v>
      </c>
      <c r="BK57" s="53">
        <f t="shared" si="106"/>
        <v>1</v>
      </c>
      <c r="BL57" s="53">
        <f t="shared" si="106"/>
        <v>1</v>
      </c>
      <c r="BM57" s="53">
        <f t="shared" si="106"/>
        <v>1</v>
      </c>
      <c r="BN57" s="53">
        <f t="shared" si="106"/>
        <v>1</v>
      </c>
      <c r="BO57" s="53">
        <f t="shared" si="107"/>
        <v>1</v>
      </c>
      <c r="BP57" s="53">
        <f t="shared" si="107"/>
        <v>1</v>
      </c>
      <c r="BQ57" s="53">
        <f t="shared" si="107"/>
        <v>1</v>
      </c>
      <c r="BR57" s="53">
        <f t="shared" si="107"/>
        <v>1</v>
      </c>
      <c r="BS57" s="53">
        <f t="shared" si="79"/>
        <v>1</v>
      </c>
      <c r="BT57" s="53">
        <f t="shared" si="79"/>
        <v>1</v>
      </c>
      <c r="BV57" s="50" t="e">
        <f>HLOOKUP(AE57,$BB$10:BU57,COUNTIF($AE$7:AE57,"&lt;&gt;"&amp;""),FALSE)</f>
        <v>#N/A</v>
      </c>
      <c r="BW57" s="53">
        <f t="shared" si="22"/>
        <v>1</v>
      </c>
      <c r="BX57" s="50" t="str">
        <f t="shared" si="38"/>
        <v/>
      </c>
      <c r="BY57" s="105" t="str">
        <f ca="1">IF(OR(AE57=$BC$10,AE57=$BE$10,AE57=$BL$10,AE57=$BM$10,AE57=$BN$10),VLOOKUP(BX57,INDIRECT(CONCATENATE(CS57,"!",HLOOKUP(AE57,$CV$10:CZ57,DG57,FALSE))),1,TRUE),"")</f>
        <v/>
      </c>
      <c r="BZ57" s="91" t="e">
        <f t="shared" ca="1" si="89"/>
        <v>#N/A</v>
      </c>
      <c r="CA57" s="91" t="e">
        <f t="shared" ca="1" si="90"/>
        <v>#N/A</v>
      </c>
      <c r="CB57" s="91" t="e">
        <f t="shared" ca="1" si="91"/>
        <v>#N/A</v>
      </c>
      <c r="CC57" s="91" t="e">
        <f t="shared" ca="1" si="92"/>
        <v>#N/A</v>
      </c>
      <c r="CD57" s="91" t="e">
        <f t="shared" ca="1" si="93"/>
        <v>#VALUE!</v>
      </c>
      <c r="CE57" s="58">
        <f>Worksheet!L52</f>
        <v>0</v>
      </c>
      <c r="CF57" s="58">
        <f>Worksheet!M52</f>
        <v>0</v>
      </c>
      <c r="CG57" s="58">
        <f>Worksheet!N52</f>
        <v>0</v>
      </c>
      <c r="CH57" s="58">
        <f>Worksheet!O52</f>
        <v>0</v>
      </c>
      <c r="CI57" s="58">
        <f>Worksheet!P52</f>
        <v>0</v>
      </c>
      <c r="CJ57" s="120" t="e">
        <f t="shared" ca="1" si="94"/>
        <v>#VALUE!</v>
      </c>
      <c r="CK57" s="120" t="e">
        <f t="shared" ca="1" si="95"/>
        <v>#VALUE!</v>
      </c>
      <c r="CL57" s="120" t="e">
        <f t="shared" ca="1" si="96"/>
        <v>#VALUE!</v>
      </c>
      <c r="CM57" s="120" t="e">
        <f t="shared" ca="1" si="97"/>
        <v>#VALUE!</v>
      </c>
      <c r="CN57" s="120" t="e">
        <f t="shared" ca="1" si="98"/>
        <v>#VALUE!</v>
      </c>
      <c r="CO57" s="91" t="e">
        <f t="shared" ca="1" si="99"/>
        <v>#N/A</v>
      </c>
      <c r="CP57" s="92">
        <f>Worksheet!T52</f>
        <v>0</v>
      </c>
      <c r="CQ57" t="str">
        <f t="shared" si="100"/>
        <v>1</v>
      </c>
      <c r="CR57" s="103" t="e">
        <f t="shared" si="101"/>
        <v>#N/A</v>
      </c>
      <c r="CS57" t="str">
        <f t="shared" si="36"/>
        <v>Standard2</v>
      </c>
      <c r="CU57" s="99" t="str">
        <f t="shared" ca="1" si="102"/>
        <v>$B$4:$P$956</v>
      </c>
      <c r="CV57" s="91" t="str">
        <f>VLOOKUP($CS57,$CU$3:CV$8,2,FALSE)</f>
        <v>$I$156:$I$552</v>
      </c>
      <c r="CW57" s="91" t="str">
        <f>VLOOKUP($CS57,$CU$3:CW$8,3,FALSE)</f>
        <v>$I$553:$I$750</v>
      </c>
      <c r="CX57" s="91" t="e">
        <f>VLOOKUP($CS57,$CU$3:CX$8,4,FALSE)</f>
        <v>#N/A</v>
      </c>
      <c r="CY57" s="91" t="e">
        <f>VLOOKUP($CS57,$CU$3:CY$8,5,FALSE)</f>
        <v>#N/A</v>
      </c>
      <c r="CZ57" s="91" t="e">
        <f>VLOOKUP($CS57,$CU$3:CZ$8,6,FALSE)</f>
        <v>#N/A</v>
      </c>
      <c r="DA57" s="91" t="str">
        <f>VLOOKUP($CS57,$CU$3:DA$8,7,FALSE)</f>
        <v>$I$806:$I$813</v>
      </c>
      <c r="DB57" s="91" t="str">
        <f>VLOOKUP($CS57,$CU$3:DB$8,8,FALSE)</f>
        <v>$I$800:$I$805</v>
      </c>
      <c r="DC57" s="91" t="str">
        <f>VLOOKUP($CS57,$CU$3:DC$8,8,FALSE)</f>
        <v>$I$800:$I$805</v>
      </c>
      <c r="DD57" s="91" t="str">
        <f>VLOOKUP($CS57,$CU$3:DD$8,8,FALSE)</f>
        <v>$I$800:$I$805</v>
      </c>
      <c r="DE57" s="91" t="str">
        <f>VLOOKUP($CS57,$CU$3:DE$8,8,FALSE)</f>
        <v>$I$800:$I$805</v>
      </c>
      <c r="DF57" s="91" t="str">
        <f>VLOOKUP($CS57,$CU$3:DF$8,8,FALSE)</f>
        <v>$I$800:$I$805</v>
      </c>
      <c r="DG57">
        <f>COUNTIF($CV$10:CV57,"&lt;&gt;"&amp;"")</f>
        <v>48</v>
      </c>
      <c r="DI57" t="str">
        <f t="shared" si="103"/>
        <v/>
      </c>
      <c r="DJ57" t="e">
        <f t="shared" ca="1" si="83"/>
        <v>#N/A</v>
      </c>
    </row>
    <row r="58" spans="13:114" x14ac:dyDescent="0.25">
      <c r="M58">
        <f>Worksheet!Y53</f>
        <v>0</v>
      </c>
      <c r="N58">
        <f t="shared" ca="1" si="8"/>
        <v>0</v>
      </c>
      <c r="O58" s="159" t="str">
        <f t="shared" ca="1" si="1"/>
        <v>*</v>
      </c>
      <c r="Q58" s="53" t="e">
        <f t="shared" ca="1" si="108"/>
        <v>#N/A</v>
      </c>
      <c r="R58" t="str">
        <f>IF(Worksheet!J53=$S$2,$S$2,IF(Worksheet!J53=$S$3,$S$3,$S$1))</f>
        <v>3458A</v>
      </c>
      <c r="S58" s="54" t="str">
        <f t="shared" ca="1" si="10"/>
        <v>*</v>
      </c>
      <c r="T58" s="50" t="e">
        <f t="shared" si="84"/>
        <v>#N/A</v>
      </c>
      <c r="U58" s="55">
        <f>IF(Worksheet!V53="%",ABS(Worksheet!AC53),ABS(Worksheet!X53))</f>
        <v>0</v>
      </c>
      <c r="V58" s="121">
        <f>IF(Worksheet!V53="%",Worksheet!AD53,Worksheet!V53)</f>
        <v>0</v>
      </c>
      <c r="W58" s="55" t="str">
        <f>IF(Worksheet!V53="%","",IF(Worksheet!AC53&lt;&gt;"",Worksheet!AC53,""))</f>
        <v/>
      </c>
      <c r="X58" s="55" t="str">
        <f>IF(Worksheet!V53="%","",IF(Worksheet!AD53&lt;&gt;"",Worksheet!AD53,""))</f>
        <v/>
      </c>
      <c r="Y58" s="53" t="str">
        <f t="shared" si="85"/>
        <v/>
      </c>
      <c r="Z58" s="53" t="str">
        <f t="shared" si="80"/>
        <v>0</v>
      </c>
      <c r="AA58" s="53" t="str">
        <f t="shared" si="86"/>
        <v>DC</v>
      </c>
      <c r="AB58" s="53" t="str">
        <f t="shared" si="81"/>
        <v>DC0</v>
      </c>
      <c r="AC58" s="53" t="str">
        <f>IF(Worksheet!I53&lt;&gt;"",Worksheet!I53,"")</f>
        <v/>
      </c>
      <c r="AD58" s="53" t="str">
        <f t="shared" si="82"/>
        <v/>
      </c>
      <c r="AE58" s="104" t="str">
        <f t="shared" si="87"/>
        <v>DC0</v>
      </c>
      <c r="AF58" s="104" t="e">
        <f>HLOOKUP(AE58,$AH$10:BA58,COUNTIF($AE$7:AE58,"&lt;&gt;"&amp;""),FALSE)</f>
        <v>#N/A</v>
      </c>
      <c r="AG58" s="61" t="e">
        <f t="shared" si="88"/>
        <v>#N/A</v>
      </c>
      <c r="AH58" s="91" t="e">
        <f ca="1">VLOOKUP($AG58,INDIRECT(CONCATENATE($CS58,"!",VLOOKUP($CS58,$AG$3:AH$8,AH$2,FALSE))),1,TRUE)</f>
        <v>#N/A</v>
      </c>
      <c r="AI58" s="91" t="e">
        <f ca="1">VLOOKUP($AG58,INDIRECT(CONCATENATE($CS58,"!",VLOOKUP($CS58,$AG$3:AI$8,AI$2,FALSE))),1,TRUE)</f>
        <v>#N/A</v>
      </c>
      <c r="AJ58" s="91" t="e">
        <f ca="1">VLOOKUP($AG58,INDIRECT(CONCATENATE($CS58,"!",VLOOKUP($CS58,$AG$3:AJ$8,AJ$2,FALSE))),1,TRUE)</f>
        <v>#N/A</v>
      </c>
      <c r="AK58" s="91" t="e">
        <f ca="1">VLOOKUP($AG58,INDIRECT(CONCATENATE($CS58,"!",VLOOKUP($CS58,$AG$3:AK$8,AK$2,FALSE))),1,TRUE)</f>
        <v>#N/A</v>
      </c>
      <c r="AL58" s="91" t="e">
        <f ca="1">VLOOKUP($AG58,INDIRECT(CONCATENATE($CS58,"!",VLOOKUP($CS58,$AG$3:AL$8,AL$2,FALSE))),1,TRUE)</f>
        <v>#N/A</v>
      </c>
      <c r="AM58" s="91" t="e">
        <f ca="1">VLOOKUP($AG58,INDIRECT(CONCATENATE($CS58,"!",VLOOKUP($CS58,$AG$3:AM$8,AM$2,FALSE))),1,TRUE)</f>
        <v>#N/A</v>
      </c>
      <c r="AN58" s="91" t="e">
        <f ca="1">VLOOKUP($AG58,INDIRECT(CONCATENATE($CS58,"!",VLOOKUP($CS58,$AG$3:AN$8,AN$2,FALSE))),1,TRUE)</f>
        <v>#N/A</v>
      </c>
      <c r="AO58" s="91" t="e">
        <f ca="1">VLOOKUP($AG58,INDIRECT(CONCATENATE($CS58,"!",VLOOKUP($CS58,$AG$3:AO$8,AO$2,FALSE))),1,TRUE)</f>
        <v>#N/A</v>
      </c>
      <c r="AP58" s="91" t="e">
        <f ca="1">VLOOKUP($AG58,INDIRECT(CONCATENATE($CS58,"!",VLOOKUP($CS58,$AG$3:AP$8,AP$2,FALSE))),1,TRUE)</f>
        <v>#N/A</v>
      </c>
      <c r="AQ58" s="91" t="e">
        <f ca="1">VLOOKUP($AG58,INDIRECT(CONCATENATE($CS58,"!",VLOOKUP($CS58,$AG$3:AQ$8,AQ$2,FALSE))),1,TRUE)</f>
        <v>#N/A</v>
      </c>
      <c r="AR58" s="91" t="e">
        <f ca="1">VLOOKUP($AG58,INDIRECT(CONCATENATE($CS58,"!",VLOOKUP($CS58,$AG$3:AR$8,AR$2,FALSE))),1,TRUE)</f>
        <v>#N/A</v>
      </c>
      <c r="AS58" s="91" t="e">
        <f ca="1">VLOOKUP($AG58,INDIRECT(CONCATENATE($CS58,"!",VLOOKUP($CS58,$AG$3:AS$8,AS$2,FALSE))),1,TRUE)</f>
        <v>#N/A</v>
      </c>
      <c r="AT58" s="91" t="e">
        <f ca="1">VLOOKUP($AG58,INDIRECT(CONCATENATE($CS58,"!",VLOOKUP($CS58,$AG$3:AT$8,AT$2,FALSE))),1,TRUE)</f>
        <v>#N/A</v>
      </c>
      <c r="AU58" s="91" t="e">
        <f ca="1">VLOOKUP($AG58,INDIRECT(CONCATENATE($CS58,"!",VLOOKUP($CS58,$AG$3:AU$8,AU$2,FALSE))),1,TRUE)</f>
        <v>#N/A</v>
      </c>
      <c r="AV58" s="91" t="e">
        <f ca="1">VLOOKUP($AG58,INDIRECT(CONCATENATE($CS58,"!",VLOOKUP($CS58,$AG$3:AV$8,AV$2,FALSE))),1,TRUE)</f>
        <v>#N/A</v>
      </c>
      <c r="AW58" s="91" t="e">
        <f ca="1">VLOOKUP($AG58,INDIRECT(CONCATENATE($CS58,"!",VLOOKUP($CS58,$AG$3:AW$8,AW$2,FALSE))),1,TRUE)</f>
        <v>#N/A</v>
      </c>
      <c r="AX58" s="91" t="e">
        <f ca="1">VLOOKUP($AG58,INDIRECT(CONCATENATE($CS58,"!",VLOOKUP($CS58,$AG$3:AX$8,AX$2,FALSE))),1,TRUE)</f>
        <v>#N/A</v>
      </c>
      <c r="AY58" s="91" t="e">
        <f ca="1">VLOOKUP($AG58,INDIRECT(CONCATENATE($CS58,"!",VLOOKUP($CS58,$AG$3:AY$8,AY$2,FALSE))),1,TRUE)</f>
        <v>#N/A</v>
      </c>
      <c r="AZ58" s="91" t="e">
        <f ca="1">VLOOKUP($AG58,INDIRECT(CONCATENATE($CS58,"!",VLOOKUP($CS58,$AG$3:AZ$8,AZ$2,FALSE))),1,TRUE)</f>
        <v>#N/A</v>
      </c>
      <c r="BA58" s="91"/>
      <c r="BB58" s="57">
        <f t="shared" si="104"/>
        <v>1</v>
      </c>
      <c r="BC58" s="53">
        <f t="shared" si="104"/>
        <v>1</v>
      </c>
      <c r="BD58" s="53">
        <f t="shared" si="105"/>
        <v>1</v>
      </c>
      <c r="BE58" s="53">
        <f t="shared" si="105"/>
        <v>1</v>
      </c>
      <c r="BF58" s="53">
        <f t="shared" si="18"/>
        <v>1</v>
      </c>
      <c r="BG58" s="53">
        <f t="shared" si="19"/>
        <v>1</v>
      </c>
      <c r="BH58" s="53">
        <f t="shared" si="20"/>
        <v>1</v>
      </c>
      <c r="BI58" s="53">
        <f t="shared" si="106"/>
        <v>1</v>
      </c>
      <c r="BJ58" s="53">
        <f t="shared" si="106"/>
        <v>1</v>
      </c>
      <c r="BK58" s="53">
        <f t="shared" si="106"/>
        <v>1</v>
      </c>
      <c r="BL58" s="53">
        <f t="shared" si="106"/>
        <v>1</v>
      </c>
      <c r="BM58" s="53">
        <f t="shared" si="106"/>
        <v>1</v>
      </c>
      <c r="BN58" s="53">
        <f t="shared" si="106"/>
        <v>1</v>
      </c>
      <c r="BO58" s="53">
        <f t="shared" si="107"/>
        <v>1</v>
      </c>
      <c r="BP58" s="53">
        <f t="shared" si="107"/>
        <v>1</v>
      </c>
      <c r="BQ58" s="53">
        <f t="shared" si="107"/>
        <v>1</v>
      </c>
      <c r="BR58" s="53">
        <f t="shared" si="107"/>
        <v>1</v>
      </c>
      <c r="BS58" s="53">
        <f t="shared" si="79"/>
        <v>1</v>
      </c>
      <c r="BT58" s="53">
        <f t="shared" si="79"/>
        <v>1</v>
      </c>
      <c r="BV58" s="50" t="e">
        <f>HLOOKUP(AE58,$BB$10:BU58,COUNTIF($AE$7:AE58,"&lt;&gt;"&amp;""),FALSE)</f>
        <v>#N/A</v>
      </c>
      <c r="BW58" s="53">
        <f t="shared" si="22"/>
        <v>1</v>
      </c>
      <c r="BX58" s="50" t="str">
        <f t="shared" si="38"/>
        <v/>
      </c>
      <c r="BY58" s="105" t="str">
        <f ca="1">IF(OR(AE58=$BC$10,AE58=$BE$10,AE58=$BL$10,AE58=$BM$10,AE58=$BN$10),VLOOKUP(BX58,INDIRECT(CONCATENATE(CS58,"!",HLOOKUP(AE58,$CV$10:CZ58,DG58,FALSE))),1,TRUE),"")</f>
        <v/>
      </c>
      <c r="BZ58" s="91" t="e">
        <f t="shared" ca="1" si="89"/>
        <v>#N/A</v>
      </c>
      <c r="CA58" s="91" t="e">
        <f t="shared" ca="1" si="90"/>
        <v>#N/A</v>
      </c>
      <c r="CB58" s="91" t="e">
        <f t="shared" ca="1" si="91"/>
        <v>#N/A</v>
      </c>
      <c r="CC58" s="91" t="e">
        <f t="shared" ca="1" si="92"/>
        <v>#N/A</v>
      </c>
      <c r="CD58" s="91" t="e">
        <f t="shared" ca="1" si="93"/>
        <v>#VALUE!</v>
      </c>
      <c r="CE58" s="58">
        <f>Worksheet!L53</f>
        <v>0</v>
      </c>
      <c r="CF58" s="58">
        <f>Worksheet!M53</f>
        <v>0</v>
      </c>
      <c r="CG58" s="58">
        <f>Worksheet!N53</f>
        <v>0</v>
      </c>
      <c r="CH58" s="58">
        <f>Worksheet!O53</f>
        <v>0</v>
      </c>
      <c r="CI58" s="58">
        <f>Worksheet!P53</f>
        <v>0</v>
      </c>
      <c r="CJ58" s="120" t="e">
        <f t="shared" ca="1" si="94"/>
        <v>#VALUE!</v>
      </c>
      <c r="CK58" s="120" t="e">
        <f t="shared" ca="1" si="95"/>
        <v>#VALUE!</v>
      </c>
      <c r="CL58" s="120" t="e">
        <f t="shared" ca="1" si="96"/>
        <v>#VALUE!</v>
      </c>
      <c r="CM58" s="120" t="e">
        <f t="shared" ca="1" si="97"/>
        <v>#VALUE!</v>
      </c>
      <c r="CN58" s="120" t="e">
        <f t="shared" ca="1" si="98"/>
        <v>#VALUE!</v>
      </c>
      <c r="CO58" s="91" t="e">
        <f t="shared" ca="1" si="99"/>
        <v>#N/A</v>
      </c>
      <c r="CP58" s="92">
        <f>Worksheet!T53</f>
        <v>0</v>
      </c>
      <c r="CQ58" t="str">
        <f t="shared" si="100"/>
        <v>1</v>
      </c>
      <c r="CR58" s="103" t="e">
        <f t="shared" si="101"/>
        <v>#N/A</v>
      </c>
      <c r="CS58" t="str">
        <f t="shared" si="36"/>
        <v>Standard2</v>
      </c>
      <c r="CU58" s="99" t="str">
        <f t="shared" ca="1" si="102"/>
        <v>$B$4:$P$956</v>
      </c>
      <c r="CV58" s="91" t="str">
        <f>VLOOKUP($CS58,$CU$3:CV$8,2,FALSE)</f>
        <v>$I$156:$I$552</v>
      </c>
      <c r="CW58" s="91" t="str">
        <f>VLOOKUP($CS58,$CU$3:CW$8,3,FALSE)</f>
        <v>$I$553:$I$750</v>
      </c>
      <c r="CX58" s="91" t="e">
        <f>VLOOKUP($CS58,$CU$3:CX$8,4,FALSE)</f>
        <v>#N/A</v>
      </c>
      <c r="CY58" s="91" t="e">
        <f>VLOOKUP($CS58,$CU$3:CY$8,5,FALSE)</f>
        <v>#N/A</v>
      </c>
      <c r="CZ58" s="91" t="e">
        <f>VLOOKUP($CS58,$CU$3:CZ$8,6,FALSE)</f>
        <v>#N/A</v>
      </c>
      <c r="DA58" s="91" t="str">
        <f>VLOOKUP($CS58,$CU$3:DA$8,7,FALSE)</f>
        <v>$I$806:$I$813</v>
      </c>
      <c r="DB58" s="91" t="str">
        <f>VLOOKUP($CS58,$CU$3:DB$8,8,FALSE)</f>
        <v>$I$800:$I$805</v>
      </c>
      <c r="DC58" s="91" t="str">
        <f>VLOOKUP($CS58,$CU$3:DC$8,8,FALSE)</f>
        <v>$I$800:$I$805</v>
      </c>
      <c r="DD58" s="91" t="str">
        <f>VLOOKUP($CS58,$CU$3:DD$8,8,FALSE)</f>
        <v>$I$800:$I$805</v>
      </c>
      <c r="DE58" s="91" t="str">
        <f>VLOOKUP($CS58,$CU$3:DE$8,8,FALSE)</f>
        <v>$I$800:$I$805</v>
      </c>
      <c r="DF58" s="91" t="str">
        <f>VLOOKUP($CS58,$CU$3:DF$8,8,FALSE)</f>
        <v>$I$800:$I$805</v>
      </c>
      <c r="DG58">
        <f>COUNTIF($CV$10:CV58,"&lt;&gt;"&amp;"")</f>
        <v>49</v>
      </c>
      <c r="DI58" t="str">
        <f t="shared" si="103"/>
        <v/>
      </c>
      <c r="DJ58" t="e">
        <f t="shared" ca="1" si="83"/>
        <v>#N/A</v>
      </c>
    </row>
    <row r="59" spans="13:114" x14ac:dyDescent="0.25">
      <c r="M59">
        <f>Worksheet!Y54</f>
        <v>0</v>
      </c>
      <c r="N59">
        <f t="shared" ca="1" si="8"/>
        <v>0</v>
      </c>
      <c r="O59" s="159" t="str">
        <f t="shared" ca="1" si="1"/>
        <v>*</v>
      </c>
      <c r="Q59" s="53" t="e">
        <f t="shared" ca="1" si="108"/>
        <v>#N/A</v>
      </c>
      <c r="R59" t="str">
        <f>IF(Worksheet!J54=$S$2,$S$2,IF(Worksheet!J54=$S$3,$S$3,$S$1))</f>
        <v>3458A</v>
      </c>
      <c r="S59" s="54" t="str">
        <f t="shared" ca="1" si="10"/>
        <v>*</v>
      </c>
      <c r="T59" s="50" t="e">
        <f t="shared" si="84"/>
        <v>#N/A</v>
      </c>
      <c r="U59" s="55">
        <f>IF(Worksheet!V54="%",ABS(Worksheet!AC54),ABS(Worksheet!X54))</f>
        <v>0</v>
      </c>
      <c r="V59" s="121">
        <f>IF(Worksheet!V54="%",Worksheet!AD54,Worksheet!V54)</f>
        <v>0</v>
      </c>
      <c r="W59" s="55" t="str">
        <f>IF(Worksheet!V54="%","",IF(Worksheet!AC54&lt;&gt;"",Worksheet!AC54,""))</f>
        <v/>
      </c>
      <c r="X59" s="55" t="str">
        <f>IF(Worksheet!V54="%","",IF(Worksheet!AD54&lt;&gt;"",Worksheet!AD54,""))</f>
        <v/>
      </c>
      <c r="Y59" s="53" t="str">
        <f t="shared" si="85"/>
        <v/>
      </c>
      <c r="Z59" s="53" t="str">
        <f t="shared" si="80"/>
        <v>0</v>
      </c>
      <c r="AA59" s="53" t="str">
        <f t="shared" si="86"/>
        <v>DC</v>
      </c>
      <c r="AB59" s="53" t="str">
        <f t="shared" si="81"/>
        <v>DC0</v>
      </c>
      <c r="AC59" s="53" t="str">
        <f>IF(Worksheet!I54&lt;&gt;"",Worksheet!I54,"")</f>
        <v/>
      </c>
      <c r="AD59" s="53" t="str">
        <f t="shared" si="82"/>
        <v/>
      </c>
      <c r="AE59" s="104" t="str">
        <f t="shared" si="87"/>
        <v>DC0</v>
      </c>
      <c r="AF59" s="104" t="e">
        <f>HLOOKUP(AE59,$AH$10:BA59,COUNTIF($AE$7:AE59,"&lt;&gt;"&amp;""),FALSE)</f>
        <v>#N/A</v>
      </c>
      <c r="AG59" s="61" t="e">
        <f t="shared" si="88"/>
        <v>#N/A</v>
      </c>
      <c r="AH59" s="91" t="e">
        <f ca="1">VLOOKUP($AG59,INDIRECT(CONCATENATE($CS59,"!",VLOOKUP($CS59,$AG$3:AH$8,AH$2,FALSE))),1,TRUE)</f>
        <v>#N/A</v>
      </c>
      <c r="AI59" s="91" t="e">
        <f ca="1">VLOOKUP($AG59,INDIRECT(CONCATENATE($CS59,"!",VLOOKUP($CS59,$AG$3:AI$8,AI$2,FALSE))),1,TRUE)</f>
        <v>#N/A</v>
      </c>
      <c r="AJ59" s="91" t="e">
        <f ca="1">VLOOKUP($AG59,INDIRECT(CONCATENATE($CS59,"!",VLOOKUP($CS59,$AG$3:AJ$8,AJ$2,FALSE))),1,TRUE)</f>
        <v>#N/A</v>
      </c>
      <c r="AK59" s="91" t="e">
        <f ca="1">VLOOKUP($AG59,INDIRECT(CONCATENATE($CS59,"!",VLOOKUP($CS59,$AG$3:AK$8,AK$2,FALSE))),1,TRUE)</f>
        <v>#N/A</v>
      </c>
      <c r="AL59" s="91" t="e">
        <f ca="1">VLOOKUP($AG59,INDIRECT(CONCATENATE($CS59,"!",VLOOKUP($CS59,$AG$3:AL$8,AL$2,FALSE))),1,TRUE)</f>
        <v>#N/A</v>
      </c>
      <c r="AM59" s="91" t="e">
        <f ca="1">VLOOKUP($AG59,INDIRECT(CONCATENATE($CS59,"!",VLOOKUP($CS59,$AG$3:AM$8,AM$2,FALSE))),1,TRUE)</f>
        <v>#N/A</v>
      </c>
      <c r="AN59" s="91" t="e">
        <f ca="1">VLOOKUP($AG59,INDIRECT(CONCATENATE($CS59,"!",VLOOKUP($CS59,$AG$3:AN$8,AN$2,FALSE))),1,TRUE)</f>
        <v>#N/A</v>
      </c>
      <c r="AO59" s="91" t="e">
        <f ca="1">VLOOKUP($AG59,INDIRECT(CONCATENATE($CS59,"!",VLOOKUP($CS59,$AG$3:AO$8,AO$2,FALSE))),1,TRUE)</f>
        <v>#N/A</v>
      </c>
      <c r="AP59" s="91" t="e">
        <f ca="1">VLOOKUP($AG59,INDIRECT(CONCATENATE($CS59,"!",VLOOKUP($CS59,$AG$3:AP$8,AP$2,FALSE))),1,TRUE)</f>
        <v>#N/A</v>
      </c>
      <c r="AQ59" s="91" t="e">
        <f ca="1">VLOOKUP($AG59,INDIRECT(CONCATENATE($CS59,"!",VLOOKUP($CS59,$AG$3:AQ$8,AQ$2,FALSE))),1,TRUE)</f>
        <v>#N/A</v>
      </c>
      <c r="AR59" s="91" t="e">
        <f ca="1">VLOOKUP($AG59,INDIRECT(CONCATENATE($CS59,"!",VLOOKUP($CS59,$AG$3:AR$8,AR$2,FALSE))),1,TRUE)</f>
        <v>#N/A</v>
      </c>
      <c r="AS59" s="91" t="e">
        <f ca="1">VLOOKUP($AG59,INDIRECT(CONCATENATE($CS59,"!",VLOOKUP($CS59,$AG$3:AS$8,AS$2,FALSE))),1,TRUE)</f>
        <v>#N/A</v>
      </c>
      <c r="AT59" s="91" t="e">
        <f ca="1">VLOOKUP($AG59,INDIRECT(CONCATENATE($CS59,"!",VLOOKUP($CS59,$AG$3:AT$8,AT$2,FALSE))),1,TRUE)</f>
        <v>#N/A</v>
      </c>
      <c r="AU59" s="91" t="e">
        <f ca="1">VLOOKUP($AG59,INDIRECT(CONCATENATE($CS59,"!",VLOOKUP($CS59,$AG$3:AU$8,AU$2,FALSE))),1,TRUE)</f>
        <v>#N/A</v>
      </c>
      <c r="AV59" s="91" t="e">
        <f ca="1">VLOOKUP($AG59,INDIRECT(CONCATENATE($CS59,"!",VLOOKUP($CS59,$AG$3:AV$8,AV$2,FALSE))),1,TRUE)</f>
        <v>#N/A</v>
      </c>
      <c r="AW59" s="91" t="e">
        <f ca="1">VLOOKUP($AG59,INDIRECT(CONCATENATE($CS59,"!",VLOOKUP($CS59,$AG$3:AW$8,AW$2,FALSE))),1,TRUE)</f>
        <v>#N/A</v>
      </c>
      <c r="AX59" s="91" t="e">
        <f ca="1">VLOOKUP($AG59,INDIRECT(CONCATENATE($CS59,"!",VLOOKUP($CS59,$AG$3:AX$8,AX$2,FALSE))),1,TRUE)</f>
        <v>#N/A</v>
      </c>
      <c r="AY59" s="91" t="e">
        <f ca="1">VLOOKUP($AG59,INDIRECT(CONCATENATE($CS59,"!",VLOOKUP($CS59,$AG$3:AY$8,AY$2,FALSE))),1,TRUE)</f>
        <v>#N/A</v>
      </c>
      <c r="AZ59" s="91" t="e">
        <f ca="1">VLOOKUP($AG59,INDIRECT(CONCATENATE($CS59,"!",VLOOKUP($CS59,$AG$3:AZ$8,AZ$2,FALSE))),1,TRUE)</f>
        <v>#N/A</v>
      </c>
      <c r="BA59" s="91"/>
      <c r="BB59" s="57">
        <f t="shared" si="104"/>
        <v>1</v>
      </c>
      <c r="BC59" s="53">
        <f t="shared" si="104"/>
        <v>1</v>
      </c>
      <c r="BD59" s="53">
        <f t="shared" si="105"/>
        <v>1</v>
      </c>
      <c r="BE59" s="53">
        <f t="shared" si="105"/>
        <v>1</v>
      </c>
      <c r="BF59" s="53">
        <f t="shared" si="18"/>
        <v>1</v>
      </c>
      <c r="BG59" s="53">
        <f t="shared" si="19"/>
        <v>1</v>
      </c>
      <c r="BH59" s="53">
        <f t="shared" si="20"/>
        <v>1</v>
      </c>
      <c r="BI59" s="53">
        <f t="shared" si="106"/>
        <v>1</v>
      </c>
      <c r="BJ59" s="53">
        <f t="shared" si="106"/>
        <v>1</v>
      </c>
      <c r="BK59" s="53">
        <f t="shared" si="106"/>
        <v>1</v>
      </c>
      <c r="BL59" s="53">
        <f t="shared" si="106"/>
        <v>1</v>
      </c>
      <c r="BM59" s="53">
        <f t="shared" si="106"/>
        <v>1</v>
      </c>
      <c r="BN59" s="53">
        <f t="shared" si="106"/>
        <v>1</v>
      </c>
      <c r="BO59" s="53">
        <f t="shared" si="107"/>
        <v>1</v>
      </c>
      <c r="BP59" s="53">
        <f t="shared" si="107"/>
        <v>1</v>
      </c>
      <c r="BQ59" s="53">
        <f t="shared" si="107"/>
        <v>1</v>
      </c>
      <c r="BR59" s="53">
        <f t="shared" si="107"/>
        <v>1</v>
      </c>
      <c r="BS59" s="53">
        <f t="shared" si="79"/>
        <v>1</v>
      </c>
      <c r="BT59" s="53">
        <f t="shared" si="79"/>
        <v>1</v>
      </c>
      <c r="BV59" s="50" t="e">
        <f>HLOOKUP(AE59,$BB$10:BU59,COUNTIF($AE$7:AE59,"&lt;&gt;"&amp;""),FALSE)</f>
        <v>#N/A</v>
      </c>
      <c r="BW59" s="53">
        <f t="shared" si="22"/>
        <v>1</v>
      </c>
      <c r="BX59" s="50" t="str">
        <f t="shared" si="38"/>
        <v/>
      </c>
      <c r="BY59" s="105" t="str">
        <f ca="1">IF(OR(AE59=$BC$10,AE59=$BE$10,AE59=$BL$10,AE59=$BM$10,AE59=$BN$10),VLOOKUP(BX59,INDIRECT(CONCATENATE(CS59,"!",HLOOKUP(AE59,$CV$10:CZ59,DG59,FALSE))),1,TRUE),"")</f>
        <v/>
      </c>
      <c r="BZ59" s="91" t="e">
        <f t="shared" ca="1" si="89"/>
        <v>#N/A</v>
      </c>
      <c r="CA59" s="91" t="e">
        <f t="shared" ca="1" si="90"/>
        <v>#N/A</v>
      </c>
      <c r="CB59" s="91" t="e">
        <f t="shared" ca="1" si="91"/>
        <v>#N/A</v>
      </c>
      <c r="CC59" s="91" t="e">
        <f t="shared" ca="1" si="92"/>
        <v>#N/A</v>
      </c>
      <c r="CD59" s="91" t="e">
        <f t="shared" ca="1" si="93"/>
        <v>#VALUE!</v>
      </c>
      <c r="CE59" s="58">
        <f>Worksheet!L54</f>
        <v>0</v>
      </c>
      <c r="CF59" s="58">
        <f>Worksheet!M54</f>
        <v>0</v>
      </c>
      <c r="CG59" s="58">
        <f>Worksheet!N54</f>
        <v>0</v>
      </c>
      <c r="CH59" s="58">
        <f>Worksheet!O54</f>
        <v>0</v>
      </c>
      <c r="CI59" s="58">
        <f>Worksheet!P54</f>
        <v>0</v>
      </c>
      <c r="CJ59" s="120" t="e">
        <f t="shared" ca="1" si="94"/>
        <v>#VALUE!</v>
      </c>
      <c r="CK59" s="120" t="e">
        <f t="shared" ca="1" si="95"/>
        <v>#VALUE!</v>
      </c>
      <c r="CL59" s="120" t="e">
        <f t="shared" ca="1" si="96"/>
        <v>#VALUE!</v>
      </c>
      <c r="CM59" s="120" t="e">
        <f t="shared" ca="1" si="97"/>
        <v>#VALUE!</v>
      </c>
      <c r="CN59" s="120" t="e">
        <f t="shared" ca="1" si="98"/>
        <v>#VALUE!</v>
      </c>
      <c r="CO59" s="91" t="e">
        <f t="shared" ca="1" si="99"/>
        <v>#N/A</v>
      </c>
      <c r="CP59" s="92">
        <f>Worksheet!T54</f>
        <v>0</v>
      </c>
      <c r="CQ59" t="str">
        <f t="shared" si="100"/>
        <v>1</v>
      </c>
      <c r="CR59" s="103" t="e">
        <f t="shared" si="101"/>
        <v>#N/A</v>
      </c>
      <c r="CS59" t="str">
        <f t="shared" si="36"/>
        <v>Standard2</v>
      </c>
      <c r="CU59" s="99" t="str">
        <f t="shared" ca="1" si="102"/>
        <v>$B$4:$P$956</v>
      </c>
      <c r="CV59" s="91" t="str">
        <f>VLOOKUP($CS59,$CU$3:CV$8,2,FALSE)</f>
        <v>$I$156:$I$552</v>
      </c>
      <c r="CW59" s="91" t="str">
        <f>VLOOKUP($CS59,$CU$3:CW$8,3,FALSE)</f>
        <v>$I$553:$I$750</v>
      </c>
      <c r="CX59" s="91" t="e">
        <f>VLOOKUP($CS59,$CU$3:CX$8,4,FALSE)</f>
        <v>#N/A</v>
      </c>
      <c r="CY59" s="91" t="e">
        <f>VLOOKUP($CS59,$CU$3:CY$8,5,FALSE)</f>
        <v>#N/A</v>
      </c>
      <c r="CZ59" s="91" t="e">
        <f>VLOOKUP($CS59,$CU$3:CZ$8,6,FALSE)</f>
        <v>#N/A</v>
      </c>
      <c r="DA59" s="91" t="str">
        <f>VLOOKUP($CS59,$CU$3:DA$8,7,FALSE)</f>
        <v>$I$806:$I$813</v>
      </c>
      <c r="DB59" s="91" t="str">
        <f>VLOOKUP($CS59,$CU$3:DB$8,8,FALSE)</f>
        <v>$I$800:$I$805</v>
      </c>
      <c r="DC59" s="91" t="str">
        <f>VLOOKUP($CS59,$CU$3:DC$8,8,FALSE)</f>
        <v>$I$800:$I$805</v>
      </c>
      <c r="DD59" s="91" t="str">
        <f>VLOOKUP($CS59,$CU$3:DD$8,8,FALSE)</f>
        <v>$I$800:$I$805</v>
      </c>
      <c r="DE59" s="91" t="str">
        <f>VLOOKUP($CS59,$CU$3:DE$8,8,FALSE)</f>
        <v>$I$800:$I$805</v>
      </c>
      <c r="DF59" s="91" t="str">
        <f>VLOOKUP($CS59,$CU$3:DF$8,8,FALSE)</f>
        <v>$I$800:$I$805</v>
      </c>
      <c r="DG59">
        <f>COUNTIF($CV$10:CV59,"&lt;&gt;"&amp;"")</f>
        <v>50</v>
      </c>
      <c r="DI59" t="str">
        <f t="shared" si="103"/>
        <v/>
      </c>
      <c r="DJ59" t="e">
        <f t="shared" ca="1" si="83"/>
        <v>#N/A</v>
      </c>
    </row>
    <row r="60" spans="13:114" x14ac:dyDescent="0.25">
      <c r="M60">
        <f>Worksheet!Y55</f>
        <v>0</v>
      </c>
      <c r="N60">
        <f t="shared" ca="1" si="8"/>
        <v>0</v>
      </c>
      <c r="O60" s="159" t="str">
        <f t="shared" ca="1" si="1"/>
        <v>*</v>
      </c>
      <c r="Q60" s="53" t="e">
        <f t="shared" ca="1" si="108"/>
        <v>#N/A</v>
      </c>
      <c r="R60" t="str">
        <f>IF(Worksheet!J55=$S$2,$S$2,IF(Worksheet!J55=$S$3,$S$3,$S$1))</f>
        <v>3458A</v>
      </c>
      <c r="S60" s="54" t="str">
        <f t="shared" ca="1" si="10"/>
        <v>*</v>
      </c>
      <c r="T60" s="50" t="e">
        <f t="shared" si="84"/>
        <v>#N/A</v>
      </c>
      <c r="U60" s="55">
        <f>IF(Worksheet!V55="%",ABS(Worksheet!AC55),ABS(Worksheet!X55))</f>
        <v>0</v>
      </c>
      <c r="V60" s="121">
        <f>IF(Worksheet!V55="%",Worksheet!AD55,Worksheet!V55)</f>
        <v>0</v>
      </c>
      <c r="W60" s="55" t="str">
        <f>IF(Worksheet!V55="%","",IF(Worksheet!AC55&lt;&gt;"",Worksheet!AC55,""))</f>
        <v/>
      </c>
      <c r="X60" s="55" t="str">
        <f>IF(Worksheet!V55="%","",IF(Worksheet!AD55&lt;&gt;"",Worksheet!AD55,""))</f>
        <v/>
      </c>
      <c r="Y60" s="53" t="str">
        <f t="shared" si="85"/>
        <v/>
      </c>
      <c r="Z60" s="53" t="str">
        <f t="shared" si="80"/>
        <v>0</v>
      </c>
      <c r="AA60" s="53" t="str">
        <f t="shared" si="86"/>
        <v>DC</v>
      </c>
      <c r="AB60" s="53" t="str">
        <f t="shared" si="81"/>
        <v>DC0</v>
      </c>
      <c r="AC60" s="53" t="str">
        <f>IF(Worksheet!I55&lt;&gt;"",Worksheet!I55,"")</f>
        <v/>
      </c>
      <c r="AD60" s="53" t="str">
        <f t="shared" si="82"/>
        <v/>
      </c>
      <c r="AE60" s="104" t="str">
        <f t="shared" si="87"/>
        <v>DC0</v>
      </c>
      <c r="AF60" s="104" t="e">
        <f>HLOOKUP(AE60,$AH$10:BA60,COUNTIF($AE$7:AE60,"&lt;&gt;"&amp;""),FALSE)</f>
        <v>#N/A</v>
      </c>
      <c r="AG60" s="61" t="e">
        <f t="shared" si="88"/>
        <v>#N/A</v>
      </c>
      <c r="AH60" s="91" t="e">
        <f ca="1">VLOOKUP($AG60,INDIRECT(CONCATENATE($CS60,"!",VLOOKUP($CS60,$AG$3:AH$8,AH$2,FALSE))),1,TRUE)</f>
        <v>#N/A</v>
      </c>
      <c r="AI60" s="91" t="e">
        <f ca="1">VLOOKUP($AG60,INDIRECT(CONCATENATE($CS60,"!",VLOOKUP($CS60,$AG$3:AI$8,AI$2,FALSE))),1,TRUE)</f>
        <v>#N/A</v>
      </c>
      <c r="AJ60" s="91" t="e">
        <f ca="1">VLOOKUP($AG60,INDIRECT(CONCATENATE($CS60,"!",VLOOKUP($CS60,$AG$3:AJ$8,AJ$2,FALSE))),1,TRUE)</f>
        <v>#N/A</v>
      </c>
      <c r="AK60" s="91" t="e">
        <f ca="1">VLOOKUP($AG60,INDIRECT(CONCATENATE($CS60,"!",VLOOKUP($CS60,$AG$3:AK$8,AK$2,FALSE))),1,TRUE)</f>
        <v>#N/A</v>
      </c>
      <c r="AL60" s="91" t="e">
        <f ca="1">VLOOKUP($AG60,INDIRECT(CONCATENATE($CS60,"!",VLOOKUP($CS60,$AG$3:AL$8,AL$2,FALSE))),1,TRUE)</f>
        <v>#N/A</v>
      </c>
      <c r="AM60" s="91" t="e">
        <f ca="1">VLOOKUP($AG60,INDIRECT(CONCATENATE($CS60,"!",VLOOKUP($CS60,$AG$3:AM$8,AM$2,FALSE))),1,TRUE)</f>
        <v>#N/A</v>
      </c>
      <c r="AN60" s="91" t="e">
        <f ca="1">VLOOKUP($AG60,INDIRECT(CONCATENATE($CS60,"!",VLOOKUP($CS60,$AG$3:AN$8,AN$2,FALSE))),1,TRUE)</f>
        <v>#N/A</v>
      </c>
      <c r="AO60" s="91" t="e">
        <f ca="1">VLOOKUP($AG60,INDIRECT(CONCATENATE($CS60,"!",VLOOKUP($CS60,$AG$3:AO$8,AO$2,FALSE))),1,TRUE)</f>
        <v>#N/A</v>
      </c>
      <c r="AP60" s="91" t="e">
        <f ca="1">VLOOKUP($AG60,INDIRECT(CONCATENATE($CS60,"!",VLOOKUP($CS60,$AG$3:AP$8,AP$2,FALSE))),1,TRUE)</f>
        <v>#N/A</v>
      </c>
      <c r="AQ60" s="91" t="e">
        <f ca="1">VLOOKUP($AG60,INDIRECT(CONCATENATE($CS60,"!",VLOOKUP($CS60,$AG$3:AQ$8,AQ$2,FALSE))),1,TRUE)</f>
        <v>#N/A</v>
      </c>
      <c r="AR60" s="91" t="e">
        <f ca="1">VLOOKUP($AG60,INDIRECT(CONCATENATE($CS60,"!",VLOOKUP($CS60,$AG$3:AR$8,AR$2,FALSE))),1,TRUE)</f>
        <v>#N/A</v>
      </c>
      <c r="AS60" s="91" t="e">
        <f ca="1">VLOOKUP($AG60,INDIRECT(CONCATENATE($CS60,"!",VLOOKUP($CS60,$AG$3:AS$8,AS$2,FALSE))),1,TRUE)</f>
        <v>#N/A</v>
      </c>
      <c r="AT60" s="91" t="e">
        <f ca="1">VLOOKUP($AG60,INDIRECT(CONCATENATE($CS60,"!",VLOOKUP($CS60,$AG$3:AT$8,AT$2,FALSE))),1,TRUE)</f>
        <v>#N/A</v>
      </c>
      <c r="AU60" s="91" t="e">
        <f ca="1">VLOOKUP($AG60,INDIRECT(CONCATENATE($CS60,"!",VLOOKUP($CS60,$AG$3:AU$8,AU$2,FALSE))),1,TRUE)</f>
        <v>#N/A</v>
      </c>
      <c r="AV60" s="91" t="e">
        <f ca="1">VLOOKUP($AG60,INDIRECT(CONCATENATE($CS60,"!",VLOOKUP($CS60,$AG$3:AV$8,AV$2,FALSE))),1,TRUE)</f>
        <v>#N/A</v>
      </c>
      <c r="AW60" s="91" t="e">
        <f ca="1">VLOOKUP($AG60,INDIRECT(CONCATENATE($CS60,"!",VLOOKUP($CS60,$AG$3:AW$8,AW$2,FALSE))),1,TRUE)</f>
        <v>#N/A</v>
      </c>
      <c r="AX60" s="91" t="e">
        <f ca="1">VLOOKUP($AG60,INDIRECT(CONCATENATE($CS60,"!",VLOOKUP($CS60,$AG$3:AX$8,AX$2,FALSE))),1,TRUE)</f>
        <v>#N/A</v>
      </c>
      <c r="AY60" s="91" t="e">
        <f ca="1">VLOOKUP($AG60,INDIRECT(CONCATENATE($CS60,"!",VLOOKUP($CS60,$AG$3:AY$8,AY$2,FALSE))),1,TRUE)</f>
        <v>#N/A</v>
      </c>
      <c r="AZ60" s="91" t="e">
        <f ca="1">VLOOKUP($AG60,INDIRECT(CONCATENATE($CS60,"!",VLOOKUP($CS60,$AG$3:AZ$8,AZ$2,FALSE))),1,TRUE)</f>
        <v>#N/A</v>
      </c>
      <c r="BA60" s="91"/>
      <c r="BB60" s="57">
        <f t="shared" si="104"/>
        <v>1</v>
      </c>
      <c r="BC60" s="53">
        <f t="shared" si="104"/>
        <v>1</v>
      </c>
      <c r="BD60" s="53">
        <f t="shared" si="105"/>
        <v>1</v>
      </c>
      <c r="BE60" s="53">
        <f t="shared" si="105"/>
        <v>1</v>
      </c>
      <c r="BF60" s="53">
        <f t="shared" si="18"/>
        <v>1</v>
      </c>
      <c r="BG60" s="53">
        <f t="shared" si="19"/>
        <v>1</v>
      </c>
      <c r="BH60" s="53">
        <f t="shared" si="20"/>
        <v>1</v>
      </c>
      <c r="BI60" s="53">
        <f t="shared" si="106"/>
        <v>1</v>
      </c>
      <c r="BJ60" s="53">
        <f t="shared" si="106"/>
        <v>1</v>
      </c>
      <c r="BK60" s="53">
        <f t="shared" si="106"/>
        <v>1</v>
      </c>
      <c r="BL60" s="53">
        <f t="shared" si="106"/>
        <v>1</v>
      </c>
      <c r="BM60" s="53">
        <f t="shared" si="106"/>
        <v>1</v>
      </c>
      <c r="BN60" s="53">
        <f t="shared" si="106"/>
        <v>1</v>
      </c>
      <c r="BO60" s="53">
        <f t="shared" si="107"/>
        <v>1</v>
      </c>
      <c r="BP60" s="53">
        <f t="shared" si="107"/>
        <v>1</v>
      </c>
      <c r="BQ60" s="53">
        <f t="shared" si="107"/>
        <v>1</v>
      </c>
      <c r="BR60" s="53">
        <f t="shared" si="107"/>
        <v>1</v>
      </c>
      <c r="BS60" s="53">
        <f t="shared" si="79"/>
        <v>1</v>
      </c>
      <c r="BT60" s="53">
        <f t="shared" si="79"/>
        <v>1</v>
      </c>
      <c r="BV60" s="50" t="e">
        <f>HLOOKUP(AE60,$BB$10:BU60,COUNTIF($AE$7:AE60,"&lt;&gt;"&amp;""),FALSE)</f>
        <v>#N/A</v>
      </c>
      <c r="BW60" s="53">
        <f t="shared" si="22"/>
        <v>1</v>
      </c>
      <c r="BX60" s="50" t="str">
        <f t="shared" si="38"/>
        <v/>
      </c>
      <c r="BY60" s="105" t="str">
        <f ca="1">IF(OR(AE60=$BC$10,AE60=$BE$10,AE60=$BL$10,AE60=$BM$10,AE60=$BN$10),VLOOKUP(BX60,INDIRECT(CONCATENATE(CS60,"!",HLOOKUP(AE60,$CV$10:CZ60,DG60,FALSE))),1,TRUE),"")</f>
        <v/>
      </c>
      <c r="BZ60" s="91" t="e">
        <f t="shared" ca="1" si="89"/>
        <v>#N/A</v>
      </c>
      <c r="CA60" s="91" t="e">
        <f t="shared" ca="1" si="90"/>
        <v>#N/A</v>
      </c>
      <c r="CB60" s="91" t="e">
        <f t="shared" ca="1" si="91"/>
        <v>#N/A</v>
      </c>
      <c r="CC60" s="91" t="e">
        <f t="shared" ca="1" si="92"/>
        <v>#N/A</v>
      </c>
      <c r="CD60" s="91" t="e">
        <f t="shared" ca="1" si="93"/>
        <v>#VALUE!</v>
      </c>
      <c r="CE60" s="58">
        <f>Worksheet!L55</f>
        <v>0</v>
      </c>
      <c r="CF60" s="58">
        <f>Worksheet!M55</f>
        <v>0</v>
      </c>
      <c r="CG60" s="58">
        <f>Worksheet!N55</f>
        <v>0</v>
      </c>
      <c r="CH60" s="58">
        <f>Worksheet!O55</f>
        <v>0</v>
      </c>
      <c r="CI60" s="58">
        <f>Worksheet!P55</f>
        <v>0</v>
      </c>
      <c r="CJ60" s="120" t="e">
        <f t="shared" ca="1" si="94"/>
        <v>#VALUE!</v>
      </c>
      <c r="CK60" s="120" t="e">
        <f t="shared" ca="1" si="95"/>
        <v>#VALUE!</v>
      </c>
      <c r="CL60" s="120" t="e">
        <f t="shared" ca="1" si="96"/>
        <v>#VALUE!</v>
      </c>
      <c r="CM60" s="120" t="e">
        <f t="shared" ca="1" si="97"/>
        <v>#VALUE!</v>
      </c>
      <c r="CN60" s="120" t="e">
        <f t="shared" ca="1" si="98"/>
        <v>#VALUE!</v>
      </c>
      <c r="CO60" s="91" t="e">
        <f t="shared" ca="1" si="99"/>
        <v>#N/A</v>
      </c>
      <c r="CP60" s="92">
        <f>Worksheet!T55</f>
        <v>0</v>
      </c>
      <c r="CQ60" t="str">
        <f t="shared" si="100"/>
        <v>1</v>
      </c>
      <c r="CR60" s="103" t="e">
        <f t="shared" si="101"/>
        <v>#N/A</v>
      </c>
      <c r="CS60" t="str">
        <f t="shared" si="36"/>
        <v>Standard2</v>
      </c>
      <c r="CU60" s="99" t="str">
        <f t="shared" ca="1" si="102"/>
        <v>$B$4:$P$956</v>
      </c>
      <c r="CV60" s="91" t="str">
        <f>VLOOKUP($CS60,$CU$3:CV$8,2,FALSE)</f>
        <v>$I$156:$I$552</v>
      </c>
      <c r="CW60" s="91" t="str">
        <f>VLOOKUP($CS60,$CU$3:CW$8,3,FALSE)</f>
        <v>$I$553:$I$750</v>
      </c>
      <c r="CX60" s="91" t="e">
        <f>VLOOKUP($CS60,$CU$3:CX$8,4,FALSE)</f>
        <v>#N/A</v>
      </c>
      <c r="CY60" s="91" t="e">
        <f>VLOOKUP($CS60,$CU$3:CY$8,5,FALSE)</f>
        <v>#N/A</v>
      </c>
      <c r="CZ60" s="91" t="e">
        <f>VLOOKUP($CS60,$CU$3:CZ$8,6,FALSE)</f>
        <v>#N/A</v>
      </c>
      <c r="DA60" s="91" t="str">
        <f>VLOOKUP($CS60,$CU$3:DA$8,7,FALSE)</f>
        <v>$I$806:$I$813</v>
      </c>
      <c r="DB60" s="91" t="str">
        <f>VLOOKUP($CS60,$CU$3:DB$8,8,FALSE)</f>
        <v>$I$800:$I$805</v>
      </c>
      <c r="DC60" s="91" t="str">
        <f>VLOOKUP($CS60,$CU$3:DC$8,8,FALSE)</f>
        <v>$I$800:$I$805</v>
      </c>
      <c r="DD60" s="91" t="str">
        <f>VLOOKUP($CS60,$CU$3:DD$8,8,FALSE)</f>
        <v>$I$800:$I$805</v>
      </c>
      <c r="DE60" s="91" t="str">
        <f>VLOOKUP($CS60,$CU$3:DE$8,8,FALSE)</f>
        <v>$I$800:$I$805</v>
      </c>
      <c r="DF60" s="91" t="str">
        <f>VLOOKUP($CS60,$CU$3:DF$8,8,FALSE)</f>
        <v>$I$800:$I$805</v>
      </c>
      <c r="DG60">
        <f>COUNTIF($CV$10:CV60,"&lt;&gt;"&amp;"")</f>
        <v>51</v>
      </c>
      <c r="DI60" t="str">
        <f t="shared" si="103"/>
        <v/>
      </c>
      <c r="DJ60" t="e">
        <f t="shared" ca="1" si="83"/>
        <v>#N/A</v>
      </c>
    </row>
    <row r="61" spans="13:114" x14ac:dyDescent="0.25">
      <c r="M61">
        <f>Worksheet!Y56</f>
        <v>0</v>
      </c>
      <c r="N61">
        <f t="shared" ca="1" si="8"/>
        <v>0</v>
      </c>
      <c r="O61" s="159" t="str">
        <f t="shared" ca="1" si="1"/>
        <v>*</v>
      </c>
      <c r="Q61" s="53" t="e">
        <f t="shared" ca="1" si="108"/>
        <v>#N/A</v>
      </c>
      <c r="R61" t="str">
        <f>IF(Worksheet!J56=$S$2,$S$2,IF(Worksheet!J56=$S$3,$S$3,$S$1))</f>
        <v>3458A</v>
      </c>
      <c r="S61" s="54" t="str">
        <f t="shared" ca="1" si="10"/>
        <v>*</v>
      </c>
      <c r="T61" s="50" t="e">
        <f t="shared" si="84"/>
        <v>#N/A</v>
      </c>
      <c r="U61" s="55">
        <f>IF(Worksheet!V56="%",ABS(Worksheet!AC56),ABS(Worksheet!X56))</f>
        <v>0</v>
      </c>
      <c r="V61" s="121">
        <f>IF(Worksheet!V56="%",Worksheet!AD56,Worksheet!V56)</f>
        <v>0</v>
      </c>
      <c r="W61" s="55" t="str">
        <f>IF(Worksheet!V56="%","",IF(Worksheet!AC56&lt;&gt;"",Worksheet!AC56,""))</f>
        <v/>
      </c>
      <c r="X61" s="55" t="str">
        <f>IF(Worksheet!V56="%","",IF(Worksheet!AD56&lt;&gt;"",Worksheet!AD56,""))</f>
        <v/>
      </c>
      <c r="Y61" s="53" t="str">
        <f t="shared" si="85"/>
        <v/>
      </c>
      <c r="Z61" s="53" t="str">
        <f t="shared" si="80"/>
        <v>0</v>
      </c>
      <c r="AA61" s="53" t="str">
        <f t="shared" si="86"/>
        <v>DC</v>
      </c>
      <c r="AB61" s="53" t="str">
        <f t="shared" si="81"/>
        <v>DC0</v>
      </c>
      <c r="AC61" s="53" t="str">
        <f>IF(Worksheet!I56&lt;&gt;"",Worksheet!I56,"")</f>
        <v/>
      </c>
      <c r="AD61" s="53" t="str">
        <f t="shared" si="82"/>
        <v/>
      </c>
      <c r="AE61" s="104" t="str">
        <f t="shared" si="87"/>
        <v>DC0</v>
      </c>
      <c r="AF61" s="104" t="e">
        <f>HLOOKUP(AE61,$AH$10:BA61,COUNTIF($AE$7:AE61,"&lt;&gt;"&amp;""),FALSE)</f>
        <v>#N/A</v>
      </c>
      <c r="AG61" s="61" t="e">
        <f t="shared" si="88"/>
        <v>#N/A</v>
      </c>
      <c r="AH61" s="91" t="e">
        <f ca="1">VLOOKUP($AG61,INDIRECT(CONCATENATE($CS61,"!",VLOOKUP($CS61,$AG$3:AH$8,AH$2,FALSE))),1,TRUE)</f>
        <v>#N/A</v>
      </c>
      <c r="AI61" s="91" t="e">
        <f ca="1">VLOOKUP($AG61,INDIRECT(CONCATENATE($CS61,"!",VLOOKUP($CS61,$AG$3:AI$8,AI$2,FALSE))),1,TRUE)</f>
        <v>#N/A</v>
      </c>
      <c r="AJ61" s="91" t="e">
        <f ca="1">VLOOKUP($AG61,INDIRECT(CONCATENATE($CS61,"!",VLOOKUP($CS61,$AG$3:AJ$8,AJ$2,FALSE))),1,TRUE)</f>
        <v>#N/A</v>
      </c>
      <c r="AK61" s="91" t="e">
        <f ca="1">VLOOKUP($AG61,INDIRECT(CONCATENATE($CS61,"!",VLOOKUP($CS61,$AG$3:AK$8,AK$2,FALSE))),1,TRUE)</f>
        <v>#N/A</v>
      </c>
      <c r="AL61" s="91" t="e">
        <f ca="1">VLOOKUP($AG61,INDIRECT(CONCATENATE($CS61,"!",VLOOKUP($CS61,$AG$3:AL$8,AL$2,FALSE))),1,TRUE)</f>
        <v>#N/A</v>
      </c>
      <c r="AM61" s="91" t="e">
        <f ca="1">VLOOKUP($AG61,INDIRECT(CONCATENATE($CS61,"!",VLOOKUP($CS61,$AG$3:AM$8,AM$2,FALSE))),1,TRUE)</f>
        <v>#N/A</v>
      </c>
      <c r="AN61" s="91" t="e">
        <f ca="1">VLOOKUP($AG61,INDIRECT(CONCATENATE($CS61,"!",VLOOKUP($CS61,$AG$3:AN$8,AN$2,FALSE))),1,TRUE)</f>
        <v>#N/A</v>
      </c>
      <c r="AO61" s="91" t="e">
        <f ca="1">VLOOKUP($AG61,INDIRECT(CONCATENATE($CS61,"!",VLOOKUP($CS61,$AG$3:AO$8,AO$2,FALSE))),1,TRUE)</f>
        <v>#N/A</v>
      </c>
      <c r="AP61" s="91" t="e">
        <f ca="1">VLOOKUP($AG61,INDIRECT(CONCATENATE($CS61,"!",VLOOKUP($CS61,$AG$3:AP$8,AP$2,FALSE))),1,TRUE)</f>
        <v>#N/A</v>
      </c>
      <c r="AQ61" s="91" t="e">
        <f ca="1">VLOOKUP($AG61,INDIRECT(CONCATENATE($CS61,"!",VLOOKUP($CS61,$AG$3:AQ$8,AQ$2,FALSE))),1,TRUE)</f>
        <v>#N/A</v>
      </c>
      <c r="AR61" s="91" t="e">
        <f ca="1">VLOOKUP($AG61,INDIRECT(CONCATENATE($CS61,"!",VLOOKUP($CS61,$AG$3:AR$8,AR$2,FALSE))),1,TRUE)</f>
        <v>#N/A</v>
      </c>
      <c r="AS61" s="91" t="e">
        <f ca="1">VLOOKUP($AG61,INDIRECT(CONCATENATE($CS61,"!",VLOOKUP($CS61,$AG$3:AS$8,AS$2,FALSE))),1,TRUE)</f>
        <v>#N/A</v>
      </c>
      <c r="AT61" s="91" t="e">
        <f ca="1">VLOOKUP($AG61,INDIRECT(CONCATENATE($CS61,"!",VLOOKUP($CS61,$AG$3:AT$8,AT$2,FALSE))),1,TRUE)</f>
        <v>#N/A</v>
      </c>
      <c r="AU61" s="91" t="e">
        <f ca="1">VLOOKUP($AG61,INDIRECT(CONCATENATE($CS61,"!",VLOOKUP($CS61,$AG$3:AU$8,AU$2,FALSE))),1,TRUE)</f>
        <v>#N/A</v>
      </c>
      <c r="AV61" s="91" t="e">
        <f ca="1">VLOOKUP($AG61,INDIRECT(CONCATENATE($CS61,"!",VLOOKUP($CS61,$AG$3:AV$8,AV$2,FALSE))),1,TRUE)</f>
        <v>#N/A</v>
      </c>
      <c r="AW61" s="91" t="e">
        <f ca="1">VLOOKUP($AG61,INDIRECT(CONCATENATE($CS61,"!",VLOOKUP($CS61,$AG$3:AW$8,AW$2,FALSE))),1,TRUE)</f>
        <v>#N/A</v>
      </c>
      <c r="AX61" s="91" t="e">
        <f ca="1">VLOOKUP($AG61,INDIRECT(CONCATENATE($CS61,"!",VLOOKUP($CS61,$AG$3:AX$8,AX$2,FALSE))),1,TRUE)</f>
        <v>#N/A</v>
      </c>
      <c r="AY61" s="91" t="e">
        <f ca="1">VLOOKUP($AG61,INDIRECT(CONCATENATE($CS61,"!",VLOOKUP($CS61,$AG$3:AY$8,AY$2,FALSE))),1,TRUE)</f>
        <v>#N/A</v>
      </c>
      <c r="AZ61" s="91" t="e">
        <f ca="1">VLOOKUP($AG61,INDIRECT(CONCATENATE($CS61,"!",VLOOKUP($CS61,$AG$3:AZ$8,AZ$2,FALSE))),1,TRUE)</f>
        <v>#N/A</v>
      </c>
      <c r="BA61" s="91"/>
      <c r="BB61" s="57">
        <f t="shared" si="104"/>
        <v>1</v>
      </c>
      <c r="BC61" s="53">
        <f t="shared" si="104"/>
        <v>1</v>
      </c>
      <c r="BD61" s="53">
        <f t="shared" si="105"/>
        <v>1</v>
      </c>
      <c r="BE61" s="53">
        <f t="shared" si="105"/>
        <v>1</v>
      </c>
      <c r="BF61" s="53">
        <f t="shared" si="18"/>
        <v>1</v>
      </c>
      <c r="BG61" s="53">
        <f t="shared" si="19"/>
        <v>1</v>
      </c>
      <c r="BH61" s="53">
        <f t="shared" si="20"/>
        <v>1</v>
      </c>
      <c r="BI61" s="53">
        <f t="shared" si="106"/>
        <v>1</v>
      </c>
      <c r="BJ61" s="53">
        <f t="shared" si="106"/>
        <v>1</v>
      </c>
      <c r="BK61" s="53">
        <f t="shared" si="106"/>
        <v>1</v>
      </c>
      <c r="BL61" s="53">
        <f t="shared" si="106"/>
        <v>1</v>
      </c>
      <c r="BM61" s="53">
        <f t="shared" si="106"/>
        <v>1</v>
      </c>
      <c r="BN61" s="53">
        <f t="shared" si="106"/>
        <v>1</v>
      </c>
      <c r="BO61" s="53">
        <f t="shared" si="107"/>
        <v>1</v>
      </c>
      <c r="BP61" s="53">
        <f t="shared" si="107"/>
        <v>1</v>
      </c>
      <c r="BQ61" s="53">
        <f t="shared" si="107"/>
        <v>1</v>
      </c>
      <c r="BR61" s="53">
        <f t="shared" si="107"/>
        <v>1</v>
      </c>
      <c r="BS61" s="53">
        <f t="shared" si="79"/>
        <v>1</v>
      </c>
      <c r="BT61" s="53">
        <f t="shared" si="79"/>
        <v>1</v>
      </c>
      <c r="BV61" s="50" t="e">
        <f>HLOOKUP(AE61,$BB$10:BU61,COUNTIF($AE$7:AE61,"&lt;&gt;"&amp;""),FALSE)</f>
        <v>#N/A</v>
      </c>
      <c r="BW61" s="53">
        <f t="shared" si="22"/>
        <v>1</v>
      </c>
      <c r="BX61" s="50" t="str">
        <f t="shared" si="38"/>
        <v/>
      </c>
      <c r="BY61" s="105" t="str">
        <f ca="1">IF(OR(AE61=$BC$10,AE61=$BE$10,AE61=$BL$10,AE61=$BM$10,AE61=$BN$10),VLOOKUP(BX61,INDIRECT(CONCATENATE(CS61,"!",HLOOKUP(AE61,$CV$10:CZ61,DG61,FALSE))),1,TRUE),"")</f>
        <v/>
      </c>
      <c r="BZ61" s="91" t="e">
        <f t="shared" ca="1" si="89"/>
        <v>#N/A</v>
      </c>
      <c r="CA61" s="91" t="e">
        <f t="shared" ca="1" si="90"/>
        <v>#N/A</v>
      </c>
      <c r="CB61" s="91" t="e">
        <f t="shared" ca="1" si="91"/>
        <v>#N/A</v>
      </c>
      <c r="CC61" s="91" t="e">
        <f t="shared" ca="1" si="92"/>
        <v>#N/A</v>
      </c>
      <c r="CD61" s="91" t="e">
        <f t="shared" ca="1" si="93"/>
        <v>#VALUE!</v>
      </c>
      <c r="CE61" s="58">
        <f>Worksheet!L56</f>
        <v>0</v>
      </c>
      <c r="CF61" s="58">
        <f>Worksheet!M56</f>
        <v>0</v>
      </c>
      <c r="CG61" s="58">
        <f>Worksheet!N56</f>
        <v>0</v>
      </c>
      <c r="CH61" s="58">
        <f>Worksheet!O56</f>
        <v>0</v>
      </c>
      <c r="CI61" s="58">
        <f>Worksheet!P56</f>
        <v>0</v>
      </c>
      <c r="CJ61" s="120" t="e">
        <f t="shared" ca="1" si="94"/>
        <v>#VALUE!</v>
      </c>
      <c r="CK61" s="120" t="e">
        <f t="shared" ca="1" si="95"/>
        <v>#VALUE!</v>
      </c>
      <c r="CL61" s="120" t="e">
        <f t="shared" ca="1" si="96"/>
        <v>#VALUE!</v>
      </c>
      <c r="CM61" s="120" t="e">
        <f t="shared" ca="1" si="97"/>
        <v>#VALUE!</v>
      </c>
      <c r="CN61" s="120" t="e">
        <f t="shared" ca="1" si="98"/>
        <v>#VALUE!</v>
      </c>
      <c r="CO61" s="91" t="e">
        <f t="shared" ca="1" si="99"/>
        <v>#N/A</v>
      </c>
      <c r="CP61" s="92">
        <f>Worksheet!T56</f>
        <v>0</v>
      </c>
      <c r="CQ61" t="str">
        <f t="shared" si="100"/>
        <v>1</v>
      </c>
      <c r="CR61" s="103" t="e">
        <f t="shared" si="101"/>
        <v>#N/A</v>
      </c>
      <c r="CS61" t="str">
        <f t="shared" si="36"/>
        <v>Standard2</v>
      </c>
      <c r="CU61" s="99" t="str">
        <f t="shared" ca="1" si="102"/>
        <v>$B$4:$P$956</v>
      </c>
      <c r="CV61" s="91" t="str">
        <f>VLOOKUP($CS61,$CU$3:CV$8,2,FALSE)</f>
        <v>$I$156:$I$552</v>
      </c>
      <c r="CW61" s="91" t="str">
        <f>VLOOKUP($CS61,$CU$3:CW$8,3,FALSE)</f>
        <v>$I$553:$I$750</v>
      </c>
      <c r="CX61" s="91" t="e">
        <f>VLOOKUP($CS61,$CU$3:CX$8,4,FALSE)</f>
        <v>#N/A</v>
      </c>
      <c r="CY61" s="91" t="e">
        <f>VLOOKUP($CS61,$CU$3:CY$8,5,FALSE)</f>
        <v>#N/A</v>
      </c>
      <c r="CZ61" s="91" t="e">
        <f>VLOOKUP($CS61,$CU$3:CZ$8,6,FALSE)</f>
        <v>#N/A</v>
      </c>
      <c r="DA61" s="91" t="str">
        <f>VLOOKUP($CS61,$CU$3:DA$8,7,FALSE)</f>
        <v>$I$806:$I$813</v>
      </c>
      <c r="DB61" s="91" t="str">
        <f>VLOOKUP($CS61,$CU$3:DB$8,8,FALSE)</f>
        <v>$I$800:$I$805</v>
      </c>
      <c r="DC61" s="91" t="str">
        <f>VLOOKUP($CS61,$CU$3:DC$8,8,FALSE)</f>
        <v>$I$800:$I$805</v>
      </c>
      <c r="DD61" s="91" t="str">
        <f>VLOOKUP($CS61,$CU$3:DD$8,8,FALSE)</f>
        <v>$I$800:$I$805</v>
      </c>
      <c r="DE61" s="91" t="str">
        <f>VLOOKUP($CS61,$CU$3:DE$8,8,FALSE)</f>
        <v>$I$800:$I$805</v>
      </c>
      <c r="DF61" s="91" t="str">
        <f>VLOOKUP($CS61,$CU$3:DF$8,8,FALSE)</f>
        <v>$I$800:$I$805</v>
      </c>
      <c r="DG61">
        <f>COUNTIF($CV$10:CV61,"&lt;&gt;"&amp;"")</f>
        <v>52</v>
      </c>
      <c r="DI61" t="str">
        <f t="shared" si="103"/>
        <v/>
      </c>
      <c r="DJ61" t="e">
        <f t="shared" ca="1" si="83"/>
        <v>#N/A</v>
      </c>
    </row>
    <row r="62" spans="13:114" x14ac:dyDescent="0.25">
      <c r="M62">
        <f>Worksheet!Y57</f>
        <v>0</v>
      </c>
      <c r="N62">
        <f t="shared" ca="1" si="8"/>
        <v>0</v>
      </c>
      <c r="O62" s="159" t="str">
        <f t="shared" ca="1" si="1"/>
        <v>*</v>
      </c>
      <c r="Q62" s="53" t="e">
        <f t="shared" ca="1" si="108"/>
        <v>#N/A</v>
      </c>
      <c r="R62" t="str">
        <f>IF(Worksheet!J57=$S$2,$S$2,IF(Worksheet!J57=$S$3,$S$3,$S$1))</f>
        <v>3458A</v>
      </c>
      <c r="S62" s="54" t="str">
        <f t="shared" ca="1" si="10"/>
        <v>*</v>
      </c>
      <c r="T62" s="50" t="e">
        <f t="shared" si="84"/>
        <v>#N/A</v>
      </c>
      <c r="U62" s="55">
        <f>IF(Worksheet!V57="%",ABS(Worksheet!AC57),ABS(Worksheet!X57))</f>
        <v>0</v>
      </c>
      <c r="V62" s="121">
        <f>IF(Worksheet!V57="%",Worksheet!AD57,Worksheet!V57)</f>
        <v>0</v>
      </c>
      <c r="W62" s="55" t="str">
        <f>IF(Worksheet!V57="%","",IF(Worksheet!AC57&lt;&gt;"",Worksheet!AC57,""))</f>
        <v/>
      </c>
      <c r="X62" s="55" t="str">
        <f>IF(Worksheet!V57="%","",IF(Worksheet!AD57&lt;&gt;"",Worksheet!AD57,""))</f>
        <v/>
      </c>
      <c r="Y62" s="53" t="str">
        <f t="shared" si="85"/>
        <v/>
      </c>
      <c r="Z62" s="53" t="str">
        <f t="shared" si="80"/>
        <v>0</v>
      </c>
      <c r="AA62" s="53" t="str">
        <f t="shared" si="86"/>
        <v>DC</v>
      </c>
      <c r="AB62" s="53" t="str">
        <f t="shared" si="81"/>
        <v>DC0</v>
      </c>
      <c r="AC62" s="53" t="str">
        <f>IF(Worksheet!I57&lt;&gt;"",Worksheet!I57,"")</f>
        <v/>
      </c>
      <c r="AD62" s="53" t="str">
        <f t="shared" si="82"/>
        <v/>
      </c>
      <c r="AE62" s="104" t="str">
        <f t="shared" si="87"/>
        <v>DC0</v>
      </c>
      <c r="AF62" s="104" t="e">
        <f>HLOOKUP(AE62,$AH$10:BA62,COUNTIF($AE$7:AE62,"&lt;&gt;"&amp;""),FALSE)</f>
        <v>#N/A</v>
      </c>
      <c r="AG62" s="61" t="e">
        <f t="shared" si="88"/>
        <v>#N/A</v>
      </c>
      <c r="AH62" s="91" t="e">
        <f ca="1">VLOOKUP($AG62,INDIRECT(CONCATENATE($CS62,"!",VLOOKUP($CS62,$AG$3:AH$8,AH$2,FALSE))),1,TRUE)</f>
        <v>#N/A</v>
      </c>
      <c r="AI62" s="91" t="e">
        <f ca="1">VLOOKUP($AG62,INDIRECT(CONCATENATE($CS62,"!",VLOOKUP($CS62,$AG$3:AI$8,AI$2,FALSE))),1,TRUE)</f>
        <v>#N/A</v>
      </c>
      <c r="AJ62" s="91" t="e">
        <f ca="1">VLOOKUP($AG62,INDIRECT(CONCATENATE($CS62,"!",VLOOKUP($CS62,$AG$3:AJ$8,AJ$2,FALSE))),1,TRUE)</f>
        <v>#N/A</v>
      </c>
      <c r="AK62" s="91" t="e">
        <f ca="1">VLOOKUP($AG62,INDIRECT(CONCATENATE($CS62,"!",VLOOKUP($CS62,$AG$3:AK$8,AK$2,FALSE))),1,TRUE)</f>
        <v>#N/A</v>
      </c>
      <c r="AL62" s="91" t="e">
        <f ca="1">VLOOKUP($AG62,INDIRECT(CONCATENATE($CS62,"!",VLOOKUP($CS62,$AG$3:AL$8,AL$2,FALSE))),1,TRUE)</f>
        <v>#N/A</v>
      </c>
      <c r="AM62" s="91" t="e">
        <f ca="1">VLOOKUP($AG62,INDIRECT(CONCATENATE($CS62,"!",VLOOKUP($CS62,$AG$3:AM$8,AM$2,FALSE))),1,TRUE)</f>
        <v>#N/A</v>
      </c>
      <c r="AN62" s="91" t="e">
        <f ca="1">VLOOKUP($AG62,INDIRECT(CONCATENATE($CS62,"!",VLOOKUP($CS62,$AG$3:AN$8,AN$2,FALSE))),1,TRUE)</f>
        <v>#N/A</v>
      </c>
      <c r="AO62" s="91" t="e">
        <f ca="1">VLOOKUP($AG62,INDIRECT(CONCATENATE($CS62,"!",VLOOKUP($CS62,$AG$3:AO$8,AO$2,FALSE))),1,TRUE)</f>
        <v>#N/A</v>
      </c>
      <c r="AP62" s="91" t="e">
        <f ca="1">VLOOKUP($AG62,INDIRECT(CONCATENATE($CS62,"!",VLOOKUP($CS62,$AG$3:AP$8,AP$2,FALSE))),1,TRUE)</f>
        <v>#N/A</v>
      </c>
      <c r="AQ62" s="91" t="e">
        <f ca="1">VLOOKUP($AG62,INDIRECT(CONCATENATE($CS62,"!",VLOOKUP($CS62,$AG$3:AQ$8,AQ$2,FALSE))),1,TRUE)</f>
        <v>#N/A</v>
      </c>
      <c r="AR62" s="91" t="e">
        <f ca="1">VLOOKUP($AG62,INDIRECT(CONCATENATE($CS62,"!",VLOOKUP($CS62,$AG$3:AR$8,AR$2,FALSE))),1,TRUE)</f>
        <v>#N/A</v>
      </c>
      <c r="AS62" s="91" t="e">
        <f ca="1">VLOOKUP($AG62,INDIRECT(CONCATENATE($CS62,"!",VLOOKUP($CS62,$AG$3:AS$8,AS$2,FALSE))),1,TRUE)</f>
        <v>#N/A</v>
      </c>
      <c r="AT62" s="91" t="e">
        <f ca="1">VLOOKUP($AG62,INDIRECT(CONCATENATE($CS62,"!",VLOOKUP($CS62,$AG$3:AT$8,AT$2,FALSE))),1,TRUE)</f>
        <v>#N/A</v>
      </c>
      <c r="AU62" s="91" t="e">
        <f ca="1">VLOOKUP($AG62,INDIRECT(CONCATENATE($CS62,"!",VLOOKUP($CS62,$AG$3:AU$8,AU$2,FALSE))),1,TRUE)</f>
        <v>#N/A</v>
      </c>
      <c r="AV62" s="91" t="e">
        <f ca="1">VLOOKUP($AG62,INDIRECT(CONCATENATE($CS62,"!",VLOOKUP($CS62,$AG$3:AV$8,AV$2,FALSE))),1,TRUE)</f>
        <v>#N/A</v>
      </c>
      <c r="AW62" s="91" t="e">
        <f ca="1">VLOOKUP($AG62,INDIRECT(CONCATENATE($CS62,"!",VLOOKUP($CS62,$AG$3:AW$8,AW$2,FALSE))),1,TRUE)</f>
        <v>#N/A</v>
      </c>
      <c r="AX62" s="91" t="e">
        <f ca="1">VLOOKUP($AG62,INDIRECT(CONCATENATE($CS62,"!",VLOOKUP($CS62,$AG$3:AX$8,AX$2,FALSE))),1,TRUE)</f>
        <v>#N/A</v>
      </c>
      <c r="AY62" s="91" t="e">
        <f ca="1">VLOOKUP($AG62,INDIRECT(CONCATENATE($CS62,"!",VLOOKUP($CS62,$AG$3:AY$8,AY$2,FALSE))),1,TRUE)</f>
        <v>#N/A</v>
      </c>
      <c r="AZ62" s="91" t="e">
        <f ca="1">VLOOKUP($AG62,INDIRECT(CONCATENATE($CS62,"!",VLOOKUP($CS62,$AG$3:AZ$8,AZ$2,FALSE))),1,TRUE)</f>
        <v>#N/A</v>
      </c>
      <c r="BA62" s="91"/>
      <c r="BB62" s="57">
        <f t="shared" si="104"/>
        <v>1</v>
      </c>
      <c r="BC62" s="53">
        <f t="shared" si="104"/>
        <v>1</v>
      </c>
      <c r="BD62" s="53">
        <f t="shared" si="105"/>
        <v>1</v>
      </c>
      <c r="BE62" s="53">
        <f t="shared" si="105"/>
        <v>1</v>
      </c>
      <c r="BF62" s="53">
        <f t="shared" si="18"/>
        <v>1</v>
      </c>
      <c r="BG62" s="53">
        <f t="shared" si="19"/>
        <v>1</v>
      </c>
      <c r="BH62" s="53">
        <f t="shared" si="20"/>
        <v>1</v>
      </c>
      <c r="BI62" s="53">
        <f t="shared" si="106"/>
        <v>1</v>
      </c>
      <c r="BJ62" s="53">
        <f t="shared" si="106"/>
        <v>1</v>
      </c>
      <c r="BK62" s="53">
        <f t="shared" si="106"/>
        <v>1</v>
      </c>
      <c r="BL62" s="53">
        <f t="shared" si="106"/>
        <v>1</v>
      </c>
      <c r="BM62" s="53">
        <f t="shared" si="106"/>
        <v>1</v>
      </c>
      <c r="BN62" s="53">
        <f t="shared" si="106"/>
        <v>1</v>
      </c>
      <c r="BO62" s="53">
        <f t="shared" si="107"/>
        <v>1</v>
      </c>
      <c r="BP62" s="53">
        <f t="shared" si="107"/>
        <v>1</v>
      </c>
      <c r="BQ62" s="53">
        <f t="shared" si="107"/>
        <v>1</v>
      </c>
      <c r="BR62" s="53">
        <f t="shared" si="107"/>
        <v>1</v>
      </c>
      <c r="BS62" s="53">
        <f t="shared" si="79"/>
        <v>1</v>
      </c>
      <c r="BT62" s="53">
        <f t="shared" si="79"/>
        <v>1</v>
      </c>
      <c r="BV62" s="50" t="e">
        <f>HLOOKUP(AE62,$BB$10:BU62,COUNTIF($AE$7:AE62,"&lt;&gt;"&amp;""),FALSE)</f>
        <v>#N/A</v>
      </c>
      <c r="BW62" s="53">
        <f t="shared" si="22"/>
        <v>1</v>
      </c>
      <c r="BX62" s="50" t="str">
        <f t="shared" si="38"/>
        <v/>
      </c>
      <c r="BY62" s="105" t="str">
        <f ca="1">IF(OR(AE62=$BC$10,AE62=$BE$10,AE62=$BL$10,AE62=$BM$10,AE62=$BN$10),VLOOKUP(BX62,INDIRECT(CONCATENATE(CS62,"!",HLOOKUP(AE62,$CV$10:CZ62,DG62,FALSE))),1,TRUE),"")</f>
        <v/>
      </c>
      <c r="BZ62" s="91" t="e">
        <f t="shared" ca="1" si="89"/>
        <v>#N/A</v>
      </c>
      <c r="CA62" s="91" t="e">
        <f t="shared" ca="1" si="90"/>
        <v>#N/A</v>
      </c>
      <c r="CB62" s="91" t="e">
        <f t="shared" ca="1" si="91"/>
        <v>#N/A</v>
      </c>
      <c r="CC62" s="91" t="e">
        <f t="shared" ca="1" si="92"/>
        <v>#N/A</v>
      </c>
      <c r="CD62" s="91" t="e">
        <f t="shared" ca="1" si="93"/>
        <v>#VALUE!</v>
      </c>
      <c r="CE62" s="58">
        <f>Worksheet!L57</f>
        <v>0</v>
      </c>
      <c r="CF62" s="58">
        <f>Worksheet!M57</f>
        <v>0</v>
      </c>
      <c r="CG62" s="58">
        <f>Worksheet!N57</f>
        <v>0</v>
      </c>
      <c r="CH62" s="58">
        <f>Worksheet!O57</f>
        <v>0</v>
      </c>
      <c r="CI62" s="58">
        <f>Worksheet!P57</f>
        <v>0</v>
      </c>
      <c r="CJ62" s="120" t="e">
        <f t="shared" ca="1" si="94"/>
        <v>#VALUE!</v>
      </c>
      <c r="CK62" s="120" t="e">
        <f t="shared" ca="1" si="95"/>
        <v>#VALUE!</v>
      </c>
      <c r="CL62" s="120" t="e">
        <f t="shared" ca="1" si="96"/>
        <v>#VALUE!</v>
      </c>
      <c r="CM62" s="120" t="e">
        <f t="shared" ca="1" si="97"/>
        <v>#VALUE!</v>
      </c>
      <c r="CN62" s="120" t="e">
        <f t="shared" ca="1" si="98"/>
        <v>#VALUE!</v>
      </c>
      <c r="CO62" s="91" t="e">
        <f t="shared" ca="1" si="99"/>
        <v>#N/A</v>
      </c>
      <c r="CP62" s="92">
        <f>Worksheet!T57</f>
        <v>0</v>
      </c>
      <c r="CQ62" t="str">
        <f t="shared" si="100"/>
        <v>1</v>
      </c>
      <c r="CR62" s="103" t="e">
        <f t="shared" si="101"/>
        <v>#N/A</v>
      </c>
      <c r="CS62" t="str">
        <f t="shared" si="36"/>
        <v>Standard2</v>
      </c>
      <c r="CU62" s="99" t="str">
        <f t="shared" ca="1" si="102"/>
        <v>$B$4:$P$956</v>
      </c>
      <c r="CV62" s="91" t="str">
        <f>VLOOKUP($CS62,$CU$3:CV$8,2,FALSE)</f>
        <v>$I$156:$I$552</v>
      </c>
      <c r="CW62" s="91" t="str">
        <f>VLOOKUP($CS62,$CU$3:CW$8,3,FALSE)</f>
        <v>$I$553:$I$750</v>
      </c>
      <c r="CX62" s="91" t="e">
        <f>VLOOKUP($CS62,$CU$3:CX$8,4,FALSE)</f>
        <v>#N/A</v>
      </c>
      <c r="CY62" s="91" t="e">
        <f>VLOOKUP($CS62,$CU$3:CY$8,5,FALSE)</f>
        <v>#N/A</v>
      </c>
      <c r="CZ62" s="91" t="e">
        <f>VLOOKUP($CS62,$CU$3:CZ$8,6,FALSE)</f>
        <v>#N/A</v>
      </c>
      <c r="DA62" s="91" t="str">
        <f>VLOOKUP($CS62,$CU$3:DA$8,7,FALSE)</f>
        <v>$I$806:$I$813</v>
      </c>
      <c r="DB62" s="91" t="str">
        <f>VLOOKUP($CS62,$CU$3:DB$8,8,FALSE)</f>
        <v>$I$800:$I$805</v>
      </c>
      <c r="DC62" s="91" t="str">
        <f>VLOOKUP($CS62,$CU$3:DC$8,8,FALSE)</f>
        <v>$I$800:$I$805</v>
      </c>
      <c r="DD62" s="91" t="str">
        <f>VLOOKUP($CS62,$CU$3:DD$8,8,FALSE)</f>
        <v>$I$800:$I$805</v>
      </c>
      <c r="DE62" s="91" t="str">
        <f>VLOOKUP($CS62,$CU$3:DE$8,8,FALSE)</f>
        <v>$I$800:$I$805</v>
      </c>
      <c r="DF62" s="91" t="str">
        <f>VLOOKUP($CS62,$CU$3:DF$8,8,FALSE)</f>
        <v>$I$800:$I$805</v>
      </c>
      <c r="DG62">
        <f>COUNTIF($CV$10:CV62,"&lt;&gt;"&amp;"")</f>
        <v>53</v>
      </c>
      <c r="DI62" t="str">
        <f t="shared" si="103"/>
        <v/>
      </c>
      <c r="DJ62" t="e">
        <f t="shared" ca="1" si="83"/>
        <v>#N/A</v>
      </c>
    </row>
    <row r="63" spans="13:114" x14ac:dyDescent="0.25">
      <c r="M63">
        <f>Worksheet!Y58</f>
        <v>0</v>
      </c>
      <c r="N63">
        <f t="shared" ca="1" si="8"/>
        <v>0</v>
      </c>
      <c r="O63" s="159" t="str">
        <f t="shared" ca="1" si="1"/>
        <v>*</v>
      </c>
      <c r="Q63" s="53" t="e">
        <f t="shared" ca="1" si="108"/>
        <v>#N/A</v>
      </c>
      <c r="R63" t="str">
        <f>IF(Worksheet!J58=$S$2,$S$2,IF(Worksheet!J58=$S$3,$S$3,$S$1))</f>
        <v>3458A</v>
      </c>
      <c r="S63" s="54" t="str">
        <f t="shared" ca="1" si="10"/>
        <v>*</v>
      </c>
      <c r="T63" s="50" t="e">
        <f t="shared" si="84"/>
        <v>#N/A</v>
      </c>
      <c r="U63" s="55">
        <f>IF(Worksheet!V58="%",ABS(Worksheet!AC58),ABS(Worksheet!X58))</f>
        <v>0</v>
      </c>
      <c r="V63" s="121">
        <f>IF(Worksheet!V58="%",Worksheet!AD58,Worksheet!V58)</f>
        <v>0</v>
      </c>
      <c r="W63" s="55" t="str">
        <f>IF(Worksheet!V58="%","",IF(Worksheet!AC58&lt;&gt;"",Worksheet!AC58,""))</f>
        <v/>
      </c>
      <c r="X63" s="55" t="str">
        <f>IF(Worksheet!V58="%","",IF(Worksheet!AD58&lt;&gt;"",Worksheet!AD58,""))</f>
        <v/>
      </c>
      <c r="Y63" s="53" t="str">
        <f t="shared" si="85"/>
        <v/>
      </c>
      <c r="Z63" s="53" t="str">
        <f t="shared" si="80"/>
        <v>0</v>
      </c>
      <c r="AA63" s="53" t="str">
        <f t="shared" si="86"/>
        <v>DC</v>
      </c>
      <c r="AB63" s="53" t="str">
        <f t="shared" si="81"/>
        <v>DC0</v>
      </c>
      <c r="AC63" s="53" t="str">
        <f>IF(Worksheet!I58&lt;&gt;"",Worksheet!I58,"")</f>
        <v/>
      </c>
      <c r="AD63" s="53" t="str">
        <f t="shared" si="82"/>
        <v/>
      </c>
      <c r="AE63" s="104" t="str">
        <f t="shared" si="87"/>
        <v>DC0</v>
      </c>
      <c r="AF63" s="104" t="e">
        <f>HLOOKUP(AE63,$AH$10:BA63,COUNTIF($AE$7:AE63,"&lt;&gt;"&amp;""),FALSE)</f>
        <v>#N/A</v>
      </c>
      <c r="AG63" s="61" t="e">
        <f t="shared" si="88"/>
        <v>#N/A</v>
      </c>
      <c r="AH63" s="91" t="e">
        <f ca="1">VLOOKUP($AG63,INDIRECT(CONCATENATE($CS63,"!",VLOOKUP($CS63,$AG$3:AH$8,AH$2,FALSE))),1,TRUE)</f>
        <v>#N/A</v>
      </c>
      <c r="AI63" s="91" t="e">
        <f ca="1">VLOOKUP($AG63,INDIRECT(CONCATENATE($CS63,"!",VLOOKUP($CS63,$AG$3:AI$8,AI$2,FALSE))),1,TRUE)</f>
        <v>#N/A</v>
      </c>
      <c r="AJ63" s="91" t="e">
        <f ca="1">VLOOKUP($AG63,INDIRECT(CONCATENATE($CS63,"!",VLOOKUP($CS63,$AG$3:AJ$8,AJ$2,FALSE))),1,TRUE)</f>
        <v>#N/A</v>
      </c>
      <c r="AK63" s="91" t="e">
        <f ca="1">VLOOKUP($AG63,INDIRECT(CONCATENATE($CS63,"!",VLOOKUP($CS63,$AG$3:AK$8,AK$2,FALSE))),1,TRUE)</f>
        <v>#N/A</v>
      </c>
      <c r="AL63" s="91" t="e">
        <f ca="1">VLOOKUP($AG63,INDIRECT(CONCATENATE($CS63,"!",VLOOKUP($CS63,$AG$3:AL$8,AL$2,FALSE))),1,TRUE)</f>
        <v>#N/A</v>
      </c>
      <c r="AM63" s="91" t="e">
        <f ca="1">VLOOKUP($AG63,INDIRECT(CONCATENATE($CS63,"!",VLOOKUP($CS63,$AG$3:AM$8,AM$2,FALSE))),1,TRUE)</f>
        <v>#N/A</v>
      </c>
      <c r="AN63" s="91" t="e">
        <f ca="1">VLOOKUP($AG63,INDIRECT(CONCATENATE($CS63,"!",VLOOKUP($CS63,$AG$3:AN$8,AN$2,FALSE))),1,TRUE)</f>
        <v>#N/A</v>
      </c>
      <c r="AO63" s="91" t="e">
        <f ca="1">VLOOKUP($AG63,INDIRECT(CONCATENATE($CS63,"!",VLOOKUP($CS63,$AG$3:AO$8,AO$2,FALSE))),1,TRUE)</f>
        <v>#N/A</v>
      </c>
      <c r="AP63" s="91" t="e">
        <f ca="1">VLOOKUP($AG63,INDIRECT(CONCATENATE($CS63,"!",VLOOKUP($CS63,$AG$3:AP$8,AP$2,FALSE))),1,TRUE)</f>
        <v>#N/A</v>
      </c>
      <c r="AQ63" s="91" t="e">
        <f ca="1">VLOOKUP($AG63,INDIRECT(CONCATENATE($CS63,"!",VLOOKUP($CS63,$AG$3:AQ$8,AQ$2,FALSE))),1,TRUE)</f>
        <v>#N/A</v>
      </c>
      <c r="AR63" s="91" t="e">
        <f ca="1">VLOOKUP($AG63,INDIRECT(CONCATENATE($CS63,"!",VLOOKUP($CS63,$AG$3:AR$8,AR$2,FALSE))),1,TRUE)</f>
        <v>#N/A</v>
      </c>
      <c r="AS63" s="91" t="e">
        <f ca="1">VLOOKUP($AG63,INDIRECT(CONCATENATE($CS63,"!",VLOOKUP($CS63,$AG$3:AS$8,AS$2,FALSE))),1,TRUE)</f>
        <v>#N/A</v>
      </c>
      <c r="AT63" s="91" t="e">
        <f ca="1">VLOOKUP($AG63,INDIRECT(CONCATENATE($CS63,"!",VLOOKUP($CS63,$AG$3:AT$8,AT$2,FALSE))),1,TRUE)</f>
        <v>#N/A</v>
      </c>
      <c r="AU63" s="91" t="e">
        <f ca="1">VLOOKUP($AG63,INDIRECT(CONCATENATE($CS63,"!",VLOOKUP($CS63,$AG$3:AU$8,AU$2,FALSE))),1,TRUE)</f>
        <v>#N/A</v>
      </c>
      <c r="AV63" s="91" t="e">
        <f ca="1">VLOOKUP($AG63,INDIRECT(CONCATENATE($CS63,"!",VLOOKUP($CS63,$AG$3:AV$8,AV$2,FALSE))),1,TRUE)</f>
        <v>#N/A</v>
      </c>
      <c r="AW63" s="91" t="e">
        <f ca="1">VLOOKUP($AG63,INDIRECT(CONCATENATE($CS63,"!",VLOOKUP($CS63,$AG$3:AW$8,AW$2,FALSE))),1,TRUE)</f>
        <v>#N/A</v>
      </c>
      <c r="AX63" s="91" t="e">
        <f ca="1">VLOOKUP($AG63,INDIRECT(CONCATENATE($CS63,"!",VLOOKUP($CS63,$AG$3:AX$8,AX$2,FALSE))),1,TRUE)</f>
        <v>#N/A</v>
      </c>
      <c r="AY63" s="91" t="e">
        <f ca="1">VLOOKUP($AG63,INDIRECT(CONCATENATE($CS63,"!",VLOOKUP($CS63,$AG$3:AY$8,AY$2,FALSE))),1,TRUE)</f>
        <v>#N/A</v>
      </c>
      <c r="AZ63" s="91" t="e">
        <f ca="1">VLOOKUP($AG63,INDIRECT(CONCATENATE($CS63,"!",VLOOKUP($CS63,$AG$3:AZ$8,AZ$2,FALSE))),1,TRUE)</f>
        <v>#N/A</v>
      </c>
      <c r="BA63" s="91"/>
      <c r="BB63" s="57">
        <f t="shared" si="104"/>
        <v>1</v>
      </c>
      <c r="BC63" s="53">
        <f t="shared" si="104"/>
        <v>1</v>
      </c>
      <c r="BD63" s="53">
        <f t="shared" si="105"/>
        <v>1</v>
      </c>
      <c r="BE63" s="53">
        <f t="shared" si="105"/>
        <v>1</v>
      </c>
      <c r="BF63" s="53">
        <f t="shared" si="18"/>
        <v>1</v>
      </c>
      <c r="BG63" s="53">
        <f t="shared" si="19"/>
        <v>1</v>
      </c>
      <c r="BH63" s="53">
        <f t="shared" si="20"/>
        <v>1</v>
      </c>
      <c r="BI63" s="53">
        <f t="shared" si="106"/>
        <v>1</v>
      </c>
      <c r="BJ63" s="53">
        <f t="shared" si="106"/>
        <v>1</v>
      </c>
      <c r="BK63" s="53">
        <f t="shared" si="106"/>
        <v>1</v>
      </c>
      <c r="BL63" s="53">
        <f t="shared" si="106"/>
        <v>1</v>
      </c>
      <c r="BM63" s="53">
        <f t="shared" si="106"/>
        <v>1</v>
      </c>
      <c r="BN63" s="53">
        <f t="shared" si="106"/>
        <v>1</v>
      </c>
      <c r="BO63" s="53">
        <f t="shared" si="107"/>
        <v>1</v>
      </c>
      <c r="BP63" s="53">
        <f t="shared" si="107"/>
        <v>1</v>
      </c>
      <c r="BQ63" s="53">
        <f t="shared" si="107"/>
        <v>1</v>
      </c>
      <c r="BR63" s="53">
        <f t="shared" si="107"/>
        <v>1</v>
      </c>
      <c r="BS63" s="53">
        <f t="shared" si="79"/>
        <v>1</v>
      </c>
      <c r="BT63" s="53">
        <f t="shared" si="79"/>
        <v>1</v>
      </c>
      <c r="BV63" s="50" t="e">
        <f>HLOOKUP(AE63,$BB$10:BU63,COUNTIF($AE$7:AE63,"&lt;&gt;"&amp;""),FALSE)</f>
        <v>#N/A</v>
      </c>
      <c r="BW63" s="53">
        <f t="shared" si="22"/>
        <v>1</v>
      </c>
      <c r="BX63" s="50" t="str">
        <f t="shared" si="38"/>
        <v/>
      </c>
      <c r="BY63" s="105" t="str">
        <f ca="1">IF(OR(AE63=$BC$10,AE63=$BE$10,AE63=$BL$10,AE63=$BM$10,AE63=$BN$10),VLOOKUP(BX63,INDIRECT(CONCATENATE(CS63,"!",HLOOKUP(AE63,$CV$10:CZ63,DG63,FALSE))),1,TRUE),"")</f>
        <v/>
      </c>
      <c r="BZ63" s="91" t="e">
        <f t="shared" ca="1" si="89"/>
        <v>#N/A</v>
      </c>
      <c r="CA63" s="91" t="e">
        <f t="shared" ca="1" si="90"/>
        <v>#N/A</v>
      </c>
      <c r="CB63" s="91" t="e">
        <f t="shared" ca="1" si="91"/>
        <v>#N/A</v>
      </c>
      <c r="CC63" s="91" t="e">
        <f t="shared" ca="1" si="92"/>
        <v>#N/A</v>
      </c>
      <c r="CD63" s="91" t="e">
        <f t="shared" ca="1" si="93"/>
        <v>#VALUE!</v>
      </c>
      <c r="CE63" s="58">
        <f>Worksheet!L58</f>
        <v>0</v>
      </c>
      <c r="CF63" s="58">
        <f>Worksheet!M58</f>
        <v>0</v>
      </c>
      <c r="CG63" s="58">
        <f>Worksheet!N58</f>
        <v>0</v>
      </c>
      <c r="CH63" s="58">
        <f>Worksheet!O58</f>
        <v>0</v>
      </c>
      <c r="CI63" s="58">
        <f>Worksheet!P58</f>
        <v>0</v>
      </c>
      <c r="CJ63" s="120" t="e">
        <f t="shared" ca="1" si="94"/>
        <v>#VALUE!</v>
      </c>
      <c r="CK63" s="120" t="e">
        <f t="shared" ca="1" si="95"/>
        <v>#VALUE!</v>
      </c>
      <c r="CL63" s="120" t="e">
        <f t="shared" ca="1" si="96"/>
        <v>#VALUE!</v>
      </c>
      <c r="CM63" s="120" t="e">
        <f t="shared" ca="1" si="97"/>
        <v>#VALUE!</v>
      </c>
      <c r="CN63" s="120" t="e">
        <f t="shared" ca="1" si="98"/>
        <v>#VALUE!</v>
      </c>
      <c r="CO63" s="91" t="e">
        <f t="shared" ca="1" si="99"/>
        <v>#N/A</v>
      </c>
      <c r="CP63" s="92">
        <f>Worksheet!T58</f>
        <v>0</v>
      </c>
      <c r="CQ63" t="str">
        <f t="shared" si="100"/>
        <v>1</v>
      </c>
      <c r="CR63" s="103" t="e">
        <f t="shared" si="101"/>
        <v>#N/A</v>
      </c>
      <c r="CS63" t="str">
        <f t="shared" si="36"/>
        <v>Standard2</v>
      </c>
      <c r="CU63" s="99" t="str">
        <f t="shared" ca="1" si="102"/>
        <v>$B$4:$P$956</v>
      </c>
      <c r="CV63" s="91" t="str">
        <f>VLOOKUP($CS63,$CU$3:CV$8,2,FALSE)</f>
        <v>$I$156:$I$552</v>
      </c>
      <c r="CW63" s="91" t="str">
        <f>VLOOKUP($CS63,$CU$3:CW$8,3,FALSE)</f>
        <v>$I$553:$I$750</v>
      </c>
      <c r="CX63" s="91" t="e">
        <f>VLOOKUP($CS63,$CU$3:CX$8,4,FALSE)</f>
        <v>#N/A</v>
      </c>
      <c r="CY63" s="91" t="e">
        <f>VLOOKUP($CS63,$CU$3:CY$8,5,FALSE)</f>
        <v>#N/A</v>
      </c>
      <c r="CZ63" s="91" t="e">
        <f>VLOOKUP($CS63,$CU$3:CZ$8,6,FALSE)</f>
        <v>#N/A</v>
      </c>
      <c r="DA63" s="91" t="str">
        <f>VLOOKUP($CS63,$CU$3:DA$8,7,FALSE)</f>
        <v>$I$806:$I$813</v>
      </c>
      <c r="DB63" s="91" t="str">
        <f>VLOOKUP($CS63,$CU$3:DB$8,8,FALSE)</f>
        <v>$I$800:$I$805</v>
      </c>
      <c r="DC63" s="91" t="str">
        <f>VLOOKUP($CS63,$CU$3:DC$8,8,FALSE)</f>
        <v>$I$800:$I$805</v>
      </c>
      <c r="DD63" s="91" t="str">
        <f>VLOOKUP($CS63,$CU$3:DD$8,8,FALSE)</f>
        <v>$I$800:$I$805</v>
      </c>
      <c r="DE63" s="91" t="str">
        <f>VLOOKUP($CS63,$CU$3:DE$8,8,FALSE)</f>
        <v>$I$800:$I$805</v>
      </c>
      <c r="DF63" s="91" t="str">
        <f>VLOOKUP($CS63,$CU$3:DF$8,8,FALSE)</f>
        <v>$I$800:$I$805</v>
      </c>
      <c r="DG63">
        <f>COUNTIF($CV$10:CV63,"&lt;&gt;"&amp;"")</f>
        <v>54</v>
      </c>
      <c r="DI63" t="str">
        <f t="shared" si="103"/>
        <v/>
      </c>
      <c r="DJ63" t="e">
        <f t="shared" ca="1" si="83"/>
        <v>#N/A</v>
      </c>
    </row>
    <row r="64" spans="13:114" x14ac:dyDescent="0.25">
      <c r="M64">
        <f>Worksheet!Y59</f>
        <v>0</v>
      </c>
      <c r="N64">
        <f t="shared" ca="1" si="8"/>
        <v>0</v>
      </c>
      <c r="O64" s="159" t="str">
        <f t="shared" ca="1" si="1"/>
        <v>*</v>
      </c>
      <c r="Q64" s="53" t="e">
        <f t="shared" ca="1" si="108"/>
        <v>#N/A</v>
      </c>
      <c r="R64" t="str">
        <f>IF(Worksheet!J59=$S$2,$S$2,IF(Worksheet!J59=$S$3,$S$3,$S$1))</f>
        <v>3458A</v>
      </c>
      <c r="S64" s="54" t="str">
        <f t="shared" ca="1" si="10"/>
        <v>*</v>
      </c>
      <c r="T64" s="50" t="e">
        <f t="shared" si="84"/>
        <v>#N/A</v>
      </c>
      <c r="U64" s="55">
        <f>IF(Worksheet!V59="%",ABS(Worksheet!AC59),ABS(Worksheet!X59))</f>
        <v>0</v>
      </c>
      <c r="V64" s="121">
        <f>IF(Worksheet!V59="%",Worksheet!AD59,Worksheet!V59)</f>
        <v>0</v>
      </c>
      <c r="W64" s="55" t="str">
        <f>IF(Worksheet!V59="%","",IF(Worksheet!AC59&lt;&gt;"",Worksheet!AC59,""))</f>
        <v/>
      </c>
      <c r="X64" s="55" t="str">
        <f>IF(Worksheet!V59="%","",IF(Worksheet!AD59&lt;&gt;"",Worksheet!AD59,""))</f>
        <v/>
      </c>
      <c r="Y64" s="53" t="str">
        <f t="shared" si="85"/>
        <v/>
      </c>
      <c r="Z64" s="53" t="str">
        <f t="shared" si="80"/>
        <v>0</v>
      </c>
      <c r="AA64" s="53" t="str">
        <f t="shared" si="86"/>
        <v>DC</v>
      </c>
      <c r="AB64" s="53" t="str">
        <f t="shared" si="81"/>
        <v>DC0</v>
      </c>
      <c r="AC64" s="53" t="str">
        <f>IF(Worksheet!I59&lt;&gt;"",Worksheet!I59,"")</f>
        <v/>
      </c>
      <c r="AD64" s="53" t="str">
        <f t="shared" si="82"/>
        <v/>
      </c>
      <c r="AE64" s="104" t="str">
        <f t="shared" si="87"/>
        <v>DC0</v>
      </c>
      <c r="AF64" s="104" t="e">
        <f>HLOOKUP(AE64,$AH$10:BA64,COUNTIF($AE$7:AE64,"&lt;&gt;"&amp;""),FALSE)</f>
        <v>#N/A</v>
      </c>
      <c r="AG64" s="61" t="e">
        <f t="shared" si="88"/>
        <v>#N/A</v>
      </c>
      <c r="AH64" s="91" t="e">
        <f ca="1">VLOOKUP($AG64,INDIRECT(CONCATENATE($CS64,"!",VLOOKUP($CS64,$AG$3:AH$8,AH$2,FALSE))),1,TRUE)</f>
        <v>#N/A</v>
      </c>
      <c r="AI64" s="91" t="e">
        <f ca="1">VLOOKUP($AG64,INDIRECT(CONCATENATE($CS64,"!",VLOOKUP($CS64,$AG$3:AI$8,AI$2,FALSE))),1,TRUE)</f>
        <v>#N/A</v>
      </c>
      <c r="AJ64" s="91" t="e">
        <f ca="1">VLOOKUP($AG64,INDIRECT(CONCATENATE($CS64,"!",VLOOKUP($CS64,$AG$3:AJ$8,AJ$2,FALSE))),1,TRUE)</f>
        <v>#N/A</v>
      </c>
      <c r="AK64" s="91" t="e">
        <f ca="1">VLOOKUP($AG64,INDIRECT(CONCATENATE($CS64,"!",VLOOKUP($CS64,$AG$3:AK$8,AK$2,FALSE))),1,TRUE)</f>
        <v>#N/A</v>
      </c>
      <c r="AL64" s="91" t="e">
        <f ca="1">VLOOKUP($AG64,INDIRECT(CONCATENATE($CS64,"!",VLOOKUP($CS64,$AG$3:AL$8,AL$2,FALSE))),1,TRUE)</f>
        <v>#N/A</v>
      </c>
      <c r="AM64" s="91" t="e">
        <f ca="1">VLOOKUP($AG64,INDIRECT(CONCATENATE($CS64,"!",VLOOKUP($CS64,$AG$3:AM$8,AM$2,FALSE))),1,TRUE)</f>
        <v>#N/A</v>
      </c>
      <c r="AN64" s="91" t="e">
        <f ca="1">VLOOKUP($AG64,INDIRECT(CONCATENATE($CS64,"!",VLOOKUP($CS64,$AG$3:AN$8,AN$2,FALSE))),1,TRUE)</f>
        <v>#N/A</v>
      </c>
      <c r="AO64" s="91" t="e">
        <f ca="1">VLOOKUP($AG64,INDIRECT(CONCATENATE($CS64,"!",VLOOKUP($CS64,$AG$3:AO$8,AO$2,FALSE))),1,TRUE)</f>
        <v>#N/A</v>
      </c>
      <c r="AP64" s="91" t="e">
        <f ca="1">VLOOKUP($AG64,INDIRECT(CONCATENATE($CS64,"!",VLOOKUP($CS64,$AG$3:AP$8,AP$2,FALSE))),1,TRUE)</f>
        <v>#N/A</v>
      </c>
      <c r="AQ64" s="91" t="e">
        <f ca="1">VLOOKUP($AG64,INDIRECT(CONCATENATE($CS64,"!",VLOOKUP($CS64,$AG$3:AQ$8,AQ$2,FALSE))),1,TRUE)</f>
        <v>#N/A</v>
      </c>
      <c r="AR64" s="91" t="e">
        <f ca="1">VLOOKUP($AG64,INDIRECT(CONCATENATE($CS64,"!",VLOOKUP($CS64,$AG$3:AR$8,AR$2,FALSE))),1,TRUE)</f>
        <v>#N/A</v>
      </c>
      <c r="AS64" s="91" t="e">
        <f ca="1">VLOOKUP($AG64,INDIRECT(CONCATENATE($CS64,"!",VLOOKUP($CS64,$AG$3:AS$8,AS$2,FALSE))),1,TRUE)</f>
        <v>#N/A</v>
      </c>
      <c r="AT64" s="91" t="e">
        <f ca="1">VLOOKUP($AG64,INDIRECT(CONCATENATE($CS64,"!",VLOOKUP($CS64,$AG$3:AT$8,AT$2,FALSE))),1,TRUE)</f>
        <v>#N/A</v>
      </c>
      <c r="AU64" s="91" t="e">
        <f ca="1">VLOOKUP($AG64,INDIRECT(CONCATENATE($CS64,"!",VLOOKUP($CS64,$AG$3:AU$8,AU$2,FALSE))),1,TRUE)</f>
        <v>#N/A</v>
      </c>
      <c r="AV64" s="91" t="e">
        <f ca="1">VLOOKUP($AG64,INDIRECT(CONCATENATE($CS64,"!",VLOOKUP($CS64,$AG$3:AV$8,AV$2,FALSE))),1,TRUE)</f>
        <v>#N/A</v>
      </c>
      <c r="AW64" s="91" t="e">
        <f ca="1">VLOOKUP($AG64,INDIRECT(CONCATENATE($CS64,"!",VLOOKUP($CS64,$AG$3:AW$8,AW$2,FALSE))),1,TRUE)</f>
        <v>#N/A</v>
      </c>
      <c r="AX64" s="91" t="e">
        <f ca="1">VLOOKUP($AG64,INDIRECT(CONCATENATE($CS64,"!",VLOOKUP($CS64,$AG$3:AX$8,AX$2,FALSE))),1,TRUE)</f>
        <v>#N/A</v>
      </c>
      <c r="AY64" s="91" t="e">
        <f ca="1">VLOOKUP($AG64,INDIRECT(CONCATENATE($CS64,"!",VLOOKUP($CS64,$AG$3:AY$8,AY$2,FALSE))),1,TRUE)</f>
        <v>#N/A</v>
      </c>
      <c r="AZ64" s="91" t="e">
        <f ca="1">VLOOKUP($AG64,INDIRECT(CONCATENATE($CS64,"!",VLOOKUP($CS64,$AG$3:AZ$8,AZ$2,FALSE))),1,TRUE)</f>
        <v>#N/A</v>
      </c>
      <c r="BA64" s="91"/>
      <c r="BB64" s="57">
        <f t="shared" si="104"/>
        <v>1</v>
      </c>
      <c r="BC64" s="53">
        <f t="shared" si="104"/>
        <v>1</v>
      </c>
      <c r="BD64" s="53">
        <f t="shared" si="105"/>
        <v>1</v>
      </c>
      <c r="BE64" s="53">
        <f t="shared" si="105"/>
        <v>1</v>
      </c>
      <c r="BF64" s="53">
        <f t="shared" si="18"/>
        <v>1</v>
      </c>
      <c r="BG64" s="53">
        <f t="shared" si="19"/>
        <v>1</v>
      </c>
      <c r="BH64" s="53">
        <f t="shared" si="20"/>
        <v>1</v>
      </c>
      <c r="BI64" s="53">
        <f t="shared" si="106"/>
        <v>1</v>
      </c>
      <c r="BJ64" s="53">
        <f t="shared" si="106"/>
        <v>1</v>
      </c>
      <c r="BK64" s="53">
        <f t="shared" si="106"/>
        <v>1</v>
      </c>
      <c r="BL64" s="53">
        <f t="shared" si="106"/>
        <v>1</v>
      </c>
      <c r="BM64" s="53">
        <f t="shared" si="106"/>
        <v>1</v>
      </c>
      <c r="BN64" s="53">
        <f t="shared" si="106"/>
        <v>1</v>
      </c>
      <c r="BO64" s="53">
        <f t="shared" si="107"/>
        <v>1</v>
      </c>
      <c r="BP64" s="53">
        <f t="shared" si="107"/>
        <v>1</v>
      </c>
      <c r="BQ64" s="53">
        <f t="shared" si="107"/>
        <v>1</v>
      </c>
      <c r="BR64" s="53">
        <f t="shared" si="107"/>
        <v>1</v>
      </c>
      <c r="BS64" s="53">
        <f t="shared" si="79"/>
        <v>1</v>
      </c>
      <c r="BT64" s="53">
        <f t="shared" si="79"/>
        <v>1</v>
      </c>
      <c r="BV64" s="50" t="e">
        <f>HLOOKUP(AE64,$BB$10:BU64,COUNTIF($AE$7:AE64,"&lt;&gt;"&amp;""),FALSE)</f>
        <v>#N/A</v>
      </c>
      <c r="BW64" s="53">
        <f t="shared" si="22"/>
        <v>1</v>
      </c>
      <c r="BX64" s="50" t="str">
        <f t="shared" si="38"/>
        <v/>
      </c>
      <c r="BY64" s="105" t="str">
        <f ca="1">IF(OR(AE64=$BC$10,AE64=$BE$10,AE64=$BL$10,AE64=$BM$10,AE64=$BN$10),VLOOKUP(BX64,INDIRECT(CONCATENATE(CS64,"!",HLOOKUP(AE64,$CV$10:CZ64,DG64,FALSE))),1,TRUE),"")</f>
        <v/>
      </c>
      <c r="BZ64" s="91" t="e">
        <f t="shared" ca="1" si="89"/>
        <v>#N/A</v>
      </c>
      <c r="CA64" s="91" t="e">
        <f t="shared" ca="1" si="90"/>
        <v>#N/A</v>
      </c>
      <c r="CB64" s="91" t="e">
        <f t="shared" ca="1" si="91"/>
        <v>#N/A</v>
      </c>
      <c r="CC64" s="91" t="e">
        <f t="shared" ca="1" si="92"/>
        <v>#N/A</v>
      </c>
      <c r="CD64" s="91" t="e">
        <f t="shared" ca="1" si="93"/>
        <v>#VALUE!</v>
      </c>
      <c r="CE64" s="58">
        <f>Worksheet!L59</f>
        <v>0</v>
      </c>
      <c r="CF64" s="58">
        <f>Worksheet!M59</f>
        <v>0</v>
      </c>
      <c r="CG64" s="58">
        <f>Worksheet!N59</f>
        <v>0</v>
      </c>
      <c r="CH64" s="58">
        <f>Worksheet!O59</f>
        <v>0</v>
      </c>
      <c r="CI64" s="58">
        <f>Worksheet!P59</f>
        <v>0</v>
      </c>
      <c r="CJ64" s="120" t="e">
        <f t="shared" ca="1" si="94"/>
        <v>#VALUE!</v>
      </c>
      <c r="CK64" s="120" t="e">
        <f t="shared" ca="1" si="95"/>
        <v>#VALUE!</v>
      </c>
      <c r="CL64" s="120" t="e">
        <f t="shared" ca="1" si="96"/>
        <v>#VALUE!</v>
      </c>
      <c r="CM64" s="120" t="e">
        <f t="shared" ca="1" si="97"/>
        <v>#VALUE!</v>
      </c>
      <c r="CN64" s="120" t="e">
        <f t="shared" ca="1" si="98"/>
        <v>#VALUE!</v>
      </c>
      <c r="CO64" s="91" t="e">
        <f t="shared" ca="1" si="99"/>
        <v>#N/A</v>
      </c>
      <c r="CP64" s="92">
        <f>Worksheet!T59</f>
        <v>0</v>
      </c>
      <c r="CQ64" t="str">
        <f t="shared" si="100"/>
        <v>1</v>
      </c>
      <c r="CR64" s="103" t="e">
        <f t="shared" si="101"/>
        <v>#N/A</v>
      </c>
      <c r="CS64" t="str">
        <f t="shared" si="36"/>
        <v>Standard2</v>
      </c>
      <c r="CU64" s="99" t="str">
        <f t="shared" ca="1" si="102"/>
        <v>$B$4:$P$956</v>
      </c>
      <c r="CV64" s="91" t="str">
        <f>VLOOKUP($CS64,$CU$3:CV$8,2,FALSE)</f>
        <v>$I$156:$I$552</v>
      </c>
      <c r="CW64" s="91" t="str">
        <f>VLOOKUP($CS64,$CU$3:CW$8,3,FALSE)</f>
        <v>$I$553:$I$750</v>
      </c>
      <c r="CX64" s="91" t="e">
        <f>VLOOKUP($CS64,$CU$3:CX$8,4,FALSE)</f>
        <v>#N/A</v>
      </c>
      <c r="CY64" s="91" t="e">
        <f>VLOOKUP($CS64,$CU$3:CY$8,5,FALSE)</f>
        <v>#N/A</v>
      </c>
      <c r="CZ64" s="91" t="e">
        <f>VLOOKUP($CS64,$CU$3:CZ$8,6,FALSE)</f>
        <v>#N/A</v>
      </c>
      <c r="DA64" s="91" t="str">
        <f>VLOOKUP($CS64,$CU$3:DA$8,7,FALSE)</f>
        <v>$I$806:$I$813</v>
      </c>
      <c r="DB64" s="91" t="str">
        <f>VLOOKUP($CS64,$CU$3:DB$8,8,FALSE)</f>
        <v>$I$800:$I$805</v>
      </c>
      <c r="DC64" s="91" t="str">
        <f>VLOOKUP($CS64,$CU$3:DC$8,8,FALSE)</f>
        <v>$I$800:$I$805</v>
      </c>
      <c r="DD64" s="91" t="str">
        <f>VLOOKUP($CS64,$CU$3:DD$8,8,FALSE)</f>
        <v>$I$800:$I$805</v>
      </c>
      <c r="DE64" s="91" t="str">
        <f>VLOOKUP($CS64,$CU$3:DE$8,8,FALSE)</f>
        <v>$I$800:$I$805</v>
      </c>
      <c r="DF64" s="91" t="str">
        <f>VLOOKUP($CS64,$CU$3:DF$8,8,FALSE)</f>
        <v>$I$800:$I$805</v>
      </c>
      <c r="DG64">
        <f>COUNTIF($CV$10:CV64,"&lt;&gt;"&amp;"")</f>
        <v>55</v>
      </c>
      <c r="DI64" t="str">
        <f t="shared" si="103"/>
        <v/>
      </c>
      <c r="DJ64" t="e">
        <f t="shared" ca="1" si="83"/>
        <v>#N/A</v>
      </c>
    </row>
    <row r="65" spans="13:114" x14ac:dyDescent="0.25">
      <c r="M65">
        <f>Worksheet!Y60</f>
        <v>0</v>
      </c>
      <c r="N65">
        <f t="shared" ca="1" si="8"/>
        <v>0</v>
      </c>
      <c r="O65" s="159" t="str">
        <f t="shared" ca="1" si="1"/>
        <v>*</v>
      </c>
      <c r="Q65" s="53" t="e">
        <f t="shared" ca="1" si="108"/>
        <v>#N/A</v>
      </c>
      <c r="R65" t="str">
        <f>IF(Worksheet!J60=$S$2,$S$2,IF(Worksheet!J60=$S$3,$S$3,$S$1))</f>
        <v>3458A</v>
      </c>
      <c r="S65" s="54" t="str">
        <f t="shared" ca="1" si="10"/>
        <v>*</v>
      </c>
      <c r="T65" s="50" t="e">
        <f t="shared" si="84"/>
        <v>#N/A</v>
      </c>
      <c r="U65" s="55">
        <f>IF(Worksheet!V60="%",ABS(Worksheet!AC60),ABS(Worksheet!X60))</f>
        <v>0</v>
      </c>
      <c r="V65" s="121">
        <f>IF(Worksheet!V60="%",Worksheet!AD60,Worksheet!V60)</f>
        <v>0</v>
      </c>
      <c r="W65" s="55" t="str">
        <f>IF(Worksheet!V60="%","",IF(Worksheet!AC60&lt;&gt;"",Worksheet!AC60,""))</f>
        <v/>
      </c>
      <c r="X65" s="55" t="str">
        <f>IF(Worksheet!V60="%","",IF(Worksheet!AD60&lt;&gt;"",Worksheet!AD60,""))</f>
        <v/>
      </c>
      <c r="Y65" s="53" t="str">
        <f t="shared" si="85"/>
        <v/>
      </c>
      <c r="Z65" s="53" t="str">
        <f t="shared" si="80"/>
        <v>0</v>
      </c>
      <c r="AA65" s="53" t="str">
        <f t="shared" si="86"/>
        <v>DC</v>
      </c>
      <c r="AB65" s="53" t="str">
        <f t="shared" si="81"/>
        <v>DC0</v>
      </c>
      <c r="AC65" s="53" t="str">
        <f>IF(Worksheet!I60&lt;&gt;"",Worksheet!I60,"")</f>
        <v/>
      </c>
      <c r="AD65" s="53" t="str">
        <f t="shared" si="82"/>
        <v/>
      </c>
      <c r="AE65" s="104" t="str">
        <f t="shared" si="87"/>
        <v>DC0</v>
      </c>
      <c r="AF65" s="104" t="e">
        <f>HLOOKUP(AE65,$AH$10:BA65,COUNTIF($AE$7:AE65,"&lt;&gt;"&amp;""),FALSE)</f>
        <v>#N/A</v>
      </c>
      <c r="AG65" s="61" t="e">
        <f t="shared" si="88"/>
        <v>#N/A</v>
      </c>
      <c r="AH65" s="91" t="e">
        <f ca="1">VLOOKUP($AG65,INDIRECT(CONCATENATE($CS65,"!",VLOOKUP($CS65,$AG$3:AH$8,AH$2,FALSE))),1,TRUE)</f>
        <v>#N/A</v>
      </c>
      <c r="AI65" s="91" t="e">
        <f ca="1">VLOOKUP($AG65,INDIRECT(CONCATENATE($CS65,"!",VLOOKUP($CS65,$AG$3:AI$8,AI$2,FALSE))),1,TRUE)</f>
        <v>#N/A</v>
      </c>
      <c r="AJ65" s="91" t="e">
        <f ca="1">VLOOKUP($AG65,INDIRECT(CONCATENATE($CS65,"!",VLOOKUP($CS65,$AG$3:AJ$8,AJ$2,FALSE))),1,TRUE)</f>
        <v>#N/A</v>
      </c>
      <c r="AK65" s="91" t="e">
        <f ca="1">VLOOKUP($AG65,INDIRECT(CONCATENATE($CS65,"!",VLOOKUP($CS65,$AG$3:AK$8,AK$2,FALSE))),1,TRUE)</f>
        <v>#N/A</v>
      </c>
      <c r="AL65" s="91" t="e">
        <f ca="1">VLOOKUP($AG65,INDIRECT(CONCATENATE($CS65,"!",VLOOKUP($CS65,$AG$3:AL$8,AL$2,FALSE))),1,TRUE)</f>
        <v>#N/A</v>
      </c>
      <c r="AM65" s="91" t="e">
        <f ca="1">VLOOKUP($AG65,INDIRECT(CONCATENATE($CS65,"!",VLOOKUP($CS65,$AG$3:AM$8,AM$2,FALSE))),1,TRUE)</f>
        <v>#N/A</v>
      </c>
      <c r="AN65" s="91" t="e">
        <f ca="1">VLOOKUP($AG65,INDIRECT(CONCATENATE($CS65,"!",VLOOKUP($CS65,$AG$3:AN$8,AN$2,FALSE))),1,TRUE)</f>
        <v>#N/A</v>
      </c>
      <c r="AO65" s="91" t="e">
        <f ca="1">VLOOKUP($AG65,INDIRECT(CONCATENATE($CS65,"!",VLOOKUP($CS65,$AG$3:AO$8,AO$2,FALSE))),1,TRUE)</f>
        <v>#N/A</v>
      </c>
      <c r="AP65" s="91" t="e">
        <f ca="1">VLOOKUP($AG65,INDIRECT(CONCATENATE($CS65,"!",VLOOKUP($CS65,$AG$3:AP$8,AP$2,FALSE))),1,TRUE)</f>
        <v>#N/A</v>
      </c>
      <c r="AQ65" s="91" t="e">
        <f ca="1">VLOOKUP($AG65,INDIRECT(CONCATENATE($CS65,"!",VLOOKUP($CS65,$AG$3:AQ$8,AQ$2,FALSE))),1,TRUE)</f>
        <v>#N/A</v>
      </c>
      <c r="AR65" s="91" t="e">
        <f ca="1">VLOOKUP($AG65,INDIRECT(CONCATENATE($CS65,"!",VLOOKUP($CS65,$AG$3:AR$8,AR$2,FALSE))),1,TRUE)</f>
        <v>#N/A</v>
      </c>
      <c r="AS65" s="91" t="e">
        <f ca="1">VLOOKUP($AG65,INDIRECT(CONCATENATE($CS65,"!",VLOOKUP($CS65,$AG$3:AS$8,AS$2,FALSE))),1,TRUE)</f>
        <v>#N/A</v>
      </c>
      <c r="AT65" s="91" t="e">
        <f ca="1">VLOOKUP($AG65,INDIRECT(CONCATENATE($CS65,"!",VLOOKUP($CS65,$AG$3:AT$8,AT$2,FALSE))),1,TRUE)</f>
        <v>#N/A</v>
      </c>
      <c r="AU65" s="91" t="e">
        <f ca="1">VLOOKUP($AG65,INDIRECT(CONCATENATE($CS65,"!",VLOOKUP($CS65,$AG$3:AU$8,AU$2,FALSE))),1,TRUE)</f>
        <v>#N/A</v>
      </c>
      <c r="AV65" s="91" t="e">
        <f ca="1">VLOOKUP($AG65,INDIRECT(CONCATENATE($CS65,"!",VLOOKUP($CS65,$AG$3:AV$8,AV$2,FALSE))),1,TRUE)</f>
        <v>#N/A</v>
      </c>
      <c r="AW65" s="91" t="e">
        <f ca="1">VLOOKUP($AG65,INDIRECT(CONCATENATE($CS65,"!",VLOOKUP($CS65,$AG$3:AW$8,AW$2,FALSE))),1,TRUE)</f>
        <v>#N/A</v>
      </c>
      <c r="AX65" s="91" t="e">
        <f ca="1">VLOOKUP($AG65,INDIRECT(CONCATENATE($CS65,"!",VLOOKUP($CS65,$AG$3:AX$8,AX$2,FALSE))),1,TRUE)</f>
        <v>#N/A</v>
      </c>
      <c r="AY65" s="91" t="e">
        <f ca="1">VLOOKUP($AG65,INDIRECT(CONCATENATE($CS65,"!",VLOOKUP($CS65,$AG$3:AY$8,AY$2,FALSE))),1,TRUE)</f>
        <v>#N/A</v>
      </c>
      <c r="AZ65" s="91" t="e">
        <f ca="1">VLOOKUP($AG65,INDIRECT(CONCATENATE($CS65,"!",VLOOKUP($CS65,$AG$3:AZ$8,AZ$2,FALSE))),1,TRUE)</f>
        <v>#N/A</v>
      </c>
      <c r="BA65" s="91"/>
      <c r="BB65" s="57">
        <f t="shared" si="104"/>
        <v>1</v>
      </c>
      <c r="BC65" s="53">
        <f t="shared" si="104"/>
        <v>1</v>
      </c>
      <c r="BD65" s="53">
        <f t="shared" si="105"/>
        <v>1</v>
      </c>
      <c r="BE65" s="53">
        <f t="shared" si="105"/>
        <v>1</v>
      </c>
      <c r="BF65" s="53">
        <f t="shared" si="18"/>
        <v>1</v>
      </c>
      <c r="BG65" s="53">
        <f t="shared" si="19"/>
        <v>1</v>
      </c>
      <c r="BH65" s="53">
        <f t="shared" si="20"/>
        <v>1</v>
      </c>
      <c r="BI65" s="53">
        <f t="shared" si="106"/>
        <v>1</v>
      </c>
      <c r="BJ65" s="53">
        <f t="shared" si="106"/>
        <v>1</v>
      </c>
      <c r="BK65" s="53">
        <f t="shared" si="106"/>
        <v>1</v>
      </c>
      <c r="BL65" s="53">
        <f t="shared" si="106"/>
        <v>1</v>
      </c>
      <c r="BM65" s="53">
        <f t="shared" si="106"/>
        <v>1</v>
      </c>
      <c r="BN65" s="53">
        <f t="shared" si="106"/>
        <v>1</v>
      </c>
      <c r="BO65" s="53">
        <f t="shared" si="107"/>
        <v>1</v>
      </c>
      <c r="BP65" s="53">
        <f t="shared" si="107"/>
        <v>1</v>
      </c>
      <c r="BQ65" s="53">
        <f t="shared" si="107"/>
        <v>1</v>
      </c>
      <c r="BR65" s="53">
        <f t="shared" si="107"/>
        <v>1</v>
      </c>
      <c r="BS65" s="53">
        <f t="shared" si="79"/>
        <v>1</v>
      </c>
      <c r="BT65" s="53">
        <f t="shared" si="79"/>
        <v>1</v>
      </c>
      <c r="BV65" s="50" t="e">
        <f>HLOOKUP(AE65,$BB$10:BU65,COUNTIF($AE$7:AE65,"&lt;&gt;"&amp;""),FALSE)</f>
        <v>#N/A</v>
      </c>
      <c r="BW65" s="53">
        <f t="shared" si="22"/>
        <v>1</v>
      </c>
      <c r="BX65" s="50" t="str">
        <f t="shared" si="38"/>
        <v/>
      </c>
      <c r="BY65" s="105" t="str">
        <f ca="1">IF(OR(AE65=$BC$10,AE65=$BE$10,AE65=$BL$10,AE65=$BM$10,AE65=$BN$10),VLOOKUP(BX65,INDIRECT(CONCATENATE(CS65,"!",HLOOKUP(AE65,$CV$10:CZ65,DG65,FALSE))),1,TRUE),"")</f>
        <v/>
      </c>
      <c r="BZ65" s="91" t="e">
        <f t="shared" ca="1" si="89"/>
        <v>#N/A</v>
      </c>
      <c r="CA65" s="91" t="e">
        <f t="shared" ca="1" si="90"/>
        <v>#N/A</v>
      </c>
      <c r="CB65" s="91" t="e">
        <f t="shared" ca="1" si="91"/>
        <v>#N/A</v>
      </c>
      <c r="CC65" s="91" t="e">
        <f t="shared" ca="1" si="92"/>
        <v>#N/A</v>
      </c>
      <c r="CD65" s="91" t="e">
        <f t="shared" ca="1" si="93"/>
        <v>#VALUE!</v>
      </c>
      <c r="CE65" s="58">
        <f>Worksheet!L60</f>
        <v>0</v>
      </c>
      <c r="CF65" s="58">
        <f>Worksheet!M60</f>
        <v>0</v>
      </c>
      <c r="CG65" s="58">
        <f>Worksheet!N60</f>
        <v>0</v>
      </c>
      <c r="CH65" s="58">
        <f>Worksheet!O60</f>
        <v>0</v>
      </c>
      <c r="CI65" s="58">
        <f>Worksheet!P60</f>
        <v>0</v>
      </c>
      <c r="CJ65" s="120" t="e">
        <f t="shared" ca="1" si="94"/>
        <v>#VALUE!</v>
      </c>
      <c r="CK65" s="120" t="e">
        <f t="shared" ca="1" si="95"/>
        <v>#VALUE!</v>
      </c>
      <c r="CL65" s="120" t="e">
        <f t="shared" ca="1" si="96"/>
        <v>#VALUE!</v>
      </c>
      <c r="CM65" s="120" t="e">
        <f t="shared" ca="1" si="97"/>
        <v>#VALUE!</v>
      </c>
      <c r="CN65" s="120" t="e">
        <f t="shared" ca="1" si="98"/>
        <v>#VALUE!</v>
      </c>
      <c r="CO65" s="91" t="e">
        <f t="shared" ca="1" si="99"/>
        <v>#N/A</v>
      </c>
      <c r="CP65" s="92">
        <f>Worksheet!T60</f>
        <v>0</v>
      </c>
      <c r="CQ65" t="str">
        <f t="shared" si="100"/>
        <v>1</v>
      </c>
      <c r="CR65" s="103" t="e">
        <f t="shared" si="101"/>
        <v>#N/A</v>
      </c>
      <c r="CS65" t="str">
        <f t="shared" si="36"/>
        <v>Standard2</v>
      </c>
      <c r="CU65" s="99" t="str">
        <f t="shared" ca="1" si="102"/>
        <v>$B$4:$P$956</v>
      </c>
      <c r="CV65" s="91" t="str">
        <f>VLOOKUP($CS65,$CU$3:CV$8,2,FALSE)</f>
        <v>$I$156:$I$552</v>
      </c>
      <c r="CW65" s="91" t="str">
        <f>VLOOKUP($CS65,$CU$3:CW$8,3,FALSE)</f>
        <v>$I$553:$I$750</v>
      </c>
      <c r="CX65" s="91" t="e">
        <f>VLOOKUP($CS65,$CU$3:CX$8,4,FALSE)</f>
        <v>#N/A</v>
      </c>
      <c r="CY65" s="91" t="e">
        <f>VLOOKUP($CS65,$CU$3:CY$8,5,FALSE)</f>
        <v>#N/A</v>
      </c>
      <c r="CZ65" s="91" t="e">
        <f>VLOOKUP($CS65,$CU$3:CZ$8,6,FALSE)</f>
        <v>#N/A</v>
      </c>
      <c r="DA65" s="91" t="str">
        <f>VLOOKUP($CS65,$CU$3:DA$8,7,FALSE)</f>
        <v>$I$806:$I$813</v>
      </c>
      <c r="DB65" s="91" t="str">
        <f>VLOOKUP($CS65,$CU$3:DB$8,8,FALSE)</f>
        <v>$I$800:$I$805</v>
      </c>
      <c r="DC65" s="91" t="str">
        <f>VLOOKUP($CS65,$CU$3:DC$8,8,FALSE)</f>
        <v>$I$800:$I$805</v>
      </c>
      <c r="DD65" s="91" t="str">
        <f>VLOOKUP($CS65,$CU$3:DD$8,8,FALSE)</f>
        <v>$I$800:$I$805</v>
      </c>
      <c r="DE65" s="91" t="str">
        <f>VLOOKUP($CS65,$CU$3:DE$8,8,FALSE)</f>
        <v>$I$800:$I$805</v>
      </c>
      <c r="DF65" s="91" t="str">
        <f>VLOOKUP($CS65,$CU$3:DF$8,8,FALSE)</f>
        <v>$I$800:$I$805</v>
      </c>
      <c r="DG65">
        <f>COUNTIF($CV$10:CV65,"&lt;&gt;"&amp;"")</f>
        <v>56</v>
      </c>
      <c r="DI65" t="str">
        <f t="shared" si="103"/>
        <v/>
      </c>
      <c r="DJ65" t="e">
        <f t="shared" ca="1" si="83"/>
        <v>#N/A</v>
      </c>
    </row>
    <row r="66" spans="13:114" x14ac:dyDescent="0.25">
      <c r="M66">
        <f>Worksheet!Y61</f>
        <v>0</v>
      </c>
      <c r="N66">
        <f t="shared" ca="1" si="8"/>
        <v>0</v>
      </c>
      <c r="O66" s="159" t="str">
        <f t="shared" ca="1" si="1"/>
        <v>*</v>
      </c>
      <c r="Q66" s="53" t="e">
        <f t="shared" ca="1" si="108"/>
        <v>#N/A</v>
      </c>
      <c r="R66" t="str">
        <f>IF(Worksheet!J61=$S$2,$S$2,IF(Worksheet!J61=$S$3,$S$3,$S$1))</f>
        <v>3458A</v>
      </c>
      <c r="S66" s="54" t="str">
        <f t="shared" ca="1" si="10"/>
        <v>*</v>
      </c>
      <c r="T66" s="50" t="e">
        <f t="shared" si="84"/>
        <v>#N/A</v>
      </c>
      <c r="U66" s="55">
        <f>IF(Worksheet!V61="%",ABS(Worksheet!AC61),ABS(Worksheet!X61))</f>
        <v>0</v>
      </c>
      <c r="V66" s="121">
        <f>IF(Worksheet!V61="%",Worksheet!AD61,Worksheet!V61)</f>
        <v>0</v>
      </c>
      <c r="W66" s="55" t="str">
        <f>IF(Worksheet!V61="%","",IF(Worksheet!AC61&lt;&gt;"",Worksheet!AC61,""))</f>
        <v/>
      </c>
      <c r="X66" s="55" t="str">
        <f>IF(Worksheet!V61="%","",IF(Worksheet!AD61&lt;&gt;"",Worksheet!AD61,""))</f>
        <v/>
      </c>
      <c r="Y66" s="53" t="str">
        <f t="shared" si="85"/>
        <v/>
      </c>
      <c r="Z66" s="53" t="str">
        <f t="shared" si="80"/>
        <v>0</v>
      </c>
      <c r="AA66" s="53" t="str">
        <f t="shared" si="86"/>
        <v>DC</v>
      </c>
      <c r="AB66" s="53" t="str">
        <f t="shared" si="81"/>
        <v>DC0</v>
      </c>
      <c r="AC66" s="53" t="str">
        <f>IF(Worksheet!I61&lt;&gt;"",Worksheet!I61,"")</f>
        <v/>
      </c>
      <c r="AD66" s="53" t="str">
        <f t="shared" si="82"/>
        <v/>
      </c>
      <c r="AE66" s="104" t="str">
        <f t="shared" si="87"/>
        <v>DC0</v>
      </c>
      <c r="AF66" s="104" t="e">
        <f>HLOOKUP(AE66,$AH$10:BA66,COUNTIF($AE$7:AE66,"&lt;&gt;"&amp;""),FALSE)</f>
        <v>#N/A</v>
      </c>
      <c r="AG66" s="61" t="e">
        <f t="shared" si="88"/>
        <v>#N/A</v>
      </c>
      <c r="AH66" s="91" t="e">
        <f ca="1">VLOOKUP($AG66,INDIRECT(CONCATENATE($CS66,"!",VLOOKUP($CS66,$AG$3:AH$8,AH$2,FALSE))),1,TRUE)</f>
        <v>#N/A</v>
      </c>
      <c r="AI66" s="91" t="e">
        <f ca="1">VLOOKUP($AG66,INDIRECT(CONCATENATE($CS66,"!",VLOOKUP($CS66,$AG$3:AI$8,AI$2,FALSE))),1,TRUE)</f>
        <v>#N/A</v>
      </c>
      <c r="AJ66" s="91" t="e">
        <f ca="1">VLOOKUP($AG66,INDIRECT(CONCATENATE($CS66,"!",VLOOKUP($CS66,$AG$3:AJ$8,AJ$2,FALSE))),1,TRUE)</f>
        <v>#N/A</v>
      </c>
      <c r="AK66" s="91" t="e">
        <f ca="1">VLOOKUP($AG66,INDIRECT(CONCATENATE($CS66,"!",VLOOKUP($CS66,$AG$3:AK$8,AK$2,FALSE))),1,TRUE)</f>
        <v>#N/A</v>
      </c>
      <c r="AL66" s="91" t="e">
        <f ca="1">VLOOKUP($AG66,INDIRECT(CONCATENATE($CS66,"!",VLOOKUP($CS66,$AG$3:AL$8,AL$2,FALSE))),1,TRUE)</f>
        <v>#N/A</v>
      </c>
      <c r="AM66" s="91" t="e">
        <f ca="1">VLOOKUP($AG66,INDIRECT(CONCATENATE($CS66,"!",VLOOKUP($CS66,$AG$3:AM$8,AM$2,FALSE))),1,TRUE)</f>
        <v>#N/A</v>
      </c>
      <c r="AN66" s="91" t="e">
        <f ca="1">VLOOKUP($AG66,INDIRECT(CONCATENATE($CS66,"!",VLOOKUP($CS66,$AG$3:AN$8,AN$2,FALSE))),1,TRUE)</f>
        <v>#N/A</v>
      </c>
      <c r="AO66" s="91" t="e">
        <f ca="1">VLOOKUP($AG66,INDIRECT(CONCATENATE($CS66,"!",VLOOKUP($CS66,$AG$3:AO$8,AO$2,FALSE))),1,TRUE)</f>
        <v>#N/A</v>
      </c>
      <c r="AP66" s="91" t="e">
        <f ca="1">VLOOKUP($AG66,INDIRECT(CONCATENATE($CS66,"!",VLOOKUP($CS66,$AG$3:AP$8,AP$2,FALSE))),1,TRUE)</f>
        <v>#N/A</v>
      </c>
      <c r="AQ66" s="91" t="e">
        <f ca="1">VLOOKUP($AG66,INDIRECT(CONCATENATE($CS66,"!",VLOOKUP($CS66,$AG$3:AQ$8,AQ$2,FALSE))),1,TRUE)</f>
        <v>#N/A</v>
      </c>
      <c r="AR66" s="91" t="e">
        <f ca="1">VLOOKUP($AG66,INDIRECT(CONCATENATE($CS66,"!",VLOOKUP($CS66,$AG$3:AR$8,AR$2,FALSE))),1,TRUE)</f>
        <v>#N/A</v>
      </c>
      <c r="AS66" s="91" t="e">
        <f ca="1">VLOOKUP($AG66,INDIRECT(CONCATENATE($CS66,"!",VLOOKUP($CS66,$AG$3:AS$8,AS$2,FALSE))),1,TRUE)</f>
        <v>#N/A</v>
      </c>
      <c r="AT66" s="91" t="e">
        <f ca="1">VLOOKUP($AG66,INDIRECT(CONCATENATE($CS66,"!",VLOOKUP($CS66,$AG$3:AT$8,AT$2,FALSE))),1,TRUE)</f>
        <v>#N/A</v>
      </c>
      <c r="AU66" s="91" t="e">
        <f ca="1">VLOOKUP($AG66,INDIRECT(CONCATENATE($CS66,"!",VLOOKUP($CS66,$AG$3:AU$8,AU$2,FALSE))),1,TRUE)</f>
        <v>#N/A</v>
      </c>
      <c r="AV66" s="91" t="e">
        <f ca="1">VLOOKUP($AG66,INDIRECT(CONCATENATE($CS66,"!",VLOOKUP($CS66,$AG$3:AV$8,AV$2,FALSE))),1,TRUE)</f>
        <v>#N/A</v>
      </c>
      <c r="AW66" s="91" t="e">
        <f ca="1">VLOOKUP($AG66,INDIRECT(CONCATENATE($CS66,"!",VLOOKUP($CS66,$AG$3:AW$8,AW$2,FALSE))),1,TRUE)</f>
        <v>#N/A</v>
      </c>
      <c r="AX66" s="91" t="e">
        <f ca="1">VLOOKUP($AG66,INDIRECT(CONCATENATE($CS66,"!",VLOOKUP($CS66,$AG$3:AX$8,AX$2,FALSE))),1,TRUE)</f>
        <v>#N/A</v>
      </c>
      <c r="AY66" s="91" t="e">
        <f ca="1">VLOOKUP($AG66,INDIRECT(CONCATENATE($CS66,"!",VLOOKUP($CS66,$AG$3:AY$8,AY$2,FALSE))),1,TRUE)</f>
        <v>#N/A</v>
      </c>
      <c r="AZ66" s="91" t="e">
        <f ca="1">VLOOKUP($AG66,INDIRECT(CONCATENATE($CS66,"!",VLOOKUP($CS66,$AG$3:AZ$8,AZ$2,FALSE))),1,TRUE)</f>
        <v>#N/A</v>
      </c>
      <c r="BA66" s="91"/>
      <c r="BB66" s="57">
        <f t="shared" si="104"/>
        <v>1</v>
      </c>
      <c r="BC66" s="53">
        <f t="shared" si="104"/>
        <v>1</v>
      </c>
      <c r="BD66" s="53">
        <f t="shared" si="105"/>
        <v>1</v>
      </c>
      <c r="BE66" s="53">
        <f t="shared" si="105"/>
        <v>1</v>
      </c>
      <c r="BF66" s="53">
        <f t="shared" si="18"/>
        <v>1</v>
      </c>
      <c r="BG66" s="53">
        <f t="shared" si="19"/>
        <v>1</v>
      </c>
      <c r="BH66" s="53">
        <f t="shared" si="20"/>
        <v>1</v>
      </c>
      <c r="BI66" s="53">
        <f t="shared" si="106"/>
        <v>1</v>
      </c>
      <c r="BJ66" s="53">
        <f t="shared" si="106"/>
        <v>1</v>
      </c>
      <c r="BK66" s="53">
        <f t="shared" si="106"/>
        <v>1</v>
      </c>
      <c r="BL66" s="53">
        <f t="shared" si="106"/>
        <v>1</v>
      </c>
      <c r="BM66" s="53">
        <f t="shared" si="106"/>
        <v>1</v>
      </c>
      <c r="BN66" s="53">
        <f t="shared" si="106"/>
        <v>1</v>
      </c>
      <c r="BO66" s="53">
        <f t="shared" si="107"/>
        <v>1</v>
      </c>
      <c r="BP66" s="53">
        <f t="shared" si="107"/>
        <v>1</v>
      </c>
      <c r="BQ66" s="53">
        <f t="shared" si="107"/>
        <v>1</v>
      </c>
      <c r="BR66" s="53">
        <f t="shared" si="107"/>
        <v>1</v>
      </c>
      <c r="BS66" s="53">
        <f t="shared" si="79"/>
        <v>1</v>
      </c>
      <c r="BT66" s="53">
        <f t="shared" si="79"/>
        <v>1</v>
      </c>
      <c r="BV66" s="50" t="e">
        <f>HLOOKUP(AE66,$BB$10:BU66,COUNTIF($AE$7:AE66,"&lt;&gt;"&amp;""),FALSE)</f>
        <v>#N/A</v>
      </c>
      <c r="BW66" s="53">
        <f t="shared" si="22"/>
        <v>1</v>
      </c>
      <c r="BX66" s="50" t="str">
        <f t="shared" si="38"/>
        <v/>
      </c>
      <c r="BY66" s="105" t="str">
        <f ca="1">IF(OR(AE66=$BC$10,AE66=$BE$10,AE66=$BL$10,AE66=$BM$10,AE66=$BN$10),VLOOKUP(BX66,INDIRECT(CONCATENATE(CS66,"!",HLOOKUP(AE66,$CV$10:CZ66,DG66,FALSE))),1,TRUE),"")</f>
        <v/>
      </c>
      <c r="BZ66" s="91" t="e">
        <f t="shared" ca="1" si="89"/>
        <v>#N/A</v>
      </c>
      <c r="CA66" s="91" t="e">
        <f t="shared" ca="1" si="90"/>
        <v>#N/A</v>
      </c>
      <c r="CB66" s="91" t="e">
        <f t="shared" ca="1" si="91"/>
        <v>#N/A</v>
      </c>
      <c r="CC66" s="91" t="e">
        <f t="shared" ca="1" si="92"/>
        <v>#N/A</v>
      </c>
      <c r="CD66" s="91" t="e">
        <f t="shared" ca="1" si="93"/>
        <v>#VALUE!</v>
      </c>
      <c r="CE66" s="58">
        <f>Worksheet!L61</f>
        <v>0</v>
      </c>
      <c r="CF66" s="58">
        <f>Worksheet!M61</f>
        <v>0</v>
      </c>
      <c r="CG66" s="58">
        <f>Worksheet!N61</f>
        <v>0</v>
      </c>
      <c r="CH66" s="58">
        <f>Worksheet!O61</f>
        <v>0</v>
      </c>
      <c r="CI66" s="58">
        <f>Worksheet!P61</f>
        <v>0</v>
      </c>
      <c r="CJ66" s="120" t="e">
        <f t="shared" ca="1" si="94"/>
        <v>#VALUE!</v>
      </c>
      <c r="CK66" s="120" t="e">
        <f t="shared" ca="1" si="95"/>
        <v>#VALUE!</v>
      </c>
      <c r="CL66" s="120" t="e">
        <f t="shared" ca="1" si="96"/>
        <v>#VALUE!</v>
      </c>
      <c r="CM66" s="120" t="e">
        <f t="shared" ca="1" si="97"/>
        <v>#VALUE!</v>
      </c>
      <c r="CN66" s="120" t="e">
        <f t="shared" ca="1" si="98"/>
        <v>#VALUE!</v>
      </c>
      <c r="CO66" s="91" t="e">
        <f t="shared" ca="1" si="99"/>
        <v>#N/A</v>
      </c>
      <c r="CP66" s="92">
        <f>Worksheet!T61</f>
        <v>0</v>
      </c>
      <c r="CQ66" t="str">
        <f t="shared" si="100"/>
        <v>1</v>
      </c>
      <c r="CR66" s="103" t="e">
        <f t="shared" si="101"/>
        <v>#N/A</v>
      </c>
      <c r="CS66" t="str">
        <f t="shared" si="36"/>
        <v>Standard2</v>
      </c>
      <c r="CU66" s="99" t="str">
        <f t="shared" ca="1" si="102"/>
        <v>$B$4:$P$956</v>
      </c>
      <c r="CV66" s="91" t="str">
        <f>VLOOKUP($CS66,$CU$3:CV$8,2,FALSE)</f>
        <v>$I$156:$I$552</v>
      </c>
      <c r="CW66" s="91" t="str">
        <f>VLOOKUP($CS66,$CU$3:CW$8,3,FALSE)</f>
        <v>$I$553:$I$750</v>
      </c>
      <c r="CX66" s="91" t="e">
        <f>VLOOKUP($CS66,$CU$3:CX$8,4,FALSE)</f>
        <v>#N/A</v>
      </c>
      <c r="CY66" s="91" t="e">
        <f>VLOOKUP($CS66,$CU$3:CY$8,5,FALSE)</f>
        <v>#N/A</v>
      </c>
      <c r="CZ66" s="91" t="e">
        <f>VLOOKUP($CS66,$CU$3:CZ$8,6,FALSE)</f>
        <v>#N/A</v>
      </c>
      <c r="DA66" s="91" t="str">
        <f>VLOOKUP($CS66,$CU$3:DA$8,7,FALSE)</f>
        <v>$I$806:$I$813</v>
      </c>
      <c r="DB66" s="91" t="str">
        <f>VLOOKUP($CS66,$CU$3:DB$8,8,FALSE)</f>
        <v>$I$800:$I$805</v>
      </c>
      <c r="DC66" s="91" t="str">
        <f>VLOOKUP($CS66,$CU$3:DC$8,8,FALSE)</f>
        <v>$I$800:$I$805</v>
      </c>
      <c r="DD66" s="91" t="str">
        <f>VLOOKUP($CS66,$CU$3:DD$8,8,FALSE)</f>
        <v>$I$800:$I$805</v>
      </c>
      <c r="DE66" s="91" t="str">
        <f>VLOOKUP($CS66,$CU$3:DE$8,8,FALSE)</f>
        <v>$I$800:$I$805</v>
      </c>
      <c r="DF66" s="91" t="str">
        <f>VLOOKUP($CS66,$CU$3:DF$8,8,FALSE)</f>
        <v>$I$800:$I$805</v>
      </c>
      <c r="DG66">
        <f>COUNTIF($CV$10:CV66,"&lt;&gt;"&amp;"")</f>
        <v>57</v>
      </c>
      <c r="DI66" t="str">
        <f t="shared" si="103"/>
        <v/>
      </c>
      <c r="DJ66" t="e">
        <f t="shared" ca="1" si="83"/>
        <v>#N/A</v>
      </c>
    </row>
    <row r="67" spans="13:114" x14ac:dyDescent="0.25">
      <c r="M67">
        <f>Worksheet!Y62</f>
        <v>0</v>
      </c>
      <c r="N67">
        <f t="shared" ca="1" si="8"/>
        <v>0</v>
      </c>
      <c r="O67" s="159" t="str">
        <f t="shared" ca="1" si="1"/>
        <v>*</v>
      </c>
      <c r="Q67" s="53" t="e">
        <f t="shared" ca="1" si="108"/>
        <v>#N/A</v>
      </c>
      <c r="R67" t="str">
        <f>IF(Worksheet!J62=$S$2,$S$2,IF(Worksheet!J62=$S$3,$S$3,$S$1))</f>
        <v>3458A</v>
      </c>
      <c r="S67" s="54" t="str">
        <f t="shared" ca="1" si="10"/>
        <v>*</v>
      </c>
      <c r="T67" s="50" t="e">
        <f t="shared" si="84"/>
        <v>#N/A</v>
      </c>
      <c r="U67" s="55">
        <f>IF(Worksheet!V62="%",ABS(Worksheet!AC62),ABS(Worksheet!X62))</f>
        <v>0</v>
      </c>
      <c r="V67" s="121">
        <f>IF(Worksheet!V62="%",Worksheet!AD62,Worksheet!V62)</f>
        <v>0</v>
      </c>
      <c r="W67" s="55" t="str">
        <f>IF(Worksheet!V62="%","",IF(Worksheet!AC62&lt;&gt;"",Worksheet!AC62,""))</f>
        <v/>
      </c>
      <c r="X67" s="55" t="str">
        <f>IF(Worksheet!V62="%","",IF(Worksheet!AD62&lt;&gt;"",Worksheet!AD62,""))</f>
        <v/>
      </c>
      <c r="Y67" s="53" t="str">
        <f t="shared" si="85"/>
        <v/>
      </c>
      <c r="Z67" s="53" t="str">
        <f t="shared" si="80"/>
        <v>0</v>
      </c>
      <c r="AA67" s="53" t="str">
        <f t="shared" si="86"/>
        <v>DC</v>
      </c>
      <c r="AB67" s="53" t="str">
        <f t="shared" si="81"/>
        <v>DC0</v>
      </c>
      <c r="AC67" s="53" t="str">
        <f>IF(Worksheet!I62&lt;&gt;"",Worksheet!I62,"")</f>
        <v/>
      </c>
      <c r="AD67" s="53" t="str">
        <f t="shared" si="82"/>
        <v/>
      </c>
      <c r="AE67" s="104" t="str">
        <f t="shared" si="87"/>
        <v>DC0</v>
      </c>
      <c r="AF67" s="104" t="e">
        <f>HLOOKUP(AE67,$AH$10:BA67,COUNTIF($AE$7:AE67,"&lt;&gt;"&amp;""),FALSE)</f>
        <v>#N/A</v>
      </c>
      <c r="AG67" s="61" t="e">
        <f t="shared" si="88"/>
        <v>#N/A</v>
      </c>
      <c r="AH67" s="91" t="e">
        <f ca="1">VLOOKUP($AG67,INDIRECT(CONCATENATE($CS67,"!",VLOOKUP($CS67,$AG$3:AH$8,AH$2,FALSE))),1,TRUE)</f>
        <v>#N/A</v>
      </c>
      <c r="AI67" s="91" t="e">
        <f ca="1">VLOOKUP($AG67,INDIRECT(CONCATENATE($CS67,"!",VLOOKUP($CS67,$AG$3:AI$8,AI$2,FALSE))),1,TRUE)</f>
        <v>#N/A</v>
      </c>
      <c r="AJ67" s="91" t="e">
        <f ca="1">VLOOKUP($AG67,INDIRECT(CONCATENATE($CS67,"!",VLOOKUP($CS67,$AG$3:AJ$8,AJ$2,FALSE))),1,TRUE)</f>
        <v>#N/A</v>
      </c>
      <c r="AK67" s="91" t="e">
        <f ca="1">VLOOKUP($AG67,INDIRECT(CONCATENATE($CS67,"!",VLOOKUP($CS67,$AG$3:AK$8,AK$2,FALSE))),1,TRUE)</f>
        <v>#N/A</v>
      </c>
      <c r="AL67" s="91" t="e">
        <f ca="1">VLOOKUP($AG67,INDIRECT(CONCATENATE($CS67,"!",VLOOKUP($CS67,$AG$3:AL$8,AL$2,FALSE))),1,TRUE)</f>
        <v>#N/A</v>
      </c>
      <c r="AM67" s="91" t="e">
        <f ca="1">VLOOKUP($AG67,INDIRECT(CONCATENATE($CS67,"!",VLOOKUP($CS67,$AG$3:AM$8,AM$2,FALSE))),1,TRUE)</f>
        <v>#N/A</v>
      </c>
      <c r="AN67" s="91" t="e">
        <f ca="1">VLOOKUP($AG67,INDIRECT(CONCATENATE($CS67,"!",VLOOKUP($CS67,$AG$3:AN$8,AN$2,FALSE))),1,TRUE)</f>
        <v>#N/A</v>
      </c>
      <c r="AO67" s="91" t="e">
        <f ca="1">VLOOKUP($AG67,INDIRECT(CONCATENATE($CS67,"!",VLOOKUP($CS67,$AG$3:AO$8,AO$2,FALSE))),1,TRUE)</f>
        <v>#N/A</v>
      </c>
      <c r="AP67" s="91" t="e">
        <f ca="1">VLOOKUP($AG67,INDIRECT(CONCATENATE($CS67,"!",VLOOKUP($CS67,$AG$3:AP$8,AP$2,FALSE))),1,TRUE)</f>
        <v>#N/A</v>
      </c>
      <c r="AQ67" s="91" t="e">
        <f ca="1">VLOOKUP($AG67,INDIRECT(CONCATENATE($CS67,"!",VLOOKUP($CS67,$AG$3:AQ$8,AQ$2,FALSE))),1,TRUE)</f>
        <v>#N/A</v>
      </c>
      <c r="AR67" s="91" t="e">
        <f ca="1">VLOOKUP($AG67,INDIRECT(CONCATENATE($CS67,"!",VLOOKUP($CS67,$AG$3:AR$8,AR$2,FALSE))),1,TRUE)</f>
        <v>#N/A</v>
      </c>
      <c r="AS67" s="91" t="e">
        <f ca="1">VLOOKUP($AG67,INDIRECT(CONCATENATE($CS67,"!",VLOOKUP($CS67,$AG$3:AS$8,AS$2,FALSE))),1,TRUE)</f>
        <v>#N/A</v>
      </c>
      <c r="AT67" s="91" t="e">
        <f ca="1">VLOOKUP($AG67,INDIRECT(CONCATENATE($CS67,"!",VLOOKUP($CS67,$AG$3:AT$8,AT$2,FALSE))),1,TRUE)</f>
        <v>#N/A</v>
      </c>
      <c r="AU67" s="91" t="e">
        <f ca="1">VLOOKUP($AG67,INDIRECT(CONCATENATE($CS67,"!",VLOOKUP($CS67,$AG$3:AU$8,AU$2,FALSE))),1,TRUE)</f>
        <v>#N/A</v>
      </c>
      <c r="AV67" s="91" t="e">
        <f ca="1">VLOOKUP($AG67,INDIRECT(CONCATENATE($CS67,"!",VLOOKUP($CS67,$AG$3:AV$8,AV$2,FALSE))),1,TRUE)</f>
        <v>#N/A</v>
      </c>
      <c r="AW67" s="91" t="e">
        <f ca="1">VLOOKUP($AG67,INDIRECT(CONCATENATE($CS67,"!",VLOOKUP($CS67,$AG$3:AW$8,AW$2,FALSE))),1,TRUE)</f>
        <v>#N/A</v>
      </c>
      <c r="AX67" s="91" t="e">
        <f ca="1">VLOOKUP($AG67,INDIRECT(CONCATENATE($CS67,"!",VLOOKUP($CS67,$AG$3:AX$8,AX$2,FALSE))),1,TRUE)</f>
        <v>#N/A</v>
      </c>
      <c r="AY67" s="91" t="e">
        <f ca="1">VLOOKUP($AG67,INDIRECT(CONCATENATE($CS67,"!",VLOOKUP($CS67,$AG$3:AY$8,AY$2,FALSE))),1,TRUE)</f>
        <v>#N/A</v>
      </c>
      <c r="AZ67" s="91" t="e">
        <f ca="1">VLOOKUP($AG67,INDIRECT(CONCATENATE($CS67,"!",VLOOKUP($CS67,$AG$3:AZ$8,AZ$2,FALSE))),1,TRUE)</f>
        <v>#N/A</v>
      </c>
      <c r="BA67" s="91"/>
      <c r="BB67" s="57">
        <f t="shared" si="104"/>
        <v>1</v>
      </c>
      <c r="BC67" s="53">
        <f t="shared" si="104"/>
        <v>1</v>
      </c>
      <c r="BD67" s="53">
        <f t="shared" si="105"/>
        <v>1</v>
      </c>
      <c r="BE67" s="53">
        <f t="shared" si="105"/>
        <v>1</v>
      </c>
      <c r="BF67" s="53">
        <f t="shared" si="18"/>
        <v>1</v>
      </c>
      <c r="BG67" s="53">
        <f t="shared" si="19"/>
        <v>1</v>
      </c>
      <c r="BH67" s="53">
        <f t="shared" si="20"/>
        <v>1</v>
      </c>
      <c r="BI67" s="53">
        <f t="shared" si="106"/>
        <v>1</v>
      </c>
      <c r="BJ67" s="53">
        <f t="shared" si="106"/>
        <v>1</v>
      </c>
      <c r="BK67" s="53">
        <f t="shared" si="106"/>
        <v>1</v>
      </c>
      <c r="BL67" s="53">
        <f t="shared" si="106"/>
        <v>1</v>
      </c>
      <c r="BM67" s="53">
        <f t="shared" si="106"/>
        <v>1</v>
      </c>
      <c r="BN67" s="53">
        <f t="shared" si="106"/>
        <v>1</v>
      </c>
      <c r="BO67" s="53">
        <f t="shared" ref="BO67:BR82" si="109">IF($V67="mA",0.001,IF($V67="µA",0.000001,IF($V67="kA",1000,1)))</f>
        <v>1</v>
      </c>
      <c r="BP67" s="53">
        <f t="shared" si="109"/>
        <v>1</v>
      </c>
      <c r="BQ67" s="53">
        <f t="shared" si="109"/>
        <v>1</v>
      </c>
      <c r="BR67" s="53">
        <f t="shared" si="109"/>
        <v>1</v>
      </c>
      <c r="BS67" s="53">
        <f t="shared" si="79"/>
        <v>1</v>
      </c>
      <c r="BT67" s="53">
        <f t="shared" si="79"/>
        <v>1</v>
      </c>
      <c r="BV67" s="50" t="e">
        <f>HLOOKUP(AE67,$BB$10:BU67,COUNTIF($AE$7:AE67,"&lt;&gt;"&amp;""),FALSE)</f>
        <v>#N/A</v>
      </c>
      <c r="BW67" s="53">
        <f t="shared" si="22"/>
        <v>1</v>
      </c>
      <c r="BX67" s="50" t="str">
        <f t="shared" si="38"/>
        <v/>
      </c>
      <c r="BY67" s="105" t="str">
        <f ca="1">IF(OR(AE67=$BC$10,AE67=$BE$10,AE67=$BL$10,AE67=$BM$10,AE67=$BN$10),VLOOKUP(BX67,INDIRECT(CONCATENATE(CS67,"!",HLOOKUP(AE67,$CV$10:CZ67,DG67,FALSE))),1,TRUE),"")</f>
        <v/>
      </c>
      <c r="BZ67" s="91" t="e">
        <f t="shared" ca="1" si="89"/>
        <v>#N/A</v>
      </c>
      <c r="CA67" s="91" t="e">
        <f t="shared" ca="1" si="90"/>
        <v>#N/A</v>
      </c>
      <c r="CB67" s="91" t="e">
        <f t="shared" ca="1" si="91"/>
        <v>#N/A</v>
      </c>
      <c r="CC67" s="91" t="e">
        <f t="shared" ca="1" si="92"/>
        <v>#N/A</v>
      </c>
      <c r="CD67" s="91" t="e">
        <f t="shared" ca="1" si="93"/>
        <v>#VALUE!</v>
      </c>
      <c r="CE67" s="58">
        <f>Worksheet!L62</f>
        <v>0</v>
      </c>
      <c r="CF67" s="58">
        <f>Worksheet!M62</f>
        <v>0</v>
      </c>
      <c r="CG67" s="58">
        <f>Worksheet!N62</f>
        <v>0</v>
      </c>
      <c r="CH67" s="58">
        <f>Worksheet!O62</f>
        <v>0</v>
      </c>
      <c r="CI67" s="58">
        <f>Worksheet!P62</f>
        <v>0</v>
      </c>
      <c r="CJ67" s="120" t="e">
        <f t="shared" ca="1" si="94"/>
        <v>#VALUE!</v>
      </c>
      <c r="CK67" s="120" t="e">
        <f t="shared" ca="1" si="95"/>
        <v>#VALUE!</v>
      </c>
      <c r="CL67" s="120" t="e">
        <f t="shared" ca="1" si="96"/>
        <v>#VALUE!</v>
      </c>
      <c r="CM67" s="120" t="e">
        <f t="shared" ca="1" si="97"/>
        <v>#VALUE!</v>
      </c>
      <c r="CN67" s="120" t="e">
        <f t="shared" ca="1" si="98"/>
        <v>#VALUE!</v>
      </c>
      <c r="CO67" s="91" t="e">
        <f t="shared" ca="1" si="99"/>
        <v>#N/A</v>
      </c>
      <c r="CP67" s="92">
        <f>Worksheet!T62</f>
        <v>0</v>
      </c>
      <c r="CQ67" t="str">
        <f t="shared" si="100"/>
        <v>1</v>
      </c>
      <c r="CR67" s="103" t="e">
        <f t="shared" si="101"/>
        <v>#N/A</v>
      </c>
      <c r="CS67" t="str">
        <f t="shared" si="36"/>
        <v>Standard2</v>
      </c>
      <c r="CU67" s="99" t="str">
        <f t="shared" ca="1" si="102"/>
        <v>$B$4:$P$956</v>
      </c>
      <c r="CV67" s="91" t="str">
        <f>VLOOKUP($CS67,$CU$3:CV$8,2,FALSE)</f>
        <v>$I$156:$I$552</v>
      </c>
      <c r="CW67" s="91" t="str">
        <f>VLOOKUP($CS67,$CU$3:CW$8,3,FALSE)</f>
        <v>$I$553:$I$750</v>
      </c>
      <c r="CX67" s="91" t="e">
        <f>VLOOKUP($CS67,$CU$3:CX$8,4,FALSE)</f>
        <v>#N/A</v>
      </c>
      <c r="CY67" s="91" t="e">
        <f>VLOOKUP($CS67,$CU$3:CY$8,5,FALSE)</f>
        <v>#N/A</v>
      </c>
      <c r="CZ67" s="91" t="e">
        <f>VLOOKUP($CS67,$CU$3:CZ$8,6,FALSE)</f>
        <v>#N/A</v>
      </c>
      <c r="DA67" s="91" t="str">
        <f>VLOOKUP($CS67,$CU$3:DA$8,7,FALSE)</f>
        <v>$I$806:$I$813</v>
      </c>
      <c r="DB67" s="91" t="str">
        <f>VLOOKUP($CS67,$CU$3:DB$8,8,FALSE)</f>
        <v>$I$800:$I$805</v>
      </c>
      <c r="DC67" s="91" t="str">
        <f>VLOOKUP($CS67,$CU$3:DC$8,8,FALSE)</f>
        <v>$I$800:$I$805</v>
      </c>
      <c r="DD67" s="91" t="str">
        <f>VLOOKUP($CS67,$CU$3:DD$8,8,FALSE)</f>
        <v>$I$800:$I$805</v>
      </c>
      <c r="DE67" s="91" t="str">
        <f>VLOOKUP($CS67,$CU$3:DE$8,8,FALSE)</f>
        <v>$I$800:$I$805</v>
      </c>
      <c r="DF67" s="91" t="str">
        <f>VLOOKUP($CS67,$CU$3:DF$8,8,FALSE)</f>
        <v>$I$800:$I$805</v>
      </c>
      <c r="DG67">
        <f>COUNTIF($CV$10:CV67,"&lt;&gt;"&amp;"")</f>
        <v>58</v>
      </c>
      <c r="DI67" t="str">
        <f t="shared" si="103"/>
        <v/>
      </c>
      <c r="DJ67" t="e">
        <f t="shared" ca="1" si="83"/>
        <v>#N/A</v>
      </c>
    </row>
    <row r="68" spans="13:114" x14ac:dyDescent="0.25">
      <c r="M68">
        <f>Worksheet!Y63</f>
        <v>0</v>
      </c>
      <c r="N68">
        <f t="shared" ca="1" si="8"/>
        <v>0</v>
      </c>
      <c r="O68" s="159" t="str">
        <f t="shared" ca="1" si="1"/>
        <v>*</v>
      </c>
      <c r="Q68" s="53" t="e">
        <f t="shared" ca="1" si="108"/>
        <v>#N/A</v>
      </c>
      <c r="R68" t="str">
        <f>IF(Worksheet!J63=$S$2,$S$2,IF(Worksheet!J63=$S$3,$S$3,$S$1))</f>
        <v>3458A</v>
      </c>
      <c r="S68" s="54" t="str">
        <f t="shared" ca="1" si="10"/>
        <v>*</v>
      </c>
      <c r="T68" s="50" t="e">
        <f t="shared" si="84"/>
        <v>#N/A</v>
      </c>
      <c r="U68" s="55">
        <f>IF(Worksheet!V63="%",ABS(Worksheet!AC63),ABS(Worksheet!X63))</f>
        <v>0</v>
      </c>
      <c r="V68" s="121">
        <f>IF(Worksheet!V63="%",Worksheet!AD63,Worksheet!V63)</f>
        <v>0</v>
      </c>
      <c r="W68" s="55" t="str">
        <f>IF(Worksheet!V63="%","",IF(Worksheet!AC63&lt;&gt;"",Worksheet!AC63,""))</f>
        <v/>
      </c>
      <c r="X68" s="55" t="str">
        <f>IF(Worksheet!V63="%","",IF(Worksheet!AD63&lt;&gt;"",Worksheet!AD63,""))</f>
        <v/>
      </c>
      <c r="Y68" s="53" t="str">
        <f t="shared" si="85"/>
        <v/>
      </c>
      <c r="Z68" s="53" t="str">
        <f t="shared" si="80"/>
        <v>0</v>
      </c>
      <c r="AA68" s="53" t="str">
        <f t="shared" si="86"/>
        <v>DC</v>
      </c>
      <c r="AB68" s="53" t="str">
        <f t="shared" si="81"/>
        <v>DC0</v>
      </c>
      <c r="AC68" s="53" t="str">
        <f>IF(Worksheet!I63&lt;&gt;"",Worksheet!I63,"")</f>
        <v/>
      </c>
      <c r="AD68" s="53" t="str">
        <f t="shared" si="82"/>
        <v/>
      </c>
      <c r="AE68" s="104" t="str">
        <f t="shared" si="87"/>
        <v>DC0</v>
      </c>
      <c r="AF68" s="104" t="e">
        <f>HLOOKUP(AE68,$AH$10:BA68,COUNTIF($AE$7:AE68,"&lt;&gt;"&amp;""),FALSE)</f>
        <v>#N/A</v>
      </c>
      <c r="AG68" s="61" t="e">
        <f t="shared" si="88"/>
        <v>#N/A</v>
      </c>
      <c r="AH68" s="91" t="e">
        <f ca="1">VLOOKUP($AG68,INDIRECT(CONCATENATE($CS68,"!",VLOOKUP($CS68,$AG$3:AH$8,AH$2,FALSE))),1,TRUE)</f>
        <v>#N/A</v>
      </c>
      <c r="AI68" s="91" t="e">
        <f ca="1">VLOOKUP($AG68,INDIRECT(CONCATENATE($CS68,"!",VLOOKUP($CS68,$AG$3:AI$8,AI$2,FALSE))),1,TRUE)</f>
        <v>#N/A</v>
      </c>
      <c r="AJ68" s="91" t="e">
        <f ca="1">VLOOKUP($AG68,INDIRECT(CONCATENATE($CS68,"!",VLOOKUP($CS68,$AG$3:AJ$8,AJ$2,FALSE))),1,TRUE)</f>
        <v>#N/A</v>
      </c>
      <c r="AK68" s="91" t="e">
        <f ca="1">VLOOKUP($AG68,INDIRECT(CONCATENATE($CS68,"!",VLOOKUP($CS68,$AG$3:AK$8,AK$2,FALSE))),1,TRUE)</f>
        <v>#N/A</v>
      </c>
      <c r="AL68" s="91" t="e">
        <f ca="1">VLOOKUP($AG68,INDIRECT(CONCATENATE($CS68,"!",VLOOKUP($CS68,$AG$3:AL$8,AL$2,FALSE))),1,TRUE)</f>
        <v>#N/A</v>
      </c>
      <c r="AM68" s="91" t="e">
        <f ca="1">VLOOKUP($AG68,INDIRECT(CONCATENATE($CS68,"!",VLOOKUP($CS68,$AG$3:AM$8,AM$2,FALSE))),1,TRUE)</f>
        <v>#N/A</v>
      </c>
      <c r="AN68" s="91" t="e">
        <f ca="1">VLOOKUP($AG68,INDIRECT(CONCATENATE($CS68,"!",VLOOKUP($CS68,$AG$3:AN$8,AN$2,FALSE))),1,TRUE)</f>
        <v>#N/A</v>
      </c>
      <c r="AO68" s="91" t="e">
        <f ca="1">VLOOKUP($AG68,INDIRECT(CONCATENATE($CS68,"!",VLOOKUP($CS68,$AG$3:AO$8,AO$2,FALSE))),1,TRUE)</f>
        <v>#N/A</v>
      </c>
      <c r="AP68" s="91" t="e">
        <f ca="1">VLOOKUP($AG68,INDIRECT(CONCATENATE($CS68,"!",VLOOKUP($CS68,$AG$3:AP$8,AP$2,FALSE))),1,TRUE)</f>
        <v>#N/A</v>
      </c>
      <c r="AQ68" s="91" t="e">
        <f ca="1">VLOOKUP($AG68,INDIRECT(CONCATENATE($CS68,"!",VLOOKUP($CS68,$AG$3:AQ$8,AQ$2,FALSE))),1,TRUE)</f>
        <v>#N/A</v>
      </c>
      <c r="AR68" s="91" t="e">
        <f ca="1">VLOOKUP($AG68,INDIRECT(CONCATENATE($CS68,"!",VLOOKUP($CS68,$AG$3:AR$8,AR$2,FALSE))),1,TRUE)</f>
        <v>#N/A</v>
      </c>
      <c r="AS68" s="91" t="e">
        <f ca="1">VLOOKUP($AG68,INDIRECT(CONCATENATE($CS68,"!",VLOOKUP($CS68,$AG$3:AS$8,AS$2,FALSE))),1,TRUE)</f>
        <v>#N/A</v>
      </c>
      <c r="AT68" s="91" t="e">
        <f ca="1">VLOOKUP($AG68,INDIRECT(CONCATENATE($CS68,"!",VLOOKUP($CS68,$AG$3:AT$8,AT$2,FALSE))),1,TRUE)</f>
        <v>#N/A</v>
      </c>
      <c r="AU68" s="91" t="e">
        <f ca="1">VLOOKUP($AG68,INDIRECT(CONCATENATE($CS68,"!",VLOOKUP($CS68,$AG$3:AU$8,AU$2,FALSE))),1,TRUE)</f>
        <v>#N/A</v>
      </c>
      <c r="AV68" s="91" t="e">
        <f ca="1">VLOOKUP($AG68,INDIRECT(CONCATENATE($CS68,"!",VLOOKUP($CS68,$AG$3:AV$8,AV$2,FALSE))),1,TRUE)</f>
        <v>#N/A</v>
      </c>
      <c r="AW68" s="91" t="e">
        <f ca="1">VLOOKUP($AG68,INDIRECT(CONCATENATE($CS68,"!",VLOOKUP($CS68,$AG$3:AW$8,AW$2,FALSE))),1,TRUE)</f>
        <v>#N/A</v>
      </c>
      <c r="AX68" s="91" t="e">
        <f ca="1">VLOOKUP($AG68,INDIRECT(CONCATENATE($CS68,"!",VLOOKUP($CS68,$AG$3:AX$8,AX$2,FALSE))),1,TRUE)</f>
        <v>#N/A</v>
      </c>
      <c r="AY68" s="91" t="e">
        <f ca="1">VLOOKUP($AG68,INDIRECT(CONCATENATE($CS68,"!",VLOOKUP($CS68,$AG$3:AY$8,AY$2,FALSE))),1,TRUE)</f>
        <v>#N/A</v>
      </c>
      <c r="AZ68" s="91" t="e">
        <f ca="1">VLOOKUP($AG68,INDIRECT(CONCATENATE($CS68,"!",VLOOKUP($CS68,$AG$3:AZ$8,AZ$2,FALSE))),1,TRUE)</f>
        <v>#N/A</v>
      </c>
      <c r="BA68" s="91"/>
      <c r="BB68" s="57">
        <f t="shared" si="104"/>
        <v>1</v>
      </c>
      <c r="BC68" s="53">
        <f t="shared" si="104"/>
        <v>1</v>
      </c>
      <c r="BD68" s="53">
        <f t="shared" si="105"/>
        <v>1</v>
      </c>
      <c r="BE68" s="53">
        <f t="shared" si="105"/>
        <v>1</v>
      </c>
      <c r="BF68" s="53">
        <f t="shared" si="18"/>
        <v>1</v>
      </c>
      <c r="BG68" s="53">
        <f t="shared" si="19"/>
        <v>1</v>
      </c>
      <c r="BH68" s="53">
        <f t="shared" si="20"/>
        <v>1</v>
      </c>
      <c r="BI68" s="53">
        <f t="shared" si="106"/>
        <v>1</v>
      </c>
      <c r="BJ68" s="53">
        <f t="shared" si="106"/>
        <v>1</v>
      </c>
      <c r="BK68" s="53">
        <f t="shared" si="106"/>
        <v>1</v>
      </c>
      <c r="BL68" s="53">
        <f t="shared" si="106"/>
        <v>1</v>
      </c>
      <c r="BM68" s="53">
        <f t="shared" si="106"/>
        <v>1</v>
      </c>
      <c r="BN68" s="53">
        <f t="shared" si="106"/>
        <v>1</v>
      </c>
      <c r="BO68" s="53">
        <f t="shared" si="109"/>
        <v>1</v>
      </c>
      <c r="BP68" s="53">
        <f t="shared" si="109"/>
        <v>1</v>
      </c>
      <c r="BQ68" s="53">
        <f t="shared" si="109"/>
        <v>1</v>
      </c>
      <c r="BR68" s="53">
        <f t="shared" si="109"/>
        <v>1</v>
      </c>
      <c r="BS68" s="53">
        <f t="shared" si="79"/>
        <v>1</v>
      </c>
      <c r="BT68" s="53">
        <f t="shared" si="79"/>
        <v>1</v>
      </c>
      <c r="BV68" s="50" t="e">
        <f>HLOOKUP(AE68,$BB$10:BU68,COUNTIF($AE$7:AE68,"&lt;&gt;"&amp;""),FALSE)</f>
        <v>#N/A</v>
      </c>
      <c r="BW68" s="53">
        <f t="shared" si="22"/>
        <v>1</v>
      </c>
      <c r="BX68" s="50" t="str">
        <f t="shared" si="38"/>
        <v/>
      </c>
      <c r="BY68" s="105" t="str">
        <f ca="1">IF(OR(AE68=$BC$10,AE68=$BE$10,AE68=$BL$10,AE68=$BM$10,AE68=$BN$10),VLOOKUP(BX68,INDIRECT(CONCATENATE(CS68,"!",HLOOKUP(AE68,$CV$10:CZ68,DG68,FALSE))),1,TRUE),"")</f>
        <v/>
      </c>
      <c r="BZ68" s="91" t="e">
        <f t="shared" ca="1" si="89"/>
        <v>#N/A</v>
      </c>
      <c r="CA68" s="91" t="e">
        <f t="shared" ca="1" si="90"/>
        <v>#N/A</v>
      </c>
      <c r="CB68" s="91" t="e">
        <f t="shared" ca="1" si="91"/>
        <v>#N/A</v>
      </c>
      <c r="CC68" s="91" t="e">
        <f t="shared" ca="1" si="92"/>
        <v>#N/A</v>
      </c>
      <c r="CD68" s="91" t="e">
        <f t="shared" ca="1" si="93"/>
        <v>#VALUE!</v>
      </c>
      <c r="CE68" s="58">
        <f>Worksheet!L63</f>
        <v>0</v>
      </c>
      <c r="CF68" s="58">
        <f>Worksheet!M63</f>
        <v>0</v>
      </c>
      <c r="CG68" s="58">
        <f>Worksheet!N63</f>
        <v>0</v>
      </c>
      <c r="CH68" s="58">
        <f>Worksheet!O63</f>
        <v>0</v>
      </c>
      <c r="CI68" s="58">
        <f>Worksheet!P63</f>
        <v>0</v>
      </c>
      <c r="CJ68" s="120" t="e">
        <f t="shared" ca="1" si="94"/>
        <v>#VALUE!</v>
      </c>
      <c r="CK68" s="120" t="e">
        <f t="shared" ca="1" si="95"/>
        <v>#VALUE!</v>
      </c>
      <c r="CL68" s="120" t="e">
        <f t="shared" ca="1" si="96"/>
        <v>#VALUE!</v>
      </c>
      <c r="CM68" s="120" t="e">
        <f t="shared" ca="1" si="97"/>
        <v>#VALUE!</v>
      </c>
      <c r="CN68" s="120" t="e">
        <f t="shared" ca="1" si="98"/>
        <v>#VALUE!</v>
      </c>
      <c r="CO68" s="91" t="e">
        <f t="shared" ca="1" si="99"/>
        <v>#N/A</v>
      </c>
      <c r="CP68" s="92">
        <f>Worksheet!T63</f>
        <v>0</v>
      </c>
      <c r="CQ68" t="str">
        <f t="shared" si="100"/>
        <v>1</v>
      </c>
      <c r="CR68" s="103" t="e">
        <f t="shared" si="101"/>
        <v>#N/A</v>
      </c>
      <c r="CS68" t="str">
        <f t="shared" si="36"/>
        <v>Standard2</v>
      </c>
      <c r="CU68" s="99" t="str">
        <f t="shared" ca="1" si="102"/>
        <v>$B$4:$P$956</v>
      </c>
      <c r="CV68" s="91" t="str">
        <f>VLOOKUP($CS68,$CU$3:CV$8,2,FALSE)</f>
        <v>$I$156:$I$552</v>
      </c>
      <c r="CW68" s="91" t="str">
        <f>VLOOKUP($CS68,$CU$3:CW$8,3,FALSE)</f>
        <v>$I$553:$I$750</v>
      </c>
      <c r="CX68" s="91" t="e">
        <f>VLOOKUP($CS68,$CU$3:CX$8,4,FALSE)</f>
        <v>#N/A</v>
      </c>
      <c r="CY68" s="91" t="e">
        <f>VLOOKUP($CS68,$CU$3:CY$8,5,FALSE)</f>
        <v>#N/A</v>
      </c>
      <c r="CZ68" s="91" t="e">
        <f>VLOOKUP($CS68,$CU$3:CZ$8,6,FALSE)</f>
        <v>#N/A</v>
      </c>
      <c r="DA68" s="91" t="str">
        <f>VLOOKUP($CS68,$CU$3:DA$8,7,FALSE)</f>
        <v>$I$806:$I$813</v>
      </c>
      <c r="DB68" s="91" t="str">
        <f>VLOOKUP($CS68,$CU$3:DB$8,8,FALSE)</f>
        <v>$I$800:$I$805</v>
      </c>
      <c r="DC68" s="91" t="str">
        <f>VLOOKUP($CS68,$CU$3:DC$8,8,FALSE)</f>
        <v>$I$800:$I$805</v>
      </c>
      <c r="DD68" s="91" t="str">
        <f>VLOOKUP($CS68,$CU$3:DD$8,8,FALSE)</f>
        <v>$I$800:$I$805</v>
      </c>
      <c r="DE68" s="91" t="str">
        <f>VLOOKUP($CS68,$CU$3:DE$8,8,FALSE)</f>
        <v>$I$800:$I$805</v>
      </c>
      <c r="DF68" s="91" t="str">
        <f>VLOOKUP($CS68,$CU$3:DF$8,8,FALSE)</f>
        <v>$I$800:$I$805</v>
      </c>
      <c r="DG68">
        <f>COUNTIF($CV$10:CV68,"&lt;&gt;"&amp;"")</f>
        <v>59</v>
      </c>
      <c r="DI68" t="str">
        <f t="shared" si="103"/>
        <v/>
      </c>
      <c r="DJ68" t="e">
        <f t="shared" ca="1" si="83"/>
        <v>#N/A</v>
      </c>
    </row>
    <row r="69" spans="13:114" x14ac:dyDescent="0.25">
      <c r="M69">
        <f>Worksheet!Y64</f>
        <v>0</v>
      </c>
      <c r="N69">
        <f t="shared" ca="1" si="8"/>
        <v>0</v>
      </c>
      <c r="O69" s="159" t="str">
        <f t="shared" ca="1" si="1"/>
        <v>*</v>
      </c>
      <c r="Q69" s="53" t="e">
        <f t="shared" ca="1" si="108"/>
        <v>#N/A</v>
      </c>
      <c r="R69" t="str">
        <f>IF(Worksheet!J64=$S$2,$S$2,IF(Worksheet!J64=$S$3,$S$3,$S$1))</f>
        <v>3458A</v>
      </c>
      <c r="S69" s="54" t="str">
        <f t="shared" ca="1" si="10"/>
        <v>*</v>
      </c>
      <c r="T69" s="50" t="e">
        <f t="shared" si="84"/>
        <v>#N/A</v>
      </c>
      <c r="U69" s="55">
        <f>IF(Worksheet!V64="%",ABS(Worksheet!AC64),ABS(Worksheet!X64))</f>
        <v>0</v>
      </c>
      <c r="V69" s="121">
        <f>IF(Worksheet!V64="%",Worksheet!AD64,Worksheet!V64)</f>
        <v>0</v>
      </c>
      <c r="W69" s="55" t="str">
        <f>IF(Worksheet!V64="%","",IF(Worksheet!AC64&lt;&gt;"",Worksheet!AC64,""))</f>
        <v/>
      </c>
      <c r="X69" s="55" t="str">
        <f>IF(Worksheet!V64="%","",IF(Worksheet!AD64&lt;&gt;"",Worksheet!AD64,""))</f>
        <v/>
      </c>
      <c r="Y69" s="53" t="str">
        <f t="shared" si="85"/>
        <v/>
      </c>
      <c r="Z69" s="53" t="str">
        <f t="shared" si="80"/>
        <v>0</v>
      </c>
      <c r="AA69" s="53" t="str">
        <f t="shared" si="86"/>
        <v>DC</v>
      </c>
      <c r="AB69" s="53" t="str">
        <f t="shared" si="81"/>
        <v>DC0</v>
      </c>
      <c r="AC69" s="53" t="str">
        <f>IF(Worksheet!I64&lt;&gt;"",Worksheet!I64,"")</f>
        <v/>
      </c>
      <c r="AD69" s="53" t="str">
        <f t="shared" si="82"/>
        <v/>
      </c>
      <c r="AE69" s="104" t="str">
        <f t="shared" si="87"/>
        <v>DC0</v>
      </c>
      <c r="AF69" s="104" t="e">
        <f>HLOOKUP(AE69,$AH$10:BA69,COUNTIF($AE$7:AE69,"&lt;&gt;"&amp;""),FALSE)</f>
        <v>#N/A</v>
      </c>
      <c r="AG69" s="61" t="e">
        <f t="shared" si="88"/>
        <v>#N/A</v>
      </c>
      <c r="AH69" s="91" t="e">
        <f ca="1">VLOOKUP($AG69,INDIRECT(CONCATENATE($CS69,"!",VLOOKUP($CS69,$AG$3:AH$8,AH$2,FALSE))),1,TRUE)</f>
        <v>#N/A</v>
      </c>
      <c r="AI69" s="91" t="e">
        <f ca="1">VLOOKUP($AG69,INDIRECT(CONCATENATE($CS69,"!",VLOOKUP($CS69,$AG$3:AI$8,AI$2,FALSE))),1,TRUE)</f>
        <v>#N/A</v>
      </c>
      <c r="AJ69" s="91" t="e">
        <f ca="1">VLOOKUP($AG69,INDIRECT(CONCATENATE($CS69,"!",VLOOKUP($CS69,$AG$3:AJ$8,AJ$2,FALSE))),1,TRUE)</f>
        <v>#N/A</v>
      </c>
      <c r="AK69" s="91" t="e">
        <f ca="1">VLOOKUP($AG69,INDIRECT(CONCATENATE($CS69,"!",VLOOKUP($CS69,$AG$3:AK$8,AK$2,FALSE))),1,TRUE)</f>
        <v>#N/A</v>
      </c>
      <c r="AL69" s="91" t="e">
        <f ca="1">VLOOKUP($AG69,INDIRECT(CONCATENATE($CS69,"!",VLOOKUP($CS69,$AG$3:AL$8,AL$2,FALSE))),1,TRUE)</f>
        <v>#N/A</v>
      </c>
      <c r="AM69" s="91" t="e">
        <f ca="1">VLOOKUP($AG69,INDIRECT(CONCATENATE($CS69,"!",VLOOKUP($CS69,$AG$3:AM$8,AM$2,FALSE))),1,TRUE)</f>
        <v>#N/A</v>
      </c>
      <c r="AN69" s="91" t="e">
        <f ca="1">VLOOKUP($AG69,INDIRECT(CONCATENATE($CS69,"!",VLOOKUP($CS69,$AG$3:AN$8,AN$2,FALSE))),1,TRUE)</f>
        <v>#N/A</v>
      </c>
      <c r="AO69" s="91" t="e">
        <f ca="1">VLOOKUP($AG69,INDIRECT(CONCATENATE($CS69,"!",VLOOKUP($CS69,$AG$3:AO$8,AO$2,FALSE))),1,TRUE)</f>
        <v>#N/A</v>
      </c>
      <c r="AP69" s="91" t="e">
        <f ca="1">VLOOKUP($AG69,INDIRECT(CONCATENATE($CS69,"!",VLOOKUP($CS69,$AG$3:AP$8,AP$2,FALSE))),1,TRUE)</f>
        <v>#N/A</v>
      </c>
      <c r="AQ69" s="91" t="e">
        <f ca="1">VLOOKUP($AG69,INDIRECT(CONCATENATE($CS69,"!",VLOOKUP($CS69,$AG$3:AQ$8,AQ$2,FALSE))),1,TRUE)</f>
        <v>#N/A</v>
      </c>
      <c r="AR69" s="91" t="e">
        <f ca="1">VLOOKUP($AG69,INDIRECT(CONCATENATE($CS69,"!",VLOOKUP($CS69,$AG$3:AR$8,AR$2,FALSE))),1,TRUE)</f>
        <v>#N/A</v>
      </c>
      <c r="AS69" s="91" t="e">
        <f ca="1">VLOOKUP($AG69,INDIRECT(CONCATENATE($CS69,"!",VLOOKUP($CS69,$AG$3:AS$8,AS$2,FALSE))),1,TRUE)</f>
        <v>#N/A</v>
      </c>
      <c r="AT69" s="91" t="e">
        <f ca="1">VLOOKUP($AG69,INDIRECT(CONCATENATE($CS69,"!",VLOOKUP($CS69,$AG$3:AT$8,AT$2,FALSE))),1,TRUE)</f>
        <v>#N/A</v>
      </c>
      <c r="AU69" s="91" t="e">
        <f ca="1">VLOOKUP($AG69,INDIRECT(CONCATENATE($CS69,"!",VLOOKUP($CS69,$AG$3:AU$8,AU$2,FALSE))),1,TRUE)</f>
        <v>#N/A</v>
      </c>
      <c r="AV69" s="91" t="e">
        <f ca="1">VLOOKUP($AG69,INDIRECT(CONCATENATE($CS69,"!",VLOOKUP($CS69,$AG$3:AV$8,AV$2,FALSE))),1,TRUE)</f>
        <v>#N/A</v>
      </c>
      <c r="AW69" s="91" t="e">
        <f ca="1">VLOOKUP($AG69,INDIRECT(CONCATENATE($CS69,"!",VLOOKUP($CS69,$AG$3:AW$8,AW$2,FALSE))),1,TRUE)</f>
        <v>#N/A</v>
      </c>
      <c r="AX69" s="91" t="e">
        <f ca="1">VLOOKUP($AG69,INDIRECT(CONCATENATE($CS69,"!",VLOOKUP($CS69,$AG$3:AX$8,AX$2,FALSE))),1,TRUE)</f>
        <v>#N/A</v>
      </c>
      <c r="AY69" s="91" t="e">
        <f ca="1">VLOOKUP($AG69,INDIRECT(CONCATENATE($CS69,"!",VLOOKUP($CS69,$AG$3:AY$8,AY$2,FALSE))),1,TRUE)</f>
        <v>#N/A</v>
      </c>
      <c r="AZ69" s="91" t="e">
        <f ca="1">VLOOKUP($AG69,INDIRECT(CONCATENATE($CS69,"!",VLOOKUP($CS69,$AG$3:AZ$8,AZ$2,FALSE))),1,TRUE)</f>
        <v>#N/A</v>
      </c>
      <c r="BA69" s="91"/>
      <c r="BB69" s="57">
        <f t="shared" si="104"/>
        <v>1</v>
      </c>
      <c r="BC69" s="53">
        <f t="shared" si="104"/>
        <v>1</v>
      </c>
      <c r="BD69" s="53">
        <f t="shared" si="105"/>
        <v>1</v>
      </c>
      <c r="BE69" s="53">
        <f t="shared" si="105"/>
        <v>1</v>
      </c>
      <c r="BF69" s="53">
        <f t="shared" si="18"/>
        <v>1</v>
      </c>
      <c r="BG69" s="53">
        <f t="shared" si="19"/>
        <v>1</v>
      </c>
      <c r="BH69" s="53">
        <f t="shared" si="20"/>
        <v>1</v>
      </c>
      <c r="BI69" s="53">
        <f t="shared" si="106"/>
        <v>1</v>
      </c>
      <c r="BJ69" s="53">
        <f t="shared" si="106"/>
        <v>1</v>
      </c>
      <c r="BK69" s="53">
        <f t="shared" si="106"/>
        <v>1</v>
      </c>
      <c r="BL69" s="53">
        <f t="shared" si="106"/>
        <v>1</v>
      </c>
      <c r="BM69" s="53">
        <f t="shared" si="106"/>
        <v>1</v>
      </c>
      <c r="BN69" s="53">
        <f t="shared" si="106"/>
        <v>1</v>
      </c>
      <c r="BO69" s="53">
        <f t="shared" si="109"/>
        <v>1</v>
      </c>
      <c r="BP69" s="53">
        <f t="shared" si="109"/>
        <v>1</v>
      </c>
      <c r="BQ69" s="53">
        <f t="shared" si="109"/>
        <v>1</v>
      </c>
      <c r="BR69" s="53">
        <f t="shared" si="109"/>
        <v>1</v>
      </c>
      <c r="BS69" s="53">
        <f t="shared" si="79"/>
        <v>1</v>
      </c>
      <c r="BT69" s="53">
        <f t="shared" si="79"/>
        <v>1</v>
      </c>
      <c r="BV69" s="50" t="e">
        <f>HLOOKUP(AE69,$BB$10:BU69,COUNTIF($AE$7:AE69,"&lt;&gt;"&amp;""),FALSE)</f>
        <v>#N/A</v>
      </c>
      <c r="BW69" s="53">
        <f t="shared" si="22"/>
        <v>1</v>
      </c>
      <c r="BX69" s="50" t="str">
        <f t="shared" si="38"/>
        <v/>
      </c>
      <c r="BY69" s="105" t="str">
        <f ca="1">IF(OR(AE69=$BC$10,AE69=$BE$10,AE69=$BL$10,AE69=$BM$10,AE69=$BN$10),VLOOKUP(BX69,INDIRECT(CONCATENATE(CS69,"!",HLOOKUP(AE69,$CV$10:CZ69,DG69,FALSE))),1,TRUE),"")</f>
        <v/>
      </c>
      <c r="BZ69" s="91" t="e">
        <f t="shared" ca="1" si="89"/>
        <v>#N/A</v>
      </c>
      <c r="CA69" s="91" t="e">
        <f t="shared" ca="1" si="90"/>
        <v>#N/A</v>
      </c>
      <c r="CB69" s="91" t="e">
        <f t="shared" ca="1" si="91"/>
        <v>#N/A</v>
      </c>
      <c r="CC69" s="91" t="e">
        <f t="shared" ca="1" si="92"/>
        <v>#N/A</v>
      </c>
      <c r="CD69" s="91" t="e">
        <f t="shared" ca="1" si="93"/>
        <v>#VALUE!</v>
      </c>
      <c r="CE69" s="58">
        <f>Worksheet!L64</f>
        <v>0</v>
      </c>
      <c r="CF69" s="58">
        <f>Worksheet!M64</f>
        <v>0</v>
      </c>
      <c r="CG69" s="58">
        <f>Worksheet!N64</f>
        <v>0</v>
      </c>
      <c r="CH69" s="58">
        <f>Worksheet!O64</f>
        <v>0</v>
      </c>
      <c r="CI69" s="58">
        <f>Worksheet!P64</f>
        <v>0</v>
      </c>
      <c r="CJ69" s="120" t="e">
        <f t="shared" ca="1" si="94"/>
        <v>#VALUE!</v>
      </c>
      <c r="CK69" s="120" t="e">
        <f t="shared" ca="1" si="95"/>
        <v>#VALUE!</v>
      </c>
      <c r="CL69" s="120" t="e">
        <f t="shared" ca="1" si="96"/>
        <v>#VALUE!</v>
      </c>
      <c r="CM69" s="120" t="e">
        <f t="shared" ca="1" si="97"/>
        <v>#VALUE!</v>
      </c>
      <c r="CN69" s="120" t="e">
        <f t="shared" ca="1" si="98"/>
        <v>#VALUE!</v>
      </c>
      <c r="CO69" s="91" t="e">
        <f t="shared" ca="1" si="99"/>
        <v>#N/A</v>
      </c>
      <c r="CP69" s="92">
        <f>Worksheet!T64</f>
        <v>0</v>
      </c>
      <c r="CQ69" t="str">
        <f t="shared" si="100"/>
        <v>1</v>
      </c>
      <c r="CR69" s="103" t="e">
        <f t="shared" si="101"/>
        <v>#N/A</v>
      </c>
      <c r="CS69" t="str">
        <f t="shared" si="36"/>
        <v>Standard2</v>
      </c>
      <c r="CU69" s="99" t="str">
        <f t="shared" ca="1" si="102"/>
        <v>$B$4:$P$956</v>
      </c>
      <c r="CV69" s="91" t="str">
        <f>VLOOKUP($CS69,$CU$3:CV$8,2,FALSE)</f>
        <v>$I$156:$I$552</v>
      </c>
      <c r="CW69" s="91" t="str">
        <f>VLOOKUP($CS69,$CU$3:CW$8,3,FALSE)</f>
        <v>$I$553:$I$750</v>
      </c>
      <c r="CX69" s="91" t="e">
        <f>VLOOKUP($CS69,$CU$3:CX$8,4,FALSE)</f>
        <v>#N/A</v>
      </c>
      <c r="CY69" s="91" t="e">
        <f>VLOOKUP($CS69,$CU$3:CY$8,5,FALSE)</f>
        <v>#N/A</v>
      </c>
      <c r="CZ69" s="91" t="e">
        <f>VLOOKUP($CS69,$CU$3:CZ$8,6,FALSE)</f>
        <v>#N/A</v>
      </c>
      <c r="DA69" s="91" t="str">
        <f>VLOOKUP($CS69,$CU$3:DA$8,7,FALSE)</f>
        <v>$I$806:$I$813</v>
      </c>
      <c r="DB69" s="91" t="str">
        <f>VLOOKUP($CS69,$CU$3:DB$8,8,FALSE)</f>
        <v>$I$800:$I$805</v>
      </c>
      <c r="DC69" s="91" t="str">
        <f>VLOOKUP($CS69,$CU$3:DC$8,8,FALSE)</f>
        <v>$I$800:$I$805</v>
      </c>
      <c r="DD69" s="91" t="str">
        <f>VLOOKUP($CS69,$CU$3:DD$8,8,FALSE)</f>
        <v>$I$800:$I$805</v>
      </c>
      <c r="DE69" s="91" t="str">
        <f>VLOOKUP($CS69,$CU$3:DE$8,8,FALSE)</f>
        <v>$I$800:$I$805</v>
      </c>
      <c r="DF69" s="91" t="str">
        <f>VLOOKUP($CS69,$CU$3:DF$8,8,FALSE)</f>
        <v>$I$800:$I$805</v>
      </c>
      <c r="DG69">
        <f>COUNTIF($CV$10:CV69,"&lt;&gt;"&amp;"")</f>
        <v>60</v>
      </c>
      <c r="DI69" t="str">
        <f t="shared" si="103"/>
        <v/>
      </c>
      <c r="DJ69" t="e">
        <f t="shared" ca="1" si="83"/>
        <v>#N/A</v>
      </c>
    </row>
    <row r="70" spans="13:114" x14ac:dyDescent="0.25">
      <c r="M70">
        <f>Worksheet!Y65</f>
        <v>0</v>
      </c>
      <c r="N70">
        <f t="shared" ca="1" si="8"/>
        <v>0</v>
      </c>
      <c r="O70" s="159" t="str">
        <f t="shared" ca="1" si="1"/>
        <v>*</v>
      </c>
      <c r="Q70" s="53" t="e">
        <f t="shared" ca="1" si="108"/>
        <v>#N/A</v>
      </c>
      <c r="R70" t="str">
        <f>IF(Worksheet!J65=$S$2,$S$2,IF(Worksheet!J65=$S$3,$S$3,$S$1))</f>
        <v>3458A</v>
      </c>
      <c r="S70" s="54" t="str">
        <f t="shared" ca="1" si="10"/>
        <v>*</v>
      </c>
      <c r="T70" s="50" t="e">
        <f t="shared" si="84"/>
        <v>#N/A</v>
      </c>
      <c r="U70" s="55">
        <f>IF(Worksheet!V65="%",ABS(Worksheet!AC65),ABS(Worksheet!X65))</f>
        <v>0</v>
      </c>
      <c r="V70" s="121">
        <f>IF(Worksheet!V65="%",Worksheet!AD65,Worksheet!V65)</f>
        <v>0</v>
      </c>
      <c r="W70" s="55" t="str">
        <f>IF(Worksheet!V65="%","",IF(Worksheet!AC65&lt;&gt;"",Worksheet!AC65,""))</f>
        <v/>
      </c>
      <c r="X70" s="55" t="str">
        <f>IF(Worksheet!V65="%","",IF(Worksheet!AD65&lt;&gt;"",Worksheet!AD65,""))</f>
        <v/>
      </c>
      <c r="Y70" s="53" t="str">
        <f t="shared" si="85"/>
        <v/>
      </c>
      <c r="Z70" s="53" t="str">
        <f t="shared" si="80"/>
        <v>0</v>
      </c>
      <c r="AA70" s="53" t="str">
        <f t="shared" si="86"/>
        <v>DC</v>
      </c>
      <c r="AB70" s="53" t="str">
        <f t="shared" si="81"/>
        <v>DC0</v>
      </c>
      <c r="AC70" s="53" t="str">
        <f>IF(Worksheet!I65&lt;&gt;"",Worksheet!I65,"")</f>
        <v/>
      </c>
      <c r="AD70" s="53" t="str">
        <f t="shared" si="82"/>
        <v/>
      </c>
      <c r="AE70" s="104" t="str">
        <f t="shared" si="87"/>
        <v>DC0</v>
      </c>
      <c r="AF70" s="104" t="e">
        <f>HLOOKUP(AE70,$AH$10:BA70,COUNTIF($AE$7:AE70,"&lt;&gt;"&amp;""),FALSE)</f>
        <v>#N/A</v>
      </c>
      <c r="AG70" s="61" t="e">
        <f t="shared" si="88"/>
        <v>#N/A</v>
      </c>
      <c r="AH70" s="91" t="e">
        <f ca="1">VLOOKUP($AG70,INDIRECT(CONCATENATE($CS70,"!",VLOOKUP($CS70,$AG$3:AH$8,AH$2,FALSE))),1,TRUE)</f>
        <v>#N/A</v>
      </c>
      <c r="AI70" s="91" t="e">
        <f ca="1">VLOOKUP($AG70,INDIRECT(CONCATENATE($CS70,"!",VLOOKUP($CS70,$AG$3:AI$8,AI$2,FALSE))),1,TRUE)</f>
        <v>#N/A</v>
      </c>
      <c r="AJ70" s="91" t="e">
        <f ca="1">VLOOKUP($AG70,INDIRECT(CONCATENATE($CS70,"!",VLOOKUP($CS70,$AG$3:AJ$8,AJ$2,FALSE))),1,TRUE)</f>
        <v>#N/A</v>
      </c>
      <c r="AK70" s="91" t="e">
        <f ca="1">VLOOKUP($AG70,INDIRECT(CONCATENATE($CS70,"!",VLOOKUP($CS70,$AG$3:AK$8,AK$2,FALSE))),1,TRUE)</f>
        <v>#N/A</v>
      </c>
      <c r="AL70" s="91" t="e">
        <f ca="1">VLOOKUP($AG70,INDIRECT(CONCATENATE($CS70,"!",VLOOKUP($CS70,$AG$3:AL$8,AL$2,FALSE))),1,TRUE)</f>
        <v>#N/A</v>
      </c>
      <c r="AM70" s="91" t="e">
        <f ca="1">VLOOKUP($AG70,INDIRECT(CONCATENATE($CS70,"!",VLOOKUP($CS70,$AG$3:AM$8,AM$2,FALSE))),1,TRUE)</f>
        <v>#N/A</v>
      </c>
      <c r="AN70" s="91" t="e">
        <f ca="1">VLOOKUP($AG70,INDIRECT(CONCATENATE($CS70,"!",VLOOKUP($CS70,$AG$3:AN$8,AN$2,FALSE))),1,TRUE)</f>
        <v>#N/A</v>
      </c>
      <c r="AO70" s="91" t="e">
        <f ca="1">VLOOKUP($AG70,INDIRECT(CONCATENATE($CS70,"!",VLOOKUP($CS70,$AG$3:AO$8,AO$2,FALSE))),1,TRUE)</f>
        <v>#N/A</v>
      </c>
      <c r="AP70" s="91" t="e">
        <f ca="1">VLOOKUP($AG70,INDIRECT(CONCATENATE($CS70,"!",VLOOKUP($CS70,$AG$3:AP$8,AP$2,FALSE))),1,TRUE)</f>
        <v>#N/A</v>
      </c>
      <c r="AQ70" s="91" t="e">
        <f ca="1">VLOOKUP($AG70,INDIRECT(CONCATENATE($CS70,"!",VLOOKUP($CS70,$AG$3:AQ$8,AQ$2,FALSE))),1,TRUE)</f>
        <v>#N/A</v>
      </c>
      <c r="AR70" s="91" t="e">
        <f ca="1">VLOOKUP($AG70,INDIRECT(CONCATENATE($CS70,"!",VLOOKUP($CS70,$AG$3:AR$8,AR$2,FALSE))),1,TRUE)</f>
        <v>#N/A</v>
      </c>
      <c r="AS70" s="91" t="e">
        <f ca="1">VLOOKUP($AG70,INDIRECT(CONCATENATE($CS70,"!",VLOOKUP($CS70,$AG$3:AS$8,AS$2,FALSE))),1,TRUE)</f>
        <v>#N/A</v>
      </c>
      <c r="AT70" s="91" t="e">
        <f ca="1">VLOOKUP($AG70,INDIRECT(CONCATENATE($CS70,"!",VLOOKUP($CS70,$AG$3:AT$8,AT$2,FALSE))),1,TRUE)</f>
        <v>#N/A</v>
      </c>
      <c r="AU70" s="91" t="e">
        <f ca="1">VLOOKUP($AG70,INDIRECT(CONCATENATE($CS70,"!",VLOOKUP($CS70,$AG$3:AU$8,AU$2,FALSE))),1,TRUE)</f>
        <v>#N/A</v>
      </c>
      <c r="AV70" s="91" t="e">
        <f ca="1">VLOOKUP($AG70,INDIRECT(CONCATENATE($CS70,"!",VLOOKUP($CS70,$AG$3:AV$8,AV$2,FALSE))),1,TRUE)</f>
        <v>#N/A</v>
      </c>
      <c r="AW70" s="91" t="e">
        <f ca="1">VLOOKUP($AG70,INDIRECT(CONCATENATE($CS70,"!",VLOOKUP($CS70,$AG$3:AW$8,AW$2,FALSE))),1,TRUE)</f>
        <v>#N/A</v>
      </c>
      <c r="AX70" s="91" t="e">
        <f ca="1">VLOOKUP($AG70,INDIRECT(CONCATENATE($CS70,"!",VLOOKUP($CS70,$AG$3:AX$8,AX$2,FALSE))),1,TRUE)</f>
        <v>#N/A</v>
      </c>
      <c r="AY70" s="91" t="e">
        <f ca="1">VLOOKUP($AG70,INDIRECT(CONCATENATE($CS70,"!",VLOOKUP($CS70,$AG$3:AY$8,AY$2,FALSE))),1,TRUE)</f>
        <v>#N/A</v>
      </c>
      <c r="AZ70" s="91" t="e">
        <f ca="1">VLOOKUP($AG70,INDIRECT(CONCATENATE($CS70,"!",VLOOKUP($CS70,$AG$3:AZ$8,AZ$2,FALSE))),1,TRUE)</f>
        <v>#N/A</v>
      </c>
      <c r="BA70" s="91"/>
      <c r="BB70" s="57">
        <f t="shared" si="104"/>
        <v>1</v>
      </c>
      <c r="BC70" s="53">
        <f t="shared" si="104"/>
        <v>1</v>
      </c>
      <c r="BD70" s="53">
        <f t="shared" si="105"/>
        <v>1</v>
      </c>
      <c r="BE70" s="53">
        <f t="shared" si="105"/>
        <v>1</v>
      </c>
      <c r="BF70" s="53">
        <f t="shared" si="18"/>
        <v>1</v>
      </c>
      <c r="BG70" s="53">
        <f t="shared" si="19"/>
        <v>1</v>
      </c>
      <c r="BH70" s="53">
        <f t="shared" si="20"/>
        <v>1</v>
      </c>
      <c r="BI70" s="53">
        <f t="shared" si="106"/>
        <v>1</v>
      </c>
      <c r="BJ70" s="53">
        <f t="shared" si="106"/>
        <v>1</v>
      </c>
      <c r="BK70" s="53">
        <f t="shared" si="106"/>
        <v>1</v>
      </c>
      <c r="BL70" s="53">
        <f t="shared" si="106"/>
        <v>1</v>
      </c>
      <c r="BM70" s="53">
        <f t="shared" si="106"/>
        <v>1</v>
      </c>
      <c r="BN70" s="53">
        <f t="shared" si="106"/>
        <v>1</v>
      </c>
      <c r="BO70" s="53">
        <f t="shared" si="109"/>
        <v>1</v>
      </c>
      <c r="BP70" s="53">
        <f t="shared" si="109"/>
        <v>1</v>
      </c>
      <c r="BQ70" s="53">
        <f t="shared" si="109"/>
        <v>1</v>
      </c>
      <c r="BR70" s="53">
        <f t="shared" si="109"/>
        <v>1</v>
      </c>
      <c r="BS70" s="53">
        <f t="shared" si="79"/>
        <v>1</v>
      </c>
      <c r="BT70" s="53">
        <f t="shared" si="79"/>
        <v>1</v>
      </c>
      <c r="BV70" s="50" t="e">
        <f>HLOOKUP(AE70,$BB$10:BU70,COUNTIF($AE$7:AE70,"&lt;&gt;"&amp;""),FALSE)</f>
        <v>#N/A</v>
      </c>
      <c r="BW70" s="53">
        <f t="shared" si="22"/>
        <v>1</v>
      </c>
      <c r="BX70" s="50" t="str">
        <f t="shared" si="38"/>
        <v/>
      </c>
      <c r="BY70" s="105" t="str">
        <f ca="1">IF(OR(AE70=$BC$10,AE70=$BE$10,AE70=$BL$10,AE70=$BM$10,AE70=$BN$10),VLOOKUP(BX70,INDIRECT(CONCATENATE(CS70,"!",HLOOKUP(AE70,$CV$10:CZ70,DG70,FALSE))),1,TRUE),"")</f>
        <v/>
      </c>
      <c r="BZ70" s="91" t="e">
        <f t="shared" ca="1" si="89"/>
        <v>#N/A</v>
      </c>
      <c r="CA70" s="91" t="e">
        <f t="shared" ca="1" si="90"/>
        <v>#N/A</v>
      </c>
      <c r="CB70" s="91" t="e">
        <f t="shared" ca="1" si="91"/>
        <v>#N/A</v>
      </c>
      <c r="CC70" s="91" t="e">
        <f t="shared" ca="1" si="92"/>
        <v>#N/A</v>
      </c>
      <c r="CD70" s="91" t="e">
        <f t="shared" ca="1" si="93"/>
        <v>#VALUE!</v>
      </c>
      <c r="CE70" s="58">
        <f>Worksheet!L65</f>
        <v>0</v>
      </c>
      <c r="CF70" s="58">
        <f>Worksheet!M65</f>
        <v>0</v>
      </c>
      <c r="CG70" s="58">
        <f>Worksheet!N65</f>
        <v>0</v>
      </c>
      <c r="CH70" s="58">
        <f>Worksheet!O65</f>
        <v>0</v>
      </c>
      <c r="CI70" s="58">
        <f>Worksheet!P65</f>
        <v>0</v>
      </c>
      <c r="CJ70" s="120" t="e">
        <f t="shared" ca="1" si="94"/>
        <v>#VALUE!</v>
      </c>
      <c r="CK70" s="120" t="e">
        <f t="shared" ca="1" si="95"/>
        <v>#VALUE!</v>
      </c>
      <c r="CL70" s="120" t="e">
        <f t="shared" ca="1" si="96"/>
        <v>#VALUE!</v>
      </c>
      <c r="CM70" s="120" t="e">
        <f t="shared" ca="1" si="97"/>
        <v>#VALUE!</v>
      </c>
      <c r="CN70" s="120" t="e">
        <f t="shared" ca="1" si="98"/>
        <v>#VALUE!</v>
      </c>
      <c r="CO70" s="91" t="e">
        <f t="shared" ca="1" si="99"/>
        <v>#N/A</v>
      </c>
      <c r="CP70" s="92">
        <f>Worksheet!T65</f>
        <v>0</v>
      </c>
      <c r="CQ70" t="str">
        <f t="shared" si="100"/>
        <v>1</v>
      </c>
      <c r="CR70" s="103" t="e">
        <f t="shared" si="101"/>
        <v>#N/A</v>
      </c>
      <c r="CS70" t="str">
        <f t="shared" si="36"/>
        <v>Standard2</v>
      </c>
      <c r="CU70" s="99" t="str">
        <f t="shared" ca="1" si="102"/>
        <v>$B$4:$P$956</v>
      </c>
      <c r="CV70" s="91" t="str">
        <f>VLOOKUP($CS70,$CU$3:CV$8,2,FALSE)</f>
        <v>$I$156:$I$552</v>
      </c>
      <c r="CW70" s="91" t="str">
        <f>VLOOKUP($CS70,$CU$3:CW$8,3,FALSE)</f>
        <v>$I$553:$I$750</v>
      </c>
      <c r="CX70" s="91" t="e">
        <f>VLOOKUP($CS70,$CU$3:CX$8,4,FALSE)</f>
        <v>#N/A</v>
      </c>
      <c r="CY70" s="91" t="e">
        <f>VLOOKUP($CS70,$CU$3:CY$8,5,FALSE)</f>
        <v>#N/A</v>
      </c>
      <c r="CZ70" s="91" t="e">
        <f>VLOOKUP($CS70,$CU$3:CZ$8,6,FALSE)</f>
        <v>#N/A</v>
      </c>
      <c r="DA70" s="91" t="str">
        <f>VLOOKUP($CS70,$CU$3:DA$8,7,FALSE)</f>
        <v>$I$806:$I$813</v>
      </c>
      <c r="DB70" s="91" t="str">
        <f>VLOOKUP($CS70,$CU$3:DB$8,8,FALSE)</f>
        <v>$I$800:$I$805</v>
      </c>
      <c r="DC70" s="91" t="str">
        <f>VLOOKUP($CS70,$CU$3:DC$8,8,FALSE)</f>
        <v>$I$800:$I$805</v>
      </c>
      <c r="DD70" s="91" t="str">
        <f>VLOOKUP($CS70,$CU$3:DD$8,8,FALSE)</f>
        <v>$I$800:$I$805</v>
      </c>
      <c r="DE70" s="91" t="str">
        <f>VLOOKUP($CS70,$CU$3:DE$8,8,FALSE)</f>
        <v>$I$800:$I$805</v>
      </c>
      <c r="DF70" s="91" t="str">
        <f>VLOOKUP($CS70,$CU$3:DF$8,8,FALSE)</f>
        <v>$I$800:$I$805</v>
      </c>
      <c r="DG70">
        <f>COUNTIF($CV$10:CV70,"&lt;&gt;"&amp;"")</f>
        <v>61</v>
      </c>
      <c r="DI70" t="str">
        <f t="shared" si="103"/>
        <v/>
      </c>
      <c r="DJ70" t="e">
        <f t="shared" ca="1" si="83"/>
        <v>#N/A</v>
      </c>
    </row>
    <row r="71" spans="13:114" x14ac:dyDescent="0.25">
      <c r="M71">
        <f>Worksheet!Y66</f>
        <v>0</v>
      </c>
      <c r="N71">
        <f t="shared" ca="1" si="8"/>
        <v>0</v>
      </c>
      <c r="O71" s="159" t="str">
        <f t="shared" ca="1" si="1"/>
        <v>*</v>
      </c>
      <c r="Q71" s="53" t="e">
        <f t="shared" ca="1" si="108"/>
        <v>#N/A</v>
      </c>
      <c r="R71" t="str">
        <f>IF(Worksheet!J66=$S$2,$S$2,IF(Worksheet!J66=$S$3,$S$3,$S$1))</f>
        <v>3458A</v>
      </c>
      <c r="S71" s="54" t="str">
        <f t="shared" ca="1" si="10"/>
        <v>*</v>
      </c>
      <c r="T71" s="50" t="e">
        <f t="shared" si="84"/>
        <v>#N/A</v>
      </c>
      <c r="U71" s="55">
        <f>IF(Worksheet!V66="%",ABS(Worksheet!AC66),ABS(Worksheet!X66))</f>
        <v>0</v>
      </c>
      <c r="V71" s="121">
        <f>IF(Worksheet!V66="%",Worksheet!AD66,Worksheet!V66)</f>
        <v>0</v>
      </c>
      <c r="W71" s="55" t="str">
        <f>IF(Worksheet!V66="%","",IF(Worksheet!AC66&lt;&gt;"",Worksheet!AC66,""))</f>
        <v/>
      </c>
      <c r="X71" s="55" t="str">
        <f>IF(Worksheet!V66="%","",IF(Worksheet!AD66&lt;&gt;"",Worksheet!AD66,""))</f>
        <v/>
      </c>
      <c r="Y71" s="53" t="str">
        <f t="shared" si="85"/>
        <v/>
      </c>
      <c r="Z71" s="53" t="str">
        <f t="shared" si="80"/>
        <v>0</v>
      </c>
      <c r="AA71" s="53" t="str">
        <f t="shared" si="86"/>
        <v>DC</v>
      </c>
      <c r="AB71" s="53" t="str">
        <f t="shared" si="81"/>
        <v>DC0</v>
      </c>
      <c r="AC71" s="53" t="str">
        <f>IF(Worksheet!I66&lt;&gt;"",Worksheet!I66,"")</f>
        <v/>
      </c>
      <c r="AD71" s="53" t="str">
        <f t="shared" si="82"/>
        <v/>
      </c>
      <c r="AE71" s="104" t="str">
        <f t="shared" si="87"/>
        <v>DC0</v>
      </c>
      <c r="AF71" s="104" t="e">
        <f>HLOOKUP(AE71,$AH$10:BA71,COUNTIF($AE$7:AE71,"&lt;&gt;"&amp;""),FALSE)</f>
        <v>#N/A</v>
      </c>
      <c r="AG71" s="61" t="e">
        <f t="shared" si="88"/>
        <v>#N/A</v>
      </c>
      <c r="AH71" s="91" t="e">
        <f ca="1">VLOOKUP($AG71,INDIRECT(CONCATENATE($CS71,"!",VLOOKUP($CS71,$AG$3:AH$8,AH$2,FALSE))),1,TRUE)</f>
        <v>#N/A</v>
      </c>
      <c r="AI71" s="91" t="e">
        <f ca="1">VLOOKUP($AG71,INDIRECT(CONCATENATE($CS71,"!",VLOOKUP($CS71,$AG$3:AI$8,AI$2,FALSE))),1,TRUE)</f>
        <v>#N/A</v>
      </c>
      <c r="AJ71" s="91" t="e">
        <f ca="1">VLOOKUP($AG71,INDIRECT(CONCATENATE($CS71,"!",VLOOKUP($CS71,$AG$3:AJ$8,AJ$2,FALSE))),1,TRUE)</f>
        <v>#N/A</v>
      </c>
      <c r="AK71" s="91" t="e">
        <f ca="1">VLOOKUP($AG71,INDIRECT(CONCATENATE($CS71,"!",VLOOKUP($CS71,$AG$3:AK$8,AK$2,FALSE))),1,TRUE)</f>
        <v>#N/A</v>
      </c>
      <c r="AL71" s="91" t="e">
        <f ca="1">VLOOKUP($AG71,INDIRECT(CONCATENATE($CS71,"!",VLOOKUP($CS71,$AG$3:AL$8,AL$2,FALSE))),1,TRUE)</f>
        <v>#N/A</v>
      </c>
      <c r="AM71" s="91" t="e">
        <f ca="1">VLOOKUP($AG71,INDIRECT(CONCATENATE($CS71,"!",VLOOKUP($CS71,$AG$3:AM$8,AM$2,FALSE))),1,TRUE)</f>
        <v>#N/A</v>
      </c>
      <c r="AN71" s="91" t="e">
        <f ca="1">VLOOKUP($AG71,INDIRECT(CONCATENATE($CS71,"!",VLOOKUP($CS71,$AG$3:AN$8,AN$2,FALSE))),1,TRUE)</f>
        <v>#N/A</v>
      </c>
      <c r="AO71" s="91" t="e">
        <f ca="1">VLOOKUP($AG71,INDIRECT(CONCATENATE($CS71,"!",VLOOKUP($CS71,$AG$3:AO$8,AO$2,FALSE))),1,TRUE)</f>
        <v>#N/A</v>
      </c>
      <c r="AP71" s="91" t="e">
        <f ca="1">VLOOKUP($AG71,INDIRECT(CONCATENATE($CS71,"!",VLOOKUP($CS71,$AG$3:AP$8,AP$2,FALSE))),1,TRUE)</f>
        <v>#N/A</v>
      </c>
      <c r="AQ71" s="91" t="e">
        <f ca="1">VLOOKUP($AG71,INDIRECT(CONCATENATE($CS71,"!",VLOOKUP($CS71,$AG$3:AQ$8,AQ$2,FALSE))),1,TRUE)</f>
        <v>#N/A</v>
      </c>
      <c r="AR71" s="91" t="e">
        <f ca="1">VLOOKUP($AG71,INDIRECT(CONCATENATE($CS71,"!",VLOOKUP($CS71,$AG$3:AR$8,AR$2,FALSE))),1,TRUE)</f>
        <v>#N/A</v>
      </c>
      <c r="AS71" s="91" t="e">
        <f ca="1">VLOOKUP($AG71,INDIRECT(CONCATENATE($CS71,"!",VLOOKUP($CS71,$AG$3:AS$8,AS$2,FALSE))),1,TRUE)</f>
        <v>#N/A</v>
      </c>
      <c r="AT71" s="91" t="e">
        <f ca="1">VLOOKUP($AG71,INDIRECT(CONCATENATE($CS71,"!",VLOOKUP($CS71,$AG$3:AT$8,AT$2,FALSE))),1,TRUE)</f>
        <v>#N/A</v>
      </c>
      <c r="AU71" s="91" t="e">
        <f ca="1">VLOOKUP($AG71,INDIRECT(CONCATENATE($CS71,"!",VLOOKUP($CS71,$AG$3:AU$8,AU$2,FALSE))),1,TRUE)</f>
        <v>#N/A</v>
      </c>
      <c r="AV71" s="91" t="e">
        <f ca="1">VLOOKUP($AG71,INDIRECT(CONCATENATE($CS71,"!",VLOOKUP($CS71,$AG$3:AV$8,AV$2,FALSE))),1,TRUE)</f>
        <v>#N/A</v>
      </c>
      <c r="AW71" s="91" t="e">
        <f ca="1">VLOOKUP($AG71,INDIRECT(CONCATENATE($CS71,"!",VLOOKUP($CS71,$AG$3:AW$8,AW$2,FALSE))),1,TRUE)</f>
        <v>#N/A</v>
      </c>
      <c r="AX71" s="91" t="e">
        <f ca="1">VLOOKUP($AG71,INDIRECT(CONCATENATE($CS71,"!",VLOOKUP($CS71,$AG$3:AX$8,AX$2,FALSE))),1,TRUE)</f>
        <v>#N/A</v>
      </c>
      <c r="AY71" s="91" t="e">
        <f ca="1">VLOOKUP($AG71,INDIRECT(CONCATENATE($CS71,"!",VLOOKUP($CS71,$AG$3:AY$8,AY$2,FALSE))),1,TRUE)</f>
        <v>#N/A</v>
      </c>
      <c r="AZ71" s="91" t="e">
        <f ca="1">VLOOKUP($AG71,INDIRECT(CONCATENATE($CS71,"!",VLOOKUP($CS71,$AG$3:AZ$8,AZ$2,FALSE))),1,TRUE)</f>
        <v>#N/A</v>
      </c>
      <c r="BA71" s="91"/>
      <c r="BB71" s="57">
        <f t="shared" si="104"/>
        <v>1</v>
      </c>
      <c r="BC71" s="53">
        <f t="shared" si="104"/>
        <v>1</v>
      </c>
      <c r="BD71" s="53">
        <f t="shared" si="105"/>
        <v>1</v>
      </c>
      <c r="BE71" s="53">
        <f t="shared" si="105"/>
        <v>1</v>
      </c>
      <c r="BF71" s="53">
        <f t="shared" si="18"/>
        <v>1</v>
      </c>
      <c r="BG71" s="53">
        <f t="shared" si="19"/>
        <v>1</v>
      </c>
      <c r="BH71" s="53">
        <f t="shared" si="20"/>
        <v>1</v>
      </c>
      <c r="BI71" s="53">
        <f t="shared" si="106"/>
        <v>1</v>
      </c>
      <c r="BJ71" s="53">
        <f t="shared" si="106"/>
        <v>1</v>
      </c>
      <c r="BK71" s="53">
        <f t="shared" si="106"/>
        <v>1</v>
      </c>
      <c r="BL71" s="53">
        <f t="shared" si="106"/>
        <v>1</v>
      </c>
      <c r="BM71" s="53">
        <f t="shared" si="106"/>
        <v>1</v>
      </c>
      <c r="BN71" s="53">
        <f t="shared" si="106"/>
        <v>1</v>
      </c>
      <c r="BO71" s="53">
        <f t="shared" si="109"/>
        <v>1</v>
      </c>
      <c r="BP71" s="53">
        <f t="shared" si="109"/>
        <v>1</v>
      </c>
      <c r="BQ71" s="53">
        <f t="shared" si="109"/>
        <v>1</v>
      </c>
      <c r="BR71" s="53">
        <f t="shared" si="109"/>
        <v>1</v>
      </c>
      <c r="BS71" s="53">
        <f t="shared" si="79"/>
        <v>1</v>
      </c>
      <c r="BT71" s="53">
        <f t="shared" si="79"/>
        <v>1</v>
      </c>
      <c r="BV71" s="50" t="e">
        <f>HLOOKUP(AE71,$BB$10:BU71,COUNTIF($AE$7:AE71,"&lt;&gt;"&amp;""),FALSE)</f>
        <v>#N/A</v>
      </c>
      <c r="BW71" s="53">
        <f t="shared" si="22"/>
        <v>1</v>
      </c>
      <c r="BX71" s="50" t="str">
        <f t="shared" si="38"/>
        <v/>
      </c>
      <c r="BY71" s="105" t="str">
        <f ca="1">IF(OR(AE71=$BC$10,AE71=$BE$10,AE71=$BL$10,AE71=$BM$10,AE71=$BN$10),VLOOKUP(BX71,INDIRECT(CONCATENATE(CS71,"!",HLOOKUP(AE71,$CV$10:CZ71,DG71,FALSE))),1,TRUE),"")</f>
        <v/>
      </c>
      <c r="BZ71" s="91" t="e">
        <f t="shared" ca="1" si="89"/>
        <v>#N/A</v>
      </c>
      <c r="CA71" s="91" t="e">
        <f t="shared" ca="1" si="90"/>
        <v>#N/A</v>
      </c>
      <c r="CB71" s="91" t="e">
        <f t="shared" ca="1" si="91"/>
        <v>#N/A</v>
      </c>
      <c r="CC71" s="91" t="e">
        <f t="shared" ca="1" si="92"/>
        <v>#N/A</v>
      </c>
      <c r="CD71" s="91" t="e">
        <f t="shared" ca="1" si="93"/>
        <v>#VALUE!</v>
      </c>
      <c r="CE71" s="58">
        <f>Worksheet!L66</f>
        <v>0</v>
      </c>
      <c r="CF71" s="58">
        <f>Worksheet!M66</f>
        <v>0</v>
      </c>
      <c r="CG71" s="58">
        <f>Worksheet!N66</f>
        <v>0</v>
      </c>
      <c r="CH71" s="58">
        <f>Worksheet!O66</f>
        <v>0</v>
      </c>
      <c r="CI71" s="58">
        <f>Worksheet!P66</f>
        <v>0</v>
      </c>
      <c r="CJ71" s="120" t="e">
        <f t="shared" ca="1" si="94"/>
        <v>#VALUE!</v>
      </c>
      <c r="CK71" s="120" t="e">
        <f t="shared" ca="1" si="95"/>
        <v>#VALUE!</v>
      </c>
      <c r="CL71" s="120" t="e">
        <f t="shared" ca="1" si="96"/>
        <v>#VALUE!</v>
      </c>
      <c r="CM71" s="120" t="e">
        <f t="shared" ca="1" si="97"/>
        <v>#VALUE!</v>
      </c>
      <c r="CN71" s="120" t="e">
        <f t="shared" ca="1" si="98"/>
        <v>#VALUE!</v>
      </c>
      <c r="CO71" s="91" t="e">
        <f t="shared" ca="1" si="99"/>
        <v>#N/A</v>
      </c>
      <c r="CP71" s="92">
        <f>Worksheet!T66</f>
        <v>0</v>
      </c>
      <c r="CQ71" t="str">
        <f t="shared" si="100"/>
        <v>1</v>
      </c>
      <c r="CR71" s="103" t="e">
        <f t="shared" si="101"/>
        <v>#N/A</v>
      </c>
      <c r="CS71" t="str">
        <f t="shared" si="36"/>
        <v>Standard2</v>
      </c>
      <c r="CU71" s="99" t="str">
        <f t="shared" ca="1" si="102"/>
        <v>$B$4:$P$956</v>
      </c>
      <c r="CV71" s="91" t="str">
        <f>VLOOKUP($CS71,$CU$3:CV$8,2,FALSE)</f>
        <v>$I$156:$I$552</v>
      </c>
      <c r="CW71" s="91" t="str">
        <f>VLOOKUP($CS71,$CU$3:CW$8,3,FALSE)</f>
        <v>$I$553:$I$750</v>
      </c>
      <c r="CX71" s="91" t="e">
        <f>VLOOKUP($CS71,$CU$3:CX$8,4,FALSE)</f>
        <v>#N/A</v>
      </c>
      <c r="CY71" s="91" t="e">
        <f>VLOOKUP($CS71,$CU$3:CY$8,5,FALSE)</f>
        <v>#N/A</v>
      </c>
      <c r="CZ71" s="91" t="e">
        <f>VLOOKUP($CS71,$CU$3:CZ$8,6,FALSE)</f>
        <v>#N/A</v>
      </c>
      <c r="DA71" s="91" t="str">
        <f>VLOOKUP($CS71,$CU$3:DA$8,7,FALSE)</f>
        <v>$I$806:$I$813</v>
      </c>
      <c r="DB71" s="91" t="str">
        <f>VLOOKUP($CS71,$CU$3:DB$8,8,FALSE)</f>
        <v>$I$800:$I$805</v>
      </c>
      <c r="DC71" s="91" t="str">
        <f>VLOOKUP($CS71,$CU$3:DC$8,8,FALSE)</f>
        <v>$I$800:$I$805</v>
      </c>
      <c r="DD71" s="91" t="str">
        <f>VLOOKUP($CS71,$CU$3:DD$8,8,FALSE)</f>
        <v>$I$800:$I$805</v>
      </c>
      <c r="DE71" s="91" t="str">
        <f>VLOOKUP($CS71,$CU$3:DE$8,8,FALSE)</f>
        <v>$I$800:$I$805</v>
      </c>
      <c r="DF71" s="91" t="str">
        <f>VLOOKUP($CS71,$CU$3:DF$8,8,FALSE)</f>
        <v>$I$800:$I$805</v>
      </c>
      <c r="DG71">
        <f>COUNTIF($CV$10:CV71,"&lt;&gt;"&amp;"")</f>
        <v>62</v>
      </c>
      <c r="DI71" t="str">
        <f t="shared" si="103"/>
        <v/>
      </c>
      <c r="DJ71" t="e">
        <f t="shared" ca="1" si="83"/>
        <v>#N/A</v>
      </c>
    </row>
    <row r="72" spans="13:114" x14ac:dyDescent="0.25">
      <c r="M72">
        <f>Worksheet!Y67</f>
        <v>0</v>
      </c>
      <c r="N72">
        <f t="shared" ca="1" si="8"/>
        <v>0</v>
      </c>
      <c r="O72" s="159" t="str">
        <f t="shared" ca="1" si="1"/>
        <v>*</v>
      </c>
      <c r="Q72" s="53" t="e">
        <f t="shared" ca="1" si="108"/>
        <v>#N/A</v>
      </c>
      <c r="R72" t="str">
        <f>IF(Worksheet!J67=$S$2,$S$2,IF(Worksheet!J67=$S$3,$S$3,$S$1))</f>
        <v>3458A</v>
      </c>
      <c r="S72" s="54" t="str">
        <f t="shared" ca="1" si="10"/>
        <v>*</v>
      </c>
      <c r="T72" s="50" t="e">
        <f t="shared" si="84"/>
        <v>#N/A</v>
      </c>
      <c r="U72" s="55">
        <f>IF(Worksheet!V67="%",ABS(Worksheet!AC67),ABS(Worksheet!X67))</f>
        <v>0</v>
      </c>
      <c r="V72" s="121">
        <f>IF(Worksheet!V67="%",Worksheet!AD67,Worksheet!V67)</f>
        <v>0</v>
      </c>
      <c r="W72" s="55" t="str">
        <f>IF(Worksheet!V67="%","",IF(Worksheet!AC67&lt;&gt;"",Worksheet!AC67,""))</f>
        <v/>
      </c>
      <c r="X72" s="55" t="str">
        <f>IF(Worksheet!V67="%","",IF(Worksheet!AD67&lt;&gt;"",Worksheet!AD67,""))</f>
        <v/>
      </c>
      <c r="Y72" s="53" t="str">
        <f t="shared" si="85"/>
        <v/>
      </c>
      <c r="Z72" s="53" t="str">
        <f t="shared" si="80"/>
        <v>0</v>
      </c>
      <c r="AA72" s="53" t="str">
        <f t="shared" si="86"/>
        <v>DC</v>
      </c>
      <c r="AB72" s="53" t="str">
        <f t="shared" si="81"/>
        <v>DC0</v>
      </c>
      <c r="AC72" s="53" t="str">
        <f>IF(Worksheet!I67&lt;&gt;"",Worksheet!I67,"")</f>
        <v/>
      </c>
      <c r="AD72" s="53" t="str">
        <f t="shared" si="82"/>
        <v/>
      </c>
      <c r="AE72" s="104" t="str">
        <f t="shared" si="87"/>
        <v>DC0</v>
      </c>
      <c r="AF72" s="104" t="e">
        <f>HLOOKUP(AE72,$AH$10:BA72,COUNTIF($AE$7:AE72,"&lt;&gt;"&amp;""),FALSE)</f>
        <v>#N/A</v>
      </c>
      <c r="AG72" s="61" t="e">
        <f t="shared" si="88"/>
        <v>#N/A</v>
      </c>
      <c r="AH72" s="91" t="e">
        <f ca="1">VLOOKUP($AG72,INDIRECT(CONCATENATE($CS72,"!",VLOOKUP($CS72,$AG$3:AH$8,AH$2,FALSE))),1,TRUE)</f>
        <v>#N/A</v>
      </c>
      <c r="AI72" s="91" t="e">
        <f ca="1">VLOOKUP($AG72,INDIRECT(CONCATENATE($CS72,"!",VLOOKUP($CS72,$AG$3:AI$8,AI$2,FALSE))),1,TRUE)</f>
        <v>#N/A</v>
      </c>
      <c r="AJ72" s="91" t="e">
        <f ca="1">VLOOKUP($AG72,INDIRECT(CONCATENATE($CS72,"!",VLOOKUP($CS72,$AG$3:AJ$8,AJ$2,FALSE))),1,TRUE)</f>
        <v>#N/A</v>
      </c>
      <c r="AK72" s="91" t="e">
        <f ca="1">VLOOKUP($AG72,INDIRECT(CONCATENATE($CS72,"!",VLOOKUP($CS72,$AG$3:AK$8,AK$2,FALSE))),1,TRUE)</f>
        <v>#N/A</v>
      </c>
      <c r="AL72" s="91" t="e">
        <f ca="1">VLOOKUP($AG72,INDIRECT(CONCATENATE($CS72,"!",VLOOKUP($CS72,$AG$3:AL$8,AL$2,FALSE))),1,TRUE)</f>
        <v>#N/A</v>
      </c>
      <c r="AM72" s="91" t="e">
        <f ca="1">VLOOKUP($AG72,INDIRECT(CONCATENATE($CS72,"!",VLOOKUP($CS72,$AG$3:AM$8,AM$2,FALSE))),1,TRUE)</f>
        <v>#N/A</v>
      </c>
      <c r="AN72" s="91" t="e">
        <f ca="1">VLOOKUP($AG72,INDIRECT(CONCATENATE($CS72,"!",VLOOKUP($CS72,$AG$3:AN$8,AN$2,FALSE))),1,TRUE)</f>
        <v>#N/A</v>
      </c>
      <c r="AO72" s="91" t="e">
        <f ca="1">VLOOKUP($AG72,INDIRECT(CONCATENATE($CS72,"!",VLOOKUP($CS72,$AG$3:AO$8,AO$2,FALSE))),1,TRUE)</f>
        <v>#N/A</v>
      </c>
      <c r="AP72" s="91" t="e">
        <f ca="1">VLOOKUP($AG72,INDIRECT(CONCATENATE($CS72,"!",VLOOKUP($CS72,$AG$3:AP$8,AP$2,FALSE))),1,TRUE)</f>
        <v>#N/A</v>
      </c>
      <c r="AQ72" s="91" t="e">
        <f ca="1">VLOOKUP($AG72,INDIRECT(CONCATENATE($CS72,"!",VLOOKUP($CS72,$AG$3:AQ$8,AQ$2,FALSE))),1,TRUE)</f>
        <v>#N/A</v>
      </c>
      <c r="AR72" s="91" t="e">
        <f ca="1">VLOOKUP($AG72,INDIRECT(CONCATENATE($CS72,"!",VLOOKUP($CS72,$AG$3:AR$8,AR$2,FALSE))),1,TRUE)</f>
        <v>#N/A</v>
      </c>
      <c r="AS72" s="91" t="e">
        <f ca="1">VLOOKUP($AG72,INDIRECT(CONCATENATE($CS72,"!",VLOOKUP($CS72,$AG$3:AS$8,AS$2,FALSE))),1,TRUE)</f>
        <v>#N/A</v>
      </c>
      <c r="AT72" s="91" t="e">
        <f ca="1">VLOOKUP($AG72,INDIRECT(CONCATENATE($CS72,"!",VLOOKUP($CS72,$AG$3:AT$8,AT$2,FALSE))),1,TRUE)</f>
        <v>#N/A</v>
      </c>
      <c r="AU72" s="91" t="e">
        <f ca="1">VLOOKUP($AG72,INDIRECT(CONCATENATE($CS72,"!",VLOOKUP($CS72,$AG$3:AU$8,AU$2,FALSE))),1,TRUE)</f>
        <v>#N/A</v>
      </c>
      <c r="AV72" s="91" t="e">
        <f ca="1">VLOOKUP($AG72,INDIRECT(CONCATENATE($CS72,"!",VLOOKUP($CS72,$AG$3:AV$8,AV$2,FALSE))),1,TRUE)</f>
        <v>#N/A</v>
      </c>
      <c r="AW72" s="91" t="e">
        <f ca="1">VLOOKUP($AG72,INDIRECT(CONCATENATE($CS72,"!",VLOOKUP($CS72,$AG$3:AW$8,AW$2,FALSE))),1,TRUE)</f>
        <v>#N/A</v>
      </c>
      <c r="AX72" s="91" t="e">
        <f ca="1">VLOOKUP($AG72,INDIRECT(CONCATENATE($CS72,"!",VLOOKUP($CS72,$AG$3:AX$8,AX$2,FALSE))),1,TRUE)</f>
        <v>#N/A</v>
      </c>
      <c r="AY72" s="91" t="e">
        <f ca="1">VLOOKUP($AG72,INDIRECT(CONCATENATE($CS72,"!",VLOOKUP($CS72,$AG$3:AY$8,AY$2,FALSE))),1,TRUE)</f>
        <v>#N/A</v>
      </c>
      <c r="AZ72" s="91" t="e">
        <f ca="1">VLOOKUP($AG72,INDIRECT(CONCATENATE($CS72,"!",VLOOKUP($CS72,$AG$3:AZ$8,AZ$2,FALSE))),1,TRUE)</f>
        <v>#N/A</v>
      </c>
      <c r="BA72" s="91"/>
      <c r="BB72" s="57">
        <f t="shared" si="104"/>
        <v>1</v>
      </c>
      <c r="BC72" s="53">
        <f t="shared" si="104"/>
        <v>1</v>
      </c>
      <c r="BD72" s="53">
        <f t="shared" si="105"/>
        <v>1</v>
      </c>
      <c r="BE72" s="53">
        <f t="shared" si="105"/>
        <v>1</v>
      </c>
      <c r="BF72" s="53">
        <f t="shared" si="18"/>
        <v>1</v>
      </c>
      <c r="BG72" s="53">
        <f t="shared" si="19"/>
        <v>1</v>
      </c>
      <c r="BH72" s="53">
        <f t="shared" si="20"/>
        <v>1</v>
      </c>
      <c r="BI72" s="53">
        <f t="shared" si="106"/>
        <v>1</v>
      </c>
      <c r="BJ72" s="53">
        <f t="shared" si="106"/>
        <v>1</v>
      </c>
      <c r="BK72" s="53">
        <f t="shared" si="106"/>
        <v>1</v>
      </c>
      <c r="BL72" s="53">
        <f t="shared" si="106"/>
        <v>1</v>
      </c>
      <c r="BM72" s="53">
        <f t="shared" si="106"/>
        <v>1</v>
      </c>
      <c r="BN72" s="53">
        <f t="shared" si="106"/>
        <v>1</v>
      </c>
      <c r="BO72" s="53">
        <f t="shared" si="109"/>
        <v>1</v>
      </c>
      <c r="BP72" s="53">
        <f t="shared" si="109"/>
        <v>1</v>
      </c>
      <c r="BQ72" s="53">
        <f t="shared" si="109"/>
        <v>1</v>
      </c>
      <c r="BR72" s="53">
        <f t="shared" si="109"/>
        <v>1</v>
      </c>
      <c r="BS72" s="53">
        <f t="shared" si="79"/>
        <v>1</v>
      </c>
      <c r="BT72" s="53">
        <f t="shared" si="79"/>
        <v>1</v>
      </c>
      <c r="BV72" s="50" t="e">
        <f>HLOOKUP(AE72,$BB$10:BU72,COUNTIF($AE$7:AE72,"&lt;&gt;"&amp;""),FALSE)</f>
        <v>#N/A</v>
      </c>
      <c r="BW72" s="53">
        <f t="shared" si="22"/>
        <v>1</v>
      </c>
      <c r="BX72" s="50" t="str">
        <f t="shared" si="38"/>
        <v/>
      </c>
      <c r="BY72" s="105" t="str">
        <f ca="1">IF(OR(AE72=$BC$10,AE72=$BE$10,AE72=$BL$10,AE72=$BM$10,AE72=$BN$10),VLOOKUP(BX72,INDIRECT(CONCATENATE(CS72,"!",HLOOKUP(AE72,$CV$10:CZ72,DG72,FALSE))),1,TRUE),"")</f>
        <v/>
      </c>
      <c r="BZ72" s="91" t="e">
        <f t="shared" ca="1" si="89"/>
        <v>#N/A</v>
      </c>
      <c r="CA72" s="91" t="e">
        <f t="shared" ca="1" si="90"/>
        <v>#N/A</v>
      </c>
      <c r="CB72" s="91" t="e">
        <f t="shared" ca="1" si="91"/>
        <v>#N/A</v>
      </c>
      <c r="CC72" s="91" t="e">
        <f t="shared" ca="1" si="92"/>
        <v>#N/A</v>
      </c>
      <c r="CD72" s="91" t="e">
        <f t="shared" ca="1" si="93"/>
        <v>#VALUE!</v>
      </c>
      <c r="CE72" s="58">
        <f>Worksheet!L67</f>
        <v>0</v>
      </c>
      <c r="CF72" s="58">
        <f>Worksheet!M67</f>
        <v>0</v>
      </c>
      <c r="CG72" s="58">
        <f>Worksheet!N67</f>
        <v>0</v>
      </c>
      <c r="CH72" s="58">
        <f>Worksheet!O67</f>
        <v>0</v>
      </c>
      <c r="CI72" s="58">
        <f>Worksheet!P67</f>
        <v>0</v>
      </c>
      <c r="CJ72" s="120" t="e">
        <f t="shared" ca="1" si="94"/>
        <v>#VALUE!</v>
      </c>
      <c r="CK72" s="120" t="e">
        <f t="shared" ca="1" si="95"/>
        <v>#VALUE!</v>
      </c>
      <c r="CL72" s="120" t="e">
        <f t="shared" ca="1" si="96"/>
        <v>#VALUE!</v>
      </c>
      <c r="CM72" s="120" t="e">
        <f t="shared" ca="1" si="97"/>
        <v>#VALUE!</v>
      </c>
      <c r="CN72" s="120" t="e">
        <f t="shared" ca="1" si="98"/>
        <v>#VALUE!</v>
      </c>
      <c r="CO72" s="91" t="e">
        <f t="shared" ca="1" si="99"/>
        <v>#N/A</v>
      </c>
      <c r="CP72" s="92">
        <f>Worksheet!T67</f>
        <v>0</v>
      </c>
      <c r="CQ72" t="str">
        <f t="shared" si="100"/>
        <v>1</v>
      </c>
      <c r="CR72" s="103" t="e">
        <f t="shared" si="101"/>
        <v>#N/A</v>
      </c>
      <c r="CS72" t="str">
        <f t="shared" si="36"/>
        <v>Standard2</v>
      </c>
      <c r="CU72" s="99" t="str">
        <f t="shared" ca="1" si="102"/>
        <v>$B$4:$P$956</v>
      </c>
      <c r="CV72" s="91" t="str">
        <f>VLOOKUP($CS72,$CU$3:CV$8,2,FALSE)</f>
        <v>$I$156:$I$552</v>
      </c>
      <c r="CW72" s="91" t="str">
        <f>VLOOKUP($CS72,$CU$3:CW$8,3,FALSE)</f>
        <v>$I$553:$I$750</v>
      </c>
      <c r="CX72" s="91" t="e">
        <f>VLOOKUP($CS72,$CU$3:CX$8,4,FALSE)</f>
        <v>#N/A</v>
      </c>
      <c r="CY72" s="91" t="e">
        <f>VLOOKUP($CS72,$CU$3:CY$8,5,FALSE)</f>
        <v>#N/A</v>
      </c>
      <c r="CZ72" s="91" t="e">
        <f>VLOOKUP($CS72,$CU$3:CZ$8,6,FALSE)</f>
        <v>#N/A</v>
      </c>
      <c r="DA72" s="91" t="str">
        <f>VLOOKUP($CS72,$CU$3:DA$8,7,FALSE)</f>
        <v>$I$806:$I$813</v>
      </c>
      <c r="DB72" s="91" t="str">
        <f>VLOOKUP($CS72,$CU$3:DB$8,8,FALSE)</f>
        <v>$I$800:$I$805</v>
      </c>
      <c r="DC72" s="91" t="str">
        <f>VLOOKUP($CS72,$CU$3:DC$8,8,FALSE)</f>
        <v>$I$800:$I$805</v>
      </c>
      <c r="DD72" s="91" t="str">
        <f>VLOOKUP($CS72,$CU$3:DD$8,8,FALSE)</f>
        <v>$I$800:$I$805</v>
      </c>
      <c r="DE72" s="91" t="str">
        <f>VLOOKUP($CS72,$CU$3:DE$8,8,FALSE)</f>
        <v>$I$800:$I$805</v>
      </c>
      <c r="DF72" s="91" t="str">
        <f>VLOOKUP($CS72,$CU$3:DF$8,8,FALSE)</f>
        <v>$I$800:$I$805</v>
      </c>
      <c r="DG72">
        <f>COUNTIF($CV$10:CV72,"&lt;&gt;"&amp;"")</f>
        <v>63</v>
      </c>
      <c r="DI72" t="str">
        <f t="shared" si="103"/>
        <v/>
      </c>
      <c r="DJ72" t="e">
        <f t="shared" ca="1" si="83"/>
        <v>#N/A</v>
      </c>
    </row>
    <row r="73" spans="13:114" x14ac:dyDescent="0.25">
      <c r="M73">
        <f>Worksheet!Y68</f>
        <v>0</v>
      </c>
      <c r="N73">
        <f t="shared" ca="1" si="8"/>
        <v>0</v>
      </c>
      <c r="O73" s="159" t="str">
        <f t="shared" ca="1" si="1"/>
        <v>*</v>
      </c>
      <c r="Q73" s="53" t="e">
        <f t="shared" ca="1" si="108"/>
        <v>#N/A</v>
      </c>
      <c r="R73" t="str">
        <f>IF(Worksheet!J68=$S$2,$S$2,IF(Worksheet!J68=$S$3,$S$3,$S$1))</f>
        <v>3458A</v>
      </c>
      <c r="S73" s="54" t="str">
        <f t="shared" ca="1" si="10"/>
        <v>*</v>
      </c>
      <c r="T73" s="50" t="e">
        <f t="shared" si="84"/>
        <v>#N/A</v>
      </c>
      <c r="U73" s="55">
        <f>IF(Worksheet!V68="%",ABS(Worksheet!AC68),ABS(Worksheet!X68))</f>
        <v>0</v>
      </c>
      <c r="V73" s="121">
        <f>IF(Worksheet!V68="%",Worksheet!AD68,Worksheet!V68)</f>
        <v>0</v>
      </c>
      <c r="W73" s="55" t="str">
        <f>IF(Worksheet!V68="%","",IF(Worksheet!AC68&lt;&gt;"",Worksheet!AC68,""))</f>
        <v/>
      </c>
      <c r="X73" s="55" t="str">
        <f>IF(Worksheet!V68="%","",IF(Worksheet!AD68&lt;&gt;"",Worksheet!AD68,""))</f>
        <v/>
      </c>
      <c r="Y73" s="53" t="str">
        <f t="shared" si="85"/>
        <v/>
      </c>
      <c r="Z73" s="53" t="str">
        <f t="shared" si="80"/>
        <v>0</v>
      </c>
      <c r="AA73" s="53" t="str">
        <f t="shared" si="86"/>
        <v>DC</v>
      </c>
      <c r="AB73" s="53" t="str">
        <f t="shared" si="81"/>
        <v>DC0</v>
      </c>
      <c r="AC73" s="53" t="str">
        <f>IF(Worksheet!I68&lt;&gt;"",Worksheet!I68,"")</f>
        <v/>
      </c>
      <c r="AD73" s="53" t="str">
        <f t="shared" si="82"/>
        <v/>
      </c>
      <c r="AE73" s="104" t="str">
        <f t="shared" si="87"/>
        <v>DC0</v>
      </c>
      <c r="AF73" s="104" t="e">
        <f>HLOOKUP(AE73,$AH$10:BA73,COUNTIF($AE$7:AE73,"&lt;&gt;"&amp;""),FALSE)</f>
        <v>#N/A</v>
      </c>
      <c r="AG73" s="61" t="e">
        <f t="shared" si="88"/>
        <v>#N/A</v>
      </c>
      <c r="AH73" s="91" t="e">
        <f ca="1">VLOOKUP($AG73,INDIRECT(CONCATENATE($CS73,"!",VLOOKUP($CS73,$AG$3:AH$8,AH$2,FALSE))),1,TRUE)</f>
        <v>#N/A</v>
      </c>
      <c r="AI73" s="91" t="e">
        <f ca="1">VLOOKUP($AG73,INDIRECT(CONCATENATE($CS73,"!",VLOOKUP($CS73,$AG$3:AI$8,AI$2,FALSE))),1,TRUE)</f>
        <v>#N/A</v>
      </c>
      <c r="AJ73" s="91" t="e">
        <f ca="1">VLOOKUP($AG73,INDIRECT(CONCATENATE($CS73,"!",VLOOKUP($CS73,$AG$3:AJ$8,AJ$2,FALSE))),1,TRUE)</f>
        <v>#N/A</v>
      </c>
      <c r="AK73" s="91" t="e">
        <f ca="1">VLOOKUP($AG73,INDIRECT(CONCATENATE($CS73,"!",VLOOKUP($CS73,$AG$3:AK$8,AK$2,FALSE))),1,TRUE)</f>
        <v>#N/A</v>
      </c>
      <c r="AL73" s="91" t="e">
        <f ca="1">VLOOKUP($AG73,INDIRECT(CONCATENATE($CS73,"!",VLOOKUP($CS73,$AG$3:AL$8,AL$2,FALSE))),1,TRUE)</f>
        <v>#N/A</v>
      </c>
      <c r="AM73" s="91" t="e">
        <f ca="1">VLOOKUP($AG73,INDIRECT(CONCATENATE($CS73,"!",VLOOKUP($CS73,$AG$3:AM$8,AM$2,FALSE))),1,TRUE)</f>
        <v>#N/A</v>
      </c>
      <c r="AN73" s="91" t="e">
        <f ca="1">VLOOKUP($AG73,INDIRECT(CONCATENATE($CS73,"!",VLOOKUP($CS73,$AG$3:AN$8,AN$2,FALSE))),1,TRUE)</f>
        <v>#N/A</v>
      </c>
      <c r="AO73" s="91" t="e">
        <f ca="1">VLOOKUP($AG73,INDIRECT(CONCATENATE($CS73,"!",VLOOKUP($CS73,$AG$3:AO$8,AO$2,FALSE))),1,TRUE)</f>
        <v>#N/A</v>
      </c>
      <c r="AP73" s="91" t="e">
        <f ca="1">VLOOKUP($AG73,INDIRECT(CONCATENATE($CS73,"!",VLOOKUP($CS73,$AG$3:AP$8,AP$2,FALSE))),1,TRUE)</f>
        <v>#N/A</v>
      </c>
      <c r="AQ73" s="91" t="e">
        <f ca="1">VLOOKUP($AG73,INDIRECT(CONCATENATE($CS73,"!",VLOOKUP($CS73,$AG$3:AQ$8,AQ$2,FALSE))),1,TRUE)</f>
        <v>#N/A</v>
      </c>
      <c r="AR73" s="91" t="e">
        <f ca="1">VLOOKUP($AG73,INDIRECT(CONCATENATE($CS73,"!",VLOOKUP($CS73,$AG$3:AR$8,AR$2,FALSE))),1,TRUE)</f>
        <v>#N/A</v>
      </c>
      <c r="AS73" s="91" t="e">
        <f ca="1">VLOOKUP($AG73,INDIRECT(CONCATENATE($CS73,"!",VLOOKUP($CS73,$AG$3:AS$8,AS$2,FALSE))),1,TRUE)</f>
        <v>#N/A</v>
      </c>
      <c r="AT73" s="91" t="e">
        <f ca="1">VLOOKUP($AG73,INDIRECT(CONCATENATE($CS73,"!",VLOOKUP($CS73,$AG$3:AT$8,AT$2,FALSE))),1,TRUE)</f>
        <v>#N/A</v>
      </c>
      <c r="AU73" s="91" t="e">
        <f ca="1">VLOOKUP($AG73,INDIRECT(CONCATENATE($CS73,"!",VLOOKUP($CS73,$AG$3:AU$8,AU$2,FALSE))),1,TRUE)</f>
        <v>#N/A</v>
      </c>
      <c r="AV73" s="91" t="e">
        <f ca="1">VLOOKUP($AG73,INDIRECT(CONCATENATE($CS73,"!",VLOOKUP($CS73,$AG$3:AV$8,AV$2,FALSE))),1,TRUE)</f>
        <v>#N/A</v>
      </c>
      <c r="AW73" s="91" t="e">
        <f ca="1">VLOOKUP($AG73,INDIRECT(CONCATENATE($CS73,"!",VLOOKUP($CS73,$AG$3:AW$8,AW$2,FALSE))),1,TRUE)</f>
        <v>#N/A</v>
      </c>
      <c r="AX73" s="91" t="e">
        <f ca="1">VLOOKUP($AG73,INDIRECT(CONCATENATE($CS73,"!",VLOOKUP($CS73,$AG$3:AX$8,AX$2,FALSE))),1,TRUE)</f>
        <v>#N/A</v>
      </c>
      <c r="AY73" s="91" t="e">
        <f ca="1">VLOOKUP($AG73,INDIRECT(CONCATENATE($CS73,"!",VLOOKUP($CS73,$AG$3:AY$8,AY$2,FALSE))),1,TRUE)</f>
        <v>#N/A</v>
      </c>
      <c r="AZ73" s="91" t="e">
        <f ca="1">VLOOKUP($AG73,INDIRECT(CONCATENATE($CS73,"!",VLOOKUP($CS73,$AG$3:AZ$8,AZ$2,FALSE))),1,TRUE)</f>
        <v>#N/A</v>
      </c>
      <c r="BA73" s="91"/>
      <c r="BB73" s="57">
        <f t="shared" si="104"/>
        <v>1</v>
      </c>
      <c r="BC73" s="53">
        <f t="shared" si="104"/>
        <v>1</v>
      </c>
      <c r="BD73" s="53">
        <f t="shared" si="105"/>
        <v>1</v>
      </c>
      <c r="BE73" s="53">
        <f t="shared" si="105"/>
        <v>1</v>
      </c>
      <c r="BF73" s="53">
        <f t="shared" si="18"/>
        <v>1</v>
      </c>
      <c r="BG73" s="53">
        <f t="shared" si="19"/>
        <v>1</v>
      </c>
      <c r="BH73" s="53">
        <f t="shared" si="20"/>
        <v>1</v>
      </c>
      <c r="BI73" s="53">
        <f t="shared" si="106"/>
        <v>1</v>
      </c>
      <c r="BJ73" s="53">
        <f t="shared" si="106"/>
        <v>1</v>
      </c>
      <c r="BK73" s="53">
        <f t="shared" si="106"/>
        <v>1</v>
      </c>
      <c r="BL73" s="53">
        <f t="shared" si="106"/>
        <v>1</v>
      </c>
      <c r="BM73" s="53">
        <f t="shared" si="106"/>
        <v>1</v>
      </c>
      <c r="BN73" s="53">
        <f t="shared" si="106"/>
        <v>1</v>
      </c>
      <c r="BO73" s="53">
        <f t="shared" si="109"/>
        <v>1</v>
      </c>
      <c r="BP73" s="53">
        <f t="shared" si="109"/>
        <v>1</v>
      </c>
      <c r="BQ73" s="53">
        <f t="shared" si="109"/>
        <v>1</v>
      </c>
      <c r="BR73" s="53">
        <f t="shared" si="109"/>
        <v>1</v>
      </c>
      <c r="BS73" s="53">
        <f t="shared" si="79"/>
        <v>1</v>
      </c>
      <c r="BT73" s="53">
        <f t="shared" si="79"/>
        <v>1</v>
      </c>
      <c r="BV73" s="50" t="e">
        <f>HLOOKUP(AE73,$BB$10:BU73,COUNTIF($AE$7:AE73,"&lt;&gt;"&amp;""),FALSE)</f>
        <v>#N/A</v>
      </c>
      <c r="BW73" s="53">
        <f t="shared" si="22"/>
        <v>1</v>
      </c>
      <c r="BX73" s="50" t="str">
        <f t="shared" si="38"/>
        <v/>
      </c>
      <c r="BY73" s="105" t="str">
        <f ca="1">IF(OR(AE73=$BC$10,AE73=$BE$10,AE73=$BL$10,AE73=$BM$10,AE73=$BN$10),VLOOKUP(BX73,INDIRECT(CONCATENATE(CS73,"!",HLOOKUP(AE73,$CV$10:CZ73,DG73,FALSE))),1,TRUE),"")</f>
        <v/>
      </c>
      <c r="BZ73" s="91" t="e">
        <f t="shared" ca="1" si="89"/>
        <v>#N/A</v>
      </c>
      <c r="CA73" s="91" t="e">
        <f t="shared" ca="1" si="90"/>
        <v>#N/A</v>
      </c>
      <c r="CB73" s="91" t="e">
        <f t="shared" ca="1" si="91"/>
        <v>#N/A</v>
      </c>
      <c r="CC73" s="91" t="e">
        <f t="shared" ca="1" si="92"/>
        <v>#N/A</v>
      </c>
      <c r="CD73" s="91" t="e">
        <f t="shared" ca="1" si="93"/>
        <v>#VALUE!</v>
      </c>
      <c r="CE73" s="58">
        <f>Worksheet!L68</f>
        <v>0</v>
      </c>
      <c r="CF73" s="58">
        <f>Worksheet!M68</f>
        <v>0</v>
      </c>
      <c r="CG73" s="58">
        <f>Worksheet!N68</f>
        <v>0</v>
      </c>
      <c r="CH73" s="58">
        <f>Worksheet!O68</f>
        <v>0</v>
      </c>
      <c r="CI73" s="58">
        <f>Worksheet!P68</f>
        <v>0</v>
      </c>
      <c r="CJ73" s="120" t="e">
        <f t="shared" ca="1" si="94"/>
        <v>#VALUE!</v>
      </c>
      <c r="CK73" s="120" t="e">
        <f t="shared" ca="1" si="95"/>
        <v>#VALUE!</v>
      </c>
      <c r="CL73" s="120" t="e">
        <f t="shared" ca="1" si="96"/>
        <v>#VALUE!</v>
      </c>
      <c r="CM73" s="120" t="e">
        <f t="shared" ca="1" si="97"/>
        <v>#VALUE!</v>
      </c>
      <c r="CN73" s="120" t="e">
        <f t="shared" ca="1" si="98"/>
        <v>#VALUE!</v>
      </c>
      <c r="CO73" s="91" t="e">
        <f t="shared" ca="1" si="99"/>
        <v>#N/A</v>
      </c>
      <c r="CP73" s="92">
        <f>Worksheet!T68</f>
        <v>0</v>
      </c>
      <c r="CQ73" t="str">
        <f t="shared" si="100"/>
        <v>1</v>
      </c>
      <c r="CR73" s="103" t="e">
        <f t="shared" si="101"/>
        <v>#N/A</v>
      </c>
      <c r="CS73" t="str">
        <f t="shared" si="36"/>
        <v>Standard2</v>
      </c>
      <c r="CU73" s="99" t="str">
        <f t="shared" ca="1" si="102"/>
        <v>$B$4:$P$956</v>
      </c>
      <c r="CV73" s="91" t="str">
        <f>VLOOKUP($CS73,$CU$3:CV$8,2,FALSE)</f>
        <v>$I$156:$I$552</v>
      </c>
      <c r="CW73" s="91" t="str">
        <f>VLOOKUP($CS73,$CU$3:CW$8,3,FALSE)</f>
        <v>$I$553:$I$750</v>
      </c>
      <c r="CX73" s="91" t="e">
        <f>VLOOKUP($CS73,$CU$3:CX$8,4,FALSE)</f>
        <v>#N/A</v>
      </c>
      <c r="CY73" s="91" t="e">
        <f>VLOOKUP($CS73,$CU$3:CY$8,5,FALSE)</f>
        <v>#N/A</v>
      </c>
      <c r="CZ73" s="91" t="e">
        <f>VLOOKUP($CS73,$CU$3:CZ$8,6,FALSE)</f>
        <v>#N/A</v>
      </c>
      <c r="DA73" s="91" t="str">
        <f>VLOOKUP($CS73,$CU$3:DA$8,7,FALSE)</f>
        <v>$I$806:$I$813</v>
      </c>
      <c r="DB73" s="91" t="str">
        <f>VLOOKUP($CS73,$CU$3:DB$8,8,FALSE)</f>
        <v>$I$800:$I$805</v>
      </c>
      <c r="DC73" s="91" t="str">
        <f>VLOOKUP($CS73,$CU$3:DC$8,8,FALSE)</f>
        <v>$I$800:$I$805</v>
      </c>
      <c r="DD73" s="91" t="str">
        <f>VLOOKUP($CS73,$CU$3:DD$8,8,FALSE)</f>
        <v>$I$800:$I$805</v>
      </c>
      <c r="DE73" s="91" t="str">
        <f>VLOOKUP($CS73,$CU$3:DE$8,8,FALSE)</f>
        <v>$I$800:$I$805</v>
      </c>
      <c r="DF73" s="91" t="str">
        <f>VLOOKUP($CS73,$CU$3:DF$8,8,FALSE)</f>
        <v>$I$800:$I$805</v>
      </c>
      <c r="DG73">
        <f>COUNTIF($CV$10:CV73,"&lt;&gt;"&amp;"")</f>
        <v>64</v>
      </c>
      <c r="DI73" t="str">
        <f t="shared" si="103"/>
        <v/>
      </c>
      <c r="DJ73" t="e">
        <f t="shared" ca="1" si="83"/>
        <v>#N/A</v>
      </c>
    </row>
    <row r="74" spans="13:114" x14ac:dyDescent="0.25">
      <c r="M74">
        <f>Worksheet!Y69</f>
        <v>0</v>
      </c>
      <c r="N74">
        <f t="shared" ca="1" si="8"/>
        <v>0</v>
      </c>
      <c r="O74" s="159" t="str">
        <f t="shared" ca="1" si="1"/>
        <v>*</v>
      </c>
      <c r="Q74" s="53" t="e">
        <f t="shared" ca="1" si="108"/>
        <v>#N/A</v>
      </c>
      <c r="R74" t="str">
        <f>IF(Worksheet!J69=$S$2,$S$2,IF(Worksheet!J69=$S$3,$S$3,$S$1))</f>
        <v>3458A</v>
      </c>
      <c r="S74" s="54" t="str">
        <f t="shared" ca="1" si="10"/>
        <v>*</v>
      </c>
      <c r="T74" s="50" t="e">
        <f t="shared" si="84"/>
        <v>#N/A</v>
      </c>
      <c r="U74" s="55">
        <f>IF(Worksheet!V69="%",ABS(Worksheet!AC69),ABS(Worksheet!X69))</f>
        <v>0</v>
      </c>
      <c r="V74" s="121">
        <f>IF(Worksheet!V69="%",Worksheet!AD69,Worksheet!V69)</f>
        <v>0</v>
      </c>
      <c r="W74" s="55" t="str">
        <f>IF(Worksheet!V69="%","",IF(Worksheet!AC69&lt;&gt;"",Worksheet!AC69,""))</f>
        <v/>
      </c>
      <c r="X74" s="55" t="str">
        <f>IF(Worksheet!V69="%","",IF(Worksheet!AD69&lt;&gt;"",Worksheet!AD69,""))</f>
        <v/>
      </c>
      <c r="Y74" s="53" t="str">
        <f t="shared" si="85"/>
        <v/>
      </c>
      <c r="Z74" s="53" t="str">
        <f t="shared" si="80"/>
        <v>0</v>
      </c>
      <c r="AA74" s="53" t="str">
        <f t="shared" si="86"/>
        <v>DC</v>
      </c>
      <c r="AB74" s="53" t="str">
        <f t="shared" si="81"/>
        <v>DC0</v>
      </c>
      <c r="AC74" s="53" t="str">
        <f>IF(Worksheet!I69&lt;&gt;"",Worksheet!I69,"")</f>
        <v/>
      </c>
      <c r="AD74" s="53" t="str">
        <f t="shared" si="82"/>
        <v/>
      </c>
      <c r="AE74" s="104" t="str">
        <f t="shared" si="87"/>
        <v>DC0</v>
      </c>
      <c r="AF74" s="104" t="e">
        <f>HLOOKUP(AE74,$AH$10:BA74,COUNTIF($AE$7:AE74,"&lt;&gt;"&amp;""),FALSE)</f>
        <v>#N/A</v>
      </c>
      <c r="AG74" s="61" t="e">
        <f t="shared" si="88"/>
        <v>#N/A</v>
      </c>
      <c r="AH74" s="91" t="e">
        <f ca="1">VLOOKUP($AG74,INDIRECT(CONCATENATE($CS74,"!",VLOOKUP($CS74,$AG$3:AH$8,AH$2,FALSE))),1,TRUE)</f>
        <v>#N/A</v>
      </c>
      <c r="AI74" s="91" t="e">
        <f ca="1">VLOOKUP($AG74,INDIRECT(CONCATENATE($CS74,"!",VLOOKUP($CS74,$AG$3:AI$8,AI$2,FALSE))),1,TRUE)</f>
        <v>#N/A</v>
      </c>
      <c r="AJ74" s="91" t="e">
        <f ca="1">VLOOKUP($AG74,INDIRECT(CONCATENATE($CS74,"!",VLOOKUP($CS74,$AG$3:AJ$8,AJ$2,FALSE))),1,TRUE)</f>
        <v>#N/A</v>
      </c>
      <c r="AK74" s="91" t="e">
        <f ca="1">VLOOKUP($AG74,INDIRECT(CONCATENATE($CS74,"!",VLOOKUP($CS74,$AG$3:AK$8,AK$2,FALSE))),1,TRUE)</f>
        <v>#N/A</v>
      </c>
      <c r="AL74" s="91" t="e">
        <f ca="1">VLOOKUP($AG74,INDIRECT(CONCATENATE($CS74,"!",VLOOKUP($CS74,$AG$3:AL$8,AL$2,FALSE))),1,TRUE)</f>
        <v>#N/A</v>
      </c>
      <c r="AM74" s="91" t="e">
        <f ca="1">VLOOKUP($AG74,INDIRECT(CONCATENATE($CS74,"!",VLOOKUP($CS74,$AG$3:AM$8,AM$2,FALSE))),1,TRUE)</f>
        <v>#N/A</v>
      </c>
      <c r="AN74" s="91" t="e">
        <f ca="1">VLOOKUP($AG74,INDIRECT(CONCATENATE($CS74,"!",VLOOKUP($CS74,$AG$3:AN$8,AN$2,FALSE))),1,TRUE)</f>
        <v>#N/A</v>
      </c>
      <c r="AO74" s="91" t="e">
        <f ca="1">VLOOKUP($AG74,INDIRECT(CONCATENATE($CS74,"!",VLOOKUP($CS74,$AG$3:AO$8,AO$2,FALSE))),1,TRUE)</f>
        <v>#N/A</v>
      </c>
      <c r="AP74" s="91" t="e">
        <f ca="1">VLOOKUP($AG74,INDIRECT(CONCATENATE($CS74,"!",VLOOKUP($CS74,$AG$3:AP$8,AP$2,FALSE))),1,TRUE)</f>
        <v>#N/A</v>
      </c>
      <c r="AQ74" s="91" t="e">
        <f ca="1">VLOOKUP($AG74,INDIRECT(CONCATENATE($CS74,"!",VLOOKUP($CS74,$AG$3:AQ$8,AQ$2,FALSE))),1,TRUE)</f>
        <v>#N/A</v>
      </c>
      <c r="AR74" s="91" t="e">
        <f ca="1">VLOOKUP($AG74,INDIRECT(CONCATENATE($CS74,"!",VLOOKUP($CS74,$AG$3:AR$8,AR$2,FALSE))),1,TRUE)</f>
        <v>#N/A</v>
      </c>
      <c r="AS74" s="91" t="e">
        <f ca="1">VLOOKUP($AG74,INDIRECT(CONCATENATE($CS74,"!",VLOOKUP($CS74,$AG$3:AS$8,AS$2,FALSE))),1,TRUE)</f>
        <v>#N/A</v>
      </c>
      <c r="AT74" s="91" t="e">
        <f ca="1">VLOOKUP($AG74,INDIRECT(CONCATENATE($CS74,"!",VLOOKUP($CS74,$AG$3:AT$8,AT$2,FALSE))),1,TRUE)</f>
        <v>#N/A</v>
      </c>
      <c r="AU74" s="91" t="e">
        <f ca="1">VLOOKUP($AG74,INDIRECT(CONCATENATE($CS74,"!",VLOOKUP($CS74,$AG$3:AU$8,AU$2,FALSE))),1,TRUE)</f>
        <v>#N/A</v>
      </c>
      <c r="AV74" s="91" t="e">
        <f ca="1">VLOOKUP($AG74,INDIRECT(CONCATENATE($CS74,"!",VLOOKUP($CS74,$AG$3:AV$8,AV$2,FALSE))),1,TRUE)</f>
        <v>#N/A</v>
      </c>
      <c r="AW74" s="91" t="e">
        <f ca="1">VLOOKUP($AG74,INDIRECT(CONCATENATE($CS74,"!",VLOOKUP($CS74,$AG$3:AW$8,AW$2,FALSE))),1,TRUE)</f>
        <v>#N/A</v>
      </c>
      <c r="AX74" s="91" t="e">
        <f ca="1">VLOOKUP($AG74,INDIRECT(CONCATENATE($CS74,"!",VLOOKUP($CS74,$AG$3:AX$8,AX$2,FALSE))),1,TRUE)</f>
        <v>#N/A</v>
      </c>
      <c r="AY74" s="91" t="e">
        <f ca="1">VLOOKUP($AG74,INDIRECT(CONCATENATE($CS74,"!",VLOOKUP($CS74,$AG$3:AY$8,AY$2,FALSE))),1,TRUE)</f>
        <v>#N/A</v>
      </c>
      <c r="AZ74" s="91" t="e">
        <f ca="1">VLOOKUP($AG74,INDIRECT(CONCATENATE($CS74,"!",VLOOKUP($CS74,$AG$3:AZ$8,AZ$2,FALSE))),1,TRUE)</f>
        <v>#N/A</v>
      </c>
      <c r="BA74" s="91"/>
      <c r="BB74" s="57">
        <f t="shared" si="104"/>
        <v>1</v>
      </c>
      <c r="BC74" s="53">
        <f t="shared" si="104"/>
        <v>1</v>
      </c>
      <c r="BD74" s="53">
        <f t="shared" si="105"/>
        <v>1</v>
      </c>
      <c r="BE74" s="53">
        <f t="shared" si="105"/>
        <v>1</v>
      </c>
      <c r="BF74" s="53">
        <f t="shared" si="18"/>
        <v>1</v>
      </c>
      <c r="BG74" s="53">
        <f t="shared" si="19"/>
        <v>1</v>
      </c>
      <c r="BH74" s="53">
        <f t="shared" si="20"/>
        <v>1</v>
      </c>
      <c r="BI74" s="53">
        <f t="shared" si="106"/>
        <v>1</v>
      </c>
      <c r="BJ74" s="53">
        <f t="shared" si="106"/>
        <v>1</v>
      </c>
      <c r="BK74" s="53">
        <f t="shared" si="106"/>
        <v>1</v>
      </c>
      <c r="BL74" s="53">
        <f t="shared" si="106"/>
        <v>1</v>
      </c>
      <c r="BM74" s="53">
        <f t="shared" si="106"/>
        <v>1</v>
      </c>
      <c r="BN74" s="53">
        <f t="shared" si="106"/>
        <v>1</v>
      </c>
      <c r="BO74" s="53">
        <f t="shared" si="109"/>
        <v>1</v>
      </c>
      <c r="BP74" s="53">
        <f t="shared" si="109"/>
        <v>1</v>
      </c>
      <c r="BQ74" s="53">
        <f t="shared" si="109"/>
        <v>1</v>
      </c>
      <c r="BR74" s="53">
        <f t="shared" si="109"/>
        <v>1</v>
      </c>
      <c r="BS74" s="53">
        <f t="shared" si="79"/>
        <v>1</v>
      </c>
      <c r="BT74" s="53">
        <f t="shared" si="79"/>
        <v>1</v>
      </c>
      <c r="BV74" s="50" t="e">
        <f>HLOOKUP(AE74,$BB$10:BU74,COUNTIF($AE$7:AE74,"&lt;&gt;"&amp;""),FALSE)</f>
        <v>#N/A</v>
      </c>
      <c r="BW74" s="53">
        <f t="shared" si="22"/>
        <v>1</v>
      </c>
      <c r="BX74" s="50" t="str">
        <f t="shared" si="38"/>
        <v/>
      </c>
      <c r="BY74" s="105" t="str">
        <f ca="1">IF(OR(AE74=$BC$10,AE74=$BE$10,AE74=$BL$10,AE74=$BM$10,AE74=$BN$10),VLOOKUP(BX74,INDIRECT(CONCATENATE(CS74,"!",HLOOKUP(AE74,$CV$10:CZ74,DG74,FALSE))),1,TRUE),"")</f>
        <v/>
      </c>
      <c r="BZ74" s="91" t="e">
        <f t="shared" ca="1" si="89"/>
        <v>#N/A</v>
      </c>
      <c r="CA74" s="91" t="e">
        <f t="shared" ca="1" si="90"/>
        <v>#N/A</v>
      </c>
      <c r="CB74" s="91" t="e">
        <f t="shared" ca="1" si="91"/>
        <v>#N/A</v>
      </c>
      <c r="CC74" s="91" t="e">
        <f t="shared" ca="1" si="92"/>
        <v>#N/A</v>
      </c>
      <c r="CD74" s="91" t="e">
        <f t="shared" ca="1" si="93"/>
        <v>#VALUE!</v>
      </c>
      <c r="CE74" s="58">
        <f>Worksheet!L69</f>
        <v>0</v>
      </c>
      <c r="CF74" s="58">
        <f>Worksheet!M69</f>
        <v>0</v>
      </c>
      <c r="CG74" s="58">
        <f>Worksheet!N69</f>
        <v>0</v>
      </c>
      <c r="CH74" s="58">
        <f>Worksheet!O69</f>
        <v>0</v>
      </c>
      <c r="CI74" s="58">
        <f>Worksheet!P69</f>
        <v>0</v>
      </c>
      <c r="CJ74" s="120" t="e">
        <f t="shared" ca="1" si="94"/>
        <v>#VALUE!</v>
      </c>
      <c r="CK74" s="120" t="e">
        <f t="shared" ca="1" si="95"/>
        <v>#VALUE!</v>
      </c>
      <c r="CL74" s="120" t="e">
        <f t="shared" ca="1" si="96"/>
        <v>#VALUE!</v>
      </c>
      <c r="CM74" s="120" t="e">
        <f t="shared" ca="1" si="97"/>
        <v>#VALUE!</v>
      </c>
      <c r="CN74" s="120" t="e">
        <f t="shared" ca="1" si="98"/>
        <v>#VALUE!</v>
      </c>
      <c r="CO74" s="91" t="e">
        <f t="shared" ca="1" si="99"/>
        <v>#N/A</v>
      </c>
      <c r="CP74" s="92">
        <f>Worksheet!T69</f>
        <v>0</v>
      </c>
      <c r="CQ74" t="str">
        <f t="shared" si="100"/>
        <v>1</v>
      </c>
      <c r="CR74" s="103" t="e">
        <f t="shared" si="101"/>
        <v>#N/A</v>
      </c>
      <c r="CS74" t="str">
        <f t="shared" si="36"/>
        <v>Standard2</v>
      </c>
      <c r="CU74" s="99" t="str">
        <f t="shared" ca="1" si="102"/>
        <v>$B$4:$P$956</v>
      </c>
      <c r="CV74" s="91" t="str">
        <f>VLOOKUP($CS74,$CU$3:CV$8,2,FALSE)</f>
        <v>$I$156:$I$552</v>
      </c>
      <c r="CW74" s="91" t="str">
        <f>VLOOKUP($CS74,$CU$3:CW$8,3,FALSE)</f>
        <v>$I$553:$I$750</v>
      </c>
      <c r="CX74" s="91" t="e">
        <f>VLOOKUP($CS74,$CU$3:CX$8,4,FALSE)</f>
        <v>#N/A</v>
      </c>
      <c r="CY74" s="91" t="e">
        <f>VLOOKUP($CS74,$CU$3:CY$8,5,FALSE)</f>
        <v>#N/A</v>
      </c>
      <c r="CZ74" s="91" t="e">
        <f>VLOOKUP($CS74,$CU$3:CZ$8,6,FALSE)</f>
        <v>#N/A</v>
      </c>
      <c r="DA74" s="91" t="str">
        <f>VLOOKUP($CS74,$CU$3:DA$8,7,FALSE)</f>
        <v>$I$806:$I$813</v>
      </c>
      <c r="DB74" s="91" t="str">
        <f>VLOOKUP($CS74,$CU$3:DB$8,8,FALSE)</f>
        <v>$I$800:$I$805</v>
      </c>
      <c r="DC74" s="91" t="str">
        <f>VLOOKUP($CS74,$CU$3:DC$8,8,FALSE)</f>
        <v>$I$800:$I$805</v>
      </c>
      <c r="DD74" s="91" t="str">
        <f>VLOOKUP($CS74,$CU$3:DD$8,8,FALSE)</f>
        <v>$I$800:$I$805</v>
      </c>
      <c r="DE74" s="91" t="str">
        <f>VLOOKUP($CS74,$CU$3:DE$8,8,FALSE)</f>
        <v>$I$800:$I$805</v>
      </c>
      <c r="DF74" s="91" t="str">
        <f>VLOOKUP($CS74,$CU$3:DF$8,8,FALSE)</f>
        <v>$I$800:$I$805</v>
      </c>
      <c r="DG74">
        <f>COUNTIF($CV$10:CV74,"&lt;&gt;"&amp;"")</f>
        <v>65</v>
      </c>
      <c r="DI74" t="str">
        <f t="shared" si="103"/>
        <v/>
      </c>
      <c r="DJ74" t="e">
        <f t="shared" ca="1" si="83"/>
        <v>#N/A</v>
      </c>
    </row>
    <row r="75" spans="13:114" x14ac:dyDescent="0.25">
      <c r="M75">
        <f>Worksheet!Y70</f>
        <v>0</v>
      </c>
      <c r="N75">
        <f t="shared" ca="1" si="8"/>
        <v>0</v>
      </c>
      <c r="O75" s="159" t="str">
        <f t="shared" ca="1" si="1"/>
        <v>*</v>
      </c>
      <c r="Q75" s="53" t="e">
        <f t="shared" ca="1" si="108"/>
        <v>#N/A</v>
      </c>
      <c r="R75" t="str">
        <f>IF(Worksheet!J70=$S$2,$S$2,IF(Worksheet!J70=$S$3,$S$3,$S$1))</f>
        <v>5502A</v>
      </c>
      <c r="S75" s="54" t="str">
        <f t="shared" ref="S75:S115" ca="1" si="110">IFERROR(CONCATENATE((ROUND(MAX((SQRT(((((STDEV(CJ75:CN75))/SQRT(5))*2.87/2)^2)+(((CB75+(AG75*(CC75)))*0.5)^2))*2),BZ75+(CA75*AG75)),2-(1+INT(LOG10(ABS(MAX((SQRT(((((STDEV(CJ75:CN75))/SQRT(5))*2.87/2)^2)+(((CB75+(AG75*(CC75)))*0.5)^2))*2),BZ75+(CA75*AG75))))))))," ",CO75),"*")</f>
        <v>*</v>
      </c>
      <c r="T75" s="50" t="e">
        <f t="shared" si="84"/>
        <v>#N/A</v>
      </c>
      <c r="U75" s="55">
        <f>IF(Worksheet!V70="%",ABS(Worksheet!AC70),ABS(Worksheet!X70))</f>
        <v>0</v>
      </c>
      <c r="V75" s="121">
        <f>IF(Worksheet!V70="%",Worksheet!AD70,Worksheet!V70)</f>
        <v>0</v>
      </c>
      <c r="W75" s="55" t="str">
        <f>IF(Worksheet!V70="%","",IF(Worksheet!AC70&lt;&gt;"",Worksheet!AC70,""))</f>
        <v/>
      </c>
      <c r="X75" s="55" t="str">
        <f>IF(Worksheet!V70="%","",IF(Worksheet!AD70&lt;&gt;"",Worksheet!AD70,""))</f>
        <v/>
      </c>
      <c r="Y75" s="53" t="str">
        <f t="shared" si="85"/>
        <v/>
      </c>
      <c r="Z75" s="53" t="str">
        <f t="shared" si="80"/>
        <v>0</v>
      </c>
      <c r="AA75" s="53" t="str">
        <f t="shared" si="86"/>
        <v>DC</v>
      </c>
      <c r="AB75" s="53" t="str">
        <f t="shared" si="81"/>
        <v>DC0</v>
      </c>
      <c r="AC75" s="53" t="str">
        <f>IF(Worksheet!I70&lt;&gt;"",Worksheet!I70,"")</f>
        <v/>
      </c>
      <c r="AD75" s="53" t="str">
        <f t="shared" si="82"/>
        <v/>
      </c>
      <c r="AE75" s="104" t="str">
        <f t="shared" si="87"/>
        <v>DC0</v>
      </c>
      <c r="AF75" s="104" t="e">
        <f>HLOOKUP(AE75,$AH$10:BA75,COUNTIF($AE$7:AE75,"&lt;&gt;"&amp;""),FALSE)</f>
        <v>#N/A</v>
      </c>
      <c r="AG75" s="61" t="e">
        <f t="shared" si="88"/>
        <v>#N/A</v>
      </c>
      <c r="AH75" s="91" t="e">
        <f ca="1">VLOOKUP($AG75,INDIRECT(CONCATENATE($CS75,"!",VLOOKUP($CS75,$AG$3:AH$8,AH$2,FALSE))),1,TRUE)</f>
        <v>#N/A</v>
      </c>
      <c r="AI75" s="91" t="e">
        <f ca="1">VLOOKUP($AG75,INDIRECT(CONCATENATE($CS75,"!",VLOOKUP($CS75,$AG$3:AI$8,AI$2,FALSE))),1,TRUE)</f>
        <v>#N/A</v>
      </c>
      <c r="AJ75" s="91" t="e">
        <f ca="1">VLOOKUP($AG75,INDIRECT(CONCATENATE($CS75,"!",VLOOKUP($CS75,$AG$3:AJ$8,AJ$2,FALSE))),1,TRUE)</f>
        <v>#N/A</v>
      </c>
      <c r="AK75" s="91" t="e">
        <f ca="1">VLOOKUP($AG75,INDIRECT(CONCATENATE($CS75,"!",VLOOKUP($CS75,$AG$3:AK$8,AK$2,FALSE))),1,TRUE)</f>
        <v>#N/A</v>
      </c>
      <c r="AL75" s="91" t="e">
        <f ca="1">VLOOKUP($AG75,INDIRECT(CONCATENATE($CS75,"!",VLOOKUP($CS75,$AG$3:AL$8,AL$2,FALSE))),1,TRUE)</f>
        <v>#N/A</v>
      </c>
      <c r="AM75" s="91" t="e">
        <f ca="1">VLOOKUP($AG75,INDIRECT(CONCATENATE($CS75,"!",VLOOKUP($CS75,$AG$3:AM$8,AM$2,FALSE))),1,TRUE)</f>
        <v>#N/A</v>
      </c>
      <c r="AN75" s="91" t="e">
        <f ca="1">VLOOKUP($AG75,INDIRECT(CONCATENATE($CS75,"!",VLOOKUP($CS75,$AG$3:AN$8,AN$2,FALSE))),1,TRUE)</f>
        <v>#N/A</v>
      </c>
      <c r="AO75" s="91" t="e">
        <f ca="1">VLOOKUP($AG75,INDIRECT(CONCATENATE($CS75,"!",VLOOKUP($CS75,$AG$3:AO$8,AO$2,FALSE))),1,TRUE)</f>
        <v>#N/A</v>
      </c>
      <c r="AP75" s="91" t="e">
        <f ca="1">VLOOKUP($AG75,INDIRECT(CONCATENATE($CS75,"!",VLOOKUP($CS75,$AG$3:AP$8,AP$2,FALSE))),1,TRUE)</f>
        <v>#N/A</v>
      </c>
      <c r="AQ75" s="91" t="e">
        <f ca="1">VLOOKUP($AG75,INDIRECT(CONCATENATE($CS75,"!",VLOOKUP($CS75,$AG$3:AQ$8,AQ$2,FALSE))),1,TRUE)</f>
        <v>#N/A</v>
      </c>
      <c r="AR75" s="91" t="e">
        <f ca="1">VLOOKUP($AG75,INDIRECT(CONCATENATE($CS75,"!",VLOOKUP($CS75,$AG$3:AR$8,AR$2,FALSE))),1,TRUE)</f>
        <v>#N/A</v>
      </c>
      <c r="AS75" s="91" t="e">
        <f ca="1">VLOOKUP($AG75,INDIRECT(CONCATENATE($CS75,"!",VLOOKUP($CS75,$AG$3:AS$8,AS$2,FALSE))),1,TRUE)</f>
        <v>#N/A</v>
      </c>
      <c r="AT75" s="91" t="e">
        <f ca="1">VLOOKUP($AG75,INDIRECT(CONCATENATE($CS75,"!",VLOOKUP($CS75,$AG$3:AT$8,AT$2,FALSE))),1,TRUE)</f>
        <v>#N/A</v>
      </c>
      <c r="AU75" s="91" t="e">
        <f ca="1">VLOOKUP($AG75,INDIRECT(CONCATENATE($CS75,"!",VLOOKUP($CS75,$AG$3:AU$8,AU$2,FALSE))),1,TRUE)</f>
        <v>#N/A</v>
      </c>
      <c r="AV75" s="91" t="e">
        <f ca="1">VLOOKUP($AG75,INDIRECT(CONCATENATE($CS75,"!",VLOOKUP($CS75,$AG$3:AV$8,AV$2,FALSE))),1,TRUE)</f>
        <v>#N/A</v>
      </c>
      <c r="AW75" s="91" t="e">
        <f ca="1">VLOOKUP($AG75,INDIRECT(CONCATENATE($CS75,"!",VLOOKUP($CS75,$AG$3:AW$8,AW$2,FALSE))),1,TRUE)</f>
        <v>#N/A</v>
      </c>
      <c r="AX75" s="91" t="e">
        <f ca="1">VLOOKUP($AG75,INDIRECT(CONCATENATE($CS75,"!",VLOOKUP($CS75,$AG$3:AX$8,AX$2,FALSE))),1,TRUE)</f>
        <v>#N/A</v>
      </c>
      <c r="AY75" s="91" t="e">
        <f ca="1">VLOOKUP($AG75,INDIRECT(CONCATENATE($CS75,"!",VLOOKUP($CS75,$AG$3:AY$8,AY$2,FALSE))),1,TRUE)</f>
        <v>#N/A</v>
      </c>
      <c r="AZ75" s="91" t="e">
        <f ca="1">VLOOKUP($AG75,INDIRECT(CONCATENATE($CS75,"!",VLOOKUP($CS75,$AG$3:AZ$8,AZ$2,FALSE))),1,TRUE)</f>
        <v>#N/A</v>
      </c>
      <c r="BA75" s="91"/>
      <c r="BB75" s="57">
        <f t="shared" si="104"/>
        <v>1</v>
      </c>
      <c r="BC75" s="53">
        <f t="shared" si="104"/>
        <v>1</v>
      </c>
      <c r="BD75" s="53">
        <f t="shared" si="105"/>
        <v>1</v>
      </c>
      <c r="BE75" s="53">
        <f t="shared" si="105"/>
        <v>1</v>
      </c>
      <c r="BF75" s="53">
        <f t="shared" si="18"/>
        <v>1</v>
      </c>
      <c r="BG75" s="53">
        <f t="shared" si="19"/>
        <v>1</v>
      </c>
      <c r="BH75" s="53">
        <f t="shared" si="20"/>
        <v>1</v>
      </c>
      <c r="BI75" s="53">
        <f t="shared" si="106"/>
        <v>1</v>
      </c>
      <c r="BJ75" s="53">
        <f t="shared" si="106"/>
        <v>1</v>
      </c>
      <c r="BK75" s="53">
        <f t="shared" si="106"/>
        <v>1</v>
      </c>
      <c r="BL75" s="53">
        <f t="shared" si="106"/>
        <v>1</v>
      </c>
      <c r="BM75" s="53">
        <f t="shared" si="106"/>
        <v>1</v>
      </c>
      <c r="BN75" s="53">
        <f t="shared" si="106"/>
        <v>1</v>
      </c>
      <c r="BO75" s="53">
        <f t="shared" si="109"/>
        <v>1</v>
      </c>
      <c r="BP75" s="53">
        <f t="shared" si="109"/>
        <v>1</v>
      </c>
      <c r="BQ75" s="53">
        <f t="shared" si="109"/>
        <v>1</v>
      </c>
      <c r="BR75" s="53">
        <f t="shared" si="109"/>
        <v>1</v>
      </c>
      <c r="BS75" s="53">
        <f t="shared" si="79"/>
        <v>1</v>
      </c>
      <c r="BT75" s="53">
        <f t="shared" si="79"/>
        <v>1</v>
      </c>
      <c r="BV75" s="50" t="e">
        <f>HLOOKUP(AE75,$BB$10:BU75,COUNTIF($AE$7:AE75,"&lt;&gt;"&amp;""),FALSE)</f>
        <v>#N/A</v>
      </c>
      <c r="BW75" s="53">
        <f t="shared" si="22"/>
        <v>1</v>
      </c>
      <c r="BX75" s="50" t="str">
        <f t="shared" si="38"/>
        <v/>
      </c>
      <c r="BY75" s="105" t="str">
        <f ca="1">IF(OR(AE75=$BC$10,AE75=$BE$10,AE75=$BL$10,AE75=$BM$10,AE75=$BN$10),VLOOKUP(BX75,INDIRECT(CONCATENATE(CS75,"!",HLOOKUP(AE75,$CV$10:CZ75,DG75,FALSE))),1,TRUE),"")</f>
        <v/>
      </c>
      <c r="BZ75" s="91" t="e">
        <f t="shared" ca="1" si="89"/>
        <v>#N/A</v>
      </c>
      <c r="CA75" s="91" t="e">
        <f t="shared" ca="1" si="90"/>
        <v>#N/A</v>
      </c>
      <c r="CB75" s="91" t="e">
        <f t="shared" ca="1" si="91"/>
        <v>#N/A</v>
      </c>
      <c r="CC75" s="91" t="e">
        <f t="shared" ca="1" si="92"/>
        <v>#N/A</v>
      </c>
      <c r="CD75" s="91" t="e">
        <f t="shared" ca="1" si="93"/>
        <v>#VALUE!</v>
      </c>
      <c r="CE75" s="58">
        <f>Worksheet!L70</f>
        <v>0</v>
      </c>
      <c r="CF75" s="58">
        <f>Worksheet!M70</f>
        <v>0</v>
      </c>
      <c r="CG75" s="58">
        <f>Worksheet!N70</f>
        <v>0</v>
      </c>
      <c r="CH75" s="58">
        <f>Worksheet!O70</f>
        <v>0</v>
      </c>
      <c r="CI75" s="58">
        <f>Worksheet!P70</f>
        <v>0</v>
      </c>
      <c r="CJ75" s="120" t="e">
        <f t="shared" ca="1" si="94"/>
        <v>#VALUE!</v>
      </c>
      <c r="CK75" s="120" t="e">
        <f t="shared" ca="1" si="95"/>
        <v>#VALUE!</v>
      </c>
      <c r="CL75" s="120" t="e">
        <f t="shared" ca="1" si="96"/>
        <v>#VALUE!</v>
      </c>
      <c r="CM75" s="120" t="e">
        <f t="shared" ca="1" si="97"/>
        <v>#VALUE!</v>
      </c>
      <c r="CN75" s="120" t="e">
        <f t="shared" ca="1" si="98"/>
        <v>#VALUE!</v>
      </c>
      <c r="CO75" s="91" t="e">
        <f t="shared" ca="1" si="99"/>
        <v>#N/A</v>
      </c>
      <c r="CP75" s="92">
        <f>Worksheet!T70</f>
        <v>0</v>
      </c>
      <c r="CQ75" t="str">
        <f t="shared" si="100"/>
        <v>1</v>
      </c>
      <c r="CR75" s="103" t="e">
        <f t="shared" si="101"/>
        <v>#N/A</v>
      </c>
      <c r="CS75" t="str">
        <f t="shared" si="36"/>
        <v>Standard1</v>
      </c>
      <c r="CU75" s="99" t="str">
        <f t="shared" ca="1" si="102"/>
        <v>$B$4:$P$1376</v>
      </c>
      <c r="CV75" s="91" t="str">
        <f>VLOOKUP($CS75,$CU$3:CV$8,2,FALSE)</f>
        <v>$I$230:$I$439</v>
      </c>
      <c r="CW75" s="91" t="str">
        <f>VLOOKUP($CS75,$CU$3:CW$8,3,FALSE)</f>
        <v>$I$471:$I$735</v>
      </c>
      <c r="CX75" s="91" t="str">
        <f>VLOOKUP($CS75,$CU$3:CX$8,4,FALSE)</f>
        <v>$I$736:$I$826</v>
      </c>
      <c r="CY75" s="91" t="str">
        <f>VLOOKUP($CS75,$CU$3:CY$8,5,FALSE)</f>
        <v>$I$827:$I$891</v>
      </c>
      <c r="CZ75" s="91" t="str">
        <f>VLOOKUP($CS75,$CU$3:CZ$8,6,FALSE)</f>
        <v>$I$892:$I$960</v>
      </c>
      <c r="DA75" s="91" t="str">
        <f>VLOOKUP($CS75,$CU$3:DA$8,7,FALSE)</f>
        <v>$I$1055:$I$1066</v>
      </c>
      <c r="DB75" s="91" t="str">
        <f>VLOOKUP($CS75,$CU$3:DB$8,8,FALSE)</f>
        <v>$I$1043:$I$1054</v>
      </c>
      <c r="DC75" s="91" t="str">
        <f>VLOOKUP($CS75,$CU$3:DC$8,8,FALSE)</f>
        <v>$I$1043:$I$1054</v>
      </c>
      <c r="DD75" s="91" t="str">
        <f>VLOOKUP($CS75,$CU$3:DD$8,8,FALSE)</f>
        <v>$I$1043:$I$1054</v>
      </c>
      <c r="DE75" s="91" t="str">
        <f>VLOOKUP($CS75,$CU$3:DE$8,8,FALSE)</f>
        <v>$I$1043:$I$1054</v>
      </c>
      <c r="DF75" s="91" t="str">
        <f>VLOOKUP($CS75,$CU$3:DF$8,8,FALSE)</f>
        <v>$I$1043:$I$1054</v>
      </c>
      <c r="DG75">
        <f>COUNTIF($CV$10:CV75,"&lt;&gt;"&amp;"")</f>
        <v>66</v>
      </c>
      <c r="DI75" t="str">
        <f t="shared" si="103"/>
        <v/>
      </c>
      <c r="DJ75" t="e">
        <f t="shared" ca="1" si="83"/>
        <v>#N/A</v>
      </c>
    </row>
    <row r="76" spans="13:114" x14ac:dyDescent="0.25">
      <c r="M76">
        <f>Worksheet!Y71</f>
        <v>0</v>
      </c>
      <c r="N76">
        <f t="shared" ref="N76:N120" ca="1" si="111">IF(O76="*",0,O76*(1/CD76))</f>
        <v>0</v>
      </c>
      <c r="O76" s="159" t="str">
        <f t="shared" ref="O76:O120" ca="1" si="112">IFERROR(CONCATENATE((ROUND(MAX((SQRT(((((STDEV(CJ76:CN76))/SQRT(5))*2.87/2)^2)+(((CB76+(AG76*(CC76)))*0.5)^2))*2),BZ76+(CA76*AG76)),2-(1+INT(LOG10(ABS(MAX((SQRT(((((STDEV(CJ76:CN76))/SQRT(5))*2.87/2)^2)+(((CB76+(AG76*(CC76)))*0.5)^2))*2),BZ76+(CA76*AG76)))))))),),"*")</f>
        <v>*</v>
      </c>
      <c r="Q76" s="53" t="e">
        <f t="shared" ca="1" si="108"/>
        <v>#N/A</v>
      </c>
      <c r="R76" t="str">
        <f>IF(Worksheet!J71=$S$2,$S$2,IF(Worksheet!J71=$S$3,$S$3,$S$1))</f>
        <v>5502A</v>
      </c>
      <c r="S76" s="54" t="str">
        <f t="shared" ca="1" si="110"/>
        <v>*</v>
      </c>
      <c r="T76" s="50" t="e">
        <f t="shared" si="84"/>
        <v>#N/A</v>
      </c>
      <c r="U76" s="55">
        <f>IF(Worksheet!V71="%",ABS(Worksheet!AC71),ABS(Worksheet!X71))</f>
        <v>0</v>
      </c>
      <c r="V76" s="121">
        <f>IF(Worksheet!V71="%",Worksheet!AD71,Worksheet!V71)</f>
        <v>0</v>
      </c>
      <c r="W76" s="55" t="str">
        <f>IF(Worksheet!V71="%","",IF(Worksheet!AC71&lt;&gt;"",Worksheet!AC71,""))</f>
        <v/>
      </c>
      <c r="X76" s="55" t="str">
        <f>IF(Worksheet!V71="%","",IF(Worksheet!AD71&lt;&gt;"",Worksheet!AD71,""))</f>
        <v/>
      </c>
      <c r="Y76" s="53" t="str">
        <f t="shared" si="85"/>
        <v/>
      </c>
      <c r="Z76" s="53" t="str">
        <f t="shared" si="80"/>
        <v>0</v>
      </c>
      <c r="AA76" s="53" t="str">
        <f t="shared" si="86"/>
        <v>DC</v>
      </c>
      <c r="AB76" s="53" t="str">
        <f t="shared" si="81"/>
        <v>DC0</v>
      </c>
      <c r="AC76" s="53" t="str">
        <f>IF(Worksheet!I71&lt;&gt;"",Worksheet!I71,"")</f>
        <v/>
      </c>
      <c r="AD76" s="53" t="str">
        <f t="shared" si="82"/>
        <v/>
      </c>
      <c r="AE76" s="104" t="str">
        <f t="shared" si="87"/>
        <v>DC0</v>
      </c>
      <c r="AF76" s="104" t="e">
        <f>HLOOKUP(AE76,$AH$10:BA76,COUNTIF($AE$7:AE76,"&lt;&gt;"&amp;""),FALSE)</f>
        <v>#N/A</v>
      </c>
      <c r="AG76" s="61" t="e">
        <f t="shared" si="88"/>
        <v>#N/A</v>
      </c>
      <c r="AH76" s="91" t="e">
        <f ca="1">VLOOKUP($AG76,INDIRECT(CONCATENATE($CS76,"!",VLOOKUP($CS76,$AG$3:AH$8,AH$2,FALSE))),1,TRUE)</f>
        <v>#N/A</v>
      </c>
      <c r="AI76" s="91" t="e">
        <f ca="1">VLOOKUP($AG76,INDIRECT(CONCATENATE($CS76,"!",VLOOKUP($CS76,$AG$3:AI$8,AI$2,FALSE))),1,TRUE)</f>
        <v>#N/A</v>
      </c>
      <c r="AJ76" s="91" t="e">
        <f ca="1">VLOOKUP($AG76,INDIRECT(CONCATENATE($CS76,"!",VLOOKUP($CS76,$AG$3:AJ$8,AJ$2,FALSE))),1,TRUE)</f>
        <v>#N/A</v>
      </c>
      <c r="AK76" s="91" t="e">
        <f ca="1">VLOOKUP($AG76,INDIRECT(CONCATENATE($CS76,"!",VLOOKUP($CS76,$AG$3:AK$8,AK$2,FALSE))),1,TRUE)</f>
        <v>#N/A</v>
      </c>
      <c r="AL76" s="91" t="e">
        <f ca="1">VLOOKUP($AG76,INDIRECT(CONCATENATE($CS76,"!",VLOOKUP($CS76,$AG$3:AL$8,AL$2,FALSE))),1,TRUE)</f>
        <v>#N/A</v>
      </c>
      <c r="AM76" s="91" t="e">
        <f ca="1">VLOOKUP($AG76,INDIRECT(CONCATENATE($CS76,"!",VLOOKUP($CS76,$AG$3:AM$8,AM$2,FALSE))),1,TRUE)</f>
        <v>#N/A</v>
      </c>
      <c r="AN76" s="91" t="e">
        <f ca="1">VLOOKUP($AG76,INDIRECT(CONCATENATE($CS76,"!",VLOOKUP($CS76,$AG$3:AN$8,AN$2,FALSE))),1,TRUE)</f>
        <v>#N/A</v>
      </c>
      <c r="AO76" s="91" t="e">
        <f ca="1">VLOOKUP($AG76,INDIRECT(CONCATENATE($CS76,"!",VLOOKUP($CS76,$AG$3:AO$8,AO$2,FALSE))),1,TRUE)</f>
        <v>#N/A</v>
      </c>
      <c r="AP76" s="91" t="e">
        <f ca="1">VLOOKUP($AG76,INDIRECT(CONCATENATE($CS76,"!",VLOOKUP($CS76,$AG$3:AP$8,AP$2,FALSE))),1,TRUE)</f>
        <v>#N/A</v>
      </c>
      <c r="AQ76" s="91" t="e">
        <f ca="1">VLOOKUP($AG76,INDIRECT(CONCATENATE($CS76,"!",VLOOKUP($CS76,$AG$3:AQ$8,AQ$2,FALSE))),1,TRUE)</f>
        <v>#N/A</v>
      </c>
      <c r="AR76" s="91" t="e">
        <f ca="1">VLOOKUP($AG76,INDIRECT(CONCATENATE($CS76,"!",VLOOKUP($CS76,$AG$3:AR$8,AR$2,FALSE))),1,TRUE)</f>
        <v>#N/A</v>
      </c>
      <c r="AS76" s="91" t="e">
        <f ca="1">VLOOKUP($AG76,INDIRECT(CONCATENATE($CS76,"!",VLOOKUP($CS76,$AG$3:AS$8,AS$2,FALSE))),1,TRUE)</f>
        <v>#N/A</v>
      </c>
      <c r="AT76" s="91" t="e">
        <f ca="1">VLOOKUP($AG76,INDIRECT(CONCATENATE($CS76,"!",VLOOKUP($CS76,$AG$3:AT$8,AT$2,FALSE))),1,TRUE)</f>
        <v>#N/A</v>
      </c>
      <c r="AU76" s="91" t="e">
        <f ca="1">VLOOKUP($AG76,INDIRECT(CONCATENATE($CS76,"!",VLOOKUP($CS76,$AG$3:AU$8,AU$2,FALSE))),1,TRUE)</f>
        <v>#N/A</v>
      </c>
      <c r="AV76" s="91" t="e">
        <f ca="1">VLOOKUP($AG76,INDIRECT(CONCATENATE($CS76,"!",VLOOKUP($CS76,$AG$3:AV$8,AV$2,FALSE))),1,TRUE)</f>
        <v>#N/A</v>
      </c>
      <c r="AW76" s="91" t="e">
        <f ca="1">VLOOKUP($AG76,INDIRECT(CONCATENATE($CS76,"!",VLOOKUP($CS76,$AG$3:AW$8,AW$2,FALSE))),1,TRUE)</f>
        <v>#N/A</v>
      </c>
      <c r="AX76" s="91" t="e">
        <f ca="1">VLOOKUP($AG76,INDIRECT(CONCATENATE($CS76,"!",VLOOKUP($CS76,$AG$3:AX$8,AX$2,FALSE))),1,TRUE)</f>
        <v>#N/A</v>
      </c>
      <c r="AY76" s="91" t="e">
        <f ca="1">VLOOKUP($AG76,INDIRECT(CONCATENATE($CS76,"!",VLOOKUP($CS76,$AG$3:AY$8,AY$2,FALSE))),1,TRUE)</f>
        <v>#N/A</v>
      </c>
      <c r="AZ76" s="91" t="e">
        <f ca="1">VLOOKUP($AG76,INDIRECT(CONCATENATE($CS76,"!",VLOOKUP($CS76,$AG$3:AZ$8,AZ$2,FALSE))),1,TRUE)</f>
        <v>#N/A</v>
      </c>
      <c r="BA76" s="91"/>
      <c r="BB76" s="57">
        <f t="shared" si="104"/>
        <v>1</v>
      </c>
      <c r="BC76" s="53">
        <f t="shared" si="104"/>
        <v>1</v>
      </c>
      <c r="BD76" s="53">
        <f t="shared" si="105"/>
        <v>1</v>
      </c>
      <c r="BE76" s="53">
        <f t="shared" si="105"/>
        <v>1</v>
      </c>
      <c r="BF76" s="53">
        <f t="shared" ref="BF76:BF120" si="113">IF(CONCATENATE($Y76,$Z76)="O",0.001,IF(EXACT(CONCATENATE($Y76,$Z76),"mO")=TRUE,0.000001,IF(EXACT(CONCATENATE($Y76,$Z76),"MO")=TRUE,1000,1)))</f>
        <v>1</v>
      </c>
      <c r="BG76" s="53">
        <f t="shared" ref="BG76:BG120" si="114">IF($V76="µF",0.001,IF($V76="nF",0.000001,IF($V76="pF",0.000000001,1)))</f>
        <v>1</v>
      </c>
      <c r="BH76" s="53">
        <f t="shared" ref="BH76:BH120" si="115">IF($V76="Hz",0.001,IF($V76="mHz",0.000001,IF($V76="MHz",1000,IF($V76="µHz",0.000000001,1))))</f>
        <v>1</v>
      </c>
      <c r="BI76" s="53">
        <f t="shared" si="106"/>
        <v>1</v>
      </c>
      <c r="BJ76" s="53">
        <f t="shared" si="106"/>
        <v>1</v>
      </c>
      <c r="BK76" s="53">
        <f t="shared" si="106"/>
        <v>1</v>
      </c>
      <c r="BL76" s="53">
        <f t="shared" si="106"/>
        <v>1</v>
      </c>
      <c r="BM76" s="53">
        <f t="shared" si="106"/>
        <v>1</v>
      </c>
      <c r="BN76" s="53">
        <f t="shared" si="106"/>
        <v>1</v>
      </c>
      <c r="BO76" s="53">
        <f t="shared" si="109"/>
        <v>1</v>
      </c>
      <c r="BP76" s="53">
        <f t="shared" si="109"/>
        <v>1</v>
      </c>
      <c r="BQ76" s="53">
        <f t="shared" si="109"/>
        <v>1</v>
      </c>
      <c r="BR76" s="53">
        <f t="shared" si="109"/>
        <v>1</v>
      </c>
      <c r="BS76" s="53">
        <f t="shared" ref="BS76:BT120" si="116">IF($V76="µW",0.000001,IF($V76="mW",0.001,IF($V76="kW",1000,1)))</f>
        <v>1</v>
      </c>
      <c r="BT76" s="53">
        <f t="shared" si="116"/>
        <v>1</v>
      </c>
      <c r="BV76" s="50" t="e">
        <f>HLOOKUP(AE76,$BB$10:BU76,COUNTIF($AE$7:AE76,"&lt;&gt;"&amp;""),FALSE)</f>
        <v>#N/A</v>
      </c>
      <c r="BW76" s="53">
        <f t="shared" ref="BW76:BW120" si="117">IF($X76="Hz",0.001,IF(EXACT("mHz",$X76)=TRUE,0.000001,IF(EXACT("MHz",$X76)=TRUE,1000,IF($X76="µHz",0.000000001,1))))</f>
        <v>1</v>
      </c>
      <c r="BX76" s="50" t="str">
        <f t="shared" si="38"/>
        <v/>
      </c>
      <c r="BY76" s="105" t="str">
        <f ca="1">IF(OR(AE76=$BC$10,AE76=$BE$10,AE76=$BL$10,AE76=$BM$10,AE76=$BN$10),VLOOKUP(BX76,INDIRECT(CONCATENATE(CS76,"!",HLOOKUP(AE76,$CV$10:CZ76,DG76,FALSE))),1,TRUE),"")</f>
        <v/>
      </c>
      <c r="BZ76" s="91" t="e">
        <f t="shared" ca="1" si="89"/>
        <v>#N/A</v>
      </c>
      <c r="CA76" s="91" t="e">
        <f t="shared" ca="1" si="90"/>
        <v>#N/A</v>
      </c>
      <c r="CB76" s="91" t="e">
        <f t="shared" ca="1" si="91"/>
        <v>#N/A</v>
      </c>
      <c r="CC76" s="91" t="e">
        <f t="shared" ca="1" si="92"/>
        <v>#N/A</v>
      </c>
      <c r="CD76" s="91" t="e">
        <f t="shared" ca="1" si="93"/>
        <v>#VALUE!</v>
      </c>
      <c r="CE76" s="58">
        <f>Worksheet!L71</f>
        <v>0</v>
      </c>
      <c r="CF76" s="58">
        <f>Worksheet!M71</f>
        <v>0</v>
      </c>
      <c r="CG76" s="58">
        <f>Worksheet!N71</f>
        <v>0</v>
      </c>
      <c r="CH76" s="58">
        <f>Worksheet!O71</f>
        <v>0</v>
      </c>
      <c r="CI76" s="58">
        <f>Worksheet!P71</f>
        <v>0</v>
      </c>
      <c r="CJ76" s="120" t="e">
        <f t="shared" ca="1" si="94"/>
        <v>#VALUE!</v>
      </c>
      <c r="CK76" s="120" t="e">
        <f t="shared" ca="1" si="95"/>
        <v>#VALUE!</v>
      </c>
      <c r="CL76" s="120" t="e">
        <f t="shared" ca="1" si="96"/>
        <v>#VALUE!</v>
      </c>
      <c r="CM76" s="120" t="e">
        <f t="shared" ca="1" si="97"/>
        <v>#VALUE!</v>
      </c>
      <c r="CN76" s="120" t="e">
        <f t="shared" ca="1" si="98"/>
        <v>#VALUE!</v>
      </c>
      <c r="CO76" s="91" t="e">
        <f t="shared" ca="1" si="99"/>
        <v>#N/A</v>
      </c>
      <c r="CP76" s="92">
        <f>Worksheet!T71</f>
        <v>0</v>
      </c>
      <c r="CQ76" t="str">
        <f t="shared" si="100"/>
        <v>1</v>
      </c>
      <c r="CR76" s="103" t="e">
        <f t="shared" si="101"/>
        <v>#N/A</v>
      </c>
      <c r="CS76" t="str">
        <f t="shared" ref="CS76:CS120" si="118">VLOOKUP($R76,$S$1:$T$7,2,FALSE)</f>
        <v>Standard1</v>
      </c>
      <c r="CU76" s="99" t="str">
        <f t="shared" ca="1" si="102"/>
        <v>$B$4:$P$1376</v>
      </c>
      <c r="CV76" s="91" t="str">
        <f>VLOOKUP($CS76,$CU$3:CV$8,2,FALSE)</f>
        <v>$I$230:$I$439</v>
      </c>
      <c r="CW76" s="91" t="str">
        <f>VLOOKUP($CS76,$CU$3:CW$8,3,FALSE)</f>
        <v>$I$471:$I$735</v>
      </c>
      <c r="CX76" s="91" t="str">
        <f>VLOOKUP($CS76,$CU$3:CX$8,4,FALSE)</f>
        <v>$I$736:$I$826</v>
      </c>
      <c r="CY76" s="91" t="str">
        <f>VLOOKUP($CS76,$CU$3:CY$8,5,FALSE)</f>
        <v>$I$827:$I$891</v>
      </c>
      <c r="CZ76" s="91" t="str">
        <f>VLOOKUP($CS76,$CU$3:CZ$8,6,FALSE)</f>
        <v>$I$892:$I$960</v>
      </c>
      <c r="DA76" s="91" t="str">
        <f>VLOOKUP($CS76,$CU$3:DA$8,7,FALSE)</f>
        <v>$I$1055:$I$1066</v>
      </c>
      <c r="DB76" s="91" t="str">
        <f>VLOOKUP($CS76,$CU$3:DB$8,8,FALSE)</f>
        <v>$I$1043:$I$1054</v>
      </c>
      <c r="DC76" s="91" t="str">
        <f>VLOOKUP($CS76,$CU$3:DC$8,8,FALSE)</f>
        <v>$I$1043:$I$1054</v>
      </c>
      <c r="DD76" s="91" t="str">
        <f>VLOOKUP($CS76,$CU$3:DD$8,8,FALSE)</f>
        <v>$I$1043:$I$1054</v>
      </c>
      <c r="DE76" s="91" t="str">
        <f>VLOOKUP($CS76,$CU$3:DE$8,8,FALSE)</f>
        <v>$I$1043:$I$1054</v>
      </c>
      <c r="DF76" s="91" t="str">
        <f>VLOOKUP($CS76,$CU$3:DF$8,8,FALSE)</f>
        <v>$I$1043:$I$1054</v>
      </c>
      <c r="DG76">
        <f>COUNTIF($CV$10:CV76,"&lt;&gt;"&amp;"")</f>
        <v>67</v>
      </c>
      <c r="DI76" t="str">
        <f t="shared" si="103"/>
        <v/>
      </c>
      <c r="DJ76" t="e">
        <f t="shared" ca="1" si="83"/>
        <v>#N/A</v>
      </c>
    </row>
    <row r="77" spans="13:114" x14ac:dyDescent="0.25">
      <c r="M77">
        <f>Worksheet!Y72</f>
        <v>0</v>
      </c>
      <c r="N77">
        <f t="shared" ca="1" si="111"/>
        <v>0</v>
      </c>
      <c r="O77" s="159" t="str">
        <f t="shared" ca="1" si="112"/>
        <v>*</v>
      </c>
      <c r="Q77" s="53" t="e">
        <f t="shared" ca="1" si="108"/>
        <v>#N/A</v>
      </c>
      <c r="R77" t="str">
        <f>IF(Worksheet!J72=$S$2,$S$2,IF(Worksheet!J72=$S$3,$S$3,$S$1))</f>
        <v>5502A</v>
      </c>
      <c r="S77" s="54" t="str">
        <f t="shared" ca="1" si="110"/>
        <v>*</v>
      </c>
      <c r="T77" s="50" t="e">
        <f t="shared" si="84"/>
        <v>#N/A</v>
      </c>
      <c r="U77" s="55">
        <f>IF(Worksheet!V72="%",ABS(Worksheet!AC72),ABS(Worksheet!X72))</f>
        <v>0</v>
      </c>
      <c r="V77" s="121">
        <f>IF(Worksheet!V72="%",Worksheet!AD72,Worksheet!V72)</f>
        <v>0</v>
      </c>
      <c r="W77" s="55" t="str">
        <f>IF(Worksheet!V72="%","",IF(Worksheet!AC72&lt;&gt;"",Worksheet!AC72,""))</f>
        <v/>
      </c>
      <c r="X77" s="55" t="str">
        <f>IF(Worksheet!V72="%","",IF(Worksheet!AD72&lt;&gt;"",Worksheet!AD72,""))</f>
        <v/>
      </c>
      <c r="Y77" s="53" t="str">
        <f t="shared" si="85"/>
        <v/>
      </c>
      <c r="Z77" s="53" t="str">
        <f t="shared" si="80"/>
        <v>0</v>
      </c>
      <c r="AA77" s="53" t="str">
        <f t="shared" si="86"/>
        <v>DC</v>
      </c>
      <c r="AB77" s="53" t="str">
        <f t="shared" si="81"/>
        <v>DC0</v>
      </c>
      <c r="AC77" s="53" t="str">
        <f>IF(Worksheet!I72&lt;&gt;"",Worksheet!I72,"")</f>
        <v/>
      </c>
      <c r="AD77" s="53" t="str">
        <f t="shared" si="82"/>
        <v/>
      </c>
      <c r="AE77" s="104" t="str">
        <f t="shared" si="87"/>
        <v>DC0</v>
      </c>
      <c r="AF77" s="104" t="e">
        <f>HLOOKUP(AE77,$AH$10:BA77,COUNTIF($AE$7:AE77,"&lt;&gt;"&amp;""),FALSE)</f>
        <v>#N/A</v>
      </c>
      <c r="AG77" s="61" t="e">
        <f t="shared" si="88"/>
        <v>#N/A</v>
      </c>
      <c r="AH77" s="91" t="e">
        <f ca="1">VLOOKUP($AG77,INDIRECT(CONCATENATE($CS77,"!",VLOOKUP($CS77,$AG$3:AH$8,AH$2,FALSE))),1,TRUE)</f>
        <v>#N/A</v>
      </c>
      <c r="AI77" s="91" t="e">
        <f ca="1">VLOOKUP($AG77,INDIRECT(CONCATENATE($CS77,"!",VLOOKUP($CS77,$AG$3:AI$8,AI$2,FALSE))),1,TRUE)</f>
        <v>#N/A</v>
      </c>
      <c r="AJ77" s="91" t="e">
        <f ca="1">VLOOKUP($AG77,INDIRECT(CONCATENATE($CS77,"!",VLOOKUP($CS77,$AG$3:AJ$8,AJ$2,FALSE))),1,TRUE)</f>
        <v>#N/A</v>
      </c>
      <c r="AK77" s="91" t="e">
        <f ca="1">VLOOKUP($AG77,INDIRECT(CONCATENATE($CS77,"!",VLOOKUP($CS77,$AG$3:AK$8,AK$2,FALSE))),1,TRUE)</f>
        <v>#N/A</v>
      </c>
      <c r="AL77" s="91" t="e">
        <f ca="1">VLOOKUP($AG77,INDIRECT(CONCATENATE($CS77,"!",VLOOKUP($CS77,$AG$3:AL$8,AL$2,FALSE))),1,TRUE)</f>
        <v>#N/A</v>
      </c>
      <c r="AM77" s="91" t="e">
        <f ca="1">VLOOKUP($AG77,INDIRECT(CONCATENATE($CS77,"!",VLOOKUP($CS77,$AG$3:AM$8,AM$2,FALSE))),1,TRUE)</f>
        <v>#N/A</v>
      </c>
      <c r="AN77" s="91" t="e">
        <f ca="1">VLOOKUP($AG77,INDIRECT(CONCATENATE($CS77,"!",VLOOKUP($CS77,$AG$3:AN$8,AN$2,FALSE))),1,TRUE)</f>
        <v>#N/A</v>
      </c>
      <c r="AO77" s="91" t="e">
        <f ca="1">VLOOKUP($AG77,INDIRECT(CONCATENATE($CS77,"!",VLOOKUP($CS77,$AG$3:AO$8,AO$2,FALSE))),1,TRUE)</f>
        <v>#N/A</v>
      </c>
      <c r="AP77" s="91" t="e">
        <f ca="1">VLOOKUP($AG77,INDIRECT(CONCATENATE($CS77,"!",VLOOKUP($CS77,$AG$3:AP$8,AP$2,FALSE))),1,TRUE)</f>
        <v>#N/A</v>
      </c>
      <c r="AQ77" s="91" t="e">
        <f ca="1">VLOOKUP($AG77,INDIRECT(CONCATENATE($CS77,"!",VLOOKUP($CS77,$AG$3:AQ$8,AQ$2,FALSE))),1,TRUE)</f>
        <v>#N/A</v>
      </c>
      <c r="AR77" s="91" t="e">
        <f ca="1">VLOOKUP($AG77,INDIRECT(CONCATENATE($CS77,"!",VLOOKUP($CS77,$AG$3:AR$8,AR$2,FALSE))),1,TRUE)</f>
        <v>#N/A</v>
      </c>
      <c r="AS77" s="91" t="e">
        <f ca="1">VLOOKUP($AG77,INDIRECT(CONCATENATE($CS77,"!",VLOOKUP($CS77,$AG$3:AS$8,AS$2,FALSE))),1,TRUE)</f>
        <v>#N/A</v>
      </c>
      <c r="AT77" s="91" t="e">
        <f ca="1">VLOOKUP($AG77,INDIRECT(CONCATENATE($CS77,"!",VLOOKUP($CS77,$AG$3:AT$8,AT$2,FALSE))),1,TRUE)</f>
        <v>#N/A</v>
      </c>
      <c r="AU77" s="91" t="e">
        <f ca="1">VLOOKUP($AG77,INDIRECT(CONCATENATE($CS77,"!",VLOOKUP($CS77,$AG$3:AU$8,AU$2,FALSE))),1,TRUE)</f>
        <v>#N/A</v>
      </c>
      <c r="AV77" s="91" t="e">
        <f ca="1">VLOOKUP($AG77,INDIRECT(CONCATENATE($CS77,"!",VLOOKUP($CS77,$AG$3:AV$8,AV$2,FALSE))),1,TRUE)</f>
        <v>#N/A</v>
      </c>
      <c r="AW77" s="91" t="e">
        <f ca="1">VLOOKUP($AG77,INDIRECT(CONCATENATE($CS77,"!",VLOOKUP($CS77,$AG$3:AW$8,AW$2,FALSE))),1,TRUE)</f>
        <v>#N/A</v>
      </c>
      <c r="AX77" s="91" t="e">
        <f ca="1">VLOOKUP($AG77,INDIRECT(CONCATENATE($CS77,"!",VLOOKUP($CS77,$AG$3:AX$8,AX$2,FALSE))),1,TRUE)</f>
        <v>#N/A</v>
      </c>
      <c r="AY77" s="91" t="e">
        <f ca="1">VLOOKUP($AG77,INDIRECT(CONCATENATE($CS77,"!",VLOOKUP($CS77,$AG$3:AY$8,AY$2,FALSE))),1,TRUE)</f>
        <v>#N/A</v>
      </c>
      <c r="AZ77" s="91" t="e">
        <f ca="1">VLOOKUP($AG77,INDIRECT(CONCATENATE($CS77,"!",VLOOKUP($CS77,$AG$3:AZ$8,AZ$2,FALSE))),1,TRUE)</f>
        <v>#N/A</v>
      </c>
      <c r="BA77" s="91"/>
      <c r="BB77" s="57">
        <f t="shared" si="104"/>
        <v>1</v>
      </c>
      <c r="BC77" s="53">
        <f t="shared" si="104"/>
        <v>1</v>
      </c>
      <c r="BD77" s="53">
        <f t="shared" si="105"/>
        <v>1</v>
      </c>
      <c r="BE77" s="53">
        <f t="shared" si="105"/>
        <v>1</v>
      </c>
      <c r="BF77" s="53">
        <f t="shared" si="113"/>
        <v>1</v>
      </c>
      <c r="BG77" s="53">
        <f t="shared" si="114"/>
        <v>1</v>
      </c>
      <c r="BH77" s="53">
        <f t="shared" si="115"/>
        <v>1</v>
      </c>
      <c r="BI77" s="53">
        <f t="shared" si="106"/>
        <v>1</v>
      </c>
      <c r="BJ77" s="53">
        <f t="shared" si="106"/>
        <v>1</v>
      </c>
      <c r="BK77" s="53">
        <f t="shared" si="106"/>
        <v>1</v>
      </c>
      <c r="BL77" s="53">
        <f t="shared" si="106"/>
        <v>1</v>
      </c>
      <c r="BM77" s="53">
        <f t="shared" si="106"/>
        <v>1</v>
      </c>
      <c r="BN77" s="53">
        <f t="shared" si="106"/>
        <v>1</v>
      </c>
      <c r="BO77" s="53">
        <f t="shared" si="109"/>
        <v>1</v>
      </c>
      <c r="BP77" s="53">
        <f t="shared" si="109"/>
        <v>1</v>
      </c>
      <c r="BQ77" s="53">
        <f t="shared" si="109"/>
        <v>1</v>
      </c>
      <c r="BR77" s="53">
        <f t="shared" si="109"/>
        <v>1</v>
      </c>
      <c r="BS77" s="53">
        <f t="shared" si="116"/>
        <v>1</v>
      </c>
      <c r="BT77" s="53">
        <f t="shared" si="116"/>
        <v>1</v>
      </c>
      <c r="BV77" s="50" t="e">
        <f>HLOOKUP(AE77,$BB$10:BU77,COUNTIF($AE$7:AE77,"&lt;&gt;"&amp;""),FALSE)</f>
        <v>#N/A</v>
      </c>
      <c r="BW77" s="53">
        <f t="shared" si="117"/>
        <v>1</v>
      </c>
      <c r="BX77" s="50" t="str">
        <f t="shared" ref="BX77:BX120" si="119">IF(W77&lt;&gt;"",BW77*W77,"")</f>
        <v/>
      </c>
      <c r="BY77" s="105" t="str">
        <f ca="1">IF(OR(AE77=$BC$10,AE77=$BE$10,AE77=$BL$10,AE77=$BM$10,AE77=$BN$10),VLOOKUP(BX77,INDIRECT(CONCATENATE(CS77,"!",HLOOKUP(AE77,$CV$10:CZ77,DG77,FALSE))),1,TRUE),"")</f>
        <v/>
      </c>
      <c r="BZ77" s="91" t="e">
        <f t="shared" ca="1" si="89"/>
        <v>#N/A</v>
      </c>
      <c r="CA77" s="91" t="e">
        <f t="shared" ca="1" si="90"/>
        <v>#N/A</v>
      </c>
      <c r="CB77" s="91" t="e">
        <f t="shared" ca="1" si="91"/>
        <v>#N/A</v>
      </c>
      <c r="CC77" s="91" t="e">
        <f t="shared" ca="1" si="92"/>
        <v>#N/A</v>
      </c>
      <c r="CD77" s="91" t="e">
        <f t="shared" ca="1" si="93"/>
        <v>#VALUE!</v>
      </c>
      <c r="CE77" s="58">
        <f>Worksheet!L72</f>
        <v>0</v>
      </c>
      <c r="CF77" s="58">
        <f>Worksheet!M72</f>
        <v>0</v>
      </c>
      <c r="CG77" s="58">
        <f>Worksheet!N72</f>
        <v>0</v>
      </c>
      <c r="CH77" s="58">
        <f>Worksheet!O72</f>
        <v>0</v>
      </c>
      <c r="CI77" s="58">
        <f>Worksheet!P72</f>
        <v>0</v>
      </c>
      <c r="CJ77" s="120" t="e">
        <f t="shared" ca="1" si="94"/>
        <v>#VALUE!</v>
      </c>
      <c r="CK77" s="120" t="e">
        <f t="shared" ca="1" si="95"/>
        <v>#VALUE!</v>
      </c>
      <c r="CL77" s="120" t="e">
        <f t="shared" ca="1" si="96"/>
        <v>#VALUE!</v>
      </c>
      <c r="CM77" s="120" t="e">
        <f t="shared" ca="1" si="97"/>
        <v>#VALUE!</v>
      </c>
      <c r="CN77" s="120" t="e">
        <f t="shared" ca="1" si="98"/>
        <v>#VALUE!</v>
      </c>
      <c r="CO77" s="91" t="e">
        <f t="shared" ca="1" si="99"/>
        <v>#N/A</v>
      </c>
      <c r="CP77" s="92">
        <f>Worksheet!T72</f>
        <v>0</v>
      </c>
      <c r="CQ77" t="str">
        <f t="shared" si="100"/>
        <v>1</v>
      </c>
      <c r="CR77" s="103" t="e">
        <f t="shared" si="101"/>
        <v>#N/A</v>
      </c>
      <c r="CS77" t="str">
        <f t="shared" si="118"/>
        <v>Standard1</v>
      </c>
      <c r="CU77" s="99" t="str">
        <f t="shared" ca="1" si="102"/>
        <v>$B$4:$P$1376</v>
      </c>
      <c r="CV77" s="91" t="str">
        <f>VLOOKUP($CS77,$CU$3:CV$8,2,FALSE)</f>
        <v>$I$230:$I$439</v>
      </c>
      <c r="CW77" s="91" t="str">
        <f>VLOOKUP($CS77,$CU$3:CW$8,3,FALSE)</f>
        <v>$I$471:$I$735</v>
      </c>
      <c r="CX77" s="91" t="str">
        <f>VLOOKUP($CS77,$CU$3:CX$8,4,FALSE)</f>
        <v>$I$736:$I$826</v>
      </c>
      <c r="CY77" s="91" t="str">
        <f>VLOOKUP($CS77,$CU$3:CY$8,5,FALSE)</f>
        <v>$I$827:$I$891</v>
      </c>
      <c r="CZ77" s="91" t="str">
        <f>VLOOKUP($CS77,$CU$3:CZ$8,6,FALSE)</f>
        <v>$I$892:$I$960</v>
      </c>
      <c r="DA77" s="91" t="str">
        <f>VLOOKUP($CS77,$CU$3:DA$8,7,FALSE)</f>
        <v>$I$1055:$I$1066</v>
      </c>
      <c r="DB77" s="91" t="str">
        <f>VLOOKUP($CS77,$CU$3:DB$8,8,FALSE)</f>
        <v>$I$1043:$I$1054</v>
      </c>
      <c r="DC77" s="91" t="str">
        <f>VLOOKUP($CS77,$CU$3:DC$8,8,FALSE)</f>
        <v>$I$1043:$I$1054</v>
      </c>
      <c r="DD77" s="91" t="str">
        <f>VLOOKUP($CS77,$CU$3:DD$8,8,FALSE)</f>
        <v>$I$1043:$I$1054</v>
      </c>
      <c r="DE77" s="91" t="str">
        <f>VLOOKUP($CS77,$CU$3:DE$8,8,FALSE)</f>
        <v>$I$1043:$I$1054</v>
      </c>
      <c r="DF77" s="91" t="str">
        <f>VLOOKUP($CS77,$CU$3:DF$8,8,FALSE)</f>
        <v>$I$1043:$I$1054</v>
      </c>
      <c r="DG77">
        <f>COUNTIF($CV$10:CV77,"&lt;&gt;"&amp;"")</f>
        <v>68</v>
      </c>
      <c r="DI77" t="str">
        <f t="shared" si="103"/>
        <v/>
      </c>
      <c r="DJ77" t="e">
        <f t="shared" ca="1" si="83"/>
        <v>#N/A</v>
      </c>
    </row>
    <row r="78" spans="13:114" x14ac:dyDescent="0.25">
      <c r="M78">
        <f>Worksheet!Y73</f>
        <v>0</v>
      </c>
      <c r="N78">
        <f t="shared" ca="1" si="111"/>
        <v>0</v>
      </c>
      <c r="O78" s="159" t="str">
        <f t="shared" ca="1" si="112"/>
        <v>*</v>
      </c>
      <c r="Q78" s="53" t="e">
        <f t="shared" ca="1" si="108"/>
        <v>#N/A</v>
      </c>
      <c r="R78" t="str">
        <f>IF(Worksheet!J73=$S$2,$S$2,IF(Worksheet!J73=$S$3,$S$3,$S$1))</f>
        <v>5502A</v>
      </c>
      <c r="S78" s="54" t="str">
        <f t="shared" ca="1" si="110"/>
        <v>*</v>
      </c>
      <c r="T78" s="50" t="e">
        <f t="shared" si="84"/>
        <v>#N/A</v>
      </c>
      <c r="U78" s="55">
        <f>IF(Worksheet!V73="%",ABS(Worksheet!AC73),ABS(Worksheet!X73))</f>
        <v>0</v>
      </c>
      <c r="V78" s="121">
        <f>IF(Worksheet!V73="%",Worksheet!AD73,Worksheet!V73)</f>
        <v>0</v>
      </c>
      <c r="W78" s="55" t="str">
        <f>IF(Worksheet!V73="%","",IF(Worksheet!AC73&lt;&gt;"",Worksheet!AC73,""))</f>
        <v/>
      </c>
      <c r="X78" s="55" t="str">
        <f>IF(Worksheet!V73="%","",IF(Worksheet!AD73&lt;&gt;"",Worksheet!AD73,""))</f>
        <v/>
      </c>
      <c r="Y78" s="53" t="str">
        <f t="shared" si="85"/>
        <v/>
      </c>
      <c r="Z78" s="53" t="str">
        <f t="shared" si="80"/>
        <v>0</v>
      </c>
      <c r="AA78" s="53" t="str">
        <f t="shared" si="86"/>
        <v>DC</v>
      </c>
      <c r="AB78" s="53" t="str">
        <f t="shared" si="81"/>
        <v>DC0</v>
      </c>
      <c r="AC78" s="53" t="str">
        <f>IF(Worksheet!I73&lt;&gt;"",Worksheet!I73,"")</f>
        <v/>
      </c>
      <c r="AD78" s="53" t="str">
        <f t="shared" si="82"/>
        <v/>
      </c>
      <c r="AE78" s="104" t="str">
        <f t="shared" si="87"/>
        <v>DC0</v>
      </c>
      <c r="AF78" s="104" t="e">
        <f>HLOOKUP(AE78,$AH$10:BA78,COUNTIF($AE$7:AE78,"&lt;&gt;"&amp;""),FALSE)</f>
        <v>#N/A</v>
      </c>
      <c r="AG78" s="61" t="e">
        <f t="shared" si="88"/>
        <v>#N/A</v>
      </c>
      <c r="AH78" s="91" t="e">
        <f ca="1">VLOOKUP($AG78,INDIRECT(CONCATENATE($CS78,"!",VLOOKUP($CS78,$AG$3:AH$8,AH$2,FALSE))),1,TRUE)</f>
        <v>#N/A</v>
      </c>
      <c r="AI78" s="91" t="e">
        <f ca="1">VLOOKUP($AG78,INDIRECT(CONCATENATE($CS78,"!",VLOOKUP($CS78,$AG$3:AI$8,AI$2,FALSE))),1,TRUE)</f>
        <v>#N/A</v>
      </c>
      <c r="AJ78" s="91" t="e">
        <f ca="1">VLOOKUP($AG78,INDIRECT(CONCATENATE($CS78,"!",VLOOKUP($CS78,$AG$3:AJ$8,AJ$2,FALSE))),1,TRUE)</f>
        <v>#N/A</v>
      </c>
      <c r="AK78" s="91" t="e">
        <f ca="1">VLOOKUP($AG78,INDIRECT(CONCATENATE($CS78,"!",VLOOKUP($CS78,$AG$3:AK$8,AK$2,FALSE))),1,TRUE)</f>
        <v>#N/A</v>
      </c>
      <c r="AL78" s="91" t="e">
        <f ca="1">VLOOKUP($AG78,INDIRECT(CONCATENATE($CS78,"!",VLOOKUP($CS78,$AG$3:AL$8,AL$2,FALSE))),1,TRUE)</f>
        <v>#N/A</v>
      </c>
      <c r="AM78" s="91" t="e">
        <f ca="1">VLOOKUP($AG78,INDIRECT(CONCATENATE($CS78,"!",VLOOKUP($CS78,$AG$3:AM$8,AM$2,FALSE))),1,TRUE)</f>
        <v>#N/A</v>
      </c>
      <c r="AN78" s="91" t="e">
        <f ca="1">VLOOKUP($AG78,INDIRECT(CONCATENATE($CS78,"!",VLOOKUP($CS78,$AG$3:AN$8,AN$2,FALSE))),1,TRUE)</f>
        <v>#N/A</v>
      </c>
      <c r="AO78" s="91" t="e">
        <f ca="1">VLOOKUP($AG78,INDIRECT(CONCATENATE($CS78,"!",VLOOKUP($CS78,$AG$3:AO$8,AO$2,FALSE))),1,TRUE)</f>
        <v>#N/A</v>
      </c>
      <c r="AP78" s="91" t="e">
        <f ca="1">VLOOKUP($AG78,INDIRECT(CONCATENATE($CS78,"!",VLOOKUP($CS78,$AG$3:AP$8,AP$2,FALSE))),1,TRUE)</f>
        <v>#N/A</v>
      </c>
      <c r="AQ78" s="91" t="e">
        <f ca="1">VLOOKUP($AG78,INDIRECT(CONCATENATE($CS78,"!",VLOOKUP($CS78,$AG$3:AQ$8,AQ$2,FALSE))),1,TRUE)</f>
        <v>#N/A</v>
      </c>
      <c r="AR78" s="91" t="e">
        <f ca="1">VLOOKUP($AG78,INDIRECT(CONCATENATE($CS78,"!",VLOOKUP($CS78,$AG$3:AR$8,AR$2,FALSE))),1,TRUE)</f>
        <v>#N/A</v>
      </c>
      <c r="AS78" s="91" t="e">
        <f ca="1">VLOOKUP($AG78,INDIRECT(CONCATENATE($CS78,"!",VLOOKUP($CS78,$AG$3:AS$8,AS$2,FALSE))),1,TRUE)</f>
        <v>#N/A</v>
      </c>
      <c r="AT78" s="91" t="e">
        <f ca="1">VLOOKUP($AG78,INDIRECT(CONCATENATE($CS78,"!",VLOOKUP($CS78,$AG$3:AT$8,AT$2,FALSE))),1,TRUE)</f>
        <v>#N/A</v>
      </c>
      <c r="AU78" s="91" t="e">
        <f ca="1">VLOOKUP($AG78,INDIRECT(CONCATENATE($CS78,"!",VLOOKUP($CS78,$AG$3:AU$8,AU$2,FALSE))),1,TRUE)</f>
        <v>#N/A</v>
      </c>
      <c r="AV78" s="91" t="e">
        <f ca="1">VLOOKUP($AG78,INDIRECT(CONCATENATE($CS78,"!",VLOOKUP($CS78,$AG$3:AV$8,AV$2,FALSE))),1,TRUE)</f>
        <v>#N/A</v>
      </c>
      <c r="AW78" s="91" t="e">
        <f ca="1">VLOOKUP($AG78,INDIRECT(CONCATENATE($CS78,"!",VLOOKUP($CS78,$AG$3:AW$8,AW$2,FALSE))),1,TRUE)</f>
        <v>#N/A</v>
      </c>
      <c r="AX78" s="91" t="e">
        <f ca="1">VLOOKUP($AG78,INDIRECT(CONCATENATE($CS78,"!",VLOOKUP($CS78,$AG$3:AX$8,AX$2,FALSE))),1,TRUE)</f>
        <v>#N/A</v>
      </c>
      <c r="AY78" s="91" t="e">
        <f ca="1">VLOOKUP($AG78,INDIRECT(CONCATENATE($CS78,"!",VLOOKUP($CS78,$AG$3:AY$8,AY$2,FALSE))),1,TRUE)</f>
        <v>#N/A</v>
      </c>
      <c r="AZ78" s="91" t="e">
        <f ca="1">VLOOKUP($AG78,INDIRECT(CONCATENATE($CS78,"!",VLOOKUP($CS78,$AG$3:AZ$8,AZ$2,FALSE))),1,TRUE)</f>
        <v>#N/A</v>
      </c>
      <c r="BA78" s="91"/>
      <c r="BB78" s="57">
        <f t="shared" si="104"/>
        <v>1</v>
      </c>
      <c r="BC78" s="53">
        <f t="shared" si="104"/>
        <v>1</v>
      </c>
      <c r="BD78" s="53">
        <f t="shared" si="105"/>
        <v>1</v>
      </c>
      <c r="BE78" s="53">
        <f t="shared" si="105"/>
        <v>1</v>
      </c>
      <c r="BF78" s="53">
        <f t="shared" si="113"/>
        <v>1</v>
      </c>
      <c r="BG78" s="53">
        <f t="shared" si="114"/>
        <v>1</v>
      </c>
      <c r="BH78" s="53">
        <f t="shared" si="115"/>
        <v>1</v>
      </c>
      <c r="BI78" s="53">
        <f t="shared" si="106"/>
        <v>1</v>
      </c>
      <c r="BJ78" s="53">
        <f t="shared" si="106"/>
        <v>1</v>
      </c>
      <c r="BK78" s="53">
        <f t="shared" si="106"/>
        <v>1</v>
      </c>
      <c r="BL78" s="53">
        <f t="shared" si="106"/>
        <v>1</v>
      </c>
      <c r="BM78" s="53">
        <f t="shared" si="106"/>
        <v>1</v>
      </c>
      <c r="BN78" s="53">
        <f t="shared" si="106"/>
        <v>1</v>
      </c>
      <c r="BO78" s="53">
        <f t="shared" si="109"/>
        <v>1</v>
      </c>
      <c r="BP78" s="53">
        <f t="shared" si="109"/>
        <v>1</v>
      </c>
      <c r="BQ78" s="53">
        <f t="shared" si="109"/>
        <v>1</v>
      </c>
      <c r="BR78" s="53">
        <f t="shared" si="109"/>
        <v>1</v>
      </c>
      <c r="BS78" s="53">
        <f t="shared" si="116"/>
        <v>1</v>
      </c>
      <c r="BT78" s="53">
        <f t="shared" si="116"/>
        <v>1</v>
      </c>
      <c r="BV78" s="50" t="e">
        <f>HLOOKUP(AE78,$BB$10:BU78,COUNTIF($AE$7:AE78,"&lt;&gt;"&amp;""),FALSE)</f>
        <v>#N/A</v>
      </c>
      <c r="BW78" s="53">
        <f t="shared" si="117"/>
        <v>1</v>
      </c>
      <c r="BX78" s="50" t="str">
        <f t="shared" si="119"/>
        <v/>
      </c>
      <c r="BY78" s="105" t="str">
        <f ca="1">IF(OR(AE78=$BC$10,AE78=$BE$10,AE78=$BL$10,AE78=$BM$10,AE78=$BN$10),VLOOKUP(BX78,INDIRECT(CONCATENATE(CS78,"!",HLOOKUP(AE78,$CV$10:CZ78,DG78,FALSE))),1,TRUE),"")</f>
        <v/>
      </c>
      <c r="BZ78" s="91" t="e">
        <f t="shared" ca="1" si="89"/>
        <v>#N/A</v>
      </c>
      <c r="CA78" s="91" t="e">
        <f t="shared" ca="1" si="90"/>
        <v>#N/A</v>
      </c>
      <c r="CB78" s="91" t="e">
        <f t="shared" ca="1" si="91"/>
        <v>#N/A</v>
      </c>
      <c r="CC78" s="91" t="e">
        <f t="shared" ca="1" si="92"/>
        <v>#N/A</v>
      </c>
      <c r="CD78" s="91" t="e">
        <f t="shared" ca="1" si="93"/>
        <v>#VALUE!</v>
      </c>
      <c r="CE78" s="58">
        <f>Worksheet!L73</f>
        <v>0</v>
      </c>
      <c r="CF78" s="58">
        <f>Worksheet!M73</f>
        <v>0</v>
      </c>
      <c r="CG78" s="58">
        <f>Worksheet!N73</f>
        <v>0</v>
      </c>
      <c r="CH78" s="58">
        <f>Worksheet!O73</f>
        <v>0</v>
      </c>
      <c r="CI78" s="58">
        <f>Worksheet!P73</f>
        <v>0</v>
      </c>
      <c r="CJ78" s="120" t="e">
        <f t="shared" ca="1" si="94"/>
        <v>#VALUE!</v>
      </c>
      <c r="CK78" s="120" t="e">
        <f t="shared" ca="1" si="95"/>
        <v>#VALUE!</v>
      </c>
      <c r="CL78" s="120" t="e">
        <f t="shared" ca="1" si="96"/>
        <v>#VALUE!</v>
      </c>
      <c r="CM78" s="120" t="e">
        <f t="shared" ca="1" si="97"/>
        <v>#VALUE!</v>
      </c>
      <c r="CN78" s="120" t="e">
        <f t="shared" ca="1" si="98"/>
        <v>#VALUE!</v>
      </c>
      <c r="CO78" s="91" t="e">
        <f t="shared" ca="1" si="99"/>
        <v>#N/A</v>
      </c>
      <c r="CP78" s="92">
        <f>Worksheet!T73</f>
        <v>0</v>
      </c>
      <c r="CQ78" t="str">
        <f t="shared" si="100"/>
        <v>1</v>
      </c>
      <c r="CR78" s="103" t="e">
        <f t="shared" si="101"/>
        <v>#N/A</v>
      </c>
      <c r="CS78" t="str">
        <f t="shared" si="118"/>
        <v>Standard1</v>
      </c>
      <c r="CU78" s="99" t="str">
        <f t="shared" ca="1" si="102"/>
        <v>$B$4:$P$1376</v>
      </c>
      <c r="CV78" s="91" t="str">
        <f>VLOOKUP($CS78,$CU$3:CV$8,2,FALSE)</f>
        <v>$I$230:$I$439</v>
      </c>
      <c r="CW78" s="91" t="str">
        <f>VLOOKUP($CS78,$CU$3:CW$8,3,FALSE)</f>
        <v>$I$471:$I$735</v>
      </c>
      <c r="CX78" s="91" t="str">
        <f>VLOOKUP($CS78,$CU$3:CX$8,4,FALSE)</f>
        <v>$I$736:$I$826</v>
      </c>
      <c r="CY78" s="91" t="str">
        <f>VLOOKUP($CS78,$CU$3:CY$8,5,FALSE)</f>
        <v>$I$827:$I$891</v>
      </c>
      <c r="CZ78" s="91" t="str">
        <f>VLOOKUP($CS78,$CU$3:CZ$8,6,FALSE)</f>
        <v>$I$892:$I$960</v>
      </c>
      <c r="DA78" s="91" t="str">
        <f>VLOOKUP($CS78,$CU$3:DA$8,7,FALSE)</f>
        <v>$I$1055:$I$1066</v>
      </c>
      <c r="DB78" s="91" t="str">
        <f>VLOOKUP($CS78,$CU$3:DB$8,8,FALSE)</f>
        <v>$I$1043:$I$1054</v>
      </c>
      <c r="DC78" s="91" t="str">
        <f>VLOOKUP($CS78,$CU$3:DC$8,8,FALSE)</f>
        <v>$I$1043:$I$1054</v>
      </c>
      <c r="DD78" s="91" t="str">
        <f>VLOOKUP($CS78,$CU$3:DD$8,8,FALSE)</f>
        <v>$I$1043:$I$1054</v>
      </c>
      <c r="DE78" s="91" t="str">
        <f>VLOOKUP($CS78,$CU$3:DE$8,8,FALSE)</f>
        <v>$I$1043:$I$1054</v>
      </c>
      <c r="DF78" s="91" t="str">
        <f>VLOOKUP($CS78,$CU$3:DF$8,8,FALSE)</f>
        <v>$I$1043:$I$1054</v>
      </c>
      <c r="DG78">
        <f>COUNTIF($CV$10:CV78,"&lt;&gt;"&amp;"")</f>
        <v>69</v>
      </c>
      <c r="DI78" t="str">
        <f t="shared" si="103"/>
        <v/>
      </c>
      <c r="DJ78" t="e">
        <f t="shared" ca="1" si="83"/>
        <v>#N/A</v>
      </c>
    </row>
    <row r="79" spans="13:114" x14ac:dyDescent="0.25">
      <c r="M79">
        <f>Worksheet!Y74</f>
        <v>0</v>
      </c>
      <c r="N79">
        <f t="shared" ca="1" si="111"/>
        <v>0</v>
      </c>
      <c r="O79" s="159" t="str">
        <f t="shared" ca="1" si="112"/>
        <v>*</v>
      </c>
      <c r="Q79" s="53" t="e">
        <f t="shared" ca="1" si="108"/>
        <v>#N/A</v>
      </c>
      <c r="R79" t="str">
        <f>IF(Worksheet!J74=$S$2,$S$2,IF(Worksheet!J74=$S$3,$S$3,$S$1))</f>
        <v>5502A</v>
      </c>
      <c r="S79" s="54" t="str">
        <f t="shared" ca="1" si="110"/>
        <v>*</v>
      </c>
      <c r="T79" s="50" t="e">
        <f t="shared" si="84"/>
        <v>#N/A</v>
      </c>
      <c r="U79" s="55">
        <f>IF(Worksheet!V74="%",ABS(Worksheet!AC74),ABS(Worksheet!X74))</f>
        <v>0</v>
      </c>
      <c r="V79" s="121">
        <f>IF(Worksheet!V74="%",Worksheet!AD74,Worksheet!V74)</f>
        <v>0</v>
      </c>
      <c r="W79" s="55" t="str">
        <f>IF(Worksheet!V74="%","",IF(Worksheet!AC74&lt;&gt;"",Worksheet!AC74,""))</f>
        <v/>
      </c>
      <c r="X79" s="55" t="str">
        <f>IF(Worksheet!V74="%","",IF(Worksheet!AD74&lt;&gt;"",Worksheet!AD74,""))</f>
        <v/>
      </c>
      <c r="Y79" s="53" t="str">
        <f t="shared" si="85"/>
        <v/>
      </c>
      <c r="Z79" s="53" t="str">
        <f t="shared" si="80"/>
        <v>0</v>
      </c>
      <c r="AA79" s="53" t="str">
        <f t="shared" si="86"/>
        <v>DC</v>
      </c>
      <c r="AB79" s="53" t="str">
        <f t="shared" si="81"/>
        <v>DC0</v>
      </c>
      <c r="AC79" s="53" t="str">
        <f>IF(Worksheet!I74&lt;&gt;"",Worksheet!I74,"")</f>
        <v/>
      </c>
      <c r="AD79" s="53" t="str">
        <f t="shared" si="82"/>
        <v/>
      </c>
      <c r="AE79" s="104" t="str">
        <f t="shared" si="87"/>
        <v>DC0</v>
      </c>
      <c r="AF79" s="104" t="e">
        <f>HLOOKUP(AE79,$AH$10:BA79,COUNTIF($AE$7:AE79,"&lt;&gt;"&amp;""),FALSE)</f>
        <v>#N/A</v>
      </c>
      <c r="AG79" s="61" t="e">
        <f t="shared" si="88"/>
        <v>#N/A</v>
      </c>
      <c r="AH79" s="91" t="e">
        <f ca="1">VLOOKUP($AG79,INDIRECT(CONCATENATE($CS79,"!",VLOOKUP($CS79,$AG$3:AH$8,AH$2,FALSE))),1,TRUE)</f>
        <v>#N/A</v>
      </c>
      <c r="AI79" s="91" t="e">
        <f ca="1">VLOOKUP($AG79,INDIRECT(CONCATENATE($CS79,"!",VLOOKUP($CS79,$AG$3:AI$8,AI$2,FALSE))),1,TRUE)</f>
        <v>#N/A</v>
      </c>
      <c r="AJ79" s="91" t="e">
        <f ca="1">VLOOKUP($AG79,INDIRECT(CONCATENATE($CS79,"!",VLOOKUP($CS79,$AG$3:AJ$8,AJ$2,FALSE))),1,TRUE)</f>
        <v>#N/A</v>
      </c>
      <c r="AK79" s="91" t="e">
        <f ca="1">VLOOKUP($AG79,INDIRECT(CONCATENATE($CS79,"!",VLOOKUP($CS79,$AG$3:AK$8,AK$2,FALSE))),1,TRUE)</f>
        <v>#N/A</v>
      </c>
      <c r="AL79" s="91" t="e">
        <f ca="1">VLOOKUP($AG79,INDIRECT(CONCATENATE($CS79,"!",VLOOKUP($CS79,$AG$3:AL$8,AL$2,FALSE))),1,TRUE)</f>
        <v>#N/A</v>
      </c>
      <c r="AM79" s="91" t="e">
        <f ca="1">VLOOKUP($AG79,INDIRECT(CONCATENATE($CS79,"!",VLOOKUP($CS79,$AG$3:AM$8,AM$2,FALSE))),1,TRUE)</f>
        <v>#N/A</v>
      </c>
      <c r="AN79" s="91" t="e">
        <f ca="1">VLOOKUP($AG79,INDIRECT(CONCATENATE($CS79,"!",VLOOKUP($CS79,$AG$3:AN$8,AN$2,FALSE))),1,TRUE)</f>
        <v>#N/A</v>
      </c>
      <c r="AO79" s="91" t="e">
        <f ca="1">VLOOKUP($AG79,INDIRECT(CONCATENATE($CS79,"!",VLOOKUP($CS79,$AG$3:AO$8,AO$2,FALSE))),1,TRUE)</f>
        <v>#N/A</v>
      </c>
      <c r="AP79" s="91" t="e">
        <f ca="1">VLOOKUP($AG79,INDIRECT(CONCATENATE($CS79,"!",VLOOKUP($CS79,$AG$3:AP$8,AP$2,FALSE))),1,TRUE)</f>
        <v>#N/A</v>
      </c>
      <c r="AQ79" s="91" t="e">
        <f ca="1">VLOOKUP($AG79,INDIRECT(CONCATENATE($CS79,"!",VLOOKUP($CS79,$AG$3:AQ$8,AQ$2,FALSE))),1,TRUE)</f>
        <v>#N/A</v>
      </c>
      <c r="AR79" s="91" t="e">
        <f ca="1">VLOOKUP($AG79,INDIRECT(CONCATENATE($CS79,"!",VLOOKUP($CS79,$AG$3:AR$8,AR$2,FALSE))),1,TRUE)</f>
        <v>#N/A</v>
      </c>
      <c r="AS79" s="91" t="e">
        <f ca="1">VLOOKUP($AG79,INDIRECT(CONCATENATE($CS79,"!",VLOOKUP($CS79,$AG$3:AS$8,AS$2,FALSE))),1,TRUE)</f>
        <v>#N/A</v>
      </c>
      <c r="AT79" s="91" t="e">
        <f ca="1">VLOOKUP($AG79,INDIRECT(CONCATENATE($CS79,"!",VLOOKUP($CS79,$AG$3:AT$8,AT$2,FALSE))),1,TRUE)</f>
        <v>#N/A</v>
      </c>
      <c r="AU79" s="91" t="e">
        <f ca="1">VLOOKUP($AG79,INDIRECT(CONCATENATE($CS79,"!",VLOOKUP($CS79,$AG$3:AU$8,AU$2,FALSE))),1,TRUE)</f>
        <v>#N/A</v>
      </c>
      <c r="AV79" s="91" t="e">
        <f ca="1">VLOOKUP($AG79,INDIRECT(CONCATENATE($CS79,"!",VLOOKUP($CS79,$AG$3:AV$8,AV$2,FALSE))),1,TRUE)</f>
        <v>#N/A</v>
      </c>
      <c r="AW79" s="91" t="e">
        <f ca="1">VLOOKUP($AG79,INDIRECT(CONCATENATE($CS79,"!",VLOOKUP($CS79,$AG$3:AW$8,AW$2,FALSE))),1,TRUE)</f>
        <v>#N/A</v>
      </c>
      <c r="AX79" s="91" t="e">
        <f ca="1">VLOOKUP($AG79,INDIRECT(CONCATENATE($CS79,"!",VLOOKUP($CS79,$AG$3:AX$8,AX$2,FALSE))),1,TRUE)</f>
        <v>#N/A</v>
      </c>
      <c r="AY79" s="91" t="e">
        <f ca="1">VLOOKUP($AG79,INDIRECT(CONCATENATE($CS79,"!",VLOOKUP($CS79,$AG$3:AY$8,AY$2,FALSE))),1,TRUE)</f>
        <v>#N/A</v>
      </c>
      <c r="AZ79" s="91" t="e">
        <f ca="1">VLOOKUP($AG79,INDIRECT(CONCATENATE($CS79,"!",VLOOKUP($CS79,$AG$3:AZ$8,AZ$2,FALSE))),1,TRUE)</f>
        <v>#N/A</v>
      </c>
      <c r="BA79" s="91"/>
      <c r="BB79" s="57">
        <f t="shared" si="104"/>
        <v>1</v>
      </c>
      <c r="BC79" s="53">
        <f t="shared" si="104"/>
        <v>1</v>
      </c>
      <c r="BD79" s="53">
        <f t="shared" si="105"/>
        <v>1</v>
      </c>
      <c r="BE79" s="53">
        <f t="shared" si="105"/>
        <v>1</v>
      </c>
      <c r="BF79" s="53">
        <f t="shared" si="113"/>
        <v>1</v>
      </c>
      <c r="BG79" s="53">
        <f t="shared" si="114"/>
        <v>1</v>
      </c>
      <c r="BH79" s="53">
        <f t="shared" si="115"/>
        <v>1</v>
      </c>
      <c r="BI79" s="53">
        <f t="shared" si="106"/>
        <v>1</v>
      </c>
      <c r="BJ79" s="53">
        <f t="shared" si="106"/>
        <v>1</v>
      </c>
      <c r="BK79" s="53">
        <f t="shared" si="106"/>
        <v>1</v>
      </c>
      <c r="BL79" s="53">
        <f t="shared" si="106"/>
        <v>1</v>
      </c>
      <c r="BM79" s="53">
        <f t="shared" si="106"/>
        <v>1</v>
      </c>
      <c r="BN79" s="53">
        <f t="shared" si="106"/>
        <v>1</v>
      </c>
      <c r="BO79" s="53">
        <f t="shared" si="109"/>
        <v>1</v>
      </c>
      <c r="BP79" s="53">
        <f t="shared" si="109"/>
        <v>1</v>
      </c>
      <c r="BQ79" s="53">
        <f t="shared" si="109"/>
        <v>1</v>
      </c>
      <c r="BR79" s="53">
        <f t="shared" si="109"/>
        <v>1</v>
      </c>
      <c r="BS79" s="53">
        <f t="shared" si="116"/>
        <v>1</v>
      </c>
      <c r="BT79" s="53">
        <f t="shared" si="116"/>
        <v>1</v>
      </c>
      <c r="BV79" s="50" t="e">
        <f>HLOOKUP(AE79,$BB$10:BU79,COUNTIF($AE$7:AE79,"&lt;&gt;"&amp;""),FALSE)</f>
        <v>#N/A</v>
      </c>
      <c r="BW79" s="53">
        <f t="shared" si="117"/>
        <v>1</v>
      </c>
      <c r="BX79" s="50" t="str">
        <f t="shared" si="119"/>
        <v/>
      </c>
      <c r="BY79" s="105" t="str">
        <f ca="1">IF(OR(AE79=$BC$10,AE79=$BE$10,AE79=$BL$10,AE79=$BM$10,AE79=$BN$10),VLOOKUP(BX79,INDIRECT(CONCATENATE(CS79,"!",HLOOKUP(AE79,$CV$10:CZ79,DG79,FALSE))),1,TRUE),"")</f>
        <v/>
      </c>
      <c r="BZ79" s="91" t="e">
        <f t="shared" ca="1" si="89"/>
        <v>#N/A</v>
      </c>
      <c r="CA79" s="91" t="e">
        <f t="shared" ca="1" si="90"/>
        <v>#N/A</v>
      </c>
      <c r="CB79" s="91" t="e">
        <f t="shared" ca="1" si="91"/>
        <v>#N/A</v>
      </c>
      <c r="CC79" s="91" t="e">
        <f t="shared" ca="1" si="92"/>
        <v>#N/A</v>
      </c>
      <c r="CD79" s="91" t="e">
        <f t="shared" ca="1" si="93"/>
        <v>#VALUE!</v>
      </c>
      <c r="CE79" s="58">
        <f>Worksheet!L74</f>
        <v>0</v>
      </c>
      <c r="CF79" s="58">
        <f>Worksheet!M74</f>
        <v>0</v>
      </c>
      <c r="CG79" s="58">
        <f>Worksheet!N74</f>
        <v>0</v>
      </c>
      <c r="CH79" s="58">
        <f>Worksheet!O74</f>
        <v>0</v>
      </c>
      <c r="CI79" s="58">
        <f>Worksheet!P74</f>
        <v>0</v>
      </c>
      <c r="CJ79" s="120" t="e">
        <f t="shared" ca="1" si="94"/>
        <v>#VALUE!</v>
      </c>
      <c r="CK79" s="120" t="e">
        <f t="shared" ca="1" si="95"/>
        <v>#VALUE!</v>
      </c>
      <c r="CL79" s="120" t="e">
        <f t="shared" ca="1" si="96"/>
        <v>#VALUE!</v>
      </c>
      <c r="CM79" s="120" t="e">
        <f t="shared" ca="1" si="97"/>
        <v>#VALUE!</v>
      </c>
      <c r="CN79" s="120" t="e">
        <f t="shared" ca="1" si="98"/>
        <v>#VALUE!</v>
      </c>
      <c r="CO79" s="91" t="e">
        <f t="shared" ca="1" si="99"/>
        <v>#N/A</v>
      </c>
      <c r="CP79" s="92">
        <f>Worksheet!T74</f>
        <v>0</v>
      </c>
      <c r="CQ79" t="str">
        <f t="shared" si="100"/>
        <v>1</v>
      </c>
      <c r="CR79" s="103" t="e">
        <f t="shared" si="101"/>
        <v>#N/A</v>
      </c>
      <c r="CS79" t="str">
        <f t="shared" si="118"/>
        <v>Standard1</v>
      </c>
      <c r="CU79" s="99" t="str">
        <f t="shared" ca="1" si="102"/>
        <v>$B$4:$P$1376</v>
      </c>
      <c r="CV79" s="91" t="str">
        <f>VLOOKUP($CS79,$CU$3:CV$8,2,FALSE)</f>
        <v>$I$230:$I$439</v>
      </c>
      <c r="CW79" s="91" t="str">
        <f>VLOOKUP($CS79,$CU$3:CW$8,3,FALSE)</f>
        <v>$I$471:$I$735</v>
      </c>
      <c r="CX79" s="91" t="str">
        <f>VLOOKUP($CS79,$CU$3:CX$8,4,FALSE)</f>
        <v>$I$736:$I$826</v>
      </c>
      <c r="CY79" s="91" t="str">
        <f>VLOOKUP($CS79,$CU$3:CY$8,5,FALSE)</f>
        <v>$I$827:$I$891</v>
      </c>
      <c r="CZ79" s="91" t="str">
        <f>VLOOKUP($CS79,$CU$3:CZ$8,6,FALSE)</f>
        <v>$I$892:$I$960</v>
      </c>
      <c r="DA79" s="91" t="str">
        <f>VLOOKUP($CS79,$CU$3:DA$8,7,FALSE)</f>
        <v>$I$1055:$I$1066</v>
      </c>
      <c r="DB79" s="91" t="str">
        <f>VLOOKUP($CS79,$CU$3:DB$8,8,FALSE)</f>
        <v>$I$1043:$I$1054</v>
      </c>
      <c r="DC79" s="91" t="str">
        <f>VLOOKUP($CS79,$CU$3:DC$8,8,FALSE)</f>
        <v>$I$1043:$I$1054</v>
      </c>
      <c r="DD79" s="91" t="str">
        <f>VLOOKUP($CS79,$CU$3:DD$8,8,FALSE)</f>
        <v>$I$1043:$I$1054</v>
      </c>
      <c r="DE79" s="91" t="str">
        <f>VLOOKUP($CS79,$CU$3:DE$8,8,FALSE)</f>
        <v>$I$1043:$I$1054</v>
      </c>
      <c r="DF79" s="91" t="str">
        <f>VLOOKUP($CS79,$CU$3:DF$8,8,FALSE)</f>
        <v>$I$1043:$I$1054</v>
      </c>
      <c r="DG79">
        <f>COUNTIF($CV$10:CV79,"&lt;&gt;"&amp;"")</f>
        <v>70</v>
      </c>
      <c r="DI79" t="str">
        <f t="shared" si="103"/>
        <v/>
      </c>
      <c r="DJ79" t="e">
        <f t="shared" ca="1" si="83"/>
        <v>#N/A</v>
      </c>
    </row>
    <row r="80" spans="13:114" x14ac:dyDescent="0.25">
      <c r="M80">
        <f>Worksheet!Y75</f>
        <v>0</v>
      </c>
      <c r="N80">
        <f t="shared" ca="1" si="111"/>
        <v>0</v>
      </c>
      <c r="O80" s="159" t="str">
        <f t="shared" ca="1" si="112"/>
        <v>*</v>
      </c>
      <c r="Q80" s="53" t="e">
        <f t="shared" ca="1" si="108"/>
        <v>#N/A</v>
      </c>
      <c r="R80" t="str">
        <f>IF(Worksheet!J75=$S$2,$S$2,IF(Worksheet!J75=$S$3,$S$3,$S$1))</f>
        <v>5502A</v>
      </c>
      <c r="S80" s="54" t="str">
        <f t="shared" ca="1" si="110"/>
        <v>*</v>
      </c>
      <c r="T80" s="50" t="e">
        <f t="shared" si="84"/>
        <v>#N/A</v>
      </c>
      <c r="U80" s="55">
        <f>IF(Worksheet!V75="%",ABS(Worksheet!AC75),ABS(Worksheet!X75))</f>
        <v>0</v>
      </c>
      <c r="V80" s="121">
        <f>IF(Worksheet!V75="%",Worksheet!AD75,Worksheet!V75)</f>
        <v>0</v>
      </c>
      <c r="W80" s="55" t="str">
        <f>IF(Worksheet!V75="%","",IF(Worksheet!AC75&lt;&gt;"",Worksheet!AC75,""))</f>
        <v/>
      </c>
      <c r="X80" s="55" t="str">
        <f>IF(Worksheet!V75="%","",IF(Worksheet!AD75&lt;&gt;"",Worksheet!AD75,""))</f>
        <v/>
      </c>
      <c r="Y80" s="53" t="str">
        <f t="shared" si="85"/>
        <v/>
      </c>
      <c r="Z80" s="53" t="str">
        <f t="shared" si="80"/>
        <v>0</v>
      </c>
      <c r="AA80" s="53" t="str">
        <f t="shared" si="86"/>
        <v>DC</v>
      </c>
      <c r="AB80" s="53" t="str">
        <f t="shared" si="81"/>
        <v>DC0</v>
      </c>
      <c r="AC80" s="53" t="str">
        <f>IF(Worksheet!I75&lt;&gt;"",Worksheet!I75,"")</f>
        <v/>
      </c>
      <c r="AD80" s="53" t="str">
        <f t="shared" si="82"/>
        <v/>
      </c>
      <c r="AE80" s="104" t="str">
        <f t="shared" si="87"/>
        <v>DC0</v>
      </c>
      <c r="AF80" s="104" t="e">
        <f>HLOOKUP(AE80,$AH$10:BA80,COUNTIF($AE$7:AE80,"&lt;&gt;"&amp;""),FALSE)</f>
        <v>#N/A</v>
      </c>
      <c r="AG80" s="61" t="e">
        <f t="shared" si="88"/>
        <v>#N/A</v>
      </c>
      <c r="AH80" s="91" t="e">
        <f ca="1">VLOOKUP($AG80,INDIRECT(CONCATENATE($CS80,"!",VLOOKUP($CS80,$AG$3:AH$8,AH$2,FALSE))),1,TRUE)</f>
        <v>#N/A</v>
      </c>
      <c r="AI80" s="91" t="e">
        <f ca="1">VLOOKUP($AG80,INDIRECT(CONCATENATE($CS80,"!",VLOOKUP($CS80,$AG$3:AI$8,AI$2,FALSE))),1,TRUE)</f>
        <v>#N/A</v>
      </c>
      <c r="AJ80" s="91" t="e">
        <f ca="1">VLOOKUP($AG80,INDIRECT(CONCATENATE($CS80,"!",VLOOKUP($CS80,$AG$3:AJ$8,AJ$2,FALSE))),1,TRUE)</f>
        <v>#N/A</v>
      </c>
      <c r="AK80" s="91" t="e">
        <f ca="1">VLOOKUP($AG80,INDIRECT(CONCATENATE($CS80,"!",VLOOKUP($CS80,$AG$3:AK$8,AK$2,FALSE))),1,TRUE)</f>
        <v>#N/A</v>
      </c>
      <c r="AL80" s="91" t="e">
        <f ca="1">VLOOKUP($AG80,INDIRECT(CONCATENATE($CS80,"!",VLOOKUP($CS80,$AG$3:AL$8,AL$2,FALSE))),1,TRUE)</f>
        <v>#N/A</v>
      </c>
      <c r="AM80" s="91" t="e">
        <f ca="1">VLOOKUP($AG80,INDIRECT(CONCATENATE($CS80,"!",VLOOKUP($CS80,$AG$3:AM$8,AM$2,FALSE))),1,TRUE)</f>
        <v>#N/A</v>
      </c>
      <c r="AN80" s="91" t="e">
        <f ca="1">VLOOKUP($AG80,INDIRECT(CONCATENATE($CS80,"!",VLOOKUP($CS80,$AG$3:AN$8,AN$2,FALSE))),1,TRUE)</f>
        <v>#N/A</v>
      </c>
      <c r="AO80" s="91" t="e">
        <f ca="1">VLOOKUP($AG80,INDIRECT(CONCATENATE($CS80,"!",VLOOKUP($CS80,$AG$3:AO$8,AO$2,FALSE))),1,TRUE)</f>
        <v>#N/A</v>
      </c>
      <c r="AP80" s="91" t="e">
        <f ca="1">VLOOKUP($AG80,INDIRECT(CONCATENATE($CS80,"!",VLOOKUP($CS80,$AG$3:AP$8,AP$2,FALSE))),1,TRUE)</f>
        <v>#N/A</v>
      </c>
      <c r="AQ80" s="91" t="e">
        <f ca="1">VLOOKUP($AG80,INDIRECT(CONCATENATE($CS80,"!",VLOOKUP($CS80,$AG$3:AQ$8,AQ$2,FALSE))),1,TRUE)</f>
        <v>#N/A</v>
      </c>
      <c r="AR80" s="91" t="e">
        <f ca="1">VLOOKUP($AG80,INDIRECT(CONCATENATE($CS80,"!",VLOOKUP($CS80,$AG$3:AR$8,AR$2,FALSE))),1,TRUE)</f>
        <v>#N/A</v>
      </c>
      <c r="AS80" s="91" t="e">
        <f ca="1">VLOOKUP($AG80,INDIRECT(CONCATENATE($CS80,"!",VLOOKUP($CS80,$AG$3:AS$8,AS$2,FALSE))),1,TRUE)</f>
        <v>#N/A</v>
      </c>
      <c r="AT80" s="91" t="e">
        <f ca="1">VLOOKUP($AG80,INDIRECT(CONCATENATE($CS80,"!",VLOOKUP($CS80,$AG$3:AT$8,AT$2,FALSE))),1,TRUE)</f>
        <v>#N/A</v>
      </c>
      <c r="AU80" s="91" t="e">
        <f ca="1">VLOOKUP($AG80,INDIRECT(CONCATENATE($CS80,"!",VLOOKUP($CS80,$AG$3:AU$8,AU$2,FALSE))),1,TRUE)</f>
        <v>#N/A</v>
      </c>
      <c r="AV80" s="91" t="e">
        <f ca="1">VLOOKUP($AG80,INDIRECT(CONCATENATE($CS80,"!",VLOOKUP($CS80,$AG$3:AV$8,AV$2,FALSE))),1,TRUE)</f>
        <v>#N/A</v>
      </c>
      <c r="AW80" s="91" t="e">
        <f ca="1">VLOOKUP($AG80,INDIRECT(CONCATENATE($CS80,"!",VLOOKUP($CS80,$AG$3:AW$8,AW$2,FALSE))),1,TRUE)</f>
        <v>#N/A</v>
      </c>
      <c r="AX80" s="91" t="e">
        <f ca="1">VLOOKUP($AG80,INDIRECT(CONCATENATE($CS80,"!",VLOOKUP($CS80,$AG$3:AX$8,AX$2,FALSE))),1,TRUE)</f>
        <v>#N/A</v>
      </c>
      <c r="AY80" s="91" t="e">
        <f ca="1">VLOOKUP($AG80,INDIRECT(CONCATENATE($CS80,"!",VLOOKUP($CS80,$AG$3:AY$8,AY$2,FALSE))),1,TRUE)</f>
        <v>#N/A</v>
      </c>
      <c r="AZ80" s="91" t="e">
        <f ca="1">VLOOKUP($AG80,INDIRECT(CONCATENATE($CS80,"!",VLOOKUP($CS80,$AG$3:AZ$8,AZ$2,FALSE))),1,TRUE)</f>
        <v>#N/A</v>
      </c>
      <c r="BA80" s="91"/>
      <c r="BB80" s="57">
        <f t="shared" si="104"/>
        <v>1</v>
      </c>
      <c r="BC80" s="53">
        <f t="shared" si="104"/>
        <v>1</v>
      </c>
      <c r="BD80" s="53">
        <f t="shared" si="105"/>
        <v>1</v>
      </c>
      <c r="BE80" s="53">
        <f t="shared" si="105"/>
        <v>1</v>
      </c>
      <c r="BF80" s="53">
        <f t="shared" si="113"/>
        <v>1</v>
      </c>
      <c r="BG80" s="53">
        <f t="shared" si="114"/>
        <v>1</v>
      </c>
      <c r="BH80" s="53">
        <f t="shared" si="115"/>
        <v>1</v>
      </c>
      <c r="BI80" s="53">
        <f t="shared" si="106"/>
        <v>1</v>
      </c>
      <c r="BJ80" s="53">
        <f t="shared" si="106"/>
        <v>1</v>
      </c>
      <c r="BK80" s="53">
        <f t="shared" si="106"/>
        <v>1</v>
      </c>
      <c r="BL80" s="53">
        <f t="shared" si="106"/>
        <v>1</v>
      </c>
      <c r="BM80" s="53">
        <f t="shared" si="106"/>
        <v>1</v>
      </c>
      <c r="BN80" s="53">
        <f t="shared" si="106"/>
        <v>1</v>
      </c>
      <c r="BO80" s="53">
        <f t="shared" si="109"/>
        <v>1</v>
      </c>
      <c r="BP80" s="53">
        <f t="shared" si="109"/>
        <v>1</v>
      </c>
      <c r="BQ80" s="53">
        <f t="shared" si="109"/>
        <v>1</v>
      </c>
      <c r="BR80" s="53">
        <f t="shared" si="109"/>
        <v>1</v>
      </c>
      <c r="BS80" s="53">
        <f t="shared" si="116"/>
        <v>1</v>
      </c>
      <c r="BT80" s="53">
        <f t="shared" si="116"/>
        <v>1</v>
      </c>
      <c r="BV80" s="50" t="e">
        <f>HLOOKUP(AE80,$BB$10:BU80,COUNTIF($AE$7:AE80,"&lt;&gt;"&amp;""),FALSE)</f>
        <v>#N/A</v>
      </c>
      <c r="BW80" s="53">
        <f t="shared" si="117"/>
        <v>1</v>
      </c>
      <c r="BX80" s="50" t="str">
        <f t="shared" si="119"/>
        <v/>
      </c>
      <c r="BY80" s="105" t="str">
        <f ca="1">IF(OR(AE80=$BC$10,AE80=$BE$10,AE80=$BL$10,AE80=$BM$10,AE80=$BN$10),VLOOKUP(BX80,INDIRECT(CONCATENATE(CS80,"!",HLOOKUP(AE80,$CV$10:CZ80,DG80,FALSE))),1,TRUE),"")</f>
        <v/>
      </c>
      <c r="BZ80" s="91" t="e">
        <f t="shared" ca="1" si="89"/>
        <v>#N/A</v>
      </c>
      <c r="CA80" s="91" t="e">
        <f t="shared" ca="1" si="90"/>
        <v>#N/A</v>
      </c>
      <c r="CB80" s="91" t="e">
        <f t="shared" ca="1" si="91"/>
        <v>#N/A</v>
      </c>
      <c r="CC80" s="91" t="e">
        <f t="shared" ca="1" si="92"/>
        <v>#N/A</v>
      </c>
      <c r="CD80" s="91" t="e">
        <f t="shared" ca="1" si="93"/>
        <v>#VALUE!</v>
      </c>
      <c r="CE80" s="58">
        <f>Worksheet!L75</f>
        <v>0</v>
      </c>
      <c r="CF80" s="58">
        <f>Worksheet!M75</f>
        <v>0</v>
      </c>
      <c r="CG80" s="58">
        <f>Worksheet!N75</f>
        <v>0</v>
      </c>
      <c r="CH80" s="58">
        <f>Worksheet!O75</f>
        <v>0</v>
      </c>
      <c r="CI80" s="58">
        <f>Worksheet!P75</f>
        <v>0</v>
      </c>
      <c r="CJ80" s="120" t="e">
        <f t="shared" ca="1" si="94"/>
        <v>#VALUE!</v>
      </c>
      <c r="CK80" s="120" t="e">
        <f t="shared" ca="1" si="95"/>
        <v>#VALUE!</v>
      </c>
      <c r="CL80" s="120" t="e">
        <f t="shared" ca="1" si="96"/>
        <v>#VALUE!</v>
      </c>
      <c r="CM80" s="120" t="e">
        <f t="shared" ca="1" si="97"/>
        <v>#VALUE!</v>
      </c>
      <c r="CN80" s="120" t="e">
        <f t="shared" ca="1" si="98"/>
        <v>#VALUE!</v>
      </c>
      <c r="CO80" s="91" t="e">
        <f t="shared" ca="1" si="99"/>
        <v>#N/A</v>
      </c>
      <c r="CP80" s="92">
        <f>Worksheet!T75</f>
        <v>0</v>
      </c>
      <c r="CQ80" t="str">
        <f t="shared" si="100"/>
        <v>1</v>
      </c>
      <c r="CR80" s="103" t="e">
        <f t="shared" si="101"/>
        <v>#N/A</v>
      </c>
      <c r="CS80" t="str">
        <f t="shared" si="118"/>
        <v>Standard1</v>
      </c>
      <c r="CU80" s="99" t="str">
        <f t="shared" ca="1" si="102"/>
        <v>$B$4:$P$1376</v>
      </c>
      <c r="CV80" s="91" t="str">
        <f>VLOOKUP($CS80,$CU$3:CV$8,2,FALSE)</f>
        <v>$I$230:$I$439</v>
      </c>
      <c r="CW80" s="91" t="str">
        <f>VLOOKUP($CS80,$CU$3:CW$8,3,FALSE)</f>
        <v>$I$471:$I$735</v>
      </c>
      <c r="CX80" s="91" t="str">
        <f>VLOOKUP($CS80,$CU$3:CX$8,4,FALSE)</f>
        <v>$I$736:$I$826</v>
      </c>
      <c r="CY80" s="91" t="str">
        <f>VLOOKUP($CS80,$CU$3:CY$8,5,FALSE)</f>
        <v>$I$827:$I$891</v>
      </c>
      <c r="CZ80" s="91" t="str">
        <f>VLOOKUP($CS80,$CU$3:CZ$8,6,FALSE)</f>
        <v>$I$892:$I$960</v>
      </c>
      <c r="DA80" s="91" t="str">
        <f>VLOOKUP($CS80,$CU$3:DA$8,7,FALSE)</f>
        <v>$I$1055:$I$1066</v>
      </c>
      <c r="DB80" s="91" t="str">
        <f>VLOOKUP($CS80,$CU$3:DB$8,8,FALSE)</f>
        <v>$I$1043:$I$1054</v>
      </c>
      <c r="DC80" s="91" t="str">
        <f>VLOOKUP($CS80,$CU$3:DC$8,8,FALSE)</f>
        <v>$I$1043:$I$1054</v>
      </c>
      <c r="DD80" s="91" t="str">
        <f>VLOOKUP($CS80,$CU$3:DD$8,8,FALSE)</f>
        <v>$I$1043:$I$1054</v>
      </c>
      <c r="DE80" s="91" t="str">
        <f>VLOOKUP($CS80,$CU$3:DE$8,8,FALSE)</f>
        <v>$I$1043:$I$1054</v>
      </c>
      <c r="DF80" s="91" t="str">
        <f>VLOOKUP($CS80,$CU$3:DF$8,8,FALSE)</f>
        <v>$I$1043:$I$1054</v>
      </c>
      <c r="DG80">
        <f>COUNTIF($CV$10:CV80,"&lt;&gt;"&amp;"")</f>
        <v>71</v>
      </c>
      <c r="DI80" t="str">
        <f t="shared" si="103"/>
        <v/>
      </c>
      <c r="DJ80" t="e">
        <f t="shared" ca="1" si="83"/>
        <v>#N/A</v>
      </c>
    </row>
    <row r="81" spans="13:114" x14ac:dyDescent="0.25">
      <c r="M81">
        <f>Worksheet!Y76</f>
        <v>0</v>
      </c>
      <c r="N81">
        <f t="shared" ca="1" si="111"/>
        <v>0</v>
      </c>
      <c r="O81" s="159" t="str">
        <f t="shared" ca="1" si="112"/>
        <v>*</v>
      </c>
      <c r="Q81" s="53" t="e">
        <f t="shared" ca="1" si="108"/>
        <v>#N/A</v>
      </c>
      <c r="R81" t="str">
        <f>IF(Worksheet!J76=$S$2,$S$2,IF(Worksheet!J76=$S$3,$S$3,$S$1))</f>
        <v>5502A</v>
      </c>
      <c r="S81" s="54" t="str">
        <f t="shared" ca="1" si="110"/>
        <v>*</v>
      </c>
      <c r="T81" s="50" t="e">
        <f t="shared" si="84"/>
        <v>#N/A</v>
      </c>
      <c r="U81" s="55">
        <f>IF(Worksheet!V76="%",ABS(Worksheet!AC76),ABS(Worksheet!X76))</f>
        <v>0</v>
      </c>
      <c r="V81" s="121">
        <f>IF(Worksheet!V76="%",Worksheet!AD76,Worksheet!V76)</f>
        <v>0</v>
      </c>
      <c r="W81" s="55" t="str">
        <f>IF(Worksheet!V76="%","",IF(Worksheet!AC76&lt;&gt;"",Worksheet!AC76,""))</f>
        <v/>
      </c>
      <c r="X81" s="55" t="str">
        <f>IF(Worksheet!V76="%","",IF(Worksheet!AD76&lt;&gt;"",Worksheet!AD76,""))</f>
        <v/>
      </c>
      <c r="Y81" s="53" t="str">
        <f t="shared" si="85"/>
        <v/>
      </c>
      <c r="Z81" s="53" t="str">
        <f t="shared" si="80"/>
        <v>0</v>
      </c>
      <c r="AA81" s="53" t="str">
        <f t="shared" si="86"/>
        <v>DC</v>
      </c>
      <c r="AB81" s="53" t="str">
        <f t="shared" si="81"/>
        <v>DC0</v>
      </c>
      <c r="AC81" s="53" t="str">
        <f>IF(Worksheet!I76&lt;&gt;"",Worksheet!I76,"")</f>
        <v/>
      </c>
      <c r="AD81" s="53" t="str">
        <f t="shared" si="82"/>
        <v/>
      </c>
      <c r="AE81" s="104" t="str">
        <f t="shared" si="87"/>
        <v>DC0</v>
      </c>
      <c r="AF81" s="104" t="e">
        <f>HLOOKUP(AE81,$AH$10:BA81,COUNTIF($AE$7:AE81,"&lt;&gt;"&amp;""),FALSE)</f>
        <v>#N/A</v>
      </c>
      <c r="AG81" s="61" t="e">
        <f t="shared" si="88"/>
        <v>#N/A</v>
      </c>
      <c r="AH81" s="91" t="e">
        <f ca="1">VLOOKUP($AG81,INDIRECT(CONCATENATE($CS81,"!",VLOOKUP($CS81,$AG$3:AH$8,AH$2,FALSE))),1,TRUE)</f>
        <v>#N/A</v>
      </c>
      <c r="AI81" s="91" t="e">
        <f ca="1">VLOOKUP($AG81,INDIRECT(CONCATENATE($CS81,"!",VLOOKUP($CS81,$AG$3:AI$8,AI$2,FALSE))),1,TRUE)</f>
        <v>#N/A</v>
      </c>
      <c r="AJ81" s="91" t="e">
        <f ca="1">VLOOKUP($AG81,INDIRECT(CONCATENATE($CS81,"!",VLOOKUP($CS81,$AG$3:AJ$8,AJ$2,FALSE))),1,TRUE)</f>
        <v>#N/A</v>
      </c>
      <c r="AK81" s="91" t="e">
        <f ca="1">VLOOKUP($AG81,INDIRECT(CONCATENATE($CS81,"!",VLOOKUP($CS81,$AG$3:AK$8,AK$2,FALSE))),1,TRUE)</f>
        <v>#N/A</v>
      </c>
      <c r="AL81" s="91" t="e">
        <f ca="1">VLOOKUP($AG81,INDIRECT(CONCATENATE($CS81,"!",VLOOKUP($CS81,$AG$3:AL$8,AL$2,FALSE))),1,TRUE)</f>
        <v>#N/A</v>
      </c>
      <c r="AM81" s="91" t="e">
        <f ca="1">VLOOKUP($AG81,INDIRECT(CONCATENATE($CS81,"!",VLOOKUP($CS81,$AG$3:AM$8,AM$2,FALSE))),1,TRUE)</f>
        <v>#N/A</v>
      </c>
      <c r="AN81" s="91" t="e">
        <f ca="1">VLOOKUP($AG81,INDIRECT(CONCATENATE($CS81,"!",VLOOKUP($CS81,$AG$3:AN$8,AN$2,FALSE))),1,TRUE)</f>
        <v>#N/A</v>
      </c>
      <c r="AO81" s="91" t="e">
        <f ca="1">VLOOKUP($AG81,INDIRECT(CONCATENATE($CS81,"!",VLOOKUP($CS81,$AG$3:AO$8,AO$2,FALSE))),1,TRUE)</f>
        <v>#N/A</v>
      </c>
      <c r="AP81" s="91" t="e">
        <f ca="1">VLOOKUP($AG81,INDIRECT(CONCATENATE($CS81,"!",VLOOKUP($CS81,$AG$3:AP$8,AP$2,FALSE))),1,TRUE)</f>
        <v>#N/A</v>
      </c>
      <c r="AQ81" s="91" t="e">
        <f ca="1">VLOOKUP($AG81,INDIRECT(CONCATENATE($CS81,"!",VLOOKUP($CS81,$AG$3:AQ$8,AQ$2,FALSE))),1,TRUE)</f>
        <v>#N/A</v>
      </c>
      <c r="AR81" s="91" t="e">
        <f ca="1">VLOOKUP($AG81,INDIRECT(CONCATENATE($CS81,"!",VLOOKUP($CS81,$AG$3:AR$8,AR$2,FALSE))),1,TRUE)</f>
        <v>#N/A</v>
      </c>
      <c r="AS81" s="91" t="e">
        <f ca="1">VLOOKUP($AG81,INDIRECT(CONCATENATE($CS81,"!",VLOOKUP($CS81,$AG$3:AS$8,AS$2,FALSE))),1,TRUE)</f>
        <v>#N/A</v>
      </c>
      <c r="AT81" s="91" t="e">
        <f ca="1">VLOOKUP($AG81,INDIRECT(CONCATENATE($CS81,"!",VLOOKUP($CS81,$AG$3:AT$8,AT$2,FALSE))),1,TRUE)</f>
        <v>#N/A</v>
      </c>
      <c r="AU81" s="91" t="e">
        <f ca="1">VLOOKUP($AG81,INDIRECT(CONCATENATE($CS81,"!",VLOOKUP($CS81,$AG$3:AU$8,AU$2,FALSE))),1,TRUE)</f>
        <v>#N/A</v>
      </c>
      <c r="AV81" s="91" t="e">
        <f ca="1">VLOOKUP($AG81,INDIRECT(CONCATENATE($CS81,"!",VLOOKUP($CS81,$AG$3:AV$8,AV$2,FALSE))),1,TRUE)</f>
        <v>#N/A</v>
      </c>
      <c r="AW81" s="91" t="e">
        <f ca="1">VLOOKUP($AG81,INDIRECT(CONCATENATE($CS81,"!",VLOOKUP($CS81,$AG$3:AW$8,AW$2,FALSE))),1,TRUE)</f>
        <v>#N/A</v>
      </c>
      <c r="AX81" s="91" t="e">
        <f ca="1">VLOOKUP($AG81,INDIRECT(CONCATENATE($CS81,"!",VLOOKUP($CS81,$AG$3:AX$8,AX$2,FALSE))),1,TRUE)</f>
        <v>#N/A</v>
      </c>
      <c r="AY81" s="91" t="e">
        <f ca="1">VLOOKUP($AG81,INDIRECT(CONCATENATE($CS81,"!",VLOOKUP($CS81,$AG$3:AY$8,AY$2,FALSE))),1,TRUE)</f>
        <v>#N/A</v>
      </c>
      <c r="AZ81" s="91" t="e">
        <f ca="1">VLOOKUP($AG81,INDIRECT(CONCATENATE($CS81,"!",VLOOKUP($CS81,$AG$3:AZ$8,AZ$2,FALSE))),1,TRUE)</f>
        <v>#N/A</v>
      </c>
      <c r="BA81" s="91"/>
      <c r="BB81" s="57">
        <f t="shared" si="104"/>
        <v>1</v>
      </c>
      <c r="BC81" s="53">
        <f t="shared" si="104"/>
        <v>1</v>
      </c>
      <c r="BD81" s="53">
        <f t="shared" si="105"/>
        <v>1</v>
      </c>
      <c r="BE81" s="53">
        <f t="shared" si="105"/>
        <v>1</v>
      </c>
      <c r="BF81" s="53">
        <f t="shared" si="113"/>
        <v>1</v>
      </c>
      <c r="BG81" s="53">
        <f t="shared" si="114"/>
        <v>1</v>
      </c>
      <c r="BH81" s="53">
        <f t="shared" si="115"/>
        <v>1</v>
      </c>
      <c r="BI81" s="53">
        <f t="shared" si="106"/>
        <v>1</v>
      </c>
      <c r="BJ81" s="53">
        <f t="shared" si="106"/>
        <v>1</v>
      </c>
      <c r="BK81" s="53">
        <f t="shared" si="106"/>
        <v>1</v>
      </c>
      <c r="BL81" s="53">
        <f t="shared" si="106"/>
        <v>1</v>
      </c>
      <c r="BM81" s="53">
        <f t="shared" si="106"/>
        <v>1</v>
      </c>
      <c r="BN81" s="53">
        <f t="shared" si="106"/>
        <v>1</v>
      </c>
      <c r="BO81" s="53">
        <f t="shared" si="109"/>
        <v>1</v>
      </c>
      <c r="BP81" s="53">
        <f t="shared" si="109"/>
        <v>1</v>
      </c>
      <c r="BQ81" s="53">
        <f t="shared" si="109"/>
        <v>1</v>
      </c>
      <c r="BR81" s="53">
        <f t="shared" si="109"/>
        <v>1</v>
      </c>
      <c r="BS81" s="53">
        <f t="shared" si="116"/>
        <v>1</v>
      </c>
      <c r="BT81" s="53">
        <f t="shared" si="116"/>
        <v>1</v>
      </c>
      <c r="BV81" s="50" t="e">
        <f>HLOOKUP(AE81,$BB$10:BU81,COUNTIF($AE$7:AE81,"&lt;&gt;"&amp;""),FALSE)</f>
        <v>#N/A</v>
      </c>
      <c r="BW81" s="53">
        <f t="shared" si="117"/>
        <v>1</v>
      </c>
      <c r="BX81" s="50" t="str">
        <f t="shared" si="119"/>
        <v/>
      </c>
      <c r="BY81" s="105" t="str">
        <f ca="1">IF(OR(AE81=$BC$10,AE81=$BE$10,AE81=$BL$10,AE81=$BM$10,AE81=$BN$10),VLOOKUP(BX81,INDIRECT(CONCATENATE(CS81,"!",HLOOKUP(AE81,$CV$10:CZ81,DG81,FALSE))),1,TRUE),"")</f>
        <v/>
      </c>
      <c r="BZ81" s="91" t="e">
        <f t="shared" ca="1" si="89"/>
        <v>#N/A</v>
      </c>
      <c r="CA81" s="91" t="e">
        <f t="shared" ca="1" si="90"/>
        <v>#N/A</v>
      </c>
      <c r="CB81" s="91" t="e">
        <f t="shared" ca="1" si="91"/>
        <v>#N/A</v>
      </c>
      <c r="CC81" s="91" t="e">
        <f t="shared" ca="1" si="92"/>
        <v>#N/A</v>
      </c>
      <c r="CD81" s="91" t="e">
        <f t="shared" ca="1" si="93"/>
        <v>#VALUE!</v>
      </c>
      <c r="CE81" s="58">
        <f>Worksheet!L76</f>
        <v>0</v>
      </c>
      <c r="CF81" s="58">
        <f>Worksheet!M76</f>
        <v>0</v>
      </c>
      <c r="CG81" s="58">
        <f>Worksheet!N76</f>
        <v>0</v>
      </c>
      <c r="CH81" s="58">
        <f>Worksheet!O76</f>
        <v>0</v>
      </c>
      <c r="CI81" s="58">
        <f>Worksheet!P76</f>
        <v>0</v>
      </c>
      <c r="CJ81" s="120" t="e">
        <f t="shared" ca="1" si="94"/>
        <v>#VALUE!</v>
      </c>
      <c r="CK81" s="120" t="e">
        <f t="shared" ca="1" si="95"/>
        <v>#VALUE!</v>
      </c>
      <c r="CL81" s="120" t="e">
        <f t="shared" ca="1" si="96"/>
        <v>#VALUE!</v>
      </c>
      <c r="CM81" s="120" t="e">
        <f t="shared" ca="1" si="97"/>
        <v>#VALUE!</v>
      </c>
      <c r="CN81" s="120" t="e">
        <f t="shared" ca="1" si="98"/>
        <v>#VALUE!</v>
      </c>
      <c r="CO81" s="91" t="e">
        <f t="shared" ca="1" si="99"/>
        <v>#N/A</v>
      </c>
      <c r="CP81" s="92">
        <f>Worksheet!T76</f>
        <v>0</v>
      </c>
      <c r="CQ81" t="str">
        <f t="shared" si="100"/>
        <v>1</v>
      </c>
      <c r="CR81" s="103" t="e">
        <f t="shared" si="101"/>
        <v>#N/A</v>
      </c>
      <c r="CS81" t="str">
        <f t="shared" si="118"/>
        <v>Standard1</v>
      </c>
      <c r="CU81" s="99" t="str">
        <f t="shared" ca="1" si="102"/>
        <v>$B$4:$P$1376</v>
      </c>
      <c r="CV81" s="91" t="str">
        <f>VLOOKUP($CS81,$CU$3:CV$8,2,FALSE)</f>
        <v>$I$230:$I$439</v>
      </c>
      <c r="CW81" s="91" t="str">
        <f>VLOOKUP($CS81,$CU$3:CW$8,3,FALSE)</f>
        <v>$I$471:$I$735</v>
      </c>
      <c r="CX81" s="91" t="str">
        <f>VLOOKUP($CS81,$CU$3:CX$8,4,FALSE)</f>
        <v>$I$736:$I$826</v>
      </c>
      <c r="CY81" s="91" t="str">
        <f>VLOOKUP($CS81,$CU$3:CY$8,5,FALSE)</f>
        <v>$I$827:$I$891</v>
      </c>
      <c r="CZ81" s="91" t="str">
        <f>VLOOKUP($CS81,$CU$3:CZ$8,6,FALSE)</f>
        <v>$I$892:$I$960</v>
      </c>
      <c r="DA81" s="91" t="str">
        <f>VLOOKUP($CS81,$CU$3:DA$8,7,FALSE)</f>
        <v>$I$1055:$I$1066</v>
      </c>
      <c r="DB81" s="91" t="str">
        <f>VLOOKUP($CS81,$CU$3:DB$8,8,FALSE)</f>
        <v>$I$1043:$I$1054</v>
      </c>
      <c r="DC81" s="91" t="str">
        <f>VLOOKUP($CS81,$CU$3:DC$8,8,FALSE)</f>
        <v>$I$1043:$I$1054</v>
      </c>
      <c r="DD81" s="91" t="str">
        <f>VLOOKUP($CS81,$CU$3:DD$8,8,FALSE)</f>
        <v>$I$1043:$I$1054</v>
      </c>
      <c r="DE81" s="91" t="str">
        <f>VLOOKUP($CS81,$CU$3:DE$8,8,FALSE)</f>
        <v>$I$1043:$I$1054</v>
      </c>
      <c r="DF81" s="91" t="str">
        <f>VLOOKUP($CS81,$CU$3:DF$8,8,FALSE)</f>
        <v>$I$1043:$I$1054</v>
      </c>
      <c r="DG81">
        <f>COUNTIF($CV$10:CV81,"&lt;&gt;"&amp;"")</f>
        <v>72</v>
      </c>
      <c r="DI81" t="str">
        <f t="shared" si="103"/>
        <v/>
      </c>
      <c r="DJ81" t="e">
        <f t="shared" ca="1" si="83"/>
        <v>#N/A</v>
      </c>
    </row>
    <row r="82" spans="13:114" x14ac:dyDescent="0.25">
      <c r="M82">
        <f>Worksheet!Y77</f>
        <v>0</v>
      </c>
      <c r="N82">
        <f t="shared" ca="1" si="111"/>
        <v>0</v>
      </c>
      <c r="O82" s="159" t="str">
        <f t="shared" ca="1" si="112"/>
        <v>*</v>
      </c>
      <c r="Q82" s="53" t="e">
        <f t="shared" ca="1" si="108"/>
        <v>#N/A</v>
      </c>
      <c r="R82" t="str">
        <f>IF(Worksheet!J77=$S$2,$S$2,IF(Worksheet!J77=$S$3,$S$3,$S$1))</f>
        <v>5502A</v>
      </c>
      <c r="S82" s="54" t="str">
        <f t="shared" ca="1" si="110"/>
        <v>*</v>
      </c>
      <c r="T82" s="50" t="e">
        <f t="shared" si="84"/>
        <v>#N/A</v>
      </c>
      <c r="U82" s="55">
        <f>IF(Worksheet!V77="%",ABS(Worksheet!AC77),ABS(Worksheet!X77))</f>
        <v>0</v>
      </c>
      <c r="V82" s="121">
        <f>IF(Worksheet!V77="%",Worksheet!AD77,Worksheet!V77)</f>
        <v>0</v>
      </c>
      <c r="W82" s="55" t="str">
        <f>IF(Worksheet!V77="%","",IF(Worksheet!AC77&lt;&gt;"",Worksheet!AC77,""))</f>
        <v/>
      </c>
      <c r="X82" s="55" t="str">
        <f>IF(Worksheet!V77="%","",IF(Worksheet!AD77&lt;&gt;"",Worksheet!AD77,""))</f>
        <v/>
      </c>
      <c r="Y82" s="53" t="str">
        <f t="shared" si="85"/>
        <v/>
      </c>
      <c r="Z82" s="53" t="str">
        <f t="shared" si="80"/>
        <v>0</v>
      </c>
      <c r="AA82" s="53" t="str">
        <f t="shared" si="86"/>
        <v>DC</v>
      </c>
      <c r="AB82" s="53" t="str">
        <f t="shared" si="81"/>
        <v>DC0</v>
      </c>
      <c r="AC82" s="53" t="str">
        <f>IF(Worksheet!I77&lt;&gt;"",Worksheet!I77,"")</f>
        <v/>
      </c>
      <c r="AD82" s="53" t="str">
        <f t="shared" si="82"/>
        <v/>
      </c>
      <c r="AE82" s="104" t="str">
        <f t="shared" si="87"/>
        <v>DC0</v>
      </c>
      <c r="AF82" s="104" t="e">
        <f>HLOOKUP(AE82,$AH$10:BA82,COUNTIF($AE$7:AE82,"&lt;&gt;"&amp;""),FALSE)</f>
        <v>#N/A</v>
      </c>
      <c r="AG82" s="61" t="e">
        <f t="shared" si="88"/>
        <v>#N/A</v>
      </c>
      <c r="AH82" s="91" t="e">
        <f ca="1">VLOOKUP($AG82,INDIRECT(CONCATENATE($CS82,"!",VLOOKUP($CS82,$AG$3:AH$8,AH$2,FALSE))),1,TRUE)</f>
        <v>#N/A</v>
      </c>
      <c r="AI82" s="91" t="e">
        <f ca="1">VLOOKUP($AG82,INDIRECT(CONCATENATE($CS82,"!",VLOOKUP($CS82,$AG$3:AI$8,AI$2,FALSE))),1,TRUE)</f>
        <v>#N/A</v>
      </c>
      <c r="AJ82" s="91" t="e">
        <f ca="1">VLOOKUP($AG82,INDIRECT(CONCATENATE($CS82,"!",VLOOKUP($CS82,$AG$3:AJ$8,AJ$2,FALSE))),1,TRUE)</f>
        <v>#N/A</v>
      </c>
      <c r="AK82" s="91" t="e">
        <f ca="1">VLOOKUP($AG82,INDIRECT(CONCATENATE($CS82,"!",VLOOKUP($CS82,$AG$3:AK$8,AK$2,FALSE))),1,TRUE)</f>
        <v>#N/A</v>
      </c>
      <c r="AL82" s="91" t="e">
        <f ca="1">VLOOKUP($AG82,INDIRECT(CONCATENATE($CS82,"!",VLOOKUP($CS82,$AG$3:AL$8,AL$2,FALSE))),1,TRUE)</f>
        <v>#N/A</v>
      </c>
      <c r="AM82" s="91" t="e">
        <f ca="1">VLOOKUP($AG82,INDIRECT(CONCATENATE($CS82,"!",VLOOKUP($CS82,$AG$3:AM$8,AM$2,FALSE))),1,TRUE)</f>
        <v>#N/A</v>
      </c>
      <c r="AN82" s="91" t="e">
        <f ca="1">VLOOKUP($AG82,INDIRECT(CONCATENATE($CS82,"!",VLOOKUP($CS82,$AG$3:AN$8,AN$2,FALSE))),1,TRUE)</f>
        <v>#N/A</v>
      </c>
      <c r="AO82" s="91" t="e">
        <f ca="1">VLOOKUP($AG82,INDIRECT(CONCATENATE($CS82,"!",VLOOKUP($CS82,$AG$3:AO$8,AO$2,FALSE))),1,TRUE)</f>
        <v>#N/A</v>
      </c>
      <c r="AP82" s="91" t="e">
        <f ca="1">VLOOKUP($AG82,INDIRECT(CONCATENATE($CS82,"!",VLOOKUP($CS82,$AG$3:AP$8,AP$2,FALSE))),1,TRUE)</f>
        <v>#N/A</v>
      </c>
      <c r="AQ82" s="91" t="e">
        <f ca="1">VLOOKUP($AG82,INDIRECT(CONCATENATE($CS82,"!",VLOOKUP($CS82,$AG$3:AQ$8,AQ$2,FALSE))),1,TRUE)</f>
        <v>#N/A</v>
      </c>
      <c r="AR82" s="91" t="e">
        <f ca="1">VLOOKUP($AG82,INDIRECT(CONCATENATE($CS82,"!",VLOOKUP($CS82,$AG$3:AR$8,AR$2,FALSE))),1,TRUE)</f>
        <v>#N/A</v>
      </c>
      <c r="AS82" s="91" t="e">
        <f ca="1">VLOOKUP($AG82,INDIRECT(CONCATENATE($CS82,"!",VLOOKUP($CS82,$AG$3:AS$8,AS$2,FALSE))),1,TRUE)</f>
        <v>#N/A</v>
      </c>
      <c r="AT82" s="91" t="e">
        <f ca="1">VLOOKUP($AG82,INDIRECT(CONCATENATE($CS82,"!",VLOOKUP($CS82,$AG$3:AT$8,AT$2,FALSE))),1,TRUE)</f>
        <v>#N/A</v>
      </c>
      <c r="AU82" s="91" t="e">
        <f ca="1">VLOOKUP($AG82,INDIRECT(CONCATENATE($CS82,"!",VLOOKUP($CS82,$AG$3:AU$8,AU$2,FALSE))),1,TRUE)</f>
        <v>#N/A</v>
      </c>
      <c r="AV82" s="91" t="e">
        <f ca="1">VLOOKUP($AG82,INDIRECT(CONCATENATE($CS82,"!",VLOOKUP($CS82,$AG$3:AV$8,AV$2,FALSE))),1,TRUE)</f>
        <v>#N/A</v>
      </c>
      <c r="AW82" s="91" t="e">
        <f ca="1">VLOOKUP($AG82,INDIRECT(CONCATENATE($CS82,"!",VLOOKUP($CS82,$AG$3:AW$8,AW$2,FALSE))),1,TRUE)</f>
        <v>#N/A</v>
      </c>
      <c r="AX82" s="91" t="e">
        <f ca="1">VLOOKUP($AG82,INDIRECT(CONCATENATE($CS82,"!",VLOOKUP($CS82,$AG$3:AX$8,AX$2,FALSE))),1,TRUE)</f>
        <v>#N/A</v>
      </c>
      <c r="AY82" s="91" t="e">
        <f ca="1">VLOOKUP($AG82,INDIRECT(CONCATENATE($CS82,"!",VLOOKUP($CS82,$AG$3:AY$8,AY$2,FALSE))),1,TRUE)</f>
        <v>#N/A</v>
      </c>
      <c r="AZ82" s="91" t="e">
        <f ca="1">VLOOKUP($AG82,INDIRECT(CONCATENATE($CS82,"!",VLOOKUP($CS82,$AG$3:AZ$8,AZ$2,FALSE))),1,TRUE)</f>
        <v>#N/A</v>
      </c>
      <c r="BA82" s="91"/>
      <c r="BB82" s="57">
        <f t="shared" si="104"/>
        <v>1</v>
      </c>
      <c r="BC82" s="53">
        <f t="shared" si="104"/>
        <v>1</v>
      </c>
      <c r="BD82" s="53">
        <f t="shared" si="105"/>
        <v>1</v>
      </c>
      <c r="BE82" s="53">
        <f t="shared" si="105"/>
        <v>1</v>
      </c>
      <c r="BF82" s="53">
        <f t="shared" si="113"/>
        <v>1</v>
      </c>
      <c r="BG82" s="53">
        <f t="shared" si="114"/>
        <v>1</v>
      </c>
      <c r="BH82" s="53">
        <f t="shared" si="115"/>
        <v>1</v>
      </c>
      <c r="BI82" s="53">
        <f t="shared" si="106"/>
        <v>1</v>
      </c>
      <c r="BJ82" s="53">
        <f t="shared" si="106"/>
        <v>1</v>
      </c>
      <c r="BK82" s="53">
        <f t="shared" si="106"/>
        <v>1</v>
      </c>
      <c r="BL82" s="53">
        <f t="shared" si="106"/>
        <v>1</v>
      </c>
      <c r="BM82" s="53">
        <f t="shared" si="106"/>
        <v>1</v>
      </c>
      <c r="BN82" s="53">
        <f t="shared" si="106"/>
        <v>1</v>
      </c>
      <c r="BO82" s="53">
        <f t="shared" si="109"/>
        <v>1</v>
      </c>
      <c r="BP82" s="53">
        <f t="shared" si="109"/>
        <v>1</v>
      </c>
      <c r="BQ82" s="53">
        <f t="shared" si="109"/>
        <v>1</v>
      </c>
      <c r="BR82" s="53">
        <f t="shared" si="109"/>
        <v>1</v>
      </c>
      <c r="BS82" s="53">
        <f t="shared" si="116"/>
        <v>1</v>
      </c>
      <c r="BT82" s="53">
        <f t="shared" si="116"/>
        <v>1</v>
      </c>
      <c r="BV82" s="50" t="e">
        <f>HLOOKUP(AE82,$BB$10:BU82,COUNTIF($AE$7:AE82,"&lt;&gt;"&amp;""),FALSE)</f>
        <v>#N/A</v>
      </c>
      <c r="BW82" s="53">
        <f t="shared" si="117"/>
        <v>1</v>
      </c>
      <c r="BX82" s="50" t="str">
        <f t="shared" si="119"/>
        <v/>
      </c>
      <c r="BY82" s="105" t="str">
        <f ca="1">IF(OR(AE82=$BC$10,AE82=$BE$10,AE82=$BL$10,AE82=$BM$10,AE82=$BN$10),VLOOKUP(BX82,INDIRECT(CONCATENATE(CS82,"!",HLOOKUP(AE82,$CV$10:CZ82,DG82,FALSE))),1,TRUE),"")</f>
        <v/>
      </c>
      <c r="BZ82" s="91" t="e">
        <f t="shared" ca="1" si="89"/>
        <v>#N/A</v>
      </c>
      <c r="CA82" s="91" t="e">
        <f t="shared" ca="1" si="90"/>
        <v>#N/A</v>
      </c>
      <c r="CB82" s="91" t="e">
        <f t="shared" ca="1" si="91"/>
        <v>#N/A</v>
      </c>
      <c r="CC82" s="91" t="e">
        <f t="shared" ca="1" si="92"/>
        <v>#N/A</v>
      </c>
      <c r="CD82" s="91" t="e">
        <f t="shared" ca="1" si="93"/>
        <v>#VALUE!</v>
      </c>
      <c r="CE82" s="58">
        <f>Worksheet!L77</f>
        <v>0</v>
      </c>
      <c r="CF82" s="58">
        <f>Worksheet!M77</f>
        <v>0</v>
      </c>
      <c r="CG82" s="58">
        <f>Worksheet!N77</f>
        <v>0</v>
      </c>
      <c r="CH82" s="58">
        <f>Worksheet!O77</f>
        <v>0</v>
      </c>
      <c r="CI82" s="58">
        <f>Worksheet!P77</f>
        <v>0</v>
      </c>
      <c r="CJ82" s="120" t="e">
        <f t="shared" ca="1" si="94"/>
        <v>#VALUE!</v>
      </c>
      <c r="CK82" s="120" t="e">
        <f t="shared" ca="1" si="95"/>
        <v>#VALUE!</v>
      </c>
      <c r="CL82" s="120" t="e">
        <f t="shared" ca="1" si="96"/>
        <v>#VALUE!</v>
      </c>
      <c r="CM82" s="120" t="e">
        <f t="shared" ca="1" si="97"/>
        <v>#VALUE!</v>
      </c>
      <c r="CN82" s="120" t="e">
        <f t="shared" ca="1" si="98"/>
        <v>#VALUE!</v>
      </c>
      <c r="CO82" s="91" t="e">
        <f t="shared" ca="1" si="99"/>
        <v>#N/A</v>
      </c>
      <c r="CP82" s="92">
        <f>Worksheet!T77</f>
        <v>0</v>
      </c>
      <c r="CQ82" t="str">
        <f t="shared" si="100"/>
        <v>1</v>
      </c>
      <c r="CR82" s="103" t="e">
        <f t="shared" si="101"/>
        <v>#N/A</v>
      </c>
      <c r="CS82" t="str">
        <f t="shared" si="118"/>
        <v>Standard1</v>
      </c>
      <c r="CU82" s="99" t="str">
        <f t="shared" ca="1" si="102"/>
        <v>$B$4:$P$1376</v>
      </c>
      <c r="CV82" s="91" t="str">
        <f>VLOOKUP($CS82,$CU$3:CV$8,2,FALSE)</f>
        <v>$I$230:$I$439</v>
      </c>
      <c r="CW82" s="91" t="str">
        <f>VLOOKUP($CS82,$CU$3:CW$8,3,FALSE)</f>
        <v>$I$471:$I$735</v>
      </c>
      <c r="CX82" s="91" t="str">
        <f>VLOOKUP($CS82,$CU$3:CX$8,4,FALSE)</f>
        <v>$I$736:$I$826</v>
      </c>
      <c r="CY82" s="91" t="str">
        <f>VLOOKUP($CS82,$CU$3:CY$8,5,FALSE)</f>
        <v>$I$827:$I$891</v>
      </c>
      <c r="CZ82" s="91" t="str">
        <f>VLOOKUP($CS82,$CU$3:CZ$8,6,FALSE)</f>
        <v>$I$892:$I$960</v>
      </c>
      <c r="DA82" s="91" t="str">
        <f>VLOOKUP($CS82,$CU$3:DA$8,7,FALSE)</f>
        <v>$I$1055:$I$1066</v>
      </c>
      <c r="DB82" s="91" t="str">
        <f>VLOOKUP($CS82,$CU$3:DB$8,8,FALSE)</f>
        <v>$I$1043:$I$1054</v>
      </c>
      <c r="DC82" s="91" t="str">
        <f>VLOOKUP($CS82,$CU$3:DC$8,8,FALSE)</f>
        <v>$I$1043:$I$1054</v>
      </c>
      <c r="DD82" s="91" t="str">
        <f>VLOOKUP($CS82,$CU$3:DD$8,8,FALSE)</f>
        <v>$I$1043:$I$1054</v>
      </c>
      <c r="DE82" s="91" t="str">
        <f>VLOOKUP($CS82,$CU$3:DE$8,8,FALSE)</f>
        <v>$I$1043:$I$1054</v>
      </c>
      <c r="DF82" s="91" t="str">
        <f>VLOOKUP($CS82,$CU$3:DF$8,8,FALSE)</f>
        <v>$I$1043:$I$1054</v>
      </c>
      <c r="DG82">
        <f>COUNTIF($CV$10:CV82,"&lt;&gt;"&amp;"")</f>
        <v>73</v>
      </c>
      <c r="DI82" t="str">
        <f t="shared" si="103"/>
        <v/>
      </c>
      <c r="DJ82" t="e">
        <f t="shared" ca="1" si="83"/>
        <v>#N/A</v>
      </c>
    </row>
    <row r="83" spans="13:114" x14ac:dyDescent="0.25">
      <c r="M83">
        <f>Worksheet!Y78</f>
        <v>0</v>
      </c>
      <c r="N83">
        <f t="shared" ca="1" si="111"/>
        <v>0</v>
      </c>
      <c r="O83" s="159" t="str">
        <f t="shared" ca="1" si="112"/>
        <v>*</v>
      </c>
      <c r="Q83" s="53" t="e">
        <f t="shared" ca="1" si="108"/>
        <v>#N/A</v>
      </c>
      <c r="R83" t="str">
        <f>IF(Worksheet!J78=$S$2,$S$2,IF(Worksheet!J78=$S$3,$S$3,$S$1))</f>
        <v>5502A</v>
      </c>
      <c r="S83" s="54" t="str">
        <f t="shared" ca="1" si="110"/>
        <v>*</v>
      </c>
      <c r="T83" s="50" t="e">
        <f t="shared" si="84"/>
        <v>#N/A</v>
      </c>
      <c r="U83" s="55">
        <f>IF(Worksheet!V78="%",ABS(Worksheet!AC78),ABS(Worksheet!X78))</f>
        <v>0</v>
      </c>
      <c r="V83" s="121">
        <f>IF(Worksheet!V78="%",Worksheet!AD78,Worksheet!V78)</f>
        <v>0</v>
      </c>
      <c r="W83" s="55" t="str">
        <f>IF(Worksheet!V78="%","",IF(Worksheet!AC78&lt;&gt;"",Worksheet!AC78,""))</f>
        <v/>
      </c>
      <c r="X83" s="55" t="str">
        <f>IF(Worksheet!V78="%","",IF(Worksheet!AD78&lt;&gt;"",Worksheet!AD78,""))</f>
        <v/>
      </c>
      <c r="Y83" s="53" t="str">
        <f t="shared" si="85"/>
        <v/>
      </c>
      <c r="Z83" s="53" t="str">
        <f t="shared" si="80"/>
        <v>0</v>
      </c>
      <c r="AA83" s="53" t="str">
        <f t="shared" si="86"/>
        <v>DC</v>
      </c>
      <c r="AB83" s="53" t="str">
        <f t="shared" si="81"/>
        <v>DC0</v>
      </c>
      <c r="AC83" s="53" t="str">
        <f>IF(Worksheet!I78&lt;&gt;"",Worksheet!I78,"")</f>
        <v/>
      </c>
      <c r="AD83" s="53" t="str">
        <f t="shared" si="82"/>
        <v/>
      </c>
      <c r="AE83" s="104" t="str">
        <f t="shared" si="87"/>
        <v>DC0</v>
      </c>
      <c r="AF83" s="104" t="e">
        <f>HLOOKUP(AE83,$AH$10:BA83,COUNTIF($AE$7:AE83,"&lt;&gt;"&amp;""),FALSE)</f>
        <v>#N/A</v>
      </c>
      <c r="AG83" s="61" t="e">
        <f t="shared" si="88"/>
        <v>#N/A</v>
      </c>
      <c r="AH83" s="91" t="e">
        <f ca="1">VLOOKUP($AG83,INDIRECT(CONCATENATE($CS83,"!",VLOOKUP($CS83,$AG$3:AH$8,AH$2,FALSE))),1,TRUE)</f>
        <v>#N/A</v>
      </c>
      <c r="AI83" s="91" t="e">
        <f ca="1">VLOOKUP($AG83,INDIRECT(CONCATENATE($CS83,"!",VLOOKUP($CS83,$AG$3:AI$8,AI$2,FALSE))),1,TRUE)</f>
        <v>#N/A</v>
      </c>
      <c r="AJ83" s="91" t="e">
        <f ca="1">VLOOKUP($AG83,INDIRECT(CONCATENATE($CS83,"!",VLOOKUP($CS83,$AG$3:AJ$8,AJ$2,FALSE))),1,TRUE)</f>
        <v>#N/A</v>
      </c>
      <c r="AK83" s="91" t="e">
        <f ca="1">VLOOKUP($AG83,INDIRECT(CONCATENATE($CS83,"!",VLOOKUP($CS83,$AG$3:AK$8,AK$2,FALSE))),1,TRUE)</f>
        <v>#N/A</v>
      </c>
      <c r="AL83" s="91" t="e">
        <f ca="1">VLOOKUP($AG83,INDIRECT(CONCATENATE($CS83,"!",VLOOKUP($CS83,$AG$3:AL$8,AL$2,FALSE))),1,TRUE)</f>
        <v>#N/A</v>
      </c>
      <c r="AM83" s="91" t="e">
        <f ca="1">VLOOKUP($AG83,INDIRECT(CONCATENATE($CS83,"!",VLOOKUP($CS83,$AG$3:AM$8,AM$2,FALSE))),1,TRUE)</f>
        <v>#N/A</v>
      </c>
      <c r="AN83" s="91" t="e">
        <f ca="1">VLOOKUP($AG83,INDIRECT(CONCATENATE($CS83,"!",VLOOKUP($CS83,$AG$3:AN$8,AN$2,FALSE))),1,TRUE)</f>
        <v>#N/A</v>
      </c>
      <c r="AO83" s="91" t="e">
        <f ca="1">VLOOKUP($AG83,INDIRECT(CONCATENATE($CS83,"!",VLOOKUP($CS83,$AG$3:AO$8,AO$2,FALSE))),1,TRUE)</f>
        <v>#N/A</v>
      </c>
      <c r="AP83" s="91" t="e">
        <f ca="1">VLOOKUP($AG83,INDIRECT(CONCATENATE($CS83,"!",VLOOKUP($CS83,$AG$3:AP$8,AP$2,FALSE))),1,TRUE)</f>
        <v>#N/A</v>
      </c>
      <c r="AQ83" s="91" t="e">
        <f ca="1">VLOOKUP($AG83,INDIRECT(CONCATENATE($CS83,"!",VLOOKUP($CS83,$AG$3:AQ$8,AQ$2,FALSE))),1,TRUE)</f>
        <v>#N/A</v>
      </c>
      <c r="AR83" s="91" t="e">
        <f ca="1">VLOOKUP($AG83,INDIRECT(CONCATENATE($CS83,"!",VLOOKUP($CS83,$AG$3:AR$8,AR$2,FALSE))),1,TRUE)</f>
        <v>#N/A</v>
      </c>
      <c r="AS83" s="91" t="e">
        <f ca="1">VLOOKUP($AG83,INDIRECT(CONCATENATE($CS83,"!",VLOOKUP($CS83,$AG$3:AS$8,AS$2,FALSE))),1,TRUE)</f>
        <v>#N/A</v>
      </c>
      <c r="AT83" s="91" t="e">
        <f ca="1">VLOOKUP($AG83,INDIRECT(CONCATENATE($CS83,"!",VLOOKUP($CS83,$AG$3:AT$8,AT$2,FALSE))),1,TRUE)</f>
        <v>#N/A</v>
      </c>
      <c r="AU83" s="91" t="e">
        <f ca="1">VLOOKUP($AG83,INDIRECT(CONCATENATE($CS83,"!",VLOOKUP($CS83,$AG$3:AU$8,AU$2,FALSE))),1,TRUE)</f>
        <v>#N/A</v>
      </c>
      <c r="AV83" s="91" t="e">
        <f ca="1">VLOOKUP($AG83,INDIRECT(CONCATENATE($CS83,"!",VLOOKUP($CS83,$AG$3:AV$8,AV$2,FALSE))),1,TRUE)</f>
        <v>#N/A</v>
      </c>
      <c r="AW83" s="91" t="e">
        <f ca="1">VLOOKUP($AG83,INDIRECT(CONCATENATE($CS83,"!",VLOOKUP($CS83,$AG$3:AW$8,AW$2,FALSE))),1,TRUE)</f>
        <v>#N/A</v>
      </c>
      <c r="AX83" s="91" t="e">
        <f ca="1">VLOOKUP($AG83,INDIRECT(CONCATENATE($CS83,"!",VLOOKUP($CS83,$AG$3:AX$8,AX$2,FALSE))),1,TRUE)</f>
        <v>#N/A</v>
      </c>
      <c r="AY83" s="91" t="e">
        <f ca="1">VLOOKUP($AG83,INDIRECT(CONCATENATE($CS83,"!",VLOOKUP($CS83,$AG$3:AY$8,AY$2,FALSE))),1,TRUE)</f>
        <v>#N/A</v>
      </c>
      <c r="AZ83" s="91" t="e">
        <f ca="1">VLOOKUP($AG83,INDIRECT(CONCATENATE($CS83,"!",VLOOKUP($CS83,$AG$3:AZ$8,AZ$2,FALSE))),1,TRUE)</f>
        <v>#N/A</v>
      </c>
      <c r="BA83" s="91"/>
      <c r="BB83" s="57">
        <f t="shared" si="104"/>
        <v>1</v>
      </c>
      <c r="BC83" s="53">
        <f t="shared" si="104"/>
        <v>1</v>
      </c>
      <c r="BD83" s="53">
        <f t="shared" si="105"/>
        <v>1</v>
      </c>
      <c r="BE83" s="53">
        <f t="shared" si="105"/>
        <v>1</v>
      </c>
      <c r="BF83" s="53">
        <f t="shared" si="113"/>
        <v>1</v>
      </c>
      <c r="BG83" s="53">
        <f t="shared" si="114"/>
        <v>1</v>
      </c>
      <c r="BH83" s="53">
        <f t="shared" si="115"/>
        <v>1</v>
      </c>
      <c r="BI83" s="53">
        <f t="shared" si="106"/>
        <v>1</v>
      </c>
      <c r="BJ83" s="53">
        <f t="shared" si="106"/>
        <v>1</v>
      </c>
      <c r="BK83" s="53">
        <f t="shared" si="106"/>
        <v>1</v>
      </c>
      <c r="BL83" s="53">
        <f t="shared" si="106"/>
        <v>1</v>
      </c>
      <c r="BM83" s="53">
        <f t="shared" si="106"/>
        <v>1</v>
      </c>
      <c r="BN83" s="53">
        <f t="shared" si="106"/>
        <v>1</v>
      </c>
      <c r="BO83" s="53">
        <f t="shared" ref="BO83:BR92" si="120">IF($V83="mA",0.001,IF($V83="µA",0.000001,IF($V83="kA",1000,1)))</f>
        <v>1</v>
      </c>
      <c r="BP83" s="53">
        <f t="shared" si="120"/>
        <v>1</v>
      </c>
      <c r="BQ83" s="53">
        <f t="shared" si="120"/>
        <v>1</v>
      </c>
      <c r="BR83" s="53">
        <f t="shared" si="120"/>
        <v>1</v>
      </c>
      <c r="BS83" s="53">
        <f t="shared" si="116"/>
        <v>1</v>
      </c>
      <c r="BT83" s="53">
        <f t="shared" si="116"/>
        <v>1</v>
      </c>
      <c r="BV83" s="50" t="e">
        <f>HLOOKUP(AE83,$BB$10:BU83,COUNTIF($AE$7:AE83,"&lt;&gt;"&amp;""),FALSE)</f>
        <v>#N/A</v>
      </c>
      <c r="BW83" s="53">
        <f t="shared" si="117"/>
        <v>1</v>
      </c>
      <c r="BX83" s="50" t="str">
        <f t="shared" si="119"/>
        <v/>
      </c>
      <c r="BY83" s="105" t="str">
        <f ca="1">IF(OR(AE83=$BC$10,AE83=$BE$10,AE83=$BL$10,AE83=$BM$10,AE83=$BN$10),VLOOKUP(BX83,INDIRECT(CONCATENATE(CS83,"!",HLOOKUP(AE83,$CV$10:CZ83,DG83,FALSE))),1,TRUE),"")</f>
        <v/>
      </c>
      <c r="BZ83" s="91" t="e">
        <f t="shared" ca="1" si="89"/>
        <v>#N/A</v>
      </c>
      <c r="CA83" s="91" t="e">
        <f t="shared" ca="1" si="90"/>
        <v>#N/A</v>
      </c>
      <c r="CB83" s="91" t="e">
        <f t="shared" ca="1" si="91"/>
        <v>#N/A</v>
      </c>
      <c r="CC83" s="91" t="e">
        <f t="shared" ca="1" si="92"/>
        <v>#N/A</v>
      </c>
      <c r="CD83" s="91" t="e">
        <f t="shared" ca="1" si="93"/>
        <v>#VALUE!</v>
      </c>
      <c r="CE83" s="58">
        <f>Worksheet!L78</f>
        <v>0</v>
      </c>
      <c r="CF83" s="58">
        <f>Worksheet!M78</f>
        <v>0</v>
      </c>
      <c r="CG83" s="58">
        <f>Worksheet!N78</f>
        <v>0</v>
      </c>
      <c r="CH83" s="58">
        <f>Worksheet!O78</f>
        <v>0</v>
      </c>
      <c r="CI83" s="58">
        <f>Worksheet!P78</f>
        <v>0</v>
      </c>
      <c r="CJ83" s="120" t="e">
        <f t="shared" ca="1" si="94"/>
        <v>#VALUE!</v>
      </c>
      <c r="CK83" s="120" t="e">
        <f t="shared" ca="1" si="95"/>
        <v>#VALUE!</v>
      </c>
      <c r="CL83" s="120" t="e">
        <f t="shared" ca="1" si="96"/>
        <v>#VALUE!</v>
      </c>
      <c r="CM83" s="120" t="e">
        <f t="shared" ca="1" si="97"/>
        <v>#VALUE!</v>
      </c>
      <c r="CN83" s="120" t="e">
        <f t="shared" ca="1" si="98"/>
        <v>#VALUE!</v>
      </c>
      <c r="CO83" s="91" t="e">
        <f t="shared" ca="1" si="99"/>
        <v>#N/A</v>
      </c>
      <c r="CP83" s="92">
        <f>Worksheet!T78</f>
        <v>0</v>
      </c>
      <c r="CQ83" t="str">
        <f t="shared" si="100"/>
        <v>1</v>
      </c>
      <c r="CR83" s="103" t="e">
        <f t="shared" si="101"/>
        <v>#N/A</v>
      </c>
      <c r="CS83" t="str">
        <f t="shared" si="118"/>
        <v>Standard1</v>
      </c>
      <c r="CU83" s="99" t="str">
        <f t="shared" ca="1" si="102"/>
        <v>$B$4:$P$1376</v>
      </c>
      <c r="CV83" s="91" t="str">
        <f>VLOOKUP($CS83,$CU$3:CV$8,2,FALSE)</f>
        <v>$I$230:$I$439</v>
      </c>
      <c r="CW83" s="91" t="str">
        <f>VLOOKUP($CS83,$CU$3:CW$8,3,FALSE)</f>
        <v>$I$471:$I$735</v>
      </c>
      <c r="CX83" s="91" t="str">
        <f>VLOOKUP($CS83,$CU$3:CX$8,4,FALSE)</f>
        <v>$I$736:$I$826</v>
      </c>
      <c r="CY83" s="91" t="str">
        <f>VLOOKUP($CS83,$CU$3:CY$8,5,FALSE)</f>
        <v>$I$827:$I$891</v>
      </c>
      <c r="CZ83" s="91" t="str">
        <f>VLOOKUP($CS83,$CU$3:CZ$8,6,FALSE)</f>
        <v>$I$892:$I$960</v>
      </c>
      <c r="DA83" s="91" t="str">
        <f>VLOOKUP($CS83,$CU$3:DA$8,7,FALSE)</f>
        <v>$I$1055:$I$1066</v>
      </c>
      <c r="DB83" s="91" t="str">
        <f>VLOOKUP($CS83,$CU$3:DB$8,8,FALSE)</f>
        <v>$I$1043:$I$1054</v>
      </c>
      <c r="DC83" s="91" t="str">
        <f>VLOOKUP($CS83,$CU$3:DC$8,8,FALSE)</f>
        <v>$I$1043:$I$1054</v>
      </c>
      <c r="DD83" s="91" t="str">
        <f>VLOOKUP($CS83,$CU$3:DD$8,8,FALSE)</f>
        <v>$I$1043:$I$1054</v>
      </c>
      <c r="DE83" s="91" t="str">
        <f>VLOOKUP($CS83,$CU$3:DE$8,8,FALSE)</f>
        <v>$I$1043:$I$1054</v>
      </c>
      <c r="DF83" s="91" t="str">
        <f>VLOOKUP($CS83,$CU$3:DF$8,8,FALSE)</f>
        <v>$I$1043:$I$1054</v>
      </c>
      <c r="DG83">
        <f>COUNTIF($CV$10:CV83,"&lt;&gt;"&amp;"")</f>
        <v>74</v>
      </c>
      <c r="DI83" t="str">
        <f t="shared" si="103"/>
        <v/>
      </c>
      <c r="DJ83" t="e">
        <f t="shared" ca="1" si="83"/>
        <v>#N/A</v>
      </c>
    </row>
    <row r="84" spans="13:114" x14ac:dyDescent="0.25">
      <c r="M84">
        <f>Worksheet!Y79</f>
        <v>0</v>
      </c>
      <c r="N84">
        <f t="shared" ca="1" si="111"/>
        <v>0</v>
      </c>
      <c r="O84" s="159" t="str">
        <f t="shared" ca="1" si="112"/>
        <v>*</v>
      </c>
      <c r="Q84" s="53" t="e">
        <f t="shared" ca="1" si="108"/>
        <v>#N/A</v>
      </c>
      <c r="R84" t="str">
        <f>IF(Worksheet!J79=$S$2,$S$2,IF(Worksheet!J79=$S$3,$S$3,$S$1))</f>
        <v>5502A</v>
      </c>
      <c r="S84" s="54" t="str">
        <f t="shared" ca="1" si="110"/>
        <v>*</v>
      </c>
      <c r="T84" s="50" t="e">
        <f t="shared" si="84"/>
        <v>#N/A</v>
      </c>
      <c r="U84" s="55">
        <f>IF(Worksheet!V79="%",ABS(Worksheet!AC79),ABS(Worksheet!X79))</f>
        <v>0</v>
      </c>
      <c r="V84" s="121">
        <f>IF(Worksheet!V79="%",Worksheet!AD79,Worksheet!V79)</f>
        <v>0</v>
      </c>
      <c r="W84" s="55" t="str">
        <f>IF(Worksheet!V79="%","",IF(Worksheet!AC79&lt;&gt;"",Worksheet!AC79,""))</f>
        <v/>
      </c>
      <c r="X84" s="55" t="str">
        <f>IF(Worksheet!V79="%","",IF(Worksheet!AD79&lt;&gt;"",Worksheet!AD79,""))</f>
        <v/>
      </c>
      <c r="Y84" s="53" t="str">
        <f t="shared" si="85"/>
        <v/>
      </c>
      <c r="Z84" s="53" t="str">
        <f t="shared" si="80"/>
        <v>0</v>
      </c>
      <c r="AA84" s="53" t="str">
        <f t="shared" si="86"/>
        <v>DC</v>
      </c>
      <c r="AB84" s="53" t="str">
        <f t="shared" si="81"/>
        <v>DC0</v>
      </c>
      <c r="AC84" s="53" t="str">
        <f>IF(Worksheet!I79&lt;&gt;"",Worksheet!I79,"")</f>
        <v/>
      </c>
      <c r="AD84" s="53" t="str">
        <f t="shared" si="82"/>
        <v/>
      </c>
      <c r="AE84" s="104" t="str">
        <f t="shared" si="87"/>
        <v>DC0</v>
      </c>
      <c r="AF84" s="104" t="e">
        <f>HLOOKUP(AE84,$AH$10:BA84,COUNTIF($AE$7:AE84,"&lt;&gt;"&amp;""),FALSE)</f>
        <v>#N/A</v>
      </c>
      <c r="AG84" s="61" t="e">
        <f t="shared" si="88"/>
        <v>#N/A</v>
      </c>
      <c r="AH84" s="91" t="e">
        <f ca="1">VLOOKUP($AG84,INDIRECT(CONCATENATE($CS84,"!",VLOOKUP($CS84,$AG$3:AH$8,AH$2,FALSE))),1,TRUE)</f>
        <v>#N/A</v>
      </c>
      <c r="AI84" s="91" t="e">
        <f ca="1">VLOOKUP($AG84,INDIRECT(CONCATENATE($CS84,"!",VLOOKUP($CS84,$AG$3:AI$8,AI$2,FALSE))),1,TRUE)</f>
        <v>#N/A</v>
      </c>
      <c r="AJ84" s="91" t="e">
        <f ca="1">VLOOKUP($AG84,INDIRECT(CONCATENATE($CS84,"!",VLOOKUP($CS84,$AG$3:AJ$8,AJ$2,FALSE))),1,TRUE)</f>
        <v>#N/A</v>
      </c>
      <c r="AK84" s="91" t="e">
        <f ca="1">VLOOKUP($AG84,INDIRECT(CONCATENATE($CS84,"!",VLOOKUP($CS84,$AG$3:AK$8,AK$2,FALSE))),1,TRUE)</f>
        <v>#N/A</v>
      </c>
      <c r="AL84" s="91" t="e">
        <f ca="1">VLOOKUP($AG84,INDIRECT(CONCATENATE($CS84,"!",VLOOKUP($CS84,$AG$3:AL$8,AL$2,FALSE))),1,TRUE)</f>
        <v>#N/A</v>
      </c>
      <c r="AM84" s="91" t="e">
        <f ca="1">VLOOKUP($AG84,INDIRECT(CONCATENATE($CS84,"!",VLOOKUP($CS84,$AG$3:AM$8,AM$2,FALSE))),1,TRUE)</f>
        <v>#N/A</v>
      </c>
      <c r="AN84" s="91" t="e">
        <f ca="1">VLOOKUP($AG84,INDIRECT(CONCATENATE($CS84,"!",VLOOKUP($CS84,$AG$3:AN$8,AN$2,FALSE))),1,TRUE)</f>
        <v>#N/A</v>
      </c>
      <c r="AO84" s="91" t="e">
        <f ca="1">VLOOKUP($AG84,INDIRECT(CONCATENATE($CS84,"!",VLOOKUP($CS84,$AG$3:AO$8,AO$2,FALSE))),1,TRUE)</f>
        <v>#N/A</v>
      </c>
      <c r="AP84" s="91" t="e">
        <f ca="1">VLOOKUP($AG84,INDIRECT(CONCATENATE($CS84,"!",VLOOKUP($CS84,$AG$3:AP$8,AP$2,FALSE))),1,TRUE)</f>
        <v>#N/A</v>
      </c>
      <c r="AQ84" s="91" t="e">
        <f ca="1">VLOOKUP($AG84,INDIRECT(CONCATENATE($CS84,"!",VLOOKUP($CS84,$AG$3:AQ$8,AQ$2,FALSE))),1,TRUE)</f>
        <v>#N/A</v>
      </c>
      <c r="AR84" s="91" t="e">
        <f ca="1">VLOOKUP($AG84,INDIRECT(CONCATENATE($CS84,"!",VLOOKUP($CS84,$AG$3:AR$8,AR$2,FALSE))),1,TRUE)</f>
        <v>#N/A</v>
      </c>
      <c r="AS84" s="91" t="e">
        <f ca="1">VLOOKUP($AG84,INDIRECT(CONCATENATE($CS84,"!",VLOOKUP($CS84,$AG$3:AS$8,AS$2,FALSE))),1,TRUE)</f>
        <v>#N/A</v>
      </c>
      <c r="AT84" s="91" t="e">
        <f ca="1">VLOOKUP($AG84,INDIRECT(CONCATENATE($CS84,"!",VLOOKUP($CS84,$AG$3:AT$8,AT$2,FALSE))),1,TRUE)</f>
        <v>#N/A</v>
      </c>
      <c r="AU84" s="91" t="e">
        <f ca="1">VLOOKUP($AG84,INDIRECT(CONCATENATE($CS84,"!",VLOOKUP($CS84,$AG$3:AU$8,AU$2,FALSE))),1,TRUE)</f>
        <v>#N/A</v>
      </c>
      <c r="AV84" s="91" t="e">
        <f ca="1">VLOOKUP($AG84,INDIRECT(CONCATENATE($CS84,"!",VLOOKUP($CS84,$AG$3:AV$8,AV$2,FALSE))),1,TRUE)</f>
        <v>#N/A</v>
      </c>
      <c r="AW84" s="91" t="e">
        <f ca="1">VLOOKUP($AG84,INDIRECT(CONCATENATE($CS84,"!",VLOOKUP($CS84,$AG$3:AW$8,AW$2,FALSE))),1,TRUE)</f>
        <v>#N/A</v>
      </c>
      <c r="AX84" s="91" t="e">
        <f ca="1">VLOOKUP($AG84,INDIRECT(CONCATENATE($CS84,"!",VLOOKUP($CS84,$AG$3:AX$8,AX$2,FALSE))),1,TRUE)</f>
        <v>#N/A</v>
      </c>
      <c r="AY84" s="91" t="e">
        <f ca="1">VLOOKUP($AG84,INDIRECT(CONCATENATE($CS84,"!",VLOOKUP($CS84,$AG$3:AY$8,AY$2,FALSE))),1,TRUE)</f>
        <v>#N/A</v>
      </c>
      <c r="AZ84" s="91" t="e">
        <f ca="1">VLOOKUP($AG84,INDIRECT(CONCATENATE($CS84,"!",VLOOKUP($CS84,$AG$3:AZ$8,AZ$2,FALSE))),1,TRUE)</f>
        <v>#N/A</v>
      </c>
      <c r="BA84" s="91"/>
      <c r="BB84" s="57">
        <f t="shared" si="104"/>
        <v>1</v>
      </c>
      <c r="BC84" s="53">
        <f t="shared" si="104"/>
        <v>1</v>
      </c>
      <c r="BD84" s="53">
        <f t="shared" si="105"/>
        <v>1</v>
      </c>
      <c r="BE84" s="53">
        <f t="shared" si="105"/>
        <v>1</v>
      </c>
      <c r="BF84" s="53">
        <f t="shared" si="113"/>
        <v>1</v>
      </c>
      <c r="BG84" s="53">
        <f t="shared" si="114"/>
        <v>1</v>
      </c>
      <c r="BH84" s="53">
        <f t="shared" si="115"/>
        <v>1</v>
      </c>
      <c r="BI84" s="53">
        <f t="shared" si="106"/>
        <v>1</v>
      </c>
      <c r="BJ84" s="53">
        <f t="shared" si="106"/>
        <v>1</v>
      </c>
      <c r="BK84" s="53">
        <f t="shared" si="106"/>
        <v>1</v>
      </c>
      <c r="BL84" s="53">
        <f t="shared" si="106"/>
        <v>1</v>
      </c>
      <c r="BM84" s="53">
        <f t="shared" si="106"/>
        <v>1</v>
      </c>
      <c r="BN84" s="53">
        <f t="shared" si="106"/>
        <v>1</v>
      </c>
      <c r="BO84" s="53">
        <f t="shared" si="120"/>
        <v>1</v>
      </c>
      <c r="BP84" s="53">
        <f t="shared" si="120"/>
        <v>1</v>
      </c>
      <c r="BQ84" s="53">
        <f t="shared" si="120"/>
        <v>1</v>
      </c>
      <c r="BR84" s="53">
        <f t="shared" si="120"/>
        <v>1</v>
      </c>
      <c r="BS84" s="53">
        <f t="shared" si="116"/>
        <v>1</v>
      </c>
      <c r="BT84" s="53">
        <f t="shared" si="116"/>
        <v>1</v>
      </c>
      <c r="BV84" s="50" t="e">
        <f>HLOOKUP(AE84,$BB$10:BU84,COUNTIF($AE$7:AE84,"&lt;&gt;"&amp;""),FALSE)</f>
        <v>#N/A</v>
      </c>
      <c r="BW84" s="53">
        <f t="shared" si="117"/>
        <v>1</v>
      </c>
      <c r="BX84" s="50" t="str">
        <f t="shared" si="119"/>
        <v/>
      </c>
      <c r="BY84" s="105" t="str">
        <f ca="1">IF(OR(AE84=$BC$10,AE84=$BE$10,AE84=$BL$10,AE84=$BM$10,AE84=$BN$10),VLOOKUP(BX84,INDIRECT(CONCATENATE(CS84,"!",HLOOKUP(AE84,$CV$10:CZ84,DG84,FALSE))),1,TRUE),"")</f>
        <v/>
      </c>
      <c r="BZ84" s="91" t="e">
        <f t="shared" ca="1" si="89"/>
        <v>#N/A</v>
      </c>
      <c r="CA84" s="91" t="e">
        <f t="shared" ca="1" si="90"/>
        <v>#N/A</v>
      </c>
      <c r="CB84" s="91" t="e">
        <f t="shared" ca="1" si="91"/>
        <v>#N/A</v>
      </c>
      <c r="CC84" s="91" t="e">
        <f t="shared" ca="1" si="92"/>
        <v>#N/A</v>
      </c>
      <c r="CD84" s="91" t="e">
        <f t="shared" ca="1" si="93"/>
        <v>#VALUE!</v>
      </c>
      <c r="CE84" s="58">
        <f>Worksheet!L79</f>
        <v>0</v>
      </c>
      <c r="CF84" s="58">
        <f>Worksheet!M79</f>
        <v>0</v>
      </c>
      <c r="CG84" s="58">
        <f>Worksheet!N79</f>
        <v>0</v>
      </c>
      <c r="CH84" s="58">
        <f>Worksheet!O79</f>
        <v>0</v>
      </c>
      <c r="CI84" s="58">
        <f>Worksheet!P79</f>
        <v>0</v>
      </c>
      <c r="CJ84" s="120" t="e">
        <f t="shared" ca="1" si="94"/>
        <v>#VALUE!</v>
      </c>
      <c r="CK84" s="120" t="e">
        <f t="shared" ca="1" si="95"/>
        <v>#VALUE!</v>
      </c>
      <c r="CL84" s="120" t="e">
        <f t="shared" ca="1" si="96"/>
        <v>#VALUE!</v>
      </c>
      <c r="CM84" s="120" t="e">
        <f t="shared" ca="1" si="97"/>
        <v>#VALUE!</v>
      </c>
      <c r="CN84" s="120" t="e">
        <f t="shared" ca="1" si="98"/>
        <v>#VALUE!</v>
      </c>
      <c r="CO84" s="91" t="e">
        <f t="shared" ca="1" si="99"/>
        <v>#N/A</v>
      </c>
      <c r="CP84" s="92">
        <f>Worksheet!T79</f>
        <v>0</v>
      </c>
      <c r="CQ84" t="str">
        <f t="shared" si="100"/>
        <v>1</v>
      </c>
      <c r="CR84" s="103" t="e">
        <f t="shared" si="101"/>
        <v>#N/A</v>
      </c>
      <c r="CS84" t="str">
        <f t="shared" si="118"/>
        <v>Standard1</v>
      </c>
      <c r="CU84" s="99" t="str">
        <f t="shared" ca="1" si="102"/>
        <v>$B$4:$P$1376</v>
      </c>
      <c r="CV84" s="91" t="str">
        <f>VLOOKUP($CS84,$CU$3:CV$8,2,FALSE)</f>
        <v>$I$230:$I$439</v>
      </c>
      <c r="CW84" s="91" t="str">
        <f>VLOOKUP($CS84,$CU$3:CW$8,3,FALSE)</f>
        <v>$I$471:$I$735</v>
      </c>
      <c r="CX84" s="91" t="str">
        <f>VLOOKUP($CS84,$CU$3:CX$8,4,FALSE)</f>
        <v>$I$736:$I$826</v>
      </c>
      <c r="CY84" s="91" t="str">
        <f>VLOOKUP($CS84,$CU$3:CY$8,5,FALSE)</f>
        <v>$I$827:$I$891</v>
      </c>
      <c r="CZ84" s="91" t="str">
        <f>VLOOKUP($CS84,$CU$3:CZ$8,6,FALSE)</f>
        <v>$I$892:$I$960</v>
      </c>
      <c r="DA84" s="91" t="str">
        <f>VLOOKUP($CS84,$CU$3:DA$8,7,FALSE)</f>
        <v>$I$1055:$I$1066</v>
      </c>
      <c r="DB84" s="91" t="str">
        <f>VLOOKUP($CS84,$CU$3:DB$8,8,FALSE)</f>
        <v>$I$1043:$I$1054</v>
      </c>
      <c r="DC84" s="91" t="str">
        <f>VLOOKUP($CS84,$CU$3:DC$8,8,FALSE)</f>
        <v>$I$1043:$I$1054</v>
      </c>
      <c r="DD84" s="91" t="str">
        <f>VLOOKUP($CS84,$CU$3:DD$8,8,FALSE)</f>
        <v>$I$1043:$I$1054</v>
      </c>
      <c r="DE84" s="91" t="str">
        <f>VLOOKUP($CS84,$CU$3:DE$8,8,FALSE)</f>
        <v>$I$1043:$I$1054</v>
      </c>
      <c r="DF84" s="91" t="str">
        <f>VLOOKUP($CS84,$CU$3:DF$8,8,FALSE)</f>
        <v>$I$1043:$I$1054</v>
      </c>
      <c r="DG84">
        <f>COUNTIF($CV$10:CV84,"&lt;&gt;"&amp;"")</f>
        <v>75</v>
      </c>
      <c r="DI84" t="str">
        <f t="shared" si="103"/>
        <v/>
      </c>
      <c r="DJ84" t="e">
        <f t="shared" ca="1" si="83"/>
        <v>#N/A</v>
      </c>
    </row>
    <row r="85" spans="13:114" x14ac:dyDescent="0.25">
      <c r="M85">
        <f>Worksheet!Y80</f>
        <v>0</v>
      </c>
      <c r="N85">
        <f t="shared" ca="1" si="111"/>
        <v>0</v>
      </c>
      <c r="O85" s="159" t="str">
        <f t="shared" ca="1" si="112"/>
        <v>*</v>
      </c>
      <c r="Q85" s="53" t="e">
        <f t="shared" ca="1" si="108"/>
        <v>#N/A</v>
      </c>
      <c r="R85" t="str">
        <f>IF(Worksheet!J80=$S$2,$S$2,IF(Worksheet!J80=$S$3,$S$3,$S$1))</f>
        <v>5502A</v>
      </c>
      <c r="S85" s="54" t="str">
        <f t="shared" ca="1" si="110"/>
        <v>*</v>
      </c>
      <c r="T85" s="50" t="e">
        <f t="shared" si="84"/>
        <v>#N/A</v>
      </c>
      <c r="U85" s="55">
        <f>IF(Worksheet!V80="%",ABS(Worksheet!AC80),ABS(Worksheet!X80))</f>
        <v>0</v>
      </c>
      <c r="V85" s="121">
        <f>IF(Worksheet!V80="%",Worksheet!AD80,Worksheet!V80)</f>
        <v>0</v>
      </c>
      <c r="W85" s="55" t="str">
        <f>IF(Worksheet!V80="%","",IF(Worksheet!AC80&lt;&gt;"",Worksheet!AC80,""))</f>
        <v/>
      </c>
      <c r="X85" s="55" t="str">
        <f>IF(Worksheet!V80="%","",IF(Worksheet!AD80&lt;&gt;"",Worksheet!AD80,""))</f>
        <v/>
      </c>
      <c r="Y85" s="53" t="str">
        <f t="shared" si="85"/>
        <v/>
      </c>
      <c r="Z85" s="53" t="str">
        <f t="shared" si="80"/>
        <v>0</v>
      </c>
      <c r="AA85" s="53" t="str">
        <f t="shared" si="86"/>
        <v>DC</v>
      </c>
      <c r="AB85" s="53" t="str">
        <f t="shared" si="81"/>
        <v>DC0</v>
      </c>
      <c r="AC85" s="53" t="str">
        <f>IF(Worksheet!I80&lt;&gt;"",Worksheet!I80,"")</f>
        <v/>
      </c>
      <c r="AD85" s="53" t="str">
        <f t="shared" si="82"/>
        <v/>
      </c>
      <c r="AE85" s="104" t="str">
        <f t="shared" si="87"/>
        <v>DC0</v>
      </c>
      <c r="AF85" s="104" t="e">
        <f>HLOOKUP(AE85,$AH$10:BA85,COUNTIF($AE$7:AE85,"&lt;&gt;"&amp;""),FALSE)</f>
        <v>#N/A</v>
      </c>
      <c r="AG85" s="61" t="e">
        <f t="shared" si="88"/>
        <v>#N/A</v>
      </c>
      <c r="AH85" s="91" t="e">
        <f ca="1">VLOOKUP($AG85,INDIRECT(CONCATENATE($CS85,"!",VLOOKUP($CS85,$AG$3:AH$8,AH$2,FALSE))),1,TRUE)</f>
        <v>#N/A</v>
      </c>
      <c r="AI85" s="91" t="e">
        <f ca="1">VLOOKUP($AG85,INDIRECT(CONCATENATE($CS85,"!",VLOOKUP($CS85,$AG$3:AI$8,AI$2,FALSE))),1,TRUE)</f>
        <v>#N/A</v>
      </c>
      <c r="AJ85" s="91" t="e">
        <f ca="1">VLOOKUP($AG85,INDIRECT(CONCATENATE($CS85,"!",VLOOKUP($CS85,$AG$3:AJ$8,AJ$2,FALSE))),1,TRUE)</f>
        <v>#N/A</v>
      </c>
      <c r="AK85" s="91" t="e">
        <f ca="1">VLOOKUP($AG85,INDIRECT(CONCATENATE($CS85,"!",VLOOKUP($CS85,$AG$3:AK$8,AK$2,FALSE))),1,TRUE)</f>
        <v>#N/A</v>
      </c>
      <c r="AL85" s="91" t="e">
        <f ca="1">VLOOKUP($AG85,INDIRECT(CONCATENATE($CS85,"!",VLOOKUP($CS85,$AG$3:AL$8,AL$2,FALSE))),1,TRUE)</f>
        <v>#N/A</v>
      </c>
      <c r="AM85" s="91" t="e">
        <f ca="1">VLOOKUP($AG85,INDIRECT(CONCATENATE($CS85,"!",VLOOKUP($CS85,$AG$3:AM$8,AM$2,FALSE))),1,TRUE)</f>
        <v>#N/A</v>
      </c>
      <c r="AN85" s="91" t="e">
        <f ca="1">VLOOKUP($AG85,INDIRECT(CONCATENATE($CS85,"!",VLOOKUP($CS85,$AG$3:AN$8,AN$2,FALSE))),1,TRUE)</f>
        <v>#N/A</v>
      </c>
      <c r="AO85" s="91" t="e">
        <f ca="1">VLOOKUP($AG85,INDIRECT(CONCATENATE($CS85,"!",VLOOKUP($CS85,$AG$3:AO$8,AO$2,FALSE))),1,TRUE)</f>
        <v>#N/A</v>
      </c>
      <c r="AP85" s="91" t="e">
        <f ca="1">VLOOKUP($AG85,INDIRECT(CONCATENATE($CS85,"!",VLOOKUP($CS85,$AG$3:AP$8,AP$2,FALSE))),1,TRUE)</f>
        <v>#N/A</v>
      </c>
      <c r="AQ85" s="91" t="e">
        <f ca="1">VLOOKUP($AG85,INDIRECT(CONCATENATE($CS85,"!",VLOOKUP($CS85,$AG$3:AQ$8,AQ$2,FALSE))),1,TRUE)</f>
        <v>#N/A</v>
      </c>
      <c r="AR85" s="91" t="e">
        <f ca="1">VLOOKUP($AG85,INDIRECT(CONCATENATE($CS85,"!",VLOOKUP($CS85,$AG$3:AR$8,AR$2,FALSE))),1,TRUE)</f>
        <v>#N/A</v>
      </c>
      <c r="AS85" s="91" t="e">
        <f ca="1">VLOOKUP($AG85,INDIRECT(CONCATENATE($CS85,"!",VLOOKUP($CS85,$AG$3:AS$8,AS$2,FALSE))),1,TRUE)</f>
        <v>#N/A</v>
      </c>
      <c r="AT85" s="91" t="e">
        <f ca="1">VLOOKUP($AG85,INDIRECT(CONCATENATE($CS85,"!",VLOOKUP($CS85,$AG$3:AT$8,AT$2,FALSE))),1,TRUE)</f>
        <v>#N/A</v>
      </c>
      <c r="AU85" s="91" t="e">
        <f ca="1">VLOOKUP($AG85,INDIRECT(CONCATENATE($CS85,"!",VLOOKUP($CS85,$AG$3:AU$8,AU$2,FALSE))),1,TRUE)</f>
        <v>#N/A</v>
      </c>
      <c r="AV85" s="91" t="e">
        <f ca="1">VLOOKUP($AG85,INDIRECT(CONCATENATE($CS85,"!",VLOOKUP($CS85,$AG$3:AV$8,AV$2,FALSE))),1,TRUE)</f>
        <v>#N/A</v>
      </c>
      <c r="AW85" s="91" t="e">
        <f ca="1">VLOOKUP($AG85,INDIRECT(CONCATENATE($CS85,"!",VLOOKUP($CS85,$AG$3:AW$8,AW$2,FALSE))),1,TRUE)</f>
        <v>#N/A</v>
      </c>
      <c r="AX85" s="91" t="e">
        <f ca="1">VLOOKUP($AG85,INDIRECT(CONCATENATE($CS85,"!",VLOOKUP($CS85,$AG$3:AX$8,AX$2,FALSE))),1,TRUE)</f>
        <v>#N/A</v>
      </c>
      <c r="AY85" s="91" t="e">
        <f ca="1">VLOOKUP($AG85,INDIRECT(CONCATENATE($CS85,"!",VLOOKUP($CS85,$AG$3:AY$8,AY$2,FALSE))),1,TRUE)</f>
        <v>#N/A</v>
      </c>
      <c r="AZ85" s="91" t="e">
        <f ca="1">VLOOKUP($AG85,INDIRECT(CONCATENATE($CS85,"!",VLOOKUP($CS85,$AG$3:AZ$8,AZ$2,FALSE))),1,TRUE)</f>
        <v>#N/A</v>
      </c>
      <c r="BA85" s="91"/>
      <c r="BB85" s="57">
        <f t="shared" si="104"/>
        <v>1</v>
      </c>
      <c r="BC85" s="53">
        <f t="shared" si="104"/>
        <v>1</v>
      </c>
      <c r="BD85" s="53">
        <f t="shared" si="105"/>
        <v>1</v>
      </c>
      <c r="BE85" s="53">
        <f t="shared" si="105"/>
        <v>1</v>
      </c>
      <c r="BF85" s="53">
        <f t="shared" si="113"/>
        <v>1</v>
      </c>
      <c r="BG85" s="53">
        <f t="shared" si="114"/>
        <v>1</v>
      </c>
      <c r="BH85" s="53">
        <f t="shared" si="115"/>
        <v>1</v>
      </c>
      <c r="BI85" s="53">
        <f t="shared" si="106"/>
        <v>1</v>
      </c>
      <c r="BJ85" s="53">
        <f t="shared" si="106"/>
        <v>1</v>
      </c>
      <c r="BK85" s="53">
        <f t="shared" si="106"/>
        <v>1</v>
      </c>
      <c r="BL85" s="53">
        <f t="shared" si="106"/>
        <v>1</v>
      </c>
      <c r="BM85" s="53">
        <f t="shared" si="106"/>
        <v>1</v>
      </c>
      <c r="BN85" s="53">
        <f t="shared" si="106"/>
        <v>1</v>
      </c>
      <c r="BO85" s="53">
        <f t="shared" si="120"/>
        <v>1</v>
      </c>
      <c r="BP85" s="53">
        <f t="shared" si="120"/>
        <v>1</v>
      </c>
      <c r="BQ85" s="53">
        <f t="shared" si="120"/>
        <v>1</v>
      </c>
      <c r="BR85" s="53">
        <f t="shared" si="120"/>
        <v>1</v>
      </c>
      <c r="BS85" s="53">
        <f t="shared" si="116"/>
        <v>1</v>
      </c>
      <c r="BT85" s="53">
        <f t="shared" si="116"/>
        <v>1</v>
      </c>
      <c r="BV85" s="50" t="e">
        <f>HLOOKUP(AE85,$BB$10:BU85,COUNTIF($AE$7:AE85,"&lt;&gt;"&amp;""),FALSE)</f>
        <v>#N/A</v>
      </c>
      <c r="BW85" s="53">
        <f t="shared" si="117"/>
        <v>1</v>
      </c>
      <c r="BX85" s="50" t="str">
        <f t="shared" si="119"/>
        <v/>
      </c>
      <c r="BY85" s="105" t="str">
        <f ca="1">IF(OR(AE85=$BC$10,AE85=$BE$10,AE85=$BL$10,AE85=$BM$10,AE85=$BN$10),VLOOKUP(BX85,INDIRECT(CONCATENATE(CS85,"!",HLOOKUP(AE85,$CV$10:CZ85,DG85,FALSE))),1,TRUE),"")</f>
        <v/>
      </c>
      <c r="BZ85" s="91" t="e">
        <f t="shared" ca="1" si="89"/>
        <v>#N/A</v>
      </c>
      <c r="CA85" s="91" t="e">
        <f t="shared" ca="1" si="90"/>
        <v>#N/A</v>
      </c>
      <c r="CB85" s="91" t="e">
        <f t="shared" ca="1" si="91"/>
        <v>#N/A</v>
      </c>
      <c r="CC85" s="91" t="e">
        <f t="shared" ca="1" si="92"/>
        <v>#N/A</v>
      </c>
      <c r="CD85" s="91" t="e">
        <f t="shared" ca="1" si="93"/>
        <v>#VALUE!</v>
      </c>
      <c r="CE85" s="58">
        <f>Worksheet!L80</f>
        <v>0</v>
      </c>
      <c r="CF85" s="58">
        <f>Worksheet!M80</f>
        <v>0</v>
      </c>
      <c r="CG85" s="58">
        <f>Worksheet!N80</f>
        <v>0</v>
      </c>
      <c r="CH85" s="58">
        <f>Worksheet!O80</f>
        <v>0</v>
      </c>
      <c r="CI85" s="58">
        <f>Worksheet!P80</f>
        <v>0</v>
      </c>
      <c r="CJ85" s="120" t="e">
        <f t="shared" ca="1" si="94"/>
        <v>#VALUE!</v>
      </c>
      <c r="CK85" s="120" t="e">
        <f t="shared" ca="1" si="95"/>
        <v>#VALUE!</v>
      </c>
      <c r="CL85" s="120" t="e">
        <f t="shared" ca="1" si="96"/>
        <v>#VALUE!</v>
      </c>
      <c r="CM85" s="120" t="e">
        <f t="shared" ca="1" si="97"/>
        <v>#VALUE!</v>
      </c>
      <c r="CN85" s="120" t="e">
        <f t="shared" ca="1" si="98"/>
        <v>#VALUE!</v>
      </c>
      <c r="CO85" s="91" t="e">
        <f t="shared" ca="1" si="99"/>
        <v>#N/A</v>
      </c>
      <c r="CP85" s="92">
        <f>Worksheet!T80</f>
        <v>0</v>
      </c>
      <c r="CQ85" t="str">
        <f t="shared" si="100"/>
        <v>1</v>
      </c>
      <c r="CR85" s="103" t="e">
        <f t="shared" si="101"/>
        <v>#N/A</v>
      </c>
      <c r="CS85" t="str">
        <f t="shared" si="118"/>
        <v>Standard1</v>
      </c>
      <c r="CU85" s="99" t="str">
        <f t="shared" ca="1" si="102"/>
        <v>$B$4:$P$1376</v>
      </c>
      <c r="CV85" s="91" t="str">
        <f>VLOOKUP($CS85,$CU$3:CV$8,2,FALSE)</f>
        <v>$I$230:$I$439</v>
      </c>
      <c r="CW85" s="91" t="str">
        <f>VLOOKUP($CS85,$CU$3:CW$8,3,FALSE)</f>
        <v>$I$471:$I$735</v>
      </c>
      <c r="CX85" s="91" t="str">
        <f>VLOOKUP($CS85,$CU$3:CX$8,4,FALSE)</f>
        <v>$I$736:$I$826</v>
      </c>
      <c r="CY85" s="91" t="str">
        <f>VLOOKUP($CS85,$CU$3:CY$8,5,FALSE)</f>
        <v>$I$827:$I$891</v>
      </c>
      <c r="CZ85" s="91" t="str">
        <f>VLOOKUP($CS85,$CU$3:CZ$8,6,FALSE)</f>
        <v>$I$892:$I$960</v>
      </c>
      <c r="DA85" s="91" t="str">
        <f>VLOOKUP($CS85,$CU$3:DA$8,7,FALSE)</f>
        <v>$I$1055:$I$1066</v>
      </c>
      <c r="DB85" s="91" t="str">
        <f>VLOOKUP($CS85,$CU$3:DB$8,8,FALSE)</f>
        <v>$I$1043:$I$1054</v>
      </c>
      <c r="DC85" s="91" t="str">
        <f>VLOOKUP($CS85,$CU$3:DC$8,8,FALSE)</f>
        <v>$I$1043:$I$1054</v>
      </c>
      <c r="DD85" s="91" t="str">
        <f>VLOOKUP($CS85,$CU$3:DD$8,8,FALSE)</f>
        <v>$I$1043:$I$1054</v>
      </c>
      <c r="DE85" s="91" t="str">
        <f>VLOOKUP($CS85,$CU$3:DE$8,8,FALSE)</f>
        <v>$I$1043:$I$1054</v>
      </c>
      <c r="DF85" s="91" t="str">
        <f>VLOOKUP($CS85,$CU$3:DF$8,8,FALSE)</f>
        <v>$I$1043:$I$1054</v>
      </c>
      <c r="DG85">
        <f>COUNTIF($CV$10:CV85,"&lt;&gt;"&amp;"")</f>
        <v>76</v>
      </c>
      <c r="DI85" t="str">
        <f t="shared" si="103"/>
        <v/>
      </c>
      <c r="DJ85" t="e">
        <f t="shared" ca="1" si="83"/>
        <v>#N/A</v>
      </c>
    </row>
    <row r="86" spans="13:114" x14ac:dyDescent="0.25">
      <c r="M86">
        <f>Worksheet!Y81</f>
        <v>0</v>
      </c>
      <c r="N86">
        <f t="shared" ca="1" si="111"/>
        <v>0</v>
      </c>
      <c r="O86" s="159" t="str">
        <f t="shared" ca="1" si="112"/>
        <v>*</v>
      </c>
      <c r="Q86" s="53" t="e">
        <f t="shared" ca="1" si="108"/>
        <v>#N/A</v>
      </c>
      <c r="R86" t="str">
        <f>IF(Worksheet!J81=$S$2,$S$2,IF(Worksheet!J81=$S$3,$S$3,$S$1))</f>
        <v>5502A</v>
      </c>
      <c r="S86" s="54" t="str">
        <f t="shared" ca="1" si="110"/>
        <v>*</v>
      </c>
      <c r="T86" s="50" t="e">
        <f t="shared" si="84"/>
        <v>#N/A</v>
      </c>
      <c r="U86" s="55">
        <f>IF(Worksheet!V81="%",ABS(Worksheet!AC81),ABS(Worksheet!X81))</f>
        <v>0</v>
      </c>
      <c r="V86" s="121">
        <f>IF(Worksheet!V81="%",Worksheet!AD81,Worksheet!V81)</f>
        <v>0</v>
      </c>
      <c r="W86" s="55" t="str">
        <f>IF(Worksheet!V81="%","",IF(Worksheet!AC81&lt;&gt;"",Worksheet!AC81,""))</f>
        <v/>
      </c>
      <c r="X86" s="55" t="str">
        <f>IF(Worksheet!V81="%","",IF(Worksheet!AD81&lt;&gt;"",Worksheet!AD81,""))</f>
        <v/>
      </c>
      <c r="Y86" s="53" t="str">
        <f t="shared" si="85"/>
        <v/>
      </c>
      <c r="Z86" s="53" t="str">
        <f t="shared" si="80"/>
        <v>0</v>
      </c>
      <c r="AA86" s="53" t="str">
        <f t="shared" si="86"/>
        <v>DC</v>
      </c>
      <c r="AB86" s="53" t="str">
        <f t="shared" si="81"/>
        <v>DC0</v>
      </c>
      <c r="AC86" s="53" t="str">
        <f>IF(Worksheet!I81&lt;&gt;"",Worksheet!I81,"")</f>
        <v/>
      </c>
      <c r="AD86" s="53" t="str">
        <f t="shared" si="82"/>
        <v/>
      </c>
      <c r="AE86" s="104" t="str">
        <f t="shared" si="87"/>
        <v>DC0</v>
      </c>
      <c r="AF86" s="104" t="e">
        <f>HLOOKUP(AE86,$AH$10:BA86,COUNTIF($AE$7:AE86,"&lt;&gt;"&amp;""),FALSE)</f>
        <v>#N/A</v>
      </c>
      <c r="AG86" s="61" t="e">
        <f t="shared" si="88"/>
        <v>#N/A</v>
      </c>
      <c r="AH86" s="91" t="e">
        <f ca="1">VLOOKUP($AG86,INDIRECT(CONCATENATE($CS86,"!",VLOOKUP($CS86,$AG$3:AH$8,AH$2,FALSE))),1,TRUE)</f>
        <v>#N/A</v>
      </c>
      <c r="AI86" s="91" t="e">
        <f ca="1">VLOOKUP($AG86,INDIRECT(CONCATENATE($CS86,"!",VLOOKUP($CS86,$AG$3:AI$8,AI$2,FALSE))),1,TRUE)</f>
        <v>#N/A</v>
      </c>
      <c r="AJ86" s="91" t="e">
        <f ca="1">VLOOKUP($AG86,INDIRECT(CONCATENATE($CS86,"!",VLOOKUP($CS86,$AG$3:AJ$8,AJ$2,FALSE))),1,TRUE)</f>
        <v>#N/A</v>
      </c>
      <c r="AK86" s="91" t="e">
        <f ca="1">VLOOKUP($AG86,INDIRECT(CONCATENATE($CS86,"!",VLOOKUP($CS86,$AG$3:AK$8,AK$2,FALSE))),1,TRUE)</f>
        <v>#N/A</v>
      </c>
      <c r="AL86" s="91" t="e">
        <f ca="1">VLOOKUP($AG86,INDIRECT(CONCATENATE($CS86,"!",VLOOKUP($CS86,$AG$3:AL$8,AL$2,FALSE))),1,TRUE)</f>
        <v>#N/A</v>
      </c>
      <c r="AM86" s="91" t="e">
        <f ca="1">VLOOKUP($AG86,INDIRECT(CONCATENATE($CS86,"!",VLOOKUP($CS86,$AG$3:AM$8,AM$2,FALSE))),1,TRUE)</f>
        <v>#N/A</v>
      </c>
      <c r="AN86" s="91" t="e">
        <f ca="1">VLOOKUP($AG86,INDIRECT(CONCATENATE($CS86,"!",VLOOKUP($CS86,$AG$3:AN$8,AN$2,FALSE))),1,TRUE)</f>
        <v>#N/A</v>
      </c>
      <c r="AO86" s="91" t="e">
        <f ca="1">VLOOKUP($AG86,INDIRECT(CONCATENATE($CS86,"!",VLOOKUP($CS86,$AG$3:AO$8,AO$2,FALSE))),1,TRUE)</f>
        <v>#N/A</v>
      </c>
      <c r="AP86" s="91" t="e">
        <f ca="1">VLOOKUP($AG86,INDIRECT(CONCATENATE($CS86,"!",VLOOKUP($CS86,$AG$3:AP$8,AP$2,FALSE))),1,TRUE)</f>
        <v>#N/A</v>
      </c>
      <c r="AQ86" s="91" t="e">
        <f ca="1">VLOOKUP($AG86,INDIRECT(CONCATENATE($CS86,"!",VLOOKUP($CS86,$AG$3:AQ$8,AQ$2,FALSE))),1,TRUE)</f>
        <v>#N/A</v>
      </c>
      <c r="AR86" s="91" t="e">
        <f ca="1">VLOOKUP($AG86,INDIRECT(CONCATENATE($CS86,"!",VLOOKUP($CS86,$AG$3:AR$8,AR$2,FALSE))),1,TRUE)</f>
        <v>#N/A</v>
      </c>
      <c r="AS86" s="91" t="e">
        <f ca="1">VLOOKUP($AG86,INDIRECT(CONCATENATE($CS86,"!",VLOOKUP($CS86,$AG$3:AS$8,AS$2,FALSE))),1,TRUE)</f>
        <v>#N/A</v>
      </c>
      <c r="AT86" s="91" t="e">
        <f ca="1">VLOOKUP($AG86,INDIRECT(CONCATENATE($CS86,"!",VLOOKUP($CS86,$AG$3:AT$8,AT$2,FALSE))),1,TRUE)</f>
        <v>#N/A</v>
      </c>
      <c r="AU86" s="91" t="e">
        <f ca="1">VLOOKUP($AG86,INDIRECT(CONCATENATE($CS86,"!",VLOOKUP($CS86,$AG$3:AU$8,AU$2,FALSE))),1,TRUE)</f>
        <v>#N/A</v>
      </c>
      <c r="AV86" s="91" t="e">
        <f ca="1">VLOOKUP($AG86,INDIRECT(CONCATENATE($CS86,"!",VLOOKUP($CS86,$AG$3:AV$8,AV$2,FALSE))),1,TRUE)</f>
        <v>#N/A</v>
      </c>
      <c r="AW86" s="91" t="e">
        <f ca="1">VLOOKUP($AG86,INDIRECT(CONCATENATE($CS86,"!",VLOOKUP($CS86,$AG$3:AW$8,AW$2,FALSE))),1,TRUE)</f>
        <v>#N/A</v>
      </c>
      <c r="AX86" s="91" t="e">
        <f ca="1">VLOOKUP($AG86,INDIRECT(CONCATENATE($CS86,"!",VLOOKUP($CS86,$AG$3:AX$8,AX$2,FALSE))),1,TRUE)</f>
        <v>#N/A</v>
      </c>
      <c r="AY86" s="91" t="e">
        <f ca="1">VLOOKUP($AG86,INDIRECT(CONCATENATE($CS86,"!",VLOOKUP($CS86,$AG$3:AY$8,AY$2,FALSE))),1,TRUE)</f>
        <v>#N/A</v>
      </c>
      <c r="AZ86" s="91" t="e">
        <f ca="1">VLOOKUP($AG86,INDIRECT(CONCATENATE($CS86,"!",VLOOKUP($CS86,$AG$3:AZ$8,AZ$2,FALSE))),1,TRUE)</f>
        <v>#N/A</v>
      </c>
      <c r="BA86" s="91"/>
      <c r="BB86" s="57">
        <f t="shared" si="104"/>
        <v>1</v>
      </c>
      <c r="BC86" s="53">
        <f t="shared" si="104"/>
        <v>1</v>
      </c>
      <c r="BD86" s="53">
        <f t="shared" si="105"/>
        <v>1</v>
      </c>
      <c r="BE86" s="53">
        <f t="shared" si="105"/>
        <v>1</v>
      </c>
      <c r="BF86" s="53">
        <f t="shared" si="113"/>
        <v>1</v>
      </c>
      <c r="BG86" s="53">
        <f t="shared" si="114"/>
        <v>1</v>
      </c>
      <c r="BH86" s="53">
        <f t="shared" si="115"/>
        <v>1</v>
      </c>
      <c r="BI86" s="53">
        <f t="shared" si="106"/>
        <v>1</v>
      </c>
      <c r="BJ86" s="53">
        <f t="shared" si="106"/>
        <v>1</v>
      </c>
      <c r="BK86" s="53">
        <f t="shared" si="106"/>
        <v>1</v>
      </c>
      <c r="BL86" s="53">
        <f t="shared" si="106"/>
        <v>1</v>
      </c>
      <c r="BM86" s="53">
        <f t="shared" si="106"/>
        <v>1</v>
      </c>
      <c r="BN86" s="53">
        <f t="shared" si="106"/>
        <v>1</v>
      </c>
      <c r="BO86" s="53">
        <f t="shared" si="120"/>
        <v>1</v>
      </c>
      <c r="BP86" s="53">
        <f t="shared" si="120"/>
        <v>1</v>
      </c>
      <c r="BQ86" s="53">
        <f t="shared" si="120"/>
        <v>1</v>
      </c>
      <c r="BR86" s="53">
        <f t="shared" si="120"/>
        <v>1</v>
      </c>
      <c r="BS86" s="53">
        <f t="shared" si="116"/>
        <v>1</v>
      </c>
      <c r="BT86" s="53">
        <f t="shared" si="116"/>
        <v>1</v>
      </c>
      <c r="BV86" s="50" t="e">
        <f>HLOOKUP(AE86,$BB$10:BU86,COUNTIF($AE$7:AE86,"&lt;&gt;"&amp;""),FALSE)</f>
        <v>#N/A</v>
      </c>
      <c r="BW86" s="53">
        <f t="shared" si="117"/>
        <v>1</v>
      </c>
      <c r="BX86" s="50" t="str">
        <f t="shared" si="119"/>
        <v/>
      </c>
      <c r="BY86" s="105" t="str">
        <f ca="1">IF(OR(AE86=$BC$10,AE86=$BE$10,AE86=$BL$10,AE86=$BM$10,AE86=$BN$10),VLOOKUP(BX86,INDIRECT(CONCATENATE(CS86,"!",HLOOKUP(AE86,$CV$10:CZ86,DG86,FALSE))),1,TRUE),"")</f>
        <v/>
      </c>
      <c r="BZ86" s="91" t="e">
        <f t="shared" ca="1" si="89"/>
        <v>#N/A</v>
      </c>
      <c r="CA86" s="91" t="e">
        <f t="shared" ca="1" si="90"/>
        <v>#N/A</v>
      </c>
      <c r="CB86" s="91" t="e">
        <f t="shared" ca="1" si="91"/>
        <v>#N/A</v>
      </c>
      <c r="CC86" s="91" t="e">
        <f t="shared" ca="1" si="92"/>
        <v>#N/A</v>
      </c>
      <c r="CD86" s="91" t="e">
        <f t="shared" ca="1" si="93"/>
        <v>#VALUE!</v>
      </c>
      <c r="CE86" s="58">
        <f>Worksheet!L81</f>
        <v>0</v>
      </c>
      <c r="CF86" s="58">
        <f>Worksheet!M81</f>
        <v>0</v>
      </c>
      <c r="CG86" s="58">
        <f>Worksheet!N81</f>
        <v>0</v>
      </c>
      <c r="CH86" s="58">
        <f>Worksheet!O81</f>
        <v>0</v>
      </c>
      <c r="CI86" s="58">
        <f>Worksheet!P81</f>
        <v>0</v>
      </c>
      <c r="CJ86" s="120" t="e">
        <f t="shared" ca="1" si="94"/>
        <v>#VALUE!</v>
      </c>
      <c r="CK86" s="120" t="e">
        <f t="shared" ca="1" si="95"/>
        <v>#VALUE!</v>
      </c>
      <c r="CL86" s="120" t="e">
        <f t="shared" ca="1" si="96"/>
        <v>#VALUE!</v>
      </c>
      <c r="CM86" s="120" t="e">
        <f t="shared" ca="1" si="97"/>
        <v>#VALUE!</v>
      </c>
      <c r="CN86" s="120" t="e">
        <f t="shared" ca="1" si="98"/>
        <v>#VALUE!</v>
      </c>
      <c r="CO86" s="91" t="e">
        <f t="shared" ca="1" si="99"/>
        <v>#N/A</v>
      </c>
      <c r="CP86" s="92">
        <f>Worksheet!T81</f>
        <v>0</v>
      </c>
      <c r="CQ86" t="str">
        <f t="shared" si="100"/>
        <v>1</v>
      </c>
      <c r="CR86" s="103" t="e">
        <f t="shared" si="101"/>
        <v>#N/A</v>
      </c>
      <c r="CS86" t="str">
        <f t="shared" si="118"/>
        <v>Standard1</v>
      </c>
      <c r="CU86" s="99" t="str">
        <f t="shared" ca="1" si="102"/>
        <v>$B$4:$P$1376</v>
      </c>
      <c r="CV86" s="91" t="str">
        <f>VLOOKUP($CS86,$CU$3:CV$8,2,FALSE)</f>
        <v>$I$230:$I$439</v>
      </c>
      <c r="CW86" s="91" t="str">
        <f>VLOOKUP($CS86,$CU$3:CW$8,3,FALSE)</f>
        <v>$I$471:$I$735</v>
      </c>
      <c r="CX86" s="91" t="str">
        <f>VLOOKUP($CS86,$CU$3:CX$8,4,FALSE)</f>
        <v>$I$736:$I$826</v>
      </c>
      <c r="CY86" s="91" t="str">
        <f>VLOOKUP($CS86,$CU$3:CY$8,5,FALSE)</f>
        <v>$I$827:$I$891</v>
      </c>
      <c r="CZ86" s="91" t="str">
        <f>VLOOKUP($CS86,$CU$3:CZ$8,6,FALSE)</f>
        <v>$I$892:$I$960</v>
      </c>
      <c r="DA86" s="91" t="str">
        <f>VLOOKUP($CS86,$CU$3:DA$8,7,FALSE)</f>
        <v>$I$1055:$I$1066</v>
      </c>
      <c r="DB86" s="91" t="str">
        <f>VLOOKUP($CS86,$CU$3:DB$8,8,FALSE)</f>
        <v>$I$1043:$I$1054</v>
      </c>
      <c r="DC86" s="91" t="str">
        <f>VLOOKUP($CS86,$CU$3:DC$8,8,FALSE)</f>
        <v>$I$1043:$I$1054</v>
      </c>
      <c r="DD86" s="91" t="str">
        <f>VLOOKUP($CS86,$CU$3:DD$8,8,FALSE)</f>
        <v>$I$1043:$I$1054</v>
      </c>
      <c r="DE86" s="91" t="str">
        <f>VLOOKUP($CS86,$CU$3:DE$8,8,FALSE)</f>
        <v>$I$1043:$I$1054</v>
      </c>
      <c r="DF86" s="91" t="str">
        <f>VLOOKUP($CS86,$CU$3:DF$8,8,FALSE)</f>
        <v>$I$1043:$I$1054</v>
      </c>
      <c r="DG86">
        <f>COUNTIF($CV$10:CV86,"&lt;&gt;"&amp;"")</f>
        <v>77</v>
      </c>
      <c r="DI86" t="str">
        <f t="shared" si="103"/>
        <v/>
      </c>
      <c r="DJ86" t="e">
        <f t="shared" ca="1" si="83"/>
        <v>#N/A</v>
      </c>
    </row>
    <row r="87" spans="13:114" x14ac:dyDescent="0.25">
      <c r="M87">
        <f>Worksheet!Y82</f>
        <v>0</v>
      </c>
      <c r="N87">
        <f t="shared" ca="1" si="111"/>
        <v>0</v>
      </c>
      <c r="O87" s="159" t="str">
        <f t="shared" ca="1" si="112"/>
        <v>*</v>
      </c>
      <c r="Q87" s="53" t="e">
        <f t="shared" ca="1" si="108"/>
        <v>#N/A</v>
      </c>
      <c r="R87" t="str">
        <f>IF(Worksheet!J82=$S$2,$S$2,IF(Worksheet!J82=$S$3,$S$3,$S$1))</f>
        <v>5502A</v>
      </c>
      <c r="S87" s="54" t="str">
        <f t="shared" ca="1" si="110"/>
        <v>*</v>
      </c>
      <c r="T87" s="50" t="e">
        <f t="shared" si="84"/>
        <v>#N/A</v>
      </c>
      <c r="U87" s="55">
        <f>IF(Worksheet!V82="%",ABS(Worksheet!AC82),ABS(Worksheet!X82))</f>
        <v>0</v>
      </c>
      <c r="V87" s="121">
        <f>IF(Worksheet!V82="%",Worksheet!AD82,Worksheet!V82)</f>
        <v>0</v>
      </c>
      <c r="W87" s="55" t="str">
        <f>IF(Worksheet!V82="%","",IF(Worksheet!AC82&lt;&gt;"",Worksheet!AC82,""))</f>
        <v/>
      </c>
      <c r="X87" s="55" t="str">
        <f>IF(Worksheet!V82="%","",IF(Worksheet!AD82&lt;&gt;"",Worksheet!AD82,""))</f>
        <v/>
      </c>
      <c r="Y87" s="53" t="str">
        <f t="shared" si="85"/>
        <v/>
      </c>
      <c r="Z87" s="53" t="str">
        <f t="shared" si="80"/>
        <v>0</v>
      </c>
      <c r="AA87" s="53" t="str">
        <f t="shared" si="86"/>
        <v>DC</v>
      </c>
      <c r="AB87" s="53" t="str">
        <f t="shared" si="81"/>
        <v>DC0</v>
      </c>
      <c r="AC87" s="53" t="str">
        <f>IF(Worksheet!I82&lt;&gt;"",Worksheet!I82,"")</f>
        <v/>
      </c>
      <c r="AD87" s="53" t="str">
        <f t="shared" si="82"/>
        <v/>
      </c>
      <c r="AE87" s="104" t="str">
        <f t="shared" si="87"/>
        <v>DC0</v>
      </c>
      <c r="AF87" s="104" t="e">
        <f>HLOOKUP(AE87,$AH$10:BA87,COUNTIF($AE$7:AE87,"&lt;&gt;"&amp;""),FALSE)</f>
        <v>#N/A</v>
      </c>
      <c r="AG87" s="61" t="e">
        <f t="shared" si="88"/>
        <v>#N/A</v>
      </c>
      <c r="AH87" s="91" t="e">
        <f ca="1">VLOOKUP($AG87,INDIRECT(CONCATENATE($CS87,"!",VLOOKUP($CS87,$AG$3:AH$8,AH$2,FALSE))),1,TRUE)</f>
        <v>#N/A</v>
      </c>
      <c r="AI87" s="91" t="e">
        <f ca="1">VLOOKUP($AG87,INDIRECT(CONCATENATE($CS87,"!",VLOOKUP($CS87,$AG$3:AI$8,AI$2,FALSE))),1,TRUE)</f>
        <v>#N/A</v>
      </c>
      <c r="AJ87" s="91" t="e">
        <f ca="1">VLOOKUP($AG87,INDIRECT(CONCATENATE($CS87,"!",VLOOKUP($CS87,$AG$3:AJ$8,AJ$2,FALSE))),1,TRUE)</f>
        <v>#N/A</v>
      </c>
      <c r="AK87" s="91" t="e">
        <f ca="1">VLOOKUP($AG87,INDIRECT(CONCATENATE($CS87,"!",VLOOKUP($CS87,$AG$3:AK$8,AK$2,FALSE))),1,TRUE)</f>
        <v>#N/A</v>
      </c>
      <c r="AL87" s="91" t="e">
        <f ca="1">VLOOKUP($AG87,INDIRECT(CONCATENATE($CS87,"!",VLOOKUP($CS87,$AG$3:AL$8,AL$2,FALSE))),1,TRUE)</f>
        <v>#N/A</v>
      </c>
      <c r="AM87" s="91" t="e">
        <f ca="1">VLOOKUP($AG87,INDIRECT(CONCATENATE($CS87,"!",VLOOKUP($CS87,$AG$3:AM$8,AM$2,FALSE))),1,TRUE)</f>
        <v>#N/A</v>
      </c>
      <c r="AN87" s="91" t="e">
        <f ca="1">VLOOKUP($AG87,INDIRECT(CONCATENATE($CS87,"!",VLOOKUP($CS87,$AG$3:AN$8,AN$2,FALSE))),1,TRUE)</f>
        <v>#N/A</v>
      </c>
      <c r="AO87" s="91" t="e">
        <f ca="1">VLOOKUP($AG87,INDIRECT(CONCATENATE($CS87,"!",VLOOKUP($CS87,$AG$3:AO$8,AO$2,FALSE))),1,TRUE)</f>
        <v>#N/A</v>
      </c>
      <c r="AP87" s="91" t="e">
        <f ca="1">VLOOKUP($AG87,INDIRECT(CONCATENATE($CS87,"!",VLOOKUP($CS87,$AG$3:AP$8,AP$2,FALSE))),1,TRUE)</f>
        <v>#N/A</v>
      </c>
      <c r="AQ87" s="91" t="e">
        <f ca="1">VLOOKUP($AG87,INDIRECT(CONCATENATE($CS87,"!",VLOOKUP($CS87,$AG$3:AQ$8,AQ$2,FALSE))),1,TRUE)</f>
        <v>#N/A</v>
      </c>
      <c r="AR87" s="91" t="e">
        <f ca="1">VLOOKUP($AG87,INDIRECT(CONCATENATE($CS87,"!",VLOOKUP($CS87,$AG$3:AR$8,AR$2,FALSE))),1,TRUE)</f>
        <v>#N/A</v>
      </c>
      <c r="AS87" s="91" t="e">
        <f ca="1">VLOOKUP($AG87,INDIRECT(CONCATENATE($CS87,"!",VLOOKUP($CS87,$AG$3:AS$8,AS$2,FALSE))),1,TRUE)</f>
        <v>#N/A</v>
      </c>
      <c r="AT87" s="91" t="e">
        <f ca="1">VLOOKUP($AG87,INDIRECT(CONCATENATE($CS87,"!",VLOOKUP($CS87,$AG$3:AT$8,AT$2,FALSE))),1,TRUE)</f>
        <v>#N/A</v>
      </c>
      <c r="AU87" s="91" t="e">
        <f ca="1">VLOOKUP($AG87,INDIRECT(CONCATENATE($CS87,"!",VLOOKUP($CS87,$AG$3:AU$8,AU$2,FALSE))),1,TRUE)</f>
        <v>#N/A</v>
      </c>
      <c r="AV87" s="91" t="e">
        <f ca="1">VLOOKUP($AG87,INDIRECT(CONCATENATE($CS87,"!",VLOOKUP($CS87,$AG$3:AV$8,AV$2,FALSE))),1,TRUE)</f>
        <v>#N/A</v>
      </c>
      <c r="AW87" s="91" t="e">
        <f ca="1">VLOOKUP($AG87,INDIRECT(CONCATENATE($CS87,"!",VLOOKUP($CS87,$AG$3:AW$8,AW$2,FALSE))),1,TRUE)</f>
        <v>#N/A</v>
      </c>
      <c r="AX87" s="91" t="e">
        <f ca="1">VLOOKUP($AG87,INDIRECT(CONCATENATE($CS87,"!",VLOOKUP($CS87,$AG$3:AX$8,AX$2,FALSE))),1,TRUE)</f>
        <v>#N/A</v>
      </c>
      <c r="AY87" s="91" t="e">
        <f ca="1">VLOOKUP($AG87,INDIRECT(CONCATENATE($CS87,"!",VLOOKUP($CS87,$AG$3:AY$8,AY$2,FALSE))),1,TRUE)</f>
        <v>#N/A</v>
      </c>
      <c r="AZ87" s="91" t="e">
        <f ca="1">VLOOKUP($AG87,INDIRECT(CONCATENATE($CS87,"!",VLOOKUP($CS87,$AG$3:AZ$8,AZ$2,FALSE))),1,TRUE)</f>
        <v>#N/A</v>
      </c>
      <c r="BA87" s="91"/>
      <c r="BB87" s="57">
        <f t="shared" si="104"/>
        <v>1</v>
      </c>
      <c r="BC87" s="53">
        <f t="shared" si="104"/>
        <v>1</v>
      </c>
      <c r="BD87" s="53">
        <f t="shared" si="105"/>
        <v>1</v>
      </c>
      <c r="BE87" s="53">
        <f t="shared" si="105"/>
        <v>1</v>
      </c>
      <c r="BF87" s="53">
        <f t="shared" si="113"/>
        <v>1</v>
      </c>
      <c r="BG87" s="53">
        <f t="shared" si="114"/>
        <v>1</v>
      </c>
      <c r="BH87" s="53">
        <f t="shared" si="115"/>
        <v>1</v>
      </c>
      <c r="BI87" s="53">
        <f t="shared" si="106"/>
        <v>1</v>
      </c>
      <c r="BJ87" s="53">
        <f t="shared" si="106"/>
        <v>1</v>
      </c>
      <c r="BK87" s="53">
        <f t="shared" si="106"/>
        <v>1</v>
      </c>
      <c r="BL87" s="53">
        <f t="shared" si="106"/>
        <v>1</v>
      </c>
      <c r="BM87" s="53">
        <f t="shared" si="106"/>
        <v>1</v>
      </c>
      <c r="BN87" s="53">
        <f t="shared" si="106"/>
        <v>1</v>
      </c>
      <c r="BO87" s="53">
        <f t="shared" si="120"/>
        <v>1</v>
      </c>
      <c r="BP87" s="53">
        <f t="shared" si="120"/>
        <v>1</v>
      </c>
      <c r="BQ87" s="53">
        <f t="shared" si="120"/>
        <v>1</v>
      </c>
      <c r="BR87" s="53">
        <f t="shared" si="120"/>
        <v>1</v>
      </c>
      <c r="BS87" s="53">
        <f t="shared" si="116"/>
        <v>1</v>
      </c>
      <c r="BT87" s="53">
        <f t="shared" si="116"/>
        <v>1</v>
      </c>
      <c r="BV87" s="50" t="e">
        <f>HLOOKUP(AE87,$BB$10:BU87,COUNTIF($AE$7:AE87,"&lt;&gt;"&amp;""),FALSE)</f>
        <v>#N/A</v>
      </c>
      <c r="BW87" s="53">
        <f t="shared" si="117"/>
        <v>1</v>
      </c>
      <c r="BX87" s="50" t="str">
        <f t="shared" si="119"/>
        <v/>
      </c>
      <c r="BY87" s="105" t="str">
        <f ca="1">IF(OR(AE87=$BC$10,AE87=$BE$10,AE87=$BL$10,AE87=$BM$10,AE87=$BN$10),VLOOKUP(BX87,INDIRECT(CONCATENATE(CS87,"!",HLOOKUP(AE87,$CV$10:CZ87,DG87,FALSE))),1,TRUE),"")</f>
        <v/>
      </c>
      <c r="BZ87" s="91" t="e">
        <f t="shared" ca="1" si="89"/>
        <v>#N/A</v>
      </c>
      <c r="CA87" s="91" t="e">
        <f t="shared" ca="1" si="90"/>
        <v>#N/A</v>
      </c>
      <c r="CB87" s="91" t="e">
        <f t="shared" ca="1" si="91"/>
        <v>#N/A</v>
      </c>
      <c r="CC87" s="91" t="e">
        <f t="shared" ca="1" si="92"/>
        <v>#N/A</v>
      </c>
      <c r="CD87" s="91" t="e">
        <f t="shared" ca="1" si="93"/>
        <v>#VALUE!</v>
      </c>
      <c r="CE87" s="58">
        <f>Worksheet!L82</f>
        <v>0</v>
      </c>
      <c r="CF87" s="58">
        <f>Worksheet!M82</f>
        <v>0</v>
      </c>
      <c r="CG87" s="58">
        <f>Worksheet!N82</f>
        <v>0</v>
      </c>
      <c r="CH87" s="58">
        <f>Worksheet!O82</f>
        <v>0</v>
      </c>
      <c r="CI87" s="58">
        <f>Worksheet!P82</f>
        <v>0</v>
      </c>
      <c r="CJ87" s="120" t="e">
        <f t="shared" ca="1" si="94"/>
        <v>#VALUE!</v>
      </c>
      <c r="CK87" s="120" t="e">
        <f t="shared" ca="1" si="95"/>
        <v>#VALUE!</v>
      </c>
      <c r="CL87" s="120" t="e">
        <f t="shared" ca="1" si="96"/>
        <v>#VALUE!</v>
      </c>
      <c r="CM87" s="120" t="e">
        <f t="shared" ca="1" si="97"/>
        <v>#VALUE!</v>
      </c>
      <c r="CN87" s="120" t="e">
        <f t="shared" ca="1" si="98"/>
        <v>#VALUE!</v>
      </c>
      <c r="CO87" s="91" t="e">
        <f t="shared" ca="1" si="99"/>
        <v>#N/A</v>
      </c>
      <c r="CP87" s="92">
        <f>Worksheet!T82</f>
        <v>0</v>
      </c>
      <c r="CQ87" t="str">
        <f t="shared" si="100"/>
        <v>1</v>
      </c>
      <c r="CR87" s="103" t="e">
        <f t="shared" si="101"/>
        <v>#N/A</v>
      </c>
      <c r="CS87" t="str">
        <f t="shared" si="118"/>
        <v>Standard1</v>
      </c>
      <c r="CU87" s="99" t="str">
        <f t="shared" ca="1" si="102"/>
        <v>$B$4:$P$1376</v>
      </c>
      <c r="CV87" s="91" t="str">
        <f>VLOOKUP($CS87,$CU$3:CV$8,2,FALSE)</f>
        <v>$I$230:$I$439</v>
      </c>
      <c r="CW87" s="91" t="str">
        <f>VLOOKUP($CS87,$CU$3:CW$8,3,FALSE)</f>
        <v>$I$471:$I$735</v>
      </c>
      <c r="CX87" s="91" t="str">
        <f>VLOOKUP($CS87,$CU$3:CX$8,4,FALSE)</f>
        <v>$I$736:$I$826</v>
      </c>
      <c r="CY87" s="91" t="str">
        <f>VLOOKUP($CS87,$CU$3:CY$8,5,FALSE)</f>
        <v>$I$827:$I$891</v>
      </c>
      <c r="CZ87" s="91" t="str">
        <f>VLOOKUP($CS87,$CU$3:CZ$8,6,FALSE)</f>
        <v>$I$892:$I$960</v>
      </c>
      <c r="DA87" s="91" t="str">
        <f>VLOOKUP($CS87,$CU$3:DA$8,7,FALSE)</f>
        <v>$I$1055:$I$1066</v>
      </c>
      <c r="DB87" s="91" t="str">
        <f>VLOOKUP($CS87,$CU$3:DB$8,8,FALSE)</f>
        <v>$I$1043:$I$1054</v>
      </c>
      <c r="DC87" s="91" t="str">
        <f>VLOOKUP($CS87,$CU$3:DC$8,8,FALSE)</f>
        <v>$I$1043:$I$1054</v>
      </c>
      <c r="DD87" s="91" t="str">
        <f>VLOOKUP($CS87,$CU$3:DD$8,8,FALSE)</f>
        <v>$I$1043:$I$1054</v>
      </c>
      <c r="DE87" s="91" t="str">
        <f>VLOOKUP($CS87,$CU$3:DE$8,8,FALSE)</f>
        <v>$I$1043:$I$1054</v>
      </c>
      <c r="DF87" s="91" t="str">
        <f>VLOOKUP($CS87,$CU$3:DF$8,8,FALSE)</f>
        <v>$I$1043:$I$1054</v>
      </c>
      <c r="DG87">
        <f>COUNTIF($CV$10:CV87,"&lt;&gt;"&amp;"")</f>
        <v>78</v>
      </c>
      <c r="DI87" t="str">
        <f t="shared" si="103"/>
        <v/>
      </c>
      <c r="DJ87" t="e">
        <f t="shared" ca="1" si="83"/>
        <v>#N/A</v>
      </c>
    </row>
    <row r="88" spans="13:114" x14ac:dyDescent="0.25">
      <c r="M88">
        <f>Worksheet!Y83</f>
        <v>0</v>
      </c>
      <c r="N88">
        <f t="shared" ca="1" si="111"/>
        <v>0</v>
      </c>
      <c r="O88" s="159" t="str">
        <f t="shared" ca="1" si="112"/>
        <v>*</v>
      </c>
      <c r="Q88" s="53" t="e">
        <f t="shared" ca="1" si="108"/>
        <v>#N/A</v>
      </c>
      <c r="R88" t="str">
        <f>IF(Worksheet!J83=$S$2,$S$2,IF(Worksheet!J83=$S$3,$S$3,$S$1))</f>
        <v>5502A</v>
      </c>
      <c r="S88" s="54" t="str">
        <f t="shared" ca="1" si="110"/>
        <v>*</v>
      </c>
      <c r="T88" s="50" t="e">
        <f t="shared" si="84"/>
        <v>#N/A</v>
      </c>
      <c r="U88" s="55">
        <f>IF(Worksheet!V83="%",ABS(Worksheet!AC83),ABS(Worksheet!X83))</f>
        <v>0</v>
      </c>
      <c r="V88" s="121">
        <f>IF(Worksheet!V83="%",Worksheet!AD83,Worksheet!V83)</f>
        <v>0</v>
      </c>
      <c r="W88" s="55" t="str">
        <f>IF(Worksheet!V83="%","",IF(Worksheet!AC83&lt;&gt;"",Worksheet!AC83,""))</f>
        <v/>
      </c>
      <c r="X88" s="55" t="str">
        <f>IF(Worksheet!V83="%","",IF(Worksheet!AD83&lt;&gt;"",Worksheet!AD83,""))</f>
        <v/>
      </c>
      <c r="Y88" s="53" t="str">
        <f t="shared" si="85"/>
        <v/>
      </c>
      <c r="Z88" s="53" t="str">
        <f t="shared" si="80"/>
        <v>0</v>
      </c>
      <c r="AA88" s="53" t="str">
        <f t="shared" si="86"/>
        <v>DC</v>
      </c>
      <c r="AB88" s="53" t="str">
        <f t="shared" si="81"/>
        <v>DC0</v>
      </c>
      <c r="AC88" s="53" t="str">
        <f>IF(Worksheet!I83&lt;&gt;"",Worksheet!I83,"")</f>
        <v/>
      </c>
      <c r="AD88" s="53" t="str">
        <f t="shared" si="82"/>
        <v/>
      </c>
      <c r="AE88" s="104" t="str">
        <f t="shared" si="87"/>
        <v>DC0</v>
      </c>
      <c r="AF88" s="104" t="e">
        <f>HLOOKUP(AE88,$AH$10:BA88,COUNTIF($AE$7:AE88,"&lt;&gt;"&amp;""),FALSE)</f>
        <v>#N/A</v>
      </c>
      <c r="AG88" s="61" t="e">
        <f t="shared" si="88"/>
        <v>#N/A</v>
      </c>
      <c r="AH88" s="91" t="e">
        <f ca="1">VLOOKUP($AG88,INDIRECT(CONCATENATE($CS88,"!",VLOOKUP($CS88,$AG$3:AH$8,AH$2,FALSE))),1,TRUE)</f>
        <v>#N/A</v>
      </c>
      <c r="AI88" s="91" t="e">
        <f ca="1">VLOOKUP($AG88,INDIRECT(CONCATENATE($CS88,"!",VLOOKUP($CS88,$AG$3:AI$8,AI$2,FALSE))),1,TRUE)</f>
        <v>#N/A</v>
      </c>
      <c r="AJ88" s="91" t="e">
        <f ca="1">VLOOKUP($AG88,INDIRECT(CONCATENATE($CS88,"!",VLOOKUP($CS88,$AG$3:AJ$8,AJ$2,FALSE))),1,TRUE)</f>
        <v>#N/A</v>
      </c>
      <c r="AK88" s="91" t="e">
        <f ca="1">VLOOKUP($AG88,INDIRECT(CONCATENATE($CS88,"!",VLOOKUP($CS88,$AG$3:AK$8,AK$2,FALSE))),1,TRUE)</f>
        <v>#N/A</v>
      </c>
      <c r="AL88" s="91" t="e">
        <f ca="1">VLOOKUP($AG88,INDIRECT(CONCATENATE($CS88,"!",VLOOKUP($CS88,$AG$3:AL$8,AL$2,FALSE))),1,TRUE)</f>
        <v>#N/A</v>
      </c>
      <c r="AM88" s="91" t="e">
        <f ca="1">VLOOKUP($AG88,INDIRECT(CONCATENATE($CS88,"!",VLOOKUP($CS88,$AG$3:AM$8,AM$2,FALSE))),1,TRUE)</f>
        <v>#N/A</v>
      </c>
      <c r="AN88" s="91" t="e">
        <f ca="1">VLOOKUP($AG88,INDIRECT(CONCATENATE($CS88,"!",VLOOKUP($CS88,$AG$3:AN$8,AN$2,FALSE))),1,TRUE)</f>
        <v>#N/A</v>
      </c>
      <c r="AO88" s="91" t="e">
        <f ca="1">VLOOKUP($AG88,INDIRECT(CONCATENATE($CS88,"!",VLOOKUP($CS88,$AG$3:AO$8,AO$2,FALSE))),1,TRUE)</f>
        <v>#N/A</v>
      </c>
      <c r="AP88" s="91" t="e">
        <f ca="1">VLOOKUP($AG88,INDIRECT(CONCATENATE($CS88,"!",VLOOKUP($CS88,$AG$3:AP$8,AP$2,FALSE))),1,TRUE)</f>
        <v>#N/A</v>
      </c>
      <c r="AQ88" s="91" t="e">
        <f ca="1">VLOOKUP($AG88,INDIRECT(CONCATENATE($CS88,"!",VLOOKUP($CS88,$AG$3:AQ$8,AQ$2,FALSE))),1,TRUE)</f>
        <v>#N/A</v>
      </c>
      <c r="AR88" s="91" t="e">
        <f ca="1">VLOOKUP($AG88,INDIRECT(CONCATENATE($CS88,"!",VLOOKUP($CS88,$AG$3:AR$8,AR$2,FALSE))),1,TRUE)</f>
        <v>#N/A</v>
      </c>
      <c r="AS88" s="91" t="e">
        <f ca="1">VLOOKUP($AG88,INDIRECT(CONCATENATE($CS88,"!",VLOOKUP($CS88,$AG$3:AS$8,AS$2,FALSE))),1,TRUE)</f>
        <v>#N/A</v>
      </c>
      <c r="AT88" s="91" t="e">
        <f ca="1">VLOOKUP($AG88,INDIRECT(CONCATENATE($CS88,"!",VLOOKUP($CS88,$AG$3:AT$8,AT$2,FALSE))),1,TRUE)</f>
        <v>#N/A</v>
      </c>
      <c r="AU88" s="91" t="e">
        <f ca="1">VLOOKUP($AG88,INDIRECT(CONCATENATE($CS88,"!",VLOOKUP($CS88,$AG$3:AU$8,AU$2,FALSE))),1,TRUE)</f>
        <v>#N/A</v>
      </c>
      <c r="AV88" s="91" t="e">
        <f ca="1">VLOOKUP($AG88,INDIRECT(CONCATENATE($CS88,"!",VLOOKUP($CS88,$AG$3:AV$8,AV$2,FALSE))),1,TRUE)</f>
        <v>#N/A</v>
      </c>
      <c r="AW88" s="91" t="e">
        <f ca="1">VLOOKUP($AG88,INDIRECT(CONCATENATE($CS88,"!",VLOOKUP($CS88,$AG$3:AW$8,AW$2,FALSE))),1,TRUE)</f>
        <v>#N/A</v>
      </c>
      <c r="AX88" s="91" t="e">
        <f ca="1">VLOOKUP($AG88,INDIRECT(CONCATENATE($CS88,"!",VLOOKUP($CS88,$AG$3:AX$8,AX$2,FALSE))),1,TRUE)</f>
        <v>#N/A</v>
      </c>
      <c r="AY88" s="91" t="e">
        <f ca="1">VLOOKUP($AG88,INDIRECT(CONCATENATE($CS88,"!",VLOOKUP($CS88,$AG$3:AY$8,AY$2,FALSE))),1,TRUE)</f>
        <v>#N/A</v>
      </c>
      <c r="AZ88" s="91" t="e">
        <f ca="1">VLOOKUP($AG88,INDIRECT(CONCATENATE($CS88,"!",VLOOKUP($CS88,$AG$3:AZ$8,AZ$2,FALSE))),1,TRUE)</f>
        <v>#N/A</v>
      </c>
      <c r="BA88" s="91"/>
      <c r="BB88" s="57">
        <f t="shared" si="104"/>
        <v>1</v>
      </c>
      <c r="BC88" s="53">
        <f t="shared" si="104"/>
        <v>1</v>
      </c>
      <c r="BD88" s="53">
        <f t="shared" si="105"/>
        <v>1</v>
      </c>
      <c r="BE88" s="53">
        <f t="shared" si="105"/>
        <v>1</v>
      </c>
      <c r="BF88" s="53">
        <f t="shared" si="113"/>
        <v>1</v>
      </c>
      <c r="BG88" s="53">
        <f t="shared" si="114"/>
        <v>1</v>
      </c>
      <c r="BH88" s="53">
        <f t="shared" si="115"/>
        <v>1</v>
      </c>
      <c r="BI88" s="53">
        <f t="shared" si="106"/>
        <v>1</v>
      </c>
      <c r="BJ88" s="53">
        <f t="shared" si="106"/>
        <v>1</v>
      </c>
      <c r="BK88" s="53">
        <f t="shared" si="106"/>
        <v>1</v>
      </c>
      <c r="BL88" s="53">
        <f t="shared" si="106"/>
        <v>1</v>
      </c>
      <c r="BM88" s="53">
        <f t="shared" si="106"/>
        <v>1</v>
      </c>
      <c r="BN88" s="53">
        <f t="shared" si="106"/>
        <v>1</v>
      </c>
      <c r="BO88" s="53">
        <f t="shared" si="120"/>
        <v>1</v>
      </c>
      <c r="BP88" s="53">
        <f t="shared" si="120"/>
        <v>1</v>
      </c>
      <c r="BQ88" s="53">
        <f t="shared" si="120"/>
        <v>1</v>
      </c>
      <c r="BR88" s="53">
        <f t="shared" si="120"/>
        <v>1</v>
      </c>
      <c r="BS88" s="53">
        <f t="shared" si="116"/>
        <v>1</v>
      </c>
      <c r="BT88" s="53">
        <f t="shared" si="116"/>
        <v>1</v>
      </c>
      <c r="BV88" s="50" t="e">
        <f>HLOOKUP(AE88,$BB$10:BU88,COUNTIF($AE$7:AE88,"&lt;&gt;"&amp;""),FALSE)</f>
        <v>#N/A</v>
      </c>
      <c r="BW88" s="53">
        <f t="shared" si="117"/>
        <v>1</v>
      </c>
      <c r="BX88" s="50" t="str">
        <f t="shared" si="119"/>
        <v/>
      </c>
      <c r="BY88" s="105" t="str">
        <f ca="1">IF(OR(AE88=$BC$10,AE88=$BE$10,AE88=$BL$10,AE88=$BM$10,AE88=$BN$10),VLOOKUP(BX88,INDIRECT(CONCATENATE(CS88,"!",HLOOKUP(AE88,$CV$10:CZ88,DG88,FALSE))),1,TRUE),"")</f>
        <v/>
      </c>
      <c r="BZ88" s="91" t="e">
        <f t="shared" ca="1" si="89"/>
        <v>#N/A</v>
      </c>
      <c r="CA88" s="91" t="e">
        <f t="shared" ca="1" si="90"/>
        <v>#N/A</v>
      </c>
      <c r="CB88" s="91" t="e">
        <f t="shared" ca="1" si="91"/>
        <v>#N/A</v>
      </c>
      <c r="CC88" s="91" t="e">
        <f t="shared" ca="1" si="92"/>
        <v>#N/A</v>
      </c>
      <c r="CD88" s="91" t="e">
        <f t="shared" ca="1" si="93"/>
        <v>#VALUE!</v>
      </c>
      <c r="CE88" s="58">
        <f>Worksheet!L83</f>
        <v>0</v>
      </c>
      <c r="CF88" s="58">
        <f>Worksheet!M83</f>
        <v>0</v>
      </c>
      <c r="CG88" s="58">
        <f>Worksheet!N83</f>
        <v>0</v>
      </c>
      <c r="CH88" s="58">
        <f>Worksheet!O83</f>
        <v>0</v>
      </c>
      <c r="CI88" s="58">
        <f>Worksheet!P83</f>
        <v>0</v>
      </c>
      <c r="CJ88" s="120" t="e">
        <f t="shared" ca="1" si="94"/>
        <v>#VALUE!</v>
      </c>
      <c r="CK88" s="120" t="e">
        <f t="shared" ca="1" si="95"/>
        <v>#VALUE!</v>
      </c>
      <c r="CL88" s="120" t="e">
        <f t="shared" ca="1" si="96"/>
        <v>#VALUE!</v>
      </c>
      <c r="CM88" s="120" t="e">
        <f t="shared" ca="1" si="97"/>
        <v>#VALUE!</v>
      </c>
      <c r="CN88" s="120" t="e">
        <f t="shared" ca="1" si="98"/>
        <v>#VALUE!</v>
      </c>
      <c r="CO88" s="91" t="e">
        <f t="shared" ca="1" si="99"/>
        <v>#N/A</v>
      </c>
      <c r="CP88" s="92">
        <f>Worksheet!T83</f>
        <v>0</v>
      </c>
      <c r="CQ88" t="str">
        <f t="shared" si="100"/>
        <v>1</v>
      </c>
      <c r="CR88" s="103" t="e">
        <f t="shared" si="101"/>
        <v>#N/A</v>
      </c>
      <c r="CS88" t="str">
        <f t="shared" si="118"/>
        <v>Standard1</v>
      </c>
      <c r="CU88" s="99" t="str">
        <f t="shared" ca="1" si="102"/>
        <v>$B$4:$P$1376</v>
      </c>
      <c r="CV88" s="91" t="str">
        <f>VLOOKUP($CS88,$CU$3:CV$8,2,FALSE)</f>
        <v>$I$230:$I$439</v>
      </c>
      <c r="CW88" s="91" t="str">
        <f>VLOOKUP($CS88,$CU$3:CW$8,3,FALSE)</f>
        <v>$I$471:$I$735</v>
      </c>
      <c r="CX88" s="91" t="str">
        <f>VLOOKUP($CS88,$CU$3:CX$8,4,FALSE)</f>
        <v>$I$736:$I$826</v>
      </c>
      <c r="CY88" s="91" t="str">
        <f>VLOOKUP($CS88,$CU$3:CY$8,5,FALSE)</f>
        <v>$I$827:$I$891</v>
      </c>
      <c r="CZ88" s="91" t="str">
        <f>VLOOKUP($CS88,$CU$3:CZ$8,6,FALSE)</f>
        <v>$I$892:$I$960</v>
      </c>
      <c r="DA88" s="91" t="str">
        <f>VLOOKUP($CS88,$CU$3:DA$8,7,FALSE)</f>
        <v>$I$1055:$I$1066</v>
      </c>
      <c r="DB88" s="91" t="str">
        <f>VLOOKUP($CS88,$CU$3:DB$8,8,FALSE)</f>
        <v>$I$1043:$I$1054</v>
      </c>
      <c r="DC88" s="91" t="str">
        <f>VLOOKUP($CS88,$CU$3:DC$8,8,FALSE)</f>
        <v>$I$1043:$I$1054</v>
      </c>
      <c r="DD88" s="91" t="str">
        <f>VLOOKUP($CS88,$CU$3:DD$8,8,FALSE)</f>
        <v>$I$1043:$I$1054</v>
      </c>
      <c r="DE88" s="91" t="str">
        <f>VLOOKUP($CS88,$CU$3:DE$8,8,FALSE)</f>
        <v>$I$1043:$I$1054</v>
      </c>
      <c r="DF88" s="91" t="str">
        <f>VLOOKUP($CS88,$CU$3:DF$8,8,FALSE)</f>
        <v>$I$1043:$I$1054</v>
      </c>
      <c r="DG88">
        <f>COUNTIF($CV$10:CV88,"&lt;&gt;"&amp;"")</f>
        <v>79</v>
      </c>
      <c r="DI88" t="str">
        <f t="shared" si="103"/>
        <v/>
      </c>
      <c r="DJ88" t="e">
        <f t="shared" ca="1" si="83"/>
        <v>#N/A</v>
      </c>
    </row>
    <row r="89" spans="13:114" x14ac:dyDescent="0.25">
      <c r="M89">
        <f>Worksheet!Y84</f>
        <v>0</v>
      </c>
      <c r="N89">
        <f t="shared" ca="1" si="111"/>
        <v>0</v>
      </c>
      <c r="O89" s="159" t="str">
        <f t="shared" ca="1" si="112"/>
        <v>*</v>
      </c>
      <c r="Q89" s="53" t="e">
        <f t="shared" ca="1" si="108"/>
        <v>#N/A</v>
      </c>
      <c r="R89" t="str">
        <f>IF(Worksheet!J84=$S$2,$S$2,IF(Worksheet!J84=$S$3,$S$3,$S$1))</f>
        <v>5502A</v>
      </c>
      <c r="S89" s="54" t="str">
        <f t="shared" ca="1" si="110"/>
        <v>*</v>
      </c>
      <c r="T89" s="50" t="e">
        <f t="shared" si="84"/>
        <v>#N/A</v>
      </c>
      <c r="U89" s="55">
        <f>IF(Worksheet!V84="%",ABS(Worksheet!AC84),ABS(Worksheet!X84))</f>
        <v>0</v>
      </c>
      <c r="V89" s="121">
        <f>IF(Worksheet!V84="%",Worksheet!AD84,Worksheet!V84)</f>
        <v>0</v>
      </c>
      <c r="W89" s="55" t="str">
        <f>IF(Worksheet!V84="%","",IF(Worksheet!AC84&lt;&gt;"",Worksheet!AC84,""))</f>
        <v/>
      </c>
      <c r="X89" s="55" t="str">
        <f>IF(Worksheet!V84="%","",IF(Worksheet!AD84&lt;&gt;"",Worksheet!AD84,""))</f>
        <v/>
      </c>
      <c r="Y89" s="53" t="str">
        <f t="shared" si="85"/>
        <v/>
      </c>
      <c r="Z89" s="53" t="str">
        <f t="shared" si="80"/>
        <v>0</v>
      </c>
      <c r="AA89" s="53" t="str">
        <f t="shared" si="86"/>
        <v>DC</v>
      </c>
      <c r="AB89" s="53" t="str">
        <f t="shared" si="81"/>
        <v>DC0</v>
      </c>
      <c r="AC89" s="53" t="str">
        <f>IF(Worksheet!I84&lt;&gt;"",Worksheet!I84,"")</f>
        <v/>
      </c>
      <c r="AD89" s="53" t="str">
        <f t="shared" si="82"/>
        <v/>
      </c>
      <c r="AE89" s="104" t="str">
        <f t="shared" si="87"/>
        <v>DC0</v>
      </c>
      <c r="AF89" s="104" t="e">
        <f>HLOOKUP(AE89,$AH$10:BA89,COUNTIF($AE$7:AE89,"&lt;&gt;"&amp;""),FALSE)</f>
        <v>#N/A</v>
      </c>
      <c r="AG89" s="61" t="e">
        <f t="shared" si="88"/>
        <v>#N/A</v>
      </c>
      <c r="AH89" s="91" t="e">
        <f ca="1">VLOOKUP($AG89,INDIRECT(CONCATENATE($CS89,"!",VLOOKUP($CS89,$AG$3:AH$8,AH$2,FALSE))),1,TRUE)</f>
        <v>#N/A</v>
      </c>
      <c r="AI89" s="91" t="e">
        <f ca="1">VLOOKUP($AG89,INDIRECT(CONCATENATE($CS89,"!",VLOOKUP($CS89,$AG$3:AI$8,AI$2,FALSE))),1,TRUE)</f>
        <v>#N/A</v>
      </c>
      <c r="AJ89" s="91" t="e">
        <f ca="1">VLOOKUP($AG89,INDIRECT(CONCATENATE($CS89,"!",VLOOKUP($CS89,$AG$3:AJ$8,AJ$2,FALSE))),1,TRUE)</f>
        <v>#N/A</v>
      </c>
      <c r="AK89" s="91" t="e">
        <f ca="1">VLOOKUP($AG89,INDIRECT(CONCATENATE($CS89,"!",VLOOKUP($CS89,$AG$3:AK$8,AK$2,FALSE))),1,TRUE)</f>
        <v>#N/A</v>
      </c>
      <c r="AL89" s="91" t="e">
        <f ca="1">VLOOKUP($AG89,INDIRECT(CONCATENATE($CS89,"!",VLOOKUP($CS89,$AG$3:AL$8,AL$2,FALSE))),1,TRUE)</f>
        <v>#N/A</v>
      </c>
      <c r="AM89" s="91" t="e">
        <f ca="1">VLOOKUP($AG89,INDIRECT(CONCATENATE($CS89,"!",VLOOKUP($CS89,$AG$3:AM$8,AM$2,FALSE))),1,TRUE)</f>
        <v>#N/A</v>
      </c>
      <c r="AN89" s="91" t="e">
        <f ca="1">VLOOKUP($AG89,INDIRECT(CONCATENATE($CS89,"!",VLOOKUP($CS89,$AG$3:AN$8,AN$2,FALSE))),1,TRUE)</f>
        <v>#N/A</v>
      </c>
      <c r="AO89" s="91" t="e">
        <f ca="1">VLOOKUP($AG89,INDIRECT(CONCATENATE($CS89,"!",VLOOKUP($CS89,$AG$3:AO$8,AO$2,FALSE))),1,TRUE)</f>
        <v>#N/A</v>
      </c>
      <c r="AP89" s="91" t="e">
        <f ca="1">VLOOKUP($AG89,INDIRECT(CONCATENATE($CS89,"!",VLOOKUP($CS89,$AG$3:AP$8,AP$2,FALSE))),1,TRUE)</f>
        <v>#N/A</v>
      </c>
      <c r="AQ89" s="91" t="e">
        <f ca="1">VLOOKUP($AG89,INDIRECT(CONCATENATE($CS89,"!",VLOOKUP($CS89,$AG$3:AQ$8,AQ$2,FALSE))),1,TRUE)</f>
        <v>#N/A</v>
      </c>
      <c r="AR89" s="91" t="e">
        <f ca="1">VLOOKUP($AG89,INDIRECT(CONCATENATE($CS89,"!",VLOOKUP($CS89,$AG$3:AR$8,AR$2,FALSE))),1,TRUE)</f>
        <v>#N/A</v>
      </c>
      <c r="AS89" s="91" t="e">
        <f ca="1">VLOOKUP($AG89,INDIRECT(CONCATENATE($CS89,"!",VLOOKUP($CS89,$AG$3:AS$8,AS$2,FALSE))),1,TRUE)</f>
        <v>#N/A</v>
      </c>
      <c r="AT89" s="91" t="e">
        <f ca="1">VLOOKUP($AG89,INDIRECT(CONCATENATE($CS89,"!",VLOOKUP($CS89,$AG$3:AT$8,AT$2,FALSE))),1,TRUE)</f>
        <v>#N/A</v>
      </c>
      <c r="AU89" s="91" t="e">
        <f ca="1">VLOOKUP($AG89,INDIRECT(CONCATENATE($CS89,"!",VLOOKUP($CS89,$AG$3:AU$8,AU$2,FALSE))),1,TRUE)</f>
        <v>#N/A</v>
      </c>
      <c r="AV89" s="91" t="e">
        <f ca="1">VLOOKUP($AG89,INDIRECT(CONCATENATE($CS89,"!",VLOOKUP($CS89,$AG$3:AV$8,AV$2,FALSE))),1,TRUE)</f>
        <v>#N/A</v>
      </c>
      <c r="AW89" s="91" t="e">
        <f ca="1">VLOOKUP($AG89,INDIRECT(CONCATENATE($CS89,"!",VLOOKUP($CS89,$AG$3:AW$8,AW$2,FALSE))),1,TRUE)</f>
        <v>#N/A</v>
      </c>
      <c r="AX89" s="91" t="e">
        <f ca="1">VLOOKUP($AG89,INDIRECT(CONCATENATE($CS89,"!",VLOOKUP($CS89,$AG$3:AX$8,AX$2,FALSE))),1,TRUE)</f>
        <v>#N/A</v>
      </c>
      <c r="AY89" s="91" t="e">
        <f ca="1">VLOOKUP($AG89,INDIRECT(CONCATENATE($CS89,"!",VLOOKUP($CS89,$AG$3:AY$8,AY$2,FALSE))),1,TRUE)</f>
        <v>#N/A</v>
      </c>
      <c r="AZ89" s="91" t="e">
        <f ca="1">VLOOKUP($AG89,INDIRECT(CONCATENATE($CS89,"!",VLOOKUP($CS89,$AG$3:AZ$8,AZ$2,FALSE))),1,TRUE)</f>
        <v>#N/A</v>
      </c>
      <c r="BA89" s="91"/>
      <c r="BB89" s="57">
        <f t="shared" si="104"/>
        <v>1</v>
      </c>
      <c r="BC89" s="53">
        <f t="shared" si="104"/>
        <v>1</v>
      </c>
      <c r="BD89" s="53">
        <f t="shared" si="105"/>
        <v>1</v>
      </c>
      <c r="BE89" s="53">
        <f t="shared" si="105"/>
        <v>1</v>
      </c>
      <c r="BF89" s="53">
        <f t="shared" si="113"/>
        <v>1</v>
      </c>
      <c r="BG89" s="53">
        <f t="shared" si="114"/>
        <v>1</v>
      </c>
      <c r="BH89" s="53">
        <f t="shared" si="115"/>
        <v>1</v>
      </c>
      <c r="BI89" s="53">
        <f t="shared" si="106"/>
        <v>1</v>
      </c>
      <c r="BJ89" s="53">
        <f t="shared" si="106"/>
        <v>1</v>
      </c>
      <c r="BK89" s="53">
        <f t="shared" si="106"/>
        <v>1</v>
      </c>
      <c r="BL89" s="53">
        <f t="shared" si="106"/>
        <v>1</v>
      </c>
      <c r="BM89" s="53">
        <f t="shared" si="106"/>
        <v>1</v>
      </c>
      <c r="BN89" s="53">
        <f t="shared" si="106"/>
        <v>1</v>
      </c>
      <c r="BO89" s="53">
        <f t="shared" si="120"/>
        <v>1</v>
      </c>
      <c r="BP89" s="53">
        <f t="shared" si="120"/>
        <v>1</v>
      </c>
      <c r="BQ89" s="53">
        <f t="shared" si="120"/>
        <v>1</v>
      </c>
      <c r="BR89" s="53">
        <f t="shared" si="120"/>
        <v>1</v>
      </c>
      <c r="BS89" s="53">
        <f t="shared" si="116"/>
        <v>1</v>
      </c>
      <c r="BT89" s="53">
        <f t="shared" si="116"/>
        <v>1</v>
      </c>
      <c r="BV89" s="50" t="e">
        <f>HLOOKUP(AE89,$BB$10:BU89,COUNTIF($AE$7:AE89,"&lt;&gt;"&amp;""),FALSE)</f>
        <v>#N/A</v>
      </c>
      <c r="BW89" s="53">
        <f t="shared" si="117"/>
        <v>1</v>
      </c>
      <c r="BX89" s="50" t="str">
        <f t="shared" si="119"/>
        <v/>
      </c>
      <c r="BY89" s="105" t="str">
        <f ca="1">IF(OR(AE89=$BC$10,AE89=$BE$10,AE89=$BL$10,AE89=$BM$10,AE89=$BN$10),VLOOKUP(BX89,INDIRECT(CONCATENATE(CS89,"!",HLOOKUP(AE89,$CV$10:CZ89,DG89,FALSE))),1,TRUE),"")</f>
        <v/>
      </c>
      <c r="BZ89" s="91" t="e">
        <f t="shared" ca="1" si="89"/>
        <v>#N/A</v>
      </c>
      <c r="CA89" s="91" t="e">
        <f t="shared" ca="1" si="90"/>
        <v>#N/A</v>
      </c>
      <c r="CB89" s="91" t="e">
        <f t="shared" ca="1" si="91"/>
        <v>#N/A</v>
      </c>
      <c r="CC89" s="91" t="e">
        <f t="shared" ca="1" si="92"/>
        <v>#N/A</v>
      </c>
      <c r="CD89" s="91" t="e">
        <f t="shared" ca="1" si="93"/>
        <v>#VALUE!</v>
      </c>
      <c r="CE89" s="58">
        <f>Worksheet!L84</f>
        <v>0</v>
      </c>
      <c r="CF89" s="58">
        <f>Worksheet!M84</f>
        <v>0</v>
      </c>
      <c r="CG89" s="58">
        <f>Worksheet!N84</f>
        <v>0</v>
      </c>
      <c r="CH89" s="58">
        <f>Worksheet!O84</f>
        <v>0</v>
      </c>
      <c r="CI89" s="58">
        <f>Worksheet!P84</f>
        <v>0</v>
      </c>
      <c r="CJ89" s="120" t="e">
        <f t="shared" ca="1" si="94"/>
        <v>#VALUE!</v>
      </c>
      <c r="CK89" s="120" t="e">
        <f t="shared" ca="1" si="95"/>
        <v>#VALUE!</v>
      </c>
      <c r="CL89" s="120" t="e">
        <f t="shared" ca="1" si="96"/>
        <v>#VALUE!</v>
      </c>
      <c r="CM89" s="120" t="e">
        <f t="shared" ca="1" si="97"/>
        <v>#VALUE!</v>
      </c>
      <c r="CN89" s="120" t="e">
        <f t="shared" ca="1" si="98"/>
        <v>#VALUE!</v>
      </c>
      <c r="CO89" s="91" t="e">
        <f t="shared" ca="1" si="99"/>
        <v>#N/A</v>
      </c>
      <c r="CP89" s="92">
        <f>Worksheet!T84</f>
        <v>0</v>
      </c>
      <c r="CQ89" t="str">
        <f t="shared" si="100"/>
        <v>1</v>
      </c>
      <c r="CR89" s="103" t="e">
        <f t="shared" si="101"/>
        <v>#N/A</v>
      </c>
      <c r="CS89" t="str">
        <f t="shared" si="118"/>
        <v>Standard1</v>
      </c>
      <c r="CU89" s="99" t="str">
        <f t="shared" ca="1" si="102"/>
        <v>$B$4:$P$1376</v>
      </c>
      <c r="CV89" s="91" t="str">
        <f>VLOOKUP($CS89,$CU$3:CV$8,2,FALSE)</f>
        <v>$I$230:$I$439</v>
      </c>
      <c r="CW89" s="91" t="str">
        <f>VLOOKUP($CS89,$CU$3:CW$8,3,FALSE)</f>
        <v>$I$471:$I$735</v>
      </c>
      <c r="CX89" s="91" t="str">
        <f>VLOOKUP($CS89,$CU$3:CX$8,4,FALSE)</f>
        <v>$I$736:$I$826</v>
      </c>
      <c r="CY89" s="91" t="str">
        <f>VLOOKUP($CS89,$CU$3:CY$8,5,FALSE)</f>
        <v>$I$827:$I$891</v>
      </c>
      <c r="CZ89" s="91" t="str">
        <f>VLOOKUP($CS89,$CU$3:CZ$8,6,FALSE)</f>
        <v>$I$892:$I$960</v>
      </c>
      <c r="DA89" s="91" t="str">
        <f>VLOOKUP($CS89,$CU$3:DA$8,7,FALSE)</f>
        <v>$I$1055:$I$1066</v>
      </c>
      <c r="DB89" s="91" t="str">
        <f>VLOOKUP($CS89,$CU$3:DB$8,8,FALSE)</f>
        <v>$I$1043:$I$1054</v>
      </c>
      <c r="DC89" s="91" t="str">
        <f>VLOOKUP($CS89,$CU$3:DC$8,8,FALSE)</f>
        <v>$I$1043:$I$1054</v>
      </c>
      <c r="DD89" s="91" t="str">
        <f>VLOOKUP($CS89,$CU$3:DD$8,8,FALSE)</f>
        <v>$I$1043:$I$1054</v>
      </c>
      <c r="DE89" s="91" t="str">
        <f>VLOOKUP($CS89,$CU$3:DE$8,8,FALSE)</f>
        <v>$I$1043:$I$1054</v>
      </c>
      <c r="DF89" s="91" t="str">
        <f>VLOOKUP($CS89,$CU$3:DF$8,8,FALSE)</f>
        <v>$I$1043:$I$1054</v>
      </c>
      <c r="DG89">
        <f>COUNTIF($CV$10:CV89,"&lt;&gt;"&amp;"")</f>
        <v>80</v>
      </c>
      <c r="DI89" t="str">
        <f t="shared" si="103"/>
        <v/>
      </c>
      <c r="DJ89" t="e">
        <f t="shared" ca="1" si="83"/>
        <v>#N/A</v>
      </c>
    </row>
    <row r="90" spans="13:114" x14ac:dyDescent="0.25">
      <c r="M90">
        <f>Worksheet!Y85</f>
        <v>0</v>
      </c>
      <c r="N90">
        <f t="shared" ca="1" si="111"/>
        <v>0</v>
      </c>
      <c r="O90" s="159" t="str">
        <f t="shared" ca="1" si="112"/>
        <v>*</v>
      </c>
      <c r="Q90" s="53" t="e">
        <f t="shared" ca="1" si="108"/>
        <v>#N/A</v>
      </c>
      <c r="R90" t="str">
        <f>IF(Worksheet!J85=$S$2,$S$2,IF(Worksheet!J85=$S$3,$S$3,$S$1))</f>
        <v>5502A</v>
      </c>
      <c r="S90" s="54" t="str">
        <f t="shared" ca="1" si="110"/>
        <v>*</v>
      </c>
      <c r="T90" s="50" t="e">
        <f t="shared" si="84"/>
        <v>#N/A</v>
      </c>
      <c r="U90" s="55">
        <f>IF(Worksheet!V85="%",ABS(Worksheet!AC85),ABS(Worksheet!X85))</f>
        <v>0</v>
      </c>
      <c r="V90" s="121">
        <f>IF(Worksheet!V85="%",Worksheet!AD85,Worksheet!V85)</f>
        <v>0</v>
      </c>
      <c r="W90" s="55" t="str">
        <f>IF(Worksheet!V85="%","",IF(Worksheet!AC85&lt;&gt;"",Worksheet!AC85,""))</f>
        <v/>
      </c>
      <c r="X90" s="55" t="str">
        <f>IF(Worksheet!V85="%","",IF(Worksheet!AD85&lt;&gt;"",Worksheet!AD85,""))</f>
        <v/>
      </c>
      <c r="Y90" s="53" t="str">
        <f t="shared" si="85"/>
        <v/>
      </c>
      <c r="Z90" s="53" t="str">
        <f t="shared" si="80"/>
        <v>0</v>
      </c>
      <c r="AA90" s="53" t="str">
        <f t="shared" si="86"/>
        <v>DC</v>
      </c>
      <c r="AB90" s="53" t="str">
        <f t="shared" si="81"/>
        <v>DC0</v>
      </c>
      <c r="AC90" s="53" t="str">
        <f>IF(Worksheet!I85&lt;&gt;"",Worksheet!I85,"")</f>
        <v/>
      </c>
      <c r="AD90" s="53" t="str">
        <f t="shared" si="82"/>
        <v/>
      </c>
      <c r="AE90" s="104" t="str">
        <f t="shared" si="87"/>
        <v>DC0</v>
      </c>
      <c r="AF90" s="104" t="e">
        <f>HLOOKUP(AE90,$AH$10:BA90,COUNTIF($AE$7:AE90,"&lt;&gt;"&amp;""),FALSE)</f>
        <v>#N/A</v>
      </c>
      <c r="AG90" s="61" t="e">
        <f t="shared" si="88"/>
        <v>#N/A</v>
      </c>
      <c r="AH90" s="91" t="e">
        <f ca="1">VLOOKUP($AG90,INDIRECT(CONCATENATE($CS90,"!",VLOOKUP($CS90,$AG$3:AH$8,AH$2,FALSE))),1,TRUE)</f>
        <v>#N/A</v>
      </c>
      <c r="AI90" s="91" t="e">
        <f ca="1">VLOOKUP($AG90,INDIRECT(CONCATENATE($CS90,"!",VLOOKUP($CS90,$AG$3:AI$8,AI$2,FALSE))),1,TRUE)</f>
        <v>#N/A</v>
      </c>
      <c r="AJ90" s="91" t="e">
        <f ca="1">VLOOKUP($AG90,INDIRECT(CONCATENATE($CS90,"!",VLOOKUP($CS90,$AG$3:AJ$8,AJ$2,FALSE))),1,TRUE)</f>
        <v>#N/A</v>
      </c>
      <c r="AK90" s="91" t="e">
        <f ca="1">VLOOKUP($AG90,INDIRECT(CONCATENATE($CS90,"!",VLOOKUP($CS90,$AG$3:AK$8,AK$2,FALSE))),1,TRUE)</f>
        <v>#N/A</v>
      </c>
      <c r="AL90" s="91" t="e">
        <f ca="1">VLOOKUP($AG90,INDIRECT(CONCATENATE($CS90,"!",VLOOKUP($CS90,$AG$3:AL$8,AL$2,FALSE))),1,TRUE)</f>
        <v>#N/A</v>
      </c>
      <c r="AM90" s="91" t="e">
        <f ca="1">VLOOKUP($AG90,INDIRECT(CONCATENATE($CS90,"!",VLOOKUP($CS90,$AG$3:AM$8,AM$2,FALSE))),1,TRUE)</f>
        <v>#N/A</v>
      </c>
      <c r="AN90" s="91" t="e">
        <f ca="1">VLOOKUP($AG90,INDIRECT(CONCATENATE($CS90,"!",VLOOKUP($CS90,$AG$3:AN$8,AN$2,FALSE))),1,TRUE)</f>
        <v>#N/A</v>
      </c>
      <c r="AO90" s="91" t="e">
        <f ca="1">VLOOKUP($AG90,INDIRECT(CONCATENATE($CS90,"!",VLOOKUP($CS90,$AG$3:AO$8,AO$2,FALSE))),1,TRUE)</f>
        <v>#N/A</v>
      </c>
      <c r="AP90" s="91" t="e">
        <f ca="1">VLOOKUP($AG90,INDIRECT(CONCATENATE($CS90,"!",VLOOKUP($CS90,$AG$3:AP$8,AP$2,FALSE))),1,TRUE)</f>
        <v>#N/A</v>
      </c>
      <c r="AQ90" s="91" t="e">
        <f ca="1">VLOOKUP($AG90,INDIRECT(CONCATENATE($CS90,"!",VLOOKUP($CS90,$AG$3:AQ$8,AQ$2,FALSE))),1,TRUE)</f>
        <v>#N/A</v>
      </c>
      <c r="AR90" s="91" t="e">
        <f ca="1">VLOOKUP($AG90,INDIRECT(CONCATENATE($CS90,"!",VLOOKUP($CS90,$AG$3:AR$8,AR$2,FALSE))),1,TRUE)</f>
        <v>#N/A</v>
      </c>
      <c r="AS90" s="91" t="e">
        <f ca="1">VLOOKUP($AG90,INDIRECT(CONCATENATE($CS90,"!",VLOOKUP($CS90,$AG$3:AS$8,AS$2,FALSE))),1,TRUE)</f>
        <v>#N/A</v>
      </c>
      <c r="AT90" s="91" t="e">
        <f ca="1">VLOOKUP($AG90,INDIRECT(CONCATENATE($CS90,"!",VLOOKUP($CS90,$AG$3:AT$8,AT$2,FALSE))),1,TRUE)</f>
        <v>#N/A</v>
      </c>
      <c r="AU90" s="91" t="e">
        <f ca="1">VLOOKUP($AG90,INDIRECT(CONCATENATE($CS90,"!",VLOOKUP($CS90,$AG$3:AU$8,AU$2,FALSE))),1,TRUE)</f>
        <v>#N/A</v>
      </c>
      <c r="AV90" s="91" t="e">
        <f ca="1">VLOOKUP($AG90,INDIRECT(CONCATENATE($CS90,"!",VLOOKUP($CS90,$AG$3:AV$8,AV$2,FALSE))),1,TRUE)</f>
        <v>#N/A</v>
      </c>
      <c r="AW90" s="91" t="e">
        <f ca="1">VLOOKUP($AG90,INDIRECT(CONCATENATE($CS90,"!",VLOOKUP($CS90,$AG$3:AW$8,AW$2,FALSE))),1,TRUE)</f>
        <v>#N/A</v>
      </c>
      <c r="AX90" s="91" t="e">
        <f ca="1">VLOOKUP($AG90,INDIRECT(CONCATENATE($CS90,"!",VLOOKUP($CS90,$AG$3:AX$8,AX$2,FALSE))),1,TRUE)</f>
        <v>#N/A</v>
      </c>
      <c r="AY90" s="91" t="e">
        <f ca="1">VLOOKUP($AG90,INDIRECT(CONCATENATE($CS90,"!",VLOOKUP($CS90,$AG$3:AY$8,AY$2,FALSE))),1,TRUE)</f>
        <v>#N/A</v>
      </c>
      <c r="AZ90" s="91" t="e">
        <f ca="1">VLOOKUP($AG90,INDIRECT(CONCATENATE($CS90,"!",VLOOKUP($CS90,$AG$3:AZ$8,AZ$2,FALSE))),1,TRUE)</f>
        <v>#N/A</v>
      </c>
      <c r="BA90" s="91"/>
      <c r="BB90" s="57">
        <f t="shared" si="104"/>
        <v>1</v>
      </c>
      <c r="BC90" s="53">
        <f t="shared" si="104"/>
        <v>1</v>
      </c>
      <c r="BD90" s="53">
        <f t="shared" si="105"/>
        <v>1</v>
      </c>
      <c r="BE90" s="53">
        <f t="shared" si="105"/>
        <v>1</v>
      </c>
      <c r="BF90" s="53">
        <f t="shared" si="113"/>
        <v>1</v>
      </c>
      <c r="BG90" s="53">
        <f t="shared" si="114"/>
        <v>1</v>
      </c>
      <c r="BH90" s="53">
        <f t="shared" si="115"/>
        <v>1</v>
      </c>
      <c r="BI90" s="53">
        <f t="shared" si="106"/>
        <v>1</v>
      </c>
      <c r="BJ90" s="53">
        <f t="shared" si="106"/>
        <v>1</v>
      </c>
      <c r="BK90" s="53">
        <f t="shared" si="106"/>
        <v>1</v>
      </c>
      <c r="BL90" s="53">
        <f t="shared" si="106"/>
        <v>1</v>
      </c>
      <c r="BM90" s="53">
        <f t="shared" si="106"/>
        <v>1</v>
      </c>
      <c r="BN90" s="53">
        <f t="shared" si="106"/>
        <v>1</v>
      </c>
      <c r="BO90" s="53">
        <f t="shared" si="120"/>
        <v>1</v>
      </c>
      <c r="BP90" s="53">
        <f t="shared" si="120"/>
        <v>1</v>
      </c>
      <c r="BQ90" s="53">
        <f t="shared" si="120"/>
        <v>1</v>
      </c>
      <c r="BR90" s="53">
        <f t="shared" si="120"/>
        <v>1</v>
      </c>
      <c r="BS90" s="53">
        <f t="shared" si="116"/>
        <v>1</v>
      </c>
      <c r="BT90" s="53">
        <f t="shared" si="116"/>
        <v>1</v>
      </c>
      <c r="BV90" s="50" t="e">
        <f>HLOOKUP(AE90,$BB$10:BU90,COUNTIF($AE$7:AE90,"&lt;&gt;"&amp;""),FALSE)</f>
        <v>#N/A</v>
      </c>
      <c r="BW90" s="53">
        <f t="shared" si="117"/>
        <v>1</v>
      </c>
      <c r="BX90" s="50" t="str">
        <f t="shared" si="119"/>
        <v/>
      </c>
      <c r="BY90" s="105" t="str">
        <f ca="1">IF(OR(AE90=$BC$10,AE90=$BE$10,AE90=$BL$10,AE90=$BM$10,AE90=$BN$10),VLOOKUP(BX90,INDIRECT(CONCATENATE(CS90,"!",HLOOKUP(AE90,$CV$10:CZ90,DG90,FALSE))),1,TRUE),"")</f>
        <v/>
      </c>
      <c r="BZ90" s="91" t="e">
        <f t="shared" ca="1" si="89"/>
        <v>#N/A</v>
      </c>
      <c r="CA90" s="91" t="e">
        <f t="shared" ca="1" si="90"/>
        <v>#N/A</v>
      </c>
      <c r="CB90" s="91" t="e">
        <f t="shared" ca="1" si="91"/>
        <v>#N/A</v>
      </c>
      <c r="CC90" s="91" t="e">
        <f t="shared" ca="1" si="92"/>
        <v>#N/A</v>
      </c>
      <c r="CD90" s="91" t="e">
        <f t="shared" ca="1" si="93"/>
        <v>#VALUE!</v>
      </c>
      <c r="CE90" s="58">
        <f>Worksheet!L85</f>
        <v>0</v>
      </c>
      <c r="CF90" s="58">
        <f>Worksheet!M85</f>
        <v>0</v>
      </c>
      <c r="CG90" s="58">
        <f>Worksheet!N85</f>
        <v>0</v>
      </c>
      <c r="CH90" s="58">
        <f>Worksheet!O85</f>
        <v>0</v>
      </c>
      <c r="CI90" s="58">
        <f>Worksheet!P85</f>
        <v>0</v>
      </c>
      <c r="CJ90" s="120" t="e">
        <f t="shared" ca="1" si="94"/>
        <v>#VALUE!</v>
      </c>
      <c r="CK90" s="120" t="e">
        <f t="shared" ca="1" si="95"/>
        <v>#VALUE!</v>
      </c>
      <c r="CL90" s="120" t="e">
        <f t="shared" ca="1" si="96"/>
        <v>#VALUE!</v>
      </c>
      <c r="CM90" s="120" t="e">
        <f t="shared" ca="1" si="97"/>
        <v>#VALUE!</v>
      </c>
      <c r="CN90" s="120" t="e">
        <f t="shared" ca="1" si="98"/>
        <v>#VALUE!</v>
      </c>
      <c r="CO90" s="91" t="e">
        <f t="shared" ca="1" si="99"/>
        <v>#N/A</v>
      </c>
      <c r="CP90" s="92">
        <f>Worksheet!T85</f>
        <v>0</v>
      </c>
      <c r="CQ90" t="str">
        <f t="shared" si="100"/>
        <v>1</v>
      </c>
      <c r="CR90" s="103" t="e">
        <f t="shared" si="101"/>
        <v>#N/A</v>
      </c>
      <c r="CS90" t="str">
        <f t="shared" si="118"/>
        <v>Standard1</v>
      </c>
      <c r="CU90" s="99" t="str">
        <f t="shared" ca="1" si="102"/>
        <v>$B$4:$P$1376</v>
      </c>
      <c r="CV90" s="91" t="str">
        <f>VLOOKUP($CS90,$CU$3:CV$8,2,FALSE)</f>
        <v>$I$230:$I$439</v>
      </c>
      <c r="CW90" s="91" t="str">
        <f>VLOOKUP($CS90,$CU$3:CW$8,3,FALSE)</f>
        <v>$I$471:$I$735</v>
      </c>
      <c r="CX90" s="91" t="str">
        <f>VLOOKUP($CS90,$CU$3:CX$8,4,FALSE)</f>
        <v>$I$736:$I$826</v>
      </c>
      <c r="CY90" s="91" t="str">
        <f>VLOOKUP($CS90,$CU$3:CY$8,5,FALSE)</f>
        <v>$I$827:$I$891</v>
      </c>
      <c r="CZ90" s="91" t="str">
        <f>VLOOKUP($CS90,$CU$3:CZ$8,6,FALSE)</f>
        <v>$I$892:$I$960</v>
      </c>
      <c r="DA90" s="91" t="str">
        <f>VLOOKUP($CS90,$CU$3:DA$8,7,FALSE)</f>
        <v>$I$1055:$I$1066</v>
      </c>
      <c r="DB90" s="91" t="str">
        <f>VLOOKUP($CS90,$CU$3:DB$8,8,FALSE)</f>
        <v>$I$1043:$I$1054</v>
      </c>
      <c r="DC90" s="91" t="str">
        <f>VLOOKUP($CS90,$CU$3:DC$8,8,FALSE)</f>
        <v>$I$1043:$I$1054</v>
      </c>
      <c r="DD90" s="91" t="str">
        <f>VLOOKUP($CS90,$CU$3:DD$8,8,FALSE)</f>
        <v>$I$1043:$I$1054</v>
      </c>
      <c r="DE90" s="91" t="str">
        <f>VLOOKUP($CS90,$CU$3:DE$8,8,FALSE)</f>
        <v>$I$1043:$I$1054</v>
      </c>
      <c r="DF90" s="91" t="str">
        <f>VLOOKUP($CS90,$CU$3:DF$8,8,FALSE)</f>
        <v>$I$1043:$I$1054</v>
      </c>
      <c r="DG90">
        <f>COUNTIF($CV$10:CV90,"&lt;&gt;"&amp;"")</f>
        <v>81</v>
      </c>
      <c r="DI90" t="str">
        <f t="shared" si="103"/>
        <v/>
      </c>
      <c r="DJ90" t="e">
        <f t="shared" ca="1" si="83"/>
        <v>#N/A</v>
      </c>
    </row>
    <row r="91" spans="13:114" x14ac:dyDescent="0.25">
      <c r="M91">
        <f>Worksheet!Y86</f>
        <v>0</v>
      </c>
      <c r="N91">
        <f t="shared" ca="1" si="111"/>
        <v>0</v>
      </c>
      <c r="O91" s="159" t="str">
        <f t="shared" ca="1" si="112"/>
        <v>*</v>
      </c>
      <c r="Q91" s="53" t="e">
        <f t="shared" ca="1" si="108"/>
        <v>#N/A</v>
      </c>
      <c r="R91" t="str">
        <f>IF(Worksheet!J86=$S$2,$S$2,IF(Worksheet!J86=$S$3,$S$3,$S$1))</f>
        <v>5502A</v>
      </c>
      <c r="S91" s="54" t="str">
        <f t="shared" ca="1" si="110"/>
        <v>*</v>
      </c>
      <c r="T91" s="50" t="e">
        <f t="shared" si="84"/>
        <v>#N/A</v>
      </c>
      <c r="U91" s="55">
        <f>IF(Worksheet!V86="%",ABS(Worksheet!AC86),ABS(Worksheet!X86))</f>
        <v>0</v>
      </c>
      <c r="V91" s="121">
        <f>IF(Worksheet!V86="%",Worksheet!AD86,Worksheet!V86)</f>
        <v>0</v>
      </c>
      <c r="W91" s="55" t="str">
        <f>IF(Worksheet!V86="%","",IF(Worksheet!AC86&lt;&gt;"",Worksheet!AC86,""))</f>
        <v/>
      </c>
      <c r="X91" s="55" t="str">
        <f>IF(Worksheet!V86="%","",IF(Worksheet!AD86&lt;&gt;"",Worksheet!AD86,""))</f>
        <v/>
      </c>
      <c r="Y91" s="53" t="str">
        <f t="shared" si="85"/>
        <v/>
      </c>
      <c r="Z91" s="53" t="str">
        <f t="shared" si="80"/>
        <v>0</v>
      </c>
      <c r="AA91" s="53" t="str">
        <f t="shared" si="86"/>
        <v>DC</v>
      </c>
      <c r="AB91" s="53" t="str">
        <f t="shared" si="81"/>
        <v>DC0</v>
      </c>
      <c r="AC91" s="53" t="str">
        <f>IF(Worksheet!I86&lt;&gt;"",Worksheet!I86,"")</f>
        <v/>
      </c>
      <c r="AD91" s="53" t="str">
        <f t="shared" si="82"/>
        <v/>
      </c>
      <c r="AE91" s="104" t="str">
        <f t="shared" si="87"/>
        <v>DC0</v>
      </c>
      <c r="AF91" s="104" t="e">
        <f>HLOOKUP(AE91,$AH$10:BA91,COUNTIF($AE$7:AE91,"&lt;&gt;"&amp;""),FALSE)</f>
        <v>#N/A</v>
      </c>
      <c r="AG91" s="61" t="e">
        <f t="shared" si="88"/>
        <v>#N/A</v>
      </c>
      <c r="AH91" s="91" t="e">
        <f ca="1">VLOOKUP($AG91,INDIRECT(CONCATENATE($CS91,"!",VLOOKUP($CS91,$AG$3:AH$8,AH$2,FALSE))),1,TRUE)</f>
        <v>#N/A</v>
      </c>
      <c r="AI91" s="91" t="e">
        <f ca="1">VLOOKUP($AG91,INDIRECT(CONCATENATE($CS91,"!",VLOOKUP($CS91,$AG$3:AI$8,AI$2,FALSE))),1,TRUE)</f>
        <v>#N/A</v>
      </c>
      <c r="AJ91" s="91" t="e">
        <f ca="1">VLOOKUP($AG91,INDIRECT(CONCATENATE($CS91,"!",VLOOKUP($CS91,$AG$3:AJ$8,AJ$2,FALSE))),1,TRUE)</f>
        <v>#N/A</v>
      </c>
      <c r="AK91" s="91" t="e">
        <f ca="1">VLOOKUP($AG91,INDIRECT(CONCATENATE($CS91,"!",VLOOKUP($CS91,$AG$3:AK$8,AK$2,FALSE))),1,TRUE)</f>
        <v>#N/A</v>
      </c>
      <c r="AL91" s="91" t="e">
        <f ca="1">VLOOKUP($AG91,INDIRECT(CONCATENATE($CS91,"!",VLOOKUP($CS91,$AG$3:AL$8,AL$2,FALSE))),1,TRUE)</f>
        <v>#N/A</v>
      </c>
      <c r="AM91" s="91" t="e">
        <f ca="1">VLOOKUP($AG91,INDIRECT(CONCATENATE($CS91,"!",VLOOKUP($CS91,$AG$3:AM$8,AM$2,FALSE))),1,TRUE)</f>
        <v>#N/A</v>
      </c>
      <c r="AN91" s="91" t="e">
        <f ca="1">VLOOKUP($AG91,INDIRECT(CONCATENATE($CS91,"!",VLOOKUP($CS91,$AG$3:AN$8,AN$2,FALSE))),1,TRUE)</f>
        <v>#N/A</v>
      </c>
      <c r="AO91" s="91" t="e">
        <f ca="1">VLOOKUP($AG91,INDIRECT(CONCATENATE($CS91,"!",VLOOKUP($CS91,$AG$3:AO$8,AO$2,FALSE))),1,TRUE)</f>
        <v>#N/A</v>
      </c>
      <c r="AP91" s="91" t="e">
        <f ca="1">VLOOKUP($AG91,INDIRECT(CONCATENATE($CS91,"!",VLOOKUP($CS91,$AG$3:AP$8,AP$2,FALSE))),1,TRUE)</f>
        <v>#N/A</v>
      </c>
      <c r="AQ91" s="91" t="e">
        <f ca="1">VLOOKUP($AG91,INDIRECT(CONCATENATE($CS91,"!",VLOOKUP($CS91,$AG$3:AQ$8,AQ$2,FALSE))),1,TRUE)</f>
        <v>#N/A</v>
      </c>
      <c r="AR91" s="91" t="e">
        <f ca="1">VLOOKUP($AG91,INDIRECT(CONCATENATE($CS91,"!",VLOOKUP($CS91,$AG$3:AR$8,AR$2,FALSE))),1,TRUE)</f>
        <v>#N/A</v>
      </c>
      <c r="AS91" s="91" t="e">
        <f ca="1">VLOOKUP($AG91,INDIRECT(CONCATENATE($CS91,"!",VLOOKUP($CS91,$AG$3:AS$8,AS$2,FALSE))),1,TRUE)</f>
        <v>#N/A</v>
      </c>
      <c r="AT91" s="91" t="e">
        <f ca="1">VLOOKUP($AG91,INDIRECT(CONCATENATE($CS91,"!",VLOOKUP($CS91,$AG$3:AT$8,AT$2,FALSE))),1,TRUE)</f>
        <v>#N/A</v>
      </c>
      <c r="AU91" s="91" t="e">
        <f ca="1">VLOOKUP($AG91,INDIRECT(CONCATENATE($CS91,"!",VLOOKUP($CS91,$AG$3:AU$8,AU$2,FALSE))),1,TRUE)</f>
        <v>#N/A</v>
      </c>
      <c r="AV91" s="91" t="e">
        <f ca="1">VLOOKUP($AG91,INDIRECT(CONCATENATE($CS91,"!",VLOOKUP($CS91,$AG$3:AV$8,AV$2,FALSE))),1,TRUE)</f>
        <v>#N/A</v>
      </c>
      <c r="AW91" s="91" t="e">
        <f ca="1">VLOOKUP($AG91,INDIRECT(CONCATENATE($CS91,"!",VLOOKUP($CS91,$AG$3:AW$8,AW$2,FALSE))),1,TRUE)</f>
        <v>#N/A</v>
      </c>
      <c r="AX91" s="91" t="e">
        <f ca="1">VLOOKUP($AG91,INDIRECT(CONCATENATE($CS91,"!",VLOOKUP($CS91,$AG$3:AX$8,AX$2,FALSE))),1,TRUE)</f>
        <v>#N/A</v>
      </c>
      <c r="AY91" s="91" t="e">
        <f ca="1">VLOOKUP($AG91,INDIRECT(CONCATENATE($CS91,"!",VLOOKUP($CS91,$AG$3:AY$8,AY$2,FALSE))),1,TRUE)</f>
        <v>#N/A</v>
      </c>
      <c r="AZ91" s="91" t="e">
        <f ca="1">VLOOKUP($AG91,INDIRECT(CONCATENATE($CS91,"!",VLOOKUP($CS91,$AG$3:AZ$8,AZ$2,FALSE))),1,TRUE)</f>
        <v>#N/A</v>
      </c>
      <c r="BA91" s="91"/>
      <c r="BB91" s="57">
        <f t="shared" si="104"/>
        <v>1</v>
      </c>
      <c r="BC91" s="53">
        <f t="shared" si="104"/>
        <v>1</v>
      </c>
      <c r="BD91" s="53">
        <f t="shared" si="105"/>
        <v>1</v>
      </c>
      <c r="BE91" s="53">
        <f t="shared" si="105"/>
        <v>1</v>
      </c>
      <c r="BF91" s="53">
        <f t="shared" si="113"/>
        <v>1</v>
      </c>
      <c r="BG91" s="53">
        <f t="shared" si="114"/>
        <v>1</v>
      </c>
      <c r="BH91" s="53">
        <f t="shared" si="115"/>
        <v>1</v>
      </c>
      <c r="BI91" s="53">
        <f t="shared" si="106"/>
        <v>1</v>
      </c>
      <c r="BJ91" s="53">
        <f t="shared" si="106"/>
        <v>1</v>
      </c>
      <c r="BK91" s="53">
        <f t="shared" si="106"/>
        <v>1</v>
      </c>
      <c r="BL91" s="53">
        <f t="shared" si="106"/>
        <v>1</v>
      </c>
      <c r="BM91" s="53">
        <f t="shared" si="106"/>
        <v>1</v>
      </c>
      <c r="BN91" s="53">
        <f t="shared" si="106"/>
        <v>1</v>
      </c>
      <c r="BO91" s="53">
        <f t="shared" si="120"/>
        <v>1</v>
      </c>
      <c r="BP91" s="53">
        <f t="shared" si="120"/>
        <v>1</v>
      </c>
      <c r="BQ91" s="53">
        <f t="shared" si="120"/>
        <v>1</v>
      </c>
      <c r="BR91" s="53">
        <f t="shared" si="120"/>
        <v>1</v>
      </c>
      <c r="BS91" s="53">
        <f t="shared" si="116"/>
        <v>1</v>
      </c>
      <c r="BT91" s="53">
        <f t="shared" si="116"/>
        <v>1</v>
      </c>
      <c r="BV91" s="50" t="e">
        <f>HLOOKUP(AE91,$BB$10:BU91,COUNTIF($AE$7:AE91,"&lt;&gt;"&amp;""),FALSE)</f>
        <v>#N/A</v>
      </c>
      <c r="BW91" s="53">
        <f t="shared" si="117"/>
        <v>1</v>
      </c>
      <c r="BX91" s="50" t="str">
        <f t="shared" si="119"/>
        <v/>
      </c>
      <c r="BY91" s="105" t="str">
        <f ca="1">IF(OR(AE91=$BC$10,AE91=$BE$10,AE91=$BL$10,AE91=$BM$10,AE91=$BN$10),VLOOKUP(BX91,INDIRECT(CONCATENATE(CS91,"!",HLOOKUP(AE91,$CV$10:CZ91,DG91,FALSE))),1,TRUE),"")</f>
        <v/>
      </c>
      <c r="BZ91" s="91" t="e">
        <f t="shared" ca="1" si="89"/>
        <v>#N/A</v>
      </c>
      <c r="CA91" s="91" t="e">
        <f t="shared" ca="1" si="90"/>
        <v>#N/A</v>
      </c>
      <c r="CB91" s="91" t="e">
        <f t="shared" ca="1" si="91"/>
        <v>#N/A</v>
      </c>
      <c r="CC91" s="91" t="e">
        <f t="shared" ca="1" si="92"/>
        <v>#N/A</v>
      </c>
      <c r="CD91" s="91" t="e">
        <f t="shared" ca="1" si="93"/>
        <v>#VALUE!</v>
      </c>
      <c r="CE91" s="58">
        <f>Worksheet!L86</f>
        <v>0</v>
      </c>
      <c r="CF91" s="58">
        <f>Worksheet!M86</f>
        <v>0</v>
      </c>
      <c r="CG91" s="58">
        <f>Worksheet!N86</f>
        <v>0</v>
      </c>
      <c r="CH91" s="58">
        <f>Worksheet!O86</f>
        <v>0</v>
      </c>
      <c r="CI91" s="58">
        <f>Worksheet!P86</f>
        <v>0</v>
      </c>
      <c r="CJ91" s="120" t="e">
        <f t="shared" ca="1" si="94"/>
        <v>#VALUE!</v>
      </c>
      <c r="CK91" s="120" t="e">
        <f t="shared" ca="1" si="95"/>
        <v>#VALUE!</v>
      </c>
      <c r="CL91" s="120" t="e">
        <f t="shared" ca="1" si="96"/>
        <v>#VALUE!</v>
      </c>
      <c r="CM91" s="120" t="e">
        <f t="shared" ca="1" si="97"/>
        <v>#VALUE!</v>
      </c>
      <c r="CN91" s="120" t="e">
        <f t="shared" ca="1" si="98"/>
        <v>#VALUE!</v>
      </c>
      <c r="CO91" s="91" t="e">
        <f t="shared" ca="1" si="99"/>
        <v>#N/A</v>
      </c>
      <c r="CP91" s="92">
        <f>Worksheet!T86</f>
        <v>0</v>
      </c>
      <c r="CQ91" t="str">
        <f t="shared" si="100"/>
        <v>1</v>
      </c>
      <c r="CR91" s="103" t="e">
        <f t="shared" si="101"/>
        <v>#N/A</v>
      </c>
      <c r="CS91" t="str">
        <f t="shared" si="118"/>
        <v>Standard1</v>
      </c>
      <c r="CU91" s="99" t="str">
        <f t="shared" ca="1" si="102"/>
        <v>$B$4:$P$1376</v>
      </c>
      <c r="CV91" s="91" t="str">
        <f>VLOOKUP($CS91,$CU$3:CV$8,2,FALSE)</f>
        <v>$I$230:$I$439</v>
      </c>
      <c r="CW91" s="91" t="str">
        <f>VLOOKUP($CS91,$CU$3:CW$8,3,FALSE)</f>
        <v>$I$471:$I$735</v>
      </c>
      <c r="CX91" s="91" t="str">
        <f>VLOOKUP($CS91,$CU$3:CX$8,4,FALSE)</f>
        <v>$I$736:$I$826</v>
      </c>
      <c r="CY91" s="91" t="str">
        <f>VLOOKUP($CS91,$CU$3:CY$8,5,FALSE)</f>
        <v>$I$827:$I$891</v>
      </c>
      <c r="CZ91" s="91" t="str">
        <f>VLOOKUP($CS91,$CU$3:CZ$8,6,FALSE)</f>
        <v>$I$892:$I$960</v>
      </c>
      <c r="DA91" s="91" t="str">
        <f>VLOOKUP($CS91,$CU$3:DA$8,7,FALSE)</f>
        <v>$I$1055:$I$1066</v>
      </c>
      <c r="DB91" s="91" t="str">
        <f>VLOOKUP($CS91,$CU$3:DB$8,8,FALSE)</f>
        <v>$I$1043:$I$1054</v>
      </c>
      <c r="DC91" s="91" t="str">
        <f>VLOOKUP($CS91,$CU$3:DC$8,8,FALSE)</f>
        <v>$I$1043:$I$1054</v>
      </c>
      <c r="DD91" s="91" t="str">
        <f>VLOOKUP($CS91,$CU$3:DD$8,8,FALSE)</f>
        <v>$I$1043:$I$1054</v>
      </c>
      <c r="DE91" s="91" t="str">
        <f>VLOOKUP($CS91,$CU$3:DE$8,8,FALSE)</f>
        <v>$I$1043:$I$1054</v>
      </c>
      <c r="DF91" s="91" t="str">
        <f>VLOOKUP($CS91,$CU$3:DF$8,8,FALSE)</f>
        <v>$I$1043:$I$1054</v>
      </c>
      <c r="DG91">
        <f>COUNTIF($CV$10:CV91,"&lt;&gt;"&amp;"")</f>
        <v>82</v>
      </c>
      <c r="DI91" t="str">
        <f t="shared" si="103"/>
        <v/>
      </c>
      <c r="DJ91" t="e">
        <f t="shared" ca="1" si="83"/>
        <v>#N/A</v>
      </c>
    </row>
    <row r="92" spans="13:114" x14ac:dyDescent="0.25">
      <c r="M92">
        <f>Worksheet!Y87</f>
        <v>0</v>
      </c>
      <c r="N92">
        <f t="shared" ca="1" si="111"/>
        <v>0</v>
      </c>
      <c r="O92" s="159" t="str">
        <f t="shared" ca="1" si="112"/>
        <v>*</v>
      </c>
      <c r="Q92" s="53" t="e">
        <f t="shared" ca="1" si="108"/>
        <v>#N/A</v>
      </c>
      <c r="R92" t="str">
        <f>IF(Worksheet!J87=$S$2,$S$2,IF(Worksheet!J87=$S$3,$S$3,$S$1))</f>
        <v>5502A</v>
      </c>
      <c r="S92" s="54" t="str">
        <f t="shared" ca="1" si="110"/>
        <v>*</v>
      </c>
      <c r="T92" s="50" t="e">
        <f t="shared" si="84"/>
        <v>#N/A</v>
      </c>
      <c r="U92" s="55">
        <f>IF(Worksheet!V87="%",ABS(Worksheet!AC87),ABS(Worksheet!X87))</f>
        <v>0</v>
      </c>
      <c r="V92" s="121">
        <f>IF(Worksheet!V87="%",Worksheet!AD87,Worksheet!V87)</f>
        <v>0</v>
      </c>
      <c r="W92" s="55" t="str">
        <f>IF(Worksheet!V87="%","",IF(Worksheet!AC87&lt;&gt;"",Worksheet!AC87,""))</f>
        <v/>
      </c>
      <c r="X92" s="55" t="str">
        <f>IF(Worksheet!V87="%","",IF(Worksheet!AD87&lt;&gt;"",Worksheet!AD87,""))</f>
        <v/>
      </c>
      <c r="Y92" s="53" t="str">
        <f t="shared" si="85"/>
        <v/>
      </c>
      <c r="Z92" s="53" t="str">
        <f t="shared" si="80"/>
        <v>0</v>
      </c>
      <c r="AA92" s="53" t="str">
        <f t="shared" si="86"/>
        <v>DC</v>
      </c>
      <c r="AB92" s="53" t="str">
        <f t="shared" si="81"/>
        <v>DC0</v>
      </c>
      <c r="AC92" s="53" t="str">
        <f>IF(Worksheet!I87&lt;&gt;"",Worksheet!I87,"")</f>
        <v/>
      </c>
      <c r="AD92" s="53" t="str">
        <f t="shared" si="82"/>
        <v/>
      </c>
      <c r="AE92" s="104" t="str">
        <f t="shared" si="87"/>
        <v>DC0</v>
      </c>
      <c r="AF92" s="104" t="e">
        <f>HLOOKUP(AE92,$AH$10:BA92,COUNTIF($AE$7:AE92,"&lt;&gt;"&amp;""),FALSE)</f>
        <v>#N/A</v>
      </c>
      <c r="AG92" s="61" t="e">
        <f t="shared" si="88"/>
        <v>#N/A</v>
      </c>
      <c r="AH92" s="91" t="e">
        <f ca="1">VLOOKUP($AG92,INDIRECT(CONCATENATE($CS92,"!",VLOOKUP($CS92,$AG$3:AH$8,AH$2,FALSE))),1,TRUE)</f>
        <v>#N/A</v>
      </c>
      <c r="AI92" s="91" t="e">
        <f ca="1">VLOOKUP($AG92,INDIRECT(CONCATENATE($CS92,"!",VLOOKUP($CS92,$AG$3:AI$8,AI$2,FALSE))),1,TRUE)</f>
        <v>#N/A</v>
      </c>
      <c r="AJ92" s="91" t="e">
        <f ca="1">VLOOKUP($AG92,INDIRECT(CONCATENATE($CS92,"!",VLOOKUP($CS92,$AG$3:AJ$8,AJ$2,FALSE))),1,TRUE)</f>
        <v>#N/A</v>
      </c>
      <c r="AK92" s="91" t="e">
        <f ca="1">VLOOKUP($AG92,INDIRECT(CONCATENATE($CS92,"!",VLOOKUP($CS92,$AG$3:AK$8,AK$2,FALSE))),1,TRUE)</f>
        <v>#N/A</v>
      </c>
      <c r="AL92" s="91" t="e">
        <f ca="1">VLOOKUP($AG92,INDIRECT(CONCATENATE($CS92,"!",VLOOKUP($CS92,$AG$3:AL$8,AL$2,FALSE))),1,TRUE)</f>
        <v>#N/A</v>
      </c>
      <c r="AM92" s="91" t="e">
        <f ca="1">VLOOKUP($AG92,INDIRECT(CONCATENATE($CS92,"!",VLOOKUP($CS92,$AG$3:AM$8,AM$2,FALSE))),1,TRUE)</f>
        <v>#N/A</v>
      </c>
      <c r="AN92" s="91" t="e">
        <f ca="1">VLOOKUP($AG92,INDIRECT(CONCATENATE($CS92,"!",VLOOKUP($CS92,$AG$3:AN$8,AN$2,FALSE))),1,TRUE)</f>
        <v>#N/A</v>
      </c>
      <c r="AO92" s="91" t="e">
        <f ca="1">VLOOKUP($AG92,INDIRECT(CONCATENATE($CS92,"!",VLOOKUP($CS92,$AG$3:AO$8,AO$2,FALSE))),1,TRUE)</f>
        <v>#N/A</v>
      </c>
      <c r="AP92" s="91" t="e">
        <f ca="1">VLOOKUP($AG92,INDIRECT(CONCATENATE($CS92,"!",VLOOKUP($CS92,$AG$3:AP$8,AP$2,FALSE))),1,TRUE)</f>
        <v>#N/A</v>
      </c>
      <c r="AQ92" s="91" t="e">
        <f ca="1">VLOOKUP($AG92,INDIRECT(CONCATENATE($CS92,"!",VLOOKUP($CS92,$AG$3:AQ$8,AQ$2,FALSE))),1,TRUE)</f>
        <v>#N/A</v>
      </c>
      <c r="AR92" s="91" t="e">
        <f ca="1">VLOOKUP($AG92,INDIRECT(CONCATENATE($CS92,"!",VLOOKUP($CS92,$AG$3:AR$8,AR$2,FALSE))),1,TRUE)</f>
        <v>#N/A</v>
      </c>
      <c r="AS92" s="91" t="e">
        <f ca="1">VLOOKUP($AG92,INDIRECT(CONCATENATE($CS92,"!",VLOOKUP($CS92,$AG$3:AS$8,AS$2,FALSE))),1,TRUE)</f>
        <v>#N/A</v>
      </c>
      <c r="AT92" s="91" t="e">
        <f ca="1">VLOOKUP($AG92,INDIRECT(CONCATENATE($CS92,"!",VLOOKUP($CS92,$AG$3:AT$8,AT$2,FALSE))),1,TRUE)</f>
        <v>#N/A</v>
      </c>
      <c r="AU92" s="91" t="e">
        <f ca="1">VLOOKUP($AG92,INDIRECT(CONCATENATE($CS92,"!",VLOOKUP($CS92,$AG$3:AU$8,AU$2,FALSE))),1,TRUE)</f>
        <v>#N/A</v>
      </c>
      <c r="AV92" s="91" t="e">
        <f ca="1">VLOOKUP($AG92,INDIRECT(CONCATENATE($CS92,"!",VLOOKUP($CS92,$AG$3:AV$8,AV$2,FALSE))),1,TRUE)</f>
        <v>#N/A</v>
      </c>
      <c r="AW92" s="91" t="e">
        <f ca="1">VLOOKUP($AG92,INDIRECT(CONCATENATE($CS92,"!",VLOOKUP($CS92,$AG$3:AW$8,AW$2,FALSE))),1,TRUE)</f>
        <v>#N/A</v>
      </c>
      <c r="AX92" s="91" t="e">
        <f ca="1">VLOOKUP($AG92,INDIRECT(CONCATENATE($CS92,"!",VLOOKUP($CS92,$AG$3:AX$8,AX$2,FALSE))),1,TRUE)</f>
        <v>#N/A</v>
      </c>
      <c r="AY92" s="91" t="e">
        <f ca="1">VLOOKUP($AG92,INDIRECT(CONCATENATE($CS92,"!",VLOOKUP($CS92,$AG$3:AY$8,AY$2,FALSE))),1,TRUE)</f>
        <v>#N/A</v>
      </c>
      <c r="AZ92" s="91" t="e">
        <f ca="1">VLOOKUP($AG92,INDIRECT(CONCATENATE($CS92,"!",VLOOKUP($CS92,$AG$3:AZ$8,AZ$2,FALSE))),1,TRUE)</f>
        <v>#N/A</v>
      </c>
      <c r="BA92" s="91"/>
      <c r="BB92" s="57">
        <f t="shared" si="104"/>
        <v>1</v>
      </c>
      <c r="BC92" s="53">
        <f t="shared" si="104"/>
        <v>1</v>
      </c>
      <c r="BD92" s="53">
        <f t="shared" si="105"/>
        <v>1</v>
      </c>
      <c r="BE92" s="53">
        <f t="shared" si="105"/>
        <v>1</v>
      </c>
      <c r="BF92" s="53">
        <f t="shared" si="113"/>
        <v>1</v>
      </c>
      <c r="BG92" s="53">
        <f t="shared" si="114"/>
        <v>1</v>
      </c>
      <c r="BH92" s="53">
        <f t="shared" si="115"/>
        <v>1</v>
      </c>
      <c r="BI92" s="53">
        <f t="shared" si="106"/>
        <v>1</v>
      </c>
      <c r="BJ92" s="53">
        <f t="shared" si="106"/>
        <v>1</v>
      </c>
      <c r="BK92" s="53">
        <f t="shared" si="106"/>
        <v>1</v>
      </c>
      <c r="BL92" s="53">
        <f t="shared" si="106"/>
        <v>1</v>
      </c>
      <c r="BM92" s="53">
        <f t="shared" si="106"/>
        <v>1</v>
      </c>
      <c r="BN92" s="53">
        <f t="shared" si="106"/>
        <v>1</v>
      </c>
      <c r="BO92" s="53">
        <f t="shared" si="120"/>
        <v>1</v>
      </c>
      <c r="BP92" s="53">
        <f t="shared" si="120"/>
        <v>1</v>
      </c>
      <c r="BQ92" s="53">
        <f t="shared" si="120"/>
        <v>1</v>
      </c>
      <c r="BR92" s="53">
        <f t="shared" si="120"/>
        <v>1</v>
      </c>
      <c r="BS92" s="53">
        <f t="shared" si="116"/>
        <v>1</v>
      </c>
      <c r="BT92" s="53">
        <f t="shared" si="116"/>
        <v>1</v>
      </c>
      <c r="BV92" s="50" t="e">
        <f>HLOOKUP(AE92,$BB$10:BU92,COUNTIF($AE$7:AE92,"&lt;&gt;"&amp;""),FALSE)</f>
        <v>#N/A</v>
      </c>
      <c r="BW92" s="53">
        <f t="shared" si="117"/>
        <v>1</v>
      </c>
      <c r="BX92" s="50" t="str">
        <f t="shared" si="119"/>
        <v/>
      </c>
      <c r="BY92" s="105" t="str">
        <f ca="1">IF(OR(AE92=$BC$10,AE92=$BE$10,AE92=$BL$10,AE92=$BM$10,AE92=$BN$10),VLOOKUP(BX92,INDIRECT(CONCATENATE(CS92,"!",HLOOKUP(AE92,$CV$10:CZ92,DG92,FALSE))),1,TRUE),"")</f>
        <v/>
      </c>
      <c r="BZ92" s="91" t="e">
        <f t="shared" ca="1" si="89"/>
        <v>#N/A</v>
      </c>
      <c r="CA92" s="91" t="e">
        <f t="shared" ca="1" si="90"/>
        <v>#N/A</v>
      </c>
      <c r="CB92" s="91" t="e">
        <f t="shared" ca="1" si="91"/>
        <v>#N/A</v>
      </c>
      <c r="CC92" s="91" t="e">
        <f t="shared" ca="1" si="92"/>
        <v>#N/A</v>
      </c>
      <c r="CD92" s="91" t="e">
        <f t="shared" ca="1" si="93"/>
        <v>#VALUE!</v>
      </c>
      <c r="CE92" s="58">
        <f>Worksheet!L87</f>
        <v>0</v>
      </c>
      <c r="CF92" s="58">
        <f>Worksheet!M87</f>
        <v>0</v>
      </c>
      <c r="CG92" s="58">
        <f>Worksheet!N87</f>
        <v>0</v>
      </c>
      <c r="CH92" s="58">
        <f>Worksheet!O87</f>
        <v>0</v>
      </c>
      <c r="CI92" s="58">
        <f>Worksheet!P87</f>
        <v>0</v>
      </c>
      <c r="CJ92" s="120" t="e">
        <f t="shared" ca="1" si="94"/>
        <v>#VALUE!</v>
      </c>
      <c r="CK92" s="120" t="e">
        <f t="shared" ca="1" si="95"/>
        <v>#VALUE!</v>
      </c>
      <c r="CL92" s="120" t="e">
        <f t="shared" ca="1" si="96"/>
        <v>#VALUE!</v>
      </c>
      <c r="CM92" s="120" t="e">
        <f t="shared" ca="1" si="97"/>
        <v>#VALUE!</v>
      </c>
      <c r="CN92" s="120" t="e">
        <f t="shared" ca="1" si="98"/>
        <v>#VALUE!</v>
      </c>
      <c r="CO92" s="91" t="e">
        <f t="shared" ca="1" si="99"/>
        <v>#N/A</v>
      </c>
      <c r="CP92" s="92">
        <f>Worksheet!T87</f>
        <v>0</v>
      </c>
      <c r="CQ92" t="str">
        <f t="shared" si="100"/>
        <v>1</v>
      </c>
      <c r="CR92" s="103" t="e">
        <f t="shared" si="101"/>
        <v>#N/A</v>
      </c>
      <c r="CS92" t="str">
        <f t="shared" si="118"/>
        <v>Standard1</v>
      </c>
      <c r="CU92" s="99" t="str">
        <f t="shared" ca="1" si="102"/>
        <v>$B$4:$P$1376</v>
      </c>
      <c r="CV92" s="91" t="str">
        <f>VLOOKUP($CS92,$CU$3:CV$8,2,FALSE)</f>
        <v>$I$230:$I$439</v>
      </c>
      <c r="CW92" s="91" t="str">
        <f>VLOOKUP($CS92,$CU$3:CW$8,3,FALSE)</f>
        <v>$I$471:$I$735</v>
      </c>
      <c r="CX92" s="91" t="str">
        <f>VLOOKUP($CS92,$CU$3:CX$8,4,FALSE)</f>
        <v>$I$736:$I$826</v>
      </c>
      <c r="CY92" s="91" t="str">
        <f>VLOOKUP($CS92,$CU$3:CY$8,5,FALSE)</f>
        <v>$I$827:$I$891</v>
      </c>
      <c r="CZ92" s="91" t="str">
        <f>VLOOKUP($CS92,$CU$3:CZ$8,6,FALSE)</f>
        <v>$I$892:$I$960</v>
      </c>
      <c r="DA92" s="91" t="str">
        <f>VLOOKUP($CS92,$CU$3:DA$8,7,FALSE)</f>
        <v>$I$1055:$I$1066</v>
      </c>
      <c r="DB92" s="91" t="str">
        <f>VLOOKUP($CS92,$CU$3:DB$8,8,FALSE)</f>
        <v>$I$1043:$I$1054</v>
      </c>
      <c r="DC92" s="91" t="str">
        <f>VLOOKUP($CS92,$CU$3:DC$8,8,FALSE)</f>
        <v>$I$1043:$I$1054</v>
      </c>
      <c r="DD92" s="91" t="str">
        <f>VLOOKUP($CS92,$CU$3:DD$8,8,FALSE)</f>
        <v>$I$1043:$I$1054</v>
      </c>
      <c r="DE92" s="91" t="str">
        <f>VLOOKUP($CS92,$CU$3:DE$8,8,FALSE)</f>
        <v>$I$1043:$I$1054</v>
      </c>
      <c r="DF92" s="91" t="str">
        <f>VLOOKUP($CS92,$CU$3:DF$8,8,FALSE)</f>
        <v>$I$1043:$I$1054</v>
      </c>
      <c r="DG92">
        <f>COUNTIF($CV$10:CV92,"&lt;&gt;"&amp;"")</f>
        <v>83</v>
      </c>
      <c r="DI92" t="str">
        <f t="shared" si="103"/>
        <v/>
      </c>
      <c r="DJ92" t="e">
        <f t="shared" ca="1" si="83"/>
        <v>#N/A</v>
      </c>
    </row>
    <row r="93" spans="13:114" x14ac:dyDescent="0.25">
      <c r="M93">
        <f>Worksheet!Y88</f>
        <v>0</v>
      </c>
      <c r="N93">
        <f t="shared" ca="1" si="111"/>
        <v>0</v>
      </c>
      <c r="O93" s="159" t="str">
        <f t="shared" ca="1" si="112"/>
        <v>*</v>
      </c>
      <c r="Q93" s="53" t="e">
        <f t="shared" ca="1" si="108"/>
        <v>#N/A</v>
      </c>
      <c r="R93" t="str">
        <f>IF(Worksheet!J88=$S$2,$S$2,IF(Worksheet!J88=$S$3,$S$3,$S$1))</f>
        <v>5502A</v>
      </c>
      <c r="S93" s="54" t="str">
        <f t="shared" ca="1" si="110"/>
        <v>*</v>
      </c>
      <c r="T93" s="50" t="e">
        <f t="shared" si="84"/>
        <v>#N/A</v>
      </c>
      <c r="U93" s="55">
        <f>IF(Worksheet!V88="%",ABS(Worksheet!AC88),ABS(Worksheet!X88))</f>
        <v>0</v>
      </c>
      <c r="V93" s="121">
        <f>IF(Worksheet!V88="%",Worksheet!AD88,Worksheet!V88)</f>
        <v>0</v>
      </c>
      <c r="W93" s="55" t="str">
        <f>IF(Worksheet!V88="%","",IF(Worksheet!AC88&lt;&gt;"",Worksheet!AC88,""))</f>
        <v/>
      </c>
      <c r="X93" s="55" t="str">
        <f>IF(Worksheet!V88="%","",IF(Worksheet!AD88&lt;&gt;"",Worksheet!AD88,""))</f>
        <v/>
      </c>
      <c r="Y93" s="53" t="str">
        <f t="shared" si="85"/>
        <v/>
      </c>
      <c r="Z93" s="53" t="str">
        <f t="shared" si="80"/>
        <v>0</v>
      </c>
      <c r="AA93" s="53" t="str">
        <f t="shared" si="86"/>
        <v>DC</v>
      </c>
      <c r="AB93" s="53" t="str">
        <f t="shared" si="81"/>
        <v>DC0</v>
      </c>
      <c r="AC93" s="53" t="str">
        <f>IF(Worksheet!I88&lt;&gt;"",Worksheet!I88,"")</f>
        <v/>
      </c>
      <c r="AD93" s="53" t="str">
        <f t="shared" si="82"/>
        <v/>
      </c>
      <c r="AE93" s="104" t="str">
        <f t="shared" si="87"/>
        <v>DC0</v>
      </c>
      <c r="AF93" s="104" t="e">
        <f>HLOOKUP(AE93,$AH$10:BA93,COUNTIF($AE$7:AE93,"&lt;&gt;"&amp;""),FALSE)</f>
        <v>#N/A</v>
      </c>
      <c r="AG93" s="61" t="e">
        <f t="shared" si="88"/>
        <v>#N/A</v>
      </c>
      <c r="AH93" s="91" t="e">
        <f ca="1">VLOOKUP($AG93,INDIRECT(CONCATENATE($CS93,"!",VLOOKUP($CS93,$AG$3:AH$8,AH$2,FALSE))),1,TRUE)</f>
        <v>#N/A</v>
      </c>
      <c r="AI93" s="91" t="e">
        <f ca="1">VLOOKUP($AG93,INDIRECT(CONCATENATE($CS93,"!",VLOOKUP($CS93,$AG$3:AI$8,AI$2,FALSE))),1,TRUE)</f>
        <v>#N/A</v>
      </c>
      <c r="AJ93" s="91" t="e">
        <f ca="1">VLOOKUP($AG93,INDIRECT(CONCATENATE($CS93,"!",VLOOKUP($CS93,$AG$3:AJ$8,AJ$2,FALSE))),1,TRUE)</f>
        <v>#N/A</v>
      </c>
      <c r="AK93" s="91" t="e">
        <f ca="1">VLOOKUP($AG93,INDIRECT(CONCATENATE($CS93,"!",VLOOKUP($CS93,$AG$3:AK$8,AK$2,FALSE))),1,TRUE)</f>
        <v>#N/A</v>
      </c>
      <c r="AL93" s="91" t="e">
        <f ca="1">VLOOKUP($AG93,INDIRECT(CONCATENATE($CS93,"!",VLOOKUP($CS93,$AG$3:AL$8,AL$2,FALSE))),1,TRUE)</f>
        <v>#N/A</v>
      </c>
      <c r="AM93" s="91" t="e">
        <f ca="1">VLOOKUP($AG93,INDIRECT(CONCATENATE($CS93,"!",VLOOKUP($CS93,$AG$3:AM$8,AM$2,FALSE))),1,TRUE)</f>
        <v>#N/A</v>
      </c>
      <c r="AN93" s="91" t="e">
        <f ca="1">VLOOKUP($AG93,INDIRECT(CONCATENATE($CS93,"!",VLOOKUP($CS93,$AG$3:AN$8,AN$2,FALSE))),1,TRUE)</f>
        <v>#N/A</v>
      </c>
      <c r="AO93" s="91" t="e">
        <f ca="1">VLOOKUP($AG93,INDIRECT(CONCATENATE($CS93,"!",VLOOKUP($CS93,$AG$3:AO$8,AO$2,FALSE))),1,TRUE)</f>
        <v>#N/A</v>
      </c>
      <c r="AP93" s="91" t="e">
        <f ca="1">VLOOKUP($AG93,INDIRECT(CONCATENATE($CS93,"!",VLOOKUP($CS93,$AG$3:AP$8,AP$2,FALSE))),1,TRUE)</f>
        <v>#N/A</v>
      </c>
      <c r="AQ93" s="91" t="e">
        <f ca="1">VLOOKUP($AG93,INDIRECT(CONCATENATE($CS93,"!",VLOOKUP($CS93,$AG$3:AQ$8,AQ$2,FALSE))),1,TRUE)</f>
        <v>#N/A</v>
      </c>
      <c r="AR93" s="91" t="e">
        <f ca="1">VLOOKUP($AG93,INDIRECT(CONCATENATE($CS93,"!",VLOOKUP($CS93,$AG$3:AR$8,AR$2,FALSE))),1,TRUE)</f>
        <v>#N/A</v>
      </c>
      <c r="AS93" s="91" t="e">
        <f ca="1">VLOOKUP($AG93,INDIRECT(CONCATENATE($CS93,"!",VLOOKUP($CS93,$AG$3:AS$8,AS$2,FALSE))),1,TRUE)</f>
        <v>#N/A</v>
      </c>
      <c r="AT93" s="91" t="e">
        <f ca="1">VLOOKUP($AG93,INDIRECT(CONCATENATE($CS93,"!",VLOOKUP($CS93,$AG$3:AT$8,AT$2,FALSE))),1,TRUE)</f>
        <v>#N/A</v>
      </c>
      <c r="AU93" s="91" t="e">
        <f ca="1">VLOOKUP($AG93,INDIRECT(CONCATENATE($CS93,"!",VLOOKUP($CS93,$AG$3:AU$8,AU$2,FALSE))),1,TRUE)</f>
        <v>#N/A</v>
      </c>
      <c r="AV93" s="91" t="e">
        <f ca="1">VLOOKUP($AG93,INDIRECT(CONCATENATE($CS93,"!",VLOOKUP($CS93,$AG$3:AV$8,AV$2,FALSE))),1,TRUE)</f>
        <v>#N/A</v>
      </c>
      <c r="AW93" s="91" t="e">
        <f ca="1">VLOOKUP($AG93,INDIRECT(CONCATENATE($CS93,"!",VLOOKUP($CS93,$AG$3:AW$8,AW$2,FALSE))),1,TRUE)</f>
        <v>#N/A</v>
      </c>
      <c r="AX93" s="91" t="e">
        <f ca="1">VLOOKUP($AG93,INDIRECT(CONCATENATE($CS93,"!",VLOOKUP($CS93,$AG$3:AX$8,AX$2,FALSE))),1,TRUE)</f>
        <v>#N/A</v>
      </c>
      <c r="AY93" s="91" t="e">
        <f ca="1">VLOOKUP($AG93,INDIRECT(CONCATENATE($CS93,"!",VLOOKUP($CS93,$AG$3:AY$8,AY$2,FALSE))),1,TRUE)</f>
        <v>#N/A</v>
      </c>
      <c r="AZ93" s="91" t="e">
        <f ca="1">VLOOKUP($AG93,INDIRECT(CONCATENATE($CS93,"!",VLOOKUP($CS93,$AG$3:AZ$8,AZ$2,FALSE))),1,TRUE)</f>
        <v>#N/A</v>
      </c>
      <c r="BA93" s="91"/>
      <c r="BB93" s="57">
        <f t="shared" si="104"/>
        <v>1</v>
      </c>
      <c r="BC93" s="53">
        <f t="shared" si="104"/>
        <v>1</v>
      </c>
      <c r="BD93" s="53">
        <f t="shared" si="105"/>
        <v>1</v>
      </c>
      <c r="BE93" s="53">
        <f t="shared" si="105"/>
        <v>1</v>
      </c>
      <c r="BF93" s="53">
        <f t="shared" si="113"/>
        <v>1</v>
      </c>
      <c r="BG93" s="53">
        <f t="shared" si="114"/>
        <v>1</v>
      </c>
      <c r="BH93" s="53">
        <f t="shared" si="115"/>
        <v>1</v>
      </c>
      <c r="BI93" s="53">
        <f t="shared" si="106"/>
        <v>1</v>
      </c>
      <c r="BJ93" s="53">
        <f t="shared" si="106"/>
        <v>1</v>
      </c>
      <c r="BK93" s="53">
        <f t="shared" si="106"/>
        <v>1</v>
      </c>
      <c r="BL93" s="53">
        <f t="shared" ref="BI93:BR108" si="121">IF($V93="mA",0.001,IF($V93="µA",0.000001,IF($V93="kA",1000,1)))</f>
        <v>1</v>
      </c>
      <c r="BM93" s="53">
        <f t="shared" si="121"/>
        <v>1</v>
      </c>
      <c r="BN93" s="53">
        <f t="shared" si="121"/>
        <v>1</v>
      </c>
      <c r="BO93" s="53">
        <f t="shared" si="121"/>
        <v>1</v>
      </c>
      <c r="BP93" s="53">
        <f t="shared" si="121"/>
        <v>1</v>
      </c>
      <c r="BQ93" s="53">
        <f t="shared" si="121"/>
        <v>1</v>
      </c>
      <c r="BR93" s="53">
        <f t="shared" si="121"/>
        <v>1</v>
      </c>
      <c r="BS93" s="53">
        <f t="shared" si="116"/>
        <v>1</v>
      </c>
      <c r="BT93" s="53">
        <f t="shared" si="116"/>
        <v>1</v>
      </c>
      <c r="BV93" s="50" t="e">
        <f>HLOOKUP(AE93,$BB$10:BU93,COUNTIF($AE$7:AE93,"&lt;&gt;"&amp;""),FALSE)</f>
        <v>#N/A</v>
      </c>
      <c r="BW93" s="53">
        <f t="shared" si="117"/>
        <v>1</v>
      </c>
      <c r="BX93" s="50" t="str">
        <f t="shared" si="119"/>
        <v/>
      </c>
      <c r="BY93" s="105" t="str">
        <f ca="1">IF(OR(AE93=$BC$10,AE93=$BE$10,AE93=$BL$10,AE93=$BM$10,AE93=$BN$10),VLOOKUP(BX93,INDIRECT(CONCATENATE(CS93,"!",HLOOKUP(AE93,$CV$10:CZ93,DG93,FALSE))),1,TRUE),"")</f>
        <v/>
      </c>
      <c r="BZ93" s="91" t="e">
        <f t="shared" ca="1" si="89"/>
        <v>#N/A</v>
      </c>
      <c r="CA93" s="91" t="e">
        <f t="shared" ca="1" si="90"/>
        <v>#N/A</v>
      </c>
      <c r="CB93" s="91" t="e">
        <f t="shared" ca="1" si="91"/>
        <v>#N/A</v>
      </c>
      <c r="CC93" s="91" t="e">
        <f t="shared" ca="1" si="92"/>
        <v>#N/A</v>
      </c>
      <c r="CD93" s="91" t="e">
        <f t="shared" ca="1" si="93"/>
        <v>#VALUE!</v>
      </c>
      <c r="CE93" s="58">
        <f>Worksheet!L88</f>
        <v>0</v>
      </c>
      <c r="CF93" s="58">
        <f>Worksheet!M88</f>
        <v>0</v>
      </c>
      <c r="CG93" s="58">
        <f>Worksheet!N88</f>
        <v>0</v>
      </c>
      <c r="CH93" s="58">
        <f>Worksheet!O88</f>
        <v>0</v>
      </c>
      <c r="CI93" s="58">
        <f>Worksheet!P88</f>
        <v>0</v>
      </c>
      <c r="CJ93" s="120" t="e">
        <f t="shared" ca="1" si="94"/>
        <v>#VALUE!</v>
      </c>
      <c r="CK93" s="120" t="e">
        <f t="shared" ca="1" si="95"/>
        <v>#VALUE!</v>
      </c>
      <c r="CL93" s="120" t="e">
        <f t="shared" ca="1" si="96"/>
        <v>#VALUE!</v>
      </c>
      <c r="CM93" s="120" t="e">
        <f t="shared" ca="1" si="97"/>
        <v>#VALUE!</v>
      </c>
      <c r="CN93" s="120" t="e">
        <f t="shared" ca="1" si="98"/>
        <v>#VALUE!</v>
      </c>
      <c r="CO93" s="91" t="e">
        <f t="shared" ca="1" si="99"/>
        <v>#N/A</v>
      </c>
      <c r="CP93" s="92">
        <f>Worksheet!T88</f>
        <v>0</v>
      </c>
      <c r="CQ93" t="str">
        <f t="shared" si="100"/>
        <v>1</v>
      </c>
      <c r="CR93" s="103" t="e">
        <f t="shared" si="101"/>
        <v>#N/A</v>
      </c>
      <c r="CS93" t="str">
        <f t="shared" si="118"/>
        <v>Standard1</v>
      </c>
      <c r="CU93" s="99" t="str">
        <f t="shared" ca="1" si="102"/>
        <v>$B$4:$P$1376</v>
      </c>
      <c r="CV93" s="91" t="str">
        <f>VLOOKUP($CS93,$CU$3:CV$8,2,FALSE)</f>
        <v>$I$230:$I$439</v>
      </c>
      <c r="CW93" s="91" t="str">
        <f>VLOOKUP($CS93,$CU$3:CW$8,3,FALSE)</f>
        <v>$I$471:$I$735</v>
      </c>
      <c r="CX93" s="91" t="str">
        <f>VLOOKUP($CS93,$CU$3:CX$8,4,FALSE)</f>
        <v>$I$736:$I$826</v>
      </c>
      <c r="CY93" s="91" t="str">
        <f>VLOOKUP($CS93,$CU$3:CY$8,5,FALSE)</f>
        <v>$I$827:$I$891</v>
      </c>
      <c r="CZ93" s="91" t="str">
        <f>VLOOKUP($CS93,$CU$3:CZ$8,6,FALSE)</f>
        <v>$I$892:$I$960</v>
      </c>
      <c r="DA93" s="91" t="str">
        <f>VLOOKUP($CS93,$CU$3:DA$8,7,FALSE)</f>
        <v>$I$1055:$I$1066</v>
      </c>
      <c r="DB93" s="91" t="str">
        <f>VLOOKUP($CS93,$CU$3:DB$8,8,FALSE)</f>
        <v>$I$1043:$I$1054</v>
      </c>
      <c r="DC93" s="91" t="str">
        <f>VLOOKUP($CS93,$CU$3:DC$8,8,FALSE)</f>
        <v>$I$1043:$I$1054</v>
      </c>
      <c r="DD93" s="91" t="str">
        <f>VLOOKUP($CS93,$CU$3:DD$8,8,FALSE)</f>
        <v>$I$1043:$I$1054</v>
      </c>
      <c r="DE93" s="91" t="str">
        <f>VLOOKUP($CS93,$CU$3:DE$8,8,FALSE)</f>
        <v>$I$1043:$I$1054</v>
      </c>
      <c r="DF93" s="91" t="str">
        <f>VLOOKUP($CS93,$CU$3:DF$8,8,FALSE)</f>
        <v>$I$1043:$I$1054</v>
      </c>
      <c r="DG93">
        <f>COUNTIF($CV$10:CV93,"&lt;&gt;"&amp;"")</f>
        <v>84</v>
      </c>
      <c r="DI93" t="str">
        <f t="shared" si="103"/>
        <v/>
      </c>
      <c r="DJ93" t="e">
        <f t="shared" ca="1" si="83"/>
        <v>#N/A</v>
      </c>
    </row>
    <row r="94" spans="13:114" x14ac:dyDescent="0.25">
      <c r="M94">
        <f>Worksheet!Y89</f>
        <v>0</v>
      </c>
      <c r="N94">
        <f t="shared" ca="1" si="111"/>
        <v>0</v>
      </c>
      <c r="O94" s="159" t="str">
        <f t="shared" ca="1" si="112"/>
        <v>*</v>
      </c>
      <c r="Q94" s="53" t="e">
        <f t="shared" ca="1" si="108"/>
        <v>#N/A</v>
      </c>
      <c r="R94" t="str">
        <f>IF(Worksheet!J89=$S$2,$S$2,IF(Worksheet!J89=$S$3,$S$3,$S$1))</f>
        <v>5502A</v>
      </c>
      <c r="S94" s="54" t="str">
        <f t="shared" ca="1" si="110"/>
        <v>*</v>
      </c>
      <c r="T94" s="50" t="e">
        <f t="shared" si="84"/>
        <v>#N/A</v>
      </c>
      <c r="U94" s="55">
        <f>IF(Worksheet!V89="%",ABS(Worksheet!AC89),ABS(Worksheet!X89))</f>
        <v>0</v>
      </c>
      <c r="V94" s="121">
        <f>IF(Worksheet!V89="%",Worksheet!AD89,Worksheet!V89)</f>
        <v>0</v>
      </c>
      <c r="W94" s="55" t="str">
        <f>IF(Worksheet!V89="%","",IF(Worksheet!AC89&lt;&gt;"",Worksheet!AC89,""))</f>
        <v/>
      </c>
      <c r="X94" s="55" t="str">
        <f>IF(Worksheet!V89="%","",IF(Worksheet!AD89&lt;&gt;"",Worksheet!AD89,""))</f>
        <v/>
      </c>
      <c r="Y94" s="53" t="str">
        <f t="shared" si="85"/>
        <v/>
      </c>
      <c r="Z94" s="53" t="str">
        <f t="shared" si="80"/>
        <v>0</v>
      </c>
      <c r="AA94" s="53" t="str">
        <f t="shared" si="86"/>
        <v>DC</v>
      </c>
      <c r="AB94" s="53" t="str">
        <f t="shared" si="81"/>
        <v>DC0</v>
      </c>
      <c r="AC94" s="53" t="str">
        <f>IF(Worksheet!I89&lt;&gt;"",Worksheet!I89,"")</f>
        <v/>
      </c>
      <c r="AD94" s="53" t="str">
        <f t="shared" si="82"/>
        <v/>
      </c>
      <c r="AE94" s="104" t="str">
        <f t="shared" si="87"/>
        <v>DC0</v>
      </c>
      <c r="AF94" s="104" t="e">
        <f>HLOOKUP(AE94,$AH$10:BA94,COUNTIF($AE$7:AE94,"&lt;&gt;"&amp;""),FALSE)</f>
        <v>#N/A</v>
      </c>
      <c r="AG94" s="61" t="e">
        <f t="shared" si="88"/>
        <v>#N/A</v>
      </c>
      <c r="AH94" s="91" t="e">
        <f ca="1">VLOOKUP($AG94,INDIRECT(CONCATENATE($CS94,"!",VLOOKUP($CS94,$AG$3:AH$8,AH$2,FALSE))),1,TRUE)</f>
        <v>#N/A</v>
      </c>
      <c r="AI94" s="91" t="e">
        <f ca="1">VLOOKUP($AG94,INDIRECT(CONCATENATE($CS94,"!",VLOOKUP($CS94,$AG$3:AI$8,AI$2,FALSE))),1,TRUE)</f>
        <v>#N/A</v>
      </c>
      <c r="AJ94" s="91" t="e">
        <f ca="1">VLOOKUP($AG94,INDIRECT(CONCATENATE($CS94,"!",VLOOKUP($CS94,$AG$3:AJ$8,AJ$2,FALSE))),1,TRUE)</f>
        <v>#N/A</v>
      </c>
      <c r="AK94" s="91" t="e">
        <f ca="1">VLOOKUP($AG94,INDIRECT(CONCATENATE($CS94,"!",VLOOKUP($CS94,$AG$3:AK$8,AK$2,FALSE))),1,TRUE)</f>
        <v>#N/A</v>
      </c>
      <c r="AL94" s="91" t="e">
        <f ca="1">VLOOKUP($AG94,INDIRECT(CONCATENATE($CS94,"!",VLOOKUP($CS94,$AG$3:AL$8,AL$2,FALSE))),1,TRUE)</f>
        <v>#N/A</v>
      </c>
      <c r="AM94" s="91" t="e">
        <f ca="1">VLOOKUP($AG94,INDIRECT(CONCATENATE($CS94,"!",VLOOKUP($CS94,$AG$3:AM$8,AM$2,FALSE))),1,TRUE)</f>
        <v>#N/A</v>
      </c>
      <c r="AN94" s="91" t="e">
        <f ca="1">VLOOKUP($AG94,INDIRECT(CONCATENATE($CS94,"!",VLOOKUP($CS94,$AG$3:AN$8,AN$2,FALSE))),1,TRUE)</f>
        <v>#N/A</v>
      </c>
      <c r="AO94" s="91" t="e">
        <f ca="1">VLOOKUP($AG94,INDIRECT(CONCATENATE($CS94,"!",VLOOKUP($CS94,$AG$3:AO$8,AO$2,FALSE))),1,TRUE)</f>
        <v>#N/A</v>
      </c>
      <c r="AP94" s="91" t="e">
        <f ca="1">VLOOKUP($AG94,INDIRECT(CONCATENATE($CS94,"!",VLOOKUP($CS94,$AG$3:AP$8,AP$2,FALSE))),1,TRUE)</f>
        <v>#N/A</v>
      </c>
      <c r="AQ94" s="91" t="e">
        <f ca="1">VLOOKUP($AG94,INDIRECT(CONCATENATE($CS94,"!",VLOOKUP($CS94,$AG$3:AQ$8,AQ$2,FALSE))),1,TRUE)</f>
        <v>#N/A</v>
      </c>
      <c r="AR94" s="91" t="e">
        <f ca="1">VLOOKUP($AG94,INDIRECT(CONCATENATE($CS94,"!",VLOOKUP($CS94,$AG$3:AR$8,AR$2,FALSE))),1,TRUE)</f>
        <v>#N/A</v>
      </c>
      <c r="AS94" s="91" t="e">
        <f ca="1">VLOOKUP($AG94,INDIRECT(CONCATENATE($CS94,"!",VLOOKUP($CS94,$AG$3:AS$8,AS$2,FALSE))),1,TRUE)</f>
        <v>#N/A</v>
      </c>
      <c r="AT94" s="91" t="e">
        <f ca="1">VLOOKUP($AG94,INDIRECT(CONCATENATE($CS94,"!",VLOOKUP($CS94,$AG$3:AT$8,AT$2,FALSE))),1,TRUE)</f>
        <v>#N/A</v>
      </c>
      <c r="AU94" s="91" t="e">
        <f ca="1">VLOOKUP($AG94,INDIRECT(CONCATENATE($CS94,"!",VLOOKUP($CS94,$AG$3:AU$8,AU$2,FALSE))),1,TRUE)</f>
        <v>#N/A</v>
      </c>
      <c r="AV94" s="91" t="e">
        <f ca="1">VLOOKUP($AG94,INDIRECT(CONCATENATE($CS94,"!",VLOOKUP($CS94,$AG$3:AV$8,AV$2,FALSE))),1,TRUE)</f>
        <v>#N/A</v>
      </c>
      <c r="AW94" s="91" t="e">
        <f ca="1">VLOOKUP($AG94,INDIRECT(CONCATENATE($CS94,"!",VLOOKUP($CS94,$AG$3:AW$8,AW$2,FALSE))),1,TRUE)</f>
        <v>#N/A</v>
      </c>
      <c r="AX94" s="91" t="e">
        <f ca="1">VLOOKUP($AG94,INDIRECT(CONCATENATE($CS94,"!",VLOOKUP($CS94,$AG$3:AX$8,AX$2,FALSE))),1,TRUE)</f>
        <v>#N/A</v>
      </c>
      <c r="AY94" s="91" t="e">
        <f ca="1">VLOOKUP($AG94,INDIRECT(CONCATENATE($CS94,"!",VLOOKUP($CS94,$AG$3:AY$8,AY$2,FALSE))),1,TRUE)</f>
        <v>#N/A</v>
      </c>
      <c r="AZ94" s="91" t="e">
        <f ca="1">VLOOKUP($AG94,INDIRECT(CONCATENATE($CS94,"!",VLOOKUP($CS94,$AG$3:AZ$8,AZ$2,FALSE))),1,TRUE)</f>
        <v>#N/A</v>
      </c>
      <c r="BA94" s="91"/>
      <c r="BB94" s="57">
        <f t="shared" si="104"/>
        <v>1</v>
      </c>
      <c r="BC94" s="53">
        <f t="shared" si="104"/>
        <v>1</v>
      </c>
      <c r="BD94" s="53">
        <f t="shared" si="105"/>
        <v>1</v>
      </c>
      <c r="BE94" s="53">
        <f t="shared" si="105"/>
        <v>1</v>
      </c>
      <c r="BF94" s="53">
        <f t="shared" si="113"/>
        <v>1</v>
      </c>
      <c r="BG94" s="53">
        <f t="shared" si="114"/>
        <v>1</v>
      </c>
      <c r="BH94" s="53">
        <f t="shared" si="115"/>
        <v>1</v>
      </c>
      <c r="BI94" s="53">
        <f t="shared" si="121"/>
        <v>1</v>
      </c>
      <c r="BJ94" s="53">
        <f t="shared" si="121"/>
        <v>1</v>
      </c>
      <c r="BK94" s="53">
        <f t="shared" si="121"/>
        <v>1</v>
      </c>
      <c r="BL94" s="53">
        <f t="shared" si="121"/>
        <v>1</v>
      </c>
      <c r="BM94" s="53">
        <f t="shared" si="121"/>
        <v>1</v>
      </c>
      <c r="BN94" s="53">
        <f t="shared" si="121"/>
        <v>1</v>
      </c>
      <c r="BO94" s="53">
        <f t="shared" si="121"/>
        <v>1</v>
      </c>
      <c r="BP94" s="53">
        <f t="shared" si="121"/>
        <v>1</v>
      </c>
      <c r="BQ94" s="53">
        <f t="shared" si="121"/>
        <v>1</v>
      </c>
      <c r="BR94" s="53">
        <f t="shared" si="121"/>
        <v>1</v>
      </c>
      <c r="BS94" s="53">
        <f t="shared" si="116"/>
        <v>1</v>
      </c>
      <c r="BT94" s="53">
        <f t="shared" si="116"/>
        <v>1</v>
      </c>
      <c r="BV94" s="50" t="e">
        <f>HLOOKUP(AE94,$BB$10:BU94,COUNTIF($AE$7:AE94,"&lt;&gt;"&amp;""),FALSE)</f>
        <v>#N/A</v>
      </c>
      <c r="BW94" s="53">
        <f t="shared" si="117"/>
        <v>1</v>
      </c>
      <c r="BX94" s="50" t="str">
        <f t="shared" si="119"/>
        <v/>
      </c>
      <c r="BY94" s="105" t="str">
        <f ca="1">IF(OR(AE94=$BC$10,AE94=$BE$10,AE94=$BL$10,AE94=$BM$10,AE94=$BN$10),VLOOKUP(BX94,INDIRECT(CONCATENATE(CS94,"!",HLOOKUP(AE94,$CV$10:CZ94,DG94,FALSE))),1,TRUE),"")</f>
        <v/>
      </c>
      <c r="BZ94" s="91" t="e">
        <f t="shared" ca="1" si="89"/>
        <v>#N/A</v>
      </c>
      <c r="CA94" s="91" t="e">
        <f t="shared" ca="1" si="90"/>
        <v>#N/A</v>
      </c>
      <c r="CB94" s="91" t="e">
        <f t="shared" ca="1" si="91"/>
        <v>#N/A</v>
      </c>
      <c r="CC94" s="91" t="e">
        <f t="shared" ca="1" si="92"/>
        <v>#N/A</v>
      </c>
      <c r="CD94" s="91" t="e">
        <f t="shared" ca="1" si="93"/>
        <v>#VALUE!</v>
      </c>
      <c r="CE94" s="58">
        <f>Worksheet!L89</f>
        <v>0</v>
      </c>
      <c r="CF94" s="58">
        <f>Worksheet!M89</f>
        <v>0</v>
      </c>
      <c r="CG94" s="58">
        <f>Worksheet!N89</f>
        <v>0</v>
      </c>
      <c r="CH94" s="58">
        <f>Worksheet!O89</f>
        <v>0</v>
      </c>
      <c r="CI94" s="58">
        <f>Worksheet!P89</f>
        <v>0</v>
      </c>
      <c r="CJ94" s="120" t="e">
        <f t="shared" ca="1" si="94"/>
        <v>#VALUE!</v>
      </c>
      <c r="CK94" s="120" t="e">
        <f t="shared" ca="1" si="95"/>
        <v>#VALUE!</v>
      </c>
      <c r="CL94" s="120" t="e">
        <f t="shared" ca="1" si="96"/>
        <v>#VALUE!</v>
      </c>
      <c r="CM94" s="120" t="e">
        <f t="shared" ca="1" si="97"/>
        <v>#VALUE!</v>
      </c>
      <c r="CN94" s="120" t="e">
        <f t="shared" ca="1" si="98"/>
        <v>#VALUE!</v>
      </c>
      <c r="CO94" s="91" t="e">
        <f t="shared" ca="1" si="99"/>
        <v>#N/A</v>
      </c>
      <c r="CP94" s="92">
        <f>Worksheet!T89</f>
        <v>0</v>
      </c>
      <c r="CQ94" t="str">
        <f t="shared" si="100"/>
        <v>1</v>
      </c>
      <c r="CR94" s="103" t="e">
        <f t="shared" si="101"/>
        <v>#N/A</v>
      </c>
      <c r="CS94" t="str">
        <f t="shared" si="118"/>
        <v>Standard1</v>
      </c>
      <c r="CU94" s="99" t="str">
        <f t="shared" ca="1" si="102"/>
        <v>$B$4:$P$1376</v>
      </c>
      <c r="CV94" s="91" t="str">
        <f>VLOOKUP($CS94,$CU$3:CV$8,2,FALSE)</f>
        <v>$I$230:$I$439</v>
      </c>
      <c r="CW94" s="91" t="str">
        <f>VLOOKUP($CS94,$CU$3:CW$8,3,FALSE)</f>
        <v>$I$471:$I$735</v>
      </c>
      <c r="CX94" s="91" t="str">
        <f>VLOOKUP($CS94,$CU$3:CX$8,4,FALSE)</f>
        <v>$I$736:$I$826</v>
      </c>
      <c r="CY94" s="91" t="str">
        <f>VLOOKUP($CS94,$CU$3:CY$8,5,FALSE)</f>
        <v>$I$827:$I$891</v>
      </c>
      <c r="CZ94" s="91" t="str">
        <f>VLOOKUP($CS94,$CU$3:CZ$8,6,FALSE)</f>
        <v>$I$892:$I$960</v>
      </c>
      <c r="DA94" s="91" t="str">
        <f>VLOOKUP($CS94,$CU$3:DA$8,7,FALSE)</f>
        <v>$I$1055:$I$1066</v>
      </c>
      <c r="DB94" s="91" t="str">
        <f>VLOOKUP($CS94,$CU$3:DB$8,8,FALSE)</f>
        <v>$I$1043:$I$1054</v>
      </c>
      <c r="DC94" s="91" t="str">
        <f>VLOOKUP($CS94,$CU$3:DC$8,8,FALSE)</f>
        <v>$I$1043:$I$1054</v>
      </c>
      <c r="DD94" s="91" t="str">
        <f>VLOOKUP($CS94,$CU$3:DD$8,8,FALSE)</f>
        <v>$I$1043:$I$1054</v>
      </c>
      <c r="DE94" s="91" t="str">
        <f>VLOOKUP($CS94,$CU$3:DE$8,8,FALSE)</f>
        <v>$I$1043:$I$1054</v>
      </c>
      <c r="DF94" s="91" t="str">
        <f>VLOOKUP($CS94,$CU$3:DF$8,8,FALSE)</f>
        <v>$I$1043:$I$1054</v>
      </c>
      <c r="DG94">
        <f>COUNTIF($CV$10:CV94,"&lt;&gt;"&amp;"")</f>
        <v>85</v>
      </c>
      <c r="DI94" t="str">
        <f t="shared" si="103"/>
        <v/>
      </c>
      <c r="DJ94" t="e">
        <f t="shared" ca="1" si="83"/>
        <v>#N/A</v>
      </c>
    </row>
    <row r="95" spans="13:114" x14ac:dyDescent="0.25">
      <c r="M95">
        <f>Worksheet!Y90</f>
        <v>0</v>
      </c>
      <c r="N95">
        <f t="shared" ca="1" si="111"/>
        <v>0</v>
      </c>
      <c r="O95" s="159" t="str">
        <f t="shared" ca="1" si="112"/>
        <v>*</v>
      </c>
      <c r="Q95" s="53" t="e">
        <f t="shared" ca="1" si="108"/>
        <v>#N/A</v>
      </c>
      <c r="R95" t="str">
        <f>IF(Worksheet!J90=$S$2,$S$2,IF(Worksheet!J90=$S$3,$S$3,$S$1))</f>
        <v>5502A</v>
      </c>
      <c r="S95" s="54" t="str">
        <f t="shared" ca="1" si="110"/>
        <v>*</v>
      </c>
      <c r="T95" s="50" t="e">
        <f t="shared" si="84"/>
        <v>#N/A</v>
      </c>
      <c r="U95" s="55">
        <f>IF(Worksheet!V90="%",ABS(Worksheet!AC90),ABS(Worksheet!X90))</f>
        <v>0</v>
      </c>
      <c r="V95" s="121">
        <f>IF(Worksheet!V90="%",Worksheet!AD90,Worksheet!V90)</f>
        <v>0</v>
      </c>
      <c r="W95" s="55" t="str">
        <f>IF(Worksheet!V90="%","",IF(Worksheet!AC90&lt;&gt;"",Worksheet!AC90,""))</f>
        <v/>
      </c>
      <c r="X95" s="55" t="str">
        <f>IF(Worksheet!V90="%","",IF(Worksheet!AD90&lt;&gt;"",Worksheet!AD90,""))</f>
        <v/>
      </c>
      <c r="Y95" s="53" t="str">
        <f t="shared" si="85"/>
        <v/>
      </c>
      <c r="Z95" s="53" t="str">
        <f t="shared" si="80"/>
        <v>0</v>
      </c>
      <c r="AA95" s="53" t="str">
        <f t="shared" si="86"/>
        <v>DC</v>
      </c>
      <c r="AB95" s="53" t="str">
        <f t="shared" si="81"/>
        <v>DC0</v>
      </c>
      <c r="AC95" s="53" t="str">
        <f>IF(Worksheet!I90&lt;&gt;"",Worksheet!I90,"")</f>
        <v/>
      </c>
      <c r="AD95" s="53" t="str">
        <f t="shared" si="82"/>
        <v/>
      </c>
      <c r="AE95" s="104" t="str">
        <f t="shared" si="87"/>
        <v>DC0</v>
      </c>
      <c r="AF95" s="104" t="e">
        <f>HLOOKUP(AE95,$AH$10:BA95,COUNTIF($AE$7:AE95,"&lt;&gt;"&amp;""),FALSE)</f>
        <v>#N/A</v>
      </c>
      <c r="AG95" s="61" t="e">
        <f t="shared" si="88"/>
        <v>#N/A</v>
      </c>
      <c r="AH95" s="91" t="e">
        <f ca="1">VLOOKUP($AG95,INDIRECT(CONCATENATE($CS95,"!",VLOOKUP($CS95,$AG$3:AH$8,AH$2,FALSE))),1,TRUE)</f>
        <v>#N/A</v>
      </c>
      <c r="AI95" s="91" t="e">
        <f ca="1">VLOOKUP($AG95,INDIRECT(CONCATENATE($CS95,"!",VLOOKUP($CS95,$AG$3:AI$8,AI$2,FALSE))),1,TRUE)</f>
        <v>#N/A</v>
      </c>
      <c r="AJ95" s="91" t="e">
        <f ca="1">VLOOKUP($AG95,INDIRECT(CONCATENATE($CS95,"!",VLOOKUP($CS95,$AG$3:AJ$8,AJ$2,FALSE))),1,TRUE)</f>
        <v>#N/A</v>
      </c>
      <c r="AK95" s="91" t="e">
        <f ca="1">VLOOKUP($AG95,INDIRECT(CONCATENATE($CS95,"!",VLOOKUP($CS95,$AG$3:AK$8,AK$2,FALSE))),1,TRUE)</f>
        <v>#N/A</v>
      </c>
      <c r="AL95" s="91" t="e">
        <f ca="1">VLOOKUP($AG95,INDIRECT(CONCATENATE($CS95,"!",VLOOKUP($CS95,$AG$3:AL$8,AL$2,FALSE))),1,TRUE)</f>
        <v>#N/A</v>
      </c>
      <c r="AM95" s="91" t="e">
        <f ca="1">VLOOKUP($AG95,INDIRECT(CONCATENATE($CS95,"!",VLOOKUP($CS95,$AG$3:AM$8,AM$2,FALSE))),1,TRUE)</f>
        <v>#N/A</v>
      </c>
      <c r="AN95" s="91" t="e">
        <f ca="1">VLOOKUP($AG95,INDIRECT(CONCATENATE($CS95,"!",VLOOKUP($CS95,$AG$3:AN$8,AN$2,FALSE))),1,TRUE)</f>
        <v>#N/A</v>
      </c>
      <c r="AO95" s="91" t="e">
        <f ca="1">VLOOKUP($AG95,INDIRECT(CONCATENATE($CS95,"!",VLOOKUP($CS95,$AG$3:AO$8,AO$2,FALSE))),1,TRUE)</f>
        <v>#N/A</v>
      </c>
      <c r="AP95" s="91" t="e">
        <f ca="1">VLOOKUP($AG95,INDIRECT(CONCATENATE($CS95,"!",VLOOKUP($CS95,$AG$3:AP$8,AP$2,FALSE))),1,TRUE)</f>
        <v>#N/A</v>
      </c>
      <c r="AQ95" s="91" t="e">
        <f ca="1">VLOOKUP($AG95,INDIRECT(CONCATENATE($CS95,"!",VLOOKUP($CS95,$AG$3:AQ$8,AQ$2,FALSE))),1,TRUE)</f>
        <v>#N/A</v>
      </c>
      <c r="AR95" s="91" t="e">
        <f ca="1">VLOOKUP($AG95,INDIRECT(CONCATENATE($CS95,"!",VLOOKUP($CS95,$AG$3:AR$8,AR$2,FALSE))),1,TRUE)</f>
        <v>#N/A</v>
      </c>
      <c r="AS95" s="91" t="e">
        <f ca="1">VLOOKUP($AG95,INDIRECT(CONCATENATE($CS95,"!",VLOOKUP($CS95,$AG$3:AS$8,AS$2,FALSE))),1,TRUE)</f>
        <v>#N/A</v>
      </c>
      <c r="AT95" s="91" t="e">
        <f ca="1">VLOOKUP($AG95,INDIRECT(CONCATENATE($CS95,"!",VLOOKUP($CS95,$AG$3:AT$8,AT$2,FALSE))),1,TRUE)</f>
        <v>#N/A</v>
      </c>
      <c r="AU95" s="91" t="e">
        <f ca="1">VLOOKUP($AG95,INDIRECT(CONCATENATE($CS95,"!",VLOOKUP($CS95,$AG$3:AU$8,AU$2,FALSE))),1,TRUE)</f>
        <v>#N/A</v>
      </c>
      <c r="AV95" s="91" t="e">
        <f ca="1">VLOOKUP($AG95,INDIRECT(CONCATENATE($CS95,"!",VLOOKUP($CS95,$AG$3:AV$8,AV$2,FALSE))),1,TRUE)</f>
        <v>#N/A</v>
      </c>
      <c r="AW95" s="91" t="e">
        <f ca="1">VLOOKUP($AG95,INDIRECT(CONCATENATE($CS95,"!",VLOOKUP($CS95,$AG$3:AW$8,AW$2,FALSE))),1,TRUE)</f>
        <v>#N/A</v>
      </c>
      <c r="AX95" s="91" t="e">
        <f ca="1">VLOOKUP($AG95,INDIRECT(CONCATENATE($CS95,"!",VLOOKUP($CS95,$AG$3:AX$8,AX$2,FALSE))),1,TRUE)</f>
        <v>#N/A</v>
      </c>
      <c r="AY95" s="91" t="e">
        <f ca="1">VLOOKUP($AG95,INDIRECT(CONCATENATE($CS95,"!",VLOOKUP($CS95,$AG$3:AY$8,AY$2,FALSE))),1,TRUE)</f>
        <v>#N/A</v>
      </c>
      <c r="AZ95" s="91" t="e">
        <f ca="1">VLOOKUP($AG95,INDIRECT(CONCATENATE($CS95,"!",VLOOKUP($CS95,$AG$3:AZ$8,AZ$2,FALSE))),1,TRUE)</f>
        <v>#N/A</v>
      </c>
      <c r="BA95" s="91"/>
      <c r="BB95" s="57">
        <f t="shared" si="104"/>
        <v>1</v>
      </c>
      <c r="BC95" s="53">
        <f t="shared" si="104"/>
        <v>1</v>
      </c>
      <c r="BD95" s="53">
        <f t="shared" si="105"/>
        <v>1</v>
      </c>
      <c r="BE95" s="53">
        <f t="shared" si="105"/>
        <v>1</v>
      </c>
      <c r="BF95" s="53">
        <f t="shared" si="113"/>
        <v>1</v>
      </c>
      <c r="BG95" s="53">
        <f t="shared" si="114"/>
        <v>1</v>
      </c>
      <c r="BH95" s="53">
        <f t="shared" si="115"/>
        <v>1</v>
      </c>
      <c r="BI95" s="53">
        <f t="shared" si="121"/>
        <v>1</v>
      </c>
      <c r="BJ95" s="53">
        <f t="shared" si="121"/>
        <v>1</v>
      </c>
      <c r="BK95" s="53">
        <f t="shared" si="121"/>
        <v>1</v>
      </c>
      <c r="BL95" s="53">
        <f t="shared" si="121"/>
        <v>1</v>
      </c>
      <c r="BM95" s="53">
        <f t="shared" si="121"/>
        <v>1</v>
      </c>
      <c r="BN95" s="53">
        <f t="shared" si="121"/>
        <v>1</v>
      </c>
      <c r="BO95" s="53">
        <f t="shared" si="121"/>
        <v>1</v>
      </c>
      <c r="BP95" s="53">
        <f t="shared" si="121"/>
        <v>1</v>
      </c>
      <c r="BQ95" s="53">
        <f t="shared" si="121"/>
        <v>1</v>
      </c>
      <c r="BR95" s="53">
        <f t="shared" si="121"/>
        <v>1</v>
      </c>
      <c r="BS95" s="53">
        <f t="shared" si="116"/>
        <v>1</v>
      </c>
      <c r="BT95" s="53">
        <f t="shared" si="116"/>
        <v>1</v>
      </c>
      <c r="BV95" s="50" t="e">
        <f>HLOOKUP(AE95,$BB$10:BU95,COUNTIF($AE$7:AE95,"&lt;&gt;"&amp;""),FALSE)</f>
        <v>#N/A</v>
      </c>
      <c r="BW95" s="53">
        <f t="shared" si="117"/>
        <v>1</v>
      </c>
      <c r="BX95" s="50" t="str">
        <f t="shared" si="119"/>
        <v/>
      </c>
      <c r="BY95" s="105" t="str">
        <f ca="1">IF(OR(AE95=$BC$10,AE95=$BE$10,AE95=$BL$10,AE95=$BM$10,AE95=$BN$10),VLOOKUP(BX95,INDIRECT(CONCATENATE(CS95,"!",HLOOKUP(AE95,$CV$10:CZ95,DG95,FALSE))),1,TRUE),"")</f>
        <v/>
      </c>
      <c r="BZ95" s="91" t="e">
        <f t="shared" ca="1" si="89"/>
        <v>#N/A</v>
      </c>
      <c r="CA95" s="91" t="e">
        <f t="shared" ca="1" si="90"/>
        <v>#N/A</v>
      </c>
      <c r="CB95" s="91" t="e">
        <f t="shared" ca="1" si="91"/>
        <v>#N/A</v>
      </c>
      <c r="CC95" s="91" t="e">
        <f t="shared" ca="1" si="92"/>
        <v>#N/A</v>
      </c>
      <c r="CD95" s="91" t="e">
        <f t="shared" ca="1" si="93"/>
        <v>#VALUE!</v>
      </c>
      <c r="CE95" s="58">
        <f>Worksheet!L90</f>
        <v>0</v>
      </c>
      <c r="CF95" s="58">
        <f>Worksheet!M90</f>
        <v>0</v>
      </c>
      <c r="CG95" s="58">
        <f>Worksheet!N90</f>
        <v>0</v>
      </c>
      <c r="CH95" s="58">
        <f>Worksheet!O90</f>
        <v>0</v>
      </c>
      <c r="CI95" s="58">
        <f>Worksheet!P90</f>
        <v>0</v>
      </c>
      <c r="CJ95" s="120" t="e">
        <f t="shared" ca="1" si="94"/>
        <v>#VALUE!</v>
      </c>
      <c r="CK95" s="120" t="e">
        <f t="shared" ca="1" si="95"/>
        <v>#VALUE!</v>
      </c>
      <c r="CL95" s="120" t="e">
        <f t="shared" ca="1" si="96"/>
        <v>#VALUE!</v>
      </c>
      <c r="CM95" s="120" t="e">
        <f t="shared" ca="1" si="97"/>
        <v>#VALUE!</v>
      </c>
      <c r="CN95" s="120" t="e">
        <f t="shared" ca="1" si="98"/>
        <v>#VALUE!</v>
      </c>
      <c r="CO95" s="91" t="e">
        <f t="shared" ca="1" si="99"/>
        <v>#N/A</v>
      </c>
      <c r="CP95" s="92">
        <f>Worksheet!T90</f>
        <v>0</v>
      </c>
      <c r="CQ95" t="str">
        <f t="shared" si="100"/>
        <v>1</v>
      </c>
      <c r="CR95" s="103" t="e">
        <f t="shared" si="101"/>
        <v>#N/A</v>
      </c>
      <c r="CS95" t="str">
        <f t="shared" si="118"/>
        <v>Standard1</v>
      </c>
      <c r="CU95" s="99" t="str">
        <f t="shared" ca="1" si="102"/>
        <v>$B$4:$P$1376</v>
      </c>
      <c r="CV95" s="91" t="str">
        <f>VLOOKUP($CS95,$CU$3:CV$8,2,FALSE)</f>
        <v>$I$230:$I$439</v>
      </c>
      <c r="CW95" s="91" t="str">
        <f>VLOOKUP($CS95,$CU$3:CW$8,3,FALSE)</f>
        <v>$I$471:$I$735</v>
      </c>
      <c r="CX95" s="91" t="str">
        <f>VLOOKUP($CS95,$CU$3:CX$8,4,FALSE)</f>
        <v>$I$736:$I$826</v>
      </c>
      <c r="CY95" s="91" t="str">
        <f>VLOOKUP($CS95,$CU$3:CY$8,5,FALSE)</f>
        <v>$I$827:$I$891</v>
      </c>
      <c r="CZ95" s="91" t="str">
        <f>VLOOKUP($CS95,$CU$3:CZ$8,6,FALSE)</f>
        <v>$I$892:$I$960</v>
      </c>
      <c r="DA95" s="91" t="str">
        <f>VLOOKUP($CS95,$CU$3:DA$8,7,FALSE)</f>
        <v>$I$1055:$I$1066</v>
      </c>
      <c r="DB95" s="91" t="str">
        <f>VLOOKUP($CS95,$CU$3:DB$8,8,FALSE)</f>
        <v>$I$1043:$I$1054</v>
      </c>
      <c r="DC95" s="91" t="str">
        <f>VLOOKUP($CS95,$CU$3:DC$8,8,FALSE)</f>
        <v>$I$1043:$I$1054</v>
      </c>
      <c r="DD95" s="91" t="str">
        <f>VLOOKUP($CS95,$CU$3:DD$8,8,FALSE)</f>
        <v>$I$1043:$I$1054</v>
      </c>
      <c r="DE95" s="91" t="str">
        <f>VLOOKUP($CS95,$CU$3:DE$8,8,FALSE)</f>
        <v>$I$1043:$I$1054</v>
      </c>
      <c r="DF95" s="91" t="str">
        <f>VLOOKUP($CS95,$CU$3:DF$8,8,FALSE)</f>
        <v>$I$1043:$I$1054</v>
      </c>
      <c r="DG95">
        <f>COUNTIF($CV$10:CV95,"&lt;&gt;"&amp;"")</f>
        <v>86</v>
      </c>
      <c r="DI95" t="str">
        <f t="shared" si="103"/>
        <v/>
      </c>
      <c r="DJ95" t="e">
        <f t="shared" ca="1" si="83"/>
        <v>#N/A</v>
      </c>
    </row>
    <row r="96" spans="13:114" x14ac:dyDescent="0.25">
      <c r="M96">
        <f>Worksheet!Y91</f>
        <v>0</v>
      </c>
      <c r="N96">
        <f t="shared" ca="1" si="111"/>
        <v>0</v>
      </c>
      <c r="O96" s="159" t="str">
        <f t="shared" ca="1" si="112"/>
        <v>*</v>
      </c>
      <c r="Q96" s="53" t="e">
        <f t="shared" ca="1" si="108"/>
        <v>#N/A</v>
      </c>
      <c r="R96" t="str">
        <f>IF(Worksheet!J91=$S$2,$S$2,IF(Worksheet!J91=$S$3,$S$3,$S$1))</f>
        <v>5502A</v>
      </c>
      <c r="S96" s="54" t="str">
        <f t="shared" ca="1" si="110"/>
        <v>*</v>
      </c>
      <c r="T96" s="50" t="e">
        <f t="shared" si="84"/>
        <v>#N/A</v>
      </c>
      <c r="U96" s="55">
        <f>IF(Worksheet!V91="%",ABS(Worksheet!AC91),ABS(Worksheet!X91))</f>
        <v>0</v>
      </c>
      <c r="V96" s="121">
        <f>IF(Worksheet!V91="%",Worksheet!AD91,Worksheet!V91)</f>
        <v>0</v>
      </c>
      <c r="W96" s="55" t="str">
        <f>IF(Worksheet!V91="%","",IF(Worksheet!AC91&lt;&gt;"",Worksheet!AC91,""))</f>
        <v/>
      </c>
      <c r="X96" s="55" t="str">
        <f>IF(Worksheet!V91="%","",IF(Worksheet!AD91&lt;&gt;"",Worksheet!AD91,""))</f>
        <v/>
      </c>
      <c r="Y96" s="53" t="str">
        <f t="shared" si="85"/>
        <v/>
      </c>
      <c r="Z96" s="53" t="str">
        <f t="shared" si="80"/>
        <v>0</v>
      </c>
      <c r="AA96" s="53" t="str">
        <f t="shared" si="86"/>
        <v>DC</v>
      </c>
      <c r="AB96" s="53" t="str">
        <f t="shared" si="81"/>
        <v>DC0</v>
      </c>
      <c r="AC96" s="53" t="str">
        <f>IF(Worksheet!I91&lt;&gt;"",Worksheet!I91,"")</f>
        <v/>
      </c>
      <c r="AD96" s="53" t="str">
        <f t="shared" si="82"/>
        <v/>
      </c>
      <c r="AE96" s="104" t="str">
        <f t="shared" si="87"/>
        <v>DC0</v>
      </c>
      <c r="AF96" s="104" t="e">
        <f>HLOOKUP(AE96,$AH$10:BA96,COUNTIF($AE$7:AE96,"&lt;&gt;"&amp;""),FALSE)</f>
        <v>#N/A</v>
      </c>
      <c r="AG96" s="61" t="e">
        <f t="shared" si="88"/>
        <v>#N/A</v>
      </c>
      <c r="AH96" s="91" t="e">
        <f ca="1">VLOOKUP($AG96,INDIRECT(CONCATENATE($CS96,"!",VLOOKUP($CS96,$AG$3:AH$8,AH$2,FALSE))),1,TRUE)</f>
        <v>#N/A</v>
      </c>
      <c r="AI96" s="91" t="e">
        <f ca="1">VLOOKUP($AG96,INDIRECT(CONCATENATE($CS96,"!",VLOOKUP($CS96,$AG$3:AI$8,AI$2,FALSE))),1,TRUE)</f>
        <v>#N/A</v>
      </c>
      <c r="AJ96" s="91" t="e">
        <f ca="1">VLOOKUP($AG96,INDIRECT(CONCATENATE($CS96,"!",VLOOKUP($CS96,$AG$3:AJ$8,AJ$2,FALSE))),1,TRUE)</f>
        <v>#N/A</v>
      </c>
      <c r="AK96" s="91" t="e">
        <f ca="1">VLOOKUP($AG96,INDIRECT(CONCATENATE($CS96,"!",VLOOKUP($CS96,$AG$3:AK$8,AK$2,FALSE))),1,TRUE)</f>
        <v>#N/A</v>
      </c>
      <c r="AL96" s="91" t="e">
        <f ca="1">VLOOKUP($AG96,INDIRECT(CONCATENATE($CS96,"!",VLOOKUP($CS96,$AG$3:AL$8,AL$2,FALSE))),1,TRUE)</f>
        <v>#N/A</v>
      </c>
      <c r="AM96" s="91" t="e">
        <f ca="1">VLOOKUP($AG96,INDIRECT(CONCATENATE($CS96,"!",VLOOKUP($CS96,$AG$3:AM$8,AM$2,FALSE))),1,TRUE)</f>
        <v>#N/A</v>
      </c>
      <c r="AN96" s="91" t="e">
        <f ca="1">VLOOKUP($AG96,INDIRECT(CONCATENATE($CS96,"!",VLOOKUP($CS96,$AG$3:AN$8,AN$2,FALSE))),1,TRUE)</f>
        <v>#N/A</v>
      </c>
      <c r="AO96" s="91" t="e">
        <f ca="1">VLOOKUP($AG96,INDIRECT(CONCATENATE($CS96,"!",VLOOKUP($CS96,$AG$3:AO$8,AO$2,FALSE))),1,TRUE)</f>
        <v>#N/A</v>
      </c>
      <c r="AP96" s="91" t="e">
        <f ca="1">VLOOKUP($AG96,INDIRECT(CONCATENATE($CS96,"!",VLOOKUP($CS96,$AG$3:AP$8,AP$2,FALSE))),1,TRUE)</f>
        <v>#N/A</v>
      </c>
      <c r="AQ96" s="91" t="e">
        <f ca="1">VLOOKUP($AG96,INDIRECT(CONCATENATE($CS96,"!",VLOOKUP($CS96,$AG$3:AQ$8,AQ$2,FALSE))),1,TRUE)</f>
        <v>#N/A</v>
      </c>
      <c r="AR96" s="91" t="e">
        <f ca="1">VLOOKUP($AG96,INDIRECT(CONCATENATE($CS96,"!",VLOOKUP($CS96,$AG$3:AR$8,AR$2,FALSE))),1,TRUE)</f>
        <v>#N/A</v>
      </c>
      <c r="AS96" s="91" t="e">
        <f ca="1">VLOOKUP($AG96,INDIRECT(CONCATENATE($CS96,"!",VLOOKUP($CS96,$AG$3:AS$8,AS$2,FALSE))),1,TRUE)</f>
        <v>#N/A</v>
      </c>
      <c r="AT96" s="91" t="e">
        <f ca="1">VLOOKUP($AG96,INDIRECT(CONCATENATE($CS96,"!",VLOOKUP($CS96,$AG$3:AT$8,AT$2,FALSE))),1,TRUE)</f>
        <v>#N/A</v>
      </c>
      <c r="AU96" s="91" t="e">
        <f ca="1">VLOOKUP($AG96,INDIRECT(CONCATENATE($CS96,"!",VLOOKUP($CS96,$AG$3:AU$8,AU$2,FALSE))),1,TRUE)</f>
        <v>#N/A</v>
      </c>
      <c r="AV96" s="91" t="e">
        <f ca="1">VLOOKUP($AG96,INDIRECT(CONCATENATE($CS96,"!",VLOOKUP($CS96,$AG$3:AV$8,AV$2,FALSE))),1,TRUE)</f>
        <v>#N/A</v>
      </c>
      <c r="AW96" s="91" t="e">
        <f ca="1">VLOOKUP($AG96,INDIRECT(CONCATENATE($CS96,"!",VLOOKUP($CS96,$AG$3:AW$8,AW$2,FALSE))),1,TRUE)</f>
        <v>#N/A</v>
      </c>
      <c r="AX96" s="91" t="e">
        <f ca="1">VLOOKUP($AG96,INDIRECT(CONCATENATE($CS96,"!",VLOOKUP($CS96,$AG$3:AX$8,AX$2,FALSE))),1,TRUE)</f>
        <v>#N/A</v>
      </c>
      <c r="AY96" s="91" t="e">
        <f ca="1">VLOOKUP($AG96,INDIRECT(CONCATENATE($CS96,"!",VLOOKUP($CS96,$AG$3:AY$8,AY$2,FALSE))),1,TRUE)</f>
        <v>#N/A</v>
      </c>
      <c r="AZ96" s="91" t="e">
        <f ca="1">VLOOKUP($AG96,INDIRECT(CONCATENATE($CS96,"!",VLOOKUP($CS96,$AG$3:AZ$8,AZ$2,FALSE))),1,TRUE)</f>
        <v>#N/A</v>
      </c>
      <c r="BA96" s="91"/>
      <c r="BB96" s="57">
        <f t="shared" si="104"/>
        <v>1</v>
      </c>
      <c r="BC96" s="53">
        <f t="shared" si="104"/>
        <v>1</v>
      </c>
      <c r="BD96" s="53">
        <f t="shared" si="105"/>
        <v>1</v>
      </c>
      <c r="BE96" s="53">
        <f t="shared" si="105"/>
        <v>1</v>
      </c>
      <c r="BF96" s="53">
        <f t="shared" si="113"/>
        <v>1</v>
      </c>
      <c r="BG96" s="53">
        <f t="shared" si="114"/>
        <v>1</v>
      </c>
      <c r="BH96" s="53">
        <f t="shared" si="115"/>
        <v>1</v>
      </c>
      <c r="BI96" s="53">
        <f t="shared" si="121"/>
        <v>1</v>
      </c>
      <c r="BJ96" s="53">
        <f t="shared" si="121"/>
        <v>1</v>
      </c>
      <c r="BK96" s="53">
        <f t="shared" si="121"/>
        <v>1</v>
      </c>
      <c r="BL96" s="53">
        <f t="shared" si="121"/>
        <v>1</v>
      </c>
      <c r="BM96" s="53">
        <f t="shared" si="121"/>
        <v>1</v>
      </c>
      <c r="BN96" s="53">
        <f t="shared" si="121"/>
        <v>1</v>
      </c>
      <c r="BO96" s="53">
        <f t="shared" si="121"/>
        <v>1</v>
      </c>
      <c r="BP96" s="53">
        <f t="shared" si="121"/>
        <v>1</v>
      </c>
      <c r="BQ96" s="53">
        <f t="shared" si="121"/>
        <v>1</v>
      </c>
      <c r="BR96" s="53">
        <f t="shared" si="121"/>
        <v>1</v>
      </c>
      <c r="BS96" s="53">
        <f t="shared" si="116"/>
        <v>1</v>
      </c>
      <c r="BT96" s="53">
        <f t="shared" si="116"/>
        <v>1</v>
      </c>
      <c r="BV96" s="50" t="e">
        <f>HLOOKUP(AE96,$BB$10:BU96,COUNTIF($AE$7:AE96,"&lt;&gt;"&amp;""),FALSE)</f>
        <v>#N/A</v>
      </c>
      <c r="BW96" s="53">
        <f t="shared" si="117"/>
        <v>1</v>
      </c>
      <c r="BX96" s="50" t="str">
        <f t="shared" si="119"/>
        <v/>
      </c>
      <c r="BY96" s="105" t="str">
        <f ca="1">IF(OR(AE96=$BC$10,AE96=$BE$10,AE96=$BL$10,AE96=$BM$10,AE96=$BN$10),VLOOKUP(BX96,INDIRECT(CONCATENATE(CS96,"!",HLOOKUP(AE96,$CV$10:CZ96,DG96,FALSE))),1,TRUE),"")</f>
        <v/>
      </c>
      <c r="BZ96" s="91" t="e">
        <f t="shared" ca="1" si="89"/>
        <v>#N/A</v>
      </c>
      <c r="CA96" s="91" t="e">
        <f t="shared" ca="1" si="90"/>
        <v>#N/A</v>
      </c>
      <c r="CB96" s="91" t="e">
        <f t="shared" ca="1" si="91"/>
        <v>#N/A</v>
      </c>
      <c r="CC96" s="91" t="e">
        <f t="shared" ca="1" si="92"/>
        <v>#N/A</v>
      </c>
      <c r="CD96" s="91" t="e">
        <f t="shared" ca="1" si="93"/>
        <v>#VALUE!</v>
      </c>
      <c r="CE96" s="58">
        <f>Worksheet!L91</f>
        <v>0</v>
      </c>
      <c r="CF96" s="58">
        <f>Worksheet!M91</f>
        <v>0</v>
      </c>
      <c r="CG96" s="58">
        <f>Worksheet!N91</f>
        <v>0</v>
      </c>
      <c r="CH96" s="58">
        <f>Worksheet!O91</f>
        <v>0</v>
      </c>
      <c r="CI96" s="58">
        <f>Worksheet!P91</f>
        <v>0</v>
      </c>
      <c r="CJ96" s="120" t="e">
        <f t="shared" ca="1" si="94"/>
        <v>#VALUE!</v>
      </c>
      <c r="CK96" s="120" t="e">
        <f t="shared" ca="1" si="95"/>
        <v>#VALUE!</v>
      </c>
      <c r="CL96" s="120" t="e">
        <f t="shared" ca="1" si="96"/>
        <v>#VALUE!</v>
      </c>
      <c r="CM96" s="120" t="e">
        <f t="shared" ca="1" si="97"/>
        <v>#VALUE!</v>
      </c>
      <c r="CN96" s="120" t="e">
        <f t="shared" ca="1" si="98"/>
        <v>#VALUE!</v>
      </c>
      <c r="CO96" s="91" t="e">
        <f t="shared" ca="1" si="99"/>
        <v>#N/A</v>
      </c>
      <c r="CP96" s="92">
        <f>Worksheet!T91</f>
        <v>0</v>
      </c>
      <c r="CQ96" t="str">
        <f t="shared" si="100"/>
        <v>1</v>
      </c>
      <c r="CR96" s="103" t="e">
        <f t="shared" si="101"/>
        <v>#N/A</v>
      </c>
      <c r="CS96" t="str">
        <f t="shared" si="118"/>
        <v>Standard1</v>
      </c>
      <c r="CU96" s="99" t="str">
        <f t="shared" ca="1" si="102"/>
        <v>$B$4:$P$1376</v>
      </c>
      <c r="CV96" s="91" t="str">
        <f>VLOOKUP($CS96,$CU$3:CV$8,2,FALSE)</f>
        <v>$I$230:$I$439</v>
      </c>
      <c r="CW96" s="91" t="str">
        <f>VLOOKUP($CS96,$CU$3:CW$8,3,FALSE)</f>
        <v>$I$471:$I$735</v>
      </c>
      <c r="CX96" s="91" t="str">
        <f>VLOOKUP($CS96,$CU$3:CX$8,4,FALSE)</f>
        <v>$I$736:$I$826</v>
      </c>
      <c r="CY96" s="91" t="str">
        <f>VLOOKUP($CS96,$CU$3:CY$8,5,FALSE)</f>
        <v>$I$827:$I$891</v>
      </c>
      <c r="CZ96" s="91" t="str">
        <f>VLOOKUP($CS96,$CU$3:CZ$8,6,FALSE)</f>
        <v>$I$892:$I$960</v>
      </c>
      <c r="DA96" s="91" t="str">
        <f>VLOOKUP($CS96,$CU$3:DA$8,7,FALSE)</f>
        <v>$I$1055:$I$1066</v>
      </c>
      <c r="DB96" s="91" t="str">
        <f>VLOOKUP($CS96,$CU$3:DB$8,8,FALSE)</f>
        <v>$I$1043:$I$1054</v>
      </c>
      <c r="DC96" s="91" t="str">
        <f>VLOOKUP($CS96,$CU$3:DC$8,8,FALSE)</f>
        <v>$I$1043:$I$1054</v>
      </c>
      <c r="DD96" s="91" t="str">
        <f>VLOOKUP($CS96,$CU$3:DD$8,8,FALSE)</f>
        <v>$I$1043:$I$1054</v>
      </c>
      <c r="DE96" s="91" t="str">
        <f>VLOOKUP($CS96,$CU$3:DE$8,8,FALSE)</f>
        <v>$I$1043:$I$1054</v>
      </c>
      <c r="DF96" s="91" t="str">
        <f>VLOOKUP($CS96,$CU$3:DF$8,8,FALSE)</f>
        <v>$I$1043:$I$1054</v>
      </c>
      <c r="DG96">
        <f>COUNTIF($CV$10:CV96,"&lt;&gt;"&amp;"")</f>
        <v>87</v>
      </c>
      <c r="DI96" t="str">
        <f t="shared" si="103"/>
        <v/>
      </c>
      <c r="DJ96" t="e">
        <f t="shared" ca="1" si="83"/>
        <v>#N/A</v>
      </c>
    </row>
    <row r="97" spans="13:114" x14ac:dyDescent="0.25">
      <c r="M97">
        <f>Worksheet!Y92</f>
        <v>0</v>
      </c>
      <c r="N97">
        <f t="shared" ca="1" si="111"/>
        <v>0</v>
      </c>
      <c r="O97" s="159" t="str">
        <f t="shared" ca="1" si="112"/>
        <v>*</v>
      </c>
      <c r="Q97" s="53" t="e">
        <f t="shared" ca="1" si="108"/>
        <v>#N/A</v>
      </c>
      <c r="R97" t="str">
        <f>IF(Worksheet!J92=$S$2,$S$2,IF(Worksheet!J92=$S$3,$S$3,$S$1))</f>
        <v>5502A</v>
      </c>
      <c r="S97" s="54" t="str">
        <f t="shared" ca="1" si="110"/>
        <v>*</v>
      </c>
      <c r="T97" s="50" t="e">
        <f t="shared" si="84"/>
        <v>#N/A</v>
      </c>
      <c r="U97" s="55">
        <f>IF(Worksheet!V92="%",ABS(Worksheet!AC92),ABS(Worksheet!X92))</f>
        <v>0</v>
      </c>
      <c r="V97" s="121">
        <f>IF(Worksheet!V92="%",Worksheet!AD92,Worksheet!V92)</f>
        <v>0</v>
      </c>
      <c r="W97" s="55" t="str">
        <f>IF(Worksheet!V92="%","",IF(Worksheet!AC92&lt;&gt;"",Worksheet!AC92,""))</f>
        <v/>
      </c>
      <c r="X97" s="55" t="str">
        <f>IF(Worksheet!V92="%","",IF(Worksheet!AD92&lt;&gt;"",Worksheet!AD92,""))</f>
        <v/>
      </c>
      <c r="Y97" s="53" t="str">
        <f t="shared" si="85"/>
        <v/>
      </c>
      <c r="Z97" s="53" t="str">
        <f t="shared" si="80"/>
        <v>0</v>
      </c>
      <c r="AA97" s="53" t="str">
        <f t="shared" si="86"/>
        <v>DC</v>
      </c>
      <c r="AB97" s="53" t="str">
        <f t="shared" si="81"/>
        <v>DC0</v>
      </c>
      <c r="AC97" s="53" t="str">
        <f>IF(Worksheet!I92&lt;&gt;"",Worksheet!I92,"")</f>
        <v/>
      </c>
      <c r="AD97" s="53" t="str">
        <f t="shared" si="82"/>
        <v/>
      </c>
      <c r="AE97" s="104" t="str">
        <f t="shared" si="87"/>
        <v>DC0</v>
      </c>
      <c r="AF97" s="104" t="e">
        <f>HLOOKUP(AE97,$AH$10:BA97,COUNTIF($AE$7:AE97,"&lt;&gt;"&amp;""),FALSE)</f>
        <v>#N/A</v>
      </c>
      <c r="AG97" s="61" t="e">
        <f t="shared" si="88"/>
        <v>#N/A</v>
      </c>
      <c r="AH97" s="91" t="e">
        <f ca="1">VLOOKUP($AG97,INDIRECT(CONCATENATE($CS97,"!",VLOOKUP($CS97,$AG$3:AH$8,AH$2,FALSE))),1,TRUE)</f>
        <v>#N/A</v>
      </c>
      <c r="AI97" s="91" t="e">
        <f ca="1">VLOOKUP($AG97,INDIRECT(CONCATENATE($CS97,"!",VLOOKUP($CS97,$AG$3:AI$8,AI$2,FALSE))),1,TRUE)</f>
        <v>#N/A</v>
      </c>
      <c r="AJ97" s="91" t="e">
        <f ca="1">VLOOKUP($AG97,INDIRECT(CONCATENATE($CS97,"!",VLOOKUP($CS97,$AG$3:AJ$8,AJ$2,FALSE))),1,TRUE)</f>
        <v>#N/A</v>
      </c>
      <c r="AK97" s="91" t="e">
        <f ca="1">VLOOKUP($AG97,INDIRECT(CONCATENATE($CS97,"!",VLOOKUP($CS97,$AG$3:AK$8,AK$2,FALSE))),1,TRUE)</f>
        <v>#N/A</v>
      </c>
      <c r="AL97" s="91" t="e">
        <f ca="1">VLOOKUP($AG97,INDIRECT(CONCATENATE($CS97,"!",VLOOKUP($CS97,$AG$3:AL$8,AL$2,FALSE))),1,TRUE)</f>
        <v>#N/A</v>
      </c>
      <c r="AM97" s="91" t="e">
        <f ca="1">VLOOKUP($AG97,INDIRECT(CONCATENATE($CS97,"!",VLOOKUP($CS97,$AG$3:AM$8,AM$2,FALSE))),1,TRUE)</f>
        <v>#N/A</v>
      </c>
      <c r="AN97" s="91" t="e">
        <f ca="1">VLOOKUP($AG97,INDIRECT(CONCATENATE($CS97,"!",VLOOKUP($CS97,$AG$3:AN$8,AN$2,FALSE))),1,TRUE)</f>
        <v>#N/A</v>
      </c>
      <c r="AO97" s="91" t="e">
        <f ca="1">VLOOKUP($AG97,INDIRECT(CONCATENATE($CS97,"!",VLOOKUP($CS97,$AG$3:AO$8,AO$2,FALSE))),1,TRUE)</f>
        <v>#N/A</v>
      </c>
      <c r="AP97" s="91" t="e">
        <f ca="1">VLOOKUP($AG97,INDIRECT(CONCATENATE($CS97,"!",VLOOKUP($CS97,$AG$3:AP$8,AP$2,FALSE))),1,TRUE)</f>
        <v>#N/A</v>
      </c>
      <c r="AQ97" s="91" t="e">
        <f ca="1">VLOOKUP($AG97,INDIRECT(CONCATENATE($CS97,"!",VLOOKUP($CS97,$AG$3:AQ$8,AQ$2,FALSE))),1,TRUE)</f>
        <v>#N/A</v>
      </c>
      <c r="AR97" s="91" t="e">
        <f ca="1">VLOOKUP($AG97,INDIRECT(CONCATENATE($CS97,"!",VLOOKUP($CS97,$AG$3:AR$8,AR$2,FALSE))),1,TRUE)</f>
        <v>#N/A</v>
      </c>
      <c r="AS97" s="91" t="e">
        <f ca="1">VLOOKUP($AG97,INDIRECT(CONCATENATE($CS97,"!",VLOOKUP($CS97,$AG$3:AS$8,AS$2,FALSE))),1,TRUE)</f>
        <v>#N/A</v>
      </c>
      <c r="AT97" s="91" t="e">
        <f ca="1">VLOOKUP($AG97,INDIRECT(CONCATENATE($CS97,"!",VLOOKUP($CS97,$AG$3:AT$8,AT$2,FALSE))),1,TRUE)</f>
        <v>#N/A</v>
      </c>
      <c r="AU97" s="91" t="e">
        <f ca="1">VLOOKUP($AG97,INDIRECT(CONCATENATE($CS97,"!",VLOOKUP($CS97,$AG$3:AU$8,AU$2,FALSE))),1,TRUE)</f>
        <v>#N/A</v>
      </c>
      <c r="AV97" s="91" t="e">
        <f ca="1">VLOOKUP($AG97,INDIRECT(CONCATENATE($CS97,"!",VLOOKUP($CS97,$AG$3:AV$8,AV$2,FALSE))),1,TRUE)</f>
        <v>#N/A</v>
      </c>
      <c r="AW97" s="91" t="e">
        <f ca="1">VLOOKUP($AG97,INDIRECT(CONCATENATE($CS97,"!",VLOOKUP($CS97,$AG$3:AW$8,AW$2,FALSE))),1,TRUE)</f>
        <v>#N/A</v>
      </c>
      <c r="AX97" s="91" t="e">
        <f ca="1">VLOOKUP($AG97,INDIRECT(CONCATENATE($CS97,"!",VLOOKUP($CS97,$AG$3:AX$8,AX$2,FALSE))),1,TRUE)</f>
        <v>#N/A</v>
      </c>
      <c r="AY97" s="91" t="e">
        <f ca="1">VLOOKUP($AG97,INDIRECT(CONCATENATE($CS97,"!",VLOOKUP($CS97,$AG$3:AY$8,AY$2,FALSE))),1,TRUE)</f>
        <v>#N/A</v>
      </c>
      <c r="AZ97" s="91" t="e">
        <f ca="1">VLOOKUP($AG97,INDIRECT(CONCATENATE($CS97,"!",VLOOKUP($CS97,$AG$3:AZ$8,AZ$2,FALSE))),1,TRUE)</f>
        <v>#N/A</v>
      </c>
      <c r="BA97" s="91"/>
      <c r="BB97" s="57">
        <f t="shared" si="104"/>
        <v>1</v>
      </c>
      <c r="BC97" s="53">
        <f t="shared" si="104"/>
        <v>1</v>
      </c>
      <c r="BD97" s="53">
        <f t="shared" si="105"/>
        <v>1</v>
      </c>
      <c r="BE97" s="53">
        <f t="shared" si="105"/>
        <v>1</v>
      </c>
      <c r="BF97" s="53">
        <f t="shared" si="113"/>
        <v>1</v>
      </c>
      <c r="BG97" s="53">
        <f t="shared" si="114"/>
        <v>1</v>
      </c>
      <c r="BH97" s="53">
        <f t="shared" si="115"/>
        <v>1</v>
      </c>
      <c r="BI97" s="53">
        <f t="shared" si="121"/>
        <v>1</v>
      </c>
      <c r="BJ97" s="53">
        <f t="shared" si="121"/>
        <v>1</v>
      </c>
      <c r="BK97" s="53">
        <f t="shared" si="121"/>
        <v>1</v>
      </c>
      <c r="BL97" s="53">
        <f t="shared" si="121"/>
        <v>1</v>
      </c>
      <c r="BM97" s="53">
        <f t="shared" si="121"/>
        <v>1</v>
      </c>
      <c r="BN97" s="53">
        <f t="shared" si="121"/>
        <v>1</v>
      </c>
      <c r="BO97" s="53">
        <f t="shared" si="121"/>
        <v>1</v>
      </c>
      <c r="BP97" s="53">
        <f t="shared" si="121"/>
        <v>1</v>
      </c>
      <c r="BQ97" s="53">
        <f t="shared" si="121"/>
        <v>1</v>
      </c>
      <c r="BR97" s="53">
        <f t="shared" si="121"/>
        <v>1</v>
      </c>
      <c r="BS97" s="53">
        <f t="shared" si="116"/>
        <v>1</v>
      </c>
      <c r="BT97" s="53">
        <f t="shared" si="116"/>
        <v>1</v>
      </c>
      <c r="BV97" s="50" t="e">
        <f>HLOOKUP(AE97,$BB$10:BU97,COUNTIF($AE$7:AE97,"&lt;&gt;"&amp;""),FALSE)</f>
        <v>#N/A</v>
      </c>
      <c r="BW97" s="53">
        <f t="shared" si="117"/>
        <v>1</v>
      </c>
      <c r="BX97" s="50" t="str">
        <f t="shared" si="119"/>
        <v/>
      </c>
      <c r="BY97" s="105" t="str">
        <f ca="1">IF(OR(AE97=$BC$10,AE97=$BE$10,AE97=$BL$10,AE97=$BM$10,AE97=$BN$10),VLOOKUP(BX97,INDIRECT(CONCATENATE(CS97,"!",HLOOKUP(AE97,$CV$10:CZ97,DG97,FALSE))),1,TRUE),"")</f>
        <v/>
      </c>
      <c r="BZ97" s="91" t="e">
        <f t="shared" ca="1" si="89"/>
        <v>#N/A</v>
      </c>
      <c r="CA97" s="91" t="e">
        <f t="shared" ca="1" si="90"/>
        <v>#N/A</v>
      </c>
      <c r="CB97" s="91" t="e">
        <f t="shared" ca="1" si="91"/>
        <v>#N/A</v>
      </c>
      <c r="CC97" s="91" t="e">
        <f t="shared" ca="1" si="92"/>
        <v>#N/A</v>
      </c>
      <c r="CD97" s="91" t="e">
        <f t="shared" ca="1" si="93"/>
        <v>#VALUE!</v>
      </c>
      <c r="CE97" s="58">
        <f>Worksheet!L92</f>
        <v>0</v>
      </c>
      <c r="CF97" s="58">
        <f>Worksheet!M92</f>
        <v>0</v>
      </c>
      <c r="CG97" s="58">
        <f>Worksheet!N92</f>
        <v>0</v>
      </c>
      <c r="CH97" s="58">
        <f>Worksheet!O92</f>
        <v>0</v>
      </c>
      <c r="CI97" s="58">
        <f>Worksheet!P92</f>
        <v>0</v>
      </c>
      <c r="CJ97" s="120" t="e">
        <f t="shared" ca="1" si="94"/>
        <v>#VALUE!</v>
      </c>
      <c r="CK97" s="120" t="e">
        <f t="shared" ca="1" si="95"/>
        <v>#VALUE!</v>
      </c>
      <c r="CL97" s="120" t="e">
        <f t="shared" ca="1" si="96"/>
        <v>#VALUE!</v>
      </c>
      <c r="CM97" s="120" t="e">
        <f t="shared" ca="1" si="97"/>
        <v>#VALUE!</v>
      </c>
      <c r="CN97" s="120" t="e">
        <f t="shared" ca="1" si="98"/>
        <v>#VALUE!</v>
      </c>
      <c r="CO97" s="91" t="e">
        <f t="shared" ca="1" si="99"/>
        <v>#N/A</v>
      </c>
      <c r="CP97" s="92">
        <f>Worksheet!T92</f>
        <v>0</v>
      </c>
      <c r="CQ97" t="str">
        <f t="shared" si="100"/>
        <v>1</v>
      </c>
      <c r="CR97" s="103" t="e">
        <f t="shared" si="101"/>
        <v>#N/A</v>
      </c>
      <c r="CS97" t="str">
        <f t="shared" si="118"/>
        <v>Standard1</v>
      </c>
      <c r="CU97" s="99" t="str">
        <f t="shared" ca="1" si="102"/>
        <v>$B$4:$P$1376</v>
      </c>
      <c r="CV97" s="91" t="str">
        <f>VLOOKUP($CS97,$CU$3:CV$8,2,FALSE)</f>
        <v>$I$230:$I$439</v>
      </c>
      <c r="CW97" s="91" t="str">
        <f>VLOOKUP($CS97,$CU$3:CW$8,3,FALSE)</f>
        <v>$I$471:$I$735</v>
      </c>
      <c r="CX97" s="91" t="str">
        <f>VLOOKUP($CS97,$CU$3:CX$8,4,FALSE)</f>
        <v>$I$736:$I$826</v>
      </c>
      <c r="CY97" s="91" t="str">
        <f>VLOOKUP($CS97,$CU$3:CY$8,5,FALSE)</f>
        <v>$I$827:$I$891</v>
      </c>
      <c r="CZ97" s="91" t="str">
        <f>VLOOKUP($CS97,$CU$3:CZ$8,6,FALSE)</f>
        <v>$I$892:$I$960</v>
      </c>
      <c r="DA97" s="91" t="str">
        <f>VLOOKUP($CS97,$CU$3:DA$8,7,FALSE)</f>
        <v>$I$1055:$I$1066</v>
      </c>
      <c r="DB97" s="91" t="str">
        <f>VLOOKUP($CS97,$CU$3:DB$8,8,FALSE)</f>
        <v>$I$1043:$I$1054</v>
      </c>
      <c r="DC97" s="91" t="str">
        <f>VLOOKUP($CS97,$CU$3:DC$8,8,FALSE)</f>
        <v>$I$1043:$I$1054</v>
      </c>
      <c r="DD97" s="91" t="str">
        <f>VLOOKUP($CS97,$CU$3:DD$8,8,FALSE)</f>
        <v>$I$1043:$I$1054</v>
      </c>
      <c r="DE97" s="91" t="str">
        <f>VLOOKUP($CS97,$CU$3:DE$8,8,FALSE)</f>
        <v>$I$1043:$I$1054</v>
      </c>
      <c r="DF97" s="91" t="str">
        <f>VLOOKUP($CS97,$CU$3:DF$8,8,FALSE)</f>
        <v>$I$1043:$I$1054</v>
      </c>
      <c r="DG97">
        <f>COUNTIF($CV$10:CV97,"&lt;&gt;"&amp;"")</f>
        <v>88</v>
      </c>
      <c r="DI97" t="str">
        <f t="shared" si="103"/>
        <v/>
      </c>
      <c r="DJ97" t="e">
        <f t="shared" ca="1" si="83"/>
        <v>#N/A</v>
      </c>
    </row>
    <row r="98" spans="13:114" x14ac:dyDescent="0.25">
      <c r="M98">
        <f>Worksheet!Y93</f>
        <v>0</v>
      </c>
      <c r="N98">
        <f t="shared" ca="1" si="111"/>
        <v>0</v>
      </c>
      <c r="O98" s="159" t="str">
        <f t="shared" ca="1" si="112"/>
        <v>*</v>
      </c>
      <c r="Q98" s="53" t="e">
        <f t="shared" ca="1" si="108"/>
        <v>#N/A</v>
      </c>
      <c r="R98" t="str">
        <f>IF(Worksheet!J93=$S$2,$S$2,IF(Worksheet!J93=$S$3,$S$3,$S$1))</f>
        <v>5502A</v>
      </c>
      <c r="S98" s="54" t="str">
        <f t="shared" ca="1" si="110"/>
        <v>*</v>
      </c>
      <c r="T98" s="50" t="e">
        <f t="shared" si="84"/>
        <v>#N/A</v>
      </c>
      <c r="U98" s="55">
        <f>IF(Worksheet!V93="%",ABS(Worksheet!AC93),ABS(Worksheet!X93))</f>
        <v>0</v>
      </c>
      <c r="V98" s="121">
        <f>IF(Worksheet!V93="%",Worksheet!AD93,Worksheet!V93)</f>
        <v>0</v>
      </c>
      <c r="W98" s="55" t="str">
        <f>IF(Worksheet!V93="%","",IF(Worksheet!AC93&lt;&gt;"",Worksheet!AC93,""))</f>
        <v/>
      </c>
      <c r="X98" s="55" t="str">
        <f>IF(Worksheet!V93="%","",IF(Worksheet!AD93&lt;&gt;"",Worksheet!AD93,""))</f>
        <v/>
      </c>
      <c r="Y98" s="53" t="str">
        <f t="shared" si="85"/>
        <v/>
      </c>
      <c r="Z98" s="53" t="str">
        <f t="shared" si="80"/>
        <v>0</v>
      </c>
      <c r="AA98" s="53" t="str">
        <f t="shared" si="86"/>
        <v>DC</v>
      </c>
      <c r="AB98" s="53" t="str">
        <f t="shared" si="81"/>
        <v>DC0</v>
      </c>
      <c r="AC98" s="53" t="str">
        <f>IF(Worksheet!I93&lt;&gt;"",Worksheet!I93,"")</f>
        <v/>
      </c>
      <c r="AD98" s="53" t="str">
        <f t="shared" si="82"/>
        <v/>
      </c>
      <c r="AE98" s="104" t="str">
        <f t="shared" si="87"/>
        <v>DC0</v>
      </c>
      <c r="AF98" s="104" t="e">
        <f>HLOOKUP(AE98,$AH$10:BA98,COUNTIF($AE$7:AE98,"&lt;&gt;"&amp;""),FALSE)</f>
        <v>#N/A</v>
      </c>
      <c r="AG98" s="61" t="e">
        <f t="shared" si="88"/>
        <v>#N/A</v>
      </c>
      <c r="AH98" s="91" t="e">
        <f ca="1">VLOOKUP($AG98,INDIRECT(CONCATENATE($CS98,"!",VLOOKUP($CS98,$AG$3:AH$8,AH$2,FALSE))),1,TRUE)</f>
        <v>#N/A</v>
      </c>
      <c r="AI98" s="91" t="e">
        <f ca="1">VLOOKUP($AG98,INDIRECT(CONCATENATE($CS98,"!",VLOOKUP($CS98,$AG$3:AI$8,AI$2,FALSE))),1,TRUE)</f>
        <v>#N/A</v>
      </c>
      <c r="AJ98" s="91" t="e">
        <f ca="1">VLOOKUP($AG98,INDIRECT(CONCATENATE($CS98,"!",VLOOKUP($CS98,$AG$3:AJ$8,AJ$2,FALSE))),1,TRUE)</f>
        <v>#N/A</v>
      </c>
      <c r="AK98" s="91" t="e">
        <f ca="1">VLOOKUP($AG98,INDIRECT(CONCATENATE($CS98,"!",VLOOKUP($CS98,$AG$3:AK$8,AK$2,FALSE))),1,TRUE)</f>
        <v>#N/A</v>
      </c>
      <c r="AL98" s="91" t="e">
        <f ca="1">VLOOKUP($AG98,INDIRECT(CONCATENATE($CS98,"!",VLOOKUP($CS98,$AG$3:AL$8,AL$2,FALSE))),1,TRUE)</f>
        <v>#N/A</v>
      </c>
      <c r="AM98" s="91" t="e">
        <f ca="1">VLOOKUP($AG98,INDIRECT(CONCATENATE($CS98,"!",VLOOKUP($CS98,$AG$3:AM$8,AM$2,FALSE))),1,TRUE)</f>
        <v>#N/A</v>
      </c>
      <c r="AN98" s="91" t="e">
        <f ca="1">VLOOKUP($AG98,INDIRECT(CONCATENATE($CS98,"!",VLOOKUP($CS98,$AG$3:AN$8,AN$2,FALSE))),1,TRUE)</f>
        <v>#N/A</v>
      </c>
      <c r="AO98" s="91" t="e">
        <f ca="1">VLOOKUP($AG98,INDIRECT(CONCATENATE($CS98,"!",VLOOKUP($CS98,$AG$3:AO$8,AO$2,FALSE))),1,TRUE)</f>
        <v>#N/A</v>
      </c>
      <c r="AP98" s="91" t="e">
        <f ca="1">VLOOKUP($AG98,INDIRECT(CONCATENATE($CS98,"!",VLOOKUP($CS98,$AG$3:AP$8,AP$2,FALSE))),1,TRUE)</f>
        <v>#N/A</v>
      </c>
      <c r="AQ98" s="91" t="e">
        <f ca="1">VLOOKUP($AG98,INDIRECT(CONCATENATE($CS98,"!",VLOOKUP($CS98,$AG$3:AQ$8,AQ$2,FALSE))),1,TRUE)</f>
        <v>#N/A</v>
      </c>
      <c r="AR98" s="91" t="e">
        <f ca="1">VLOOKUP($AG98,INDIRECT(CONCATENATE($CS98,"!",VLOOKUP($CS98,$AG$3:AR$8,AR$2,FALSE))),1,TRUE)</f>
        <v>#N/A</v>
      </c>
      <c r="AS98" s="91" t="e">
        <f ca="1">VLOOKUP($AG98,INDIRECT(CONCATENATE($CS98,"!",VLOOKUP($CS98,$AG$3:AS$8,AS$2,FALSE))),1,TRUE)</f>
        <v>#N/A</v>
      </c>
      <c r="AT98" s="91" t="e">
        <f ca="1">VLOOKUP($AG98,INDIRECT(CONCATENATE($CS98,"!",VLOOKUP($CS98,$AG$3:AT$8,AT$2,FALSE))),1,TRUE)</f>
        <v>#N/A</v>
      </c>
      <c r="AU98" s="91" t="e">
        <f ca="1">VLOOKUP($AG98,INDIRECT(CONCATENATE($CS98,"!",VLOOKUP($CS98,$AG$3:AU$8,AU$2,FALSE))),1,TRUE)</f>
        <v>#N/A</v>
      </c>
      <c r="AV98" s="91" t="e">
        <f ca="1">VLOOKUP($AG98,INDIRECT(CONCATENATE($CS98,"!",VLOOKUP($CS98,$AG$3:AV$8,AV$2,FALSE))),1,TRUE)</f>
        <v>#N/A</v>
      </c>
      <c r="AW98" s="91" t="e">
        <f ca="1">VLOOKUP($AG98,INDIRECT(CONCATENATE($CS98,"!",VLOOKUP($CS98,$AG$3:AW$8,AW$2,FALSE))),1,TRUE)</f>
        <v>#N/A</v>
      </c>
      <c r="AX98" s="91" t="e">
        <f ca="1">VLOOKUP($AG98,INDIRECT(CONCATENATE($CS98,"!",VLOOKUP($CS98,$AG$3:AX$8,AX$2,FALSE))),1,TRUE)</f>
        <v>#N/A</v>
      </c>
      <c r="AY98" s="91" t="e">
        <f ca="1">VLOOKUP($AG98,INDIRECT(CONCATENATE($CS98,"!",VLOOKUP($CS98,$AG$3:AY$8,AY$2,FALSE))),1,TRUE)</f>
        <v>#N/A</v>
      </c>
      <c r="AZ98" s="91" t="e">
        <f ca="1">VLOOKUP($AG98,INDIRECT(CONCATENATE($CS98,"!",VLOOKUP($CS98,$AG$3:AZ$8,AZ$2,FALSE))),1,TRUE)</f>
        <v>#N/A</v>
      </c>
      <c r="BA98" s="91"/>
      <c r="BB98" s="57">
        <f t="shared" si="104"/>
        <v>1</v>
      </c>
      <c r="BC98" s="53">
        <f t="shared" si="104"/>
        <v>1</v>
      </c>
      <c r="BD98" s="53">
        <f t="shared" si="105"/>
        <v>1</v>
      </c>
      <c r="BE98" s="53">
        <f t="shared" si="105"/>
        <v>1</v>
      </c>
      <c r="BF98" s="53">
        <f t="shared" si="113"/>
        <v>1</v>
      </c>
      <c r="BG98" s="53">
        <f t="shared" si="114"/>
        <v>1</v>
      </c>
      <c r="BH98" s="53">
        <f t="shared" si="115"/>
        <v>1</v>
      </c>
      <c r="BI98" s="53">
        <f t="shared" si="121"/>
        <v>1</v>
      </c>
      <c r="BJ98" s="53">
        <f t="shared" si="121"/>
        <v>1</v>
      </c>
      <c r="BK98" s="53">
        <f t="shared" si="121"/>
        <v>1</v>
      </c>
      <c r="BL98" s="53">
        <f t="shared" si="121"/>
        <v>1</v>
      </c>
      <c r="BM98" s="53">
        <f t="shared" si="121"/>
        <v>1</v>
      </c>
      <c r="BN98" s="53">
        <f t="shared" si="121"/>
        <v>1</v>
      </c>
      <c r="BO98" s="53">
        <f t="shared" si="121"/>
        <v>1</v>
      </c>
      <c r="BP98" s="53">
        <f t="shared" si="121"/>
        <v>1</v>
      </c>
      <c r="BQ98" s="53">
        <f t="shared" si="121"/>
        <v>1</v>
      </c>
      <c r="BR98" s="53">
        <f t="shared" si="121"/>
        <v>1</v>
      </c>
      <c r="BS98" s="53">
        <f t="shared" si="116"/>
        <v>1</v>
      </c>
      <c r="BT98" s="53">
        <f t="shared" si="116"/>
        <v>1</v>
      </c>
      <c r="BV98" s="50" t="e">
        <f>HLOOKUP(AE98,$BB$10:BU98,COUNTIF($AE$7:AE98,"&lt;&gt;"&amp;""),FALSE)</f>
        <v>#N/A</v>
      </c>
      <c r="BW98" s="53">
        <f t="shared" si="117"/>
        <v>1</v>
      </c>
      <c r="BX98" s="50" t="str">
        <f t="shared" si="119"/>
        <v/>
      </c>
      <c r="BY98" s="105" t="str">
        <f ca="1">IF(OR(AE98=$BC$10,AE98=$BE$10,AE98=$BL$10,AE98=$BM$10,AE98=$BN$10),VLOOKUP(BX98,INDIRECT(CONCATENATE(CS98,"!",HLOOKUP(AE98,$CV$10:CZ98,DG98,FALSE))),1,TRUE),"")</f>
        <v/>
      </c>
      <c r="BZ98" s="91" t="e">
        <f t="shared" ca="1" si="89"/>
        <v>#N/A</v>
      </c>
      <c r="CA98" s="91" t="e">
        <f t="shared" ca="1" si="90"/>
        <v>#N/A</v>
      </c>
      <c r="CB98" s="91" t="e">
        <f t="shared" ca="1" si="91"/>
        <v>#N/A</v>
      </c>
      <c r="CC98" s="91" t="e">
        <f t="shared" ca="1" si="92"/>
        <v>#N/A</v>
      </c>
      <c r="CD98" s="91" t="e">
        <f t="shared" ca="1" si="93"/>
        <v>#VALUE!</v>
      </c>
      <c r="CE98" s="58">
        <f>Worksheet!L93</f>
        <v>0</v>
      </c>
      <c r="CF98" s="58">
        <f>Worksheet!M93</f>
        <v>0</v>
      </c>
      <c r="CG98" s="58">
        <f>Worksheet!N93</f>
        <v>0</v>
      </c>
      <c r="CH98" s="58">
        <f>Worksheet!O93</f>
        <v>0</v>
      </c>
      <c r="CI98" s="58">
        <f>Worksheet!P93</f>
        <v>0</v>
      </c>
      <c r="CJ98" s="120" t="e">
        <f t="shared" ca="1" si="94"/>
        <v>#VALUE!</v>
      </c>
      <c r="CK98" s="120" t="e">
        <f t="shared" ca="1" si="95"/>
        <v>#VALUE!</v>
      </c>
      <c r="CL98" s="120" t="e">
        <f t="shared" ca="1" si="96"/>
        <v>#VALUE!</v>
      </c>
      <c r="CM98" s="120" t="e">
        <f t="shared" ca="1" si="97"/>
        <v>#VALUE!</v>
      </c>
      <c r="CN98" s="120" t="e">
        <f t="shared" ca="1" si="98"/>
        <v>#VALUE!</v>
      </c>
      <c r="CO98" s="91" t="e">
        <f t="shared" ca="1" si="99"/>
        <v>#N/A</v>
      </c>
      <c r="CP98" s="92">
        <f>Worksheet!T93</f>
        <v>0</v>
      </c>
      <c r="CQ98" t="str">
        <f t="shared" si="100"/>
        <v>1</v>
      </c>
      <c r="CR98" s="103" t="e">
        <f t="shared" si="101"/>
        <v>#N/A</v>
      </c>
      <c r="CS98" t="str">
        <f t="shared" si="118"/>
        <v>Standard1</v>
      </c>
      <c r="CU98" s="99" t="str">
        <f t="shared" ca="1" si="102"/>
        <v>$B$4:$P$1376</v>
      </c>
      <c r="CV98" s="91" t="str">
        <f>VLOOKUP($CS98,$CU$3:CV$8,2,FALSE)</f>
        <v>$I$230:$I$439</v>
      </c>
      <c r="CW98" s="91" t="str">
        <f>VLOOKUP($CS98,$CU$3:CW$8,3,FALSE)</f>
        <v>$I$471:$I$735</v>
      </c>
      <c r="CX98" s="91" t="str">
        <f>VLOOKUP($CS98,$CU$3:CX$8,4,FALSE)</f>
        <v>$I$736:$I$826</v>
      </c>
      <c r="CY98" s="91" t="str">
        <f>VLOOKUP($CS98,$CU$3:CY$8,5,FALSE)</f>
        <v>$I$827:$I$891</v>
      </c>
      <c r="CZ98" s="91" t="str">
        <f>VLOOKUP($CS98,$CU$3:CZ$8,6,FALSE)</f>
        <v>$I$892:$I$960</v>
      </c>
      <c r="DA98" s="91" t="str">
        <f>VLOOKUP($CS98,$CU$3:DA$8,7,FALSE)</f>
        <v>$I$1055:$I$1066</v>
      </c>
      <c r="DB98" s="91" t="str">
        <f>VLOOKUP($CS98,$CU$3:DB$8,8,FALSE)</f>
        <v>$I$1043:$I$1054</v>
      </c>
      <c r="DC98" s="91" t="str">
        <f>VLOOKUP($CS98,$CU$3:DC$8,8,FALSE)</f>
        <v>$I$1043:$I$1054</v>
      </c>
      <c r="DD98" s="91" t="str">
        <f>VLOOKUP($CS98,$CU$3:DD$8,8,FALSE)</f>
        <v>$I$1043:$I$1054</v>
      </c>
      <c r="DE98" s="91" t="str">
        <f>VLOOKUP($CS98,$CU$3:DE$8,8,FALSE)</f>
        <v>$I$1043:$I$1054</v>
      </c>
      <c r="DF98" s="91" t="str">
        <f>VLOOKUP($CS98,$CU$3:DF$8,8,FALSE)</f>
        <v>$I$1043:$I$1054</v>
      </c>
      <c r="DG98">
        <f>COUNTIF($CV$10:CV98,"&lt;&gt;"&amp;"")</f>
        <v>89</v>
      </c>
      <c r="DI98" t="str">
        <f t="shared" si="103"/>
        <v/>
      </c>
      <c r="DJ98" t="e">
        <f t="shared" ca="1" si="83"/>
        <v>#N/A</v>
      </c>
    </row>
    <row r="99" spans="13:114" x14ac:dyDescent="0.25">
      <c r="M99">
        <f>Worksheet!Y94</f>
        <v>0</v>
      </c>
      <c r="N99">
        <f t="shared" ca="1" si="111"/>
        <v>0</v>
      </c>
      <c r="O99" s="159" t="str">
        <f t="shared" ca="1" si="112"/>
        <v>*</v>
      </c>
      <c r="Q99" s="53" t="e">
        <f t="shared" ca="1" si="108"/>
        <v>#N/A</v>
      </c>
      <c r="R99" t="str">
        <f>IF(Worksheet!J94=$S$2,$S$2,IF(Worksheet!J94=$S$3,$S$3,$S$1))</f>
        <v>5502A</v>
      </c>
      <c r="S99" s="54" t="str">
        <f t="shared" ca="1" si="110"/>
        <v>*</v>
      </c>
      <c r="T99" s="50" t="e">
        <f t="shared" si="84"/>
        <v>#N/A</v>
      </c>
      <c r="U99" s="55">
        <f>IF(Worksheet!V94="%",ABS(Worksheet!AC94),ABS(Worksheet!X94))</f>
        <v>0</v>
      </c>
      <c r="V99" s="121">
        <f>IF(Worksheet!V94="%",Worksheet!AD94,Worksheet!V94)</f>
        <v>0</v>
      </c>
      <c r="W99" s="55" t="str">
        <f>IF(Worksheet!V94="%","",IF(Worksheet!AC94&lt;&gt;"",Worksheet!AC94,""))</f>
        <v/>
      </c>
      <c r="X99" s="55" t="str">
        <f>IF(Worksheet!V94="%","",IF(Worksheet!AD94&lt;&gt;"",Worksheet!AD94,""))</f>
        <v/>
      </c>
      <c r="Y99" s="53" t="str">
        <f t="shared" si="85"/>
        <v/>
      </c>
      <c r="Z99" s="53" t="str">
        <f t="shared" si="80"/>
        <v>0</v>
      </c>
      <c r="AA99" s="53" t="str">
        <f t="shared" si="86"/>
        <v>DC</v>
      </c>
      <c r="AB99" s="53" t="str">
        <f t="shared" si="81"/>
        <v>DC0</v>
      </c>
      <c r="AC99" s="53" t="str">
        <f>IF(Worksheet!I94&lt;&gt;"",Worksheet!I94,"")</f>
        <v/>
      </c>
      <c r="AD99" s="53" t="str">
        <f t="shared" si="82"/>
        <v/>
      </c>
      <c r="AE99" s="104" t="str">
        <f t="shared" si="87"/>
        <v>DC0</v>
      </c>
      <c r="AF99" s="104" t="e">
        <f>HLOOKUP(AE99,$AH$10:BA99,COUNTIF($AE$7:AE99,"&lt;&gt;"&amp;""),FALSE)</f>
        <v>#N/A</v>
      </c>
      <c r="AG99" s="61" t="e">
        <f t="shared" si="88"/>
        <v>#N/A</v>
      </c>
      <c r="AH99" s="91" t="e">
        <f ca="1">VLOOKUP($AG99,INDIRECT(CONCATENATE($CS99,"!",VLOOKUP($CS99,$AG$3:AH$8,AH$2,FALSE))),1,TRUE)</f>
        <v>#N/A</v>
      </c>
      <c r="AI99" s="91" t="e">
        <f ca="1">VLOOKUP($AG99,INDIRECT(CONCATENATE($CS99,"!",VLOOKUP($CS99,$AG$3:AI$8,AI$2,FALSE))),1,TRUE)</f>
        <v>#N/A</v>
      </c>
      <c r="AJ99" s="91" t="e">
        <f ca="1">VLOOKUP($AG99,INDIRECT(CONCATENATE($CS99,"!",VLOOKUP($CS99,$AG$3:AJ$8,AJ$2,FALSE))),1,TRUE)</f>
        <v>#N/A</v>
      </c>
      <c r="AK99" s="91" t="e">
        <f ca="1">VLOOKUP($AG99,INDIRECT(CONCATENATE($CS99,"!",VLOOKUP($CS99,$AG$3:AK$8,AK$2,FALSE))),1,TRUE)</f>
        <v>#N/A</v>
      </c>
      <c r="AL99" s="91" t="e">
        <f ca="1">VLOOKUP($AG99,INDIRECT(CONCATENATE($CS99,"!",VLOOKUP($CS99,$AG$3:AL$8,AL$2,FALSE))),1,TRUE)</f>
        <v>#N/A</v>
      </c>
      <c r="AM99" s="91" t="e">
        <f ca="1">VLOOKUP($AG99,INDIRECT(CONCATENATE($CS99,"!",VLOOKUP($CS99,$AG$3:AM$8,AM$2,FALSE))),1,TRUE)</f>
        <v>#N/A</v>
      </c>
      <c r="AN99" s="91" t="e">
        <f ca="1">VLOOKUP($AG99,INDIRECT(CONCATENATE($CS99,"!",VLOOKUP($CS99,$AG$3:AN$8,AN$2,FALSE))),1,TRUE)</f>
        <v>#N/A</v>
      </c>
      <c r="AO99" s="91" t="e">
        <f ca="1">VLOOKUP($AG99,INDIRECT(CONCATENATE($CS99,"!",VLOOKUP($CS99,$AG$3:AO$8,AO$2,FALSE))),1,TRUE)</f>
        <v>#N/A</v>
      </c>
      <c r="AP99" s="91" t="e">
        <f ca="1">VLOOKUP($AG99,INDIRECT(CONCATENATE($CS99,"!",VLOOKUP($CS99,$AG$3:AP$8,AP$2,FALSE))),1,TRUE)</f>
        <v>#N/A</v>
      </c>
      <c r="AQ99" s="91" t="e">
        <f ca="1">VLOOKUP($AG99,INDIRECT(CONCATENATE($CS99,"!",VLOOKUP($CS99,$AG$3:AQ$8,AQ$2,FALSE))),1,TRUE)</f>
        <v>#N/A</v>
      </c>
      <c r="AR99" s="91" t="e">
        <f ca="1">VLOOKUP($AG99,INDIRECT(CONCATENATE($CS99,"!",VLOOKUP($CS99,$AG$3:AR$8,AR$2,FALSE))),1,TRUE)</f>
        <v>#N/A</v>
      </c>
      <c r="AS99" s="91" t="e">
        <f ca="1">VLOOKUP($AG99,INDIRECT(CONCATENATE($CS99,"!",VLOOKUP($CS99,$AG$3:AS$8,AS$2,FALSE))),1,TRUE)</f>
        <v>#N/A</v>
      </c>
      <c r="AT99" s="91" t="e">
        <f ca="1">VLOOKUP($AG99,INDIRECT(CONCATENATE($CS99,"!",VLOOKUP($CS99,$AG$3:AT$8,AT$2,FALSE))),1,TRUE)</f>
        <v>#N/A</v>
      </c>
      <c r="AU99" s="91" t="e">
        <f ca="1">VLOOKUP($AG99,INDIRECT(CONCATENATE($CS99,"!",VLOOKUP($CS99,$AG$3:AU$8,AU$2,FALSE))),1,TRUE)</f>
        <v>#N/A</v>
      </c>
      <c r="AV99" s="91" t="e">
        <f ca="1">VLOOKUP($AG99,INDIRECT(CONCATENATE($CS99,"!",VLOOKUP($CS99,$AG$3:AV$8,AV$2,FALSE))),1,TRUE)</f>
        <v>#N/A</v>
      </c>
      <c r="AW99" s="91" t="e">
        <f ca="1">VLOOKUP($AG99,INDIRECT(CONCATENATE($CS99,"!",VLOOKUP($CS99,$AG$3:AW$8,AW$2,FALSE))),1,TRUE)</f>
        <v>#N/A</v>
      </c>
      <c r="AX99" s="91" t="e">
        <f ca="1">VLOOKUP($AG99,INDIRECT(CONCATENATE($CS99,"!",VLOOKUP($CS99,$AG$3:AX$8,AX$2,FALSE))),1,TRUE)</f>
        <v>#N/A</v>
      </c>
      <c r="AY99" s="91" t="e">
        <f ca="1">VLOOKUP($AG99,INDIRECT(CONCATENATE($CS99,"!",VLOOKUP($CS99,$AG$3:AY$8,AY$2,FALSE))),1,TRUE)</f>
        <v>#N/A</v>
      </c>
      <c r="AZ99" s="91" t="e">
        <f ca="1">VLOOKUP($AG99,INDIRECT(CONCATENATE($CS99,"!",VLOOKUP($CS99,$AG$3:AZ$8,AZ$2,FALSE))),1,TRUE)</f>
        <v>#N/A</v>
      </c>
      <c r="BA99" s="91"/>
      <c r="BB99" s="57">
        <f t="shared" si="104"/>
        <v>1</v>
      </c>
      <c r="BC99" s="53">
        <f t="shared" si="104"/>
        <v>1</v>
      </c>
      <c r="BD99" s="53">
        <f t="shared" si="105"/>
        <v>1</v>
      </c>
      <c r="BE99" s="53">
        <f t="shared" si="105"/>
        <v>1</v>
      </c>
      <c r="BF99" s="53">
        <f t="shared" si="113"/>
        <v>1</v>
      </c>
      <c r="BG99" s="53">
        <f t="shared" si="114"/>
        <v>1</v>
      </c>
      <c r="BH99" s="53">
        <f t="shared" si="115"/>
        <v>1</v>
      </c>
      <c r="BI99" s="53">
        <f t="shared" si="121"/>
        <v>1</v>
      </c>
      <c r="BJ99" s="53">
        <f t="shared" si="121"/>
        <v>1</v>
      </c>
      <c r="BK99" s="53">
        <f t="shared" si="121"/>
        <v>1</v>
      </c>
      <c r="BL99" s="53">
        <f t="shared" si="121"/>
        <v>1</v>
      </c>
      <c r="BM99" s="53">
        <f t="shared" si="121"/>
        <v>1</v>
      </c>
      <c r="BN99" s="53">
        <f t="shared" si="121"/>
        <v>1</v>
      </c>
      <c r="BO99" s="53">
        <f t="shared" si="121"/>
        <v>1</v>
      </c>
      <c r="BP99" s="53">
        <f t="shared" si="121"/>
        <v>1</v>
      </c>
      <c r="BQ99" s="53">
        <f t="shared" si="121"/>
        <v>1</v>
      </c>
      <c r="BR99" s="53">
        <f t="shared" si="121"/>
        <v>1</v>
      </c>
      <c r="BS99" s="53">
        <f t="shared" si="116"/>
        <v>1</v>
      </c>
      <c r="BT99" s="53">
        <f t="shared" si="116"/>
        <v>1</v>
      </c>
      <c r="BV99" s="50" t="e">
        <f>HLOOKUP(AE99,$BB$10:BU99,COUNTIF($AE$7:AE99,"&lt;&gt;"&amp;""),FALSE)</f>
        <v>#N/A</v>
      </c>
      <c r="BW99" s="53">
        <f t="shared" si="117"/>
        <v>1</v>
      </c>
      <c r="BX99" s="50" t="str">
        <f t="shared" si="119"/>
        <v/>
      </c>
      <c r="BY99" s="105" t="str">
        <f ca="1">IF(OR(AE99=$BC$10,AE99=$BE$10,AE99=$BL$10,AE99=$BM$10,AE99=$BN$10),VLOOKUP(BX99,INDIRECT(CONCATENATE(CS99,"!",HLOOKUP(AE99,$CV$10:CZ99,DG99,FALSE))),1,TRUE),"")</f>
        <v/>
      </c>
      <c r="BZ99" s="91" t="e">
        <f t="shared" ca="1" si="89"/>
        <v>#N/A</v>
      </c>
      <c r="CA99" s="91" t="e">
        <f t="shared" ca="1" si="90"/>
        <v>#N/A</v>
      </c>
      <c r="CB99" s="91" t="e">
        <f t="shared" ca="1" si="91"/>
        <v>#N/A</v>
      </c>
      <c r="CC99" s="91" t="e">
        <f t="shared" ca="1" si="92"/>
        <v>#N/A</v>
      </c>
      <c r="CD99" s="91" t="e">
        <f t="shared" ca="1" si="93"/>
        <v>#VALUE!</v>
      </c>
      <c r="CE99" s="58">
        <f>Worksheet!L94</f>
        <v>0</v>
      </c>
      <c r="CF99" s="58">
        <f>Worksheet!M94</f>
        <v>0</v>
      </c>
      <c r="CG99" s="58">
        <f>Worksheet!N94</f>
        <v>0</v>
      </c>
      <c r="CH99" s="58">
        <f>Worksheet!O94</f>
        <v>0</v>
      </c>
      <c r="CI99" s="58">
        <f>Worksheet!P94</f>
        <v>0</v>
      </c>
      <c r="CJ99" s="120" t="e">
        <f t="shared" ca="1" si="94"/>
        <v>#VALUE!</v>
      </c>
      <c r="CK99" s="120" t="e">
        <f t="shared" ca="1" si="95"/>
        <v>#VALUE!</v>
      </c>
      <c r="CL99" s="120" t="e">
        <f t="shared" ca="1" si="96"/>
        <v>#VALUE!</v>
      </c>
      <c r="CM99" s="120" t="e">
        <f t="shared" ca="1" si="97"/>
        <v>#VALUE!</v>
      </c>
      <c r="CN99" s="120" t="e">
        <f t="shared" ca="1" si="98"/>
        <v>#VALUE!</v>
      </c>
      <c r="CO99" s="91" t="e">
        <f t="shared" ca="1" si="99"/>
        <v>#N/A</v>
      </c>
      <c r="CP99" s="92">
        <f>Worksheet!T94</f>
        <v>0</v>
      </c>
      <c r="CQ99" t="str">
        <f t="shared" si="100"/>
        <v>1</v>
      </c>
      <c r="CR99" s="103" t="e">
        <f t="shared" si="101"/>
        <v>#N/A</v>
      </c>
      <c r="CS99" t="str">
        <f t="shared" si="118"/>
        <v>Standard1</v>
      </c>
      <c r="CU99" s="99" t="str">
        <f t="shared" ca="1" si="102"/>
        <v>$B$4:$P$1376</v>
      </c>
      <c r="CV99" s="91" t="str">
        <f>VLOOKUP($CS99,$CU$3:CV$8,2,FALSE)</f>
        <v>$I$230:$I$439</v>
      </c>
      <c r="CW99" s="91" t="str">
        <f>VLOOKUP($CS99,$CU$3:CW$8,3,FALSE)</f>
        <v>$I$471:$I$735</v>
      </c>
      <c r="CX99" s="91" t="str">
        <f>VLOOKUP($CS99,$CU$3:CX$8,4,FALSE)</f>
        <v>$I$736:$I$826</v>
      </c>
      <c r="CY99" s="91" t="str">
        <f>VLOOKUP($CS99,$CU$3:CY$8,5,FALSE)</f>
        <v>$I$827:$I$891</v>
      </c>
      <c r="CZ99" s="91" t="str">
        <f>VLOOKUP($CS99,$CU$3:CZ$8,6,FALSE)</f>
        <v>$I$892:$I$960</v>
      </c>
      <c r="DA99" s="91" t="str">
        <f>VLOOKUP($CS99,$CU$3:DA$8,7,FALSE)</f>
        <v>$I$1055:$I$1066</v>
      </c>
      <c r="DB99" s="91" t="str">
        <f>VLOOKUP($CS99,$CU$3:DB$8,8,FALSE)</f>
        <v>$I$1043:$I$1054</v>
      </c>
      <c r="DC99" s="91" t="str">
        <f>VLOOKUP($CS99,$CU$3:DC$8,8,FALSE)</f>
        <v>$I$1043:$I$1054</v>
      </c>
      <c r="DD99" s="91" t="str">
        <f>VLOOKUP($CS99,$CU$3:DD$8,8,FALSE)</f>
        <v>$I$1043:$I$1054</v>
      </c>
      <c r="DE99" s="91" t="str">
        <f>VLOOKUP($CS99,$CU$3:DE$8,8,FALSE)</f>
        <v>$I$1043:$I$1054</v>
      </c>
      <c r="DF99" s="91" t="str">
        <f>VLOOKUP($CS99,$CU$3:DF$8,8,FALSE)</f>
        <v>$I$1043:$I$1054</v>
      </c>
      <c r="DG99">
        <f>COUNTIF($CV$10:CV99,"&lt;&gt;"&amp;"")</f>
        <v>90</v>
      </c>
      <c r="DI99" t="str">
        <f t="shared" si="103"/>
        <v/>
      </c>
      <c r="DJ99" t="e">
        <f t="shared" ca="1" si="83"/>
        <v>#N/A</v>
      </c>
    </row>
    <row r="100" spans="13:114" x14ac:dyDescent="0.25">
      <c r="M100">
        <f>Worksheet!Y95</f>
        <v>0</v>
      </c>
      <c r="N100">
        <f t="shared" ca="1" si="111"/>
        <v>0</v>
      </c>
      <c r="O100" s="159" t="str">
        <f t="shared" ca="1" si="112"/>
        <v>*</v>
      </c>
      <c r="Q100" s="53" t="e">
        <f t="shared" ca="1" si="108"/>
        <v>#N/A</v>
      </c>
      <c r="R100" t="str">
        <f>IF(Worksheet!J95=$S$2,$S$2,IF(Worksheet!J95=$S$3,$S$3,$S$1))</f>
        <v>5502A</v>
      </c>
      <c r="S100" s="54" t="str">
        <f t="shared" ca="1" si="110"/>
        <v>*</v>
      </c>
      <c r="T100" s="50" t="e">
        <f t="shared" si="84"/>
        <v>#N/A</v>
      </c>
      <c r="U100" s="55">
        <f>IF(Worksheet!V95="%",ABS(Worksheet!AC95),ABS(Worksheet!X95))</f>
        <v>0</v>
      </c>
      <c r="V100" s="121">
        <f>IF(Worksheet!V95="%",Worksheet!AD95,Worksheet!V95)</f>
        <v>0</v>
      </c>
      <c r="W100" s="55" t="str">
        <f>IF(Worksheet!V95="%","",IF(Worksheet!AC95&lt;&gt;"",Worksheet!AC95,""))</f>
        <v/>
      </c>
      <c r="X100" s="55" t="str">
        <f>IF(Worksheet!V95="%","",IF(Worksheet!AD95&lt;&gt;"",Worksheet!AD95,""))</f>
        <v/>
      </c>
      <c r="Y100" s="53" t="str">
        <f t="shared" si="85"/>
        <v/>
      </c>
      <c r="Z100" s="53" t="str">
        <f t="shared" si="80"/>
        <v>0</v>
      </c>
      <c r="AA100" s="53" t="str">
        <f t="shared" si="86"/>
        <v>DC</v>
      </c>
      <c r="AB100" s="53" t="str">
        <f t="shared" si="81"/>
        <v>DC0</v>
      </c>
      <c r="AC100" s="53" t="str">
        <f>IF(Worksheet!I95&lt;&gt;"",Worksheet!I95,"")</f>
        <v/>
      </c>
      <c r="AD100" s="53" t="str">
        <f t="shared" si="82"/>
        <v/>
      </c>
      <c r="AE100" s="104" t="str">
        <f t="shared" si="87"/>
        <v>DC0</v>
      </c>
      <c r="AF100" s="104" t="e">
        <f>HLOOKUP(AE100,$AH$10:BA100,COUNTIF($AE$7:AE100,"&lt;&gt;"&amp;""),FALSE)</f>
        <v>#N/A</v>
      </c>
      <c r="AG100" s="61" t="e">
        <f t="shared" si="88"/>
        <v>#N/A</v>
      </c>
      <c r="AH100" s="91" t="e">
        <f ca="1">VLOOKUP($AG100,INDIRECT(CONCATENATE($CS100,"!",VLOOKUP($CS100,$AG$3:AH$8,AH$2,FALSE))),1,TRUE)</f>
        <v>#N/A</v>
      </c>
      <c r="AI100" s="91" t="e">
        <f ca="1">VLOOKUP($AG100,INDIRECT(CONCATENATE($CS100,"!",VLOOKUP($CS100,$AG$3:AI$8,AI$2,FALSE))),1,TRUE)</f>
        <v>#N/A</v>
      </c>
      <c r="AJ100" s="91" t="e">
        <f ca="1">VLOOKUP($AG100,INDIRECT(CONCATENATE($CS100,"!",VLOOKUP($CS100,$AG$3:AJ$8,AJ$2,FALSE))),1,TRUE)</f>
        <v>#N/A</v>
      </c>
      <c r="AK100" s="91" t="e">
        <f ca="1">VLOOKUP($AG100,INDIRECT(CONCATENATE($CS100,"!",VLOOKUP($CS100,$AG$3:AK$8,AK$2,FALSE))),1,TRUE)</f>
        <v>#N/A</v>
      </c>
      <c r="AL100" s="91" t="e">
        <f ca="1">VLOOKUP($AG100,INDIRECT(CONCATENATE($CS100,"!",VLOOKUP($CS100,$AG$3:AL$8,AL$2,FALSE))),1,TRUE)</f>
        <v>#N/A</v>
      </c>
      <c r="AM100" s="91" t="e">
        <f ca="1">VLOOKUP($AG100,INDIRECT(CONCATENATE($CS100,"!",VLOOKUP($CS100,$AG$3:AM$8,AM$2,FALSE))),1,TRUE)</f>
        <v>#N/A</v>
      </c>
      <c r="AN100" s="91" t="e">
        <f ca="1">VLOOKUP($AG100,INDIRECT(CONCATENATE($CS100,"!",VLOOKUP($CS100,$AG$3:AN$8,AN$2,FALSE))),1,TRUE)</f>
        <v>#N/A</v>
      </c>
      <c r="AO100" s="91" t="e">
        <f ca="1">VLOOKUP($AG100,INDIRECT(CONCATENATE($CS100,"!",VLOOKUP($CS100,$AG$3:AO$8,AO$2,FALSE))),1,TRUE)</f>
        <v>#N/A</v>
      </c>
      <c r="AP100" s="91" t="e">
        <f ca="1">VLOOKUP($AG100,INDIRECT(CONCATENATE($CS100,"!",VLOOKUP($CS100,$AG$3:AP$8,AP$2,FALSE))),1,TRUE)</f>
        <v>#N/A</v>
      </c>
      <c r="AQ100" s="91" t="e">
        <f ca="1">VLOOKUP($AG100,INDIRECT(CONCATENATE($CS100,"!",VLOOKUP($CS100,$AG$3:AQ$8,AQ$2,FALSE))),1,TRUE)</f>
        <v>#N/A</v>
      </c>
      <c r="AR100" s="91" t="e">
        <f ca="1">VLOOKUP($AG100,INDIRECT(CONCATENATE($CS100,"!",VLOOKUP($CS100,$AG$3:AR$8,AR$2,FALSE))),1,TRUE)</f>
        <v>#N/A</v>
      </c>
      <c r="AS100" s="91" t="e">
        <f ca="1">VLOOKUP($AG100,INDIRECT(CONCATENATE($CS100,"!",VLOOKUP($CS100,$AG$3:AS$8,AS$2,FALSE))),1,TRUE)</f>
        <v>#N/A</v>
      </c>
      <c r="AT100" s="91" t="e">
        <f ca="1">VLOOKUP($AG100,INDIRECT(CONCATENATE($CS100,"!",VLOOKUP($CS100,$AG$3:AT$8,AT$2,FALSE))),1,TRUE)</f>
        <v>#N/A</v>
      </c>
      <c r="AU100" s="91" t="e">
        <f ca="1">VLOOKUP($AG100,INDIRECT(CONCATENATE($CS100,"!",VLOOKUP($CS100,$AG$3:AU$8,AU$2,FALSE))),1,TRUE)</f>
        <v>#N/A</v>
      </c>
      <c r="AV100" s="91" t="e">
        <f ca="1">VLOOKUP($AG100,INDIRECT(CONCATENATE($CS100,"!",VLOOKUP($CS100,$AG$3:AV$8,AV$2,FALSE))),1,TRUE)</f>
        <v>#N/A</v>
      </c>
      <c r="AW100" s="91" t="e">
        <f ca="1">VLOOKUP($AG100,INDIRECT(CONCATENATE($CS100,"!",VLOOKUP($CS100,$AG$3:AW$8,AW$2,FALSE))),1,TRUE)</f>
        <v>#N/A</v>
      </c>
      <c r="AX100" s="91" t="e">
        <f ca="1">VLOOKUP($AG100,INDIRECT(CONCATENATE($CS100,"!",VLOOKUP($CS100,$AG$3:AX$8,AX$2,FALSE))),1,TRUE)</f>
        <v>#N/A</v>
      </c>
      <c r="AY100" s="91" t="e">
        <f ca="1">VLOOKUP($AG100,INDIRECT(CONCATENATE($CS100,"!",VLOOKUP($CS100,$AG$3:AY$8,AY$2,FALSE))),1,TRUE)</f>
        <v>#N/A</v>
      </c>
      <c r="AZ100" s="91" t="e">
        <f ca="1">VLOOKUP($AG100,INDIRECT(CONCATENATE($CS100,"!",VLOOKUP($CS100,$AG$3:AZ$8,AZ$2,FALSE))),1,TRUE)</f>
        <v>#N/A</v>
      </c>
      <c r="BA100" s="91"/>
      <c r="BB100" s="57">
        <f t="shared" si="104"/>
        <v>1</v>
      </c>
      <c r="BC100" s="53">
        <f t="shared" si="104"/>
        <v>1</v>
      </c>
      <c r="BD100" s="53">
        <f t="shared" si="105"/>
        <v>1</v>
      </c>
      <c r="BE100" s="53">
        <f t="shared" si="105"/>
        <v>1</v>
      </c>
      <c r="BF100" s="53">
        <f t="shared" si="113"/>
        <v>1</v>
      </c>
      <c r="BG100" s="53">
        <f t="shared" si="114"/>
        <v>1</v>
      </c>
      <c r="BH100" s="53">
        <f t="shared" si="115"/>
        <v>1</v>
      </c>
      <c r="BI100" s="53">
        <f t="shared" si="121"/>
        <v>1</v>
      </c>
      <c r="BJ100" s="53">
        <f t="shared" si="121"/>
        <v>1</v>
      </c>
      <c r="BK100" s="53">
        <f t="shared" si="121"/>
        <v>1</v>
      </c>
      <c r="BL100" s="53">
        <f t="shared" si="121"/>
        <v>1</v>
      </c>
      <c r="BM100" s="53">
        <f t="shared" si="121"/>
        <v>1</v>
      </c>
      <c r="BN100" s="53">
        <f t="shared" si="121"/>
        <v>1</v>
      </c>
      <c r="BO100" s="53">
        <f t="shared" si="121"/>
        <v>1</v>
      </c>
      <c r="BP100" s="53">
        <f t="shared" si="121"/>
        <v>1</v>
      </c>
      <c r="BQ100" s="53">
        <f t="shared" si="121"/>
        <v>1</v>
      </c>
      <c r="BR100" s="53">
        <f t="shared" si="121"/>
        <v>1</v>
      </c>
      <c r="BS100" s="53">
        <f t="shared" si="116"/>
        <v>1</v>
      </c>
      <c r="BT100" s="53">
        <f t="shared" si="116"/>
        <v>1</v>
      </c>
      <c r="BV100" s="50" t="e">
        <f>HLOOKUP(AE100,$BB$10:BU100,COUNTIF($AE$7:AE100,"&lt;&gt;"&amp;""),FALSE)</f>
        <v>#N/A</v>
      </c>
      <c r="BW100" s="53">
        <f t="shared" si="117"/>
        <v>1</v>
      </c>
      <c r="BX100" s="50" t="str">
        <f t="shared" si="119"/>
        <v/>
      </c>
      <c r="BY100" s="105" t="str">
        <f ca="1">IF(OR(AE100=$BC$10,AE100=$BE$10,AE100=$BL$10,AE100=$BM$10,AE100=$BN$10),VLOOKUP(BX100,INDIRECT(CONCATENATE(CS100,"!",HLOOKUP(AE100,$CV$10:CZ100,DG100,FALSE))),1,TRUE),"")</f>
        <v/>
      </c>
      <c r="BZ100" s="91" t="e">
        <f t="shared" ca="1" si="89"/>
        <v>#N/A</v>
      </c>
      <c r="CA100" s="91" t="e">
        <f t="shared" ca="1" si="90"/>
        <v>#N/A</v>
      </c>
      <c r="CB100" s="91" t="e">
        <f t="shared" ca="1" si="91"/>
        <v>#N/A</v>
      </c>
      <c r="CC100" s="91" t="e">
        <f t="shared" ca="1" si="92"/>
        <v>#N/A</v>
      </c>
      <c r="CD100" s="91" t="e">
        <f t="shared" ca="1" si="93"/>
        <v>#VALUE!</v>
      </c>
      <c r="CE100" s="58">
        <f>Worksheet!L95</f>
        <v>0</v>
      </c>
      <c r="CF100" s="58">
        <f>Worksheet!M95</f>
        <v>0</v>
      </c>
      <c r="CG100" s="58">
        <f>Worksheet!N95</f>
        <v>0</v>
      </c>
      <c r="CH100" s="58">
        <f>Worksheet!O95</f>
        <v>0</v>
      </c>
      <c r="CI100" s="58">
        <f>Worksheet!P95</f>
        <v>0</v>
      </c>
      <c r="CJ100" s="120" t="e">
        <f t="shared" ca="1" si="94"/>
        <v>#VALUE!</v>
      </c>
      <c r="CK100" s="120" t="e">
        <f t="shared" ca="1" si="95"/>
        <v>#VALUE!</v>
      </c>
      <c r="CL100" s="120" t="e">
        <f t="shared" ca="1" si="96"/>
        <v>#VALUE!</v>
      </c>
      <c r="CM100" s="120" t="e">
        <f t="shared" ca="1" si="97"/>
        <v>#VALUE!</v>
      </c>
      <c r="CN100" s="120" t="e">
        <f t="shared" ca="1" si="98"/>
        <v>#VALUE!</v>
      </c>
      <c r="CO100" s="91" t="e">
        <f t="shared" ca="1" si="99"/>
        <v>#N/A</v>
      </c>
      <c r="CP100" s="92">
        <f>Worksheet!T95</f>
        <v>0</v>
      </c>
      <c r="CQ100" t="str">
        <f t="shared" si="100"/>
        <v>1</v>
      </c>
      <c r="CR100" s="103" t="e">
        <f t="shared" si="101"/>
        <v>#N/A</v>
      </c>
      <c r="CS100" t="str">
        <f t="shared" si="118"/>
        <v>Standard1</v>
      </c>
      <c r="CU100" s="99" t="str">
        <f t="shared" ca="1" si="102"/>
        <v>$B$4:$P$1376</v>
      </c>
      <c r="CV100" s="91" t="str">
        <f>VLOOKUP($CS100,$CU$3:CV$8,2,FALSE)</f>
        <v>$I$230:$I$439</v>
      </c>
      <c r="CW100" s="91" t="str">
        <f>VLOOKUP($CS100,$CU$3:CW$8,3,FALSE)</f>
        <v>$I$471:$I$735</v>
      </c>
      <c r="CX100" s="91" t="str">
        <f>VLOOKUP($CS100,$CU$3:CX$8,4,FALSE)</f>
        <v>$I$736:$I$826</v>
      </c>
      <c r="CY100" s="91" t="str">
        <f>VLOOKUP($CS100,$CU$3:CY$8,5,FALSE)</f>
        <v>$I$827:$I$891</v>
      </c>
      <c r="CZ100" s="91" t="str">
        <f>VLOOKUP($CS100,$CU$3:CZ$8,6,FALSE)</f>
        <v>$I$892:$I$960</v>
      </c>
      <c r="DA100" s="91" t="str">
        <f>VLOOKUP($CS100,$CU$3:DA$8,7,FALSE)</f>
        <v>$I$1055:$I$1066</v>
      </c>
      <c r="DB100" s="91" t="str">
        <f>VLOOKUP($CS100,$CU$3:DB$8,8,FALSE)</f>
        <v>$I$1043:$I$1054</v>
      </c>
      <c r="DC100" s="91" t="str">
        <f>VLOOKUP($CS100,$CU$3:DC$8,8,FALSE)</f>
        <v>$I$1043:$I$1054</v>
      </c>
      <c r="DD100" s="91" t="str">
        <f>VLOOKUP($CS100,$CU$3:DD$8,8,FALSE)</f>
        <v>$I$1043:$I$1054</v>
      </c>
      <c r="DE100" s="91" t="str">
        <f>VLOOKUP($CS100,$CU$3:DE$8,8,FALSE)</f>
        <v>$I$1043:$I$1054</v>
      </c>
      <c r="DF100" s="91" t="str">
        <f>VLOOKUP($CS100,$CU$3:DF$8,8,FALSE)</f>
        <v>$I$1043:$I$1054</v>
      </c>
      <c r="DG100">
        <f>COUNTIF($CV$10:CV100,"&lt;&gt;"&amp;"")</f>
        <v>91</v>
      </c>
      <c r="DI100" t="str">
        <f t="shared" si="103"/>
        <v/>
      </c>
      <c r="DJ100" t="e">
        <f t="shared" ca="1" si="83"/>
        <v>#N/A</v>
      </c>
    </row>
    <row r="101" spans="13:114" x14ac:dyDescent="0.25">
      <c r="M101">
        <f>Worksheet!Y96</f>
        <v>0</v>
      </c>
      <c r="N101">
        <f t="shared" ca="1" si="111"/>
        <v>0</v>
      </c>
      <c r="O101" s="159" t="str">
        <f t="shared" ca="1" si="112"/>
        <v>*</v>
      </c>
      <c r="Q101" s="53" t="e">
        <f t="shared" ref="Q101:Q120" ca="1" si="122">CONCATENATE(AE101,CR101,AF101,BY101)</f>
        <v>#N/A</v>
      </c>
      <c r="R101" t="str">
        <f>IF(Worksheet!J96=$S$2,$S$2,IF(Worksheet!J96=$S$3,$S$3,$S$1))</f>
        <v>5502A</v>
      </c>
      <c r="S101" s="54" t="str">
        <f t="shared" ca="1" si="110"/>
        <v>*</v>
      </c>
      <c r="T101" s="50" t="e">
        <f t="shared" ref="T101:T120" si="123">CR101</f>
        <v>#N/A</v>
      </c>
      <c r="U101" s="55">
        <f>IF(Worksheet!V96="%",ABS(Worksheet!AC96),ABS(Worksheet!X96))</f>
        <v>0</v>
      </c>
      <c r="V101" s="121">
        <f>IF(Worksheet!V96="%",Worksheet!AD96,Worksheet!V96)</f>
        <v>0</v>
      </c>
      <c r="W101" s="55" t="str">
        <f>IF(Worksheet!V96="%","",IF(Worksheet!AC96&lt;&gt;"",Worksheet!AC96,""))</f>
        <v/>
      </c>
      <c r="X101" s="55" t="str">
        <f>IF(Worksheet!V96="%","",IF(Worksheet!AD96&lt;&gt;"",Worksheet!AD96,""))</f>
        <v/>
      </c>
      <c r="Y101" s="53" t="str">
        <f t="shared" ref="Y101:Y120" si="124">IF(OR(LEFT(RIGHT(V101,2),1)="°",LEFT(RIGHT(V101,2),1)="Ω",LEFT(RIGHT(V101,2),1)=Z101),"",LEFT(RIGHT(V101,2),1))</f>
        <v/>
      </c>
      <c r="Z101" s="53" t="str">
        <f t="shared" si="80"/>
        <v>0</v>
      </c>
      <c r="AA101" s="53" t="str">
        <f t="shared" ref="AA101:AA120" si="125">IF(X101&lt;&gt;"","AC","DC")</f>
        <v>DC</v>
      </c>
      <c r="AB101" s="53" t="str">
        <f t="shared" si="81"/>
        <v>DC0</v>
      </c>
      <c r="AC101" s="53" t="str">
        <f>IF(Worksheet!I96&lt;&gt;"",Worksheet!I96,"")</f>
        <v/>
      </c>
      <c r="AD101" s="53" t="str">
        <f t="shared" ref="AD101:AD120" si="126">IF(RIGHT(AB101,2)="f","Capacitance",IF(RIGHT(AB101,1)="Z","Frequency",IF(RIGHT(AB101,1)="O","Resistance",IF(AND(RIGHT(AB101,1)="A",AC101&lt;&gt;""),CONCATENATE(AB101,$R$5,AC101,$R$5,"TURN"),""))))</f>
        <v/>
      </c>
      <c r="AE101" s="104" t="str">
        <f t="shared" ref="AE101:AE120" si="127">IF(AD101&lt;&gt;"",AD101,AB101)</f>
        <v>DC0</v>
      </c>
      <c r="AF101" s="104" t="e">
        <f>HLOOKUP(AE101,$AH$10:BA101,COUNTIF($AE$7:AE101,"&lt;&gt;"&amp;""),FALSE)</f>
        <v>#N/A</v>
      </c>
      <c r="AG101" s="61" t="e">
        <f t="shared" ref="AG101:AG120" si="128">U101*BV101</f>
        <v>#N/A</v>
      </c>
      <c r="AH101" s="91" t="e">
        <f ca="1">VLOOKUP($AG101,INDIRECT(CONCATENATE($CS101,"!",VLOOKUP($CS101,$AG$3:AH$8,AH$2,FALSE))),1,TRUE)</f>
        <v>#N/A</v>
      </c>
      <c r="AI101" s="91" t="e">
        <f ca="1">VLOOKUP($AG101,INDIRECT(CONCATENATE($CS101,"!",VLOOKUP($CS101,$AG$3:AI$8,AI$2,FALSE))),1,TRUE)</f>
        <v>#N/A</v>
      </c>
      <c r="AJ101" s="91" t="e">
        <f ca="1">VLOOKUP($AG101,INDIRECT(CONCATENATE($CS101,"!",VLOOKUP($CS101,$AG$3:AJ$8,AJ$2,FALSE))),1,TRUE)</f>
        <v>#N/A</v>
      </c>
      <c r="AK101" s="91" t="e">
        <f ca="1">VLOOKUP($AG101,INDIRECT(CONCATENATE($CS101,"!",VLOOKUP($CS101,$AG$3:AK$8,AK$2,FALSE))),1,TRUE)</f>
        <v>#N/A</v>
      </c>
      <c r="AL101" s="91" t="e">
        <f ca="1">VLOOKUP($AG101,INDIRECT(CONCATENATE($CS101,"!",VLOOKUP($CS101,$AG$3:AL$8,AL$2,FALSE))),1,TRUE)</f>
        <v>#N/A</v>
      </c>
      <c r="AM101" s="91" t="e">
        <f ca="1">VLOOKUP($AG101,INDIRECT(CONCATENATE($CS101,"!",VLOOKUP($CS101,$AG$3:AM$8,AM$2,FALSE))),1,TRUE)</f>
        <v>#N/A</v>
      </c>
      <c r="AN101" s="91" t="e">
        <f ca="1">VLOOKUP($AG101,INDIRECT(CONCATENATE($CS101,"!",VLOOKUP($CS101,$AG$3:AN$8,AN$2,FALSE))),1,TRUE)</f>
        <v>#N/A</v>
      </c>
      <c r="AO101" s="91" t="e">
        <f ca="1">VLOOKUP($AG101,INDIRECT(CONCATENATE($CS101,"!",VLOOKUP($CS101,$AG$3:AO$8,AO$2,FALSE))),1,TRUE)</f>
        <v>#N/A</v>
      </c>
      <c r="AP101" s="91" t="e">
        <f ca="1">VLOOKUP($AG101,INDIRECT(CONCATENATE($CS101,"!",VLOOKUP($CS101,$AG$3:AP$8,AP$2,FALSE))),1,TRUE)</f>
        <v>#N/A</v>
      </c>
      <c r="AQ101" s="91" t="e">
        <f ca="1">VLOOKUP($AG101,INDIRECT(CONCATENATE($CS101,"!",VLOOKUP($CS101,$AG$3:AQ$8,AQ$2,FALSE))),1,TRUE)</f>
        <v>#N/A</v>
      </c>
      <c r="AR101" s="91" t="e">
        <f ca="1">VLOOKUP($AG101,INDIRECT(CONCATENATE($CS101,"!",VLOOKUP($CS101,$AG$3:AR$8,AR$2,FALSE))),1,TRUE)</f>
        <v>#N/A</v>
      </c>
      <c r="AS101" s="91" t="e">
        <f ca="1">VLOOKUP($AG101,INDIRECT(CONCATENATE($CS101,"!",VLOOKUP($CS101,$AG$3:AS$8,AS$2,FALSE))),1,TRUE)</f>
        <v>#N/A</v>
      </c>
      <c r="AT101" s="91" t="e">
        <f ca="1">VLOOKUP($AG101,INDIRECT(CONCATENATE($CS101,"!",VLOOKUP($CS101,$AG$3:AT$8,AT$2,FALSE))),1,TRUE)</f>
        <v>#N/A</v>
      </c>
      <c r="AU101" s="91" t="e">
        <f ca="1">VLOOKUP($AG101,INDIRECT(CONCATENATE($CS101,"!",VLOOKUP($CS101,$AG$3:AU$8,AU$2,FALSE))),1,TRUE)</f>
        <v>#N/A</v>
      </c>
      <c r="AV101" s="91" t="e">
        <f ca="1">VLOOKUP($AG101,INDIRECT(CONCATENATE($CS101,"!",VLOOKUP($CS101,$AG$3:AV$8,AV$2,FALSE))),1,TRUE)</f>
        <v>#N/A</v>
      </c>
      <c r="AW101" s="91" t="e">
        <f ca="1">VLOOKUP($AG101,INDIRECT(CONCATENATE($CS101,"!",VLOOKUP($CS101,$AG$3:AW$8,AW$2,FALSE))),1,TRUE)</f>
        <v>#N/A</v>
      </c>
      <c r="AX101" s="91" t="e">
        <f ca="1">VLOOKUP($AG101,INDIRECT(CONCATENATE($CS101,"!",VLOOKUP($CS101,$AG$3:AX$8,AX$2,FALSE))),1,TRUE)</f>
        <v>#N/A</v>
      </c>
      <c r="AY101" s="91" t="e">
        <f ca="1">VLOOKUP($AG101,INDIRECT(CONCATENATE($CS101,"!",VLOOKUP($CS101,$AG$3:AY$8,AY$2,FALSE))),1,TRUE)</f>
        <v>#N/A</v>
      </c>
      <c r="AZ101" s="91" t="e">
        <f ca="1">VLOOKUP($AG101,INDIRECT(CONCATENATE($CS101,"!",VLOOKUP($CS101,$AG$3:AZ$8,AZ$2,FALSE))),1,TRUE)</f>
        <v>#N/A</v>
      </c>
      <c r="BA101" s="91"/>
      <c r="BB101" s="57">
        <f t="shared" si="104"/>
        <v>1</v>
      </c>
      <c r="BC101" s="53">
        <f t="shared" si="104"/>
        <v>1</v>
      </c>
      <c r="BD101" s="53">
        <f t="shared" si="105"/>
        <v>1</v>
      </c>
      <c r="BE101" s="53">
        <f t="shared" si="105"/>
        <v>1</v>
      </c>
      <c r="BF101" s="53">
        <f t="shared" si="113"/>
        <v>1</v>
      </c>
      <c r="BG101" s="53">
        <f t="shared" si="114"/>
        <v>1</v>
      </c>
      <c r="BH101" s="53">
        <f t="shared" si="115"/>
        <v>1</v>
      </c>
      <c r="BI101" s="53">
        <f t="shared" si="121"/>
        <v>1</v>
      </c>
      <c r="BJ101" s="53">
        <f t="shared" si="121"/>
        <v>1</v>
      </c>
      <c r="BK101" s="53">
        <f t="shared" si="121"/>
        <v>1</v>
      </c>
      <c r="BL101" s="53">
        <f t="shared" si="121"/>
        <v>1</v>
      </c>
      <c r="BM101" s="53">
        <f t="shared" si="121"/>
        <v>1</v>
      </c>
      <c r="BN101" s="53">
        <f t="shared" si="121"/>
        <v>1</v>
      </c>
      <c r="BO101" s="53">
        <f t="shared" si="121"/>
        <v>1</v>
      </c>
      <c r="BP101" s="53">
        <f t="shared" si="121"/>
        <v>1</v>
      </c>
      <c r="BQ101" s="53">
        <f t="shared" si="121"/>
        <v>1</v>
      </c>
      <c r="BR101" s="53">
        <f t="shared" si="121"/>
        <v>1</v>
      </c>
      <c r="BS101" s="53">
        <f t="shared" si="116"/>
        <v>1</v>
      </c>
      <c r="BT101" s="53">
        <f t="shared" si="116"/>
        <v>1</v>
      </c>
      <c r="BV101" s="50" t="e">
        <f>HLOOKUP(AE101,$BB$10:BU101,COUNTIF($AE$7:AE101,"&lt;&gt;"&amp;""),FALSE)</f>
        <v>#N/A</v>
      </c>
      <c r="BW101" s="53">
        <f t="shared" si="117"/>
        <v>1</v>
      </c>
      <c r="BX101" s="50" t="str">
        <f t="shared" si="119"/>
        <v/>
      </c>
      <c r="BY101" s="105" t="str">
        <f ca="1">IF(OR(AE101=$BC$10,AE101=$BE$10,AE101=$BL$10,AE101=$BM$10,AE101=$BN$10),VLOOKUP(BX101,INDIRECT(CONCATENATE(CS101,"!",HLOOKUP(AE101,$CV$10:CZ101,DG101,FALSE))),1,TRUE),"")</f>
        <v/>
      </c>
      <c r="BZ101" s="91" t="e">
        <f t="shared" ref="BZ101:BZ120" ca="1" si="129">VLOOKUP(Q101,INDIRECT(CONCATENATE(CS101,"!",$CU101)),11,FALSE)</f>
        <v>#N/A</v>
      </c>
      <c r="CA101" s="91" t="e">
        <f t="shared" ref="CA101:CA120" ca="1" si="130">VLOOKUP(Q101,INDIRECT(CONCATENATE(CS101,"!",$CU101)),12,FALSE)</f>
        <v>#N/A</v>
      </c>
      <c r="CB101" s="91" t="e">
        <f t="shared" ref="CB101:CB120" ca="1" si="131">VLOOKUP(Q101,INDIRECT(CONCATENATE(CS101,"!",$CU101)),13,FALSE)</f>
        <v>#N/A</v>
      </c>
      <c r="CC101" s="91" t="e">
        <f t="shared" ref="CC101:CC120" ca="1" si="132">VLOOKUP(Q101,INDIRECT(CONCATENATE(CS101,"!",$CU101)),14,FALSE)</f>
        <v>#N/A</v>
      </c>
      <c r="CD101" s="91" t="e">
        <f t="shared" ref="CD101:CD120" ca="1" si="133">DI101/DJ101</f>
        <v>#VALUE!</v>
      </c>
      <c r="CE101" s="58">
        <f>Worksheet!L96</f>
        <v>0</v>
      </c>
      <c r="CF101" s="58">
        <f>Worksheet!M96</f>
        <v>0</v>
      </c>
      <c r="CG101" s="58">
        <f>Worksheet!N96</f>
        <v>0</v>
      </c>
      <c r="CH101" s="58">
        <f>Worksheet!O96</f>
        <v>0</v>
      </c>
      <c r="CI101" s="58">
        <f>Worksheet!P96</f>
        <v>0</v>
      </c>
      <c r="CJ101" s="120" t="e">
        <f t="shared" ref="CJ101:CJ120" ca="1" si="134">CE101*$CD101</f>
        <v>#VALUE!</v>
      </c>
      <c r="CK101" s="120" t="e">
        <f t="shared" ref="CK101:CK120" ca="1" si="135">CF101*$CD101</f>
        <v>#VALUE!</v>
      </c>
      <c r="CL101" s="120" t="e">
        <f t="shared" ref="CL101:CL120" ca="1" si="136">CG101*$CD101</f>
        <v>#VALUE!</v>
      </c>
      <c r="CM101" s="120" t="e">
        <f t="shared" ref="CM101:CM120" ca="1" si="137">CH101*$CD101</f>
        <v>#VALUE!</v>
      </c>
      <c r="CN101" s="120" t="e">
        <f t="shared" ref="CN101:CN120" ca="1" si="138">CI101*$CD101</f>
        <v>#VALUE!</v>
      </c>
      <c r="CO101" s="91" t="e">
        <f t="shared" ref="CO101:CO120" ca="1" si="139">VLOOKUP(Q101,INDIRECT(CONCATENATE(CS101,"!",$CU101)),7,FALSE)</f>
        <v>#N/A</v>
      </c>
      <c r="CP101" s="92">
        <f>Worksheet!T96</f>
        <v>0</v>
      </c>
      <c r="CQ101" t="str">
        <f t="shared" ref="CQ101:CQ120" si="140">CONCATENATE(LEFT(CP101,LEN(CP101)-1),1)</f>
        <v>1</v>
      </c>
      <c r="CR101" s="103" t="e">
        <f t="shared" ref="CR101:CR120" si="141">VALUE(CQ101)*BV101</f>
        <v>#N/A</v>
      </c>
      <c r="CS101" t="str">
        <f t="shared" si="118"/>
        <v>Standard1</v>
      </c>
      <c r="CU101" s="99" t="str">
        <f t="shared" ref="CU101:CU120" ca="1" si="142">ADDRESS(4,2,1)&amp;":"&amp;ADDRESS(COUNTIF(INDIRECT(CONCATENATE(CS101,"!","C:C")),"&lt;&gt;"&amp;""),16,1)</f>
        <v>$B$4:$P$1376</v>
      </c>
      <c r="CV101" s="91" t="str">
        <f>VLOOKUP($CS101,$CU$3:CV$8,2,FALSE)</f>
        <v>$I$230:$I$439</v>
      </c>
      <c r="CW101" s="91" t="str">
        <f>VLOOKUP($CS101,$CU$3:CW$8,3,FALSE)</f>
        <v>$I$471:$I$735</v>
      </c>
      <c r="CX101" s="91" t="str">
        <f>VLOOKUP($CS101,$CU$3:CX$8,4,FALSE)</f>
        <v>$I$736:$I$826</v>
      </c>
      <c r="CY101" s="91" t="str">
        <f>VLOOKUP($CS101,$CU$3:CY$8,5,FALSE)</f>
        <v>$I$827:$I$891</v>
      </c>
      <c r="CZ101" s="91" t="str">
        <f>VLOOKUP($CS101,$CU$3:CZ$8,6,FALSE)</f>
        <v>$I$892:$I$960</v>
      </c>
      <c r="DA101" s="91" t="str">
        <f>VLOOKUP($CS101,$CU$3:DA$8,7,FALSE)</f>
        <v>$I$1055:$I$1066</v>
      </c>
      <c r="DB101" s="91" t="str">
        <f>VLOOKUP($CS101,$CU$3:DB$8,8,FALSE)</f>
        <v>$I$1043:$I$1054</v>
      </c>
      <c r="DC101" s="91" t="str">
        <f>VLOOKUP($CS101,$CU$3:DC$8,8,FALSE)</f>
        <v>$I$1043:$I$1054</v>
      </c>
      <c r="DD101" s="91" t="str">
        <f>VLOOKUP($CS101,$CU$3:DD$8,8,FALSE)</f>
        <v>$I$1043:$I$1054</v>
      </c>
      <c r="DE101" s="91" t="str">
        <f>VLOOKUP($CS101,$CU$3:DE$8,8,FALSE)</f>
        <v>$I$1043:$I$1054</v>
      </c>
      <c r="DF101" s="91" t="str">
        <f>VLOOKUP($CS101,$CU$3:DF$8,8,FALSE)</f>
        <v>$I$1043:$I$1054</v>
      </c>
      <c r="DG101">
        <f>COUNTIF($CV$10:CV101,"&lt;&gt;"&amp;"")</f>
        <v>92</v>
      </c>
      <c r="DI101" t="str">
        <f t="shared" ref="DI101:DI120" si="143">IF(LEFT(V101,1)="p",0.000000000001,IF(LEFT(V101)="n",0.000000001,IF(LEFT(V101,1)="µ",0.000001,IF(EXACT(LEFT(V101),"m")=TRUE,0.001,IF(OR(V101="V",V101="A",V101="Ω",V101="O",V101="Hz",V101="F",V101="DGC",V101="DGF",V101="°F",V101="°C"),1,IF(EXACT(LEFT(V101,1),"k")=TRUE,1000,IF(EXACT(LEFT(V101,1),"M")=TRUE,1000000,"")))))))</f>
        <v/>
      </c>
      <c r="DJ101" t="e">
        <f t="shared" ca="1" si="83"/>
        <v>#N/A</v>
      </c>
    </row>
    <row r="102" spans="13:114" x14ac:dyDescent="0.25">
      <c r="M102">
        <f>Worksheet!Y97</f>
        <v>0</v>
      </c>
      <c r="N102">
        <f t="shared" ca="1" si="111"/>
        <v>0</v>
      </c>
      <c r="O102" s="159" t="str">
        <f t="shared" ca="1" si="112"/>
        <v>*</v>
      </c>
      <c r="Q102" s="53" t="e">
        <f t="shared" ca="1" si="122"/>
        <v>#N/A</v>
      </c>
      <c r="R102" t="str">
        <f>IF(Worksheet!J97=$S$2,$S$2,IF(Worksheet!J97=$S$3,$S$3,$S$1))</f>
        <v>5502A</v>
      </c>
      <c r="S102" s="54" t="str">
        <f t="shared" ca="1" si="110"/>
        <v>*</v>
      </c>
      <c r="T102" s="50" t="e">
        <f t="shared" si="123"/>
        <v>#N/A</v>
      </c>
      <c r="U102" s="55">
        <f>IF(Worksheet!V97="%",ABS(Worksheet!AC97),ABS(Worksheet!X97))</f>
        <v>0</v>
      </c>
      <c r="V102" s="121">
        <f>IF(Worksheet!V97="%",Worksheet!AD97,Worksheet!V97)</f>
        <v>0</v>
      </c>
      <c r="W102" s="55" t="str">
        <f>IF(Worksheet!V97="%","",IF(Worksheet!AC97&lt;&gt;"",Worksheet!AC97,""))</f>
        <v/>
      </c>
      <c r="X102" s="55" t="str">
        <f>IF(Worksheet!V97="%","",IF(Worksheet!AD97&lt;&gt;"",Worksheet!AD97,""))</f>
        <v/>
      </c>
      <c r="Y102" s="53" t="str">
        <f t="shared" si="124"/>
        <v/>
      </c>
      <c r="Z102" s="53" t="str">
        <f t="shared" si="80"/>
        <v>0</v>
      </c>
      <c r="AA102" s="53" t="str">
        <f t="shared" si="125"/>
        <v>DC</v>
      </c>
      <c r="AB102" s="53" t="str">
        <f t="shared" si="81"/>
        <v>DC0</v>
      </c>
      <c r="AC102" s="53" t="str">
        <f>IF(Worksheet!I97&lt;&gt;"",Worksheet!I97,"")</f>
        <v/>
      </c>
      <c r="AD102" s="53" t="str">
        <f t="shared" si="126"/>
        <v/>
      </c>
      <c r="AE102" s="104" t="str">
        <f t="shared" si="127"/>
        <v>DC0</v>
      </c>
      <c r="AF102" s="104" t="e">
        <f>HLOOKUP(AE102,$AH$10:BA102,COUNTIF($AE$7:AE102,"&lt;&gt;"&amp;""),FALSE)</f>
        <v>#N/A</v>
      </c>
      <c r="AG102" s="61" t="e">
        <f t="shared" si="128"/>
        <v>#N/A</v>
      </c>
      <c r="AH102" s="91" t="e">
        <f ca="1">VLOOKUP($AG102,INDIRECT(CONCATENATE($CS102,"!",VLOOKUP($CS102,$AG$3:AH$8,AH$2,FALSE))),1,TRUE)</f>
        <v>#N/A</v>
      </c>
      <c r="AI102" s="91" t="e">
        <f ca="1">VLOOKUP($AG102,INDIRECT(CONCATENATE($CS102,"!",VLOOKUP($CS102,$AG$3:AI$8,AI$2,FALSE))),1,TRUE)</f>
        <v>#N/A</v>
      </c>
      <c r="AJ102" s="91" t="e">
        <f ca="1">VLOOKUP($AG102,INDIRECT(CONCATENATE($CS102,"!",VLOOKUP($CS102,$AG$3:AJ$8,AJ$2,FALSE))),1,TRUE)</f>
        <v>#N/A</v>
      </c>
      <c r="AK102" s="91" t="e">
        <f ca="1">VLOOKUP($AG102,INDIRECT(CONCATENATE($CS102,"!",VLOOKUP($CS102,$AG$3:AK$8,AK$2,FALSE))),1,TRUE)</f>
        <v>#N/A</v>
      </c>
      <c r="AL102" s="91" t="e">
        <f ca="1">VLOOKUP($AG102,INDIRECT(CONCATENATE($CS102,"!",VLOOKUP($CS102,$AG$3:AL$8,AL$2,FALSE))),1,TRUE)</f>
        <v>#N/A</v>
      </c>
      <c r="AM102" s="91" t="e">
        <f ca="1">VLOOKUP($AG102,INDIRECT(CONCATENATE($CS102,"!",VLOOKUP($CS102,$AG$3:AM$8,AM$2,FALSE))),1,TRUE)</f>
        <v>#N/A</v>
      </c>
      <c r="AN102" s="91" t="e">
        <f ca="1">VLOOKUP($AG102,INDIRECT(CONCATENATE($CS102,"!",VLOOKUP($CS102,$AG$3:AN$8,AN$2,FALSE))),1,TRUE)</f>
        <v>#N/A</v>
      </c>
      <c r="AO102" s="91" t="e">
        <f ca="1">VLOOKUP($AG102,INDIRECT(CONCATENATE($CS102,"!",VLOOKUP($CS102,$AG$3:AO$8,AO$2,FALSE))),1,TRUE)</f>
        <v>#N/A</v>
      </c>
      <c r="AP102" s="91" t="e">
        <f ca="1">VLOOKUP($AG102,INDIRECT(CONCATENATE($CS102,"!",VLOOKUP($CS102,$AG$3:AP$8,AP$2,FALSE))),1,TRUE)</f>
        <v>#N/A</v>
      </c>
      <c r="AQ102" s="91" t="e">
        <f ca="1">VLOOKUP($AG102,INDIRECT(CONCATENATE($CS102,"!",VLOOKUP($CS102,$AG$3:AQ$8,AQ$2,FALSE))),1,TRUE)</f>
        <v>#N/A</v>
      </c>
      <c r="AR102" s="91" t="e">
        <f ca="1">VLOOKUP($AG102,INDIRECT(CONCATENATE($CS102,"!",VLOOKUP($CS102,$AG$3:AR$8,AR$2,FALSE))),1,TRUE)</f>
        <v>#N/A</v>
      </c>
      <c r="AS102" s="91" t="e">
        <f ca="1">VLOOKUP($AG102,INDIRECT(CONCATENATE($CS102,"!",VLOOKUP($CS102,$AG$3:AS$8,AS$2,FALSE))),1,TRUE)</f>
        <v>#N/A</v>
      </c>
      <c r="AT102" s="91" t="e">
        <f ca="1">VLOOKUP($AG102,INDIRECT(CONCATENATE($CS102,"!",VLOOKUP($CS102,$AG$3:AT$8,AT$2,FALSE))),1,TRUE)</f>
        <v>#N/A</v>
      </c>
      <c r="AU102" s="91" t="e">
        <f ca="1">VLOOKUP($AG102,INDIRECT(CONCATENATE($CS102,"!",VLOOKUP($CS102,$AG$3:AU$8,AU$2,FALSE))),1,TRUE)</f>
        <v>#N/A</v>
      </c>
      <c r="AV102" s="91" t="e">
        <f ca="1">VLOOKUP($AG102,INDIRECT(CONCATENATE($CS102,"!",VLOOKUP($CS102,$AG$3:AV$8,AV$2,FALSE))),1,TRUE)</f>
        <v>#N/A</v>
      </c>
      <c r="AW102" s="91" t="e">
        <f ca="1">VLOOKUP($AG102,INDIRECT(CONCATENATE($CS102,"!",VLOOKUP($CS102,$AG$3:AW$8,AW$2,FALSE))),1,TRUE)</f>
        <v>#N/A</v>
      </c>
      <c r="AX102" s="91" t="e">
        <f ca="1">VLOOKUP($AG102,INDIRECT(CONCATENATE($CS102,"!",VLOOKUP($CS102,$AG$3:AX$8,AX$2,FALSE))),1,TRUE)</f>
        <v>#N/A</v>
      </c>
      <c r="AY102" s="91" t="e">
        <f ca="1">VLOOKUP($AG102,INDIRECT(CONCATENATE($CS102,"!",VLOOKUP($CS102,$AG$3:AY$8,AY$2,FALSE))),1,TRUE)</f>
        <v>#N/A</v>
      </c>
      <c r="AZ102" s="91" t="e">
        <f ca="1">VLOOKUP($AG102,INDIRECT(CONCATENATE($CS102,"!",VLOOKUP($CS102,$AG$3:AZ$8,AZ$2,FALSE))),1,TRUE)</f>
        <v>#N/A</v>
      </c>
      <c r="BA102" s="91"/>
      <c r="BB102" s="57">
        <f t="shared" ref="BB102:BC120" si="144">IF($V102="mV",0.001,IF($V102="µV",0.000001,IF($V102="kV",1000,1)))</f>
        <v>1</v>
      </c>
      <c r="BC102" s="53">
        <f t="shared" si="144"/>
        <v>1</v>
      </c>
      <c r="BD102" s="53">
        <f t="shared" ref="BD102:BE120" si="145">IF($V102="mA",0.001,IF($V102="µA",0.000001,IF($V102="kA",1000,1)))</f>
        <v>1</v>
      </c>
      <c r="BE102" s="53">
        <f t="shared" si="145"/>
        <v>1</v>
      </c>
      <c r="BF102" s="53">
        <f t="shared" si="113"/>
        <v>1</v>
      </c>
      <c r="BG102" s="53">
        <f t="shared" si="114"/>
        <v>1</v>
      </c>
      <c r="BH102" s="53">
        <f t="shared" si="115"/>
        <v>1</v>
      </c>
      <c r="BI102" s="53">
        <f t="shared" si="121"/>
        <v>1</v>
      </c>
      <c r="BJ102" s="53">
        <f t="shared" si="121"/>
        <v>1</v>
      </c>
      <c r="BK102" s="53">
        <f t="shared" si="121"/>
        <v>1</v>
      </c>
      <c r="BL102" s="53">
        <f t="shared" si="121"/>
        <v>1</v>
      </c>
      <c r="BM102" s="53">
        <f t="shared" si="121"/>
        <v>1</v>
      </c>
      <c r="BN102" s="53">
        <f t="shared" si="121"/>
        <v>1</v>
      </c>
      <c r="BO102" s="53">
        <f t="shared" si="121"/>
        <v>1</v>
      </c>
      <c r="BP102" s="53">
        <f t="shared" si="121"/>
        <v>1</v>
      </c>
      <c r="BQ102" s="53">
        <f t="shared" si="121"/>
        <v>1</v>
      </c>
      <c r="BR102" s="53">
        <f t="shared" si="121"/>
        <v>1</v>
      </c>
      <c r="BS102" s="53">
        <f t="shared" si="116"/>
        <v>1</v>
      </c>
      <c r="BT102" s="53">
        <f t="shared" si="116"/>
        <v>1</v>
      </c>
      <c r="BV102" s="50" t="e">
        <f>HLOOKUP(AE102,$BB$10:BU102,COUNTIF($AE$7:AE102,"&lt;&gt;"&amp;""),FALSE)</f>
        <v>#N/A</v>
      </c>
      <c r="BW102" s="53">
        <f t="shared" si="117"/>
        <v>1</v>
      </c>
      <c r="BX102" s="50" t="str">
        <f t="shared" si="119"/>
        <v/>
      </c>
      <c r="BY102" s="105" t="str">
        <f ca="1">IF(OR(AE102=$BC$10,AE102=$BE$10,AE102=$BL$10,AE102=$BM$10,AE102=$BN$10),VLOOKUP(BX102,INDIRECT(CONCATENATE(CS102,"!",HLOOKUP(AE102,$CV$10:CZ102,DG102,FALSE))),1,TRUE),"")</f>
        <v/>
      </c>
      <c r="BZ102" s="91" t="e">
        <f t="shared" ca="1" si="129"/>
        <v>#N/A</v>
      </c>
      <c r="CA102" s="91" t="e">
        <f t="shared" ca="1" si="130"/>
        <v>#N/A</v>
      </c>
      <c r="CB102" s="91" t="e">
        <f t="shared" ca="1" si="131"/>
        <v>#N/A</v>
      </c>
      <c r="CC102" s="91" t="e">
        <f t="shared" ca="1" si="132"/>
        <v>#N/A</v>
      </c>
      <c r="CD102" s="91" t="e">
        <f t="shared" ca="1" si="133"/>
        <v>#VALUE!</v>
      </c>
      <c r="CE102" s="58">
        <f>Worksheet!L97</f>
        <v>0</v>
      </c>
      <c r="CF102" s="58">
        <f>Worksheet!M97</f>
        <v>0</v>
      </c>
      <c r="CG102" s="58">
        <f>Worksheet!N97</f>
        <v>0</v>
      </c>
      <c r="CH102" s="58">
        <f>Worksheet!O97</f>
        <v>0</v>
      </c>
      <c r="CI102" s="58">
        <f>Worksheet!P97</f>
        <v>0</v>
      </c>
      <c r="CJ102" s="120" t="e">
        <f t="shared" ca="1" si="134"/>
        <v>#VALUE!</v>
      </c>
      <c r="CK102" s="120" t="e">
        <f t="shared" ca="1" si="135"/>
        <v>#VALUE!</v>
      </c>
      <c r="CL102" s="120" t="e">
        <f t="shared" ca="1" si="136"/>
        <v>#VALUE!</v>
      </c>
      <c r="CM102" s="120" t="e">
        <f t="shared" ca="1" si="137"/>
        <v>#VALUE!</v>
      </c>
      <c r="CN102" s="120" t="e">
        <f t="shared" ca="1" si="138"/>
        <v>#VALUE!</v>
      </c>
      <c r="CO102" s="91" t="e">
        <f t="shared" ca="1" si="139"/>
        <v>#N/A</v>
      </c>
      <c r="CP102" s="92">
        <f>Worksheet!T97</f>
        <v>0</v>
      </c>
      <c r="CQ102" t="str">
        <f t="shared" si="140"/>
        <v>1</v>
      </c>
      <c r="CR102" s="103" t="e">
        <f t="shared" si="141"/>
        <v>#N/A</v>
      </c>
      <c r="CS102" t="str">
        <f t="shared" si="118"/>
        <v>Standard1</v>
      </c>
      <c r="CU102" s="99" t="str">
        <f t="shared" ca="1" si="142"/>
        <v>$B$4:$P$1376</v>
      </c>
      <c r="CV102" s="91" t="str">
        <f>VLOOKUP($CS102,$CU$3:CV$8,2,FALSE)</f>
        <v>$I$230:$I$439</v>
      </c>
      <c r="CW102" s="91" t="str">
        <f>VLOOKUP($CS102,$CU$3:CW$8,3,FALSE)</f>
        <v>$I$471:$I$735</v>
      </c>
      <c r="CX102" s="91" t="str">
        <f>VLOOKUP($CS102,$CU$3:CX$8,4,FALSE)</f>
        <v>$I$736:$I$826</v>
      </c>
      <c r="CY102" s="91" t="str">
        <f>VLOOKUP($CS102,$CU$3:CY$8,5,FALSE)</f>
        <v>$I$827:$I$891</v>
      </c>
      <c r="CZ102" s="91" t="str">
        <f>VLOOKUP($CS102,$CU$3:CZ$8,6,FALSE)</f>
        <v>$I$892:$I$960</v>
      </c>
      <c r="DA102" s="91" t="str">
        <f>VLOOKUP($CS102,$CU$3:DA$8,7,FALSE)</f>
        <v>$I$1055:$I$1066</v>
      </c>
      <c r="DB102" s="91" t="str">
        <f>VLOOKUP($CS102,$CU$3:DB$8,8,FALSE)</f>
        <v>$I$1043:$I$1054</v>
      </c>
      <c r="DC102" s="91" t="str">
        <f>VLOOKUP($CS102,$CU$3:DC$8,8,FALSE)</f>
        <v>$I$1043:$I$1054</v>
      </c>
      <c r="DD102" s="91" t="str">
        <f>VLOOKUP($CS102,$CU$3:DD$8,8,FALSE)</f>
        <v>$I$1043:$I$1054</v>
      </c>
      <c r="DE102" s="91" t="str">
        <f>VLOOKUP($CS102,$CU$3:DE$8,8,FALSE)</f>
        <v>$I$1043:$I$1054</v>
      </c>
      <c r="DF102" s="91" t="str">
        <f>VLOOKUP($CS102,$CU$3:DF$8,8,FALSE)</f>
        <v>$I$1043:$I$1054</v>
      </c>
      <c r="DG102">
        <f>COUNTIF($CV$10:CV102,"&lt;&gt;"&amp;"")</f>
        <v>93</v>
      </c>
      <c r="DI102" t="str">
        <f t="shared" si="143"/>
        <v/>
      </c>
      <c r="DJ102" t="e">
        <f t="shared" ca="1" si="83"/>
        <v>#N/A</v>
      </c>
    </row>
    <row r="103" spans="13:114" x14ac:dyDescent="0.25">
      <c r="M103">
        <f>Worksheet!Y98</f>
        <v>0</v>
      </c>
      <c r="N103">
        <f t="shared" ca="1" si="111"/>
        <v>0</v>
      </c>
      <c r="O103" s="159" t="str">
        <f t="shared" ca="1" si="112"/>
        <v>*</v>
      </c>
      <c r="Q103" s="53" t="e">
        <f t="shared" ca="1" si="122"/>
        <v>#N/A</v>
      </c>
      <c r="R103" t="str">
        <f>IF(Worksheet!J98=$S$2,$S$2,IF(Worksheet!J98=$S$3,$S$3,$S$1))</f>
        <v>5502A</v>
      </c>
      <c r="S103" s="54" t="str">
        <f t="shared" ca="1" si="110"/>
        <v>*</v>
      </c>
      <c r="T103" s="50" t="e">
        <f t="shared" si="123"/>
        <v>#N/A</v>
      </c>
      <c r="U103" s="55">
        <f>IF(Worksheet!V98="%",ABS(Worksheet!AC98),ABS(Worksheet!X98))</f>
        <v>0</v>
      </c>
      <c r="V103" s="121">
        <f>IF(Worksheet!V98="%",Worksheet!AD98,Worksheet!V98)</f>
        <v>0</v>
      </c>
      <c r="W103" s="55" t="str">
        <f>IF(Worksheet!V98="%","",IF(Worksheet!AC98&lt;&gt;"",Worksheet!AC98,""))</f>
        <v/>
      </c>
      <c r="X103" s="55" t="str">
        <f>IF(Worksheet!V98="%","",IF(Worksheet!AD98&lt;&gt;"",Worksheet!AD98,""))</f>
        <v/>
      </c>
      <c r="Y103" s="53" t="str">
        <f t="shared" si="124"/>
        <v/>
      </c>
      <c r="Z103" s="53" t="str">
        <f t="shared" si="80"/>
        <v>0</v>
      </c>
      <c r="AA103" s="53" t="str">
        <f t="shared" si="125"/>
        <v>DC</v>
      </c>
      <c r="AB103" s="53" t="str">
        <f t="shared" si="81"/>
        <v>DC0</v>
      </c>
      <c r="AC103" s="53" t="str">
        <f>IF(Worksheet!I98&lt;&gt;"",Worksheet!I98,"")</f>
        <v/>
      </c>
      <c r="AD103" s="53" t="str">
        <f t="shared" si="126"/>
        <v/>
      </c>
      <c r="AE103" s="104" t="str">
        <f t="shared" si="127"/>
        <v>DC0</v>
      </c>
      <c r="AF103" s="104" t="e">
        <f>HLOOKUP(AE103,$AH$10:BA103,COUNTIF($AE$7:AE103,"&lt;&gt;"&amp;""),FALSE)</f>
        <v>#N/A</v>
      </c>
      <c r="AG103" s="61" t="e">
        <f t="shared" si="128"/>
        <v>#N/A</v>
      </c>
      <c r="AH103" s="91" t="e">
        <f ca="1">VLOOKUP($AG103,INDIRECT(CONCATENATE($CS103,"!",VLOOKUP($CS103,$AG$3:AH$8,AH$2,FALSE))),1,TRUE)</f>
        <v>#N/A</v>
      </c>
      <c r="AI103" s="91" t="e">
        <f ca="1">VLOOKUP($AG103,INDIRECT(CONCATENATE($CS103,"!",VLOOKUP($CS103,$AG$3:AI$8,AI$2,FALSE))),1,TRUE)</f>
        <v>#N/A</v>
      </c>
      <c r="AJ103" s="91" t="e">
        <f ca="1">VLOOKUP($AG103,INDIRECT(CONCATENATE($CS103,"!",VLOOKUP($CS103,$AG$3:AJ$8,AJ$2,FALSE))),1,TRUE)</f>
        <v>#N/A</v>
      </c>
      <c r="AK103" s="91" t="e">
        <f ca="1">VLOOKUP($AG103,INDIRECT(CONCATENATE($CS103,"!",VLOOKUP($CS103,$AG$3:AK$8,AK$2,FALSE))),1,TRUE)</f>
        <v>#N/A</v>
      </c>
      <c r="AL103" s="91" t="e">
        <f ca="1">VLOOKUP($AG103,INDIRECT(CONCATENATE($CS103,"!",VLOOKUP($CS103,$AG$3:AL$8,AL$2,FALSE))),1,TRUE)</f>
        <v>#N/A</v>
      </c>
      <c r="AM103" s="91" t="e">
        <f ca="1">VLOOKUP($AG103,INDIRECT(CONCATENATE($CS103,"!",VLOOKUP($CS103,$AG$3:AM$8,AM$2,FALSE))),1,TRUE)</f>
        <v>#N/A</v>
      </c>
      <c r="AN103" s="91" t="e">
        <f ca="1">VLOOKUP($AG103,INDIRECT(CONCATENATE($CS103,"!",VLOOKUP($CS103,$AG$3:AN$8,AN$2,FALSE))),1,TRUE)</f>
        <v>#N/A</v>
      </c>
      <c r="AO103" s="91" t="e">
        <f ca="1">VLOOKUP($AG103,INDIRECT(CONCATENATE($CS103,"!",VLOOKUP($CS103,$AG$3:AO$8,AO$2,FALSE))),1,TRUE)</f>
        <v>#N/A</v>
      </c>
      <c r="AP103" s="91" t="e">
        <f ca="1">VLOOKUP($AG103,INDIRECT(CONCATENATE($CS103,"!",VLOOKUP($CS103,$AG$3:AP$8,AP$2,FALSE))),1,TRUE)</f>
        <v>#N/A</v>
      </c>
      <c r="AQ103" s="91" t="e">
        <f ca="1">VLOOKUP($AG103,INDIRECT(CONCATENATE($CS103,"!",VLOOKUP($CS103,$AG$3:AQ$8,AQ$2,FALSE))),1,TRUE)</f>
        <v>#N/A</v>
      </c>
      <c r="AR103" s="91" t="e">
        <f ca="1">VLOOKUP($AG103,INDIRECT(CONCATENATE($CS103,"!",VLOOKUP($CS103,$AG$3:AR$8,AR$2,FALSE))),1,TRUE)</f>
        <v>#N/A</v>
      </c>
      <c r="AS103" s="91" t="e">
        <f ca="1">VLOOKUP($AG103,INDIRECT(CONCATENATE($CS103,"!",VLOOKUP($CS103,$AG$3:AS$8,AS$2,FALSE))),1,TRUE)</f>
        <v>#N/A</v>
      </c>
      <c r="AT103" s="91" t="e">
        <f ca="1">VLOOKUP($AG103,INDIRECT(CONCATENATE($CS103,"!",VLOOKUP($CS103,$AG$3:AT$8,AT$2,FALSE))),1,TRUE)</f>
        <v>#N/A</v>
      </c>
      <c r="AU103" s="91" t="e">
        <f ca="1">VLOOKUP($AG103,INDIRECT(CONCATENATE($CS103,"!",VLOOKUP($CS103,$AG$3:AU$8,AU$2,FALSE))),1,TRUE)</f>
        <v>#N/A</v>
      </c>
      <c r="AV103" s="91" t="e">
        <f ca="1">VLOOKUP($AG103,INDIRECT(CONCATENATE($CS103,"!",VLOOKUP($CS103,$AG$3:AV$8,AV$2,FALSE))),1,TRUE)</f>
        <v>#N/A</v>
      </c>
      <c r="AW103" s="91" t="e">
        <f ca="1">VLOOKUP($AG103,INDIRECT(CONCATENATE($CS103,"!",VLOOKUP($CS103,$AG$3:AW$8,AW$2,FALSE))),1,TRUE)</f>
        <v>#N/A</v>
      </c>
      <c r="AX103" s="91" t="e">
        <f ca="1">VLOOKUP($AG103,INDIRECT(CONCATENATE($CS103,"!",VLOOKUP($CS103,$AG$3:AX$8,AX$2,FALSE))),1,TRUE)</f>
        <v>#N/A</v>
      </c>
      <c r="AY103" s="91" t="e">
        <f ca="1">VLOOKUP($AG103,INDIRECT(CONCATENATE($CS103,"!",VLOOKUP($CS103,$AG$3:AY$8,AY$2,FALSE))),1,TRUE)</f>
        <v>#N/A</v>
      </c>
      <c r="AZ103" s="91" t="e">
        <f ca="1">VLOOKUP($AG103,INDIRECT(CONCATENATE($CS103,"!",VLOOKUP($CS103,$AG$3:AZ$8,AZ$2,FALSE))),1,TRUE)</f>
        <v>#N/A</v>
      </c>
      <c r="BA103" s="91"/>
      <c r="BB103" s="57">
        <f t="shared" si="144"/>
        <v>1</v>
      </c>
      <c r="BC103" s="53">
        <f t="shared" si="144"/>
        <v>1</v>
      </c>
      <c r="BD103" s="53">
        <f t="shared" si="145"/>
        <v>1</v>
      </c>
      <c r="BE103" s="53">
        <f t="shared" si="145"/>
        <v>1</v>
      </c>
      <c r="BF103" s="53">
        <f t="shared" si="113"/>
        <v>1</v>
      </c>
      <c r="BG103" s="53">
        <f t="shared" si="114"/>
        <v>1</v>
      </c>
      <c r="BH103" s="53">
        <f t="shared" si="115"/>
        <v>1</v>
      </c>
      <c r="BI103" s="53">
        <f t="shared" si="121"/>
        <v>1</v>
      </c>
      <c r="BJ103" s="53">
        <f t="shared" si="121"/>
        <v>1</v>
      </c>
      <c r="BK103" s="53">
        <f t="shared" si="121"/>
        <v>1</v>
      </c>
      <c r="BL103" s="53">
        <f t="shared" si="121"/>
        <v>1</v>
      </c>
      <c r="BM103" s="53">
        <f t="shared" si="121"/>
        <v>1</v>
      </c>
      <c r="BN103" s="53">
        <f t="shared" si="121"/>
        <v>1</v>
      </c>
      <c r="BO103" s="53">
        <f t="shared" si="121"/>
        <v>1</v>
      </c>
      <c r="BP103" s="53">
        <f t="shared" si="121"/>
        <v>1</v>
      </c>
      <c r="BQ103" s="53">
        <f t="shared" si="121"/>
        <v>1</v>
      </c>
      <c r="BR103" s="53">
        <f t="shared" si="121"/>
        <v>1</v>
      </c>
      <c r="BS103" s="53">
        <f t="shared" si="116"/>
        <v>1</v>
      </c>
      <c r="BT103" s="53">
        <f t="shared" si="116"/>
        <v>1</v>
      </c>
      <c r="BV103" s="50" t="e">
        <f>HLOOKUP(AE103,$BB$10:BU103,COUNTIF($AE$7:AE103,"&lt;&gt;"&amp;""),FALSE)</f>
        <v>#N/A</v>
      </c>
      <c r="BW103" s="53">
        <f t="shared" si="117"/>
        <v>1</v>
      </c>
      <c r="BX103" s="50" t="str">
        <f t="shared" si="119"/>
        <v/>
      </c>
      <c r="BY103" s="105" t="str">
        <f ca="1">IF(OR(AE103=$BC$10,AE103=$BE$10,AE103=$BL$10,AE103=$BM$10,AE103=$BN$10),VLOOKUP(BX103,INDIRECT(CONCATENATE(CS103,"!",HLOOKUP(AE103,$CV$10:CZ103,DG103,FALSE))),1,TRUE),"")</f>
        <v/>
      </c>
      <c r="BZ103" s="91" t="e">
        <f t="shared" ca="1" si="129"/>
        <v>#N/A</v>
      </c>
      <c r="CA103" s="91" t="e">
        <f t="shared" ca="1" si="130"/>
        <v>#N/A</v>
      </c>
      <c r="CB103" s="91" t="e">
        <f t="shared" ca="1" si="131"/>
        <v>#N/A</v>
      </c>
      <c r="CC103" s="91" t="e">
        <f t="shared" ca="1" si="132"/>
        <v>#N/A</v>
      </c>
      <c r="CD103" s="91" t="e">
        <f t="shared" ca="1" si="133"/>
        <v>#VALUE!</v>
      </c>
      <c r="CE103" s="58">
        <f>Worksheet!L98</f>
        <v>0</v>
      </c>
      <c r="CF103" s="58">
        <f>Worksheet!M98</f>
        <v>0</v>
      </c>
      <c r="CG103" s="58">
        <f>Worksheet!N98</f>
        <v>0</v>
      </c>
      <c r="CH103" s="58">
        <f>Worksheet!O98</f>
        <v>0</v>
      </c>
      <c r="CI103" s="58">
        <f>Worksheet!P98</f>
        <v>0</v>
      </c>
      <c r="CJ103" s="120" t="e">
        <f t="shared" ca="1" si="134"/>
        <v>#VALUE!</v>
      </c>
      <c r="CK103" s="120" t="e">
        <f t="shared" ca="1" si="135"/>
        <v>#VALUE!</v>
      </c>
      <c r="CL103" s="120" t="e">
        <f t="shared" ca="1" si="136"/>
        <v>#VALUE!</v>
      </c>
      <c r="CM103" s="120" t="e">
        <f t="shared" ca="1" si="137"/>
        <v>#VALUE!</v>
      </c>
      <c r="CN103" s="120" t="e">
        <f t="shared" ca="1" si="138"/>
        <v>#VALUE!</v>
      </c>
      <c r="CO103" s="91" t="e">
        <f t="shared" ca="1" si="139"/>
        <v>#N/A</v>
      </c>
      <c r="CP103" s="92">
        <f>Worksheet!T98</f>
        <v>0</v>
      </c>
      <c r="CQ103" t="str">
        <f t="shared" si="140"/>
        <v>1</v>
      </c>
      <c r="CR103" s="103" t="e">
        <f t="shared" si="141"/>
        <v>#N/A</v>
      </c>
      <c r="CS103" t="str">
        <f t="shared" si="118"/>
        <v>Standard1</v>
      </c>
      <c r="CU103" s="99" t="str">
        <f t="shared" ca="1" si="142"/>
        <v>$B$4:$P$1376</v>
      </c>
      <c r="CV103" s="91" t="str">
        <f>VLOOKUP($CS103,$CU$3:CV$8,2,FALSE)</f>
        <v>$I$230:$I$439</v>
      </c>
      <c r="CW103" s="91" t="str">
        <f>VLOOKUP($CS103,$CU$3:CW$8,3,FALSE)</f>
        <v>$I$471:$I$735</v>
      </c>
      <c r="CX103" s="91" t="str">
        <f>VLOOKUP($CS103,$CU$3:CX$8,4,FALSE)</f>
        <v>$I$736:$I$826</v>
      </c>
      <c r="CY103" s="91" t="str">
        <f>VLOOKUP($CS103,$CU$3:CY$8,5,FALSE)</f>
        <v>$I$827:$I$891</v>
      </c>
      <c r="CZ103" s="91" t="str">
        <f>VLOOKUP($CS103,$CU$3:CZ$8,6,FALSE)</f>
        <v>$I$892:$I$960</v>
      </c>
      <c r="DA103" s="91" t="str">
        <f>VLOOKUP($CS103,$CU$3:DA$8,7,FALSE)</f>
        <v>$I$1055:$I$1066</v>
      </c>
      <c r="DB103" s="91" t="str">
        <f>VLOOKUP($CS103,$CU$3:DB$8,8,FALSE)</f>
        <v>$I$1043:$I$1054</v>
      </c>
      <c r="DC103" s="91" t="str">
        <f>VLOOKUP($CS103,$CU$3:DC$8,8,FALSE)</f>
        <v>$I$1043:$I$1054</v>
      </c>
      <c r="DD103" s="91" t="str">
        <f>VLOOKUP($CS103,$CU$3:DD$8,8,FALSE)</f>
        <v>$I$1043:$I$1054</v>
      </c>
      <c r="DE103" s="91" t="str">
        <f>VLOOKUP($CS103,$CU$3:DE$8,8,FALSE)</f>
        <v>$I$1043:$I$1054</v>
      </c>
      <c r="DF103" s="91" t="str">
        <f>VLOOKUP($CS103,$CU$3:DF$8,8,FALSE)</f>
        <v>$I$1043:$I$1054</v>
      </c>
      <c r="DG103">
        <f>COUNTIF($CV$10:CV103,"&lt;&gt;"&amp;"")</f>
        <v>94</v>
      </c>
      <c r="DI103" t="str">
        <f t="shared" si="143"/>
        <v/>
      </c>
      <c r="DJ103" t="e">
        <f t="shared" ca="1" si="83"/>
        <v>#N/A</v>
      </c>
    </row>
    <row r="104" spans="13:114" x14ac:dyDescent="0.25">
      <c r="M104">
        <f>Worksheet!Y99</f>
        <v>0</v>
      </c>
      <c r="N104">
        <f t="shared" ca="1" si="111"/>
        <v>0</v>
      </c>
      <c r="O104" s="159" t="str">
        <f t="shared" ca="1" si="112"/>
        <v>*</v>
      </c>
      <c r="Q104" s="53" t="e">
        <f t="shared" ca="1" si="122"/>
        <v>#N/A</v>
      </c>
      <c r="R104" t="str">
        <f>IF(Worksheet!J99=$S$2,$S$2,IF(Worksheet!J99=$S$3,$S$3,$S$1))</f>
        <v>5502A</v>
      </c>
      <c r="S104" s="54" t="str">
        <f t="shared" ca="1" si="110"/>
        <v>*</v>
      </c>
      <c r="T104" s="50" t="e">
        <f t="shared" si="123"/>
        <v>#N/A</v>
      </c>
      <c r="U104" s="55">
        <f>IF(Worksheet!V99="%",ABS(Worksheet!AC99),ABS(Worksheet!X99))</f>
        <v>0</v>
      </c>
      <c r="V104" s="121">
        <f>IF(Worksheet!V99="%",Worksheet!AD99,Worksheet!V99)</f>
        <v>0</v>
      </c>
      <c r="W104" s="55" t="str">
        <f>IF(Worksheet!V99="%","",IF(Worksheet!AC99&lt;&gt;"",Worksheet!AC99,""))</f>
        <v/>
      </c>
      <c r="X104" s="55" t="str">
        <f>IF(Worksheet!V99="%","",IF(Worksheet!AD99&lt;&gt;"",Worksheet!AD99,""))</f>
        <v/>
      </c>
      <c r="Y104" s="53" t="str">
        <f t="shared" si="124"/>
        <v/>
      </c>
      <c r="Z104" s="53" t="str">
        <f t="shared" si="80"/>
        <v>0</v>
      </c>
      <c r="AA104" s="53" t="str">
        <f t="shared" si="125"/>
        <v>DC</v>
      </c>
      <c r="AB104" s="53" t="str">
        <f t="shared" si="81"/>
        <v>DC0</v>
      </c>
      <c r="AC104" s="53" t="str">
        <f>IF(Worksheet!I99&lt;&gt;"",Worksheet!I99,"")</f>
        <v/>
      </c>
      <c r="AD104" s="53" t="str">
        <f t="shared" si="126"/>
        <v/>
      </c>
      <c r="AE104" s="104" t="str">
        <f t="shared" si="127"/>
        <v>DC0</v>
      </c>
      <c r="AF104" s="104" t="e">
        <f>HLOOKUP(AE104,$AH$10:BA104,COUNTIF($AE$7:AE104,"&lt;&gt;"&amp;""),FALSE)</f>
        <v>#N/A</v>
      </c>
      <c r="AG104" s="61" t="e">
        <f t="shared" si="128"/>
        <v>#N/A</v>
      </c>
      <c r="AH104" s="91" t="e">
        <f ca="1">VLOOKUP($AG104,INDIRECT(CONCATENATE($CS104,"!",VLOOKUP($CS104,$AG$3:AH$8,AH$2,FALSE))),1,TRUE)</f>
        <v>#N/A</v>
      </c>
      <c r="AI104" s="91" t="e">
        <f ca="1">VLOOKUP($AG104,INDIRECT(CONCATENATE($CS104,"!",VLOOKUP($CS104,$AG$3:AI$8,AI$2,FALSE))),1,TRUE)</f>
        <v>#N/A</v>
      </c>
      <c r="AJ104" s="91" t="e">
        <f ca="1">VLOOKUP($AG104,INDIRECT(CONCATENATE($CS104,"!",VLOOKUP($CS104,$AG$3:AJ$8,AJ$2,FALSE))),1,TRUE)</f>
        <v>#N/A</v>
      </c>
      <c r="AK104" s="91" t="e">
        <f ca="1">VLOOKUP($AG104,INDIRECT(CONCATENATE($CS104,"!",VLOOKUP($CS104,$AG$3:AK$8,AK$2,FALSE))),1,TRUE)</f>
        <v>#N/A</v>
      </c>
      <c r="AL104" s="91" t="e">
        <f ca="1">VLOOKUP($AG104,INDIRECT(CONCATENATE($CS104,"!",VLOOKUP($CS104,$AG$3:AL$8,AL$2,FALSE))),1,TRUE)</f>
        <v>#N/A</v>
      </c>
      <c r="AM104" s="91" t="e">
        <f ca="1">VLOOKUP($AG104,INDIRECT(CONCATENATE($CS104,"!",VLOOKUP($CS104,$AG$3:AM$8,AM$2,FALSE))),1,TRUE)</f>
        <v>#N/A</v>
      </c>
      <c r="AN104" s="91" t="e">
        <f ca="1">VLOOKUP($AG104,INDIRECT(CONCATENATE($CS104,"!",VLOOKUP($CS104,$AG$3:AN$8,AN$2,FALSE))),1,TRUE)</f>
        <v>#N/A</v>
      </c>
      <c r="AO104" s="91" t="e">
        <f ca="1">VLOOKUP($AG104,INDIRECT(CONCATENATE($CS104,"!",VLOOKUP($CS104,$AG$3:AO$8,AO$2,FALSE))),1,TRUE)</f>
        <v>#N/A</v>
      </c>
      <c r="AP104" s="91" t="e">
        <f ca="1">VLOOKUP($AG104,INDIRECT(CONCATENATE($CS104,"!",VLOOKUP($CS104,$AG$3:AP$8,AP$2,FALSE))),1,TRUE)</f>
        <v>#N/A</v>
      </c>
      <c r="AQ104" s="91" t="e">
        <f ca="1">VLOOKUP($AG104,INDIRECT(CONCATENATE($CS104,"!",VLOOKUP($CS104,$AG$3:AQ$8,AQ$2,FALSE))),1,TRUE)</f>
        <v>#N/A</v>
      </c>
      <c r="AR104" s="91" t="e">
        <f ca="1">VLOOKUP($AG104,INDIRECT(CONCATENATE($CS104,"!",VLOOKUP($CS104,$AG$3:AR$8,AR$2,FALSE))),1,TRUE)</f>
        <v>#N/A</v>
      </c>
      <c r="AS104" s="91" t="e">
        <f ca="1">VLOOKUP($AG104,INDIRECT(CONCATENATE($CS104,"!",VLOOKUP($CS104,$AG$3:AS$8,AS$2,FALSE))),1,TRUE)</f>
        <v>#N/A</v>
      </c>
      <c r="AT104" s="91" t="e">
        <f ca="1">VLOOKUP($AG104,INDIRECT(CONCATENATE($CS104,"!",VLOOKUP($CS104,$AG$3:AT$8,AT$2,FALSE))),1,TRUE)</f>
        <v>#N/A</v>
      </c>
      <c r="AU104" s="91" t="e">
        <f ca="1">VLOOKUP($AG104,INDIRECT(CONCATENATE($CS104,"!",VLOOKUP($CS104,$AG$3:AU$8,AU$2,FALSE))),1,TRUE)</f>
        <v>#N/A</v>
      </c>
      <c r="AV104" s="91" t="e">
        <f ca="1">VLOOKUP($AG104,INDIRECT(CONCATENATE($CS104,"!",VLOOKUP($CS104,$AG$3:AV$8,AV$2,FALSE))),1,TRUE)</f>
        <v>#N/A</v>
      </c>
      <c r="AW104" s="91" t="e">
        <f ca="1">VLOOKUP($AG104,INDIRECT(CONCATENATE($CS104,"!",VLOOKUP($CS104,$AG$3:AW$8,AW$2,FALSE))),1,TRUE)</f>
        <v>#N/A</v>
      </c>
      <c r="AX104" s="91" t="e">
        <f ca="1">VLOOKUP($AG104,INDIRECT(CONCATENATE($CS104,"!",VLOOKUP($CS104,$AG$3:AX$8,AX$2,FALSE))),1,TRUE)</f>
        <v>#N/A</v>
      </c>
      <c r="AY104" s="91" t="e">
        <f ca="1">VLOOKUP($AG104,INDIRECT(CONCATENATE($CS104,"!",VLOOKUP($CS104,$AG$3:AY$8,AY$2,FALSE))),1,TRUE)</f>
        <v>#N/A</v>
      </c>
      <c r="AZ104" s="91" t="e">
        <f ca="1">VLOOKUP($AG104,INDIRECT(CONCATENATE($CS104,"!",VLOOKUP($CS104,$AG$3:AZ$8,AZ$2,FALSE))),1,TRUE)</f>
        <v>#N/A</v>
      </c>
      <c r="BA104" s="91"/>
      <c r="BB104" s="57">
        <f t="shared" si="144"/>
        <v>1</v>
      </c>
      <c r="BC104" s="53">
        <f t="shared" si="144"/>
        <v>1</v>
      </c>
      <c r="BD104" s="53">
        <f t="shared" si="145"/>
        <v>1</v>
      </c>
      <c r="BE104" s="53">
        <f t="shared" si="145"/>
        <v>1</v>
      </c>
      <c r="BF104" s="53">
        <f t="shared" si="113"/>
        <v>1</v>
      </c>
      <c r="BG104" s="53">
        <f t="shared" si="114"/>
        <v>1</v>
      </c>
      <c r="BH104" s="53">
        <f t="shared" si="115"/>
        <v>1</v>
      </c>
      <c r="BI104" s="53">
        <f t="shared" si="121"/>
        <v>1</v>
      </c>
      <c r="BJ104" s="53">
        <f t="shared" si="121"/>
        <v>1</v>
      </c>
      <c r="BK104" s="53">
        <f t="shared" si="121"/>
        <v>1</v>
      </c>
      <c r="BL104" s="53">
        <f t="shared" si="121"/>
        <v>1</v>
      </c>
      <c r="BM104" s="53">
        <f t="shared" si="121"/>
        <v>1</v>
      </c>
      <c r="BN104" s="53">
        <f t="shared" si="121"/>
        <v>1</v>
      </c>
      <c r="BO104" s="53">
        <f t="shared" si="121"/>
        <v>1</v>
      </c>
      <c r="BP104" s="53">
        <f t="shared" si="121"/>
        <v>1</v>
      </c>
      <c r="BQ104" s="53">
        <f t="shared" si="121"/>
        <v>1</v>
      </c>
      <c r="BR104" s="53">
        <f t="shared" si="121"/>
        <v>1</v>
      </c>
      <c r="BS104" s="53">
        <f t="shared" si="116"/>
        <v>1</v>
      </c>
      <c r="BT104" s="53">
        <f t="shared" si="116"/>
        <v>1</v>
      </c>
      <c r="BV104" s="50" t="e">
        <f>HLOOKUP(AE104,$BB$10:BU104,COUNTIF($AE$7:AE104,"&lt;&gt;"&amp;""),FALSE)</f>
        <v>#N/A</v>
      </c>
      <c r="BW104" s="53">
        <f t="shared" si="117"/>
        <v>1</v>
      </c>
      <c r="BX104" s="50" t="str">
        <f t="shared" si="119"/>
        <v/>
      </c>
      <c r="BY104" s="105" t="str">
        <f ca="1">IF(OR(AE104=$BC$10,AE104=$BE$10,AE104=$BL$10,AE104=$BM$10,AE104=$BN$10),VLOOKUP(BX104,INDIRECT(CONCATENATE(CS104,"!",HLOOKUP(AE104,$CV$10:CZ104,DG104,FALSE))),1,TRUE),"")</f>
        <v/>
      </c>
      <c r="BZ104" s="91" t="e">
        <f t="shared" ca="1" si="129"/>
        <v>#N/A</v>
      </c>
      <c r="CA104" s="91" t="e">
        <f t="shared" ca="1" si="130"/>
        <v>#N/A</v>
      </c>
      <c r="CB104" s="91" t="e">
        <f t="shared" ca="1" si="131"/>
        <v>#N/A</v>
      </c>
      <c r="CC104" s="91" t="e">
        <f t="shared" ca="1" si="132"/>
        <v>#N/A</v>
      </c>
      <c r="CD104" s="91" t="e">
        <f t="shared" ca="1" si="133"/>
        <v>#VALUE!</v>
      </c>
      <c r="CE104" s="58">
        <f>Worksheet!L99</f>
        <v>0</v>
      </c>
      <c r="CF104" s="58">
        <f>Worksheet!M99</f>
        <v>0</v>
      </c>
      <c r="CG104" s="58">
        <f>Worksheet!N99</f>
        <v>0</v>
      </c>
      <c r="CH104" s="58">
        <f>Worksheet!O99</f>
        <v>0</v>
      </c>
      <c r="CI104" s="58">
        <f>Worksheet!P99</f>
        <v>0</v>
      </c>
      <c r="CJ104" s="120" t="e">
        <f t="shared" ca="1" si="134"/>
        <v>#VALUE!</v>
      </c>
      <c r="CK104" s="120" t="e">
        <f t="shared" ca="1" si="135"/>
        <v>#VALUE!</v>
      </c>
      <c r="CL104" s="120" t="e">
        <f t="shared" ca="1" si="136"/>
        <v>#VALUE!</v>
      </c>
      <c r="CM104" s="120" t="e">
        <f t="shared" ca="1" si="137"/>
        <v>#VALUE!</v>
      </c>
      <c r="CN104" s="120" t="e">
        <f t="shared" ca="1" si="138"/>
        <v>#VALUE!</v>
      </c>
      <c r="CO104" s="91" t="e">
        <f t="shared" ca="1" si="139"/>
        <v>#N/A</v>
      </c>
      <c r="CP104" s="92">
        <f>Worksheet!T99</f>
        <v>0</v>
      </c>
      <c r="CQ104" t="str">
        <f t="shared" si="140"/>
        <v>1</v>
      </c>
      <c r="CR104" s="103" t="e">
        <f t="shared" si="141"/>
        <v>#N/A</v>
      </c>
      <c r="CS104" t="str">
        <f t="shared" si="118"/>
        <v>Standard1</v>
      </c>
      <c r="CU104" s="99" t="str">
        <f t="shared" ca="1" si="142"/>
        <v>$B$4:$P$1376</v>
      </c>
      <c r="CV104" s="91" t="str">
        <f>VLOOKUP($CS104,$CU$3:CV$8,2,FALSE)</f>
        <v>$I$230:$I$439</v>
      </c>
      <c r="CW104" s="91" t="str">
        <f>VLOOKUP($CS104,$CU$3:CW$8,3,FALSE)</f>
        <v>$I$471:$I$735</v>
      </c>
      <c r="CX104" s="91" t="str">
        <f>VLOOKUP($CS104,$CU$3:CX$8,4,FALSE)</f>
        <v>$I$736:$I$826</v>
      </c>
      <c r="CY104" s="91" t="str">
        <f>VLOOKUP($CS104,$CU$3:CY$8,5,FALSE)</f>
        <v>$I$827:$I$891</v>
      </c>
      <c r="CZ104" s="91" t="str">
        <f>VLOOKUP($CS104,$CU$3:CZ$8,6,FALSE)</f>
        <v>$I$892:$I$960</v>
      </c>
      <c r="DA104" s="91" t="str">
        <f>VLOOKUP($CS104,$CU$3:DA$8,7,FALSE)</f>
        <v>$I$1055:$I$1066</v>
      </c>
      <c r="DB104" s="91" t="str">
        <f>VLOOKUP($CS104,$CU$3:DB$8,8,FALSE)</f>
        <v>$I$1043:$I$1054</v>
      </c>
      <c r="DC104" s="91" t="str">
        <f>VLOOKUP($CS104,$CU$3:DC$8,8,FALSE)</f>
        <v>$I$1043:$I$1054</v>
      </c>
      <c r="DD104" s="91" t="str">
        <f>VLOOKUP($CS104,$CU$3:DD$8,8,FALSE)</f>
        <v>$I$1043:$I$1054</v>
      </c>
      <c r="DE104" s="91" t="str">
        <f>VLOOKUP($CS104,$CU$3:DE$8,8,FALSE)</f>
        <v>$I$1043:$I$1054</v>
      </c>
      <c r="DF104" s="91" t="str">
        <f>VLOOKUP($CS104,$CU$3:DF$8,8,FALSE)</f>
        <v>$I$1043:$I$1054</v>
      </c>
      <c r="DG104">
        <f>COUNTIF($CV$10:CV104,"&lt;&gt;"&amp;"")</f>
        <v>95</v>
      </c>
      <c r="DI104" t="str">
        <f t="shared" si="143"/>
        <v/>
      </c>
      <c r="DJ104" t="e">
        <f t="shared" ca="1" si="83"/>
        <v>#N/A</v>
      </c>
    </row>
    <row r="105" spans="13:114" x14ac:dyDescent="0.25">
      <c r="M105">
        <f>Worksheet!Y100</f>
        <v>0</v>
      </c>
      <c r="N105">
        <f t="shared" ca="1" si="111"/>
        <v>0</v>
      </c>
      <c r="O105" s="159" t="str">
        <f t="shared" ca="1" si="112"/>
        <v>*</v>
      </c>
      <c r="Q105" s="53" t="e">
        <f t="shared" ca="1" si="122"/>
        <v>#N/A</v>
      </c>
      <c r="R105" t="str">
        <f>IF(Worksheet!J100=$S$2,$S$2,IF(Worksheet!J100=$S$3,$S$3,$S$1))</f>
        <v>5502A</v>
      </c>
      <c r="S105" s="54" t="str">
        <f t="shared" ca="1" si="110"/>
        <v>*</v>
      </c>
      <c r="T105" s="50" t="e">
        <f t="shared" si="123"/>
        <v>#N/A</v>
      </c>
      <c r="U105" s="55">
        <f>IF(Worksheet!V100="%",ABS(Worksheet!AC100),ABS(Worksheet!X100))</f>
        <v>0</v>
      </c>
      <c r="V105" s="121">
        <f>IF(Worksheet!V100="%",Worksheet!AD100,Worksheet!V100)</f>
        <v>0</v>
      </c>
      <c r="W105" s="55" t="str">
        <f>IF(Worksheet!V100="%","",IF(Worksheet!AC100&lt;&gt;"",Worksheet!AC100,""))</f>
        <v/>
      </c>
      <c r="X105" s="55" t="str">
        <f>IF(Worksheet!V100="%","",IF(Worksheet!AD100&lt;&gt;"",Worksheet!AD100,""))</f>
        <v/>
      </c>
      <c r="Y105" s="53" t="str">
        <f t="shared" si="124"/>
        <v/>
      </c>
      <c r="Z105" s="53" t="str">
        <f t="shared" si="80"/>
        <v>0</v>
      </c>
      <c r="AA105" s="53" t="str">
        <f t="shared" si="125"/>
        <v>DC</v>
      </c>
      <c r="AB105" s="53" t="str">
        <f t="shared" si="81"/>
        <v>DC0</v>
      </c>
      <c r="AC105" s="53" t="str">
        <f>IF(Worksheet!I100&lt;&gt;"",Worksheet!I100,"")</f>
        <v/>
      </c>
      <c r="AD105" s="53" t="str">
        <f t="shared" si="126"/>
        <v/>
      </c>
      <c r="AE105" s="104" t="str">
        <f t="shared" si="127"/>
        <v>DC0</v>
      </c>
      <c r="AF105" s="104" t="e">
        <f>HLOOKUP(AE105,$AH$10:BA105,COUNTIF($AE$7:AE105,"&lt;&gt;"&amp;""),FALSE)</f>
        <v>#N/A</v>
      </c>
      <c r="AG105" s="61" t="e">
        <f t="shared" si="128"/>
        <v>#N/A</v>
      </c>
      <c r="AH105" s="91" t="e">
        <f ca="1">VLOOKUP($AG105,INDIRECT(CONCATENATE($CS105,"!",VLOOKUP($CS105,$AG$3:AH$8,AH$2,FALSE))),1,TRUE)</f>
        <v>#N/A</v>
      </c>
      <c r="AI105" s="91" t="e">
        <f ca="1">VLOOKUP($AG105,INDIRECT(CONCATENATE($CS105,"!",VLOOKUP($CS105,$AG$3:AI$8,AI$2,FALSE))),1,TRUE)</f>
        <v>#N/A</v>
      </c>
      <c r="AJ105" s="91" t="e">
        <f ca="1">VLOOKUP($AG105,INDIRECT(CONCATENATE($CS105,"!",VLOOKUP($CS105,$AG$3:AJ$8,AJ$2,FALSE))),1,TRUE)</f>
        <v>#N/A</v>
      </c>
      <c r="AK105" s="91" t="e">
        <f ca="1">VLOOKUP($AG105,INDIRECT(CONCATENATE($CS105,"!",VLOOKUP($CS105,$AG$3:AK$8,AK$2,FALSE))),1,TRUE)</f>
        <v>#N/A</v>
      </c>
      <c r="AL105" s="91" t="e">
        <f ca="1">VLOOKUP($AG105,INDIRECT(CONCATENATE($CS105,"!",VLOOKUP($CS105,$AG$3:AL$8,AL$2,FALSE))),1,TRUE)</f>
        <v>#N/A</v>
      </c>
      <c r="AM105" s="91" t="e">
        <f ca="1">VLOOKUP($AG105,INDIRECT(CONCATENATE($CS105,"!",VLOOKUP($CS105,$AG$3:AM$8,AM$2,FALSE))),1,TRUE)</f>
        <v>#N/A</v>
      </c>
      <c r="AN105" s="91" t="e">
        <f ca="1">VLOOKUP($AG105,INDIRECT(CONCATENATE($CS105,"!",VLOOKUP($CS105,$AG$3:AN$8,AN$2,FALSE))),1,TRUE)</f>
        <v>#N/A</v>
      </c>
      <c r="AO105" s="91" t="e">
        <f ca="1">VLOOKUP($AG105,INDIRECT(CONCATENATE($CS105,"!",VLOOKUP($CS105,$AG$3:AO$8,AO$2,FALSE))),1,TRUE)</f>
        <v>#N/A</v>
      </c>
      <c r="AP105" s="91" t="e">
        <f ca="1">VLOOKUP($AG105,INDIRECT(CONCATENATE($CS105,"!",VLOOKUP($CS105,$AG$3:AP$8,AP$2,FALSE))),1,TRUE)</f>
        <v>#N/A</v>
      </c>
      <c r="AQ105" s="91" t="e">
        <f ca="1">VLOOKUP($AG105,INDIRECT(CONCATENATE($CS105,"!",VLOOKUP($CS105,$AG$3:AQ$8,AQ$2,FALSE))),1,TRUE)</f>
        <v>#N/A</v>
      </c>
      <c r="AR105" s="91" t="e">
        <f ca="1">VLOOKUP($AG105,INDIRECT(CONCATENATE($CS105,"!",VLOOKUP($CS105,$AG$3:AR$8,AR$2,FALSE))),1,TRUE)</f>
        <v>#N/A</v>
      </c>
      <c r="AS105" s="91" t="e">
        <f ca="1">VLOOKUP($AG105,INDIRECT(CONCATENATE($CS105,"!",VLOOKUP($CS105,$AG$3:AS$8,AS$2,FALSE))),1,TRUE)</f>
        <v>#N/A</v>
      </c>
      <c r="AT105" s="91" t="e">
        <f ca="1">VLOOKUP($AG105,INDIRECT(CONCATENATE($CS105,"!",VLOOKUP($CS105,$AG$3:AT$8,AT$2,FALSE))),1,TRUE)</f>
        <v>#N/A</v>
      </c>
      <c r="AU105" s="91" t="e">
        <f ca="1">VLOOKUP($AG105,INDIRECT(CONCATENATE($CS105,"!",VLOOKUP($CS105,$AG$3:AU$8,AU$2,FALSE))),1,TRUE)</f>
        <v>#N/A</v>
      </c>
      <c r="AV105" s="91" t="e">
        <f ca="1">VLOOKUP($AG105,INDIRECT(CONCATENATE($CS105,"!",VLOOKUP($CS105,$AG$3:AV$8,AV$2,FALSE))),1,TRUE)</f>
        <v>#N/A</v>
      </c>
      <c r="AW105" s="91" t="e">
        <f ca="1">VLOOKUP($AG105,INDIRECT(CONCATENATE($CS105,"!",VLOOKUP($CS105,$AG$3:AW$8,AW$2,FALSE))),1,TRUE)</f>
        <v>#N/A</v>
      </c>
      <c r="AX105" s="91" t="e">
        <f ca="1">VLOOKUP($AG105,INDIRECT(CONCATENATE($CS105,"!",VLOOKUP($CS105,$AG$3:AX$8,AX$2,FALSE))),1,TRUE)</f>
        <v>#N/A</v>
      </c>
      <c r="AY105" s="91" t="e">
        <f ca="1">VLOOKUP($AG105,INDIRECT(CONCATENATE($CS105,"!",VLOOKUP($CS105,$AG$3:AY$8,AY$2,FALSE))),1,TRUE)</f>
        <v>#N/A</v>
      </c>
      <c r="AZ105" s="91" t="e">
        <f ca="1">VLOOKUP($AG105,INDIRECT(CONCATENATE($CS105,"!",VLOOKUP($CS105,$AG$3:AZ$8,AZ$2,FALSE))),1,TRUE)</f>
        <v>#N/A</v>
      </c>
      <c r="BA105" s="91"/>
      <c r="BB105" s="57">
        <f t="shared" si="144"/>
        <v>1</v>
      </c>
      <c r="BC105" s="53">
        <f t="shared" si="144"/>
        <v>1</v>
      </c>
      <c r="BD105" s="53">
        <f t="shared" si="145"/>
        <v>1</v>
      </c>
      <c r="BE105" s="53">
        <f t="shared" si="145"/>
        <v>1</v>
      </c>
      <c r="BF105" s="53">
        <f t="shared" si="113"/>
        <v>1</v>
      </c>
      <c r="BG105" s="53">
        <f t="shared" si="114"/>
        <v>1</v>
      </c>
      <c r="BH105" s="53">
        <f t="shared" si="115"/>
        <v>1</v>
      </c>
      <c r="BI105" s="53">
        <f t="shared" si="121"/>
        <v>1</v>
      </c>
      <c r="BJ105" s="53">
        <f t="shared" si="121"/>
        <v>1</v>
      </c>
      <c r="BK105" s="53">
        <f t="shared" si="121"/>
        <v>1</v>
      </c>
      <c r="BL105" s="53">
        <f t="shared" si="121"/>
        <v>1</v>
      </c>
      <c r="BM105" s="53">
        <f t="shared" si="121"/>
        <v>1</v>
      </c>
      <c r="BN105" s="53">
        <f t="shared" si="121"/>
        <v>1</v>
      </c>
      <c r="BO105" s="53">
        <f t="shared" si="121"/>
        <v>1</v>
      </c>
      <c r="BP105" s="53">
        <f t="shared" si="121"/>
        <v>1</v>
      </c>
      <c r="BQ105" s="53">
        <f t="shared" si="121"/>
        <v>1</v>
      </c>
      <c r="BR105" s="53">
        <f t="shared" si="121"/>
        <v>1</v>
      </c>
      <c r="BS105" s="53">
        <f t="shared" si="116"/>
        <v>1</v>
      </c>
      <c r="BT105" s="53">
        <f t="shared" si="116"/>
        <v>1</v>
      </c>
      <c r="BV105" s="50" t="e">
        <f>HLOOKUP(AE105,$BB$10:BU105,COUNTIF($AE$7:AE105,"&lt;&gt;"&amp;""),FALSE)</f>
        <v>#N/A</v>
      </c>
      <c r="BW105" s="53">
        <f t="shared" si="117"/>
        <v>1</v>
      </c>
      <c r="BX105" s="50" t="str">
        <f t="shared" si="119"/>
        <v/>
      </c>
      <c r="BY105" s="105" t="str">
        <f ca="1">IF(OR(AE105=$BC$10,AE105=$BE$10,AE105=$BL$10,AE105=$BM$10,AE105=$BN$10),VLOOKUP(BX105,INDIRECT(CONCATENATE(CS105,"!",HLOOKUP(AE105,$CV$10:CZ105,DG105,FALSE))),1,TRUE),"")</f>
        <v/>
      </c>
      <c r="BZ105" s="91" t="e">
        <f t="shared" ca="1" si="129"/>
        <v>#N/A</v>
      </c>
      <c r="CA105" s="91" t="e">
        <f t="shared" ca="1" si="130"/>
        <v>#N/A</v>
      </c>
      <c r="CB105" s="91" t="e">
        <f t="shared" ca="1" si="131"/>
        <v>#N/A</v>
      </c>
      <c r="CC105" s="91" t="e">
        <f t="shared" ca="1" si="132"/>
        <v>#N/A</v>
      </c>
      <c r="CD105" s="91" t="e">
        <f t="shared" ca="1" si="133"/>
        <v>#VALUE!</v>
      </c>
      <c r="CE105" s="58">
        <f>Worksheet!L100</f>
        <v>0</v>
      </c>
      <c r="CF105" s="58">
        <f>Worksheet!M100</f>
        <v>0</v>
      </c>
      <c r="CG105" s="58">
        <f>Worksheet!N100</f>
        <v>0</v>
      </c>
      <c r="CH105" s="58">
        <f>Worksheet!O100</f>
        <v>0</v>
      </c>
      <c r="CI105" s="58">
        <f>Worksheet!P100</f>
        <v>0</v>
      </c>
      <c r="CJ105" s="120" t="e">
        <f t="shared" ca="1" si="134"/>
        <v>#VALUE!</v>
      </c>
      <c r="CK105" s="120" t="e">
        <f t="shared" ca="1" si="135"/>
        <v>#VALUE!</v>
      </c>
      <c r="CL105" s="120" t="e">
        <f t="shared" ca="1" si="136"/>
        <v>#VALUE!</v>
      </c>
      <c r="CM105" s="120" t="e">
        <f t="shared" ca="1" si="137"/>
        <v>#VALUE!</v>
      </c>
      <c r="CN105" s="120" t="e">
        <f t="shared" ca="1" si="138"/>
        <v>#VALUE!</v>
      </c>
      <c r="CO105" s="91" t="e">
        <f t="shared" ca="1" si="139"/>
        <v>#N/A</v>
      </c>
      <c r="CP105" s="92">
        <f>Worksheet!T100</f>
        <v>0</v>
      </c>
      <c r="CQ105" t="str">
        <f t="shared" si="140"/>
        <v>1</v>
      </c>
      <c r="CR105" s="103" t="e">
        <f t="shared" si="141"/>
        <v>#N/A</v>
      </c>
      <c r="CS105" t="str">
        <f t="shared" si="118"/>
        <v>Standard1</v>
      </c>
      <c r="CU105" s="99" t="str">
        <f t="shared" ca="1" si="142"/>
        <v>$B$4:$P$1376</v>
      </c>
      <c r="CV105" s="91" t="str">
        <f>VLOOKUP($CS105,$CU$3:CV$8,2,FALSE)</f>
        <v>$I$230:$I$439</v>
      </c>
      <c r="CW105" s="91" t="str">
        <f>VLOOKUP($CS105,$CU$3:CW$8,3,FALSE)</f>
        <v>$I$471:$I$735</v>
      </c>
      <c r="CX105" s="91" t="str">
        <f>VLOOKUP($CS105,$CU$3:CX$8,4,FALSE)</f>
        <v>$I$736:$I$826</v>
      </c>
      <c r="CY105" s="91" t="str">
        <f>VLOOKUP($CS105,$CU$3:CY$8,5,FALSE)</f>
        <v>$I$827:$I$891</v>
      </c>
      <c r="CZ105" s="91" t="str">
        <f>VLOOKUP($CS105,$CU$3:CZ$8,6,FALSE)</f>
        <v>$I$892:$I$960</v>
      </c>
      <c r="DA105" s="91" t="str">
        <f>VLOOKUP($CS105,$CU$3:DA$8,7,FALSE)</f>
        <v>$I$1055:$I$1066</v>
      </c>
      <c r="DB105" s="91" t="str">
        <f>VLOOKUP($CS105,$CU$3:DB$8,8,FALSE)</f>
        <v>$I$1043:$I$1054</v>
      </c>
      <c r="DC105" s="91" t="str">
        <f>VLOOKUP($CS105,$CU$3:DC$8,8,FALSE)</f>
        <v>$I$1043:$I$1054</v>
      </c>
      <c r="DD105" s="91" t="str">
        <f>VLOOKUP($CS105,$CU$3:DD$8,8,FALSE)</f>
        <v>$I$1043:$I$1054</v>
      </c>
      <c r="DE105" s="91" t="str">
        <f>VLOOKUP($CS105,$CU$3:DE$8,8,FALSE)</f>
        <v>$I$1043:$I$1054</v>
      </c>
      <c r="DF105" s="91" t="str">
        <f>VLOOKUP($CS105,$CU$3:DF$8,8,FALSE)</f>
        <v>$I$1043:$I$1054</v>
      </c>
      <c r="DG105">
        <f>COUNTIF($CV$10:CV105,"&lt;&gt;"&amp;"")</f>
        <v>96</v>
      </c>
      <c r="DI105" t="str">
        <f t="shared" si="143"/>
        <v/>
      </c>
      <c r="DJ105" t="e">
        <f t="shared" ca="1" si="83"/>
        <v>#N/A</v>
      </c>
    </row>
    <row r="106" spans="13:114" x14ac:dyDescent="0.25">
      <c r="M106">
        <f>Worksheet!Y101</f>
        <v>0</v>
      </c>
      <c r="N106">
        <f t="shared" ca="1" si="111"/>
        <v>0</v>
      </c>
      <c r="O106" s="159" t="str">
        <f t="shared" ca="1" si="112"/>
        <v>*</v>
      </c>
      <c r="Q106" s="53" t="e">
        <f t="shared" ca="1" si="122"/>
        <v>#N/A</v>
      </c>
      <c r="R106" t="str">
        <f>IF(Worksheet!J101=$S$2,$S$2,IF(Worksheet!J101=$S$3,$S$3,$S$1))</f>
        <v>5502A</v>
      </c>
      <c r="S106" s="54" t="str">
        <f t="shared" ca="1" si="110"/>
        <v>*</v>
      </c>
      <c r="T106" s="50" t="e">
        <f t="shared" si="123"/>
        <v>#N/A</v>
      </c>
      <c r="U106" s="55">
        <f>IF(Worksheet!V101="%",ABS(Worksheet!AC101),ABS(Worksheet!X101))</f>
        <v>0</v>
      </c>
      <c r="V106" s="121">
        <f>IF(Worksheet!V101="%",Worksheet!AD101,Worksheet!V101)</f>
        <v>0</v>
      </c>
      <c r="W106" s="55" t="str">
        <f>IF(Worksheet!V101="%","",IF(Worksheet!AC101&lt;&gt;"",Worksheet!AC101,""))</f>
        <v/>
      </c>
      <c r="X106" s="55" t="str">
        <f>IF(Worksheet!V101="%","",IF(Worksheet!AD101&lt;&gt;"",Worksheet!AD101,""))</f>
        <v/>
      </c>
      <c r="Y106" s="53" t="str">
        <f t="shared" si="124"/>
        <v/>
      </c>
      <c r="Z106" s="53" t="str">
        <f t="shared" si="80"/>
        <v>0</v>
      </c>
      <c r="AA106" s="53" t="str">
        <f t="shared" si="125"/>
        <v>DC</v>
      </c>
      <c r="AB106" s="53" t="str">
        <f t="shared" si="81"/>
        <v>DC0</v>
      </c>
      <c r="AC106" s="53" t="str">
        <f>IF(Worksheet!I101&lt;&gt;"",Worksheet!I101,"")</f>
        <v/>
      </c>
      <c r="AD106" s="53" t="str">
        <f t="shared" si="126"/>
        <v/>
      </c>
      <c r="AE106" s="104" t="str">
        <f t="shared" si="127"/>
        <v>DC0</v>
      </c>
      <c r="AF106" s="104" t="e">
        <f>HLOOKUP(AE106,$AH$10:BA106,COUNTIF($AE$7:AE106,"&lt;&gt;"&amp;""),FALSE)</f>
        <v>#N/A</v>
      </c>
      <c r="AG106" s="61" t="e">
        <f t="shared" si="128"/>
        <v>#N/A</v>
      </c>
      <c r="AH106" s="91" t="e">
        <f ca="1">VLOOKUP($AG106,INDIRECT(CONCATENATE($CS106,"!",VLOOKUP($CS106,$AG$3:AH$8,AH$2,FALSE))),1,TRUE)</f>
        <v>#N/A</v>
      </c>
      <c r="AI106" s="91" t="e">
        <f ca="1">VLOOKUP($AG106,INDIRECT(CONCATENATE($CS106,"!",VLOOKUP($CS106,$AG$3:AI$8,AI$2,FALSE))),1,TRUE)</f>
        <v>#N/A</v>
      </c>
      <c r="AJ106" s="91" t="e">
        <f ca="1">VLOOKUP($AG106,INDIRECT(CONCATENATE($CS106,"!",VLOOKUP($CS106,$AG$3:AJ$8,AJ$2,FALSE))),1,TRUE)</f>
        <v>#N/A</v>
      </c>
      <c r="AK106" s="91" t="e">
        <f ca="1">VLOOKUP($AG106,INDIRECT(CONCATENATE($CS106,"!",VLOOKUP($CS106,$AG$3:AK$8,AK$2,FALSE))),1,TRUE)</f>
        <v>#N/A</v>
      </c>
      <c r="AL106" s="91" t="e">
        <f ca="1">VLOOKUP($AG106,INDIRECT(CONCATENATE($CS106,"!",VLOOKUP($CS106,$AG$3:AL$8,AL$2,FALSE))),1,TRUE)</f>
        <v>#N/A</v>
      </c>
      <c r="AM106" s="91" t="e">
        <f ca="1">VLOOKUP($AG106,INDIRECT(CONCATENATE($CS106,"!",VLOOKUP($CS106,$AG$3:AM$8,AM$2,FALSE))),1,TRUE)</f>
        <v>#N/A</v>
      </c>
      <c r="AN106" s="91" t="e">
        <f ca="1">VLOOKUP($AG106,INDIRECT(CONCATENATE($CS106,"!",VLOOKUP($CS106,$AG$3:AN$8,AN$2,FALSE))),1,TRUE)</f>
        <v>#N/A</v>
      </c>
      <c r="AO106" s="91" t="e">
        <f ca="1">VLOOKUP($AG106,INDIRECT(CONCATENATE($CS106,"!",VLOOKUP($CS106,$AG$3:AO$8,AO$2,FALSE))),1,TRUE)</f>
        <v>#N/A</v>
      </c>
      <c r="AP106" s="91" t="e">
        <f ca="1">VLOOKUP($AG106,INDIRECT(CONCATENATE($CS106,"!",VLOOKUP($CS106,$AG$3:AP$8,AP$2,FALSE))),1,TRUE)</f>
        <v>#N/A</v>
      </c>
      <c r="AQ106" s="91" t="e">
        <f ca="1">VLOOKUP($AG106,INDIRECT(CONCATENATE($CS106,"!",VLOOKUP($CS106,$AG$3:AQ$8,AQ$2,FALSE))),1,TRUE)</f>
        <v>#N/A</v>
      </c>
      <c r="AR106" s="91" t="e">
        <f ca="1">VLOOKUP($AG106,INDIRECT(CONCATENATE($CS106,"!",VLOOKUP($CS106,$AG$3:AR$8,AR$2,FALSE))),1,TRUE)</f>
        <v>#N/A</v>
      </c>
      <c r="AS106" s="91" t="e">
        <f ca="1">VLOOKUP($AG106,INDIRECT(CONCATENATE($CS106,"!",VLOOKUP($CS106,$AG$3:AS$8,AS$2,FALSE))),1,TRUE)</f>
        <v>#N/A</v>
      </c>
      <c r="AT106" s="91" t="e">
        <f ca="1">VLOOKUP($AG106,INDIRECT(CONCATENATE($CS106,"!",VLOOKUP($CS106,$AG$3:AT$8,AT$2,FALSE))),1,TRUE)</f>
        <v>#N/A</v>
      </c>
      <c r="AU106" s="91" t="e">
        <f ca="1">VLOOKUP($AG106,INDIRECT(CONCATENATE($CS106,"!",VLOOKUP($CS106,$AG$3:AU$8,AU$2,FALSE))),1,TRUE)</f>
        <v>#N/A</v>
      </c>
      <c r="AV106" s="91" t="e">
        <f ca="1">VLOOKUP($AG106,INDIRECT(CONCATENATE($CS106,"!",VLOOKUP($CS106,$AG$3:AV$8,AV$2,FALSE))),1,TRUE)</f>
        <v>#N/A</v>
      </c>
      <c r="AW106" s="91" t="e">
        <f ca="1">VLOOKUP($AG106,INDIRECT(CONCATENATE($CS106,"!",VLOOKUP($CS106,$AG$3:AW$8,AW$2,FALSE))),1,TRUE)</f>
        <v>#N/A</v>
      </c>
      <c r="AX106" s="91" t="e">
        <f ca="1">VLOOKUP($AG106,INDIRECT(CONCATENATE($CS106,"!",VLOOKUP($CS106,$AG$3:AX$8,AX$2,FALSE))),1,TRUE)</f>
        <v>#N/A</v>
      </c>
      <c r="AY106" s="91" t="e">
        <f ca="1">VLOOKUP($AG106,INDIRECT(CONCATENATE($CS106,"!",VLOOKUP($CS106,$AG$3:AY$8,AY$2,FALSE))),1,TRUE)</f>
        <v>#N/A</v>
      </c>
      <c r="AZ106" s="91" t="e">
        <f ca="1">VLOOKUP($AG106,INDIRECT(CONCATENATE($CS106,"!",VLOOKUP($CS106,$AG$3:AZ$8,AZ$2,FALSE))),1,TRUE)</f>
        <v>#N/A</v>
      </c>
      <c r="BA106" s="91"/>
      <c r="BB106" s="57">
        <f t="shared" si="144"/>
        <v>1</v>
      </c>
      <c r="BC106" s="53">
        <f t="shared" si="144"/>
        <v>1</v>
      </c>
      <c r="BD106" s="53">
        <f t="shared" si="145"/>
        <v>1</v>
      </c>
      <c r="BE106" s="53">
        <f t="shared" si="145"/>
        <v>1</v>
      </c>
      <c r="BF106" s="53">
        <f t="shared" si="113"/>
        <v>1</v>
      </c>
      <c r="BG106" s="53">
        <f t="shared" si="114"/>
        <v>1</v>
      </c>
      <c r="BH106" s="53">
        <f t="shared" si="115"/>
        <v>1</v>
      </c>
      <c r="BI106" s="53">
        <f t="shared" si="121"/>
        <v>1</v>
      </c>
      <c r="BJ106" s="53">
        <f t="shared" si="121"/>
        <v>1</v>
      </c>
      <c r="BK106" s="53">
        <f t="shared" si="121"/>
        <v>1</v>
      </c>
      <c r="BL106" s="53">
        <f t="shared" si="121"/>
        <v>1</v>
      </c>
      <c r="BM106" s="53">
        <f t="shared" si="121"/>
        <v>1</v>
      </c>
      <c r="BN106" s="53">
        <f t="shared" si="121"/>
        <v>1</v>
      </c>
      <c r="BO106" s="53">
        <f t="shared" si="121"/>
        <v>1</v>
      </c>
      <c r="BP106" s="53">
        <f t="shared" si="121"/>
        <v>1</v>
      </c>
      <c r="BQ106" s="53">
        <f t="shared" si="121"/>
        <v>1</v>
      </c>
      <c r="BR106" s="53">
        <f t="shared" si="121"/>
        <v>1</v>
      </c>
      <c r="BS106" s="53">
        <f t="shared" si="116"/>
        <v>1</v>
      </c>
      <c r="BT106" s="53">
        <f t="shared" si="116"/>
        <v>1</v>
      </c>
      <c r="BV106" s="50" t="e">
        <f>HLOOKUP(AE106,$BB$10:BU106,COUNTIF($AE$7:AE106,"&lt;&gt;"&amp;""),FALSE)</f>
        <v>#N/A</v>
      </c>
      <c r="BW106" s="53">
        <f t="shared" si="117"/>
        <v>1</v>
      </c>
      <c r="BX106" s="50" t="str">
        <f t="shared" si="119"/>
        <v/>
      </c>
      <c r="BY106" s="105" t="str">
        <f ca="1">IF(OR(AE106=$BC$10,AE106=$BE$10,AE106=$BL$10,AE106=$BM$10,AE106=$BN$10),VLOOKUP(BX106,INDIRECT(CONCATENATE(CS106,"!",HLOOKUP(AE106,$CV$10:CZ106,DG106,FALSE))),1,TRUE),"")</f>
        <v/>
      </c>
      <c r="BZ106" s="91" t="e">
        <f t="shared" ca="1" si="129"/>
        <v>#N/A</v>
      </c>
      <c r="CA106" s="91" t="e">
        <f t="shared" ca="1" si="130"/>
        <v>#N/A</v>
      </c>
      <c r="CB106" s="91" t="e">
        <f t="shared" ca="1" si="131"/>
        <v>#N/A</v>
      </c>
      <c r="CC106" s="91" t="e">
        <f t="shared" ca="1" si="132"/>
        <v>#N/A</v>
      </c>
      <c r="CD106" s="91" t="e">
        <f t="shared" ca="1" si="133"/>
        <v>#VALUE!</v>
      </c>
      <c r="CE106" s="58">
        <f>Worksheet!L101</f>
        <v>0</v>
      </c>
      <c r="CF106" s="58">
        <f>Worksheet!M101</f>
        <v>0</v>
      </c>
      <c r="CG106" s="58">
        <f>Worksheet!N101</f>
        <v>0</v>
      </c>
      <c r="CH106" s="58">
        <f>Worksheet!O101</f>
        <v>0</v>
      </c>
      <c r="CI106" s="58">
        <f>Worksheet!P101</f>
        <v>0</v>
      </c>
      <c r="CJ106" s="120" t="e">
        <f t="shared" ca="1" si="134"/>
        <v>#VALUE!</v>
      </c>
      <c r="CK106" s="120" t="e">
        <f t="shared" ca="1" si="135"/>
        <v>#VALUE!</v>
      </c>
      <c r="CL106" s="120" t="e">
        <f t="shared" ca="1" si="136"/>
        <v>#VALUE!</v>
      </c>
      <c r="CM106" s="120" t="e">
        <f t="shared" ca="1" si="137"/>
        <v>#VALUE!</v>
      </c>
      <c r="CN106" s="120" t="e">
        <f t="shared" ca="1" si="138"/>
        <v>#VALUE!</v>
      </c>
      <c r="CO106" s="91" t="e">
        <f t="shared" ca="1" si="139"/>
        <v>#N/A</v>
      </c>
      <c r="CP106" s="92">
        <f>Worksheet!T101</f>
        <v>0</v>
      </c>
      <c r="CQ106" t="str">
        <f t="shared" si="140"/>
        <v>1</v>
      </c>
      <c r="CR106" s="103" t="e">
        <f t="shared" si="141"/>
        <v>#N/A</v>
      </c>
      <c r="CS106" t="str">
        <f t="shared" si="118"/>
        <v>Standard1</v>
      </c>
      <c r="CU106" s="99" t="str">
        <f t="shared" ca="1" si="142"/>
        <v>$B$4:$P$1376</v>
      </c>
      <c r="CV106" s="91" t="str">
        <f>VLOOKUP($CS106,$CU$3:CV$8,2,FALSE)</f>
        <v>$I$230:$I$439</v>
      </c>
      <c r="CW106" s="91" t="str">
        <f>VLOOKUP($CS106,$CU$3:CW$8,3,FALSE)</f>
        <v>$I$471:$I$735</v>
      </c>
      <c r="CX106" s="91" t="str">
        <f>VLOOKUP($CS106,$CU$3:CX$8,4,FALSE)</f>
        <v>$I$736:$I$826</v>
      </c>
      <c r="CY106" s="91" t="str">
        <f>VLOOKUP($CS106,$CU$3:CY$8,5,FALSE)</f>
        <v>$I$827:$I$891</v>
      </c>
      <c r="CZ106" s="91" t="str">
        <f>VLOOKUP($CS106,$CU$3:CZ$8,6,FALSE)</f>
        <v>$I$892:$I$960</v>
      </c>
      <c r="DA106" s="91" t="str">
        <f>VLOOKUP($CS106,$CU$3:DA$8,7,FALSE)</f>
        <v>$I$1055:$I$1066</v>
      </c>
      <c r="DB106" s="91" t="str">
        <f>VLOOKUP($CS106,$CU$3:DB$8,8,FALSE)</f>
        <v>$I$1043:$I$1054</v>
      </c>
      <c r="DC106" s="91" t="str">
        <f>VLOOKUP($CS106,$CU$3:DC$8,8,FALSE)</f>
        <v>$I$1043:$I$1054</v>
      </c>
      <c r="DD106" s="91" t="str">
        <f>VLOOKUP($CS106,$CU$3:DD$8,8,FALSE)</f>
        <v>$I$1043:$I$1054</v>
      </c>
      <c r="DE106" s="91" t="str">
        <f>VLOOKUP($CS106,$CU$3:DE$8,8,FALSE)</f>
        <v>$I$1043:$I$1054</v>
      </c>
      <c r="DF106" s="91" t="str">
        <f>VLOOKUP($CS106,$CU$3:DF$8,8,FALSE)</f>
        <v>$I$1043:$I$1054</v>
      </c>
      <c r="DG106">
        <f>COUNTIF($CV$10:CV106,"&lt;&gt;"&amp;"")</f>
        <v>97</v>
      </c>
      <c r="DI106" t="str">
        <f t="shared" si="143"/>
        <v/>
      </c>
      <c r="DJ106" t="e">
        <f t="shared" ca="1" si="83"/>
        <v>#N/A</v>
      </c>
    </row>
    <row r="107" spans="13:114" x14ac:dyDescent="0.25">
      <c r="M107">
        <f>Worksheet!Y102</f>
        <v>0</v>
      </c>
      <c r="N107">
        <f t="shared" ca="1" si="111"/>
        <v>0</v>
      </c>
      <c r="O107" s="159" t="str">
        <f t="shared" ca="1" si="112"/>
        <v>*</v>
      </c>
      <c r="Q107" s="53" t="e">
        <f t="shared" ca="1" si="122"/>
        <v>#N/A</v>
      </c>
      <c r="R107" t="str">
        <f>IF(Worksheet!J102=$S$2,$S$2,IF(Worksheet!J102=$S$3,$S$3,$S$1))</f>
        <v>5502A</v>
      </c>
      <c r="S107" s="54" t="str">
        <f t="shared" ca="1" si="110"/>
        <v>*</v>
      </c>
      <c r="T107" s="50" t="e">
        <f t="shared" si="123"/>
        <v>#N/A</v>
      </c>
      <c r="U107" s="55">
        <f>IF(Worksheet!V102="%",ABS(Worksheet!AC102),ABS(Worksheet!X102))</f>
        <v>0</v>
      </c>
      <c r="V107" s="121">
        <f>IF(Worksheet!V102="%",Worksheet!AD102,Worksheet!V102)</f>
        <v>0</v>
      </c>
      <c r="W107" s="55" t="str">
        <f>IF(Worksheet!V102="%","",IF(Worksheet!AC102&lt;&gt;"",Worksheet!AC102,""))</f>
        <v/>
      </c>
      <c r="X107" s="55" t="str">
        <f>IF(Worksheet!V102="%","",IF(Worksheet!AD102&lt;&gt;"",Worksheet!AD102,""))</f>
        <v/>
      </c>
      <c r="Y107" s="53" t="str">
        <f t="shared" si="124"/>
        <v/>
      </c>
      <c r="Z107" s="53" t="str">
        <f t="shared" si="80"/>
        <v>0</v>
      </c>
      <c r="AA107" s="53" t="str">
        <f t="shared" si="125"/>
        <v>DC</v>
      </c>
      <c r="AB107" s="53" t="str">
        <f t="shared" si="81"/>
        <v>DC0</v>
      </c>
      <c r="AC107" s="53" t="str">
        <f>IF(Worksheet!I102&lt;&gt;"",Worksheet!I102,"")</f>
        <v/>
      </c>
      <c r="AD107" s="53" t="str">
        <f t="shared" si="126"/>
        <v/>
      </c>
      <c r="AE107" s="104" t="str">
        <f t="shared" si="127"/>
        <v>DC0</v>
      </c>
      <c r="AF107" s="104" t="e">
        <f>HLOOKUP(AE107,$AH$10:BA107,COUNTIF($AE$7:AE107,"&lt;&gt;"&amp;""),FALSE)</f>
        <v>#N/A</v>
      </c>
      <c r="AG107" s="61" t="e">
        <f t="shared" si="128"/>
        <v>#N/A</v>
      </c>
      <c r="AH107" s="91" t="e">
        <f ca="1">VLOOKUP($AG107,INDIRECT(CONCATENATE($CS107,"!",VLOOKUP($CS107,$AG$3:AH$8,AH$2,FALSE))),1,TRUE)</f>
        <v>#N/A</v>
      </c>
      <c r="AI107" s="91" t="e">
        <f ca="1">VLOOKUP($AG107,INDIRECT(CONCATENATE($CS107,"!",VLOOKUP($CS107,$AG$3:AI$8,AI$2,FALSE))),1,TRUE)</f>
        <v>#N/A</v>
      </c>
      <c r="AJ107" s="91" t="e">
        <f ca="1">VLOOKUP($AG107,INDIRECT(CONCATENATE($CS107,"!",VLOOKUP($CS107,$AG$3:AJ$8,AJ$2,FALSE))),1,TRUE)</f>
        <v>#N/A</v>
      </c>
      <c r="AK107" s="91" t="e">
        <f ca="1">VLOOKUP($AG107,INDIRECT(CONCATENATE($CS107,"!",VLOOKUP($CS107,$AG$3:AK$8,AK$2,FALSE))),1,TRUE)</f>
        <v>#N/A</v>
      </c>
      <c r="AL107" s="91" t="e">
        <f ca="1">VLOOKUP($AG107,INDIRECT(CONCATENATE($CS107,"!",VLOOKUP($CS107,$AG$3:AL$8,AL$2,FALSE))),1,TRUE)</f>
        <v>#N/A</v>
      </c>
      <c r="AM107" s="91" t="e">
        <f ca="1">VLOOKUP($AG107,INDIRECT(CONCATENATE($CS107,"!",VLOOKUP($CS107,$AG$3:AM$8,AM$2,FALSE))),1,TRUE)</f>
        <v>#N/A</v>
      </c>
      <c r="AN107" s="91" t="e">
        <f ca="1">VLOOKUP($AG107,INDIRECT(CONCATENATE($CS107,"!",VLOOKUP($CS107,$AG$3:AN$8,AN$2,FALSE))),1,TRUE)</f>
        <v>#N/A</v>
      </c>
      <c r="AO107" s="91" t="e">
        <f ca="1">VLOOKUP($AG107,INDIRECT(CONCATENATE($CS107,"!",VLOOKUP($CS107,$AG$3:AO$8,AO$2,FALSE))),1,TRUE)</f>
        <v>#N/A</v>
      </c>
      <c r="AP107" s="91" t="e">
        <f ca="1">VLOOKUP($AG107,INDIRECT(CONCATENATE($CS107,"!",VLOOKUP($CS107,$AG$3:AP$8,AP$2,FALSE))),1,TRUE)</f>
        <v>#N/A</v>
      </c>
      <c r="AQ107" s="91" t="e">
        <f ca="1">VLOOKUP($AG107,INDIRECT(CONCATENATE($CS107,"!",VLOOKUP($CS107,$AG$3:AQ$8,AQ$2,FALSE))),1,TRUE)</f>
        <v>#N/A</v>
      </c>
      <c r="AR107" s="91" t="e">
        <f ca="1">VLOOKUP($AG107,INDIRECT(CONCATENATE($CS107,"!",VLOOKUP($CS107,$AG$3:AR$8,AR$2,FALSE))),1,TRUE)</f>
        <v>#N/A</v>
      </c>
      <c r="AS107" s="91" t="e">
        <f ca="1">VLOOKUP($AG107,INDIRECT(CONCATENATE($CS107,"!",VLOOKUP($CS107,$AG$3:AS$8,AS$2,FALSE))),1,TRUE)</f>
        <v>#N/A</v>
      </c>
      <c r="AT107" s="91" t="e">
        <f ca="1">VLOOKUP($AG107,INDIRECT(CONCATENATE($CS107,"!",VLOOKUP($CS107,$AG$3:AT$8,AT$2,FALSE))),1,TRUE)</f>
        <v>#N/A</v>
      </c>
      <c r="AU107" s="91" t="e">
        <f ca="1">VLOOKUP($AG107,INDIRECT(CONCATENATE($CS107,"!",VLOOKUP($CS107,$AG$3:AU$8,AU$2,FALSE))),1,TRUE)</f>
        <v>#N/A</v>
      </c>
      <c r="AV107" s="91" t="e">
        <f ca="1">VLOOKUP($AG107,INDIRECT(CONCATENATE($CS107,"!",VLOOKUP($CS107,$AG$3:AV$8,AV$2,FALSE))),1,TRUE)</f>
        <v>#N/A</v>
      </c>
      <c r="AW107" s="91" t="e">
        <f ca="1">VLOOKUP($AG107,INDIRECT(CONCATENATE($CS107,"!",VLOOKUP($CS107,$AG$3:AW$8,AW$2,FALSE))),1,TRUE)</f>
        <v>#N/A</v>
      </c>
      <c r="AX107" s="91" t="e">
        <f ca="1">VLOOKUP($AG107,INDIRECT(CONCATENATE($CS107,"!",VLOOKUP($CS107,$AG$3:AX$8,AX$2,FALSE))),1,TRUE)</f>
        <v>#N/A</v>
      </c>
      <c r="AY107" s="91" t="e">
        <f ca="1">VLOOKUP($AG107,INDIRECT(CONCATENATE($CS107,"!",VLOOKUP($CS107,$AG$3:AY$8,AY$2,FALSE))),1,TRUE)</f>
        <v>#N/A</v>
      </c>
      <c r="AZ107" s="91" t="e">
        <f ca="1">VLOOKUP($AG107,INDIRECT(CONCATENATE($CS107,"!",VLOOKUP($CS107,$AG$3:AZ$8,AZ$2,FALSE))),1,TRUE)</f>
        <v>#N/A</v>
      </c>
      <c r="BA107" s="91"/>
      <c r="BB107" s="57">
        <f t="shared" si="144"/>
        <v>1</v>
      </c>
      <c r="BC107" s="53">
        <f t="shared" si="144"/>
        <v>1</v>
      </c>
      <c r="BD107" s="53">
        <f t="shared" si="145"/>
        <v>1</v>
      </c>
      <c r="BE107" s="53">
        <f t="shared" si="145"/>
        <v>1</v>
      </c>
      <c r="BF107" s="53">
        <f t="shared" si="113"/>
        <v>1</v>
      </c>
      <c r="BG107" s="53">
        <f t="shared" si="114"/>
        <v>1</v>
      </c>
      <c r="BH107" s="53">
        <f t="shared" si="115"/>
        <v>1</v>
      </c>
      <c r="BI107" s="53">
        <f t="shared" si="121"/>
        <v>1</v>
      </c>
      <c r="BJ107" s="53">
        <f t="shared" si="121"/>
        <v>1</v>
      </c>
      <c r="BK107" s="53">
        <f t="shared" si="121"/>
        <v>1</v>
      </c>
      <c r="BL107" s="53">
        <f t="shared" si="121"/>
        <v>1</v>
      </c>
      <c r="BM107" s="53">
        <f t="shared" si="121"/>
        <v>1</v>
      </c>
      <c r="BN107" s="53">
        <f t="shared" si="121"/>
        <v>1</v>
      </c>
      <c r="BO107" s="53">
        <f t="shared" si="121"/>
        <v>1</v>
      </c>
      <c r="BP107" s="53">
        <f t="shared" si="121"/>
        <v>1</v>
      </c>
      <c r="BQ107" s="53">
        <f t="shared" si="121"/>
        <v>1</v>
      </c>
      <c r="BR107" s="53">
        <f t="shared" si="121"/>
        <v>1</v>
      </c>
      <c r="BS107" s="53">
        <f t="shared" si="116"/>
        <v>1</v>
      </c>
      <c r="BT107" s="53">
        <f t="shared" si="116"/>
        <v>1</v>
      </c>
      <c r="BV107" s="50" t="e">
        <f>HLOOKUP(AE107,$BB$10:BU107,COUNTIF($AE$7:AE107,"&lt;&gt;"&amp;""),FALSE)</f>
        <v>#N/A</v>
      </c>
      <c r="BW107" s="53">
        <f t="shared" si="117"/>
        <v>1</v>
      </c>
      <c r="BX107" s="50" t="str">
        <f t="shared" si="119"/>
        <v/>
      </c>
      <c r="BY107" s="105" t="str">
        <f ca="1">IF(OR(AE107=$BC$10,AE107=$BE$10,AE107=$BL$10,AE107=$BM$10,AE107=$BN$10),VLOOKUP(BX107,INDIRECT(CONCATENATE(CS107,"!",HLOOKUP(AE107,$CV$10:CZ107,DG107,FALSE))),1,TRUE),"")</f>
        <v/>
      </c>
      <c r="BZ107" s="91" t="e">
        <f t="shared" ca="1" si="129"/>
        <v>#N/A</v>
      </c>
      <c r="CA107" s="91" t="e">
        <f t="shared" ca="1" si="130"/>
        <v>#N/A</v>
      </c>
      <c r="CB107" s="91" t="e">
        <f t="shared" ca="1" si="131"/>
        <v>#N/A</v>
      </c>
      <c r="CC107" s="91" t="e">
        <f t="shared" ca="1" si="132"/>
        <v>#N/A</v>
      </c>
      <c r="CD107" s="91" t="e">
        <f t="shared" ca="1" si="133"/>
        <v>#VALUE!</v>
      </c>
      <c r="CE107" s="58">
        <f>Worksheet!L102</f>
        <v>0</v>
      </c>
      <c r="CF107" s="58">
        <f>Worksheet!M102</f>
        <v>0</v>
      </c>
      <c r="CG107" s="58">
        <f>Worksheet!N102</f>
        <v>0</v>
      </c>
      <c r="CH107" s="58">
        <f>Worksheet!O102</f>
        <v>0</v>
      </c>
      <c r="CI107" s="58">
        <f>Worksheet!P102</f>
        <v>0</v>
      </c>
      <c r="CJ107" s="120" t="e">
        <f t="shared" ca="1" si="134"/>
        <v>#VALUE!</v>
      </c>
      <c r="CK107" s="120" t="e">
        <f t="shared" ca="1" si="135"/>
        <v>#VALUE!</v>
      </c>
      <c r="CL107" s="120" t="e">
        <f t="shared" ca="1" si="136"/>
        <v>#VALUE!</v>
      </c>
      <c r="CM107" s="120" t="e">
        <f t="shared" ca="1" si="137"/>
        <v>#VALUE!</v>
      </c>
      <c r="CN107" s="120" t="e">
        <f t="shared" ca="1" si="138"/>
        <v>#VALUE!</v>
      </c>
      <c r="CO107" s="91" t="e">
        <f t="shared" ca="1" si="139"/>
        <v>#N/A</v>
      </c>
      <c r="CP107" s="92">
        <f>Worksheet!T102</f>
        <v>0</v>
      </c>
      <c r="CQ107" t="str">
        <f t="shared" si="140"/>
        <v>1</v>
      </c>
      <c r="CR107" s="103" t="e">
        <f t="shared" si="141"/>
        <v>#N/A</v>
      </c>
      <c r="CS107" t="str">
        <f t="shared" si="118"/>
        <v>Standard1</v>
      </c>
      <c r="CU107" s="99" t="str">
        <f t="shared" ca="1" si="142"/>
        <v>$B$4:$P$1376</v>
      </c>
      <c r="CV107" s="91" t="str">
        <f>VLOOKUP($CS107,$CU$3:CV$8,2,FALSE)</f>
        <v>$I$230:$I$439</v>
      </c>
      <c r="CW107" s="91" t="str">
        <f>VLOOKUP($CS107,$CU$3:CW$8,3,FALSE)</f>
        <v>$I$471:$I$735</v>
      </c>
      <c r="CX107" s="91" t="str">
        <f>VLOOKUP($CS107,$CU$3:CX$8,4,FALSE)</f>
        <v>$I$736:$I$826</v>
      </c>
      <c r="CY107" s="91" t="str">
        <f>VLOOKUP($CS107,$CU$3:CY$8,5,FALSE)</f>
        <v>$I$827:$I$891</v>
      </c>
      <c r="CZ107" s="91" t="str">
        <f>VLOOKUP($CS107,$CU$3:CZ$8,6,FALSE)</f>
        <v>$I$892:$I$960</v>
      </c>
      <c r="DA107" s="91" t="str">
        <f>VLOOKUP($CS107,$CU$3:DA$8,7,FALSE)</f>
        <v>$I$1055:$I$1066</v>
      </c>
      <c r="DB107" s="91" t="str">
        <f>VLOOKUP($CS107,$CU$3:DB$8,8,FALSE)</f>
        <v>$I$1043:$I$1054</v>
      </c>
      <c r="DC107" s="91" t="str">
        <f>VLOOKUP($CS107,$CU$3:DC$8,8,FALSE)</f>
        <v>$I$1043:$I$1054</v>
      </c>
      <c r="DD107" s="91" t="str">
        <f>VLOOKUP($CS107,$CU$3:DD$8,8,FALSE)</f>
        <v>$I$1043:$I$1054</v>
      </c>
      <c r="DE107" s="91" t="str">
        <f>VLOOKUP($CS107,$CU$3:DE$8,8,FALSE)</f>
        <v>$I$1043:$I$1054</v>
      </c>
      <c r="DF107" s="91" t="str">
        <f>VLOOKUP($CS107,$CU$3:DF$8,8,FALSE)</f>
        <v>$I$1043:$I$1054</v>
      </c>
      <c r="DG107">
        <f>COUNTIF($CV$10:CV107,"&lt;&gt;"&amp;"")</f>
        <v>98</v>
      </c>
      <c r="DI107" t="str">
        <f t="shared" si="143"/>
        <v/>
      </c>
      <c r="DJ107" t="e">
        <f t="shared" ca="1" si="83"/>
        <v>#N/A</v>
      </c>
    </row>
    <row r="108" spans="13:114" x14ac:dyDescent="0.25">
      <c r="M108">
        <f>Worksheet!Y103</f>
        <v>0</v>
      </c>
      <c r="N108">
        <f t="shared" ca="1" si="111"/>
        <v>0</v>
      </c>
      <c r="O108" s="159" t="str">
        <f t="shared" ca="1" si="112"/>
        <v>*</v>
      </c>
      <c r="Q108" s="53" t="e">
        <f t="shared" ca="1" si="122"/>
        <v>#N/A</v>
      </c>
      <c r="R108" t="str">
        <f>IF(Worksheet!J103=$S$2,$S$2,IF(Worksheet!J103=$S$3,$S$3,$S$1))</f>
        <v>5502A</v>
      </c>
      <c r="S108" s="54" t="str">
        <f t="shared" ca="1" si="110"/>
        <v>*</v>
      </c>
      <c r="T108" s="50" t="e">
        <f t="shared" si="123"/>
        <v>#N/A</v>
      </c>
      <c r="U108" s="55">
        <f>IF(Worksheet!V103="%",ABS(Worksheet!AC103),ABS(Worksheet!X103))</f>
        <v>0</v>
      </c>
      <c r="V108" s="121">
        <f>IF(Worksheet!V103="%",Worksheet!AD103,Worksheet!V103)</f>
        <v>0</v>
      </c>
      <c r="W108" s="55" t="str">
        <f>IF(Worksheet!V103="%","",IF(Worksheet!AC103&lt;&gt;"",Worksheet!AC103,""))</f>
        <v/>
      </c>
      <c r="X108" s="55" t="str">
        <f>IF(Worksheet!V103="%","",IF(Worksheet!AD103&lt;&gt;"",Worksheet!AD103,""))</f>
        <v/>
      </c>
      <c r="Y108" s="53" t="str">
        <f t="shared" si="124"/>
        <v/>
      </c>
      <c r="Z108" s="53" t="str">
        <f t="shared" si="80"/>
        <v>0</v>
      </c>
      <c r="AA108" s="53" t="str">
        <f t="shared" si="125"/>
        <v>DC</v>
      </c>
      <c r="AB108" s="53" t="str">
        <f t="shared" si="81"/>
        <v>DC0</v>
      </c>
      <c r="AC108" s="53" t="str">
        <f>IF(Worksheet!I103&lt;&gt;"",Worksheet!I103,"")</f>
        <v/>
      </c>
      <c r="AD108" s="53" t="str">
        <f t="shared" si="126"/>
        <v/>
      </c>
      <c r="AE108" s="104" t="str">
        <f t="shared" si="127"/>
        <v>DC0</v>
      </c>
      <c r="AF108" s="104" t="e">
        <f>HLOOKUP(AE108,$AH$10:BA108,COUNTIF($AE$7:AE108,"&lt;&gt;"&amp;""),FALSE)</f>
        <v>#N/A</v>
      </c>
      <c r="AG108" s="61" t="e">
        <f t="shared" si="128"/>
        <v>#N/A</v>
      </c>
      <c r="AH108" s="91" t="e">
        <f ca="1">VLOOKUP($AG108,INDIRECT(CONCATENATE($CS108,"!",VLOOKUP($CS108,$AG$3:AH$8,AH$2,FALSE))),1,TRUE)</f>
        <v>#N/A</v>
      </c>
      <c r="AI108" s="91" t="e">
        <f ca="1">VLOOKUP($AG108,INDIRECT(CONCATENATE($CS108,"!",VLOOKUP($CS108,$AG$3:AI$8,AI$2,FALSE))),1,TRUE)</f>
        <v>#N/A</v>
      </c>
      <c r="AJ108" s="91" t="e">
        <f ca="1">VLOOKUP($AG108,INDIRECT(CONCATENATE($CS108,"!",VLOOKUP($CS108,$AG$3:AJ$8,AJ$2,FALSE))),1,TRUE)</f>
        <v>#N/A</v>
      </c>
      <c r="AK108" s="91" t="e">
        <f ca="1">VLOOKUP($AG108,INDIRECT(CONCATENATE($CS108,"!",VLOOKUP($CS108,$AG$3:AK$8,AK$2,FALSE))),1,TRUE)</f>
        <v>#N/A</v>
      </c>
      <c r="AL108" s="91" t="e">
        <f ca="1">VLOOKUP($AG108,INDIRECT(CONCATENATE($CS108,"!",VLOOKUP($CS108,$AG$3:AL$8,AL$2,FALSE))),1,TRUE)</f>
        <v>#N/A</v>
      </c>
      <c r="AM108" s="91" t="e">
        <f ca="1">VLOOKUP($AG108,INDIRECT(CONCATENATE($CS108,"!",VLOOKUP($CS108,$AG$3:AM$8,AM$2,FALSE))),1,TRUE)</f>
        <v>#N/A</v>
      </c>
      <c r="AN108" s="91" t="e">
        <f ca="1">VLOOKUP($AG108,INDIRECT(CONCATENATE($CS108,"!",VLOOKUP($CS108,$AG$3:AN$8,AN$2,FALSE))),1,TRUE)</f>
        <v>#N/A</v>
      </c>
      <c r="AO108" s="91" t="e">
        <f ca="1">VLOOKUP($AG108,INDIRECT(CONCATENATE($CS108,"!",VLOOKUP($CS108,$AG$3:AO$8,AO$2,FALSE))),1,TRUE)</f>
        <v>#N/A</v>
      </c>
      <c r="AP108" s="91" t="e">
        <f ca="1">VLOOKUP($AG108,INDIRECT(CONCATENATE($CS108,"!",VLOOKUP($CS108,$AG$3:AP$8,AP$2,FALSE))),1,TRUE)</f>
        <v>#N/A</v>
      </c>
      <c r="AQ108" s="91" t="e">
        <f ca="1">VLOOKUP($AG108,INDIRECT(CONCATENATE($CS108,"!",VLOOKUP($CS108,$AG$3:AQ$8,AQ$2,FALSE))),1,TRUE)</f>
        <v>#N/A</v>
      </c>
      <c r="AR108" s="91" t="e">
        <f ca="1">VLOOKUP($AG108,INDIRECT(CONCATENATE($CS108,"!",VLOOKUP($CS108,$AG$3:AR$8,AR$2,FALSE))),1,TRUE)</f>
        <v>#N/A</v>
      </c>
      <c r="AS108" s="91" t="e">
        <f ca="1">VLOOKUP($AG108,INDIRECT(CONCATENATE($CS108,"!",VLOOKUP($CS108,$AG$3:AS$8,AS$2,FALSE))),1,TRUE)</f>
        <v>#N/A</v>
      </c>
      <c r="AT108" s="91" t="e">
        <f ca="1">VLOOKUP($AG108,INDIRECT(CONCATENATE($CS108,"!",VLOOKUP($CS108,$AG$3:AT$8,AT$2,FALSE))),1,TRUE)</f>
        <v>#N/A</v>
      </c>
      <c r="AU108" s="91" t="e">
        <f ca="1">VLOOKUP($AG108,INDIRECT(CONCATENATE($CS108,"!",VLOOKUP($CS108,$AG$3:AU$8,AU$2,FALSE))),1,TRUE)</f>
        <v>#N/A</v>
      </c>
      <c r="AV108" s="91" t="e">
        <f ca="1">VLOOKUP($AG108,INDIRECT(CONCATENATE($CS108,"!",VLOOKUP($CS108,$AG$3:AV$8,AV$2,FALSE))),1,TRUE)</f>
        <v>#N/A</v>
      </c>
      <c r="AW108" s="91" t="e">
        <f ca="1">VLOOKUP($AG108,INDIRECT(CONCATENATE($CS108,"!",VLOOKUP($CS108,$AG$3:AW$8,AW$2,FALSE))),1,TRUE)</f>
        <v>#N/A</v>
      </c>
      <c r="AX108" s="91" t="e">
        <f ca="1">VLOOKUP($AG108,INDIRECT(CONCATENATE($CS108,"!",VLOOKUP($CS108,$AG$3:AX$8,AX$2,FALSE))),1,TRUE)</f>
        <v>#N/A</v>
      </c>
      <c r="AY108" s="91" t="e">
        <f ca="1">VLOOKUP($AG108,INDIRECT(CONCATENATE($CS108,"!",VLOOKUP($CS108,$AG$3:AY$8,AY$2,FALSE))),1,TRUE)</f>
        <v>#N/A</v>
      </c>
      <c r="AZ108" s="91" t="e">
        <f ca="1">VLOOKUP($AG108,INDIRECT(CONCATENATE($CS108,"!",VLOOKUP($CS108,$AG$3:AZ$8,AZ$2,FALSE))),1,TRUE)</f>
        <v>#N/A</v>
      </c>
      <c r="BA108" s="91"/>
      <c r="BB108" s="57">
        <f t="shared" si="144"/>
        <v>1</v>
      </c>
      <c r="BC108" s="53">
        <f t="shared" si="144"/>
        <v>1</v>
      </c>
      <c r="BD108" s="53">
        <f t="shared" si="145"/>
        <v>1</v>
      </c>
      <c r="BE108" s="53">
        <f t="shared" si="145"/>
        <v>1</v>
      </c>
      <c r="BF108" s="53">
        <f t="shared" si="113"/>
        <v>1</v>
      </c>
      <c r="BG108" s="53">
        <f t="shared" si="114"/>
        <v>1</v>
      </c>
      <c r="BH108" s="53">
        <f t="shared" si="115"/>
        <v>1</v>
      </c>
      <c r="BI108" s="53">
        <f t="shared" si="121"/>
        <v>1</v>
      </c>
      <c r="BJ108" s="53">
        <f t="shared" si="121"/>
        <v>1</v>
      </c>
      <c r="BK108" s="53">
        <f t="shared" si="121"/>
        <v>1</v>
      </c>
      <c r="BL108" s="53">
        <f t="shared" si="121"/>
        <v>1</v>
      </c>
      <c r="BM108" s="53">
        <f t="shared" si="121"/>
        <v>1</v>
      </c>
      <c r="BN108" s="53">
        <f t="shared" si="121"/>
        <v>1</v>
      </c>
      <c r="BO108" s="53">
        <f t="shared" si="121"/>
        <v>1</v>
      </c>
      <c r="BP108" s="53">
        <f t="shared" si="121"/>
        <v>1</v>
      </c>
      <c r="BQ108" s="53">
        <f t="shared" si="121"/>
        <v>1</v>
      </c>
      <c r="BR108" s="53">
        <f t="shared" si="121"/>
        <v>1</v>
      </c>
      <c r="BS108" s="53">
        <f t="shared" si="116"/>
        <v>1</v>
      </c>
      <c r="BT108" s="53">
        <f t="shared" si="116"/>
        <v>1</v>
      </c>
      <c r="BV108" s="50" t="e">
        <f>HLOOKUP(AE108,$BB$10:BU108,COUNTIF($AE$7:AE108,"&lt;&gt;"&amp;""),FALSE)</f>
        <v>#N/A</v>
      </c>
      <c r="BW108" s="53">
        <f t="shared" si="117"/>
        <v>1</v>
      </c>
      <c r="BX108" s="50" t="str">
        <f t="shared" si="119"/>
        <v/>
      </c>
      <c r="BY108" s="105" t="str">
        <f ca="1">IF(OR(AE108=$BC$10,AE108=$BE$10,AE108=$BL$10,AE108=$BM$10,AE108=$BN$10),VLOOKUP(BX108,INDIRECT(CONCATENATE(CS108,"!",HLOOKUP(AE108,$CV$10:CZ108,DG108,FALSE))),1,TRUE),"")</f>
        <v/>
      </c>
      <c r="BZ108" s="91" t="e">
        <f t="shared" ca="1" si="129"/>
        <v>#N/A</v>
      </c>
      <c r="CA108" s="91" t="e">
        <f t="shared" ca="1" si="130"/>
        <v>#N/A</v>
      </c>
      <c r="CB108" s="91" t="e">
        <f t="shared" ca="1" si="131"/>
        <v>#N/A</v>
      </c>
      <c r="CC108" s="91" t="e">
        <f t="shared" ca="1" si="132"/>
        <v>#N/A</v>
      </c>
      <c r="CD108" s="91" t="e">
        <f t="shared" ca="1" si="133"/>
        <v>#VALUE!</v>
      </c>
      <c r="CE108" s="58">
        <f>Worksheet!L103</f>
        <v>0</v>
      </c>
      <c r="CF108" s="58">
        <f>Worksheet!M103</f>
        <v>0</v>
      </c>
      <c r="CG108" s="58">
        <f>Worksheet!N103</f>
        <v>0</v>
      </c>
      <c r="CH108" s="58">
        <f>Worksheet!O103</f>
        <v>0</v>
      </c>
      <c r="CI108" s="58">
        <f>Worksheet!P103</f>
        <v>0</v>
      </c>
      <c r="CJ108" s="120" t="e">
        <f t="shared" ca="1" si="134"/>
        <v>#VALUE!</v>
      </c>
      <c r="CK108" s="120" t="e">
        <f t="shared" ca="1" si="135"/>
        <v>#VALUE!</v>
      </c>
      <c r="CL108" s="120" t="e">
        <f t="shared" ca="1" si="136"/>
        <v>#VALUE!</v>
      </c>
      <c r="CM108" s="120" t="e">
        <f t="shared" ca="1" si="137"/>
        <v>#VALUE!</v>
      </c>
      <c r="CN108" s="120" t="e">
        <f t="shared" ca="1" si="138"/>
        <v>#VALUE!</v>
      </c>
      <c r="CO108" s="91" t="e">
        <f t="shared" ca="1" si="139"/>
        <v>#N/A</v>
      </c>
      <c r="CP108" s="92">
        <f>Worksheet!T103</f>
        <v>0</v>
      </c>
      <c r="CQ108" t="str">
        <f t="shared" si="140"/>
        <v>1</v>
      </c>
      <c r="CR108" s="103" t="e">
        <f t="shared" si="141"/>
        <v>#N/A</v>
      </c>
      <c r="CS108" t="str">
        <f t="shared" si="118"/>
        <v>Standard1</v>
      </c>
      <c r="CU108" s="99" t="str">
        <f t="shared" ca="1" si="142"/>
        <v>$B$4:$P$1376</v>
      </c>
      <c r="CV108" s="91" t="str">
        <f>VLOOKUP($CS108,$CU$3:CV$8,2,FALSE)</f>
        <v>$I$230:$I$439</v>
      </c>
      <c r="CW108" s="91" t="str">
        <f>VLOOKUP($CS108,$CU$3:CW$8,3,FALSE)</f>
        <v>$I$471:$I$735</v>
      </c>
      <c r="CX108" s="91" t="str">
        <f>VLOOKUP($CS108,$CU$3:CX$8,4,FALSE)</f>
        <v>$I$736:$I$826</v>
      </c>
      <c r="CY108" s="91" t="str">
        <f>VLOOKUP($CS108,$CU$3:CY$8,5,FALSE)</f>
        <v>$I$827:$I$891</v>
      </c>
      <c r="CZ108" s="91" t="str">
        <f>VLOOKUP($CS108,$CU$3:CZ$8,6,FALSE)</f>
        <v>$I$892:$I$960</v>
      </c>
      <c r="DA108" s="91" t="str">
        <f>VLOOKUP($CS108,$CU$3:DA$8,7,FALSE)</f>
        <v>$I$1055:$I$1066</v>
      </c>
      <c r="DB108" s="91" t="str">
        <f>VLOOKUP($CS108,$CU$3:DB$8,8,FALSE)</f>
        <v>$I$1043:$I$1054</v>
      </c>
      <c r="DC108" s="91" t="str">
        <f>VLOOKUP($CS108,$CU$3:DC$8,8,FALSE)</f>
        <v>$I$1043:$I$1054</v>
      </c>
      <c r="DD108" s="91" t="str">
        <f>VLOOKUP($CS108,$CU$3:DD$8,8,FALSE)</f>
        <v>$I$1043:$I$1054</v>
      </c>
      <c r="DE108" s="91" t="str">
        <f>VLOOKUP($CS108,$CU$3:DE$8,8,FALSE)</f>
        <v>$I$1043:$I$1054</v>
      </c>
      <c r="DF108" s="91" t="str">
        <f>VLOOKUP($CS108,$CU$3:DF$8,8,FALSE)</f>
        <v>$I$1043:$I$1054</v>
      </c>
      <c r="DG108">
        <f>COUNTIF($CV$10:CV108,"&lt;&gt;"&amp;"")</f>
        <v>99</v>
      </c>
      <c r="DI108" t="str">
        <f t="shared" si="143"/>
        <v/>
      </c>
      <c r="DJ108" t="e">
        <f t="shared" ca="1" si="83"/>
        <v>#N/A</v>
      </c>
    </row>
    <row r="109" spans="13:114" x14ac:dyDescent="0.25">
      <c r="M109">
        <f>Worksheet!Y104</f>
        <v>0</v>
      </c>
      <c r="N109">
        <f t="shared" ca="1" si="111"/>
        <v>0</v>
      </c>
      <c r="O109" s="159" t="str">
        <f t="shared" ca="1" si="112"/>
        <v>*</v>
      </c>
      <c r="Q109" s="53" t="e">
        <f t="shared" ca="1" si="122"/>
        <v>#N/A</v>
      </c>
      <c r="R109" t="str">
        <f>IF(Worksheet!J104=$S$2,$S$2,IF(Worksheet!J104=$S$3,$S$3,$S$1))</f>
        <v>5502A</v>
      </c>
      <c r="S109" s="54" t="str">
        <f t="shared" ca="1" si="110"/>
        <v>*</v>
      </c>
      <c r="T109" s="50" t="e">
        <f t="shared" si="123"/>
        <v>#N/A</v>
      </c>
      <c r="U109" s="55">
        <f>IF(Worksheet!V104="%",ABS(Worksheet!AC104),ABS(Worksheet!X104))</f>
        <v>0</v>
      </c>
      <c r="V109" s="121">
        <f>IF(Worksheet!V104="%",Worksheet!AD104,Worksheet!V104)</f>
        <v>0</v>
      </c>
      <c r="W109" s="55" t="str">
        <f>IF(Worksheet!V104="%","",IF(Worksheet!AC104&lt;&gt;"",Worksheet!AC104,""))</f>
        <v/>
      </c>
      <c r="X109" s="55" t="str">
        <f>IF(Worksheet!V104="%","",IF(Worksheet!AD104&lt;&gt;"",Worksheet!AD104,""))</f>
        <v/>
      </c>
      <c r="Y109" s="53" t="str">
        <f t="shared" si="124"/>
        <v/>
      </c>
      <c r="Z109" s="53" t="str">
        <f t="shared" si="80"/>
        <v>0</v>
      </c>
      <c r="AA109" s="53" t="str">
        <f t="shared" si="125"/>
        <v>DC</v>
      </c>
      <c r="AB109" s="53" t="str">
        <f t="shared" si="81"/>
        <v>DC0</v>
      </c>
      <c r="AC109" s="53" t="str">
        <f>IF(Worksheet!I104&lt;&gt;"",Worksheet!I104,"")</f>
        <v/>
      </c>
      <c r="AD109" s="53" t="str">
        <f t="shared" si="126"/>
        <v/>
      </c>
      <c r="AE109" s="104" t="str">
        <f t="shared" si="127"/>
        <v>DC0</v>
      </c>
      <c r="AF109" s="104" t="e">
        <f>HLOOKUP(AE109,$AH$10:BA109,COUNTIF($AE$7:AE109,"&lt;&gt;"&amp;""),FALSE)</f>
        <v>#N/A</v>
      </c>
      <c r="AG109" s="61" t="e">
        <f t="shared" si="128"/>
        <v>#N/A</v>
      </c>
      <c r="AH109" s="91" t="e">
        <f ca="1">VLOOKUP($AG109,INDIRECT(CONCATENATE($CS109,"!",VLOOKUP($CS109,$AG$3:AH$8,AH$2,FALSE))),1,TRUE)</f>
        <v>#N/A</v>
      </c>
      <c r="AI109" s="91" t="e">
        <f ca="1">VLOOKUP($AG109,INDIRECT(CONCATENATE($CS109,"!",VLOOKUP($CS109,$AG$3:AI$8,AI$2,FALSE))),1,TRUE)</f>
        <v>#N/A</v>
      </c>
      <c r="AJ109" s="91" t="e">
        <f ca="1">VLOOKUP($AG109,INDIRECT(CONCATENATE($CS109,"!",VLOOKUP($CS109,$AG$3:AJ$8,AJ$2,FALSE))),1,TRUE)</f>
        <v>#N/A</v>
      </c>
      <c r="AK109" s="91" t="e">
        <f ca="1">VLOOKUP($AG109,INDIRECT(CONCATENATE($CS109,"!",VLOOKUP($CS109,$AG$3:AK$8,AK$2,FALSE))),1,TRUE)</f>
        <v>#N/A</v>
      </c>
      <c r="AL109" s="91" t="e">
        <f ca="1">VLOOKUP($AG109,INDIRECT(CONCATENATE($CS109,"!",VLOOKUP($CS109,$AG$3:AL$8,AL$2,FALSE))),1,TRUE)</f>
        <v>#N/A</v>
      </c>
      <c r="AM109" s="91" t="e">
        <f ca="1">VLOOKUP($AG109,INDIRECT(CONCATENATE($CS109,"!",VLOOKUP($CS109,$AG$3:AM$8,AM$2,FALSE))),1,TRUE)</f>
        <v>#N/A</v>
      </c>
      <c r="AN109" s="91" t="e">
        <f ca="1">VLOOKUP($AG109,INDIRECT(CONCATENATE($CS109,"!",VLOOKUP($CS109,$AG$3:AN$8,AN$2,FALSE))),1,TRUE)</f>
        <v>#N/A</v>
      </c>
      <c r="AO109" s="91" t="e">
        <f ca="1">VLOOKUP($AG109,INDIRECT(CONCATENATE($CS109,"!",VLOOKUP($CS109,$AG$3:AO$8,AO$2,FALSE))),1,TRUE)</f>
        <v>#N/A</v>
      </c>
      <c r="AP109" s="91" t="e">
        <f ca="1">VLOOKUP($AG109,INDIRECT(CONCATENATE($CS109,"!",VLOOKUP($CS109,$AG$3:AP$8,AP$2,FALSE))),1,TRUE)</f>
        <v>#N/A</v>
      </c>
      <c r="AQ109" s="91" t="e">
        <f ca="1">VLOOKUP($AG109,INDIRECT(CONCATENATE($CS109,"!",VLOOKUP($CS109,$AG$3:AQ$8,AQ$2,FALSE))),1,TRUE)</f>
        <v>#N/A</v>
      </c>
      <c r="AR109" s="91" t="e">
        <f ca="1">VLOOKUP($AG109,INDIRECT(CONCATENATE($CS109,"!",VLOOKUP($CS109,$AG$3:AR$8,AR$2,FALSE))),1,TRUE)</f>
        <v>#N/A</v>
      </c>
      <c r="AS109" s="91" t="e">
        <f ca="1">VLOOKUP($AG109,INDIRECT(CONCATENATE($CS109,"!",VLOOKUP($CS109,$AG$3:AS$8,AS$2,FALSE))),1,TRUE)</f>
        <v>#N/A</v>
      </c>
      <c r="AT109" s="91" t="e">
        <f ca="1">VLOOKUP($AG109,INDIRECT(CONCATENATE($CS109,"!",VLOOKUP($CS109,$AG$3:AT$8,AT$2,FALSE))),1,TRUE)</f>
        <v>#N/A</v>
      </c>
      <c r="AU109" s="91" t="e">
        <f ca="1">VLOOKUP($AG109,INDIRECT(CONCATENATE($CS109,"!",VLOOKUP($CS109,$AG$3:AU$8,AU$2,FALSE))),1,TRUE)</f>
        <v>#N/A</v>
      </c>
      <c r="AV109" s="91" t="e">
        <f ca="1">VLOOKUP($AG109,INDIRECT(CONCATENATE($CS109,"!",VLOOKUP($CS109,$AG$3:AV$8,AV$2,FALSE))),1,TRUE)</f>
        <v>#N/A</v>
      </c>
      <c r="AW109" s="91" t="e">
        <f ca="1">VLOOKUP($AG109,INDIRECT(CONCATENATE($CS109,"!",VLOOKUP($CS109,$AG$3:AW$8,AW$2,FALSE))),1,TRUE)</f>
        <v>#N/A</v>
      </c>
      <c r="AX109" s="91" t="e">
        <f ca="1">VLOOKUP($AG109,INDIRECT(CONCATENATE($CS109,"!",VLOOKUP($CS109,$AG$3:AX$8,AX$2,FALSE))),1,TRUE)</f>
        <v>#N/A</v>
      </c>
      <c r="AY109" s="91" t="e">
        <f ca="1">VLOOKUP($AG109,INDIRECT(CONCATENATE($CS109,"!",VLOOKUP($CS109,$AG$3:AY$8,AY$2,FALSE))),1,TRUE)</f>
        <v>#N/A</v>
      </c>
      <c r="AZ109" s="91" t="e">
        <f ca="1">VLOOKUP($AG109,INDIRECT(CONCATENATE($CS109,"!",VLOOKUP($CS109,$AG$3:AZ$8,AZ$2,FALSE))),1,TRUE)</f>
        <v>#N/A</v>
      </c>
      <c r="BA109" s="91"/>
      <c r="BB109" s="57">
        <f t="shared" si="144"/>
        <v>1</v>
      </c>
      <c r="BC109" s="53">
        <f t="shared" si="144"/>
        <v>1</v>
      </c>
      <c r="BD109" s="53">
        <f t="shared" si="145"/>
        <v>1</v>
      </c>
      <c r="BE109" s="53">
        <f t="shared" si="145"/>
        <v>1</v>
      </c>
      <c r="BF109" s="53">
        <f t="shared" si="113"/>
        <v>1</v>
      </c>
      <c r="BG109" s="53">
        <f t="shared" si="114"/>
        <v>1</v>
      </c>
      <c r="BH109" s="53">
        <f t="shared" si="115"/>
        <v>1</v>
      </c>
      <c r="BI109" s="53">
        <f t="shared" ref="BI109:BR120" si="146">IF($V109="mA",0.001,IF($V109="µA",0.000001,IF($V109="kA",1000,1)))</f>
        <v>1</v>
      </c>
      <c r="BJ109" s="53">
        <f t="shared" si="146"/>
        <v>1</v>
      </c>
      <c r="BK109" s="53">
        <f t="shared" si="146"/>
        <v>1</v>
      </c>
      <c r="BL109" s="53">
        <f t="shared" si="146"/>
        <v>1</v>
      </c>
      <c r="BM109" s="53">
        <f t="shared" si="146"/>
        <v>1</v>
      </c>
      <c r="BN109" s="53">
        <f t="shared" si="146"/>
        <v>1</v>
      </c>
      <c r="BO109" s="53">
        <f t="shared" si="146"/>
        <v>1</v>
      </c>
      <c r="BP109" s="53">
        <f t="shared" si="146"/>
        <v>1</v>
      </c>
      <c r="BQ109" s="53">
        <f t="shared" si="146"/>
        <v>1</v>
      </c>
      <c r="BR109" s="53">
        <f t="shared" si="146"/>
        <v>1</v>
      </c>
      <c r="BS109" s="53">
        <f t="shared" si="116"/>
        <v>1</v>
      </c>
      <c r="BT109" s="53">
        <f t="shared" si="116"/>
        <v>1</v>
      </c>
      <c r="BV109" s="50" t="e">
        <f>HLOOKUP(AE109,$BB$10:BU109,COUNTIF($AE$7:AE109,"&lt;&gt;"&amp;""),FALSE)</f>
        <v>#N/A</v>
      </c>
      <c r="BW109" s="53">
        <f t="shared" si="117"/>
        <v>1</v>
      </c>
      <c r="BX109" s="50" t="str">
        <f t="shared" si="119"/>
        <v/>
      </c>
      <c r="BY109" s="105" t="str">
        <f ca="1">IF(OR(AE109=$BC$10,AE109=$BE$10,AE109=$BL$10,AE109=$BM$10,AE109=$BN$10),VLOOKUP(BX109,INDIRECT(CONCATENATE(CS109,"!",HLOOKUP(AE109,$CV$10:CZ109,DG109,FALSE))),1,TRUE),"")</f>
        <v/>
      </c>
      <c r="BZ109" s="91" t="e">
        <f t="shared" ca="1" si="129"/>
        <v>#N/A</v>
      </c>
      <c r="CA109" s="91" t="e">
        <f t="shared" ca="1" si="130"/>
        <v>#N/A</v>
      </c>
      <c r="CB109" s="91" t="e">
        <f t="shared" ca="1" si="131"/>
        <v>#N/A</v>
      </c>
      <c r="CC109" s="91" t="e">
        <f t="shared" ca="1" si="132"/>
        <v>#N/A</v>
      </c>
      <c r="CD109" s="91" t="e">
        <f t="shared" ca="1" si="133"/>
        <v>#VALUE!</v>
      </c>
      <c r="CE109" s="58">
        <f>Worksheet!L104</f>
        <v>0</v>
      </c>
      <c r="CF109" s="58">
        <f>Worksheet!M104</f>
        <v>0</v>
      </c>
      <c r="CG109" s="58">
        <f>Worksheet!N104</f>
        <v>0</v>
      </c>
      <c r="CH109" s="58">
        <f>Worksheet!O104</f>
        <v>0</v>
      </c>
      <c r="CI109" s="58">
        <f>Worksheet!P104</f>
        <v>0</v>
      </c>
      <c r="CJ109" s="120" t="e">
        <f t="shared" ca="1" si="134"/>
        <v>#VALUE!</v>
      </c>
      <c r="CK109" s="120" t="e">
        <f t="shared" ca="1" si="135"/>
        <v>#VALUE!</v>
      </c>
      <c r="CL109" s="120" t="e">
        <f t="shared" ca="1" si="136"/>
        <v>#VALUE!</v>
      </c>
      <c r="CM109" s="120" t="e">
        <f t="shared" ca="1" si="137"/>
        <v>#VALUE!</v>
      </c>
      <c r="CN109" s="120" t="e">
        <f t="shared" ca="1" si="138"/>
        <v>#VALUE!</v>
      </c>
      <c r="CO109" s="91" t="e">
        <f t="shared" ca="1" si="139"/>
        <v>#N/A</v>
      </c>
      <c r="CP109" s="92">
        <f>Worksheet!T104</f>
        <v>0</v>
      </c>
      <c r="CQ109" t="str">
        <f t="shared" si="140"/>
        <v>1</v>
      </c>
      <c r="CR109" s="103" t="e">
        <f t="shared" si="141"/>
        <v>#N/A</v>
      </c>
      <c r="CS109" t="str">
        <f t="shared" si="118"/>
        <v>Standard1</v>
      </c>
      <c r="CU109" s="99" t="str">
        <f t="shared" ca="1" si="142"/>
        <v>$B$4:$P$1376</v>
      </c>
      <c r="CV109" s="91" t="str">
        <f>VLOOKUP($CS109,$CU$3:CV$8,2,FALSE)</f>
        <v>$I$230:$I$439</v>
      </c>
      <c r="CW109" s="91" t="str">
        <f>VLOOKUP($CS109,$CU$3:CW$8,3,FALSE)</f>
        <v>$I$471:$I$735</v>
      </c>
      <c r="CX109" s="91" t="str">
        <f>VLOOKUP($CS109,$CU$3:CX$8,4,FALSE)</f>
        <v>$I$736:$I$826</v>
      </c>
      <c r="CY109" s="91" t="str">
        <f>VLOOKUP($CS109,$CU$3:CY$8,5,FALSE)</f>
        <v>$I$827:$I$891</v>
      </c>
      <c r="CZ109" s="91" t="str">
        <f>VLOOKUP($CS109,$CU$3:CZ$8,6,FALSE)</f>
        <v>$I$892:$I$960</v>
      </c>
      <c r="DA109" s="91" t="str">
        <f>VLOOKUP($CS109,$CU$3:DA$8,7,FALSE)</f>
        <v>$I$1055:$I$1066</v>
      </c>
      <c r="DB109" s="91" t="str">
        <f>VLOOKUP($CS109,$CU$3:DB$8,8,FALSE)</f>
        <v>$I$1043:$I$1054</v>
      </c>
      <c r="DC109" s="91" t="str">
        <f>VLOOKUP($CS109,$CU$3:DC$8,8,FALSE)</f>
        <v>$I$1043:$I$1054</v>
      </c>
      <c r="DD109" s="91" t="str">
        <f>VLOOKUP($CS109,$CU$3:DD$8,8,FALSE)</f>
        <v>$I$1043:$I$1054</v>
      </c>
      <c r="DE109" s="91" t="str">
        <f>VLOOKUP($CS109,$CU$3:DE$8,8,FALSE)</f>
        <v>$I$1043:$I$1054</v>
      </c>
      <c r="DF109" s="91" t="str">
        <f>VLOOKUP($CS109,$CU$3:DF$8,8,FALSE)</f>
        <v>$I$1043:$I$1054</v>
      </c>
      <c r="DG109">
        <f>COUNTIF($CV$10:CV109,"&lt;&gt;"&amp;"")</f>
        <v>100</v>
      </c>
      <c r="DI109" t="str">
        <f t="shared" si="143"/>
        <v/>
      </c>
      <c r="DJ109" t="e">
        <f t="shared" ca="1" si="83"/>
        <v>#N/A</v>
      </c>
    </row>
    <row r="110" spans="13:114" x14ac:dyDescent="0.25">
      <c r="M110">
        <f>Worksheet!Y105</f>
        <v>0</v>
      </c>
      <c r="N110">
        <f t="shared" ca="1" si="111"/>
        <v>0</v>
      </c>
      <c r="O110" s="159" t="str">
        <f t="shared" ca="1" si="112"/>
        <v>*</v>
      </c>
      <c r="Q110" s="53" t="e">
        <f t="shared" ca="1" si="122"/>
        <v>#N/A</v>
      </c>
      <c r="R110" t="str">
        <f>IF(Worksheet!J105=$S$2,$S$2,IF(Worksheet!J105=$S$3,$S$3,$S$1))</f>
        <v>5502A</v>
      </c>
      <c r="S110" s="54" t="str">
        <f t="shared" ca="1" si="110"/>
        <v>*</v>
      </c>
      <c r="T110" s="50" t="e">
        <f t="shared" si="123"/>
        <v>#N/A</v>
      </c>
      <c r="U110" s="55">
        <f>IF(Worksheet!V105="%",ABS(Worksheet!AC105),ABS(Worksheet!X105))</f>
        <v>0</v>
      </c>
      <c r="V110" s="121">
        <f>IF(Worksheet!V105="%",Worksheet!AD105,Worksheet!V105)</f>
        <v>0</v>
      </c>
      <c r="W110" s="55" t="str">
        <f>IF(Worksheet!V105="%","",IF(Worksheet!AC105&lt;&gt;"",Worksheet!AC105,""))</f>
        <v/>
      </c>
      <c r="X110" s="55" t="str">
        <f>IF(Worksheet!V105="%","",IF(Worksheet!AD105&lt;&gt;"",Worksheet!AD105,""))</f>
        <v/>
      </c>
      <c r="Y110" s="53" t="str">
        <f t="shared" si="124"/>
        <v/>
      </c>
      <c r="Z110" s="53" t="str">
        <f t="shared" ref="Z110:Z120" si="147">IF(RIGHT(V110,1)="Ω","O",IF(RIGHT(V110,2)="°F","FD",IF(RIGHT(V110,2)="°C","CD",RIGHT(V110,1))))</f>
        <v>0</v>
      </c>
      <c r="AA110" s="53" t="str">
        <f t="shared" si="125"/>
        <v>DC</v>
      </c>
      <c r="AB110" s="53" t="str">
        <f t="shared" ref="AB110:AB120" si="148">IF(OR(Z110="CD",Z110="FD",Z110="O",Z110="F"),CONCATENATE(Z110,X110),CONCATENATE(AA110,Z110))</f>
        <v>DC0</v>
      </c>
      <c r="AC110" s="53" t="str">
        <f>IF(Worksheet!I105&lt;&gt;"",Worksheet!I105,"")</f>
        <v/>
      </c>
      <c r="AD110" s="53" t="str">
        <f t="shared" si="126"/>
        <v/>
      </c>
      <c r="AE110" s="104" t="str">
        <f t="shared" si="127"/>
        <v>DC0</v>
      </c>
      <c r="AF110" s="104" t="e">
        <f>HLOOKUP(AE110,$AH$10:BA110,COUNTIF($AE$7:AE110,"&lt;&gt;"&amp;""),FALSE)</f>
        <v>#N/A</v>
      </c>
      <c r="AG110" s="61" t="e">
        <f t="shared" si="128"/>
        <v>#N/A</v>
      </c>
      <c r="AH110" s="91" t="e">
        <f ca="1">VLOOKUP($AG110,INDIRECT(CONCATENATE($CS110,"!",VLOOKUP($CS110,$AG$3:AH$8,AH$2,FALSE))),1,TRUE)</f>
        <v>#N/A</v>
      </c>
      <c r="AI110" s="91" t="e">
        <f ca="1">VLOOKUP($AG110,INDIRECT(CONCATENATE($CS110,"!",VLOOKUP($CS110,$AG$3:AI$8,AI$2,FALSE))),1,TRUE)</f>
        <v>#N/A</v>
      </c>
      <c r="AJ110" s="91" t="e">
        <f ca="1">VLOOKUP($AG110,INDIRECT(CONCATENATE($CS110,"!",VLOOKUP($CS110,$AG$3:AJ$8,AJ$2,FALSE))),1,TRUE)</f>
        <v>#N/A</v>
      </c>
      <c r="AK110" s="91" t="e">
        <f ca="1">VLOOKUP($AG110,INDIRECT(CONCATENATE($CS110,"!",VLOOKUP($CS110,$AG$3:AK$8,AK$2,FALSE))),1,TRUE)</f>
        <v>#N/A</v>
      </c>
      <c r="AL110" s="91" t="e">
        <f ca="1">VLOOKUP($AG110,INDIRECT(CONCATENATE($CS110,"!",VLOOKUP($CS110,$AG$3:AL$8,AL$2,FALSE))),1,TRUE)</f>
        <v>#N/A</v>
      </c>
      <c r="AM110" s="91" t="e">
        <f ca="1">VLOOKUP($AG110,INDIRECT(CONCATENATE($CS110,"!",VLOOKUP($CS110,$AG$3:AM$8,AM$2,FALSE))),1,TRUE)</f>
        <v>#N/A</v>
      </c>
      <c r="AN110" s="91" t="e">
        <f ca="1">VLOOKUP($AG110,INDIRECT(CONCATENATE($CS110,"!",VLOOKUP($CS110,$AG$3:AN$8,AN$2,FALSE))),1,TRUE)</f>
        <v>#N/A</v>
      </c>
      <c r="AO110" s="91" t="e">
        <f ca="1">VLOOKUP($AG110,INDIRECT(CONCATENATE($CS110,"!",VLOOKUP($CS110,$AG$3:AO$8,AO$2,FALSE))),1,TRUE)</f>
        <v>#N/A</v>
      </c>
      <c r="AP110" s="91" t="e">
        <f ca="1">VLOOKUP($AG110,INDIRECT(CONCATENATE($CS110,"!",VLOOKUP($CS110,$AG$3:AP$8,AP$2,FALSE))),1,TRUE)</f>
        <v>#N/A</v>
      </c>
      <c r="AQ110" s="91" t="e">
        <f ca="1">VLOOKUP($AG110,INDIRECT(CONCATENATE($CS110,"!",VLOOKUP($CS110,$AG$3:AQ$8,AQ$2,FALSE))),1,TRUE)</f>
        <v>#N/A</v>
      </c>
      <c r="AR110" s="91" t="e">
        <f ca="1">VLOOKUP($AG110,INDIRECT(CONCATENATE($CS110,"!",VLOOKUP($CS110,$AG$3:AR$8,AR$2,FALSE))),1,TRUE)</f>
        <v>#N/A</v>
      </c>
      <c r="AS110" s="91" t="e">
        <f ca="1">VLOOKUP($AG110,INDIRECT(CONCATENATE($CS110,"!",VLOOKUP($CS110,$AG$3:AS$8,AS$2,FALSE))),1,TRUE)</f>
        <v>#N/A</v>
      </c>
      <c r="AT110" s="91" t="e">
        <f ca="1">VLOOKUP($AG110,INDIRECT(CONCATENATE($CS110,"!",VLOOKUP($CS110,$AG$3:AT$8,AT$2,FALSE))),1,TRUE)</f>
        <v>#N/A</v>
      </c>
      <c r="AU110" s="91" t="e">
        <f ca="1">VLOOKUP($AG110,INDIRECT(CONCATENATE($CS110,"!",VLOOKUP($CS110,$AG$3:AU$8,AU$2,FALSE))),1,TRUE)</f>
        <v>#N/A</v>
      </c>
      <c r="AV110" s="91" t="e">
        <f ca="1">VLOOKUP($AG110,INDIRECT(CONCATENATE($CS110,"!",VLOOKUP($CS110,$AG$3:AV$8,AV$2,FALSE))),1,TRUE)</f>
        <v>#N/A</v>
      </c>
      <c r="AW110" s="91" t="e">
        <f ca="1">VLOOKUP($AG110,INDIRECT(CONCATENATE($CS110,"!",VLOOKUP($CS110,$AG$3:AW$8,AW$2,FALSE))),1,TRUE)</f>
        <v>#N/A</v>
      </c>
      <c r="AX110" s="91" t="e">
        <f ca="1">VLOOKUP($AG110,INDIRECT(CONCATENATE($CS110,"!",VLOOKUP($CS110,$AG$3:AX$8,AX$2,FALSE))),1,TRUE)</f>
        <v>#N/A</v>
      </c>
      <c r="AY110" s="91" t="e">
        <f ca="1">VLOOKUP($AG110,INDIRECT(CONCATENATE($CS110,"!",VLOOKUP($CS110,$AG$3:AY$8,AY$2,FALSE))),1,TRUE)</f>
        <v>#N/A</v>
      </c>
      <c r="AZ110" s="91" t="e">
        <f ca="1">VLOOKUP($AG110,INDIRECT(CONCATENATE($CS110,"!",VLOOKUP($CS110,$AG$3:AZ$8,AZ$2,FALSE))),1,TRUE)</f>
        <v>#N/A</v>
      </c>
      <c r="BA110" s="91"/>
      <c r="BB110" s="57">
        <f t="shared" si="144"/>
        <v>1</v>
      </c>
      <c r="BC110" s="53">
        <f t="shared" si="144"/>
        <v>1</v>
      </c>
      <c r="BD110" s="53">
        <f t="shared" si="145"/>
        <v>1</v>
      </c>
      <c r="BE110" s="53">
        <f t="shared" si="145"/>
        <v>1</v>
      </c>
      <c r="BF110" s="53">
        <f t="shared" si="113"/>
        <v>1</v>
      </c>
      <c r="BG110" s="53">
        <f t="shared" si="114"/>
        <v>1</v>
      </c>
      <c r="BH110" s="53">
        <f t="shared" si="115"/>
        <v>1</v>
      </c>
      <c r="BI110" s="53">
        <f t="shared" si="146"/>
        <v>1</v>
      </c>
      <c r="BJ110" s="53">
        <f t="shared" si="146"/>
        <v>1</v>
      </c>
      <c r="BK110" s="53">
        <f t="shared" si="146"/>
        <v>1</v>
      </c>
      <c r="BL110" s="53">
        <f t="shared" si="146"/>
        <v>1</v>
      </c>
      <c r="BM110" s="53">
        <f t="shared" si="146"/>
        <v>1</v>
      </c>
      <c r="BN110" s="53">
        <f t="shared" si="146"/>
        <v>1</v>
      </c>
      <c r="BO110" s="53">
        <f t="shared" si="146"/>
        <v>1</v>
      </c>
      <c r="BP110" s="53">
        <f t="shared" si="146"/>
        <v>1</v>
      </c>
      <c r="BQ110" s="53">
        <f t="shared" si="146"/>
        <v>1</v>
      </c>
      <c r="BR110" s="53">
        <f t="shared" si="146"/>
        <v>1</v>
      </c>
      <c r="BS110" s="53">
        <f t="shared" si="116"/>
        <v>1</v>
      </c>
      <c r="BT110" s="53">
        <f t="shared" si="116"/>
        <v>1</v>
      </c>
      <c r="BV110" s="50" t="e">
        <f>HLOOKUP(AE110,$BB$10:BU110,COUNTIF($AE$7:AE110,"&lt;&gt;"&amp;""),FALSE)</f>
        <v>#N/A</v>
      </c>
      <c r="BW110" s="53">
        <f t="shared" si="117"/>
        <v>1</v>
      </c>
      <c r="BX110" s="50" t="str">
        <f t="shared" si="119"/>
        <v/>
      </c>
      <c r="BY110" s="105" t="str">
        <f ca="1">IF(OR(AE110=$BC$10,AE110=$BE$10,AE110=$BL$10,AE110=$BM$10,AE110=$BN$10),VLOOKUP(BX110,INDIRECT(CONCATENATE(CS110,"!",HLOOKUP(AE110,$CV$10:CZ110,DG110,FALSE))),1,TRUE),"")</f>
        <v/>
      </c>
      <c r="BZ110" s="91" t="e">
        <f t="shared" ca="1" si="129"/>
        <v>#N/A</v>
      </c>
      <c r="CA110" s="91" t="e">
        <f t="shared" ca="1" si="130"/>
        <v>#N/A</v>
      </c>
      <c r="CB110" s="91" t="e">
        <f t="shared" ca="1" si="131"/>
        <v>#N/A</v>
      </c>
      <c r="CC110" s="91" t="e">
        <f t="shared" ca="1" si="132"/>
        <v>#N/A</v>
      </c>
      <c r="CD110" s="91" t="e">
        <f t="shared" ca="1" si="133"/>
        <v>#VALUE!</v>
      </c>
      <c r="CE110" s="58">
        <f>Worksheet!L105</f>
        <v>0</v>
      </c>
      <c r="CF110" s="58">
        <f>Worksheet!M105</f>
        <v>0</v>
      </c>
      <c r="CG110" s="58">
        <f>Worksheet!N105</f>
        <v>0</v>
      </c>
      <c r="CH110" s="58">
        <f>Worksheet!O105</f>
        <v>0</v>
      </c>
      <c r="CI110" s="58">
        <f>Worksheet!P105</f>
        <v>0</v>
      </c>
      <c r="CJ110" s="120" t="e">
        <f t="shared" ca="1" si="134"/>
        <v>#VALUE!</v>
      </c>
      <c r="CK110" s="120" t="e">
        <f t="shared" ca="1" si="135"/>
        <v>#VALUE!</v>
      </c>
      <c r="CL110" s="120" t="e">
        <f t="shared" ca="1" si="136"/>
        <v>#VALUE!</v>
      </c>
      <c r="CM110" s="120" t="e">
        <f t="shared" ca="1" si="137"/>
        <v>#VALUE!</v>
      </c>
      <c r="CN110" s="120" t="e">
        <f t="shared" ca="1" si="138"/>
        <v>#VALUE!</v>
      </c>
      <c r="CO110" s="91" t="e">
        <f t="shared" ca="1" si="139"/>
        <v>#N/A</v>
      </c>
      <c r="CP110" s="92">
        <f>Worksheet!T105</f>
        <v>0</v>
      </c>
      <c r="CQ110" t="str">
        <f t="shared" si="140"/>
        <v>1</v>
      </c>
      <c r="CR110" s="103" t="e">
        <f t="shared" si="141"/>
        <v>#N/A</v>
      </c>
      <c r="CS110" t="str">
        <f t="shared" si="118"/>
        <v>Standard1</v>
      </c>
      <c r="CU110" s="99" t="str">
        <f t="shared" ca="1" si="142"/>
        <v>$B$4:$P$1376</v>
      </c>
      <c r="CV110" s="91" t="str">
        <f>VLOOKUP($CS110,$CU$3:CV$8,2,FALSE)</f>
        <v>$I$230:$I$439</v>
      </c>
      <c r="CW110" s="91" t="str">
        <f>VLOOKUP($CS110,$CU$3:CW$8,3,FALSE)</f>
        <v>$I$471:$I$735</v>
      </c>
      <c r="CX110" s="91" t="str">
        <f>VLOOKUP($CS110,$CU$3:CX$8,4,FALSE)</f>
        <v>$I$736:$I$826</v>
      </c>
      <c r="CY110" s="91" t="str">
        <f>VLOOKUP($CS110,$CU$3:CY$8,5,FALSE)</f>
        <v>$I$827:$I$891</v>
      </c>
      <c r="CZ110" s="91" t="str">
        <f>VLOOKUP($CS110,$CU$3:CZ$8,6,FALSE)</f>
        <v>$I$892:$I$960</v>
      </c>
      <c r="DA110" s="91" t="str">
        <f>VLOOKUP($CS110,$CU$3:DA$8,7,FALSE)</f>
        <v>$I$1055:$I$1066</v>
      </c>
      <c r="DB110" s="91" t="str">
        <f>VLOOKUP($CS110,$CU$3:DB$8,8,FALSE)</f>
        <v>$I$1043:$I$1054</v>
      </c>
      <c r="DC110" s="91" t="str">
        <f>VLOOKUP($CS110,$CU$3:DC$8,8,FALSE)</f>
        <v>$I$1043:$I$1054</v>
      </c>
      <c r="DD110" s="91" t="str">
        <f>VLOOKUP($CS110,$CU$3:DD$8,8,FALSE)</f>
        <v>$I$1043:$I$1054</v>
      </c>
      <c r="DE110" s="91" t="str">
        <f>VLOOKUP($CS110,$CU$3:DE$8,8,FALSE)</f>
        <v>$I$1043:$I$1054</v>
      </c>
      <c r="DF110" s="91" t="str">
        <f>VLOOKUP($CS110,$CU$3:DF$8,8,FALSE)</f>
        <v>$I$1043:$I$1054</v>
      </c>
      <c r="DG110">
        <f>COUNTIF($CV$10:CV110,"&lt;&gt;"&amp;"")</f>
        <v>101</v>
      </c>
      <c r="DI110" t="str">
        <f t="shared" si="143"/>
        <v/>
      </c>
      <c r="DJ110" t="e">
        <f t="shared" ca="1" si="83"/>
        <v>#N/A</v>
      </c>
    </row>
    <row r="111" spans="13:114" x14ac:dyDescent="0.25">
      <c r="M111">
        <f>Worksheet!Y106</f>
        <v>0</v>
      </c>
      <c r="N111">
        <f t="shared" ca="1" si="111"/>
        <v>0</v>
      </c>
      <c r="O111" s="159" t="str">
        <f t="shared" ca="1" si="112"/>
        <v>*</v>
      </c>
      <c r="Q111" s="53" t="e">
        <f t="shared" ca="1" si="122"/>
        <v>#N/A</v>
      </c>
      <c r="R111" t="str">
        <f>IF(Worksheet!J106=$S$2,$S$2,IF(Worksheet!J106=$S$3,$S$3,$S$1))</f>
        <v>5502A</v>
      </c>
      <c r="S111" s="54" t="str">
        <f t="shared" ca="1" si="110"/>
        <v>*</v>
      </c>
      <c r="T111" s="50" t="e">
        <f t="shared" si="123"/>
        <v>#N/A</v>
      </c>
      <c r="U111" s="55">
        <f>IF(Worksheet!V106="%",ABS(Worksheet!AC106),ABS(Worksheet!X106))</f>
        <v>0</v>
      </c>
      <c r="V111" s="121">
        <f>IF(Worksheet!V106="%",Worksheet!AD106,Worksheet!V106)</f>
        <v>0</v>
      </c>
      <c r="W111" s="55" t="str">
        <f>IF(Worksheet!V106="%","",IF(Worksheet!AC106&lt;&gt;"",Worksheet!AC106,""))</f>
        <v/>
      </c>
      <c r="X111" s="55" t="str">
        <f>IF(Worksheet!V106="%","",IF(Worksheet!AD106&lt;&gt;"",Worksheet!AD106,""))</f>
        <v/>
      </c>
      <c r="Y111" s="53" t="str">
        <f t="shared" si="124"/>
        <v/>
      </c>
      <c r="Z111" s="53" t="str">
        <f t="shared" si="147"/>
        <v>0</v>
      </c>
      <c r="AA111" s="53" t="str">
        <f t="shared" si="125"/>
        <v>DC</v>
      </c>
      <c r="AB111" s="53" t="str">
        <f t="shared" si="148"/>
        <v>DC0</v>
      </c>
      <c r="AC111" s="53" t="str">
        <f>IF(Worksheet!I106&lt;&gt;"",Worksheet!I106,"")</f>
        <v/>
      </c>
      <c r="AD111" s="53" t="str">
        <f t="shared" si="126"/>
        <v/>
      </c>
      <c r="AE111" s="104" t="str">
        <f t="shared" si="127"/>
        <v>DC0</v>
      </c>
      <c r="AF111" s="104" t="e">
        <f>HLOOKUP(AE111,$AH$10:BA111,COUNTIF($AE$7:AE111,"&lt;&gt;"&amp;""),FALSE)</f>
        <v>#N/A</v>
      </c>
      <c r="AG111" s="61" t="e">
        <f t="shared" si="128"/>
        <v>#N/A</v>
      </c>
      <c r="AH111" s="91" t="e">
        <f ca="1">VLOOKUP($AG111,INDIRECT(CONCATENATE($CS111,"!",VLOOKUP($CS111,$AG$3:AH$8,AH$2,FALSE))),1,TRUE)</f>
        <v>#N/A</v>
      </c>
      <c r="AI111" s="91" t="e">
        <f ca="1">VLOOKUP($AG111,INDIRECT(CONCATENATE($CS111,"!",VLOOKUP($CS111,$AG$3:AI$8,AI$2,FALSE))),1,TRUE)</f>
        <v>#N/A</v>
      </c>
      <c r="AJ111" s="91" t="e">
        <f ca="1">VLOOKUP($AG111,INDIRECT(CONCATENATE($CS111,"!",VLOOKUP($CS111,$AG$3:AJ$8,AJ$2,FALSE))),1,TRUE)</f>
        <v>#N/A</v>
      </c>
      <c r="AK111" s="91" t="e">
        <f ca="1">VLOOKUP($AG111,INDIRECT(CONCATENATE($CS111,"!",VLOOKUP($CS111,$AG$3:AK$8,AK$2,FALSE))),1,TRUE)</f>
        <v>#N/A</v>
      </c>
      <c r="AL111" s="91" t="e">
        <f ca="1">VLOOKUP($AG111,INDIRECT(CONCATENATE($CS111,"!",VLOOKUP($CS111,$AG$3:AL$8,AL$2,FALSE))),1,TRUE)</f>
        <v>#N/A</v>
      </c>
      <c r="AM111" s="91" t="e">
        <f ca="1">VLOOKUP($AG111,INDIRECT(CONCATENATE($CS111,"!",VLOOKUP($CS111,$AG$3:AM$8,AM$2,FALSE))),1,TRUE)</f>
        <v>#N/A</v>
      </c>
      <c r="AN111" s="91" t="e">
        <f ca="1">VLOOKUP($AG111,INDIRECT(CONCATENATE($CS111,"!",VLOOKUP($CS111,$AG$3:AN$8,AN$2,FALSE))),1,TRUE)</f>
        <v>#N/A</v>
      </c>
      <c r="AO111" s="91" t="e">
        <f ca="1">VLOOKUP($AG111,INDIRECT(CONCATENATE($CS111,"!",VLOOKUP($CS111,$AG$3:AO$8,AO$2,FALSE))),1,TRUE)</f>
        <v>#N/A</v>
      </c>
      <c r="AP111" s="91" t="e">
        <f ca="1">VLOOKUP($AG111,INDIRECT(CONCATENATE($CS111,"!",VLOOKUP($CS111,$AG$3:AP$8,AP$2,FALSE))),1,TRUE)</f>
        <v>#N/A</v>
      </c>
      <c r="AQ111" s="91" t="e">
        <f ca="1">VLOOKUP($AG111,INDIRECT(CONCATENATE($CS111,"!",VLOOKUP($CS111,$AG$3:AQ$8,AQ$2,FALSE))),1,TRUE)</f>
        <v>#N/A</v>
      </c>
      <c r="AR111" s="91" t="e">
        <f ca="1">VLOOKUP($AG111,INDIRECT(CONCATENATE($CS111,"!",VLOOKUP($CS111,$AG$3:AR$8,AR$2,FALSE))),1,TRUE)</f>
        <v>#N/A</v>
      </c>
      <c r="AS111" s="91" t="e">
        <f ca="1">VLOOKUP($AG111,INDIRECT(CONCATENATE($CS111,"!",VLOOKUP($CS111,$AG$3:AS$8,AS$2,FALSE))),1,TRUE)</f>
        <v>#N/A</v>
      </c>
      <c r="AT111" s="91" t="e">
        <f ca="1">VLOOKUP($AG111,INDIRECT(CONCATENATE($CS111,"!",VLOOKUP($CS111,$AG$3:AT$8,AT$2,FALSE))),1,TRUE)</f>
        <v>#N/A</v>
      </c>
      <c r="AU111" s="91" t="e">
        <f ca="1">VLOOKUP($AG111,INDIRECT(CONCATENATE($CS111,"!",VLOOKUP($CS111,$AG$3:AU$8,AU$2,FALSE))),1,TRUE)</f>
        <v>#N/A</v>
      </c>
      <c r="AV111" s="91" t="e">
        <f ca="1">VLOOKUP($AG111,INDIRECT(CONCATENATE($CS111,"!",VLOOKUP($CS111,$AG$3:AV$8,AV$2,FALSE))),1,TRUE)</f>
        <v>#N/A</v>
      </c>
      <c r="AW111" s="91" t="e">
        <f ca="1">VLOOKUP($AG111,INDIRECT(CONCATENATE($CS111,"!",VLOOKUP($CS111,$AG$3:AW$8,AW$2,FALSE))),1,TRUE)</f>
        <v>#N/A</v>
      </c>
      <c r="AX111" s="91" t="e">
        <f ca="1">VLOOKUP($AG111,INDIRECT(CONCATENATE($CS111,"!",VLOOKUP($CS111,$AG$3:AX$8,AX$2,FALSE))),1,TRUE)</f>
        <v>#N/A</v>
      </c>
      <c r="AY111" s="91" t="e">
        <f ca="1">VLOOKUP($AG111,INDIRECT(CONCATENATE($CS111,"!",VLOOKUP($CS111,$AG$3:AY$8,AY$2,FALSE))),1,TRUE)</f>
        <v>#N/A</v>
      </c>
      <c r="AZ111" s="91" t="e">
        <f ca="1">VLOOKUP($AG111,INDIRECT(CONCATENATE($CS111,"!",VLOOKUP($CS111,$AG$3:AZ$8,AZ$2,FALSE))),1,TRUE)</f>
        <v>#N/A</v>
      </c>
      <c r="BA111" s="91"/>
      <c r="BB111" s="57">
        <f t="shared" si="144"/>
        <v>1</v>
      </c>
      <c r="BC111" s="53">
        <f t="shared" si="144"/>
        <v>1</v>
      </c>
      <c r="BD111" s="53">
        <f t="shared" si="145"/>
        <v>1</v>
      </c>
      <c r="BE111" s="53">
        <f t="shared" si="145"/>
        <v>1</v>
      </c>
      <c r="BF111" s="53">
        <f t="shared" si="113"/>
        <v>1</v>
      </c>
      <c r="BG111" s="53">
        <f t="shared" si="114"/>
        <v>1</v>
      </c>
      <c r="BH111" s="53">
        <f t="shared" si="115"/>
        <v>1</v>
      </c>
      <c r="BI111" s="53">
        <f t="shared" si="146"/>
        <v>1</v>
      </c>
      <c r="BJ111" s="53">
        <f t="shared" si="146"/>
        <v>1</v>
      </c>
      <c r="BK111" s="53">
        <f t="shared" si="146"/>
        <v>1</v>
      </c>
      <c r="BL111" s="53">
        <f t="shared" si="146"/>
        <v>1</v>
      </c>
      <c r="BM111" s="53">
        <f t="shared" si="146"/>
        <v>1</v>
      </c>
      <c r="BN111" s="53">
        <f t="shared" si="146"/>
        <v>1</v>
      </c>
      <c r="BO111" s="53">
        <f t="shared" si="146"/>
        <v>1</v>
      </c>
      <c r="BP111" s="53">
        <f t="shared" si="146"/>
        <v>1</v>
      </c>
      <c r="BQ111" s="53">
        <f t="shared" si="146"/>
        <v>1</v>
      </c>
      <c r="BR111" s="53">
        <f t="shared" si="146"/>
        <v>1</v>
      </c>
      <c r="BS111" s="53">
        <f t="shared" si="116"/>
        <v>1</v>
      </c>
      <c r="BT111" s="53">
        <f t="shared" si="116"/>
        <v>1</v>
      </c>
      <c r="BV111" s="50" t="e">
        <f>HLOOKUP(AE111,$BB$10:BU111,COUNTIF($AE$7:AE111,"&lt;&gt;"&amp;""),FALSE)</f>
        <v>#N/A</v>
      </c>
      <c r="BW111" s="53">
        <f t="shared" si="117"/>
        <v>1</v>
      </c>
      <c r="BX111" s="50" t="str">
        <f t="shared" si="119"/>
        <v/>
      </c>
      <c r="BY111" s="105" t="str">
        <f ca="1">IF(OR(AE111=$BC$10,AE111=$BE$10,AE111=$BL$10,AE111=$BM$10,AE111=$BN$10),VLOOKUP(BX111,INDIRECT(CONCATENATE(CS111,"!",HLOOKUP(AE111,$CV$10:CZ111,DG111,FALSE))),1,TRUE),"")</f>
        <v/>
      </c>
      <c r="BZ111" s="91" t="e">
        <f t="shared" ca="1" si="129"/>
        <v>#N/A</v>
      </c>
      <c r="CA111" s="91" t="e">
        <f t="shared" ca="1" si="130"/>
        <v>#N/A</v>
      </c>
      <c r="CB111" s="91" t="e">
        <f t="shared" ca="1" si="131"/>
        <v>#N/A</v>
      </c>
      <c r="CC111" s="91" t="e">
        <f t="shared" ca="1" si="132"/>
        <v>#N/A</v>
      </c>
      <c r="CD111" s="91" t="e">
        <f t="shared" ca="1" si="133"/>
        <v>#VALUE!</v>
      </c>
      <c r="CE111" s="58">
        <f>Worksheet!L106</f>
        <v>0</v>
      </c>
      <c r="CF111" s="58">
        <f>Worksheet!M106</f>
        <v>0</v>
      </c>
      <c r="CG111" s="58">
        <f>Worksheet!N106</f>
        <v>0</v>
      </c>
      <c r="CH111" s="58">
        <f>Worksheet!O106</f>
        <v>0</v>
      </c>
      <c r="CI111" s="58">
        <f>Worksheet!P106</f>
        <v>0</v>
      </c>
      <c r="CJ111" s="120" t="e">
        <f t="shared" ca="1" si="134"/>
        <v>#VALUE!</v>
      </c>
      <c r="CK111" s="120" t="e">
        <f t="shared" ca="1" si="135"/>
        <v>#VALUE!</v>
      </c>
      <c r="CL111" s="120" t="e">
        <f t="shared" ca="1" si="136"/>
        <v>#VALUE!</v>
      </c>
      <c r="CM111" s="120" t="e">
        <f t="shared" ca="1" si="137"/>
        <v>#VALUE!</v>
      </c>
      <c r="CN111" s="120" t="e">
        <f t="shared" ca="1" si="138"/>
        <v>#VALUE!</v>
      </c>
      <c r="CO111" s="91" t="e">
        <f t="shared" ca="1" si="139"/>
        <v>#N/A</v>
      </c>
      <c r="CP111" s="92">
        <f>Worksheet!T106</f>
        <v>0</v>
      </c>
      <c r="CQ111" t="str">
        <f t="shared" si="140"/>
        <v>1</v>
      </c>
      <c r="CR111" s="103" t="e">
        <f t="shared" si="141"/>
        <v>#N/A</v>
      </c>
      <c r="CS111" t="str">
        <f t="shared" si="118"/>
        <v>Standard1</v>
      </c>
      <c r="CU111" s="99" t="str">
        <f t="shared" ca="1" si="142"/>
        <v>$B$4:$P$1376</v>
      </c>
      <c r="CV111" s="91" t="str">
        <f>VLOOKUP($CS111,$CU$3:CV$8,2,FALSE)</f>
        <v>$I$230:$I$439</v>
      </c>
      <c r="CW111" s="91" t="str">
        <f>VLOOKUP($CS111,$CU$3:CW$8,3,FALSE)</f>
        <v>$I$471:$I$735</v>
      </c>
      <c r="CX111" s="91" t="str">
        <f>VLOOKUP($CS111,$CU$3:CX$8,4,FALSE)</f>
        <v>$I$736:$I$826</v>
      </c>
      <c r="CY111" s="91" t="str">
        <f>VLOOKUP($CS111,$CU$3:CY$8,5,FALSE)</f>
        <v>$I$827:$I$891</v>
      </c>
      <c r="CZ111" s="91" t="str">
        <f>VLOOKUP($CS111,$CU$3:CZ$8,6,FALSE)</f>
        <v>$I$892:$I$960</v>
      </c>
      <c r="DA111" s="91" t="str">
        <f>VLOOKUP($CS111,$CU$3:DA$8,7,FALSE)</f>
        <v>$I$1055:$I$1066</v>
      </c>
      <c r="DB111" s="91" t="str">
        <f>VLOOKUP($CS111,$CU$3:DB$8,8,FALSE)</f>
        <v>$I$1043:$I$1054</v>
      </c>
      <c r="DC111" s="91" t="str">
        <f>VLOOKUP($CS111,$CU$3:DC$8,8,FALSE)</f>
        <v>$I$1043:$I$1054</v>
      </c>
      <c r="DD111" s="91" t="str">
        <f>VLOOKUP($CS111,$CU$3:DD$8,8,FALSE)</f>
        <v>$I$1043:$I$1054</v>
      </c>
      <c r="DE111" s="91" t="str">
        <f>VLOOKUP($CS111,$CU$3:DE$8,8,FALSE)</f>
        <v>$I$1043:$I$1054</v>
      </c>
      <c r="DF111" s="91" t="str">
        <f>VLOOKUP($CS111,$CU$3:DF$8,8,FALSE)</f>
        <v>$I$1043:$I$1054</v>
      </c>
      <c r="DG111">
        <f>COUNTIF($CV$10:CV111,"&lt;&gt;"&amp;"")</f>
        <v>102</v>
      </c>
      <c r="DI111" t="str">
        <f t="shared" si="143"/>
        <v/>
      </c>
      <c r="DJ111" t="e">
        <f t="shared" ca="1" si="83"/>
        <v>#N/A</v>
      </c>
    </row>
    <row r="112" spans="13:114" x14ac:dyDescent="0.25">
      <c r="M112">
        <f>Worksheet!Y107</f>
        <v>0</v>
      </c>
      <c r="N112">
        <f t="shared" ca="1" si="111"/>
        <v>0</v>
      </c>
      <c r="O112" s="159" t="str">
        <f t="shared" ca="1" si="112"/>
        <v>*</v>
      </c>
      <c r="Q112" s="53" t="e">
        <f t="shared" ca="1" si="122"/>
        <v>#N/A</v>
      </c>
      <c r="R112" t="str">
        <f>IF(Worksheet!J107=$S$2,$S$2,IF(Worksheet!J107=$S$3,$S$3,$S$1))</f>
        <v>5502A</v>
      </c>
      <c r="S112" s="54" t="str">
        <f t="shared" ca="1" si="110"/>
        <v>*</v>
      </c>
      <c r="T112" s="50" t="e">
        <f t="shared" si="123"/>
        <v>#N/A</v>
      </c>
      <c r="U112" s="55">
        <f>IF(Worksheet!V107="%",ABS(Worksheet!AC107),ABS(Worksheet!X107))</f>
        <v>0</v>
      </c>
      <c r="V112" s="121">
        <f>IF(Worksheet!V107="%",Worksheet!AD107,Worksheet!V107)</f>
        <v>0</v>
      </c>
      <c r="W112" s="55" t="str">
        <f>IF(Worksheet!V107="%","",IF(Worksheet!AC107&lt;&gt;"",Worksheet!AC107,""))</f>
        <v/>
      </c>
      <c r="X112" s="55" t="str">
        <f>IF(Worksheet!V107="%","",IF(Worksheet!AD107&lt;&gt;"",Worksheet!AD107,""))</f>
        <v/>
      </c>
      <c r="Y112" s="53" t="str">
        <f t="shared" si="124"/>
        <v/>
      </c>
      <c r="Z112" s="53" t="str">
        <f t="shared" si="147"/>
        <v>0</v>
      </c>
      <c r="AA112" s="53" t="str">
        <f t="shared" si="125"/>
        <v>DC</v>
      </c>
      <c r="AB112" s="53" t="str">
        <f t="shared" si="148"/>
        <v>DC0</v>
      </c>
      <c r="AC112" s="53" t="str">
        <f>IF(Worksheet!I107&lt;&gt;"",Worksheet!I107,"")</f>
        <v/>
      </c>
      <c r="AD112" s="53" t="str">
        <f t="shared" si="126"/>
        <v/>
      </c>
      <c r="AE112" s="104" t="str">
        <f t="shared" si="127"/>
        <v>DC0</v>
      </c>
      <c r="AF112" s="104" t="e">
        <f>HLOOKUP(AE112,$AH$10:BA112,COUNTIF($AE$7:AE112,"&lt;&gt;"&amp;""),FALSE)</f>
        <v>#N/A</v>
      </c>
      <c r="AG112" s="61" t="e">
        <f t="shared" si="128"/>
        <v>#N/A</v>
      </c>
      <c r="AH112" s="91" t="e">
        <f ca="1">VLOOKUP($AG112,INDIRECT(CONCATENATE($CS112,"!",VLOOKUP($CS112,$AG$3:AH$8,AH$2,FALSE))),1,TRUE)</f>
        <v>#N/A</v>
      </c>
      <c r="AI112" s="91" t="e">
        <f ca="1">VLOOKUP($AG112,INDIRECT(CONCATENATE($CS112,"!",VLOOKUP($CS112,$AG$3:AI$8,AI$2,FALSE))),1,TRUE)</f>
        <v>#N/A</v>
      </c>
      <c r="AJ112" s="91" t="e">
        <f ca="1">VLOOKUP($AG112,INDIRECT(CONCATENATE($CS112,"!",VLOOKUP($CS112,$AG$3:AJ$8,AJ$2,FALSE))),1,TRUE)</f>
        <v>#N/A</v>
      </c>
      <c r="AK112" s="91" t="e">
        <f ca="1">VLOOKUP($AG112,INDIRECT(CONCATENATE($CS112,"!",VLOOKUP($CS112,$AG$3:AK$8,AK$2,FALSE))),1,TRUE)</f>
        <v>#N/A</v>
      </c>
      <c r="AL112" s="91" t="e">
        <f ca="1">VLOOKUP($AG112,INDIRECT(CONCATENATE($CS112,"!",VLOOKUP($CS112,$AG$3:AL$8,AL$2,FALSE))),1,TRUE)</f>
        <v>#N/A</v>
      </c>
      <c r="AM112" s="91" t="e">
        <f ca="1">VLOOKUP($AG112,INDIRECT(CONCATENATE($CS112,"!",VLOOKUP($CS112,$AG$3:AM$8,AM$2,FALSE))),1,TRUE)</f>
        <v>#N/A</v>
      </c>
      <c r="AN112" s="91" t="e">
        <f ca="1">VLOOKUP($AG112,INDIRECT(CONCATENATE($CS112,"!",VLOOKUP($CS112,$AG$3:AN$8,AN$2,FALSE))),1,TRUE)</f>
        <v>#N/A</v>
      </c>
      <c r="AO112" s="91" t="e">
        <f ca="1">VLOOKUP($AG112,INDIRECT(CONCATENATE($CS112,"!",VLOOKUP($CS112,$AG$3:AO$8,AO$2,FALSE))),1,TRUE)</f>
        <v>#N/A</v>
      </c>
      <c r="AP112" s="91" t="e">
        <f ca="1">VLOOKUP($AG112,INDIRECT(CONCATENATE($CS112,"!",VLOOKUP($CS112,$AG$3:AP$8,AP$2,FALSE))),1,TRUE)</f>
        <v>#N/A</v>
      </c>
      <c r="AQ112" s="91" t="e">
        <f ca="1">VLOOKUP($AG112,INDIRECT(CONCATENATE($CS112,"!",VLOOKUP($CS112,$AG$3:AQ$8,AQ$2,FALSE))),1,TRUE)</f>
        <v>#N/A</v>
      </c>
      <c r="AR112" s="91" t="e">
        <f ca="1">VLOOKUP($AG112,INDIRECT(CONCATENATE($CS112,"!",VLOOKUP($CS112,$AG$3:AR$8,AR$2,FALSE))),1,TRUE)</f>
        <v>#N/A</v>
      </c>
      <c r="AS112" s="91" t="e">
        <f ca="1">VLOOKUP($AG112,INDIRECT(CONCATENATE($CS112,"!",VLOOKUP($CS112,$AG$3:AS$8,AS$2,FALSE))),1,TRUE)</f>
        <v>#N/A</v>
      </c>
      <c r="AT112" s="91" t="e">
        <f ca="1">VLOOKUP($AG112,INDIRECT(CONCATENATE($CS112,"!",VLOOKUP($CS112,$AG$3:AT$8,AT$2,FALSE))),1,TRUE)</f>
        <v>#N/A</v>
      </c>
      <c r="AU112" s="91" t="e">
        <f ca="1">VLOOKUP($AG112,INDIRECT(CONCATENATE($CS112,"!",VLOOKUP($CS112,$AG$3:AU$8,AU$2,FALSE))),1,TRUE)</f>
        <v>#N/A</v>
      </c>
      <c r="AV112" s="91" t="e">
        <f ca="1">VLOOKUP($AG112,INDIRECT(CONCATENATE($CS112,"!",VLOOKUP($CS112,$AG$3:AV$8,AV$2,FALSE))),1,TRUE)</f>
        <v>#N/A</v>
      </c>
      <c r="AW112" s="91" t="e">
        <f ca="1">VLOOKUP($AG112,INDIRECT(CONCATENATE($CS112,"!",VLOOKUP($CS112,$AG$3:AW$8,AW$2,FALSE))),1,TRUE)</f>
        <v>#N/A</v>
      </c>
      <c r="AX112" s="91" t="e">
        <f ca="1">VLOOKUP($AG112,INDIRECT(CONCATENATE($CS112,"!",VLOOKUP($CS112,$AG$3:AX$8,AX$2,FALSE))),1,TRUE)</f>
        <v>#N/A</v>
      </c>
      <c r="AY112" s="91" t="e">
        <f ca="1">VLOOKUP($AG112,INDIRECT(CONCATENATE($CS112,"!",VLOOKUP($CS112,$AG$3:AY$8,AY$2,FALSE))),1,TRUE)</f>
        <v>#N/A</v>
      </c>
      <c r="AZ112" s="91" t="e">
        <f ca="1">VLOOKUP($AG112,INDIRECT(CONCATENATE($CS112,"!",VLOOKUP($CS112,$AG$3:AZ$8,AZ$2,FALSE))),1,TRUE)</f>
        <v>#N/A</v>
      </c>
      <c r="BA112" s="91"/>
      <c r="BB112" s="57">
        <f t="shared" si="144"/>
        <v>1</v>
      </c>
      <c r="BC112" s="53">
        <f t="shared" si="144"/>
        <v>1</v>
      </c>
      <c r="BD112" s="53">
        <f t="shared" si="145"/>
        <v>1</v>
      </c>
      <c r="BE112" s="53">
        <f t="shared" si="145"/>
        <v>1</v>
      </c>
      <c r="BF112" s="53">
        <f t="shared" si="113"/>
        <v>1</v>
      </c>
      <c r="BG112" s="53">
        <f t="shared" si="114"/>
        <v>1</v>
      </c>
      <c r="BH112" s="53">
        <f t="shared" si="115"/>
        <v>1</v>
      </c>
      <c r="BI112" s="53">
        <f t="shared" si="146"/>
        <v>1</v>
      </c>
      <c r="BJ112" s="53">
        <f t="shared" si="146"/>
        <v>1</v>
      </c>
      <c r="BK112" s="53">
        <f t="shared" si="146"/>
        <v>1</v>
      </c>
      <c r="BL112" s="53">
        <f t="shared" si="146"/>
        <v>1</v>
      </c>
      <c r="BM112" s="53">
        <f t="shared" si="146"/>
        <v>1</v>
      </c>
      <c r="BN112" s="53">
        <f t="shared" si="146"/>
        <v>1</v>
      </c>
      <c r="BO112" s="53">
        <f t="shared" si="146"/>
        <v>1</v>
      </c>
      <c r="BP112" s="53">
        <f t="shared" si="146"/>
        <v>1</v>
      </c>
      <c r="BQ112" s="53">
        <f t="shared" si="146"/>
        <v>1</v>
      </c>
      <c r="BR112" s="53">
        <f t="shared" si="146"/>
        <v>1</v>
      </c>
      <c r="BS112" s="53">
        <f t="shared" si="116"/>
        <v>1</v>
      </c>
      <c r="BT112" s="53">
        <f t="shared" si="116"/>
        <v>1</v>
      </c>
      <c r="BV112" s="50" t="e">
        <f>HLOOKUP(AE112,$BB$10:BU112,COUNTIF($AE$7:AE112,"&lt;&gt;"&amp;""),FALSE)</f>
        <v>#N/A</v>
      </c>
      <c r="BW112" s="53">
        <f t="shared" si="117"/>
        <v>1</v>
      </c>
      <c r="BX112" s="50" t="str">
        <f t="shared" si="119"/>
        <v/>
      </c>
      <c r="BY112" s="105" t="str">
        <f ca="1">IF(OR(AE112=$BC$10,AE112=$BE$10,AE112=$BL$10,AE112=$BM$10,AE112=$BN$10),VLOOKUP(BX112,INDIRECT(CONCATENATE(CS112,"!",HLOOKUP(AE112,$CV$10:CZ112,DG112,FALSE))),1,TRUE),"")</f>
        <v/>
      </c>
      <c r="BZ112" s="91" t="e">
        <f t="shared" ca="1" si="129"/>
        <v>#N/A</v>
      </c>
      <c r="CA112" s="91" t="e">
        <f t="shared" ca="1" si="130"/>
        <v>#N/A</v>
      </c>
      <c r="CB112" s="91" t="e">
        <f t="shared" ca="1" si="131"/>
        <v>#N/A</v>
      </c>
      <c r="CC112" s="91" t="e">
        <f t="shared" ca="1" si="132"/>
        <v>#N/A</v>
      </c>
      <c r="CD112" s="91" t="e">
        <f t="shared" ca="1" si="133"/>
        <v>#VALUE!</v>
      </c>
      <c r="CE112" s="58">
        <f>Worksheet!L107</f>
        <v>0</v>
      </c>
      <c r="CF112" s="58">
        <f>Worksheet!M107</f>
        <v>0</v>
      </c>
      <c r="CG112" s="58">
        <f>Worksheet!N107</f>
        <v>0</v>
      </c>
      <c r="CH112" s="58">
        <f>Worksheet!O107</f>
        <v>0</v>
      </c>
      <c r="CI112" s="58">
        <f>Worksheet!P107</f>
        <v>0</v>
      </c>
      <c r="CJ112" s="120" t="e">
        <f t="shared" ca="1" si="134"/>
        <v>#VALUE!</v>
      </c>
      <c r="CK112" s="120" t="e">
        <f t="shared" ca="1" si="135"/>
        <v>#VALUE!</v>
      </c>
      <c r="CL112" s="120" t="e">
        <f t="shared" ca="1" si="136"/>
        <v>#VALUE!</v>
      </c>
      <c r="CM112" s="120" t="e">
        <f t="shared" ca="1" si="137"/>
        <v>#VALUE!</v>
      </c>
      <c r="CN112" s="120" t="e">
        <f t="shared" ca="1" si="138"/>
        <v>#VALUE!</v>
      </c>
      <c r="CO112" s="91" t="e">
        <f t="shared" ca="1" si="139"/>
        <v>#N/A</v>
      </c>
      <c r="CP112" s="92">
        <f>Worksheet!T107</f>
        <v>0</v>
      </c>
      <c r="CQ112" t="str">
        <f t="shared" si="140"/>
        <v>1</v>
      </c>
      <c r="CR112" s="103" t="e">
        <f t="shared" si="141"/>
        <v>#N/A</v>
      </c>
      <c r="CS112" t="str">
        <f t="shared" si="118"/>
        <v>Standard1</v>
      </c>
      <c r="CU112" s="99" t="str">
        <f t="shared" ca="1" si="142"/>
        <v>$B$4:$P$1376</v>
      </c>
      <c r="CV112" s="91" t="str">
        <f>VLOOKUP($CS112,$CU$3:CV$8,2,FALSE)</f>
        <v>$I$230:$I$439</v>
      </c>
      <c r="CW112" s="91" t="str">
        <f>VLOOKUP($CS112,$CU$3:CW$8,3,FALSE)</f>
        <v>$I$471:$I$735</v>
      </c>
      <c r="CX112" s="91" t="str">
        <f>VLOOKUP($CS112,$CU$3:CX$8,4,FALSE)</f>
        <v>$I$736:$I$826</v>
      </c>
      <c r="CY112" s="91" t="str">
        <f>VLOOKUP($CS112,$CU$3:CY$8,5,FALSE)</f>
        <v>$I$827:$I$891</v>
      </c>
      <c r="CZ112" s="91" t="str">
        <f>VLOOKUP($CS112,$CU$3:CZ$8,6,FALSE)</f>
        <v>$I$892:$I$960</v>
      </c>
      <c r="DA112" s="91" t="str">
        <f>VLOOKUP($CS112,$CU$3:DA$8,7,FALSE)</f>
        <v>$I$1055:$I$1066</v>
      </c>
      <c r="DB112" s="91" t="str">
        <f>VLOOKUP($CS112,$CU$3:DB$8,8,FALSE)</f>
        <v>$I$1043:$I$1054</v>
      </c>
      <c r="DC112" s="91" t="str">
        <f>VLOOKUP($CS112,$CU$3:DC$8,8,FALSE)</f>
        <v>$I$1043:$I$1054</v>
      </c>
      <c r="DD112" s="91" t="str">
        <f>VLOOKUP($CS112,$CU$3:DD$8,8,FALSE)</f>
        <v>$I$1043:$I$1054</v>
      </c>
      <c r="DE112" s="91" t="str">
        <f>VLOOKUP($CS112,$CU$3:DE$8,8,FALSE)</f>
        <v>$I$1043:$I$1054</v>
      </c>
      <c r="DF112" s="91" t="str">
        <f>VLOOKUP($CS112,$CU$3:DF$8,8,FALSE)</f>
        <v>$I$1043:$I$1054</v>
      </c>
      <c r="DG112">
        <f>COUNTIF($CV$10:CV112,"&lt;&gt;"&amp;"")</f>
        <v>103</v>
      </c>
      <c r="DI112" t="str">
        <f t="shared" si="143"/>
        <v/>
      </c>
      <c r="DJ112" t="e">
        <f t="shared" ca="1" si="83"/>
        <v>#N/A</v>
      </c>
    </row>
    <row r="113" spans="13:114" x14ac:dyDescent="0.25">
      <c r="M113">
        <f>Worksheet!Y108</f>
        <v>0</v>
      </c>
      <c r="N113">
        <f t="shared" ca="1" si="111"/>
        <v>0</v>
      </c>
      <c r="O113" s="159" t="str">
        <f t="shared" ca="1" si="112"/>
        <v>*</v>
      </c>
      <c r="Q113" s="53" t="e">
        <f t="shared" ca="1" si="122"/>
        <v>#N/A</v>
      </c>
      <c r="R113" t="str">
        <f>IF(Worksheet!J108=$S$2,$S$2,IF(Worksheet!J108=$S$3,$S$3,$S$1))</f>
        <v>5502A</v>
      </c>
      <c r="S113" s="54" t="str">
        <f t="shared" ca="1" si="110"/>
        <v>*</v>
      </c>
      <c r="T113" s="50" t="e">
        <f t="shared" si="123"/>
        <v>#N/A</v>
      </c>
      <c r="U113" s="55">
        <f>IF(Worksheet!V108="%",ABS(Worksheet!AC108),ABS(Worksheet!X108))</f>
        <v>0</v>
      </c>
      <c r="V113" s="121">
        <f>IF(Worksheet!V108="%",Worksheet!AD108,Worksheet!V108)</f>
        <v>0</v>
      </c>
      <c r="W113" s="55" t="str">
        <f>IF(Worksheet!V108="%","",IF(Worksheet!AC108&lt;&gt;"",Worksheet!AC108,""))</f>
        <v/>
      </c>
      <c r="X113" s="55" t="str">
        <f>IF(Worksheet!V108="%","",IF(Worksheet!AD108&lt;&gt;"",Worksheet!AD108,""))</f>
        <v/>
      </c>
      <c r="Y113" s="53" t="str">
        <f t="shared" si="124"/>
        <v/>
      </c>
      <c r="Z113" s="53" t="str">
        <f t="shared" si="147"/>
        <v>0</v>
      </c>
      <c r="AA113" s="53" t="str">
        <f t="shared" si="125"/>
        <v>DC</v>
      </c>
      <c r="AB113" s="53" t="str">
        <f t="shared" si="148"/>
        <v>DC0</v>
      </c>
      <c r="AC113" s="53" t="str">
        <f>IF(Worksheet!I108&lt;&gt;"",Worksheet!I108,"")</f>
        <v/>
      </c>
      <c r="AD113" s="53" t="str">
        <f t="shared" si="126"/>
        <v/>
      </c>
      <c r="AE113" s="104" t="str">
        <f t="shared" si="127"/>
        <v>DC0</v>
      </c>
      <c r="AF113" s="104" t="e">
        <f>HLOOKUP(AE113,$AH$10:BA113,COUNTIF($AE$7:AE113,"&lt;&gt;"&amp;""),FALSE)</f>
        <v>#N/A</v>
      </c>
      <c r="AG113" s="61" t="e">
        <f t="shared" si="128"/>
        <v>#N/A</v>
      </c>
      <c r="AH113" s="91" t="e">
        <f ca="1">VLOOKUP($AG113,INDIRECT(CONCATENATE($CS113,"!",VLOOKUP($CS113,$AG$3:AH$8,AH$2,FALSE))),1,TRUE)</f>
        <v>#N/A</v>
      </c>
      <c r="AI113" s="91" t="e">
        <f ca="1">VLOOKUP($AG113,INDIRECT(CONCATENATE($CS113,"!",VLOOKUP($CS113,$AG$3:AI$8,AI$2,FALSE))),1,TRUE)</f>
        <v>#N/A</v>
      </c>
      <c r="AJ113" s="91" t="e">
        <f ca="1">VLOOKUP($AG113,INDIRECT(CONCATENATE($CS113,"!",VLOOKUP($CS113,$AG$3:AJ$8,AJ$2,FALSE))),1,TRUE)</f>
        <v>#N/A</v>
      </c>
      <c r="AK113" s="91" t="e">
        <f ca="1">VLOOKUP($AG113,INDIRECT(CONCATENATE($CS113,"!",VLOOKUP($CS113,$AG$3:AK$8,AK$2,FALSE))),1,TRUE)</f>
        <v>#N/A</v>
      </c>
      <c r="AL113" s="91" t="e">
        <f ca="1">VLOOKUP($AG113,INDIRECT(CONCATENATE($CS113,"!",VLOOKUP($CS113,$AG$3:AL$8,AL$2,FALSE))),1,TRUE)</f>
        <v>#N/A</v>
      </c>
      <c r="AM113" s="91" t="e">
        <f ca="1">VLOOKUP($AG113,INDIRECT(CONCATENATE($CS113,"!",VLOOKUP($CS113,$AG$3:AM$8,AM$2,FALSE))),1,TRUE)</f>
        <v>#N/A</v>
      </c>
      <c r="AN113" s="91" t="e">
        <f ca="1">VLOOKUP($AG113,INDIRECT(CONCATENATE($CS113,"!",VLOOKUP($CS113,$AG$3:AN$8,AN$2,FALSE))),1,TRUE)</f>
        <v>#N/A</v>
      </c>
      <c r="AO113" s="91" t="e">
        <f ca="1">VLOOKUP($AG113,INDIRECT(CONCATENATE($CS113,"!",VLOOKUP($CS113,$AG$3:AO$8,AO$2,FALSE))),1,TRUE)</f>
        <v>#N/A</v>
      </c>
      <c r="AP113" s="91" t="e">
        <f ca="1">VLOOKUP($AG113,INDIRECT(CONCATENATE($CS113,"!",VLOOKUP($CS113,$AG$3:AP$8,AP$2,FALSE))),1,TRUE)</f>
        <v>#N/A</v>
      </c>
      <c r="AQ113" s="91" t="e">
        <f ca="1">VLOOKUP($AG113,INDIRECT(CONCATENATE($CS113,"!",VLOOKUP($CS113,$AG$3:AQ$8,AQ$2,FALSE))),1,TRUE)</f>
        <v>#N/A</v>
      </c>
      <c r="AR113" s="91" t="e">
        <f ca="1">VLOOKUP($AG113,INDIRECT(CONCATENATE($CS113,"!",VLOOKUP($CS113,$AG$3:AR$8,AR$2,FALSE))),1,TRUE)</f>
        <v>#N/A</v>
      </c>
      <c r="AS113" s="91" t="e">
        <f ca="1">VLOOKUP($AG113,INDIRECT(CONCATENATE($CS113,"!",VLOOKUP($CS113,$AG$3:AS$8,AS$2,FALSE))),1,TRUE)</f>
        <v>#N/A</v>
      </c>
      <c r="AT113" s="91" t="e">
        <f ca="1">VLOOKUP($AG113,INDIRECT(CONCATENATE($CS113,"!",VLOOKUP($CS113,$AG$3:AT$8,AT$2,FALSE))),1,TRUE)</f>
        <v>#N/A</v>
      </c>
      <c r="AU113" s="91" t="e">
        <f ca="1">VLOOKUP($AG113,INDIRECT(CONCATENATE($CS113,"!",VLOOKUP($CS113,$AG$3:AU$8,AU$2,FALSE))),1,TRUE)</f>
        <v>#N/A</v>
      </c>
      <c r="AV113" s="91" t="e">
        <f ca="1">VLOOKUP($AG113,INDIRECT(CONCATENATE($CS113,"!",VLOOKUP($CS113,$AG$3:AV$8,AV$2,FALSE))),1,TRUE)</f>
        <v>#N/A</v>
      </c>
      <c r="AW113" s="91" t="e">
        <f ca="1">VLOOKUP($AG113,INDIRECT(CONCATENATE($CS113,"!",VLOOKUP($CS113,$AG$3:AW$8,AW$2,FALSE))),1,TRUE)</f>
        <v>#N/A</v>
      </c>
      <c r="AX113" s="91" t="e">
        <f ca="1">VLOOKUP($AG113,INDIRECT(CONCATENATE($CS113,"!",VLOOKUP($CS113,$AG$3:AX$8,AX$2,FALSE))),1,TRUE)</f>
        <v>#N/A</v>
      </c>
      <c r="AY113" s="91" t="e">
        <f ca="1">VLOOKUP($AG113,INDIRECT(CONCATENATE($CS113,"!",VLOOKUP($CS113,$AG$3:AY$8,AY$2,FALSE))),1,TRUE)</f>
        <v>#N/A</v>
      </c>
      <c r="AZ113" s="91" t="e">
        <f ca="1">VLOOKUP($AG113,INDIRECT(CONCATENATE($CS113,"!",VLOOKUP($CS113,$AG$3:AZ$8,AZ$2,FALSE))),1,TRUE)</f>
        <v>#N/A</v>
      </c>
      <c r="BA113" s="91"/>
      <c r="BB113" s="57">
        <f t="shared" si="144"/>
        <v>1</v>
      </c>
      <c r="BC113" s="53">
        <f t="shared" si="144"/>
        <v>1</v>
      </c>
      <c r="BD113" s="53">
        <f t="shared" si="145"/>
        <v>1</v>
      </c>
      <c r="BE113" s="53">
        <f t="shared" si="145"/>
        <v>1</v>
      </c>
      <c r="BF113" s="53">
        <f t="shared" si="113"/>
        <v>1</v>
      </c>
      <c r="BG113" s="53">
        <f t="shared" si="114"/>
        <v>1</v>
      </c>
      <c r="BH113" s="53">
        <f t="shared" si="115"/>
        <v>1</v>
      </c>
      <c r="BI113" s="53">
        <f t="shared" si="146"/>
        <v>1</v>
      </c>
      <c r="BJ113" s="53">
        <f t="shared" si="146"/>
        <v>1</v>
      </c>
      <c r="BK113" s="53">
        <f t="shared" si="146"/>
        <v>1</v>
      </c>
      <c r="BL113" s="53">
        <f t="shared" si="146"/>
        <v>1</v>
      </c>
      <c r="BM113" s="53">
        <f t="shared" si="146"/>
        <v>1</v>
      </c>
      <c r="BN113" s="53">
        <f t="shared" si="146"/>
        <v>1</v>
      </c>
      <c r="BO113" s="53">
        <f t="shared" si="146"/>
        <v>1</v>
      </c>
      <c r="BP113" s="53">
        <f t="shared" si="146"/>
        <v>1</v>
      </c>
      <c r="BQ113" s="53">
        <f t="shared" si="146"/>
        <v>1</v>
      </c>
      <c r="BR113" s="53">
        <f t="shared" si="146"/>
        <v>1</v>
      </c>
      <c r="BS113" s="53">
        <f t="shared" si="116"/>
        <v>1</v>
      </c>
      <c r="BT113" s="53">
        <f t="shared" si="116"/>
        <v>1</v>
      </c>
      <c r="BV113" s="50" t="e">
        <f>HLOOKUP(AE113,$BB$10:BU113,COUNTIF($AE$7:AE113,"&lt;&gt;"&amp;""),FALSE)</f>
        <v>#N/A</v>
      </c>
      <c r="BW113" s="53">
        <f t="shared" si="117"/>
        <v>1</v>
      </c>
      <c r="BX113" s="50" t="str">
        <f t="shared" si="119"/>
        <v/>
      </c>
      <c r="BY113" s="105" t="str">
        <f ca="1">IF(OR(AE113=$BC$10,AE113=$BE$10,AE113=$BL$10,AE113=$BM$10,AE113=$BN$10),VLOOKUP(BX113,INDIRECT(CONCATENATE(CS113,"!",HLOOKUP(AE113,$CV$10:CZ113,DG113,FALSE))),1,TRUE),"")</f>
        <v/>
      </c>
      <c r="BZ113" s="91" t="e">
        <f t="shared" ca="1" si="129"/>
        <v>#N/A</v>
      </c>
      <c r="CA113" s="91" t="e">
        <f t="shared" ca="1" si="130"/>
        <v>#N/A</v>
      </c>
      <c r="CB113" s="91" t="e">
        <f t="shared" ca="1" si="131"/>
        <v>#N/A</v>
      </c>
      <c r="CC113" s="91" t="e">
        <f t="shared" ca="1" si="132"/>
        <v>#N/A</v>
      </c>
      <c r="CD113" s="91" t="e">
        <f t="shared" ca="1" si="133"/>
        <v>#VALUE!</v>
      </c>
      <c r="CE113" s="58">
        <f>Worksheet!L108</f>
        <v>0</v>
      </c>
      <c r="CF113" s="58">
        <f>Worksheet!M108</f>
        <v>0</v>
      </c>
      <c r="CG113" s="58">
        <f>Worksheet!N108</f>
        <v>0</v>
      </c>
      <c r="CH113" s="58">
        <f>Worksheet!O108</f>
        <v>0</v>
      </c>
      <c r="CI113" s="58">
        <f>Worksheet!P108</f>
        <v>0</v>
      </c>
      <c r="CJ113" s="120" t="e">
        <f t="shared" ca="1" si="134"/>
        <v>#VALUE!</v>
      </c>
      <c r="CK113" s="120" t="e">
        <f t="shared" ca="1" si="135"/>
        <v>#VALUE!</v>
      </c>
      <c r="CL113" s="120" t="e">
        <f t="shared" ca="1" si="136"/>
        <v>#VALUE!</v>
      </c>
      <c r="CM113" s="120" t="e">
        <f t="shared" ca="1" si="137"/>
        <v>#VALUE!</v>
      </c>
      <c r="CN113" s="120" t="e">
        <f t="shared" ca="1" si="138"/>
        <v>#VALUE!</v>
      </c>
      <c r="CO113" s="91" t="e">
        <f t="shared" ca="1" si="139"/>
        <v>#N/A</v>
      </c>
      <c r="CP113" s="92">
        <f>Worksheet!T108</f>
        <v>0</v>
      </c>
      <c r="CQ113" t="str">
        <f t="shared" si="140"/>
        <v>1</v>
      </c>
      <c r="CR113" s="103" t="e">
        <f t="shared" si="141"/>
        <v>#N/A</v>
      </c>
      <c r="CS113" t="str">
        <f t="shared" si="118"/>
        <v>Standard1</v>
      </c>
      <c r="CU113" s="99" t="str">
        <f t="shared" ca="1" si="142"/>
        <v>$B$4:$P$1376</v>
      </c>
      <c r="CV113" s="91" t="str">
        <f>VLOOKUP($CS113,$CU$3:CV$8,2,FALSE)</f>
        <v>$I$230:$I$439</v>
      </c>
      <c r="CW113" s="91" t="str">
        <f>VLOOKUP($CS113,$CU$3:CW$8,3,FALSE)</f>
        <v>$I$471:$I$735</v>
      </c>
      <c r="CX113" s="91" t="str">
        <f>VLOOKUP($CS113,$CU$3:CX$8,4,FALSE)</f>
        <v>$I$736:$I$826</v>
      </c>
      <c r="CY113" s="91" t="str">
        <f>VLOOKUP($CS113,$CU$3:CY$8,5,FALSE)</f>
        <v>$I$827:$I$891</v>
      </c>
      <c r="CZ113" s="91" t="str">
        <f>VLOOKUP($CS113,$CU$3:CZ$8,6,FALSE)</f>
        <v>$I$892:$I$960</v>
      </c>
      <c r="DA113" s="91" t="str">
        <f>VLOOKUP($CS113,$CU$3:DA$8,7,FALSE)</f>
        <v>$I$1055:$I$1066</v>
      </c>
      <c r="DB113" s="91" t="str">
        <f>VLOOKUP($CS113,$CU$3:DB$8,8,FALSE)</f>
        <v>$I$1043:$I$1054</v>
      </c>
      <c r="DC113" s="91" t="str">
        <f>VLOOKUP($CS113,$CU$3:DC$8,8,FALSE)</f>
        <v>$I$1043:$I$1054</v>
      </c>
      <c r="DD113" s="91" t="str">
        <f>VLOOKUP($CS113,$CU$3:DD$8,8,FALSE)</f>
        <v>$I$1043:$I$1054</v>
      </c>
      <c r="DE113" s="91" t="str">
        <f>VLOOKUP($CS113,$CU$3:DE$8,8,FALSE)</f>
        <v>$I$1043:$I$1054</v>
      </c>
      <c r="DF113" s="91" t="str">
        <f>VLOOKUP($CS113,$CU$3:DF$8,8,FALSE)</f>
        <v>$I$1043:$I$1054</v>
      </c>
      <c r="DG113">
        <f>COUNTIF($CV$10:CV113,"&lt;&gt;"&amp;"")</f>
        <v>104</v>
      </c>
      <c r="DI113" t="str">
        <f t="shared" si="143"/>
        <v/>
      </c>
      <c r="DJ113" t="e">
        <f t="shared" ref="DJ113:DJ120" ca="1" si="149">IF(LEFT(CO113,1)="p",0.000000000001,IF(LEFT(CO113,1)="n",0.000000001,IF(LEFT(CO113,1)="µ",0.000001,IF(EXACT(LEFT(CO113,1),"m")=TRUE,0.001,IF(OR(CO113="V",CO113="A",CO113="Ω",CO113="Hz",CO113="F",CO113="°F",CO113="°C",CO113="WDC",CO113="WAC"),1,IF(LEFT(CO113,1)="k",1000,IF(EXACT(LEFT(CO113,1),"M")=TRUE,1000000,"ERROR")))))))</f>
        <v>#N/A</v>
      </c>
    </row>
    <row r="114" spans="13:114" x14ac:dyDescent="0.25">
      <c r="M114">
        <f>Worksheet!Y109</f>
        <v>0</v>
      </c>
      <c r="N114">
        <f t="shared" ca="1" si="111"/>
        <v>0</v>
      </c>
      <c r="O114" s="159" t="str">
        <f t="shared" ca="1" si="112"/>
        <v>*</v>
      </c>
      <c r="Q114" s="53" t="e">
        <f t="shared" ca="1" si="122"/>
        <v>#N/A</v>
      </c>
      <c r="R114" t="str">
        <f>IF(Worksheet!J109=$S$2,$S$2,IF(Worksheet!J109=$S$3,$S$3,$S$1))</f>
        <v>5502A</v>
      </c>
      <c r="S114" s="54" t="str">
        <f t="shared" ca="1" si="110"/>
        <v>*</v>
      </c>
      <c r="T114" s="50" t="e">
        <f t="shared" si="123"/>
        <v>#N/A</v>
      </c>
      <c r="U114" s="55">
        <f>IF(Worksheet!V109="%",ABS(Worksheet!AC109),ABS(Worksheet!X109))</f>
        <v>0</v>
      </c>
      <c r="V114" s="121">
        <f>IF(Worksheet!V109="%",Worksheet!AD109,Worksheet!V109)</f>
        <v>0</v>
      </c>
      <c r="W114" s="55" t="str">
        <f>IF(Worksheet!V109="%","",IF(Worksheet!AC109&lt;&gt;"",Worksheet!AC109,""))</f>
        <v/>
      </c>
      <c r="X114" s="55" t="str">
        <f>IF(Worksheet!V109="%","",IF(Worksheet!AD109&lt;&gt;"",Worksheet!AD109,""))</f>
        <v/>
      </c>
      <c r="Y114" s="53" t="str">
        <f t="shared" si="124"/>
        <v/>
      </c>
      <c r="Z114" s="53" t="str">
        <f t="shared" si="147"/>
        <v>0</v>
      </c>
      <c r="AA114" s="53" t="str">
        <f t="shared" si="125"/>
        <v>DC</v>
      </c>
      <c r="AB114" s="53" t="str">
        <f t="shared" si="148"/>
        <v>DC0</v>
      </c>
      <c r="AC114" s="53" t="str">
        <f>IF(Worksheet!I109&lt;&gt;"",Worksheet!I109,"")</f>
        <v/>
      </c>
      <c r="AD114" s="53" t="str">
        <f t="shared" si="126"/>
        <v/>
      </c>
      <c r="AE114" s="104" t="str">
        <f t="shared" si="127"/>
        <v>DC0</v>
      </c>
      <c r="AF114" s="104" t="e">
        <f>HLOOKUP(AE114,$AH$10:BA114,COUNTIF($AE$7:AE114,"&lt;&gt;"&amp;""),FALSE)</f>
        <v>#N/A</v>
      </c>
      <c r="AG114" s="61" t="e">
        <f t="shared" si="128"/>
        <v>#N/A</v>
      </c>
      <c r="AH114" s="91" t="e">
        <f ca="1">VLOOKUP($AG114,INDIRECT(CONCATENATE($CS114,"!",VLOOKUP($CS114,$AG$3:AH$8,AH$2,FALSE))),1,TRUE)</f>
        <v>#N/A</v>
      </c>
      <c r="AI114" s="91" t="e">
        <f ca="1">VLOOKUP($AG114,INDIRECT(CONCATENATE($CS114,"!",VLOOKUP($CS114,$AG$3:AI$8,AI$2,FALSE))),1,TRUE)</f>
        <v>#N/A</v>
      </c>
      <c r="AJ114" s="91" t="e">
        <f ca="1">VLOOKUP($AG114,INDIRECT(CONCATENATE($CS114,"!",VLOOKUP($CS114,$AG$3:AJ$8,AJ$2,FALSE))),1,TRUE)</f>
        <v>#N/A</v>
      </c>
      <c r="AK114" s="91" t="e">
        <f ca="1">VLOOKUP($AG114,INDIRECT(CONCATENATE($CS114,"!",VLOOKUP($CS114,$AG$3:AK$8,AK$2,FALSE))),1,TRUE)</f>
        <v>#N/A</v>
      </c>
      <c r="AL114" s="91" t="e">
        <f ca="1">VLOOKUP($AG114,INDIRECT(CONCATENATE($CS114,"!",VLOOKUP($CS114,$AG$3:AL$8,AL$2,FALSE))),1,TRUE)</f>
        <v>#N/A</v>
      </c>
      <c r="AM114" s="91" t="e">
        <f ca="1">VLOOKUP($AG114,INDIRECT(CONCATENATE($CS114,"!",VLOOKUP($CS114,$AG$3:AM$8,AM$2,FALSE))),1,TRUE)</f>
        <v>#N/A</v>
      </c>
      <c r="AN114" s="91" t="e">
        <f ca="1">VLOOKUP($AG114,INDIRECT(CONCATENATE($CS114,"!",VLOOKUP($CS114,$AG$3:AN$8,AN$2,FALSE))),1,TRUE)</f>
        <v>#N/A</v>
      </c>
      <c r="AO114" s="91" t="e">
        <f ca="1">VLOOKUP($AG114,INDIRECT(CONCATENATE($CS114,"!",VLOOKUP($CS114,$AG$3:AO$8,AO$2,FALSE))),1,TRUE)</f>
        <v>#N/A</v>
      </c>
      <c r="AP114" s="91" t="e">
        <f ca="1">VLOOKUP($AG114,INDIRECT(CONCATENATE($CS114,"!",VLOOKUP($CS114,$AG$3:AP$8,AP$2,FALSE))),1,TRUE)</f>
        <v>#N/A</v>
      </c>
      <c r="AQ114" s="91" t="e">
        <f ca="1">VLOOKUP($AG114,INDIRECT(CONCATENATE($CS114,"!",VLOOKUP($CS114,$AG$3:AQ$8,AQ$2,FALSE))),1,TRUE)</f>
        <v>#N/A</v>
      </c>
      <c r="AR114" s="91" t="e">
        <f ca="1">VLOOKUP($AG114,INDIRECT(CONCATENATE($CS114,"!",VLOOKUP($CS114,$AG$3:AR$8,AR$2,FALSE))),1,TRUE)</f>
        <v>#N/A</v>
      </c>
      <c r="AS114" s="91" t="e">
        <f ca="1">VLOOKUP($AG114,INDIRECT(CONCATENATE($CS114,"!",VLOOKUP($CS114,$AG$3:AS$8,AS$2,FALSE))),1,TRUE)</f>
        <v>#N/A</v>
      </c>
      <c r="AT114" s="91" t="e">
        <f ca="1">VLOOKUP($AG114,INDIRECT(CONCATENATE($CS114,"!",VLOOKUP($CS114,$AG$3:AT$8,AT$2,FALSE))),1,TRUE)</f>
        <v>#N/A</v>
      </c>
      <c r="AU114" s="91" t="e">
        <f ca="1">VLOOKUP($AG114,INDIRECT(CONCATENATE($CS114,"!",VLOOKUP($CS114,$AG$3:AU$8,AU$2,FALSE))),1,TRUE)</f>
        <v>#N/A</v>
      </c>
      <c r="AV114" s="91" t="e">
        <f ca="1">VLOOKUP($AG114,INDIRECT(CONCATENATE($CS114,"!",VLOOKUP($CS114,$AG$3:AV$8,AV$2,FALSE))),1,TRUE)</f>
        <v>#N/A</v>
      </c>
      <c r="AW114" s="91" t="e">
        <f ca="1">VLOOKUP($AG114,INDIRECT(CONCATENATE($CS114,"!",VLOOKUP($CS114,$AG$3:AW$8,AW$2,FALSE))),1,TRUE)</f>
        <v>#N/A</v>
      </c>
      <c r="AX114" s="91" t="e">
        <f ca="1">VLOOKUP($AG114,INDIRECT(CONCATENATE($CS114,"!",VLOOKUP($CS114,$AG$3:AX$8,AX$2,FALSE))),1,TRUE)</f>
        <v>#N/A</v>
      </c>
      <c r="AY114" s="91" t="e">
        <f ca="1">VLOOKUP($AG114,INDIRECT(CONCATENATE($CS114,"!",VLOOKUP($CS114,$AG$3:AY$8,AY$2,FALSE))),1,TRUE)</f>
        <v>#N/A</v>
      </c>
      <c r="AZ114" s="91" t="e">
        <f ca="1">VLOOKUP($AG114,INDIRECT(CONCATENATE($CS114,"!",VLOOKUP($CS114,$AG$3:AZ$8,AZ$2,FALSE))),1,TRUE)</f>
        <v>#N/A</v>
      </c>
      <c r="BA114" s="91"/>
      <c r="BB114" s="57">
        <f t="shared" si="144"/>
        <v>1</v>
      </c>
      <c r="BC114" s="53">
        <f t="shared" si="144"/>
        <v>1</v>
      </c>
      <c r="BD114" s="53">
        <f t="shared" si="145"/>
        <v>1</v>
      </c>
      <c r="BE114" s="53">
        <f t="shared" si="145"/>
        <v>1</v>
      </c>
      <c r="BF114" s="53">
        <f t="shared" si="113"/>
        <v>1</v>
      </c>
      <c r="BG114" s="53">
        <f t="shared" si="114"/>
        <v>1</v>
      </c>
      <c r="BH114" s="53">
        <f t="shared" si="115"/>
        <v>1</v>
      </c>
      <c r="BI114" s="53">
        <f t="shared" si="146"/>
        <v>1</v>
      </c>
      <c r="BJ114" s="53">
        <f t="shared" si="146"/>
        <v>1</v>
      </c>
      <c r="BK114" s="53">
        <f t="shared" si="146"/>
        <v>1</v>
      </c>
      <c r="BL114" s="53">
        <f t="shared" si="146"/>
        <v>1</v>
      </c>
      <c r="BM114" s="53">
        <f t="shared" si="146"/>
        <v>1</v>
      </c>
      <c r="BN114" s="53">
        <f t="shared" si="146"/>
        <v>1</v>
      </c>
      <c r="BO114" s="53">
        <f t="shared" si="146"/>
        <v>1</v>
      </c>
      <c r="BP114" s="53">
        <f t="shared" si="146"/>
        <v>1</v>
      </c>
      <c r="BQ114" s="53">
        <f t="shared" si="146"/>
        <v>1</v>
      </c>
      <c r="BR114" s="53">
        <f t="shared" si="146"/>
        <v>1</v>
      </c>
      <c r="BS114" s="53">
        <f t="shared" si="116"/>
        <v>1</v>
      </c>
      <c r="BT114" s="53">
        <f t="shared" si="116"/>
        <v>1</v>
      </c>
      <c r="BV114" s="50" t="e">
        <f>HLOOKUP(AE114,$BB$10:BU114,COUNTIF($AE$7:AE114,"&lt;&gt;"&amp;""),FALSE)</f>
        <v>#N/A</v>
      </c>
      <c r="BW114" s="53">
        <f t="shared" si="117"/>
        <v>1</v>
      </c>
      <c r="BX114" s="50" t="str">
        <f t="shared" si="119"/>
        <v/>
      </c>
      <c r="BY114" s="105" t="str">
        <f ca="1">IF(OR(AE114=$BC$10,AE114=$BE$10,AE114=$BL$10,AE114=$BM$10,AE114=$BN$10),VLOOKUP(BX114,INDIRECT(CONCATENATE(CS114,"!",HLOOKUP(AE114,$CV$10:CZ114,DG114,FALSE))),1,TRUE),"")</f>
        <v/>
      </c>
      <c r="BZ114" s="91" t="e">
        <f t="shared" ca="1" si="129"/>
        <v>#N/A</v>
      </c>
      <c r="CA114" s="91" t="e">
        <f t="shared" ca="1" si="130"/>
        <v>#N/A</v>
      </c>
      <c r="CB114" s="91" t="e">
        <f t="shared" ca="1" si="131"/>
        <v>#N/A</v>
      </c>
      <c r="CC114" s="91" t="e">
        <f t="shared" ca="1" si="132"/>
        <v>#N/A</v>
      </c>
      <c r="CD114" s="91" t="e">
        <f t="shared" ca="1" si="133"/>
        <v>#VALUE!</v>
      </c>
      <c r="CE114" s="58">
        <f>Worksheet!L109</f>
        <v>0</v>
      </c>
      <c r="CF114" s="58">
        <f>Worksheet!M109</f>
        <v>0</v>
      </c>
      <c r="CG114" s="58">
        <f>Worksheet!N109</f>
        <v>0</v>
      </c>
      <c r="CH114" s="58">
        <f>Worksheet!O109</f>
        <v>0</v>
      </c>
      <c r="CI114" s="58">
        <f>Worksheet!P109</f>
        <v>0</v>
      </c>
      <c r="CJ114" s="120" t="e">
        <f t="shared" ca="1" si="134"/>
        <v>#VALUE!</v>
      </c>
      <c r="CK114" s="120" t="e">
        <f t="shared" ca="1" si="135"/>
        <v>#VALUE!</v>
      </c>
      <c r="CL114" s="120" t="e">
        <f t="shared" ca="1" si="136"/>
        <v>#VALUE!</v>
      </c>
      <c r="CM114" s="120" t="e">
        <f t="shared" ca="1" si="137"/>
        <v>#VALUE!</v>
      </c>
      <c r="CN114" s="120" t="e">
        <f t="shared" ca="1" si="138"/>
        <v>#VALUE!</v>
      </c>
      <c r="CO114" s="91" t="e">
        <f t="shared" ca="1" si="139"/>
        <v>#N/A</v>
      </c>
      <c r="CP114" s="92">
        <f>Worksheet!T109</f>
        <v>0</v>
      </c>
      <c r="CQ114" t="str">
        <f t="shared" si="140"/>
        <v>1</v>
      </c>
      <c r="CR114" s="103" t="e">
        <f t="shared" si="141"/>
        <v>#N/A</v>
      </c>
      <c r="CS114" t="str">
        <f t="shared" si="118"/>
        <v>Standard1</v>
      </c>
      <c r="CU114" s="99" t="str">
        <f t="shared" ca="1" si="142"/>
        <v>$B$4:$P$1376</v>
      </c>
      <c r="CV114" s="91" t="str">
        <f>VLOOKUP($CS114,$CU$3:CV$8,2,FALSE)</f>
        <v>$I$230:$I$439</v>
      </c>
      <c r="CW114" s="91" t="str">
        <f>VLOOKUP($CS114,$CU$3:CW$8,3,FALSE)</f>
        <v>$I$471:$I$735</v>
      </c>
      <c r="CX114" s="91" t="str">
        <f>VLOOKUP($CS114,$CU$3:CX$8,4,FALSE)</f>
        <v>$I$736:$I$826</v>
      </c>
      <c r="CY114" s="91" t="str">
        <f>VLOOKUP($CS114,$CU$3:CY$8,5,FALSE)</f>
        <v>$I$827:$I$891</v>
      </c>
      <c r="CZ114" s="91" t="str">
        <f>VLOOKUP($CS114,$CU$3:CZ$8,6,FALSE)</f>
        <v>$I$892:$I$960</v>
      </c>
      <c r="DA114" s="91" t="str">
        <f>VLOOKUP($CS114,$CU$3:DA$8,7,FALSE)</f>
        <v>$I$1055:$I$1066</v>
      </c>
      <c r="DB114" s="91" t="str">
        <f>VLOOKUP($CS114,$CU$3:DB$8,8,FALSE)</f>
        <v>$I$1043:$I$1054</v>
      </c>
      <c r="DC114" s="91" t="str">
        <f>VLOOKUP($CS114,$CU$3:DC$8,8,FALSE)</f>
        <v>$I$1043:$I$1054</v>
      </c>
      <c r="DD114" s="91" t="str">
        <f>VLOOKUP($CS114,$CU$3:DD$8,8,FALSE)</f>
        <v>$I$1043:$I$1054</v>
      </c>
      <c r="DE114" s="91" t="str">
        <f>VLOOKUP($CS114,$CU$3:DE$8,8,FALSE)</f>
        <v>$I$1043:$I$1054</v>
      </c>
      <c r="DF114" s="91" t="str">
        <f>VLOOKUP($CS114,$CU$3:DF$8,8,FALSE)</f>
        <v>$I$1043:$I$1054</v>
      </c>
      <c r="DG114">
        <f>COUNTIF($CV$10:CV114,"&lt;&gt;"&amp;"")</f>
        <v>105</v>
      </c>
      <c r="DI114" t="str">
        <f t="shared" si="143"/>
        <v/>
      </c>
      <c r="DJ114" t="e">
        <f t="shared" ca="1" si="149"/>
        <v>#N/A</v>
      </c>
    </row>
    <row r="115" spans="13:114" x14ac:dyDescent="0.25">
      <c r="M115">
        <f>Worksheet!Y110</f>
        <v>0</v>
      </c>
      <c r="N115">
        <f t="shared" ca="1" si="111"/>
        <v>0</v>
      </c>
      <c r="O115" s="159" t="str">
        <f t="shared" ca="1" si="112"/>
        <v>*</v>
      </c>
      <c r="Q115" s="53" t="e">
        <f t="shared" ca="1" si="122"/>
        <v>#N/A</v>
      </c>
      <c r="R115" t="str">
        <f>IF(Worksheet!J110=$S$2,$S$2,IF(Worksheet!J110=$S$3,$S$3,$S$1))</f>
        <v>5502A</v>
      </c>
      <c r="S115" s="54" t="str">
        <f t="shared" ca="1" si="110"/>
        <v>*</v>
      </c>
      <c r="T115" s="50" t="e">
        <f t="shared" si="123"/>
        <v>#N/A</v>
      </c>
      <c r="U115" s="55">
        <f>IF(Worksheet!V110="%",ABS(Worksheet!AC110),ABS(Worksheet!X110))</f>
        <v>0</v>
      </c>
      <c r="V115" s="121">
        <f>IF(Worksheet!V110="%",Worksheet!AD110,Worksheet!V110)</f>
        <v>0</v>
      </c>
      <c r="W115" s="55" t="str">
        <f>IF(Worksheet!V110="%","",IF(Worksheet!AC110&lt;&gt;"",Worksheet!AC110,""))</f>
        <v/>
      </c>
      <c r="X115" s="55" t="str">
        <f>IF(Worksheet!V110="%","",IF(Worksheet!AD110&lt;&gt;"",Worksheet!AD110,""))</f>
        <v/>
      </c>
      <c r="Y115" s="53" t="str">
        <f t="shared" si="124"/>
        <v/>
      </c>
      <c r="Z115" s="53" t="str">
        <f t="shared" si="147"/>
        <v>0</v>
      </c>
      <c r="AA115" s="53" t="str">
        <f t="shared" si="125"/>
        <v>DC</v>
      </c>
      <c r="AB115" s="53" t="str">
        <f t="shared" si="148"/>
        <v>DC0</v>
      </c>
      <c r="AC115" s="53" t="str">
        <f>IF(Worksheet!I110&lt;&gt;"",Worksheet!I110,"")</f>
        <v/>
      </c>
      <c r="AD115" s="53" t="str">
        <f t="shared" si="126"/>
        <v/>
      </c>
      <c r="AE115" s="104" t="str">
        <f t="shared" si="127"/>
        <v>DC0</v>
      </c>
      <c r="AF115" s="104" t="e">
        <f>HLOOKUP(AE115,$AH$10:BA115,COUNTIF($AE$7:AE115,"&lt;&gt;"&amp;""),FALSE)</f>
        <v>#N/A</v>
      </c>
      <c r="AG115" s="61" t="e">
        <f t="shared" si="128"/>
        <v>#N/A</v>
      </c>
      <c r="AH115" s="91" t="e">
        <f ca="1">VLOOKUP($AG115,INDIRECT(CONCATENATE($CS115,"!",VLOOKUP($CS115,$AG$3:AH$8,AH$2,FALSE))),1,TRUE)</f>
        <v>#N/A</v>
      </c>
      <c r="AI115" s="91" t="e">
        <f ca="1">VLOOKUP($AG115,INDIRECT(CONCATENATE($CS115,"!",VLOOKUP($CS115,$AG$3:AI$8,AI$2,FALSE))),1,TRUE)</f>
        <v>#N/A</v>
      </c>
      <c r="AJ115" s="91" t="e">
        <f ca="1">VLOOKUP($AG115,INDIRECT(CONCATENATE($CS115,"!",VLOOKUP($CS115,$AG$3:AJ$8,AJ$2,FALSE))),1,TRUE)</f>
        <v>#N/A</v>
      </c>
      <c r="AK115" s="91" t="e">
        <f ca="1">VLOOKUP($AG115,INDIRECT(CONCATENATE($CS115,"!",VLOOKUP($CS115,$AG$3:AK$8,AK$2,FALSE))),1,TRUE)</f>
        <v>#N/A</v>
      </c>
      <c r="AL115" s="91" t="e">
        <f ca="1">VLOOKUP($AG115,INDIRECT(CONCATENATE($CS115,"!",VLOOKUP($CS115,$AG$3:AL$8,AL$2,FALSE))),1,TRUE)</f>
        <v>#N/A</v>
      </c>
      <c r="AM115" s="91" t="e">
        <f ca="1">VLOOKUP($AG115,INDIRECT(CONCATENATE($CS115,"!",VLOOKUP($CS115,$AG$3:AM$8,AM$2,FALSE))),1,TRUE)</f>
        <v>#N/A</v>
      </c>
      <c r="AN115" s="91" t="e">
        <f ca="1">VLOOKUP($AG115,INDIRECT(CONCATENATE($CS115,"!",VLOOKUP($CS115,$AG$3:AN$8,AN$2,FALSE))),1,TRUE)</f>
        <v>#N/A</v>
      </c>
      <c r="AO115" s="91" t="e">
        <f ca="1">VLOOKUP($AG115,INDIRECT(CONCATENATE($CS115,"!",VLOOKUP($CS115,$AG$3:AO$8,AO$2,FALSE))),1,TRUE)</f>
        <v>#N/A</v>
      </c>
      <c r="AP115" s="91" t="e">
        <f ca="1">VLOOKUP($AG115,INDIRECT(CONCATENATE($CS115,"!",VLOOKUP($CS115,$AG$3:AP$8,AP$2,FALSE))),1,TRUE)</f>
        <v>#N/A</v>
      </c>
      <c r="AQ115" s="91" t="e">
        <f ca="1">VLOOKUP($AG115,INDIRECT(CONCATENATE($CS115,"!",VLOOKUP($CS115,$AG$3:AQ$8,AQ$2,FALSE))),1,TRUE)</f>
        <v>#N/A</v>
      </c>
      <c r="AR115" s="91" t="e">
        <f ca="1">VLOOKUP($AG115,INDIRECT(CONCATENATE($CS115,"!",VLOOKUP($CS115,$AG$3:AR$8,AR$2,FALSE))),1,TRUE)</f>
        <v>#N/A</v>
      </c>
      <c r="AS115" s="91" t="e">
        <f ca="1">VLOOKUP($AG115,INDIRECT(CONCATENATE($CS115,"!",VLOOKUP($CS115,$AG$3:AS$8,AS$2,FALSE))),1,TRUE)</f>
        <v>#N/A</v>
      </c>
      <c r="AT115" s="91" t="e">
        <f ca="1">VLOOKUP($AG115,INDIRECT(CONCATENATE($CS115,"!",VLOOKUP($CS115,$AG$3:AT$8,AT$2,FALSE))),1,TRUE)</f>
        <v>#N/A</v>
      </c>
      <c r="AU115" s="91" t="e">
        <f ca="1">VLOOKUP($AG115,INDIRECT(CONCATENATE($CS115,"!",VLOOKUP($CS115,$AG$3:AU$8,AU$2,FALSE))),1,TRUE)</f>
        <v>#N/A</v>
      </c>
      <c r="AV115" s="91" t="e">
        <f ca="1">VLOOKUP($AG115,INDIRECT(CONCATENATE($CS115,"!",VLOOKUP($CS115,$AG$3:AV$8,AV$2,FALSE))),1,TRUE)</f>
        <v>#N/A</v>
      </c>
      <c r="AW115" s="91" t="e">
        <f ca="1">VLOOKUP($AG115,INDIRECT(CONCATENATE($CS115,"!",VLOOKUP($CS115,$AG$3:AW$8,AW$2,FALSE))),1,TRUE)</f>
        <v>#N/A</v>
      </c>
      <c r="AX115" s="91" t="e">
        <f ca="1">VLOOKUP($AG115,INDIRECT(CONCATENATE($CS115,"!",VLOOKUP($CS115,$AG$3:AX$8,AX$2,FALSE))),1,TRUE)</f>
        <v>#N/A</v>
      </c>
      <c r="AY115" s="91" t="e">
        <f ca="1">VLOOKUP($AG115,INDIRECT(CONCATENATE($CS115,"!",VLOOKUP($CS115,$AG$3:AY$8,AY$2,FALSE))),1,TRUE)</f>
        <v>#N/A</v>
      </c>
      <c r="AZ115" s="91" t="e">
        <f ca="1">VLOOKUP($AG115,INDIRECT(CONCATENATE($CS115,"!",VLOOKUP($CS115,$AG$3:AZ$8,AZ$2,FALSE))),1,TRUE)</f>
        <v>#N/A</v>
      </c>
      <c r="BA115" s="91"/>
      <c r="BB115" s="57">
        <f t="shared" si="144"/>
        <v>1</v>
      </c>
      <c r="BC115" s="53">
        <f t="shared" si="144"/>
        <v>1</v>
      </c>
      <c r="BD115" s="53">
        <f t="shared" si="145"/>
        <v>1</v>
      </c>
      <c r="BE115" s="53">
        <f t="shared" si="145"/>
        <v>1</v>
      </c>
      <c r="BF115" s="53">
        <f t="shared" si="113"/>
        <v>1</v>
      </c>
      <c r="BG115" s="53">
        <f t="shared" si="114"/>
        <v>1</v>
      </c>
      <c r="BH115" s="53">
        <f t="shared" si="115"/>
        <v>1</v>
      </c>
      <c r="BI115" s="53">
        <f t="shared" si="146"/>
        <v>1</v>
      </c>
      <c r="BJ115" s="53">
        <f t="shared" si="146"/>
        <v>1</v>
      </c>
      <c r="BK115" s="53">
        <f t="shared" si="146"/>
        <v>1</v>
      </c>
      <c r="BL115" s="53">
        <f t="shared" si="146"/>
        <v>1</v>
      </c>
      <c r="BM115" s="53">
        <f t="shared" si="146"/>
        <v>1</v>
      </c>
      <c r="BN115" s="53">
        <f t="shared" si="146"/>
        <v>1</v>
      </c>
      <c r="BO115" s="53">
        <f t="shared" si="146"/>
        <v>1</v>
      </c>
      <c r="BP115" s="53">
        <f t="shared" si="146"/>
        <v>1</v>
      </c>
      <c r="BQ115" s="53">
        <f t="shared" si="146"/>
        <v>1</v>
      </c>
      <c r="BR115" s="53">
        <f t="shared" si="146"/>
        <v>1</v>
      </c>
      <c r="BS115" s="53">
        <f t="shared" si="116"/>
        <v>1</v>
      </c>
      <c r="BT115" s="53">
        <f t="shared" si="116"/>
        <v>1</v>
      </c>
      <c r="BV115" s="50" t="e">
        <f>HLOOKUP(AE115,$BB$10:BU115,COUNTIF($AE$7:AE115,"&lt;&gt;"&amp;""),FALSE)</f>
        <v>#N/A</v>
      </c>
      <c r="BW115" s="53">
        <f t="shared" si="117"/>
        <v>1</v>
      </c>
      <c r="BX115" s="50" t="str">
        <f t="shared" si="119"/>
        <v/>
      </c>
      <c r="BY115" s="105" t="str">
        <f ca="1">IF(OR(AE115=$BC$10,AE115=$BE$10,AE115=$BL$10,AE115=$BM$10,AE115=$BN$10),VLOOKUP(BX115,INDIRECT(CONCATENATE(CS115,"!",HLOOKUP(AE115,$CV$10:CZ115,DG115,FALSE))),1,TRUE),"")</f>
        <v/>
      </c>
      <c r="BZ115" s="91" t="e">
        <f t="shared" ca="1" si="129"/>
        <v>#N/A</v>
      </c>
      <c r="CA115" s="91" t="e">
        <f t="shared" ca="1" si="130"/>
        <v>#N/A</v>
      </c>
      <c r="CB115" s="91" t="e">
        <f t="shared" ca="1" si="131"/>
        <v>#N/A</v>
      </c>
      <c r="CC115" s="91" t="e">
        <f t="shared" ca="1" si="132"/>
        <v>#N/A</v>
      </c>
      <c r="CD115" s="91" t="e">
        <f t="shared" ca="1" si="133"/>
        <v>#VALUE!</v>
      </c>
      <c r="CE115" s="58">
        <f>Worksheet!L110</f>
        <v>0</v>
      </c>
      <c r="CF115" s="58">
        <f>Worksheet!M110</f>
        <v>0</v>
      </c>
      <c r="CG115" s="58">
        <f>Worksheet!N110</f>
        <v>0</v>
      </c>
      <c r="CH115" s="58">
        <f>Worksheet!O110</f>
        <v>0</v>
      </c>
      <c r="CI115" s="58">
        <f>Worksheet!P110</f>
        <v>0</v>
      </c>
      <c r="CJ115" s="120" t="e">
        <f t="shared" ca="1" si="134"/>
        <v>#VALUE!</v>
      </c>
      <c r="CK115" s="120" t="e">
        <f t="shared" ca="1" si="135"/>
        <v>#VALUE!</v>
      </c>
      <c r="CL115" s="120" t="e">
        <f t="shared" ca="1" si="136"/>
        <v>#VALUE!</v>
      </c>
      <c r="CM115" s="120" t="e">
        <f t="shared" ca="1" si="137"/>
        <v>#VALUE!</v>
      </c>
      <c r="CN115" s="120" t="e">
        <f t="shared" ca="1" si="138"/>
        <v>#VALUE!</v>
      </c>
      <c r="CO115" s="91" t="e">
        <f t="shared" ca="1" si="139"/>
        <v>#N/A</v>
      </c>
      <c r="CP115" s="92">
        <f>Worksheet!T110</f>
        <v>0</v>
      </c>
      <c r="CQ115" t="str">
        <f t="shared" si="140"/>
        <v>1</v>
      </c>
      <c r="CR115" s="103" t="e">
        <f t="shared" si="141"/>
        <v>#N/A</v>
      </c>
      <c r="CS115" t="str">
        <f t="shared" si="118"/>
        <v>Standard1</v>
      </c>
      <c r="CU115" s="99" t="str">
        <f t="shared" ca="1" si="142"/>
        <v>$B$4:$P$1376</v>
      </c>
      <c r="CV115" s="91" t="str">
        <f>VLOOKUP($CS115,$CU$3:CV$8,2,FALSE)</f>
        <v>$I$230:$I$439</v>
      </c>
      <c r="CW115" s="91" t="str">
        <f>VLOOKUP($CS115,$CU$3:CW$8,3,FALSE)</f>
        <v>$I$471:$I$735</v>
      </c>
      <c r="CX115" s="91" t="str">
        <f>VLOOKUP($CS115,$CU$3:CX$8,4,FALSE)</f>
        <v>$I$736:$I$826</v>
      </c>
      <c r="CY115" s="91" t="str">
        <f>VLOOKUP($CS115,$CU$3:CY$8,5,FALSE)</f>
        <v>$I$827:$I$891</v>
      </c>
      <c r="CZ115" s="91" t="str">
        <f>VLOOKUP($CS115,$CU$3:CZ$8,6,FALSE)</f>
        <v>$I$892:$I$960</v>
      </c>
      <c r="DA115" s="91" t="str">
        <f>VLOOKUP($CS115,$CU$3:DA$8,7,FALSE)</f>
        <v>$I$1055:$I$1066</v>
      </c>
      <c r="DB115" s="91" t="str">
        <f>VLOOKUP($CS115,$CU$3:DB$8,8,FALSE)</f>
        <v>$I$1043:$I$1054</v>
      </c>
      <c r="DC115" s="91" t="str">
        <f>VLOOKUP($CS115,$CU$3:DC$8,8,FALSE)</f>
        <v>$I$1043:$I$1054</v>
      </c>
      <c r="DD115" s="91" t="str">
        <f>VLOOKUP($CS115,$CU$3:DD$8,8,FALSE)</f>
        <v>$I$1043:$I$1054</v>
      </c>
      <c r="DE115" s="91" t="str">
        <f>VLOOKUP($CS115,$CU$3:DE$8,8,FALSE)</f>
        <v>$I$1043:$I$1054</v>
      </c>
      <c r="DF115" s="91" t="str">
        <f>VLOOKUP($CS115,$CU$3:DF$8,8,FALSE)</f>
        <v>$I$1043:$I$1054</v>
      </c>
      <c r="DG115">
        <f>COUNTIF($CV$10:CV115,"&lt;&gt;"&amp;"")</f>
        <v>106</v>
      </c>
      <c r="DI115" t="str">
        <f t="shared" si="143"/>
        <v/>
      </c>
      <c r="DJ115" t="e">
        <f t="shared" ca="1" si="149"/>
        <v>#N/A</v>
      </c>
    </row>
    <row r="116" spans="13:114" x14ac:dyDescent="0.25">
      <c r="M116">
        <f>Worksheet!Y111</f>
        <v>0</v>
      </c>
      <c r="N116">
        <f t="shared" ca="1" si="111"/>
        <v>0</v>
      </c>
      <c r="O116" s="159" t="str">
        <f t="shared" ca="1" si="112"/>
        <v>*</v>
      </c>
      <c r="Q116" s="53" t="e">
        <f t="shared" ca="1" si="122"/>
        <v>#N/A</v>
      </c>
      <c r="R116" t="str">
        <f>IF(Worksheet!J111=$S$2,$S$2,IF(Worksheet!J111=$S$3,$S$3,$S$1))</f>
        <v>5502A</v>
      </c>
      <c r="S116" s="54" t="str">
        <f t="shared" ref="S116:S120" ca="1" si="150">IFERROR(CONCATENATE((ROUND(MAX((SQRT(((((STDEV(CJ116:CN116))/SQRT(5))*2.87/2)^2)+(((CB116+(AG116*(CC116)))*0.5)^2))*2),BZ116+(CA116*AG116)),2-(1+INT(LOG10(ABS(MAX((SQRT(((((STDEV(CJ116:CN116))/SQRT(5))*2.87/2)^2)+(((CB116+(AG116*(CC116)))*0.5)^2))*2),BZ116+(CA116*AG116))))))))," ",CO116),"*")</f>
        <v>*</v>
      </c>
      <c r="T116" s="50" t="e">
        <f t="shared" si="123"/>
        <v>#N/A</v>
      </c>
      <c r="U116" s="55">
        <f>IF(Worksheet!V111="%",ABS(Worksheet!AC111),ABS(Worksheet!X111))</f>
        <v>0</v>
      </c>
      <c r="V116" s="121">
        <f>IF(Worksheet!V111="%",Worksheet!AD111,Worksheet!V111)</f>
        <v>0</v>
      </c>
      <c r="W116" s="55" t="str">
        <f>IF(Worksheet!V111="%","",IF(Worksheet!AC111&lt;&gt;"",Worksheet!AC111,""))</f>
        <v/>
      </c>
      <c r="X116" s="55" t="str">
        <f>IF(Worksheet!V111="%","",IF(Worksheet!AD111&lt;&gt;"",Worksheet!AD111,""))</f>
        <v/>
      </c>
      <c r="Y116" s="53" t="str">
        <f t="shared" si="124"/>
        <v/>
      </c>
      <c r="Z116" s="53" t="str">
        <f t="shared" si="147"/>
        <v>0</v>
      </c>
      <c r="AA116" s="53" t="str">
        <f t="shared" si="125"/>
        <v>DC</v>
      </c>
      <c r="AB116" s="53" t="str">
        <f t="shared" si="148"/>
        <v>DC0</v>
      </c>
      <c r="AC116" s="53" t="str">
        <f>IF(Worksheet!I111&lt;&gt;"",Worksheet!I111,"")</f>
        <v/>
      </c>
      <c r="AD116" s="53" t="str">
        <f t="shared" si="126"/>
        <v/>
      </c>
      <c r="AE116" s="104" t="str">
        <f t="shared" si="127"/>
        <v>DC0</v>
      </c>
      <c r="AF116" s="104" t="e">
        <f>HLOOKUP(AE116,$AH$10:BA116,COUNTIF($AE$7:AE116,"&lt;&gt;"&amp;""),FALSE)</f>
        <v>#N/A</v>
      </c>
      <c r="AG116" s="61" t="e">
        <f t="shared" si="128"/>
        <v>#N/A</v>
      </c>
      <c r="AH116" s="91" t="e">
        <f ca="1">VLOOKUP($AG116,INDIRECT(CONCATENATE($CS116,"!",VLOOKUP($CS116,$AG$3:AH$8,AH$2,FALSE))),1,TRUE)</f>
        <v>#N/A</v>
      </c>
      <c r="AI116" s="91" t="e">
        <f ca="1">VLOOKUP($AG116,INDIRECT(CONCATENATE($CS116,"!",VLOOKUP($CS116,$AG$3:AI$8,AI$2,FALSE))),1,TRUE)</f>
        <v>#N/A</v>
      </c>
      <c r="AJ116" s="91" t="e">
        <f ca="1">VLOOKUP($AG116,INDIRECT(CONCATENATE($CS116,"!",VLOOKUP($CS116,$AG$3:AJ$8,AJ$2,FALSE))),1,TRUE)</f>
        <v>#N/A</v>
      </c>
      <c r="AK116" s="91" t="e">
        <f ca="1">VLOOKUP($AG116,INDIRECT(CONCATENATE($CS116,"!",VLOOKUP($CS116,$AG$3:AK$8,AK$2,FALSE))),1,TRUE)</f>
        <v>#N/A</v>
      </c>
      <c r="AL116" s="91" t="e">
        <f ca="1">VLOOKUP($AG116,INDIRECT(CONCATENATE($CS116,"!",VLOOKUP($CS116,$AG$3:AL$8,AL$2,FALSE))),1,TRUE)</f>
        <v>#N/A</v>
      </c>
      <c r="AM116" s="91" t="e">
        <f ca="1">VLOOKUP($AG116,INDIRECT(CONCATENATE($CS116,"!",VLOOKUP($CS116,$AG$3:AM$8,AM$2,FALSE))),1,TRUE)</f>
        <v>#N/A</v>
      </c>
      <c r="AN116" s="91" t="e">
        <f ca="1">VLOOKUP($AG116,INDIRECT(CONCATENATE($CS116,"!",VLOOKUP($CS116,$AG$3:AN$8,AN$2,FALSE))),1,TRUE)</f>
        <v>#N/A</v>
      </c>
      <c r="AO116" s="91" t="e">
        <f ca="1">VLOOKUP($AG116,INDIRECT(CONCATENATE($CS116,"!",VLOOKUP($CS116,$AG$3:AO$8,AO$2,FALSE))),1,TRUE)</f>
        <v>#N/A</v>
      </c>
      <c r="AP116" s="91" t="e">
        <f ca="1">VLOOKUP($AG116,INDIRECT(CONCATENATE($CS116,"!",VLOOKUP($CS116,$AG$3:AP$8,AP$2,FALSE))),1,TRUE)</f>
        <v>#N/A</v>
      </c>
      <c r="AQ116" s="91" t="e">
        <f ca="1">VLOOKUP($AG116,INDIRECT(CONCATENATE($CS116,"!",VLOOKUP($CS116,$AG$3:AQ$8,AQ$2,FALSE))),1,TRUE)</f>
        <v>#N/A</v>
      </c>
      <c r="AR116" s="91" t="e">
        <f ca="1">VLOOKUP($AG116,INDIRECT(CONCATENATE($CS116,"!",VLOOKUP($CS116,$AG$3:AR$8,AR$2,FALSE))),1,TRUE)</f>
        <v>#N/A</v>
      </c>
      <c r="AS116" s="91" t="e">
        <f ca="1">VLOOKUP($AG116,INDIRECT(CONCATENATE($CS116,"!",VLOOKUP($CS116,$AG$3:AS$8,AS$2,FALSE))),1,TRUE)</f>
        <v>#N/A</v>
      </c>
      <c r="AT116" s="91" t="e">
        <f ca="1">VLOOKUP($AG116,INDIRECT(CONCATENATE($CS116,"!",VLOOKUP($CS116,$AG$3:AT$8,AT$2,FALSE))),1,TRUE)</f>
        <v>#N/A</v>
      </c>
      <c r="AU116" s="91" t="e">
        <f ca="1">VLOOKUP($AG116,INDIRECT(CONCATENATE($CS116,"!",VLOOKUP($CS116,$AG$3:AU$8,AU$2,FALSE))),1,TRUE)</f>
        <v>#N/A</v>
      </c>
      <c r="AV116" s="91" t="e">
        <f ca="1">VLOOKUP($AG116,INDIRECT(CONCATENATE($CS116,"!",VLOOKUP($CS116,$AG$3:AV$8,AV$2,FALSE))),1,TRUE)</f>
        <v>#N/A</v>
      </c>
      <c r="AW116" s="91" t="e">
        <f ca="1">VLOOKUP($AG116,INDIRECT(CONCATENATE($CS116,"!",VLOOKUP($CS116,$AG$3:AW$8,AW$2,FALSE))),1,TRUE)</f>
        <v>#N/A</v>
      </c>
      <c r="AX116" s="91" t="e">
        <f ca="1">VLOOKUP($AG116,INDIRECT(CONCATENATE($CS116,"!",VLOOKUP($CS116,$AG$3:AX$8,AX$2,FALSE))),1,TRUE)</f>
        <v>#N/A</v>
      </c>
      <c r="AY116" s="91" t="e">
        <f ca="1">VLOOKUP($AG116,INDIRECT(CONCATENATE($CS116,"!",VLOOKUP($CS116,$AG$3:AY$8,AY$2,FALSE))),1,TRUE)</f>
        <v>#N/A</v>
      </c>
      <c r="AZ116" s="91" t="e">
        <f ca="1">VLOOKUP($AG116,INDIRECT(CONCATENATE($CS116,"!",VLOOKUP($CS116,$AG$3:AZ$8,AZ$2,FALSE))),1,TRUE)</f>
        <v>#N/A</v>
      </c>
      <c r="BA116" s="91"/>
      <c r="BB116" s="57">
        <f t="shared" si="144"/>
        <v>1</v>
      </c>
      <c r="BC116" s="53">
        <f t="shared" si="144"/>
        <v>1</v>
      </c>
      <c r="BD116" s="53">
        <f t="shared" si="145"/>
        <v>1</v>
      </c>
      <c r="BE116" s="53">
        <f t="shared" si="145"/>
        <v>1</v>
      </c>
      <c r="BF116" s="53">
        <f t="shared" si="113"/>
        <v>1</v>
      </c>
      <c r="BG116" s="53">
        <f t="shared" si="114"/>
        <v>1</v>
      </c>
      <c r="BH116" s="53">
        <f t="shared" si="115"/>
        <v>1</v>
      </c>
      <c r="BI116" s="53">
        <f t="shared" si="146"/>
        <v>1</v>
      </c>
      <c r="BJ116" s="53">
        <f t="shared" si="146"/>
        <v>1</v>
      </c>
      <c r="BK116" s="53">
        <f t="shared" si="146"/>
        <v>1</v>
      </c>
      <c r="BL116" s="53">
        <f t="shared" si="146"/>
        <v>1</v>
      </c>
      <c r="BM116" s="53">
        <f t="shared" si="146"/>
        <v>1</v>
      </c>
      <c r="BN116" s="53">
        <f t="shared" si="146"/>
        <v>1</v>
      </c>
      <c r="BO116" s="53">
        <f t="shared" si="146"/>
        <v>1</v>
      </c>
      <c r="BP116" s="53">
        <f t="shared" si="146"/>
        <v>1</v>
      </c>
      <c r="BQ116" s="53">
        <f t="shared" si="146"/>
        <v>1</v>
      </c>
      <c r="BR116" s="53">
        <f t="shared" si="146"/>
        <v>1</v>
      </c>
      <c r="BS116" s="53">
        <f t="shared" si="116"/>
        <v>1</v>
      </c>
      <c r="BT116" s="53">
        <f t="shared" si="116"/>
        <v>1</v>
      </c>
      <c r="BV116" s="50" t="e">
        <f>HLOOKUP(AE116,$BB$10:BU116,COUNTIF($AE$7:AE116,"&lt;&gt;"&amp;""),FALSE)</f>
        <v>#N/A</v>
      </c>
      <c r="BW116" s="53">
        <f t="shared" si="117"/>
        <v>1</v>
      </c>
      <c r="BX116" s="50" t="str">
        <f t="shared" si="119"/>
        <v/>
      </c>
      <c r="BY116" s="105" t="str">
        <f ca="1">IF(OR(AE116=$BC$10,AE116=$BE$10,AE116=$BL$10,AE116=$BM$10,AE116=$BN$10),VLOOKUP(BX116,INDIRECT(CONCATENATE(CS116,"!",HLOOKUP(AE116,$CV$10:CZ116,DG116,FALSE))),1,TRUE),"")</f>
        <v/>
      </c>
      <c r="BZ116" s="91" t="e">
        <f t="shared" ca="1" si="129"/>
        <v>#N/A</v>
      </c>
      <c r="CA116" s="91" t="e">
        <f t="shared" ca="1" si="130"/>
        <v>#N/A</v>
      </c>
      <c r="CB116" s="91" t="e">
        <f t="shared" ca="1" si="131"/>
        <v>#N/A</v>
      </c>
      <c r="CC116" s="91" t="e">
        <f t="shared" ca="1" si="132"/>
        <v>#N/A</v>
      </c>
      <c r="CD116" s="91" t="e">
        <f t="shared" ca="1" si="133"/>
        <v>#VALUE!</v>
      </c>
      <c r="CE116" s="58">
        <f>Worksheet!L111</f>
        <v>0</v>
      </c>
      <c r="CF116" s="58">
        <f>Worksheet!M111</f>
        <v>0</v>
      </c>
      <c r="CG116" s="58">
        <f>Worksheet!N111</f>
        <v>0</v>
      </c>
      <c r="CH116" s="58">
        <f>Worksheet!O111</f>
        <v>0</v>
      </c>
      <c r="CI116" s="58">
        <f>Worksheet!P111</f>
        <v>0</v>
      </c>
      <c r="CJ116" s="120" t="e">
        <f t="shared" ca="1" si="134"/>
        <v>#VALUE!</v>
      </c>
      <c r="CK116" s="120" t="e">
        <f t="shared" ca="1" si="135"/>
        <v>#VALUE!</v>
      </c>
      <c r="CL116" s="120" t="e">
        <f t="shared" ca="1" si="136"/>
        <v>#VALUE!</v>
      </c>
      <c r="CM116" s="120" t="e">
        <f t="shared" ca="1" si="137"/>
        <v>#VALUE!</v>
      </c>
      <c r="CN116" s="120" t="e">
        <f t="shared" ca="1" si="138"/>
        <v>#VALUE!</v>
      </c>
      <c r="CO116" s="91" t="e">
        <f t="shared" ca="1" si="139"/>
        <v>#N/A</v>
      </c>
      <c r="CP116" s="92">
        <f>Worksheet!T111</f>
        <v>0</v>
      </c>
      <c r="CQ116" t="str">
        <f t="shared" si="140"/>
        <v>1</v>
      </c>
      <c r="CR116" s="103" t="e">
        <f t="shared" si="141"/>
        <v>#N/A</v>
      </c>
      <c r="CS116" t="str">
        <f t="shared" si="118"/>
        <v>Standard1</v>
      </c>
      <c r="CU116" s="99" t="str">
        <f t="shared" ca="1" si="142"/>
        <v>$B$4:$P$1376</v>
      </c>
      <c r="CV116" s="91" t="str">
        <f>VLOOKUP($CS116,$CU$3:CV$8,2,FALSE)</f>
        <v>$I$230:$I$439</v>
      </c>
      <c r="CW116" s="91" t="str">
        <f>VLOOKUP($CS116,$CU$3:CW$8,3,FALSE)</f>
        <v>$I$471:$I$735</v>
      </c>
      <c r="CX116" s="91" t="str">
        <f>VLOOKUP($CS116,$CU$3:CX$8,4,FALSE)</f>
        <v>$I$736:$I$826</v>
      </c>
      <c r="CY116" s="91" t="str">
        <f>VLOOKUP($CS116,$CU$3:CY$8,5,FALSE)</f>
        <v>$I$827:$I$891</v>
      </c>
      <c r="CZ116" s="91" t="str">
        <f>VLOOKUP($CS116,$CU$3:CZ$8,6,FALSE)</f>
        <v>$I$892:$I$960</v>
      </c>
      <c r="DA116" s="91" t="str">
        <f>VLOOKUP($CS116,$CU$3:DA$8,7,FALSE)</f>
        <v>$I$1055:$I$1066</v>
      </c>
      <c r="DB116" s="91" t="str">
        <f>VLOOKUP($CS116,$CU$3:DB$8,8,FALSE)</f>
        <v>$I$1043:$I$1054</v>
      </c>
      <c r="DC116" s="91" t="str">
        <f>VLOOKUP($CS116,$CU$3:DC$8,8,FALSE)</f>
        <v>$I$1043:$I$1054</v>
      </c>
      <c r="DD116" s="91" t="str">
        <f>VLOOKUP($CS116,$CU$3:DD$8,8,FALSE)</f>
        <v>$I$1043:$I$1054</v>
      </c>
      <c r="DE116" s="91" t="str">
        <f>VLOOKUP($CS116,$CU$3:DE$8,8,FALSE)</f>
        <v>$I$1043:$I$1054</v>
      </c>
      <c r="DF116" s="91" t="str">
        <f>VLOOKUP($CS116,$CU$3:DF$8,8,FALSE)</f>
        <v>$I$1043:$I$1054</v>
      </c>
      <c r="DG116">
        <f>COUNTIF($CV$10:CV116,"&lt;&gt;"&amp;"")</f>
        <v>107</v>
      </c>
      <c r="DI116" t="str">
        <f t="shared" si="143"/>
        <v/>
      </c>
      <c r="DJ116" t="e">
        <f t="shared" ca="1" si="149"/>
        <v>#N/A</v>
      </c>
    </row>
    <row r="117" spans="13:114" x14ac:dyDescent="0.25">
      <c r="M117">
        <f>Worksheet!Y112</f>
        <v>0</v>
      </c>
      <c r="N117">
        <f t="shared" ca="1" si="111"/>
        <v>0</v>
      </c>
      <c r="O117" s="159" t="str">
        <f t="shared" ca="1" si="112"/>
        <v>*</v>
      </c>
      <c r="Q117" s="53" t="e">
        <f t="shared" ca="1" si="122"/>
        <v>#N/A</v>
      </c>
      <c r="R117" t="str">
        <f>IF(Worksheet!J112=$S$2,$S$2,IF(Worksheet!J112=$S$3,$S$3,$S$1))</f>
        <v>5502A</v>
      </c>
      <c r="S117" s="54" t="str">
        <f t="shared" ca="1" si="150"/>
        <v>*</v>
      </c>
      <c r="T117" s="50" t="e">
        <f t="shared" si="123"/>
        <v>#N/A</v>
      </c>
      <c r="U117" s="55">
        <f>IF(Worksheet!V112="%",ABS(Worksheet!AC112),ABS(Worksheet!X112))</f>
        <v>0</v>
      </c>
      <c r="V117" s="121">
        <f>IF(Worksheet!V112="%",Worksheet!AD112,Worksheet!V112)</f>
        <v>0</v>
      </c>
      <c r="W117" s="55" t="str">
        <f>IF(Worksheet!V112="%","",IF(Worksheet!AC112&lt;&gt;"",Worksheet!AC112,""))</f>
        <v/>
      </c>
      <c r="X117" s="55" t="str">
        <f>IF(Worksheet!V112="%","",IF(Worksheet!AD112&lt;&gt;"",Worksheet!AD112,""))</f>
        <v/>
      </c>
      <c r="Y117" s="53" t="str">
        <f t="shared" si="124"/>
        <v/>
      </c>
      <c r="Z117" s="53" t="str">
        <f t="shared" si="147"/>
        <v>0</v>
      </c>
      <c r="AA117" s="53" t="str">
        <f t="shared" si="125"/>
        <v>DC</v>
      </c>
      <c r="AB117" s="53" t="str">
        <f t="shared" si="148"/>
        <v>DC0</v>
      </c>
      <c r="AC117" s="53" t="str">
        <f>IF(Worksheet!I112&lt;&gt;"",Worksheet!I112,"")</f>
        <v/>
      </c>
      <c r="AD117" s="53" t="str">
        <f t="shared" si="126"/>
        <v/>
      </c>
      <c r="AE117" s="104" t="str">
        <f t="shared" si="127"/>
        <v>DC0</v>
      </c>
      <c r="AF117" s="104" t="e">
        <f>HLOOKUP(AE117,$AH$10:BA117,COUNTIF($AE$7:AE117,"&lt;&gt;"&amp;""),FALSE)</f>
        <v>#N/A</v>
      </c>
      <c r="AG117" s="61" t="e">
        <f t="shared" si="128"/>
        <v>#N/A</v>
      </c>
      <c r="AH117" s="91" t="e">
        <f ca="1">VLOOKUP($AG117,INDIRECT(CONCATENATE($CS117,"!",VLOOKUP($CS117,$AG$3:AH$8,AH$2,FALSE))),1,TRUE)</f>
        <v>#N/A</v>
      </c>
      <c r="AI117" s="91" t="e">
        <f ca="1">VLOOKUP($AG117,INDIRECT(CONCATENATE($CS117,"!",VLOOKUP($CS117,$AG$3:AI$8,AI$2,FALSE))),1,TRUE)</f>
        <v>#N/A</v>
      </c>
      <c r="AJ117" s="91" t="e">
        <f ca="1">VLOOKUP($AG117,INDIRECT(CONCATENATE($CS117,"!",VLOOKUP($CS117,$AG$3:AJ$8,AJ$2,FALSE))),1,TRUE)</f>
        <v>#N/A</v>
      </c>
      <c r="AK117" s="91" t="e">
        <f ca="1">VLOOKUP($AG117,INDIRECT(CONCATENATE($CS117,"!",VLOOKUP($CS117,$AG$3:AK$8,AK$2,FALSE))),1,TRUE)</f>
        <v>#N/A</v>
      </c>
      <c r="AL117" s="91" t="e">
        <f ca="1">VLOOKUP($AG117,INDIRECT(CONCATENATE($CS117,"!",VLOOKUP($CS117,$AG$3:AL$8,AL$2,FALSE))),1,TRUE)</f>
        <v>#N/A</v>
      </c>
      <c r="AM117" s="91" t="e">
        <f ca="1">VLOOKUP($AG117,INDIRECT(CONCATENATE($CS117,"!",VLOOKUP($CS117,$AG$3:AM$8,AM$2,FALSE))),1,TRUE)</f>
        <v>#N/A</v>
      </c>
      <c r="AN117" s="91" t="e">
        <f ca="1">VLOOKUP($AG117,INDIRECT(CONCATENATE($CS117,"!",VLOOKUP($CS117,$AG$3:AN$8,AN$2,FALSE))),1,TRUE)</f>
        <v>#N/A</v>
      </c>
      <c r="AO117" s="91" t="e">
        <f ca="1">VLOOKUP($AG117,INDIRECT(CONCATENATE($CS117,"!",VLOOKUP($CS117,$AG$3:AO$8,AO$2,FALSE))),1,TRUE)</f>
        <v>#N/A</v>
      </c>
      <c r="AP117" s="91" t="e">
        <f ca="1">VLOOKUP($AG117,INDIRECT(CONCATENATE($CS117,"!",VLOOKUP($CS117,$AG$3:AP$8,AP$2,FALSE))),1,TRUE)</f>
        <v>#N/A</v>
      </c>
      <c r="AQ117" s="91" t="e">
        <f ca="1">VLOOKUP($AG117,INDIRECT(CONCATENATE($CS117,"!",VLOOKUP($CS117,$AG$3:AQ$8,AQ$2,FALSE))),1,TRUE)</f>
        <v>#N/A</v>
      </c>
      <c r="AR117" s="91" t="e">
        <f ca="1">VLOOKUP($AG117,INDIRECT(CONCATENATE($CS117,"!",VLOOKUP($CS117,$AG$3:AR$8,AR$2,FALSE))),1,TRUE)</f>
        <v>#N/A</v>
      </c>
      <c r="AS117" s="91" t="e">
        <f ca="1">VLOOKUP($AG117,INDIRECT(CONCATENATE($CS117,"!",VLOOKUP($CS117,$AG$3:AS$8,AS$2,FALSE))),1,TRUE)</f>
        <v>#N/A</v>
      </c>
      <c r="AT117" s="91" t="e">
        <f ca="1">VLOOKUP($AG117,INDIRECT(CONCATENATE($CS117,"!",VLOOKUP($CS117,$AG$3:AT$8,AT$2,FALSE))),1,TRUE)</f>
        <v>#N/A</v>
      </c>
      <c r="AU117" s="91" t="e">
        <f ca="1">VLOOKUP($AG117,INDIRECT(CONCATENATE($CS117,"!",VLOOKUP($CS117,$AG$3:AU$8,AU$2,FALSE))),1,TRUE)</f>
        <v>#N/A</v>
      </c>
      <c r="AV117" s="91" t="e">
        <f ca="1">VLOOKUP($AG117,INDIRECT(CONCATENATE($CS117,"!",VLOOKUP($CS117,$AG$3:AV$8,AV$2,FALSE))),1,TRUE)</f>
        <v>#N/A</v>
      </c>
      <c r="AW117" s="91" t="e">
        <f ca="1">VLOOKUP($AG117,INDIRECT(CONCATENATE($CS117,"!",VLOOKUP($CS117,$AG$3:AW$8,AW$2,FALSE))),1,TRUE)</f>
        <v>#N/A</v>
      </c>
      <c r="AX117" s="91" t="e">
        <f ca="1">VLOOKUP($AG117,INDIRECT(CONCATENATE($CS117,"!",VLOOKUP($CS117,$AG$3:AX$8,AX$2,FALSE))),1,TRUE)</f>
        <v>#N/A</v>
      </c>
      <c r="AY117" s="91" t="e">
        <f ca="1">VLOOKUP($AG117,INDIRECT(CONCATENATE($CS117,"!",VLOOKUP($CS117,$AG$3:AY$8,AY$2,FALSE))),1,TRUE)</f>
        <v>#N/A</v>
      </c>
      <c r="AZ117" s="91" t="e">
        <f ca="1">VLOOKUP($AG117,INDIRECT(CONCATENATE($CS117,"!",VLOOKUP($CS117,$AG$3:AZ$8,AZ$2,FALSE))),1,TRUE)</f>
        <v>#N/A</v>
      </c>
      <c r="BA117" s="91"/>
      <c r="BB117" s="57">
        <f t="shared" si="144"/>
        <v>1</v>
      </c>
      <c r="BC117" s="53">
        <f t="shared" si="144"/>
        <v>1</v>
      </c>
      <c r="BD117" s="53">
        <f t="shared" si="145"/>
        <v>1</v>
      </c>
      <c r="BE117" s="53">
        <f t="shared" si="145"/>
        <v>1</v>
      </c>
      <c r="BF117" s="53">
        <f t="shared" si="113"/>
        <v>1</v>
      </c>
      <c r="BG117" s="53">
        <f t="shared" si="114"/>
        <v>1</v>
      </c>
      <c r="BH117" s="53">
        <f t="shared" si="115"/>
        <v>1</v>
      </c>
      <c r="BI117" s="53">
        <f t="shared" si="146"/>
        <v>1</v>
      </c>
      <c r="BJ117" s="53">
        <f t="shared" si="146"/>
        <v>1</v>
      </c>
      <c r="BK117" s="53">
        <f t="shared" si="146"/>
        <v>1</v>
      </c>
      <c r="BL117" s="53">
        <f t="shared" si="146"/>
        <v>1</v>
      </c>
      <c r="BM117" s="53">
        <f t="shared" si="146"/>
        <v>1</v>
      </c>
      <c r="BN117" s="53">
        <f t="shared" si="146"/>
        <v>1</v>
      </c>
      <c r="BO117" s="53">
        <f t="shared" si="146"/>
        <v>1</v>
      </c>
      <c r="BP117" s="53">
        <f t="shared" si="146"/>
        <v>1</v>
      </c>
      <c r="BQ117" s="53">
        <f t="shared" si="146"/>
        <v>1</v>
      </c>
      <c r="BR117" s="53">
        <f t="shared" si="146"/>
        <v>1</v>
      </c>
      <c r="BS117" s="53">
        <f t="shared" si="116"/>
        <v>1</v>
      </c>
      <c r="BT117" s="53">
        <f t="shared" si="116"/>
        <v>1</v>
      </c>
      <c r="BV117" s="50" t="e">
        <f>HLOOKUP(AE117,$BB$10:BU117,COUNTIF($AE$7:AE117,"&lt;&gt;"&amp;""),FALSE)</f>
        <v>#N/A</v>
      </c>
      <c r="BW117" s="53">
        <f t="shared" si="117"/>
        <v>1</v>
      </c>
      <c r="BX117" s="50" t="str">
        <f t="shared" si="119"/>
        <v/>
      </c>
      <c r="BY117" s="105" t="str">
        <f ca="1">IF(OR(AE117=$BC$10,AE117=$BE$10,AE117=$BL$10,AE117=$BM$10,AE117=$BN$10),VLOOKUP(BX117,INDIRECT(CONCATENATE(CS117,"!",HLOOKUP(AE117,$CV$10:CZ117,DG117,FALSE))),1,TRUE),"")</f>
        <v/>
      </c>
      <c r="BZ117" s="91" t="e">
        <f t="shared" ca="1" si="129"/>
        <v>#N/A</v>
      </c>
      <c r="CA117" s="91" t="e">
        <f t="shared" ca="1" si="130"/>
        <v>#N/A</v>
      </c>
      <c r="CB117" s="91" t="e">
        <f t="shared" ca="1" si="131"/>
        <v>#N/A</v>
      </c>
      <c r="CC117" s="91" t="e">
        <f t="shared" ca="1" si="132"/>
        <v>#N/A</v>
      </c>
      <c r="CD117" s="91" t="e">
        <f t="shared" ca="1" si="133"/>
        <v>#VALUE!</v>
      </c>
      <c r="CE117" s="58">
        <f>Worksheet!L112</f>
        <v>0</v>
      </c>
      <c r="CF117" s="58">
        <f>Worksheet!M112</f>
        <v>0</v>
      </c>
      <c r="CG117" s="58">
        <f>Worksheet!N112</f>
        <v>0</v>
      </c>
      <c r="CH117" s="58">
        <f>Worksheet!O112</f>
        <v>0</v>
      </c>
      <c r="CI117" s="58">
        <f>Worksheet!P112</f>
        <v>0</v>
      </c>
      <c r="CJ117" s="120" t="e">
        <f t="shared" ca="1" si="134"/>
        <v>#VALUE!</v>
      </c>
      <c r="CK117" s="120" t="e">
        <f t="shared" ca="1" si="135"/>
        <v>#VALUE!</v>
      </c>
      <c r="CL117" s="120" t="e">
        <f t="shared" ca="1" si="136"/>
        <v>#VALUE!</v>
      </c>
      <c r="CM117" s="120" t="e">
        <f t="shared" ca="1" si="137"/>
        <v>#VALUE!</v>
      </c>
      <c r="CN117" s="120" t="e">
        <f t="shared" ca="1" si="138"/>
        <v>#VALUE!</v>
      </c>
      <c r="CO117" s="91" t="e">
        <f t="shared" ca="1" si="139"/>
        <v>#N/A</v>
      </c>
      <c r="CP117" s="92">
        <f>Worksheet!T112</f>
        <v>0</v>
      </c>
      <c r="CQ117" t="str">
        <f t="shared" si="140"/>
        <v>1</v>
      </c>
      <c r="CR117" s="103" t="e">
        <f t="shared" si="141"/>
        <v>#N/A</v>
      </c>
      <c r="CS117" t="str">
        <f t="shared" si="118"/>
        <v>Standard1</v>
      </c>
      <c r="CU117" s="99" t="str">
        <f t="shared" ca="1" si="142"/>
        <v>$B$4:$P$1376</v>
      </c>
      <c r="CV117" s="91" t="str">
        <f>VLOOKUP($CS117,$CU$3:CV$8,2,FALSE)</f>
        <v>$I$230:$I$439</v>
      </c>
      <c r="CW117" s="91" t="str">
        <f>VLOOKUP($CS117,$CU$3:CW$8,3,FALSE)</f>
        <v>$I$471:$I$735</v>
      </c>
      <c r="CX117" s="91" t="str">
        <f>VLOOKUP($CS117,$CU$3:CX$8,4,FALSE)</f>
        <v>$I$736:$I$826</v>
      </c>
      <c r="CY117" s="91" t="str">
        <f>VLOOKUP($CS117,$CU$3:CY$8,5,FALSE)</f>
        <v>$I$827:$I$891</v>
      </c>
      <c r="CZ117" s="91" t="str">
        <f>VLOOKUP($CS117,$CU$3:CZ$8,6,FALSE)</f>
        <v>$I$892:$I$960</v>
      </c>
      <c r="DA117" s="91" t="str">
        <f>VLOOKUP($CS117,$CU$3:DA$8,7,FALSE)</f>
        <v>$I$1055:$I$1066</v>
      </c>
      <c r="DB117" s="91" t="str">
        <f>VLOOKUP($CS117,$CU$3:DB$8,8,FALSE)</f>
        <v>$I$1043:$I$1054</v>
      </c>
      <c r="DC117" s="91" t="str">
        <f>VLOOKUP($CS117,$CU$3:DC$8,8,FALSE)</f>
        <v>$I$1043:$I$1054</v>
      </c>
      <c r="DD117" s="91" t="str">
        <f>VLOOKUP($CS117,$CU$3:DD$8,8,FALSE)</f>
        <v>$I$1043:$I$1054</v>
      </c>
      <c r="DE117" s="91" t="str">
        <f>VLOOKUP($CS117,$CU$3:DE$8,8,FALSE)</f>
        <v>$I$1043:$I$1054</v>
      </c>
      <c r="DF117" s="91" t="str">
        <f>VLOOKUP($CS117,$CU$3:DF$8,8,FALSE)</f>
        <v>$I$1043:$I$1054</v>
      </c>
      <c r="DG117">
        <f>COUNTIF($CV$10:CV117,"&lt;&gt;"&amp;"")</f>
        <v>108</v>
      </c>
      <c r="DI117" t="str">
        <f t="shared" si="143"/>
        <v/>
      </c>
      <c r="DJ117" t="e">
        <f t="shared" ca="1" si="149"/>
        <v>#N/A</v>
      </c>
    </row>
    <row r="118" spans="13:114" x14ac:dyDescent="0.25">
      <c r="M118">
        <f>Worksheet!Y113</f>
        <v>0</v>
      </c>
      <c r="N118">
        <f t="shared" ca="1" si="111"/>
        <v>0</v>
      </c>
      <c r="O118" s="159" t="str">
        <f t="shared" ca="1" si="112"/>
        <v>*</v>
      </c>
      <c r="Q118" s="53" t="e">
        <f t="shared" ca="1" si="122"/>
        <v>#N/A</v>
      </c>
      <c r="R118" t="str">
        <f>IF(Worksheet!J113=$S$2,$S$2,IF(Worksheet!J113=$S$3,$S$3,$S$1))</f>
        <v>5502A</v>
      </c>
      <c r="S118" s="54" t="str">
        <f t="shared" ca="1" si="150"/>
        <v>*</v>
      </c>
      <c r="T118" s="50" t="e">
        <f t="shared" si="123"/>
        <v>#N/A</v>
      </c>
      <c r="U118" s="55">
        <f>IF(Worksheet!V113="%",ABS(Worksheet!AC113),ABS(Worksheet!X113))</f>
        <v>0</v>
      </c>
      <c r="V118" s="121">
        <f>IF(Worksheet!V113="%",Worksheet!AD113,Worksheet!V113)</f>
        <v>0</v>
      </c>
      <c r="W118" s="55" t="str">
        <f>IF(Worksheet!V113="%","",IF(Worksheet!AC113&lt;&gt;"",Worksheet!AC113,""))</f>
        <v/>
      </c>
      <c r="X118" s="55" t="str">
        <f>IF(Worksheet!V113="%","",IF(Worksheet!AD113&lt;&gt;"",Worksheet!AD113,""))</f>
        <v/>
      </c>
      <c r="Y118" s="53" t="str">
        <f t="shared" si="124"/>
        <v/>
      </c>
      <c r="Z118" s="53" t="str">
        <f t="shared" si="147"/>
        <v>0</v>
      </c>
      <c r="AA118" s="53" t="str">
        <f t="shared" si="125"/>
        <v>DC</v>
      </c>
      <c r="AB118" s="53" t="str">
        <f t="shared" si="148"/>
        <v>DC0</v>
      </c>
      <c r="AC118" s="53" t="str">
        <f>IF(Worksheet!I113&lt;&gt;"",Worksheet!I113,"")</f>
        <v/>
      </c>
      <c r="AD118" s="53" t="str">
        <f t="shared" si="126"/>
        <v/>
      </c>
      <c r="AE118" s="104" t="str">
        <f t="shared" si="127"/>
        <v>DC0</v>
      </c>
      <c r="AF118" s="104" t="e">
        <f>HLOOKUP(AE118,$AH$10:BA118,COUNTIF($AE$7:AE118,"&lt;&gt;"&amp;""),FALSE)</f>
        <v>#N/A</v>
      </c>
      <c r="AG118" s="61" t="e">
        <f t="shared" si="128"/>
        <v>#N/A</v>
      </c>
      <c r="AH118" s="91" t="e">
        <f ca="1">VLOOKUP($AG118,INDIRECT(CONCATENATE($CS118,"!",VLOOKUP($CS118,$AG$3:AH$8,AH$2,FALSE))),1,TRUE)</f>
        <v>#N/A</v>
      </c>
      <c r="AI118" s="91" t="e">
        <f ca="1">VLOOKUP($AG118,INDIRECT(CONCATENATE($CS118,"!",VLOOKUP($CS118,$AG$3:AI$8,AI$2,FALSE))),1,TRUE)</f>
        <v>#N/A</v>
      </c>
      <c r="AJ118" s="91" t="e">
        <f ca="1">VLOOKUP($AG118,INDIRECT(CONCATENATE($CS118,"!",VLOOKUP($CS118,$AG$3:AJ$8,AJ$2,FALSE))),1,TRUE)</f>
        <v>#N/A</v>
      </c>
      <c r="AK118" s="91" t="e">
        <f ca="1">VLOOKUP($AG118,INDIRECT(CONCATENATE($CS118,"!",VLOOKUP($CS118,$AG$3:AK$8,AK$2,FALSE))),1,TRUE)</f>
        <v>#N/A</v>
      </c>
      <c r="AL118" s="91" t="e">
        <f ca="1">VLOOKUP($AG118,INDIRECT(CONCATENATE($CS118,"!",VLOOKUP($CS118,$AG$3:AL$8,AL$2,FALSE))),1,TRUE)</f>
        <v>#N/A</v>
      </c>
      <c r="AM118" s="91" t="e">
        <f ca="1">VLOOKUP($AG118,INDIRECT(CONCATENATE($CS118,"!",VLOOKUP($CS118,$AG$3:AM$8,AM$2,FALSE))),1,TRUE)</f>
        <v>#N/A</v>
      </c>
      <c r="AN118" s="91" t="e">
        <f ca="1">VLOOKUP($AG118,INDIRECT(CONCATENATE($CS118,"!",VLOOKUP($CS118,$AG$3:AN$8,AN$2,FALSE))),1,TRUE)</f>
        <v>#N/A</v>
      </c>
      <c r="AO118" s="91" t="e">
        <f ca="1">VLOOKUP($AG118,INDIRECT(CONCATENATE($CS118,"!",VLOOKUP($CS118,$AG$3:AO$8,AO$2,FALSE))),1,TRUE)</f>
        <v>#N/A</v>
      </c>
      <c r="AP118" s="91" t="e">
        <f ca="1">VLOOKUP($AG118,INDIRECT(CONCATENATE($CS118,"!",VLOOKUP($CS118,$AG$3:AP$8,AP$2,FALSE))),1,TRUE)</f>
        <v>#N/A</v>
      </c>
      <c r="AQ118" s="91" t="e">
        <f ca="1">VLOOKUP($AG118,INDIRECT(CONCATENATE($CS118,"!",VLOOKUP($CS118,$AG$3:AQ$8,AQ$2,FALSE))),1,TRUE)</f>
        <v>#N/A</v>
      </c>
      <c r="AR118" s="91" t="e">
        <f ca="1">VLOOKUP($AG118,INDIRECT(CONCATENATE($CS118,"!",VLOOKUP($CS118,$AG$3:AR$8,AR$2,FALSE))),1,TRUE)</f>
        <v>#N/A</v>
      </c>
      <c r="AS118" s="91" t="e">
        <f ca="1">VLOOKUP($AG118,INDIRECT(CONCATENATE($CS118,"!",VLOOKUP($CS118,$AG$3:AS$8,AS$2,FALSE))),1,TRUE)</f>
        <v>#N/A</v>
      </c>
      <c r="AT118" s="91" t="e">
        <f ca="1">VLOOKUP($AG118,INDIRECT(CONCATENATE($CS118,"!",VLOOKUP($CS118,$AG$3:AT$8,AT$2,FALSE))),1,TRUE)</f>
        <v>#N/A</v>
      </c>
      <c r="AU118" s="91" t="e">
        <f ca="1">VLOOKUP($AG118,INDIRECT(CONCATENATE($CS118,"!",VLOOKUP($CS118,$AG$3:AU$8,AU$2,FALSE))),1,TRUE)</f>
        <v>#N/A</v>
      </c>
      <c r="AV118" s="91" t="e">
        <f ca="1">VLOOKUP($AG118,INDIRECT(CONCATENATE($CS118,"!",VLOOKUP($CS118,$AG$3:AV$8,AV$2,FALSE))),1,TRUE)</f>
        <v>#N/A</v>
      </c>
      <c r="AW118" s="91" t="e">
        <f ca="1">VLOOKUP($AG118,INDIRECT(CONCATENATE($CS118,"!",VLOOKUP($CS118,$AG$3:AW$8,AW$2,FALSE))),1,TRUE)</f>
        <v>#N/A</v>
      </c>
      <c r="AX118" s="91" t="e">
        <f ca="1">VLOOKUP($AG118,INDIRECT(CONCATENATE($CS118,"!",VLOOKUP($CS118,$AG$3:AX$8,AX$2,FALSE))),1,TRUE)</f>
        <v>#N/A</v>
      </c>
      <c r="AY118" s="91" t="e">
        <f ca="1">VLOOKUP($AG118,INDIRECT(CONCATENATE($CS118,"!",VLOOKUP($CS118,$AG$3:AY$8,AY$2,FALSE))),1,TRUE)</f>
        <v>#N/A</v>
      </c>
      <c r="AZ118" s="91" t="e">
        <f ca="1">VLOOKUP($AG118,INDIRECT(CONCATENATE($CS118,"!",VLOOKUP($CS118,$AG$3:AZ$8,AZ$2,FALSE))),1,TRUE)</f>
        <v>#N/A</v>
      </c>
      <c r="BA118" s="91"/>
      <c r="BB118" s="57">
        <f t="shared" si="144"/>
        <v>1</v>
      </c>
      <c r="BC118" s="53">
        <f t="shared" si="144"/>
        <v>1</v>
      </c>
      <c r="BD118" s="53">
        <f t="shared" si="145"/>
        <v>1</v>
      </c>
      <c r="BE118" s="53">
        <f t="shared" si="145"/>
        <v>1</v>
      </c>
      <c r="BF118" s="53">
        <f t="shared" si="113"/>
        <v>1</v>
      </c>
      <c r="BG118" s="53">
        <f t="shared" si="114"/>
        <v>1</v>
      </c>
      <c r="BH118" s="53">
        <f t="shared" si="115"/>
        <v>1</v>
      </c>
      <c r="BI118" s="53">
        <f t="shared" si="146"/>
        <v>1</v>
      </c>
      <c r="BJ118" s="53">
        <f t="shared" si="146"/>
        <v>1</v>
      </c>
      <c r="BK118" s="53">
        <f t="shared" si="146"/>
        <v>1</v>
      </c>
      <c r="BL118" s="53">
        <f t="shared" si="146"/>
        <v>1</v>
      </c>
      <c r="BM118" s="53">
        <f t="shared" si="146"/>
        <v>1</v>
      </c>
      <c r="BN118" s="53">
        <f t="shared" si="146"/>
        <v>1</v>
      </c>
      <c r="BO118" s="53">
        <f t="shared" si="146"/>
        <v>1</v>
      </c>
      <c r="BP118" s="53">
        <f t="shared" si="146"/>
        <v>1</v>
      </c>
      <c r="BQ118" s="53">
        <f t="shared" si="146"/>
        <v>1</v>
      </c>
      <c r="BR118" s="53">
        <f t="shared" si="146"/>
        <v>1</v>
      </c>
      <c r="BS118" s="53">
        <f t="shared" si="116"/>
        <v>1</v>
      </c>
      <c r="BT118" s="53">
        <f t="shared" si="116"/>
        <v>1</v>
      </c>
      <c r="BV118" s="50" t="e">
        <f>HLOOKUP(AE118,$BB$10:BU118,COUNTIF($AE$7:AE118,"&lt;&gt;"&amp;""),FALSE)</f>
        <v>#N/A</v>
      </c>
      <c r="BW118" s="53">
        <f t="shared" si="117"/>
        <v>1</v>
      </c>
      <c r="BX118" s="50" t="str">
        <f t="shared" si="119"/>
        <v/>
      </c>
      <c r="BY118" s="105" t="str">
        <f ca="1">IF(OR(AE118=$BC$10,AE118=$BE$10,AE118=$BL$10,AE118=$BM$10,AE118=$BN$10),VLOOKUP(BX118,INDIRECT(CONCATENATE(CS118,"!",HLOOKUP(AE118,$CV$10:CZ118,DG118,FALSE))),1,TRUE),"")</f>
        <v/>
      </c>
      <c r="BZ118" s="91" t="e">
        <f t="shared" ca="1" si="129"/>
        <v>#N/A</v>
      </c>
      <c r="CA118" s="91" t="e">
        <f t="shared" ca="1" si="130"/>
        <v>#N/A</v>
      </c>
      <c r="CB118" s="91" t="e">
        <f t="shared" ca="1" si="131"/>
        <v>#N/A</v>
      </c>
      <c r="CC118" s="91" t="e">
        <f t="shared" ca="1" si="132"/>
        <v>#N/A</v>
      </c>
      <c r="CD118" s="91" t="e">
        <f t="shared" ca="1" si="133"/>
        <v>#VALUE!</v>
      </c>
      <c r="CE118" s="58">
        <f>Worksheet!L113</f>
        <v>0</v>
      </c>
      <c r="CF118" s="58">
        <f>Worksheet!M113</f>
        <v>0</v>
      </c>
      <c r="CG118" s="58">
        <f>Worksheet!N113</f>
        <v>0</v>
      </c>
      <c r="CH118" s="58">
        <f>Worksheet!O113</f>
        <v>0</v>
      </c>
      <c r="CI118" s="58">
        <f>Worksheet!P113</f>
        <v>0</v>
      </c>
      <c r="CJ118" s="120" t="e">
        <f t="shared" ca="1" si="134"/>
        <v>#VALUE!</v>
      </c>
      <c r="CK118" s="120" t="e">
        <f t="shared" ca="1" si="135"/>
        <v>#VALUE!</v>
      </c>
      <c r="CL118" s="120" t="e">
        <f t="shared" ca="1" si="136"/>
        <v>#VALUE!</v>
      </c>
      <c r="CM118" s="120" t="e">
        <f t="shared" ca="1" si="137"/>
        <v>#VALUE!</v>
      </c>
      <c r="CN118" s="120" t="e">
        <f t="shared" ca="1" si="138"/>
        <v>#VALUE!</v>
      </c>
      <c r="CO118" s="91" t="e">
        <f t="shared" ca="1" si="139"/>
        <v>#N/A</v>
      </c>
      <c r="CP118" s="92">
        <f>Worksheet!T113</f>
        <v>0</v>
      </c>
      <c r="CQ118" t="str">
        <f t="shared" si="140"/>
        <v>1</v>
      </c>
      <c r="CR118" s="103" t="e">
        <f t="shared" si="141"/>
        <v>#N/A</v>
      </c>
      <c r="CS118" t="str">
        <f t="shared" si="118"/>
        <v>Standard1</v>
      </c>
      <c r="CU118" s="99" t="str">
        <f t="shared" ca="1" si="142"/>
        <v>$B$4:$P$1376</v>
      </c>
      <c r="CV118" s="91" t="str">
        <f>VLOOKUP($CS118,$CU$3:CV$8,2,FALSE)</f>
        <v>$I$230:$I$439</v>
      </c>
      <c r="CW118" s="91" t="str">
        <f>VLOOKUP($CS118,$CU$3:CW$8,3,FALSE)</f>
        <v>$I$471:$I$735</v>
      </c>
      <c r="CX118" s="91" t="str">
        <f>VLOOKUP($CS118,$CU$3:CX$8,4,FALSE)</f>
        <v>$I$736:$I$826</v>
      </c>
      <c r="CY118" s="91" t="str">
        <f>VLOOKUP($CS118,$CU$3:CY$8,5,FALSE)</f>
        <v>$I$827:$I$891</v>
      </c>
      <c r="CZ118" s="91" t="str">
        <f>VLOOKUP($CS118,$CU$3:CZ$8,6,FALSE)</f>
        <v>$I$892:$I$960</v>
      </c>
      <c r="DA118" s="91" t="str">
        <f>VLOOKUP($CS118,$CU$3:DA$8,7,FALSE)</f>
        <v>$I$1055:$I$1066</v>
      </c>
      <c r="DB118" s="91" t="str">
        <f>VLOOKUP($CS118,$CU$3:DB$8,8,FALSE)</f>
        <v>$I$1043:$I$1054</v>
      </c>
      <c r="DC118" s="91" t="str">
        <f>VLOOKUP($CS118,$CU$3:DC$8,8,FALSE)</f>
        <v>$I$1043:$I$1054</v>
      </c>
      <c r="DD118" s="91" t="str">
        <f>VLOOKUP($CS118,$CU$3:DD$8,8,FALSE)</f>
        <v>$I$1043:$I$1054</v>
      </c>
      <c r="DE118" s="91" t="str">
        <f>VLOOKUP($CS118,$CU$3:DE$8,8,FALSE)</f>
        <v>$I$1043:$I$1054</v>
      </c>
      <c r="DF118" s="91" t="str">
        <f>VLOOKUP($CS118,$CU$3:DF$8,8,FALSE)</f>
        <v>$I$1043:$I$1054</v>
      </c>
      <c r="DG118">
        <f>COUNTIF($CV$10:CV118,"&lt;&gt;"&amp;"")</f>
        <v>109</v>
      </c>
      <c r="DI118" t="str">
        <f t="shared" si="143"/>
        <v/>
      </c>
      <c r="DJ118" t="e">
        <f t="shared" ca="1" si="149"/>
        <v>#N/A</v>
      </c>
    </row>
    <row r="119" spans="13:114" x14ac:dyDescent="0.25">
      <c r="M119">
        <f>Worksheet!Y114</f>
        <v>0</v>
      </c>
      <c r="N119">
        <f t="shared" ca="1" si="111"/>
        <v>0</v>
      </c>
      <c r="O119" s="159" t="str">
        <f t="shared" ca="1" si="112"/>
        <v>*</v>
      </c>
      <c r="Q119" s="53" t="e">
        <f t="shared" ca="1" si="122"/>
        <v>#N/A</v>
      </c>
      <c r="R119" t="str">
        <f>IF(Worksheet!J114=$S$2,$S$2,IF(Worksheet!J114=$S$3,$S$3,$S$1))</f>
        <v>5502A</v>
      </c>
      <c r="S119" s="54" t="str">
        <f t="shared" ca="1" si="150"/>
        <v>*</v>
      </c>
      <c r="T119" s="50" t="e">
        <f t="shared" si="123"/>
        <v>#N/A</v>
      </c>
      <c r="U119" s="55">
        <f>IF(Worksheet!V114="%",ABS(Worksheet!AC114),ABS(Worksheet!X114))</f>
        <v>0</v>
      </c>
      <c r="V119" s="121">
        <f>IF(Worksheet!V114="%",Worksheet!AD114,Worksheet!V114)</f>
        <v>0</v>
      </c>
      <c r="W119" s="55" t="str">
        <f>IF(Worksheet!V114="%","",IF(Worksheet!AC114&lt;&gt;"",Worksheet!AC114,""))</f>
        <v/>
      </c>
      <c r="X119" s="55" t="str">
        <f>IF(Worksheet!V114="%","",IF(Worksheet!AD114&lt;&gt;"",Worksheet!AD114,""))</f>
        <v/>
      </c>
      <c r="Y119" s="53" t="str">
        <f t="shared" si="124"/>
        <v/>
      </c>
      <c r="Z119" s="53" t="str">
        <f t="shared" si="147"/>
        <v>0</v>
      </c>
      <c r="AA119" s="53" t="str">
        <f t="shared" si="125"/>
        <v>DC</v>
      </c>
      <c r="AB119" s="53" t="str">
        <f t="shared" si="148"/>
        <v>DC0</v>
      </c>
      <c r="AC119" s="53" t="str">
        <f>IF(Worksheet!I114&lt;&gt;"",Worksheet!I114,"")</f>
        <v/>
      </c>
      <c r="AD119" s="53" t="str">
        <f t="shared" si="126"/>
        <v/>
      </c>
      <c r="AE119" s="104" t="str">
        <f t="shared" si="127"/>
        <v>DC0</v>
      </c>
      <c r="AF119" s="104" t="e">
        <f>HLOOKUP(AE119,$AH$10:BA119,COUNTIF($AE$7:AE119,"&lt;&gt;"&amp;""),FALSE)</f>
        <v>#N/A</v>
      </c>
      <c r="AG119" s="61" t="e">
        <f t="shared" si="128"/>
        <v>#N/A</v>
      </c>
      <c r="AH119" s="91" t="e">
        <f ca="1">VLOOKUP($AG119,INDIRECT(CONCATENATE($CS119,"!",VLOOKUP($CS119,$AG$3:AH$8,AH$2,FALSE))),1,TRUE)</f>
        <v>#N/A</v>
      </c>
      <c r="AI119" s="91" t="e">
        <f ca="1">VLOOKUP($AG119,INDIRECT(CONCATENATE($CS119,"!",VLOOKUP($CS119,$AG$3:AI$8,AI$2,FALSE))),1,TRUE)</f>
        <v>#N/A</v>
      </c>
      <c r="AJ119" s="91" t="e">
        <f ca="1">VLOOKUP($AG119,INDIRECT(CONCATENATE($CS119,"!",VLOOKUP($CS119,$AG$3:AJ$8,AJ$2,FALSE))),1,TRUE)</f>
        <v>#N/A</v>
      </c>
      <c r="AK119" s="91" t="e">
        <f ca="1">VLOOKUP($AG119,INDIRECT(CONCATENATE($CS119,"!",VLOOKUP($CS119,$AG$3:AK$8,AK$2,FALSE))),1,TRUE)</f>
        <v>#N/A</v>
      </c>
      <c r="AL119" s="91" t="e">
        <f ca="1">VLOOKUP($AG119,INDIRECT(CONCATENATE($CS119,"!",VLOOKUP($CS119,$AG$3:AL$8,AL$2,FALSE))),1,TRUE)</f>
        <v>#N/A</v>
      </c>
      <c r="AM119" s="91" t="e">
        <f ca="1">VLOOKUP($AG119,INDIRECT(CONCATENATE($CS119,"!",VLOOKUP($CS119,$AG$3:AM$8,AM$2,FALSE))),1,TRUE)</f>
        <v>#N/A</v>
      </c>
      <c r="AN119" s="91" t="e">
        <f ca="1">VLOOKUP($AG119,INDIRECT(CONCATENATE($CS119,"!",VLOOKUP($CS119,$AG$3:AN$8,AN$2,FALSE))),1,TRUE)</f>
        <v>#N/A</v>
      </c>
      <c r="AO119" s="91" t="e">
        <f ca="1">VLOOKUP($AG119,INDIRECT(CONCATENATE($CS119,"!",VLOOKUP($CS119,$AG$3:AO$8,AO$2,FALSE))),1,TRUE)</f>
        <v>#N/A</v>
      </c>
      <c r="AP119" s="91" t="e">
        <f ca="1">VLOOKUP($AG119,INDIRECT(CONCATENATE($CS119,"!",VLOOKUP($CS119,$AG$3:AP$8,AP$2,FALSE))),1,TRUE)</f>
        <v>#N/A</v>
      </c>
      <c r="AQ119" s="91" t="e">
        <f ca="1">VLOOKUP($AG119,INDIRECT(CONCATENATE($CS119,"!",VLOOKUP($CS119,$AG$3:AQ$8,AQ$2,FALSE))),1,TRUE)</f>
        <v>#N/A</v>
      </c>
      <c r="AR119" s="91" t="e">
        <f ca="1">VLOOKUP($AG119,INDIRECT(CONCATENATE($CS119,"!",VLOOKUP($CS119,$AG$3:AR$8,AR$2,FALSE))),1,TRUE)</f>
        <v>#N/A</v>
      </c>
      <c r="AS119" s="91" t="e">
        <f ca="1">VLOOKUP($AG119,INDIRECT(CONCATENATE($CS119,"!",VLOOKUP($CS119,$AG$3:AS$8,AS$2,FALSE))),1,TRUE)</f>
        <v>#N/A</v>
      </c>
      <c r="AT119" s="91" t="e">
        <f ca="1">VLOOKUP($AG119,INDIRECT(CONCATENATE($CS119,"!",VLOOKUP($CS119,$AG$3:AT$8,AT$2,FALSE))),1,TRUE)</f>
        <v>#N/A</v>
      </c>
      <c r="AU119" s="91" t="e">
        <f ca="1">VLOOKUP($AG119,INDIRECT(CONCATENATE($CS119,"!",VLOOKUP($CS119,$AG$3:AU$8,AU$2,FALSE))),1,TRUE)</f>
        <v>#N/A</v>
      </c>
      <c r="AV119" s="91" t="e">
        <f ca="1">VLOOKUP($AG119,INDIRECT(CONCATENATE($CS119,"!",VLOOKUP($CS119,$AG$3:AV$8,AV$2,FALSE))),1,TRUE)</f>
        <v>#N/A</v>
      </c>
      <c r="AW119" s="91" t="e">
        <f ca="1">VLOOKUP($AG119,INDIRECT(CONCATENATE($CS119,"!",VLOOKUP($CS119,$AG$3:AW$8,AW$2,FALSE))),1,TRUE)</f>
        <v>#N/A</v>
      </c>
      <c r="AX119" s="91" t="e">
        <f ca="1">VLOOKUP($AG119,INDIRECT(CONCATENATE($CS119,"!",VLOOKUP($CS119,$AG$3:AX$8,AX$2,FALSE))),1,TRUE)</f>
        <v>#N/A</v>
      </c>
      <c r="AY119" s="91" t="e">
        <f ca="1">VLOOKUP($AG119,INDIRECT(CONCATENATE($CS119,"!",VLOOKUP($CS119,$AG$3:AY$8,AY$2,FALSE))),1,TRUE)</f>
        <v>#N/A</v>
      </c>
      <c r="AZ119" s="91" t="e">
        <f ca="1">VLOOKUP($AG119,INDIRECT(CONCATENATE($CS119,"!",VLOOKUP($CS119,$AG$3:AZ$8,AZ$2,FALSE))),1,TRUE)</f>
        <v>#N/A</v>
      </c>
      <c r="BA119" s="91"/>
      <c r="BB119" s="57">
        <f t="shared" si="144"/>
        <v>1</v>
      </c>
      <c r="BC119" s="53">
        <f t="shared" si="144"/>
        <v>1</v>
      </c>
      <c r="BD119" s="53">
        <f t="shared" si="145"/>
        <v>1</v>
      </c>
      <c r="BE119" s="53">
        <f t="shared" si="145"/>
        <v>1</v>
      </c>
      <c r="BF119" s="53">
        <f t="shared" si="113"/>
        <v>1</v>
      </c>
      <c r="BG119" s="53">
        <f t="shared" si="114"/>
        <v>1</v>
      </c>
      <c r="BH119" s="53">
        <f t="shared" si="115"/>
        <v>1</v>
      </c>
      <c r="BI119" s="53">
        <f t="shared" si="146"/>
        <v>1</v>
      </c>
      <c r="BJ119" s="53">
        <f t="shared" si="146"/>
        <v>1</v>
      </c>
      <c r="BK119" s="53">
        <f t="shared" si="146"/>
        <v>1</v>
      </c>
      <c r="BL119" s="53">
        <f t="shared" si="146"/>
        <v>1</v>
      </c>
      <c r="BM119" s="53">
        <f t="shared" si="146"/>
        <v>1</v>
      </c>
      <c r="BN119" s="53">
        <f t="shared" si="146"/>
        <v>1</v>
      </c>
      <c r="BO119" s="53">
        <f t="shared" si="146"/>
        <v>1</v>
      </c>
      <c r="BP119" s="53">
        <f t="shared" si="146"/>
        <v>1</v>
      </c>
      <c r="BQ119" s="53">
        <f t="shared" si="146"/>
        <v>1</v>
      </c>
      <c r="BR119" s="53">
        <f t="shared" si="146"/>
        <v>1</v>
      </c>
      <c r="BS119" s="53">
        <f t="shared" si="116"/>
        <v>1</v>
      </c>
      <c r="BT119" s="53">
        <f t="shared" si="116"/>
        <v>1</v>
      </c>
      <c r="BV119" s="50" t="e">
        <f>HLOOKUP(AE119,$BB$10:BU119,COUNTIF($AE$7:AE119,"&lt;&gt;"&amp;""),FALSE)</f>
        <v>#N/A</v>
      </c>
      <c r="BW119" s="53">
        <f t="shared" si="117"/>
        <v>1</v>
      </c>
      <c r="BX119" s="50" t="str">
        <f t="shared" si="119"/>
        <v/>
      </c>
      <c r="BY119" s="105" t="str">
        <f ca="1">IF(OR(AE119=$BC$10,AE119=$BE$10,AE119=$BL$10,AE119=$BM$10,AE119=$BN$10),VLOOKUP(BX119,INDIRECT(CONCATENATE(CS119,"!",HLOOKUP(AE119,$CV$10:CZ119,DG119,FALSE))),1,TRUE),"")</f>
        <v/>
      </c>
      <c r="BZ119" s="91" t="e">
        <f t="shared" ca="1" si="129"/>
        <v>#N/A</v>
      </c>
      <c r="CA119" s="91" t="e">
        <f t="shared" ca="1" si="130"/>
        <v>#N/A</v>
      </c>
      <c r="CB119" s="91" t="e">
        <f t="shared" ca="1" si="131"/>
        <v>#N/A</v>
      </c>
      <c r="CC119" s="91" t="e">
        <f t="shared" ca="1" si="132"/>
        <v>#N/A</v>
      </c>
      <c r="CD119" s="91" t="e">
        <f t="shared" ca="1" si="133"/>
        <v>#VALUE!</v>
      </c>
      <c r="CE119" s="58">
        <f>Worksheet!L114</f>
        <v>0</v>
      </c>
      <c r="CF119" s="58">
        <f>Worksheet!M114</f>
        <v>0</v>
      </c>
      <c r="CG119" s="58">
        <f>Worksheet!N114</f>
        <v>0</v>
      </c>
      <c r="CH119" s="58">
        <f>Worksheet!O114</f>
        <v>0</v>
      </c>
      <c r="CI119" s="58">
        <f>Worksheet!P114</f>
        <v>0</v>
      </c>
      <c r="CJ119" s="120" t="e">
        <f t="shared" ca="1" si="134"/>
        <v>#VALUE!</v>
      </c>
      <c r="CK119" s="120" t="e">
        <f t="shared" ca="1" si="135"/>
        <v>#VALUE!</v>
      </c>
      <c r="CL119" s="120" t="e">
        <f t="shared" ca="1" si="136"/>
        <v>#VALUE!</v>
      </c>
      <c r="CM119" s="120" t="e">
        <f t="shared" ca="1" si="137"/>
        <v>#VALUE!</v>
      </c>
      <c r="CN119" s="120" t="e">
        <f t="shared" ca="1" si="138"/>
        <v>#VALUE!</v>
      </c>
      <c r="CO119" s="91" t="e">
        <f t="shared" ca="1" si="139"/>
        <v>#N/A</v>
      </c>
      <c r="CP119" s="92">
        <f>Worksheet!T114</f>
        <v>0</v>
      </c>
      <c r="CQ119" t="str">
        <f t="shared" si="140"/>
        <v>1</v>
      </c>
      <c r="CR119" s="103" t="e">
        <f t="shared" si="141"/>
        <v>#N/A</v>
      </c>
      <c r="CS119" t="str">
        <f t="shared" si="118"/>
        <v>Standard1</v>
      </c>
      <c r="CU119" s="99" t="str">
        <f t="shared" ca="1" si="142"/>
        <v>$B$4:$P$1376</v>
      </c>
      <c r="CV119" s="91" t="str">
        <f>VLOOKUP($CS119,$CU$3:CV$8,2,FALSE)</f>
        <v>$I$230:$I$439</v>
      </c>
      <c r="CW119" s="91" t="str">
        <f>VLOOKUP($CS119,$CU$3:CW$8,3,FALSE)</f>
        <v>$I$471:$I$735</v>
      </c>
      <c r="CX119" s="91" t="str">
        <f>VLOOKUP($CS119,$CU$3:CX$8,4,FALSE)</f>
        <v>$I$736:$I$826</v>
      </c>
      <c r="CY119" s="91" t="str">
        <f>VLOOKUP($CS119,$CU$3:CY$8,5,FALSE)</f>
        <v>$I$827:$I$891</v>
      </c>
      <c r="CZ119" s="91" t="str">
        <f>VLOOKUP($CS119,$CU$3:CZ$8,6,FALSE)</f>
        <v>$I$892:$I$960</v>
      </c>
      <c r="DA119" s="91" t="str">
        <f>VLOOKUP($CS119,$CU$3:DA$8,7,FALSE)</f>
        <v>$I$1055:$I$1066</v>
      </c>
      <c r="DB119" s="91" t="str">
        <f>VLOOKUP($CS119,$CU$3:DB$8,8,FALSE)</f>
        <v>$I$1043:$I$1054</v>
      </c>
      <c r="DC119" s="91" t="str">
        <f>VLOOKUP($CS119,$CU$3:DC$8,8,FALSE)</f>
        <v>$I$1043:$I$1054</v>
      </c>
      <c r="DD119" s="91" t="str">
        <f>VLOOKUP($CS119,$CU$3:DD$8,8,FALSE)</f>
        <v>$I$1043:$I$1054</v>
      </c>
      <c r="DE119" s="91" t="str">
        <f>VLOOKUP($CS119,$CU$3:DE$8,8,FALSE)</f>
        <v>$I$1043:$I$1054</v>
      </c>
      <c r="DF119" s="91" t="str">
        <f>VLOOKUP($CS119,$CU$3:DF$8,8,FALSE)</f>
        <v>$I$1043:$I$1054</v>
      </c>
      <c r="DG119">
        <f>COUNTIF($CV$10:CV119,"&lt;&gt;"&amp;"")</f>
        <v>110</v>
      </c>
      <c r="DI119" t="str">
        <f t="shared" si="143"/>
        <v/>
      </c>
      <c r="DJ119" t="e">
        <f t="shared" ca="1" si="149"/>
        <v>#N/A</v>
      </c>
    </row>
    <row r="120" spans="13:114" x14ac:dyDescent="0.25">
      <c r="M120">
        <f>Worksheet!Y115</f>
        <v>0</v>
      </c>
      <c r="N120">
        <f t="shared" ca="1" si="111"/>
        <v>0</v>
      </c>
      <c r="O120" s="159" t="str">
        <f t="shared" ca="1" si="112"/>
        <v>*</v>
      </c>
      <c r="Q120" s="53" t="e">
        <f t="shared" ca="1" si="122"/>
        <v>#N/A</v>
      </c>
      <c r="R120" t="str">
        <f>IF(Worksheet!J115=$S$2,$S$2,IF(Worksheet!J115=$S$3,$S$3,$S$1))</f>
        <v>5502A</v>
      </c>
      <c r="S120" s="54" t="str">
        <f t="shared" ca="1" si="150"/>
        <v>*</v>
      </c>
      <c r="T120" s="50" t="e">
        <f t="shared" si="123"/>
        <v>#N/A</v>
      </c>
      <c r="U120" s="55">
        <f>IF(Worksheet!V115="%",ABS(Worksheet!AC115),ABS(Worksheet!X115))</f>
        <v>0</v>
      </c>
      <c r="V120" s="121">
        <f>IF(Worksheet!V115="%",Worksheet!AD115,Worksheet!V115)</f>
        <v>0</v>
      </c>
      <c r="W120" s="55" t="str">
        <f>IF(Worksheet!V115="%","",IF(Worksheet!AC115&lt;&gt;"",Worksheet!AC115,""))</f>
        <v/>
      </c>
      <c r="X120" s="55" t="str">
        <f>IF(Worksheet!V115="%","",IF(Worksheet!AD115&lt;&gt;"",Worksheet!AD115,""))</f>
        <v/>
      </c>
      <c r="Y120" s="53" t="str">
        <f t="shared" si="124"/>
        <v/>
      </c>
      <c r="Z120" s="53" t="str">
        <f t="shared" si="147"/>
        <v>0</v>
      </c>
      <c r="AA120" s="53" t="str">
        <f t="shared" si="125"/>
        <v>DC</v>
      </c>
      <c r="AB120" s="53" t="str">
        <f t="shared" si="148"/>
        <v>DC0</v>
      </c>
      <c r="AC120" s="53" t="str">
        <f>IF(Worksheet!I115&lt;&gt;"",Worksheet!I115,"")</f>
        <v/>
      </c>
      <c r="AD120" s="53" t="str">
        <f t="shared" si="126"/>
        <v/>
      </c>
      <c r="AE120" s="104" t="str">
        <f t="shared" si="127"/>
        <v>DC0</v>
      </c>
      <c r="AF120" s="104" t="e">
        <f>HLOOKUP(AE120,$AH$10:BA120,COUNTIF($AE$7:AE120,"&lt;&gt;"&amp;""),FALSE)</f>
        <v>#N/A</v>
      </c>
      <c r="AG120" s="61" t="e">
        <f t="shared" si="128"/>
        <v>#N/A</v>
      </c>
      <c r="AH120" s="91" t="e">
        <f ca="1">VLOOKUP($AG120,INDIRECT(CONCATENATE($CS120,"!",VLOOKUP($CS120,$AG$3:AH$8,AH$2,FALSE))),1,TRUE)</f>
        <v>#N/A</v>
      </c>
      <c r="AI120" s="91" t="e">
        <f ca="1">VLOOKUP($AG120,INDIRECT(CONCATENATE($CS120,"!",VLOOKUP($CS120,$AG$3:AI$8,AI$2,FALSE))),1,TRUE)</f>
        <v>#N/A</v>
      </c>
      <c r="AJ120" s="91" t="e">
        <f ca="1">VLOOKUP($AG120,INDIRECT(CONCATENATE($CS120,"!",VLOOKUP($CS120,$AG$3:AJ$8,AJ$2,FALSE))),1,TRUE)</f>
        <v>#N/A</v>
      </c>
      <c r="AK120" s="91" t="e">
        <f ca="1">VLOOKUP($AG120,INDIRECT(CONCATENATE($CS120,"!",VLOOKUP($CS120,$AG$3:AK$8,AK$2,FALSE))),1,TRUE)</f>
        <v>#N/A</v>
      </c>
      <c r="AL120" s="91" t="e">
        <f ca="1">VLOOKUP($AG120,INDIRECT(CONCATENATE($CS120,"!",VLOOKUP($CS120,$AG$3:AL$8,AL$2,FALSE))),1,TRUE)</f>
        <v>#N/A</v>
      </c>
      <c r="AM120" s="91" t="e">
        <f ca="1">VLOOKUP($AG120,INDIRECT(CONCATENATE($CS120,"!",VLOOKUP($CS120,$AG$3:AM$8,AM$2,FALSE))),1,TRUE)</f>
        <v>#N/A</v>
      </c>
      <c r="AN120" s="91" t="e">
        <f ca="1">VLOOKUP($AG120,INDIRECT(CONCATENATE($CS120,"!",VLOOKUP($CS120,$AG$3:AN$8,AN$2,FALSE))),1,TRUE)</f>
        <v>#N/A</v>
      </c>
      <c r="AO120" s="91" t="e">
        <f ca="1">VLOOKUP($AG120,INDIRECT(CONCATENATE($CS120,"!",VLOOKUP($CS120,$AG$3:AO$8,AO$2,FALSE))),1,TRUE)</f>
        <v>#N/A</v>
      </c>
      <c r="AP120" s="91" t="e">
        <f ca="1">VLOOKUP($AG120,INDIRECT(CONCATENATE($CS120,"!",VLOOKUP($CS120,$AG$3:AP$8,AP$2,FALSE))),1,TRUE)</f>
        <v>#N/A</v>
      </c>
      <c r="AQ120" s="91" t="e">
        <f ca="1">VLOOKUP($AG120,INDIRECT(CONCATENATE($CS120,"!",VLOOKUP($CS120,$AG$3:AQ$8,AQ$2,FALSE))),1,TRUE)</f>
        <v>#N/A</v>
      </c>
      <c r="AR120" s="91" t="e">
        <f ca="1">VLOOKUP($AG120,INDIRECT(CONCATENATE($CS120,"!",VLOOKUP($CS120,$AG$3:AR$8,AR$2,FALSE))),1,TRUE)</f>
        <v>#N/A</v>
      </c>
      <c r="AS120" s="91" t="e">
        <f ca="1">VLOOKUP($AG120,INDIRECT(CONCATENATE($CS120,"!",VLOOKUP($CS120,$AG$3:AS$8,AS$2,FALSE))),1,TRUE)</f>
        <v>#N/A</v>
      </c>
      <c r="AT120" s="91" t="e">
        <f ca="1">VLOOKUP($AG120,INDIRECT(CONCATENATE($CS120,"!",VLOOKUP($CS120,$AG$3:AT$8,AT$2,FALSE))),1,TRUE)</f>
        <v>#N/A</v>
      </c>
      <c r="AU120" s="91" t="e">
        <f ca="1">VLOOKUP($AG120,INDIRECT(CONCATENATE($CS120,"!",VLOOKUP($CS120,$AG$3:AU$8,AU$2,FALSE))),1,TRUE)</f>
        <v>#N/A</v>
      </c>
      <c r="AV120" s="91" t="e">
        <f ca="1">VLOOKUP($AG120,INDIRECT(CONCATENATE($CS120,"!",VLOOKUP($CS120,$AG$3:AV$8,AV$2,FALSE))),1,TRUE)</f>
        <v>#N/A</v>
      </c>
      <c r="AW120" s="91" t="e">
        <f ca="1">VLOOKUP($AG120,INDIRECT(CONCATENATE($CS120,"!",VLOOKUP($CS120,$AG$3:AW$8,AW$2,FALSE))),1,TRUE)</f>
        <v>#N/A</v>
      </c>
      <c r="AX120" s="91" t="e">
        <f ca="1">VLOOKUP($AG120,INDIRECT(CONCATENATE($CS120,"!",VLOOKUP($CS120,$AG$3:AX$8,AX$2,FALSE))),1,TRUE)</f>
        <v>#N/A</v>
      </c>
      <c r="AY120" s="91" t="e">
        <f ca="1">VLOOKUP($AG120,INDIRECT(CONCATENATE($CS120,"!",VLOOKUP($CS120,$AG$3:AY$8,AY$2,FALSE))),1,TRUE)</f>
        <v>#N/A</v>
      </c>
      <c r="AZ120" s="91" t="e">
        <f ca="1">VLOOKUP($AG120,INDIRECT(CONCATENATE($CS120,"!",VLOOKUP($CS120,$AG$3:AZ$8,AZ$2,FALSE))),1,TRUE)</f>
        <v>#N/A</v>
      </c>
      <c r="BA120" s="91"/>
      <c r="BB120" s="57">
        <f t="shared" si="144"/>
        <v>1</v>
      </c>
      <c r="BC120" s="53">
        <f t="shared" si="144"/>
        <v>1</v>
      </c>
      <c r="BD120" s="53">
        <f t="shared" si="145"/>
        <v>1</v>
      </c>
      <c r="BE120" s="53">
        <f t="shared" si="145"/>
        <v>1</v>
      </c>
      <c r="BF120" s="53">
        <f t="shared" si="113"/>
        <v>1</v>
      </c>
      <c r="BG120" s="53">
        <f t="shared" si="114"/>
        <v>1</v>
      </c>
      <c r="BH120" s="53">
        <f t="shared" si="115"/>
        <v>1</v>
      </c>
      <c r="BI120" s="53">
        <f t="shared" si="146"/>
        <v>1</v>
      </c>
      <c r="BJ120" s="53">
        <f t="shared" si="146"/>
        <v>1</v>
      </c>
      <c r="BK120" s="53">
        <f t="shared" si="146"/>
        <v>1</v>
      </c>
      <c r="BL120" s="53">
        <f t="shared" si="146"/>
        <v>1</v>
      </c>
      <c r="BM120" s="53">
        <f t="shared" si="146"/>
        <v>1</v>
      </c>
      <c r="BN120" s="53">
        <f t="shared" si="146"/>
        <v>1</v>
      </c>
      <c r="BO120" s="53">
        <f t="shared" si="146"/>
        <v>1</v>
      </c>
      <c r="BP120" s="53">
        <f t="shared" si="146"/>
        <v>1</v>
      </c>
      <c r="BQ120" s="53">
        <f t="shared" si="146"/>
        <v>1</v>
      </c>
      <c r="BR120" s="53">
        <f t="shared" si="146"/>
        <v>1</v>
      </c>
      <c r="BS120" s="53">
        <f t="shared" si="116"/>
        <v>1</v>
      </c>
      <c r="BT120" s="53">
        <f t="shared" si="116"/>
        <v>1</v>
      </c>
      <c r="BV120" s="50" t="e">
        <f>HLOOKUP(AE120,$BB$10:BU120,COUNTIF($AE$7:AE120,"&lt;&gt;"&amp;""),FALSE)</f>
        <v>#N/A</v>
      </c>
      <c r="BW120" s="53">
        <f t="shared" si="117"/>
        <v>1</v>
      </c>
      <c r="BX120" s="50" t="str">
        <f t="shared" si="119"/>
        <v/>
      </c>
      <c r="BY120" s="105" t="str">
        <f ca="1">IF(OR(AE120=$BC$10,AE120=$BE$10,AE120=$BL$10,AE120=$BM$10,AE120=$BN$10),VLOOKUP(BX120,INDIRECT(CONCATENATE(CS120,"!",HLOOKUP(AE120,$CV$10:CZ120,DG120,FALSE))),1,TRUE),"")</f>
        <v/>
      </c>
      <c r="BZ120" s="91" t="e">
        <f t="shared" ca="1" si="129"/>
        <v>#N/A</v>
      </c>
      <c r="CA120" s="91" t="e">
        <f t="shared" ca="1" si="130"/>
        <v>#N/A</v>
      </c>
      <c r="CB120" s="91" t="e">
        <f t="shared" ca="1" si="131"/>
        <v>#N/A</v>
      </c>
      <c r="CC120" s="91" t="e">
        <f t="shared" ca="1" si="132"/>
        <v>#N/A</v>
      </c>
      <c r="CD120" s="91" t="e">
        <f t="shared" ca="1" si="133"/>
        <v>#VALUE!</v>
      </c>
      <c r="CE120" s="58">
        <f>Worksheet!L115</f>
        <v>0</v>
      </c>
      <c r="CF120" s="58">
        <f>Worksheet!M115</f>
        <v>0</v>
      </c>
      <c r="CG120" s="58">
        <f>Worksheet!N115</f>
        <v>0</v>
      </c>
      <c r="CH120" s="58">
        <f>Worksheet!O115</f>
        <v>0</v>
      </c>
      <c r="CI120" s="58">
        <f>Worksheet!P115</f>
        <v>0</v>
      </c>
      <c r="CJ120" s="120" t="e">
        <f t="shared" ca="1" si="134"/>
        <v>#VALUE!</v>
      </c>
      <c r="CK120" s="120" t="e">
        <f t="shared" ca="1" si="135"/>
        <v>#VALUE!</v>
      </c>
      <c r="CL120" s="120" t="e">
        <f t="shared" ca="1" si="136"/>
        <v>#VALUE!</v>
      </c>
      <c r="CM120" s="120" t="e">
        <f t="shared" ca="1" si="137"/>
        <v>#VALUE!</v>
      </c>
      <c r="CN120" s="120" t="e">
        <f t="shared" ca="1" si="138"/>
        <v>#VALUE!</v>
      </c>
      <c r="CO120" s="91" t="e">
        <f t="shared" ca="1" si="139"/>
        <v>#N/A</v>
      </c>
      <c r="CP120" s="92">
        <f>Worksheet!T115</f>
        <v>0</v>
      </c>
      <c r="CQ120" t="str">
        <f t="shared" si="140"/>
        <v>1</v>
      </c>
      <c r="CR120" s="103" t="e">
        <f t="shared" si="141"/>
        <v>#N/A</v>
      </c>
      <c r="CS120" t="str">
        <f t="shared" si="118"/>
        <v>Standard1</v>
      </c>
      <c r="CU120" s="99" t="str">
        <f t="shared" ca="1" si="142"/>
        <v>$B$4:$P$1376</v>
      </c>
      <c r="CV120" s="91" t="str">
        <f>VLOOKUP($CS120,$CU$3:CV$8,2,FALSE)</f>
        <v>$I$230:$I$439</v>
      </c>
      <c r="CW120" s="91" t="str">
        <f>VLOOKUP($CS120,$CU$3:CW$8,3,FALSE)</f>
        <v>$I$471:$I$735</v>
      </c>
      <c r="CX120" s="91" t="str">
        <f>VLOOKUP($CS120,$CU$3:CX$8,4,FALSE)</f>
        <v>$I$736:$I$826</v>
      </c>
      <c r="CY120" s="91" t="str">
        <f>VLOOKUP($CS120,$CU$3:CY$8,5,FALSE)</f>
        <v>$I$827:$I$891</v>
      </c>
      <c r="CZ120" s="91" t="str">
        <f>VLOOKUP($CS120,$CU$3:CZ$8,6,FALSE)</f>
        <v>$I$892:$I$960</v>
      </c>
      <c r="DA120" s="91" t="str">
        <f>VLOOKUP($CS120,$CU$3:DA$8,7,FALSE)</f>
        <v>$I$1055:$I$1066</v>
      </c>
      <c r="DB120" s="91" t="str">
        <f>VLOOKUP($CS120,$CU$3:DB$8,8,FALSE)</f>
        <v>$I$1043:$I$1054</v>
      </c>
      <c r="DC120" s="91" t="str">
        <f>VLOOKUP($CS120,$CU$3:DC$8,8,FALSE)</f>
        <v>$I$1043:$I$1054</v>
      </c>
      <c r="DD120" s="91" t="str">
        <f>VLOOKUP($CS120,$CU$3:DD$8,8,FALSE)</f>
        <v>$I$1043:$I$1054</v>
      </c>
      <c r="DE120" s="91" t="str">
        <f>VLOOKUP($CS120,$CU$3:DE$8,8,FALSE)</f>
        <v>$I$1043:$I$1054</v>
      </c>
      <c r="DF120" s="91" t="str">
        <f>VLOOKUP($CS120,$CU$3:DF$8,8,FALSE)</f>
        <v>$I$1043:$I$1054</v>
      </c>
      <c r="DG120">
        <f>COUNTIF($CV$10:CV120,"&lt;&gt;"&amp;"")</f>
        <v>111</v>
      </c>
      <c r="DI120" t="str">
        <f t="shared" si="143"/>
        <v/>
      </c>
      <c r="DJ120" t="e">
        <f t="shared" ca="1" si="149"/>
        <v>#N/A</v>
      </c>
    </row>
    <row r="121" spans="13:114" x14ac:dyDescent="0.25"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 s="53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</row>
    <row r="122" spans="13:114" x14ac:dyDescent="0.25"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 s="53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</row>
    <row r="123" spans="13:114" x14ac:dyDescent="0.25"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 s="5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</row>
    <row r="124" spans="13:114" x14ac:dyDescent="0.25"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 s="53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</row>
    <row r="125" spans="13:114" x14ac:dyDescent="0.25"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 s="53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</row>
    <row r="126" spans="13:114" x14ac:dyDescent="0.25"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 s="53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</row>
    <row r="127" spans="13:114" x14ac:dyDescent="0.25"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 s="53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</row>
    <row r="128" spans="13:114" x14ac:dyDescent="0.25"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 s="53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</row>
    <row r="129" spans="33:33" customFormat="1" x14ac:dyDescent="0.25">
      <c r="AG129" s="53"/>
    </row>
    <row r="130" spans="33:33" customFormat="1" x14ac:dyDescent="0.25">
      <c r="AG130" s="53"/>
    </row>
    <row r="131" spans="33:33" customFormat="1" x14ac:dyDescent="0.25">
      <c r="AG131" s="53"/>
    </row>
    <row r="132" spans="33:33" customFormat="1" x14ac:dyDescent="0.25">
      <c r="AG132" s="53"/>
    </row>
    <row r="133" spans="33:33" customFormat="1" x14ac:dyDescent="0.25">
      <c r="AG133" s="53"/>
    </row>
    <row r="134" spans="33:33" customFormat="1" x14ac:dyDescent="0.25">
      <c r="AG134" s="53"/>
    </row>
    <row r="135" spans="33:33" customFormat="1" x14ac:dyDescent="0.25">
      <c r="AG135" s="53"/>
    </row>
    <row r="136" spans="33:33" customFormat="1" x14ac:dyDescent="0.25">
      <c r="AG136" s="53"/>
    </row>
    <row r="137" spans="33:33" customFormat="1" x14ac:dyDescent="0.25">
      <c r="AG137" s="53"/>
    </row>
    <row r="138" spans="33:33" customFormat="1" x14ac:dyDescent="0.25">
      <c r="AG138" s="53"/>
    </row>
    <row r="139" spans="33:33" customFormat="1" x14ac:dyDescent="0.25">
      <c r="AG139" s="53"/>
    </row>
    <row r="140" spans="33:33" customFormat="1" x14ac:dyDescent="0.25">
      <c r="AG140" s="53"/>
    </row>
    <row r="141" spans="33:33" customFormat="1" x14ac:dyDescent="0.25">
      <c r="AG141" s="53"/>
    </row>
    <row r="142" spans="33:33" customFormat="1" x14ac:dyDescent="0.25">
      <c r="AG142" s="53"/>
    </row>
    <row r="143" spans="33:33" customFormat="1" x14ac:dyDescent="0.25">
      <c r="AG143" s="53"/>
    </row>
    <row r="144" spans="33:33" customFormat="1" x14ac:dyDescent="0.25">
      <c r="AG144" s="53"/>
    </row>
    <row r="145" spans="33:33" customFormat="1" x14ac:dyDescent="0.25">
      <c r="AG145" s="53"/>
    </row>
    <row r="146" spans="33:33" customFormat="1" x14ac:dyDescent="0.25">
      <c r="AG146" s="53"/>
    </row>
    <row r="147" spans="33:33" customFormat="1" x14ac:dyDescent="0.25">
      <c r="AG147" s="53"/>
    </row>
    <row r="148" spans="33:33" customFormat="1" x14ac:dyDescent="0.25">
      <c r="AG148" s="53"/>
    </row>
    <row r="149" spans="33:33" customFormat="1" x14ac:dyDescent="0.25">
      <c r="AG149" s="53"/>
    </row>
    <row r="150" spans="33:33" customFormat="1" x14ac:dyDescent="0.25">
      <c r="AG150" s="53"/>
    </row>
    <row r="151" spans="33:33" customFormat="1" x14ac:dyDescent="0.25">
      <c r="AG151" s="53"/>
    </row>
    <row r="152" spans="33:33" customFormat="1" x14ac:dyDescent="0.25">
      <c r="AG152" s="53"/>
    </row>
    <row r="153" spans="33:33" customFormat="1" x14ac:dyDescent="0.25">
      <c r="AG153" s="53"/>
    </row>
    <row r="154" spans="33:33" customFormat="1" x14ac:dyDescent="0.25">
      <c r="AG154" s="53"/>
    </row>
    <row r="155" spans="33:33" customFormat="1" x14ac:dyDescent="0.25">
      <c r="AG155" s="53"/>
    </row>
    <row r="156" spans="33:33" customFormat="1" x14ac:dyDescent="0.25">
      <c r="AG156" s="53"/>
    </row>
    <row r="157" spans="33:33" customFormat="1" x14ac:dyDescent="0.25">
      <c r="AG157" s="53"/>
    </row>
    <row r="158" spans="33:33" customFormat="1" x14ac:dyDescent="0.25">
      <c r="AG158" s="53"/>
    </row>
    <row r="159" spans="33:33" customFormat="1" x14ac:dyDescent="0.25">
      <c r="AG159" s="53"/>
    </row>
    <row r="160" spans="33:33" customFormat="1" x14ac:dyDescent="0.25">
      <c r="AG160" s="53"/>
    </row>
    <row r="161" spans="33:33" customFormat="1" x14ac:dyDescent="0.25">
      <c r="AG161" s="53"/>
    </row>
    <row r="162" spans="33:33" customFormat="1" x14ac:dyDescent="0.25">
      <c r="AG162" s="53"/>
    </row>
    <row r="163" spans="33:33" customFormat="1" x14ac:dyDescent="0.25">
      <c r="AG163" s="53"/>
    </row>
    <row r="164" spans="33:33" customFormat="1" x14ac:dyDescent="0.25">
      <c r="AG164" s="53"/>
    </row>
    <row r="165" spans="33:33" customFormat="1" x14ac:dyDescent="0.25">
      <c r="AG165" s="53"/>
    </row>
    <row r="166" spans="33:33" customFormat="1" x14ac:dyDescent="0.25">
      <c r="AG166" s="53"/>
    </row>
    <row r="167" spans="33:33" customFormat="1" x14ac:dyDescent="0.25">
      <c r="AG167" s="53"/>
    </row>
    <row r="168" spans="33:33" customFormat="1" x14ac:dyDescent="0.25">
      <c r="AG168" s="53"/>
    </row>
    <row r="169" spans="33:33" customFormat="1" x14ac:dyDescent="0.25">
      <c r="AG169" s="53"/>
    </row>
    <row r="170" spans="33:33" customFormat="1" x14ac:dyDescent="0.25">
      <c r="AG170" s="53"/>
    </row>
    <row r="171" spans="33:33" customFormat="1" x14ac:dyDescent="0.25">
      <c r="AG171" s="53"/>
    </row>
    <row r="172" spans="33:33" customFormat="1" x14ac:dyDescent="0.25">
      <c r="AG172" s="53"/>
    </row>
    <row r="173" spans="33:33" customFormat="1" x14ac:dyDescent="0.25">
      <c r="AG173" s="53"/>
    </row>
    <row r="174" spans="33:33" customFormat="1" x14ac:dyDescent="0.25">
      <c r="AG174" s="53"/>
    </row>
    <row r="175" spans="33:33" customFormat="1" x14ac:dyDescent="0.25">
      <c r="AG175" s="53"/>
    </row>
    <row r="176" spans="33:33" customFormat="1" x14ac:dyDescent="0.25">
      <c r="AG176" s="53"/>
    </row>
    <row r="177" spans="33:33" customFormat="1" x14ac:dyDescent="0.25">
      <c r="AG177" s="53"/>
    </row>
    <row r="178" spans="33:33" customFormat="1" x14ac:dyDescent="0.25">
      <c r="AG178" s="53"/>
    </row>
    <row r="179" spans="33:33" customFormat="1" x14ac:dyDescent="0.25">
      <c r="AG179" s="53"/>
    </row>
    <row r="180" spans="33:33" customFormat="1" x14ac:dyDescent="0.25">
      <c r="AG180" s="53"/>
    </row>
    <row r="181" spans="33:33" customFormat="1" x14ac:dyDescent="0.25">
      <c r="AG181" s="53"/>
    </row>
    <row r="182" spans="33:33" customFormat="1" x14ac:dyDescent="0.25">
      <c r="AG182" s="53"/>
    </row>
    <row r="183" spans="33:33" customFormat="1" x14ac:dyDescent="0.25">
      <c r="AG183" s="53"/>
    </row>
    <row r="184" spans="33:33" customFormat="1" x14ac:dyDescent="0.25">
      <c r="AG184" s="53"/>
    </row>
    <row r="185" spans="33:33" customFormat="1" x14ac:dyDescent="0.25">
      <c r="AG185" s="53"/>
    </row>
    <row r="186" spans="33:33" customFormat="1" x14ac:dyDescent="0.25">
      <c r="AG186" s="53"/>
    </row>
    <row r="187" spans="33:33" customFormat="1" x14ac:dyDescent="0.25">
      <c r="AG187" s="53"/>
    </row>
    <row r="188" spans="33:33" customFormat="1" x14ac:dyDescent="0.25">
      <c r="AG188" s="53"/>
    </row>
    <row r="189" spans="33:33" customFormat="1" x14ac:dyDescent="0.25">
      <c r="AG189" s="53"/>
    </row>
    <row r="190" spans="33:33" customFormat="1" x14ac:dyDescent="0.25">
      <c r="AG190" s="53"/>
    </row>
    <row r="191" spans="33:33" customFormat="1" x14ac:dyDescent="0.25">
      <c r="AG191" s="53"/>
    </row>
    <row r="192" spans="33:33" customFormat="1" x14ac:dyDescent="0.25">
      <c r="AG192" s="53"/>
    </row>
    <row r="193" spans="33:33" customFormat="1" x14ac:dyDescent="0.25">
      <c r="AG193" s="53"/>
    </row>
    <row r="194" spans="33:33" customFormat="1" x14ac:dyDescent="0.25">
      <c r="AG194" s="53"/>
    </row>
    <row r="195" spans="33:33" customFormat="1" x14ac:dyDescent="0.25">
      <c r="AG195" s="53"/>
    </row>
    <row r="196" spans="33:33" customFormat="1" x14ac:dyDescent="0.25">
      <c r="AG196" s="53"/>
    </row>
    <row r="197" spans="33:33" customFormat="1" x14ac:dyDescent="0.25">
      <c r="AG197" s="53"/>
    </row>
    <row r="198" spans="33:33" customFormat="1" x14ac:dyDescent="0.25">
      <c r="AG198" s="53"/>
    </row>
    <row r="199" spans="33:33" customFormat="1" x14ac:dyDescent="0.25">
      <c r="AG199" s="53"/>
    </row>
    <row r="200" spans="33:33" customFormat="1" x14ac:dyDescent="0.25">
      <c r="AG200" s="53"/>
    </row>
    <row r="201" spans="33:33" customFormat="1" x14ac:dyDescent="0.25">
      <c r="AG201" s="53"/>
    </row>
    <row r="202" spans="33:33" customFormat="1" x14ac:dyDescent="0.25">
      <c r="AG202" s="53"/>
    </row>
    <row r="203" spans="33:33" customFormat="1" x14ac:dyDescent="0.25">
      <c r="AG203" s="53"/>
    </row>
    <row r="204" spans="33:33" customFormat="1" x14ac:dyDescent="0.25">
      <c r="AG204" s="53"/>
    </row>
    <row r="205" spans="33:33" customFormat="1" x14ac:dyDescent="0.25">
      <c r="AG205" s="53"/>
    </row>
    <row r="206" spans="33:33" customFormat="1" x14ac:dyDescent="0.25">
      <c r="AG206" s="53"/>
    </row>
    <row r="207" spans="33:33" customFormat="1" x14ac:dyDescent="0.25">
      <c r="AG207" s="53"/>
    </row>
    <row r="208" spans="33:33" customFormat="1" x14ac:dyDescent="0.25">
      <c r="AG208" s="53"/>
    </row>
    <row r="209" spans="33:33" customFormat="1" x14ac:dyDescent="0.25">
      <c r="AG209" s="53"/>
    </row>
    <row r="210" spans="33:33" customFormat="1" x14ac:dyDescent="0.25">
      <c r="AG210" s="53"/>
    </row>
    <row r="211" spans="33:33" customFormat="1" x14ac:dyDescent="0.25">
      <c r="AG211" s="53"/>
    </row>
    <row r="212" spans="33:33" customFormat="1" x14ac:dyDescent="0.25">
      <c r="AG212" s="53"/>
    </row>
    <row r="213" spans="33:33" customFormat="1" x14ac:dyDescent="0.25">
      <c r="AG213" s="53"/>
    </row>
    <row r="214" spans="33:33" customFormat="1" x14ac:dyDescent="0.25">
      <c r="AG214" s="53"/>
    </row>
    <row r="215" spans="33:33" customFormat="1" x14ac:dyDescent="0.25">
      <c r="AG215" s="53"/>
    </row>
    <row r="216" spans="33:33" customFormat="1" x14ac:dyDescent="0.25">
      <c r="AG216" s="53"/>
    </row>
    <row r="217" spans="33:33" customFormat="1" x14ac:dyDescent="0.25">
      <c r="AG217" s="53"/>
    </row>
    <row r="218" spans="33:33" customFormat="1" x14ac:dyDescent="0.25">
      <c r="AG218" s="53"/>
    </row>
    <row r="219" spans="33:33" customFormat="1" x14ac:dyDescent="0.25">
      <c r="AG219" s="53"/>
    </row>
    <row r="220" spans="33:33" customFormat="1" x14ac:dyDescent="0.25">
      <c r="AG220" s="53"/>
    </row>
    <row r="221" spans="33:33" customFormat="1" x14ac:dyDescent="0.25">
      <c r="AG221" s="53"/>
    </row>
    <row r="222" spans="33:33" customFormat="1" x14ac:dyDescent="0.25">
      <c r="AG222" s="53"/>
    </row>
    <row r="223" spans="33:33" customFormat="1" x14ac:dyDescent="0.25">
      <c r="AG223" s="53"/>
    </row>
    <row r="224" spans="33:33" customFormat="1" x14ac:dyDescent="0.25">
      <c r="AG224" s="53"/>
    </row>
    <row r="225" spans="33:33" customFormat="1" x14ac:dyDescent="0.25">
      <c r="AG225" s="53"/>
    </row>
    <row r="226" spans="33:33" customFormat="1" x14ac:dyDescent="0.25">
      <c r="AG226" s="53"/>
    </row>
    <row r="227" spans="33:33" customFormat="1" x14ac:dyDescent="0.25">
      <c r="AG227" s="53"/>
    </row>
    <row r="228" spans="33:33" customFormat="1" x14ac:dyDescent="0.25">
      <c r="AG228" s="53"/>
    </row>
    <row r="229" spans="33:33" customFormat="1" x14ac:dyDescent="0.25">
      <c r="AG229" s="53"/>
    </row>
    <row r="230" spans="33:33" customFormat="1" x14ac:dyDescent="0.25">
      <c r="AG230" s="53"/>
    </row>
    <row r="231" spans="33:33" customFormat="1" x14ac:dyDescent="0.25">
      <c r="AG231" s="53"/>
    </row>
    <row r="232" spans="33:33" customFormat="1" x14ac:dyDescent="0.25">
      <c r="AG232" s="53"/>
    </row>
    <row r="233" spans="33:33" customFormat="1" x14ac:dyDescent="0.25">
      <c r="AG233" s="53"/>
    </row>
    <row r="234" spans="33:33" customFormat="1" x14ac:dyDescent="0.25">
      <c r="AG234" s="53"/>
    </row>
    <row r="235" spans="33:33" customFormat="1" x14ac:dyDescent="0.25">
      <c r="AG235" s="53"/>
    </row>
    <row r="236" spans="33:33" customFormat="1" x14ac:dyDescent="0.25">
      <c r="AG236" s="53"/>
    </row>
    <row r="237" spans="33:33" customFormat="1" x14ac:dyDescent="0.25">
      <c r="AG237" s="53"/>
    </row>
    <row r="238" spans="33:33" customFormat="1" x14ac:dyDescent="0.25">
      <c r="AG238" s="53"/>
    </row>
    <row r="239" spans="33:33" customFormat="1" x14ac:dyDescent="0.25">
      <c r="AG239" s="53"/>
    </row>
    <row r="240" spans="33:33" customFormat="1" x14ac:dyDescent="0.25">
      <c r="AG240" s="53"/>
    </row>
    <row r="241" spans="33:33" customFormat="1" x14ac:dyDescent="0.25">
      <c r="AG241" s="53"/>
    </row>
    <row r="242" spans="33:33" customFormat="1" x14ac:dyDescent="0.25">
      <c r="AG242" s="53"/>
    </row>
    <row r="243" spans="33:33" customFormat="1" x14ac:dyDescent="0.25">
      <c r="AG243" s="53"/>
    </row>
    <row r="244" spans="33:33" customFormat="1" x14ac:dyDescent="0.25">
      <c r="AG244" s="53"/>
    </row>
    <row r="245" spans="33:33" customFormat="1" x14ac:dyDescent="0.25">
      <c r="AG245" s="53"/>
    </row>
    <row r="246" spans="33:33" customFormat="1" x14ac:dyDescent="0.25">
      <c r="AG246" s="53"/>
    </row>
    <row r="247" spans="33:33" customFormat="1" x14ac:dyDescent="0.25">
      <c r="AG247" s="53"/>
    </row>
    <row r="248" spans="33:33" customFormat="1" x14ac:dyDescent="0.25">
      <c r="AG248" s="53"/>
    </row>
    <row r="249" spans="33:33" customFormat="1" x14ac:dyDescent="0.25">
      <c r="AG249" s="53"/>
    </row>
    <row r="250" spans="33:33" customFormat="1" x14ac:dyDescent="0.25">
      <c r="AG250" s="53"/>
    </row>
    <row r="251" spans="33:33" customFormat="1" x14ac:dyDescent="0.25">
      <c r="AG251" s="53"/>
    </row>
    <row r="252" spans="33:33" customFormat="1" x14ac:dyDescent="0.25">
      <c r="AG252" s="53"/>
    </row>
    <row r="253" spans="33:33" customFormat="1" x14ac:dyDescent="0.25">
      <c r="AG253" s="53"/>
    </row>
    <row r="254" spans="33:33" customFormat="1" x14ac:dyDescent="0.25">
      <c r="AG254" s="53"/>
    </row>
    <row r="255" spans="33:33" customFormat="1" x14ac:dyDescent="0.25">
      <c r="AG255" s="53"/>
    </row>
    <row r="256" spans="33:33" customFormat="1" x14ac:dyDescent="0.25">
      <c r="AG256" s="53"/>
    </row>
    <row r="257" spans="33:33" customFormat="1" x14ac:dyDescent="0.25">
      <c r="AG257" s="53"/>
    </row>
    <row r="258" spans="33:33" customFormat="1" x14ac:dyDescent="0.25">
      <c r="AG258" s="53"/>
    </row>
    <row r="259" spans="33:33" customFormat="1" x14ac:dyDescent="0.25">
      <c r="AG259" s="53"/>
    </row>
    <row r="260" spans="33:33" customFormat="1" x14ac:dyDescent="0.25">
      <c r="AG260" s="53"/>
    </row>
    <row r="261" spans="33:33" customFormat="1" x14ac:dyDescent="0.25">
      <c r="AG261" s="53"/>
    </row>
    <row r="262" spans="33:33" customFormat="1" x14ac:dyDescent="0.25">
      <c r="AG262" s="53"/>
    </row>
    <row r="263" spans="33:33" customFormat="1" x14ac:dyDescent="0.25">
      <c r="AG263" s="53"/>
    </row>
    <row r="264" spans="33:33" customFormat="1" x14ac:dyDescent="0.25">
      <c r="AG264" s="53"/>
    </row>
    <row r="265" spans="33:33" customFormat="1" x14ac:dyDescent="0.25">
      <c r="AG265" s="53"/>
    </row>
    <row r="266" spans="33:33" customFormat="1" x14ac:dyDescent="0.25">
      <c r="AG266" s="53"/>
    </row>
    <row r="267" spans="33:33" customFormat="1" x14ac:dyDescent="0.25">
      <c r="AG267" s="53"/>
    </row>
    <row r="268" spans="33:33" customFormat="1" x14ac:dyDescent="0.25">
      <c r="AG268" s="53"/>
    </row>
    <row r="269" spans="33:33" customFormat="1" x14ac:dyDescent="0.25">
      <c r="AG269" s="53"/>
    </row>
    <row r="270" spans="33:33" customFormat="1" x14ac:dyDescent="0.25">
      <c r="AG270" s="53"/>
    </row>
    <row r="271" spans="33:33" customFormat="1" x14ac:dyDescent="0.25">
      <c r="AG271" s="53"/>
    </row>
    <row r="272" spans="33:33" customFormat="1" x14ac:dyDescent="0.25">
      <c r="AG272" s="53"/>
    </row>
    <row r="273" spans="33:33" customFormat="1" x14ac:dyDescent="0.25">
      <c r="AG273" s="53"/>
    </row>
    <row r="274" spans="33:33" customFormat="1" x14ac:dyDescent="0.25">
      <c r="AG274" s="53"/>
    </row>
    <row r="275" spans="33:33" customFormat="1" x14ac:dyDescent="0.25">
      <c r="AG275" s="53"/>
    </row>
    <row r="276" spans="33:33" customFormat="1" x14ac:dyDescent="0.25">
      <c r="AG276" s="53"/>
    </row>
    <row r="277" spans="33:33" customFormat="1" x14ac:dyDescent="0.25">
      <c r="AG277" s="53"/>
    </row>
    <row r="278" spans="33:33" customFormat="1" x14ac:dyDescent="0.25">
      <c r="AG278" s="53"/>
    </row>
    <row r="279" spans="33:33" customFormat="1" x14ac:dyDescent="0.25">
      <c r="AG279" s="53"/>
    </row>
    <row r="280" spans="33:33" customFormat="1" x14ac:dyDescent="0.25">
      <c r="AG280" s="53"/>
    </row>
    <row r="281" spans="33:33" customFormat="1" x14ac:dyDescent="0.25">
      <c r="AG281" s="53"/>
    </row>
    <row r="282" spans="33:33" customFormat="1" x14ac:dyDescent="0.25">
      <c r="AG282" s="53"/>
    </row>
    <row r="283" spans="33:33" customFormat="1" x14ac:dyDescent="0.25">
      <c r="AG283" s="53"/>
    </row>
    <row r="284" spans="33:33" customFormat="1" x14ac:dyDescent="0.25">
      <c r="AG284" s="53"/>
    </row>
    <row r="285" spans="33:33" customFormat="1" x14ac:dyDescent="0.25">
      <c r="AG285" s="53"/>
    </row>
    <row r="286" spans="33:33" customFormat="1" x14ac:dyDescent="0.25">
      <c r="AG286" s="53"/>
    </row>
    <row r="287" spans="33:33" customFormat="1" x14ac:dyDescent="0.25">
      <c r="AG287" s="53"/>
    </row>
    <row r="288" spans="33:33" customFormat="1" x14ac:dyDescent="0.25">
      <c r="AG288" s="53"/>
    </row>
    <row r="289" spans="33:33" customFormat="1" x14ac:dyDescent="0.25">
      <c r="AG289" s="53"/>
    </row>
    <row r="290" spans="33:33" customFormat="1" x14ac:dyDescent="0.25">
      <c r="AG290" s="53"/>
    </row>
    <row r="291" spans="33:33" customFormat="1" x14ac:dyDescent="0.25">
      <c r="AG291" s="53"/>
    </row>
    <row r="292" spans="33:33" customFormat="1" x14ac:dyDescent="0.25">
      <c r="AG292" s="53"/>
    </row>
    <row r="293" spans="33:33" customFormat="1" x14ac:dyDescent="0.25">
      <c r="AG293" s="53"/>
    </row>
    <row r="294" spans="33:33" customFormat="1" x14ac:dyDescent="0.25">
      <c r="AG294" s="53"/>
    </row>
    <row r="295" spans="33:33" customFormat="1" x14ac:dyDescent="0.25">
      <c r="AG295" s="53"/>
    </row>
    <row r="296" spans="33:33" customFormat="1" x14ac:dyDescent="0.25">
      <c r="AG296" s="53"/>
    </row>
    <row r="297" spans="33:33" customFormat="1" x14ac:dyDescent="0.25">
      <c r="AG297" s="53"/>
    </row>
    <row r="298" spans="33:33" customFormat="1" x14ac:dyDescent="0.25">
      <c r="AG298" s="53"/>
    </row>
    <row r="299" spans="33:33" customFormat="1" x14ac:dyDescent="0.25">
      <c r="AG299" s="53"/>
    </row>
    <row r="300" spans="33:33" customFormat="1" x14ac:dyDescent="0.25">
      <c r="AG300" s="53"/>
    </row>
    <row r="301" spans="33:33" customFormat="1" x14ac:dyDescent="0.25">
      <c r="AG301" s="53"/>
    </row>
    <row r="302" spans="33:33" customFormat="1" x14ac:dyDescent="0.25">
      <c r="AG302" s="53"/>
    </row>
    <row r="303" spans="33:33" customFormat="1" x14ac:dyDescent="0.25">
      <c r="AG303" s="53"/>
    </row>
    <row r="304" spans="33:33" customFormat="1" x14ac:dyDescent="0.25">
      <c r="AG304" s="53"/>
    </row>
    <row r="305" spans="33:33" customFormat="1" x14ac:dyDescent="0.25">
      <c r="AG305" s="53"/>
    </row>
    <row r="306" spans="33:33" customFormat="1" x14ac:dyDescent="0.25">
      <c r="AG306" s="53"/>
    </row>
    <row r="307" spans="33:33" customFormat="1" x14ac:dyDescent="0.25">
      <c r="AG307" s="53"/>
    </row>
    <row r="308" spans="33:33" customFormat="1" x14ac:dyDescent="0.25">
      <c r="AG308" s="53"/>
    </row>
    <row r="309" spans="33:33" customFormat="1" x14ac:dyDescent="0.25">
      <c r="AG309" s="53"/>
    </row>
    <row r="310" spans="33:33" customFormat="1" x14ac:dyDescent="0.25">
      <c r="AG310" s="53"/>
    </row>
    <row r="311" spans="33:33" customFormat="1" x14ac:dyDescent="0.25">
      <c r="AG311" s="53"/>
    </row>
    <row r="312" spans="33:33" customFormat="1" x14ac:dyDescent="0.25">
      <c r="AG312" s="53"/>
    </row>
    <row r="313" spans="33:33" customFormat="1" x14ac:dyDescent="0.25">
      <c r="AG313" s="53"/>
    </row>
    <row r="314" spans="33:33" customFormat="1" x14ac:dyDescent="0.25">
      <c r="AG314" s="53"/>
    </row>
    <row r="315" spans="33:33" customFormat="1" x14ac:dyDescent="0.25">
      <c r="AG315" s="53"/>
    </row>
    <row r="316" spans="33:33" customFormat="1" x14ac:dyDescent="0.25">
      <c r="AG316" s="53"/>
    </row>
    <row r="317" spans="33:33" customFormat="1" x14ac:dyDescent="0.25">
      <c r="AG317" s="53"/>
    </row>
    <row r="318" spans="33:33" customFormat="1" x14ac:dyDescent="0.25">
      <c r="AG318" s="53"/>
    </row>
    <row r="319" spans="33:33" customFormat="1" x14ac:dyDescent="0.25">
      <c r="AG319" s="53"/>
    </row>
    <row r="320" spans="33:33" customFormat="1" x14ac:dyDescent="0.25">
      <c r="AG320" s="53"/>
    </row>
    <row r="321" spans="33:33" customFormat="1" x14ac:dyDescent="0.25">
      <c r="AG321" s="53"/>
    </row>
    <row r="322" spans="33:33" customFormat="1" x14ac:dyDescent="0.25">
      <c r="AG322" s="53"/>
    </row>
    <row r="323" spans="33:33" customFormat="1" x14ac:dyDescent="0.25">
      <c r="AG323" s="53"/>
    </row>
    <row r="324" spans="33:33" customFormat="1" x14ac:dyDescent="0.25">
      <c r="AG324" s="53"/>
    </row>
    <row r="325" spans="33:33" customFormat="1" x14ac:dyDescent="0.25">
      <c r="AG325" s="53"/>
    </row>
    <row r="326" spans="33:33" customFormat="1" x14ac:dyDescent="0.25">
      <c r="AG326" s="53"/>
    </row>
    <row r="327" spans="33:33" customFormat="1" x14ac:dyDescent="0.25">
      <c r="AG327" s="53"/>
    </row>
    <row r="328" spans="33:33" customFormat="1" x14ac:dyDescent="0.25">
      <c r="AG328" s="53"/>
    </row>
    <row r="329" spans="33:33" customFormat="1" x14ac:dyDescent="0.25">
      <c r="AG329" s="53"/>
    </row>
    <row r="330" spans="33:33" customFormat="1" x14ac:dyDescent="0.25">
      <c r="AG330" s="53"/>
    </row>
    <row r="331" spans="33:33" customFormat="1" x14ac:dyDescent="0.25">
      <c r="AG331" s="53"/>
    </row>
    <row r="332" spans="33:33" customFormat="1" x14ac:dyDescent="0.25">
      <c r="AG332" s="53"/>
    </row>
    <row r="333" spans="33:33" customFormat="1" x14ac:dyDescent="0.25">
      <c r="AG333" s="53"/>
    </row>
    <row r="334" spans="33:33" customFormat="1" x14ac:dyDescent="0.25">
      <c r="AG334" s="53"/>
    </row>
    <row r="335" spans="33:33" customFormat="1" x14ac:dyDescent="0.25">
      <c r="AG335" s="53"/>
    </row>
    <row r="336" spans="33:33" customFormat="1" x14ac:dyDescent="0.25">
      <c r="AG336" s="53"/>
    </row>
    <row r="337" spans="33:33" customFormat="1" x14ac:dyDescent="0.25">
      <c r="AG337" s="53"/>
    </row>
    <row r="338" spans="33:33" customFormat="1" x14ac:dyDescent="0.25">
      <c r="AG338" s="53"/>
    </row>
    <row r="339" spans="33:33" customFormat="1" x14ac:dyDescent="0.25">
      <c r="AG339" s="53"/>
    </row>
    <row r="340" spans="33:33" customFormat="1" x14ac:dyDescent="0.25">
      <c r="AG340" s="53"/>
    </row>
    <row r="341" spans="33:33" customFormat="1" x14ac:dyDescent="0.25">
      <c r="AG341" s="53"/>
    </row>
    <row r="342" spans="33:33" customFormat="1" x14ac:dyDescent="0.25">
      <c r="AG342" s="53"/>
    </row>
    <row r="343" spans="33:33" customFormat="1" x14ac:dyDescent="0.25">
      <c r="AG343" s="53"/>
    </row>
    <row r="344" spans="33:33" customFormat="1" x14ac:dyDescent="0.25">
      <c r="AG344" s="53"/>
    </row>
    <row r="345" spans="33:33" customFormat="1" x14ac:dyDescent="0.25">
      <c r="AG345" s="53"/>
    </row>
    <row r="346" spans="33:33" customFormat="1" x14ac:dyDescent="0.25">
      <c r="AG346" s="53"/>
    </row>
    <row r="347" spans="33:33" customFormat="1" x14ac:dyDescent="0.25">
      <c r="AG347" s="53"/>
    </row>
    <row r="348" spans="33:33" customFormat="1" x14ac:dyDescent="0.25">
      <c r="AG348" s="53"/>
    </row>
    <row r="349" spans="33:33" customFormat="1" x14ac:dyDescent="0.25">
      <c r="AG349" s="53"/>
    </row>
    <row r="350" spans="33:33" customFormat="1" x14ac:dyDescent="0.25">
      <c r="AG350" s="53"/>
    </row>
    <row r="351" spans="33:33" customFormat="1" x14ac:dyDescent="0.25">
      <c r="AG351" s="53"/>
    </row>
    <row r="352" spans="33:33" customFormat="1" x14ac:dyDescent="0.25">
      <c r="AG352" s="53"/>
    </row>
    <row r="353" spans="33:33" customFormat="1" x14ac:dyDescent="0.25">
      <c r="AG353" s="53"/>
    </row>
    <row r="354" spans="33:33" customFormat="1" x14ac:dyDescent="0.25">
      <c r="AG354" s="53"/>
    </row>
    <row r="355" spans="33:33" customFormat="1" x14ac:dyDescent="0.25">
      <c r="AG355" s="53"/>
    </row>
    <row r="356" spans="33:33" customFormat="1" x14ac:dyDescent="0.25">
      <c r="AG356" s="53"/>
    </row>
    <row r="357" spans="33:33" customFormat="1" x14ac:dyDescent="0.25">
      <c r="AG357" s="53"/>
    </row>
    <row r="358" spans="33:33" customFormat="1" x14ac:dyDescent="0.25">
      <c r="AG358" s="53"/>
    </row>
    <row r="359" spans="33:33" customFormat="1" x14ac:dyDescent="0.25">
      <c r="AG359" s="53"/>
    </row>
    <row r="360" spans="33:33" customFormat="1" x14ac:dyDescent="0.25">
      <c r="AG360" s="53"/>
    </row>
    <row r="361" spans="33:33" customFormat="1" x14ac:dyDescent="0.25">
      <c r="AG361" s="53"/>
    </row>
    <row r="362" spans="33:33" customFormat="1" x14ac:dyDescent="0.25">
      <c r="AG362" s="53"/>
    </row>
    <row r="363" spans="33:33" customFormat="1" x14ac:dyDescent="0.25">
      <c r="AG363" s="53"/>
    </row>
    <row r="364" spans="33:33" customFormat="1" x14ac:dyDescent="0.25">
      <c r="AG364" s="53"/>
    </row>
    <row r="365" spans="33:33" customFormat="1" x14ac:dyDescent="0.25">
      <c r="AG365" s="53"/>
    </row>
    <row r="366" spans="33:33" customFormat="1" x14ac:dyDescent="0.25">
      <c r="AG366" s="53"/>
    </row>
    <row r="367" spans="33:33" customFormat="1" x14ac:dyDescent="0.25">
      <c r="AG367" s="53"/>
    </row>
    <row r="368" spans="33:33" customFormat="1" x14ac:dyDescent="0.25">
      <c r="AG368" s="53"/>
    </row>
    <row r="369" spans="33:33" customFormat="1" x14ac:dyDescent="0.25">
      <c r="AG369" s="53"/>
    </row>
    <row r="370" spans="33:33" customFormat="1" x14ac:dyDescent="0.25">
      <c r="AG370" s="53"/>
    </row>
    <row r="371" spans="33:33" customFormat="1" x14ac:dyDescent="0.25">
      <c r="AG371" s="53"/>
    </row>
    <row r="372" spans="33:33" customFormat="1" x14ac:dyDescent="0.25">
      <c r="AG372" s="53"/>
    </row>
    <row r="373" spans="33:33" customFormat="1" x14ac:dyDescent="0.25">
      <c r="AG373" s="53"/>
    </row>
    <row r="374" spans="33:33" customFormat="1" x14ac:dyDescent="0.25">
      <c r="AG374" s="53"/>
    </row>
    <row r="375" spans="33:33" customFormat="1" x14ac:dyDescent="0.25">
      <c r="AG375" s="53"/>
    </row>
    <row r="376" spans="33:33" customFormat="1" x14ac:dyDescent="0.25">
      <c r="AG376" s="53"/>
    </row>
    <row r="377" spans="33:33" customFormat="1" x14ac:dyDescent="0.25">
      <c r="AG377" s="53"/>
    </row>
    <row r="378" spans="33:33" customFormat="1" x14ac:dyDescent="0.25">
      <c r="AG378" s="53"/>
    </row>
    <row r="379" spans="33:33" customFormat="1" x14ac:dyDescent="0.25">
      <c r="AG379" s="53"/>
    </row>
    <row r="380" spans="33:33" customFormat="1" x14ac:dyDescent="0.25">
      <c r="AG380" s="53"/>
    </row>
    <row r="381" spans="33:33" customFormat="1" x14ac:dyDescent="0.25">
      <c r="AG381" s="53"/>
    </row>
    <row r="382" spans="33:33" customFormat="1" x14ac:dyDescent="0.25">
      <c r="AG382" s="53"/>
    </row>
    <row r="383" spans="33:33" customFormat="1" x14ac:dyDescent="0.25">
      <c r="AG383" s="53"/>
    </row>
    <row r="384" spans="33:33" customFormat="1" x14ac:dyDescent="0.25">
      <c r="AG384" s="53"/>
    </row>
    <row r="385" spans="33:33" customFormat="1" x14ac:dyDescent="0.25">
      <c r="AG385" s="53"/>
    </row>
    <row r="386" spans="33:33" customFormat="1" x14ac:dyDescent="0.25">
      <c r="AG386" s="53"/>
    </row>
    <row r="387" spans="33:33" customFormat="1" x14ac:dyDescent="0.25">
      <c r="AG387" s="53"/>
    </row>
    <row r="388" spans="33:33" customFormat="1" x14ac:dyDescent="0.25">
      <c r="AG388" s="53"/>
    </row>
    <row r="389" spans="33:33" customFormat="1" x14ac:dyDescent="0.25">
      <c r="AG389" s="53"/>
    </row>
    <row r="390" spans="33:33" customFormat="1" x14ac:dyDescent="0.25">
      <c r="AG390" s="53"/>
    </row>
    <row r="391" spans="33:33" customFormat="1" x14ac:dyDescent="0.25">
      <c r="AG391" s="53"/>
    </row>
    <row r="392" spans="33:33" customFormat="1" x14ac:dyDescent="0.25">
      <c r="AG392" s="53"/>
    </row>
    <row r="393" spans="33:33" customFormat="1" x14ac:dyDescent="0.25">
      <c r="AG393" s="53"/>
    </row>
    <row r="394" spans="33:33" customFormat="1" x14ac:dyDescent="0.25">
      <c r="AG394" s="53"/>
    </row>
    <row r="395" spans="33:33" customFormat="1" x14ac:dyDescent="0.25">
      <c r="AG395" s="53"/>
    </row>
    <row r="396" spans="33:33" customFormat="1" x14ac:dyDescent="0.25">
      <c r="AG396" s="53"/>
    </row>
    <row r="397" spans="33:33" customFormat="1" x14ac:dyDescent="0.25">
      <c r="AG397" s="53"/>
    </row>
    <row r="398" spans="33:33" customFormat="1" x14ac:dyDescent="0.25">
      <c r="AG398" s="53"/>
    </row>
    <row r="399" spans="33:33" customFormat="1" x14ac:dyDescent="0.25">
      <c r="AG399" s="53"/>
    </row>
    <row r="400" spans="33:33" customFormat="1" x14ac:dyDescent="0.25">
      <c r="AG400" s="53"/>
    </row>
    <row r="401" spans="33:33" customFormat="1" x14ac:dyDescent="0.25">
      <c r="AG401" s="53"/>
    </row>
    <row r="402" spans="33:33" customFormat="1" x14ac:dyDescent="0.25">
      <c r="AG402" s="53"/>
    </row>
    <row r="403" spans="33:33" customFormat="1" x14ac:dyDescent="0.25">
      <c r="AG403" s="53"/>
    </row>
    <row r="404" spans="33:33" customFormat="1" x14ac:dyDescent="0.25">
      <c r="AG404" s="53"/>
    </row>
    <row r="405" spans="33:33" customFormat="1" x14ac:dyDescent="0.25">
      <c r="AG405" s="53"/>
    </row>
    <row r="406" spans="33:33" customFormat="1" x14ac:dyDescent="0.25">
      <c r="AG406" s="53"/>
    </row>
    <row r="407" spans="33:33" customFormat="1" x14ac:dyDescent="0.25">
      <c r="AG407" s="53"/>
    </row>
    <row r="408" spans="33:33" customFormat="1" x14ac:dyDescent="0.25">
      <c r="AG408" s="53"/>
    </row>
    <row r="409" spans="33:33" customFormat="1" x14ac:dyDescent="0.25">
      <c r="AG409" s="53"/>
    </row>
    <row r="410" spans="33:33" customFormat="1" x14ac:dyDescent="0.25">
      <c r="AG410" s="53"/>
    </row>
    <row r="411" spans="33:33" customFormat="1" x14ac:dyDescent="0.25">
      <c r="AG411" s="53"/>
    </row>
    <row r="412" spans="33:33" customFormat="1" x14ac:dyDescent="0.25">
      <c r="AG412" s="53"/>
    </row>
    <row r="413" spans="33:33" customFormat="1" x14ac:dyDescent="0.25">
      <c r="AG413" s="53"/>
    </row>
    <row r="414" spans="33:33" customFormat="1" x14ac:dyDescent="0.25">
      <c r="AG414" s="53"/>
    </row>
    <row r="415" spans="33:33" customFormat="1" x14ac:dyDescent="0.25">
      <c r="AG415" s="53"/>
    </row>
    <row r="416" spans="33:33" customFormat="1" x14ac:dyDescent="0.25">
      <c r="AG416" s="53"/>
    </row>
    <row r="417" spans="33:33" customFormat="1" x14ac:dyDescent="0.25">
      <c r="AG417" s="53"/>
    </row>
    <row r="418" spans="33:33" customFormat="1" x14ac:dyDescent="0.25">
      <c r="AG418" s="53"/>
    </row>
    <row r="419" spans="33:33" customFormat="1" x14ac:dyDescent="0.25">
      <c r="AG419" s="53"/>
    </row>
    <row r="420" spans="33:33" customFormat="1" x14ac:dyDescent="0.25">
      <c r="AG420" s="53"/>
    </row>
    <row r="421" spans="33:33" customFormat="1" x14ac:dyDescent="0.25">
      <c r="AG421" s="53"/>
    </row>
    <row r="422" spans="33:33" customFormat="1" x14ac:dyDescent="0.25">
      <c r="AG422" s="53"/>
    </row>
    <row r="423" spans="33:33" customFormat="1" x14ac:dyDescent="0.25">
      <c r="AG423" s="53"/>
    </row>
    <row r="424" spans="33:33" customFormat="1" x14ac:dyDescent="0.25">
      <c r="AG424" s="53"/>
    </row>
    <row r="425" spans="33:33" customFormat="1" x14ac:dyDescent="0.25">
      <c r="AG425" s="53"/>
    </row>
    <row r="426" spans="33:33" customFormat="1" x14ac:dyDescent="0.25">
      <c r="AG426" s="53"/>
    </row>
    <row r="427" spans="33:33" customFormat="1" x14ac:dyDescent="0.25">
      <c r="AG427" s="53"/>
    </row>
    <row r="428" spans="33:33" customFormat="1" x14ac:dyDescent="0.25">
      <c r="AG428" s="53"/>
    </row>
    <row r="429" spans="33:33" customFormat="1" x14ac:dyDescent="0.25">
      <c r="AG429" s="53"/>
    </row>
    <row r="430" spans="33:33" customFormat="1" x14ac:dyDescent="0.25">
      <c r="AG430" s="53"/>
    </row>
    <row r="431" spans="33:33" customFormat="1" x14ac:dyDescent="0.25">
      <c r="AG431" s="53"/>
    </row>
    <row r="432" spans="33:33" customFormat="1" x14ac:dyDescent="0.25">
      <c r="AG432" s="53"/>
    </row>
    <row r="433" spans="33:33" customFormat="1" x14ac:dyDescent="0.25">
      <c r="AG433" s="53"/>
    </row>
    <row r="434" spans="33:33" customFormat="1" x14ac:dyDescent="0.25">
      <c r="AG434" s="53"/>
    </row>
    <row r="435" spans="33:33" customFormat="1" x14ac:dyDescent="0.25">
      <c r="AG435" s="53"/>
    </row>
    <row r="436" spans="33:33" customFormat="1" x14ac:dyDescent="0.25">
      <c r="AG436" s="53"/>
    </row>
    <row r="437" spans="33:33" customFormat="1" x14ac:dyDescent="0.25">
      <c r="AG437" s="53"/>
    </row>
    <row r="438" spans="33:33" customFormat="1" x14ac:dyDescent="0.25">
      <c r="AG438" s="53"/>
    </row>
    <row r="439" spans="33:33" customFormat="1" x14ac:dyDescent="0.25">
      <c r="AG439" s="53"/>
    </row>
    <row r="440" spans="33:33" customFormat="1" x14ac:dyDescent="0.25">
      <c r="AG440" s="53"/>
    </row>
    <row r="441" spans="33:33" customFormat="1" x14ac:dyDescent="0.25">
      <c r="AG441" s="53"/>
    </row>
    <row r="442" spans="33:33" customFormat="1" x14ac:dyDescent="0.25">
      <c r="AG442" s="53"/>
    </row>
    <row r="443" spans="33:33" customFormat="1" x14ac:dyDescent="0.25">
      <c r="AG443" s="53"/>
    </row>
    <row r="444" spans="33:33" customFormat="1" x14ac:dyDescent="0.25">
      <c r="AG444" s="53"/>
    </row>
    <row r="445" spans="33:33" customFormat="1" x14ac:dyDescent="0.25">
      <c r="AG445" s="53"/>
    </row>
    <row r="446" spans="33:33" customFormat="1" x14ac:dyDescent="0.25">
      <c r="AG446" s="53"/>
    </row>
    <row r="447" spans="33:33" customFormat="1" x14ac:dyDescent="0.25">
      <c r="AG447" s="53"/>
    </row>
    <row r="448" spans="33:33" customFormat="1" x14ac:dyDescent="0.25">
      <c r="AG448" s="53"/>
    </row>
    <row r="449" spans="33:33" customFormat="1" x14ac:dyDescent="0.25">
      <c r="AG449" s="53"/>
    </row>
    <row r="450" spans="33:33" customFormat="1" x14ac:dyDescent="0.25">
      <c r="AG450" s="53"/>
    </row>
    <row r="451" spans="33:33" customFormat="1" x14ac:dyDescent="0.25">
      <c r="AG451" s="53"/>
    </row>
    <row r="452" spans="33:33" customFormat="1" x14ac:dyDescent="0.25">
      <c r="AG452" s="53"/>
    </row>
    <row r="453" spans="33:33" customFormat="1" x14ac:dyDescent="0.25">
      <c r="AG453" s="53"/>
    </row>
    <row r="454" spans="33:33" customFormat="1" x14ac:dyDescent="0.25">
      <c r="AG454" s="53"/>
    </row>
    <row r="455" spans="33:33" customFormat="1" x14ac:dyDescent="0.25">
      <c r="AG455" s="53"/>
    </row>
    <row r="456" spans="33:33" customFormat="1" x14ac:dyDescent="0.25">
      <c r="AG456" s="53"/>
    </row>
    <row r="457" spans="33:33" customFormat="1" x14ac:dyDescent="0.25">
      <c r="AG457" s="53"/>
    </row>
    <row r="458" spans="33:33" customFormat="1" x14ac:dyDescent="0.25">
      <c r="AG458" s="53"/>
    </row>
    <row r="459" spans="33:33" customFormat="1" x14ac:dyDescent="0.25">
      <c r="AG459" s="53"/>
    </row>
    <row r="460" spans="33:33" customFormat="1" x14ac:dyDescent="0.25">
      <c r="AG460" s="53"/>
    </row>
    <row r="461" spans="33:33" customFormat="1" x14ac:dyDescent="0.25">
      <c r="AG461" s="53"/>
    </row>
    <row r="462" spans="33:33" customFormat="1" x14ac:dyDescent="0.25">
      <c r="AG462" s="53"/>
    </row>
    <row r="463" spans="33:33" customFormat="1" x14ac:dyDescent="0.25">
      <c r="AG463" s="53"/>
    </row>
    <row r="464" spans="33:33" customFormat="1" x14ac:dyDescent="0.25">
      <c r="AG464" s="53"/>
    </row>
    <row r="465" spans="33:33" customFormat="1" x14ac:dyDescent="0.25">
      <c r="AG465" s="53"/>
    </row>
    <row r="466" spans="33:33" customFormat="1" x14ac:dyDescent="0.25">
      <c r="AG466" s="53"/>
    </row>
    <row r="467" spans="33:33" customFormat="1" x14ac:dyDescent="0.25">
      <c r="AG467" s="53"/>
    </row>
    <row r="468" spans="33:33" customFormat="1" x14ac:dyDescent="0.25">
      <c r="AG468" s="53"/>
    </row>
    <row r="469" spans="33:33" customFormat="1" x14ac:dyDescent="0.25">
      <c r="AG469" s="53"/>
    </row>
    <row r="470" spans="33:33" customFormat="1" x14ac:dyDescent="0.25">
      <c r="AG470" s="53"/>
    </row>
    <row r="471" spans="33:33" customFormat="1" x14ac:dyDescent="0.25">
      <c r="AG471" s="53"/>
    </row>
    <row r="472" spans="33:33" customFormat="1" x14ac:dyDescent="0.25">
      <c r="AG472" s="53"/>
    </row>
    <row r="473" spans="33:33" customFormat="1" x14ac:dyDescent="0.25">
      <c r="AG473" s="53"/>
    </row>
    <row r="474" spans="33:33" customFormat="1" x14ac:dyDescent="0.25">
      <c r="AG474" s="53"/>
    </row>
    <row r="475" spans="33:33" customFormat="1" x14ac:dyDescent="0.25">
      <c r="AG475" s="53"/>
    </row>
    <row r="476" spans="33:33" customFormat="1" x14ac:dyDescent="0.25">
      <c r="AG476" s="53"/>
    </row>
    <row r="477" spans="33:33" customFormat="1" x14ac:dyDescent="0.25">
      <c r="AG477" s="53"/>
    </row>
    <row r="478" spans="33:33" customFormat="1" x14ac:dyDescent="0.25">
      <c r="AG478" s="53"/>
    </row>
    <row r="479" spans="33:33" customFormat="1" x14ac:dyDescent="0.25">
      <c r="AG479" s="53"/>
    </row>
    <row r="480" spans="33:33" customFormat="1" x14ac:dyDescent="0.25">
      <c r="AG480" s="53"/>
    </row>
    <row r="481" spans="33:33" customFormat="1" x14ac:dyDescent="0.25">
      <c r="AG481" s="53"/>
    </row>
    <row r="482" spans="33:33" customFormat="1" x14ac:dyDescent="0.25">
      <c r="AG482" s="53"/>
    </row>
    <row r="483" spans="33:33" customFormat="1" x14ac:dyDescent="0.25">
      <c r="AG483" s="53"/>
    </row>
    <row r="484" spans="33:33" customFormat="1" x14ac:dyDescent="0.25">
      <c r="AG484" s="53"/>
    </row>
    <row r="485" spans="33:33" customFormat="1" x14ac:dyDescent="0.25">
      <c r="AG485" s="53"/>
    </row>
    <row r="486" spans="33:33" customFormat="1" x14ac:dyDescent="0.25">
      <c r="AG486" s="53"/>
    </row>
    <row r="487" spans="33:33" customFormat="1" x14ac:dyDescent="0.25">
      <c r="AG487" s="53"/>
    </row>
    <row r="488" spans="33:33" customFormat="1" x14ac:dyDescent="0.25">
      <c r="AG488" s="53"/>
    </row>
    <row r="489" spans="33:33" customFormat="1" x14ac:dyDescent="0.25">
      <c r="AG489" s="53"/>
    </row>
    <row r="490" spans="33:33" customFormat="1" x14ac:dyDescent="0.25">
      <c r="AG490" s="53"/>
    </row>
    <row r="491" spans="33:33" customFormat="1" x14ac:dyDescent="0.25">
      <c r="AG491" s="53"/>
    </row>
    <row r="492" spans="33:33" customFormat="1" x14ac:dyDescent="0.25">
      <c r="AG492" s="53"/>
    </row>
    <row r="493" spans="33:33" customFormat="1" x14ac:dyDescent="0.25">
      <c r="AG493" s="53"/>
    </row>
    <row r="494" spans="33:33" customFormat="1" x14ac:dyDescent="0.25">
      <c r="AG494" s="53"/>
    </row>
    <row r="495" spans="33:33" customFormat="1" x14ac:dyDescent="0.25">
      <c r="AG495" s="53"/>
    </row>
    <row r="496" spans="33:33" customFormat="1" x14ac:dyDescent="0.25">
      <c r="AG496" s="53"/>
    </row>
    <row r="497" spans="33:33" customFormat="1" x14ac:dyDescent="0.25">
      <c r="AG497" s="53"/>
    </row>
    <row r="498" spans="33:33" customFormat="1" x14ac:dyDescent="0.25">
      <c r="AG498" s="53"/>
    </row>
    <row r="499" spans="33:33" customFormat="1" x14ac:dyDescent="0.25">
      <c r="AG499" s="53"/>
    </row>
    <row r="500" spans="33:33" customFormat="1" x14ac:dyDescent="0.25">
      <c r="AG500" s="53"/>
    </row>
    <row r="501" spans="33:33" customFormat="1" x14ac:dyDescent="0.25">
      <c r="AG501" s="53"/>
    </row>
    <row r="502" spans="33:33" customFormat="1" x14ac:dyDescent="0.25">
      <c r="AG502" s="53"/>
    </row>
    <row r="503" spans="33:33" customFormat="1" x14ac:dyDescent="0.25">
      <c r="AG503" s="53"/>
    </row>
    <row r="504" spans="33:33" customFormat="1" x14ac:dyDescent="0.25">
      <c r="AG504" s="53"/>
    </row>
    <row r="505" spans="33:33" customFormat="1" x14ac:dyDescent="0.25">
      <c r="AG505" s="53"/>
    </row>
    <row r="506" spans="33:33" customFormat="1" x14ac:dyDescent="0.25">
      <c r="AG506" s="53"/>
    </row>
    <row r="507" spans="33:33" customFormat="1" x14ac:dyDescent="0.25">
      <c r="AG507" s="53"/>
    </row>
    <row r="508" spans="33:33" customFormat="1" x14ac:dyDescent="0.25">
      <c r="AG508" s="53"/>
    </row>
    <row r="509" spans="33:33" customFormat="1" x14ac:dyDescent="0.25">
      <c r="AG509" s="53"/>
    </row>
    <row r="510" spans="33:33" customFormat="1" x14ac:dyDescent="0.25">
      <c r="AG510" s="53"/>
    </row>
    <row r="511" spans="33:33" customFormat="1" x14ac:dyDescent="0.25">
      <c r="AG511" s="53"/>
    </row>
    <row r="512" spans="33:33" customFormat="1" x14ac:dyDescent="0.25">
      <c r="AG512" s="53"/>
    </row>
    <row r="513" spans="33:33" customFormat="1" x14ac:dyDescent="0.25">
      <c r="AG513" s="53"/>
    </row>
    <row r="514" spans="33:33" customFormat="1" x14ac:dyDescent="0.25">
      <c r="AG514" s="53"/>
    </row>
    <row r="515" spans="33:33" customFormat="1" x14ac:dyDescent="0.25">
      <c r="AG515" s="53"/>
    </row>
    <row r="516" spans="33:33" customFormat="1" x14ac:dyDescent="0.25">
      <c r="AG516" s="53"/>
    </row>
    <row r="517" spans="33:33" customFormat="1" x14ac:dyDescent="0.25">
      <c r="AG517" s="53"/>
    </row>
    <row r="518" spans="33:33" customFormat="1" x14ac:dyDescent="0.25">
      <c r="AG518" s="53"/>
    </row>
    <row r="519" spans="33:33" customFormat="1" x14ac:dyDescent="0.25">
      <c r="AG519" s="53"/>
    </row>
    <row r="520" spans="33:33" customFormat="1" x14ac:dyDescent="0.25">
      <c r="AG520" s="53"/>
    </row>
    <row r="521" spans="33:33" customFormat="1" x14ac:dyDescent="0.25">
      <c r="AG521" s="53"/>
    </row>
    <row r="522" spans="33:33" customFormat="1" x14ac:dyDescent="0.25">
      <c r="AG522" s="53"/>
    </row>
    <row r="523" spans="33:33" customFormat="1" x14ac:dyDescent="0.25">
      <c r="AG523" s="53"/>
    </row>
    <row r="524" spans="33:33" customFormat="1" x14ac:dyDescent="0.25">
      <c r="AG524" s="53"/>
    </row>
    <row r="525" spans="33:33" customFormat="1" x14ac:dyDescent="0.25">
      <c r="AG525" s="53"/>
    </row>
    <row r="526" spans="33:33" customFormat="1" x14ac:dyDescent="0.25">
      <c r="AG526" s="53"/>
    </row>
    <row r="527" spans="33:33" customFormat="1" x14ac:dyDescent="0.25">
      <c r="AG527" s="53"/>
    </row>
    <row r="528" spans="33:33" customFormat="1" x14ac:dyDescent="0.25">
      <c r="AG528" s="53"/>
    </row>
    <row r="529" spans="33:33" customFormat="1" x14ac:dyDescent="0.25">
      <c r="AG529" s="53"/>
    </row>
    <row r="530" spans="33:33" customFormat="1" x14ac:dyDescent="0.25">
      <c r="AG530" s="53"/>
    </row>
    <row r="531" spans="33:33" customFormat="1" x14ac:dyDescent="0.25">
      <c r="AG531" s="53"/>
    </row>
    <row r="532" spans="33:33" customFormat="1" x14ac:dyDescent="0.25">
      <c r="AG532" s="53"/>
    </row>
    <row r="533" spans="33:33" customFormat="1" x14ac:dyDescent="0.25">
      <c r="AG533" s="53"/>
    </row>
    <row r="534" spans="33:33" customFormat="1" x14ac:dyDescent="0.25">
      <c r="AG534" s="53"/>
    </row>
    <row r="535" spans="33:33" customFormat="1" x14ac:dyDescent="0.25">
      <c r="AG535" s="53"/>
    </row>
    <row r="536" spans="33:33" customFormat="1" x14ac:dyDescent="0.25">
      <c r="AG536" s="53"/>
    </row>
    <row r="537" spans="33:33" customFormat="1" x14ac:dyDescent="0.25">
      <c r="AG537" s="53"/>
    </row>
    <row r="538" spans="33:33" customFormat="1" x14ac:dyDescent="0.25">
      <c r="AG538" s="53"/>
    </row>
    <row r="539" spans="33:33" customFormat="1" x14ac:dyDescent="0.25">
      <c r="AG539" s="53"/>
    </row>
    <row r="540" spans="33:33" customFormat="1" x14ac:dyDescent="0.25">
      <c r="AG540" s="53"/>
    </row>
    <row r="541" spans="33:33" customFormat="1" x14ac:dyDescent="0.25">
      <c r="AG541" s="53"/>
    </row>
    <row r="542" spans="33:33" customFormat="1" x14ac:dyDescent="0.25">
      <c r="AG542" s="53"/>
    </row>
    <row r="543" spans="33:33" customFormat="1" x14ac:dyDescent="0.25">
      <c r="AG543" s="53"/>
    </row>
    <row r="544" spans="33:33" customFormat="1" x14ac:dyDescent="0.25">
      <c r="AG544" s="53"/>
    </row>
    <row r="545" spans="33:33" customFormat="1" x14ac:dyDescent="0.25">
      <c r="AG545" s="53"/>
    </row>
    <row r="546" spans="33:33" customFormat="1" x14ac:dyDescent="0.25">
      <c r="AG546" s="53"/>
    </row>
    <row r="547" spans="33:33" customFormat="1" x14ac:dyDescent="0.25">
      <c r="AG547" s="53"/>
    </row>
    <row r="548" spans="33:33" customFormat="1" x14ac:dyDescent="0.25">
      <c r="AG548" s="53"/>
    </row>
    <row r="549" spans="33:33" customFormat="1" x14ac:dyDescent="0.25">
      <c r="AG549" s="53"/>
    </row>
    <row r="550" spans="33:33" customFormat="1" x14ac:dyDescent="0.25">
      <c r="AG550" s="53"/>
    </row>
    <row r="551" spans="33:33" customFormat="1" x14ac:dyDescent="0.25">
      <c r="AG551" s="53"/>
    </row>
    <row r="552" spans="33:33" customFormat="1" x14ac:dyDescent="0.25">
      <c r="AG552" s="53"/>
    </row>
    <row r="553" spans="33:33" customFormat="1" x14ac:dyDescent="0.25">
      <c r="AG553" s="53"/>
    </row>
    <row r="554" spans="33:33" customFormat="1" x14ac:dyDescent="0.25">
      <c r="AG554" s="53"/>
    </row>
    <row r="555" spans="33:33" customFormat="1" x14ac:dyDescent="0.25">
      <c r="AG555" s="53"/>
    </row>
    <row r="556" spans="33:33" customFormat="1" x14ac:dyDescent="0.25">
      <c r="AG556" s="53"/>
    </row>
    <row r="557" spans="33:33" customFormat="1" x14ac:dyDescent="0.25">
      <c r="AG557" s="53"/>
    </row>
    <row r="558" spans="33:33" customFormat="1" x14ac:dyDescent="0.25">
      <c r="AG558" s="53"/>
    </row>
    <row r="559" spans="33:33" customFormat="1" x14ac:dyDescent="0.25">
      <c r="AG559" s="53"/>
    </row>
    <row r="560" spans="33:33" customFormat="1" x14ac:dyDescent="0.25">
      <c r="AG560" s="53"/>
    </row>
    <row r="561" spans="2:93" x14ac:dyDescent="0.25"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 s="53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</row>
    <row r="562" spans="2:93" x14ac:dyDescent="0.25"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 s="53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</row>
    <row r="563" spans="2:93" x14ac:dyDescent="0.25"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 s="5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</row>
    <row r="564" spans="2:93" x14ac:dyDescent="0.25"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 s="53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</row>
    <row r="565" spans="2:93" x14ac:dyDescent="0.25"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 s="53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</row>
    <row r="566" spans="2:93" x14ac:dyDescent="0.25"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 s="53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</row>
    <row r="567" spans="2:93" x14ac:dyDescent="0.25"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 s="53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</row>
    <row r="568" spans="2:93" x14ac:dyDescent="0.25"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 s="53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</row>
    <row r="569" spans="2:93" x14ac:dyDescent="0.25"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 s="53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</row>
    <row r="570" spans="2:93" x14ac:dyDescent="0.25"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 s="53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</row>
    <row r="571" spans="2:93" x14ac:dyDescent="0.25"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 s="53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</row>
    <row r="572" spans="2:93" x14ac:dyDescent="0.25"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 s="53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</row>
    <row r="573" spans="2:93" x14ac:dyDescent="0.25"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 s="5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</row>
    <row r="574" spans="2:93" x14ac:dyDescent="0.25"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 s="53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</row>
    <row r="575" spans="2:93" x14ac:dyDescent="0.25"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 s="53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</row>
    <row r="576" spans="2:93" x14ac:dyDescent="0.25">
      <c r="B576" t="str">
        <f t="shared" ref="B576:B639" si="151">IF(C576&lt;&gt;"",CONCATENATE(C576,F576,D576,I576),"")</f>
        <v/>
      </c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 s="53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</row>
    <row r="577" spans="2:93" x14ac:dyDescent="0.25">
      <c r="B577" t="str">
        <f t="shared" si="151"/>
        <v/>
      </c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 s="53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</row>
    <row r="578" spans="2:93" x14ac:dyDescent="0.25">
      <c r="B578" t="str">
        <f t="shared" si="151"/>
        <v/>
      </c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 s="53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</row>
    <row r="579" spans="2:93" x14ac:dyDescent="0.25">
      <c r="B579" t="str">
        <f t="shared" si="151"/>
        <v/>
      </c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 s="53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</row>
    <row r="580" spans="2:93" x14ac:dyDescent="0.25">
      <c r="B580" t="str">
        <f t="shared" si="151"/>
        <v/>
      </c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 s="53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</row>
    <row r="581" spans="2:93" x14ac:dyDescent="0.25">
      <c r="B581" t="str">
        <f t="shared" si="151"/>
        <v/>
      </c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 s="53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</row>
    <row r="582" spans="2:93" x14ac:dyDescent="0.25">
      <c r="B582" t="str">
        <f t="shared" si="151"/>
        <v/>
      </c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 s="53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</row>
    <row r="583" spans="2:93" x14ac:dyDescent="0.25">
      <c r="B583" t="str">
        <f t="shared" si="151"/>
        <v/>
      </c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 s="5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</row>
    <row r="584" spans="2:93" x14ac:dyDescent="0.25">
      <c r="B584" t="str">
        <f t="shared" si="151"/>
        <v/>
      </c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 s="53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</row>
    <row r="585" spans="2:93" x14ac:dyDescent="0.25">
      <c r="B585" t="str">
        <f t="shared" si="151"/>
        <v/>
      </c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 s="53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</row>
    <row r="586" spans="2:93" x14ac:dyDescent="0.25">
      <c r="B586" t="str">
        <f t="shared" si="151"/>
        <v/>
      </c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 s="53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</row>
    <row r="587" spans="2:93" x14ac:dyDescent="0.25">
      <c r="B587" t="str">
        <f t="shared" si="151"/>
        <v/>
      </c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 s="53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</row>
    <row r="588" spans="2:93" x14ac:dyDescent="0.25">
      <c r="B588" t="str">
        <f t="shared" si="151"/>
        <v/>
      </c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 s="53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</row>
    <row r="589" spans="2:93" x14ac:dyDescent="0.25">
      <c r="B589" t="str">
        <f t="shared" si="151"/>
        <v/>
      </c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 s="53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</row>
    <row r="590" spans="2:93" x14ac:dyDescent="0.25">
      <c r="B590" t="str">
        <f t="shared" si="151"/>
        <v/>
      </c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 s="53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</row>
    <row r="591" spans="2:93" x14ac:dyDescent="0.25">
      <c r="B591" t="str">
        <f t="shared" si="151"/>
        <v/>
      </c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 s="53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</row>
    <row r="592" spans="2:93" x14ac:dyDescent="0.25">
      <c r="B592" t="str">
        <f t="shared" si="151"/>
        <v/>
      </c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 s="53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</row>
    <row r="593" spans="2:93" x14ac:dyDescent="0.25">
      <c r="B593" t="str">
        <f t="shared" si="151"/>
        <v/>
      </c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 s="5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</row>
    <row r="594" spans="2:93" x14ac:dyDescent="0.25">
      <c r="B594" t="str">
        <f t="shared" si="151"/>
        <v/>
      </c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 s="53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</row>
    <row r="595" spans="2:93" x14ac:dyDescent="0.25">
      <c r="B595" t="str">
        <f t="shared" si="151"/>
        <v/>
      </c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 s="53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</row>
    <row r="596" spans="2:93" x14ac:dyDescent="0.25">
      <c r="B596" t="str">
        <f t="shared" si="151"/>
        <v/>
      </c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 s="53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</row>
    <row r="597" spans="2:93" x14ac:dyDescent="0.25">
      <c r="B597" t="str">
        <f t="shared" si="151"/>
        <v/>
      </c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 s="53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</row>
    <row r="598" spans="2:93" x14ac:dyDescent="0.25">
      <c r="B598" t="str">
        <f t="shared" si="151"/>
        <v/>
      </c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 s="53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</row>
    <row r="599" spans="2:93" x14ac:dyDescent="0.25">
      <c r="B599" t="str">
        <f t="shared" si="151"/>
        <v/>
      </c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 s="53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</row>
    <row r="600" spans="2:93" x14ac:dyDescent="0.25">
      <c r="B600" t="str">
        <f t="shared" si="151"/>
        <v/>
      </c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 s="53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</row>
    <row r="601" spans="2:93" x14ac:dyDescent="0.25">
      <c r="B601" t="str">
        <f t="shared" si="151"/>
        <v/>
      </c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 s="53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</row>
    <row r="602" spans="2:93" x14ac:dyDescent="0.25">
      <c r="B602" t="str">
        <f t="shared" si="151"/>
        <v/>
      </c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 s="53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</row>
    <row r="603" spans="2:93" x14ac:dyDescent="0.25">
      <c r="B603" t="str">
        <f t="shared" si="151"/>
        <v/>
      </c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 s="5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</row>
    <row r="604" spans="2:93" x14ac:dyDescent="0.25">
      <c r="B604" t="str">
        <f t="shared" si="151"/>
        <v/>
      </c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 s="53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</row>
    <row r="605" spans="2:93" x14ac:dyDescent="0.25">
      <c r="B605" t="str">
        <f t="shared" si="151"/>
        <v/>
      </c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 s="53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</row>
    <row r="606" spans="2:93" x14ac:dyDescent="0.25">
      <c r="B606" t="str">
        <f t="shared" si="151"/>
        <v/>
      </c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 s="53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</row>
    <row r="607" spans="2:93" x14ac:dyDescent="0.25">
      <c r="B607" t="str">
        <f t="shared" si="151"/>
        <v/>
      </c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 s="53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</row>
    <row r="608" spans="2:93" x14ac:dyDescent="0.25">
      <c r="B608" t="str">
        <f t="shared" si="151"/>
        <v/>
      </c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 s="53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</row>
    <row r="609" spans="2:93" x14ac:dyDescent="0.25">
      <c r="B609" t="str">
        <f t="shared" si="151"/>
        <v/>
      </c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 s="53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</row>
    <row r="610" spans="2:93" x14ac:dyDescent="0.25">
      <c r="B610" t="str">
        <f t="shared" si="151"/>
        <v/>
      </c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 s="53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</row>
    <row r="611" spans="2:93" x14ac:dyDescent="0.25">
      <c r="B611" t="str">
        <f t="shared" si="151"/>
        <v/>
      </c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 s="53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</row>
    <row r="612" spans="2:93" x14ac:dyDescent="0.25">
      <c r="B612" t="str">
        <f t="shared" si="151"/>
        <v/>
      </c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 s="53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</row>
    <row r="613" spans="2:93" x14ac:dyDescent="0.25">
      <c r="B613" t="str">
        <f t="shared" si="151"/>
        <v/>
      </c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 s="5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</row>
    <row r="614" spans="2:93" x14ac:dyDescent="0.25">
      <c r="B614" t="str">
        <f t="shared" si="151"/>
        <v/>
      </c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 s="53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</row>
    <row r="615" spans="2:93" x14ac:dyDescent="0.25">
      <c r="B615" t="str">
        <f t="shared" si="151"/>
        <v/>
      </c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 s="53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</row>
    <row r="616" spans="2:93" x14ac:dyDescent="0.25">
      <c r="B616" t="str">
        <f t="shared" si="151"/>
        <v/>
      </c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 s="53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</row>
    <row r="617" spans="2:93" x14ac:dyDescent="0.25">
      <c r="B617" t="str">
        <f t="shared" si="151"/>
        <v/>
      </c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 s="53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</row>
    <row r="618" spans="2:93" x14ac:dyDescent="0.25">
      <c r="B618" t="str">
        <f t="shared" si="151"/>
        <v/>
      </c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 s="53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</row>
    <row r="619" spans="2:93" x14ac:dyDescent="0.25">
      <c r="B619" t="str">
        <f t="shared" si="151"/>
        <v/>
      </c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 s="53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</row>
    <row r="620" spans="2:93" x14ac:dyDescent="0.25">
      <c r="B620" t="str">
        <f t="shared" si="151"/>
        <v/>
      </c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 s="53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</row>
    <row r="621" spans="2:93" x14ac:dyDescent="0.25">
      <c r="B621" t="str">
        <f t="shared" si="151"/>
        <v/>
      </c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 s="53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</row>
    <row r="622" spans="2:93" x14ac:dyDescent="0.25">
      <c r="B622" t="str">
        <f t="shared" si="151"/>
        <v/>
      </c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 s="53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</row>
    <row r="623" spans="2:93" x14ac:dyDescent="0.25">
      <c r="B623" t="str">
        <f t="shared" si="151"/>
        <v/>
      </c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 s="5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</row>
    <row r="624" spans="2:93" x14ac:dyDescent="0.25">
      <c r="B624" t="str">
        <f t="shared" si="151"/>
        <v/>
      </c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 s="53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</row>
    <row r="625" spans="2:93" x14ac:dyDescent="0.25">
      <c r="B625" t="str">
        <f t="shared" si="151"/>
        <v/>
      </c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 s="53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</row>
    <row r="626" spans="2:93" x14ac:dyDescent="0.25">
      <c r="B626" t="str">
        <f t="shared" si="151"/>
        <v/>
      </c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 s="53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</row>
    <row r="627" spans="2:93" x14ac:dyDescent="0.25">
      <c r="B627" t="str">
        <f t="shared" si="151"/>
        <v/>
      </c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 s="53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</row>
    <row r="628" spans="2:93" x14ac:dyDescent="0.25">
      <c r="B628" t="str">
        <f t="shared" si="151"/>
        <v/>
      </c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 s="53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</row>
    <row r="629" spans="2:93" x14ac:dyDescent="0.25">
      <c r="B629" t="str">
        <f t="shared" si="151"/>
        <v/>
      </c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 s="53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</row>
    <row r="630" spans="2:93" x14ac:dyDescent="0.25">
      <c r="B630" t="str">
        <f t="shared" si="151"/>
        <v/>
      </c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 s="53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</row>
    <row r="631" spans="2:93" x14ac:dyDescent="0.25">
      <c r="B631" t="str">
        <f t="shared" si="151"/>
        <v/>
      </c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 s="53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</row>
    <row r="632" spans="2:93" x14ac:dyDescent="0.25">
      <c r="B632" t="str">
        <f t="shared" si="151"/>
        <v/>
      </c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 s="53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</row>
    <row r="633" spans="2:93" x14ac:dyDescent="0.25">
      <c r="B633" t="str">
        <f t="shared" si="151"/>
        <v/>
      </c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 s="5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</row>
    <row r="634" spans="2:93" x14ac:dyDescent="0.25">
      <c r="B634" t="str">
        <f t="shared" si="151"/>
        <v/>
      </c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 s="53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</row>
    <row r="635" spans="2:93" x14ac:dyDescent="0.25">
      <c r="B635" t="str">
        <f t="shared" si="151"/>
        <v/>
      </c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 s="53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</row>
    <row r="636" spans="2:93" x14ac:dyDescent="0.25">
      <c r="B636" t="str">
        <f t="shared" si="151"/>
        <v/>
      </c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 s="53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</row>
    <row r="637" spans="2:93" x14ac:dyDescent="0.25">
      <c r="B637" t="str">
        <f t="shared" si="151"/>
        <v/>
      </c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 s="53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</row>
    <row r="638" spans="2:93" x14ac:dyDescent="0.25">
      <c r="B638" t="str">
        <f t="shared" si="151"/>
        <v/>
      </c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 s="53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</row>
    <row r="639" spans="2:93" x14ac:dyDescent="0.25">
      <c r="B639" t="str">
        <f t="shared" si="151"/>
        <v/>
      </c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 s="53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</row>
    <row r="640" spans="2:93" x14ac:dyDescent="0.25">
      <c r="B640" t="str">
        <f t="shared" ref="B640:B703" si="152">IF(C640&lt;&gt;"",CONCATENATE(C640,F640,D640,I640),"")</f>
        <v/>
      </c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 s="53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</row>
    <row r="641" spans="2:93" x14ac:dyDescent="0.25">
      <c r="B641" t="str">
        <f t="shared" si="152"/>
        <v/>
      </c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 s="53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</row>
    <row r="642" spans="2:93" x14ac:dyDescent="0.25">
      <c r="B642" t="str">
        <f t="shared" si="152"/>
        <v/>
      </c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 s="53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</row>
    <row r="643" spans="2:93" x14ac:dyDescent="0.25">
      <c r="B643" t="str">
        <f t="shared" si="152"/>
        <v/>
      </c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 s="5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</row>
    <row r="644" spans="2:93" x14ac:dyDescent="0.25">
      <c r="B644" t="str">
        <f t="shared" si="152"/>
        <v/>
      </c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 s="53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</row>
    <row r="645" spans="2:93" x14ac:dyDescent="0.25">
      <c r="B645" t="str">
        <f t="shared" si="152"/>
        <v/>
      </c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 s="53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</row>
    <row r="646" spans="2:93" x14ac:dyDescent="0.25">
      <c r="B646" t="str">
        <f t="shared" si="152"/>
        <v/>
      </c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 s="53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</row>
    <row r="647" spans="2:93" x14ac:dyDescent="0.25">
      <c r="B647" t="str">
        <f t="shared" si="152"/>
        <v/>
      </c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 s="53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</row>
    <row r="648" spans="2:93" x14ac:dyDescent="0.25">
      <c r="B648" t="str">
        <f t="shared" si="152"/>
        <v/>
      </c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 s="53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</row>
    <row r="649" spans="2:93" x14ac:dyDescent="0.25">
      <c r="B649" t="str">
        <f t="shared" si="152"/>
        <v/>
      </c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 s="53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</row>
    <row r="650" spans="2:93" x14ac:dyDescent="0.25">
      <c r="B650" t="str">
        <f t="shared" si="152"/>
        <v/>
      </c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 s="53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</row>
    <row r="651" spans="2:93" x14ac:dyDescent="0.25">
      <c r="B651" t="str">
        <f t="shared" si="152"/>
        <v/>
      </c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 s="53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</row>
    <row r="652" spans="2:93" x14ac:dyDescent="0.25">
      <c r="B652" t="str">
        <f t="shared" si="152"/>
        <v/>
      </c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 s="53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</row>
    <row r="653" spans="2:93" x14ac:dyDescent="0.25">
      <c r="B653" t="str">
        <f t="shared" si="152"/>
        <v/>
      </c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 s="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</row>
    <row r="654" spans="2:93" x14ac:dyDescent="0.25">
      <c r="B654" t="str">
        <f t="shared" si="152"/>
        <v/>
      </c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 s="53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</row>
    <row r="655" spans="2:93" x14ac:dyDescent="0.25">
      <c r="B655" t="str">
        <f t="shared" si="152"/>
        <v/>
      </c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 s="53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</row>
    <row r="656" spans="2:93" x14ac:dyDescent="0.25">
      <c r="B656" t="str">
        <f t="shared" si="152"/>
        <v/>
      </c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 s="53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</row>
    <row r="657" spans="2:93" x14ac:dyDescent="0.25">
      <c r="B657" t="str">
        <f t="shared" si="152"/>
        <v/>
      </c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 s="53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</row>
    <row r="658" spans="2:93" x14ac:dyDescent="0.25">
      <c r="B658" t="str">
        <f t="shared" si="152"/>
        <v/>
      </c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 s="53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</row>
    <row r="659" spans="2:93" x14ac:dyDescent="0.25">
      <c r="B659" t="str">
        <f t="shared" si="152"/>
        <v/>
      </c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 s="53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</row>
    <row r="660" spans="2:93" x14ac:dyDescent="0.25">
      <c r="B660" t="str">
        <f t="shared" si="152"/>
        <v/>
      </c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 s="53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</row>
    <row r="661" spans="2:93" x14ac:dyDescent="0.25">
      <c r="B661" t="str">
        <f t="shared" si="152"/>
        <v/>
      </c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 s="53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</row>
    <row r="662" spans="2:93" x14ac:dyDescent="0.25">
      <c r="B662" t="str">
        <f t="shared" si="152"/>
        <v/>
      </c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 s="53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</row>
    <row r="663" spans="2:93" x14ac:dyDescent="0.25">
      <c r="B663" t="str">
        <f t="shared" si="152"/>
        <v/>
      </c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 s="5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</row>
    <row r="664" spans="2:93" x14ac:dyDescent="0.25">
      <c r="B664" t="str">
        <f t="shared" si="152"/>
        <v/>
      </c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 s="53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</row>
    <row r="665" spans="2:93" x14ac:dyDescent="0.25">
      <c r="B665" t="str">
        <f t="shared" si="152"/>
        <v/>
      </c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 s="53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</row>
    <row r="666" spans="2:93" x14ac:dyDescent="0.25">
      <c r="B666" t="str">
        <f t="shared" si="152"/>
        <v/>
      </c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 s="53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</row>
    <row r="667" spans="2:93" x14ac:dyDescent="0.25">
      <c r="B667" t="str">
        <f t="shared" si="152"/>
        <v/>
      </c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 s="53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</row>
    <row r="668" spans="2:93" x14ac:dyDescent="0.25">
      <c r="B668" t="str">
        <f t="shared" si="152"/>
        <v/>
      </c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 s="53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</row>
    <row r="669" spans="2:93" x14ac:dyDescent="0.25">
      <c r="B669" t="str">
        <f t="shared" si="152"/>
        <v/>
      </c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 s="53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</row>
    <row r="670" spans="2:93" x14ac:dyDescent="0.25">
      <c r="B670" t="str">
        <f t="shared" si="152"/>
        <v/>
      </c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 s="53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</row>
    <row r="671" spans="2:93" x14ac:dyDescent="0.25">
      <c r="B671" t="str">
        <f t="shared" si="152"/>
        <v/>
      </c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 s="53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</row>
    <row r="672" spans="2:93" x14ac:dyDescent="0.25">
      <c r="B672" t="str">
        <f t="shared" si="152"/>
        <v/>
      </c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 s="53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</row>
    <row r="673" spans="2:93" x14ac:dyDescent="0.25">
      <c r="B673" t="str">
        <f t="shared" si="152"/>
        <v/>
      </c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 s="5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</row>
    <row r="674" spans="2:93" x14ac:dyDescent="0.25">
      <c r="B674" t="str">
        <f t="shared" si="152"/>
        <v/>
      </c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 s="53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</row>
    <row r="675" spans="2:93" x14ac:dyDescent="0.25">
      <c r="B675" t="str">
        <f t="shared" si="152"/>
        <v/>
      </c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 s="53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</row>
    <row r="676" spans="2:93" x14ac:dyDescent="0.25">
      <c r="B676" t="str">
        <f t="shared" si="152"/>
        <v/>
      </c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 s="53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</row>
    <row r="677" spans="2:93" x14ac:dyDescent="0.25">
      <c r="B677" t="str">
        <f t="shared" si="152"/>
        <v/>
      </c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 s="53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</row>
    <row r="678" spans="2:93" x14ac:dyDescent="0.25">
      <c r="B678" t="str">
        <f t="shared" si="152"/>
        <v/>
      </c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 s="53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</row>
    <row r="679" spans="2:93" x14ac:dyDescent="0.25">
      <c r="B679" t="str">
        <f t="shared" si="152"/>
        <v/>
      </c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 s="53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</row>
    <row r="680" spans="2:93" x14ac:dyDescent="0.25">
      <c r="B680" t="str">
        <f t="shared" si="152"/>
        <v/>
      </c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 s="53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</row>
    <row r="681" spans="2:93" x14ac:dyDescent="0.25">
      <c r="B681" t="str">
        <f t="shared" si="152"/>
        <v/>
      </c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 s="53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</row>
    <row r="682" spans="2:93" x14ac:dyDescent="0.25">
      <c r="B682" t="str">
        <f t="shared" si="152"/>
        <v/>
      </c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 s="53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</row>
    <row r="683" spans="2:93" x14ac:dyDescent="0.25">
      <c r="B683" t="str">
        <f t="shared" si="152"/>
        <v/>
      </c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 s="5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</row>
    <row r="684" spans="2:93" x14ac:dyDescent="0.25">
      <c r="B684" t="str">
        <f t="shared" si="152"/>
        <v/>
      </c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 s="53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</row>
    <row r="685" spans="2:93" x14ac:dyDescent="0.25">
      <c r="B685" t="str">
        <f t="shared" si="152"/>
        <v/>
      </c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 s="53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</row>
    <row r="686" spans="2:93" x14ac:dyDescent="0.25">
      <c r="B686" t="str">
        <f t="shared" si="152"/>
        <v/>
      </c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 s="53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</row>
    <row r="687" spans="2:93" x14ac:dyDescent="0.25">
      <c r="B687" t="str">
        <f t="shared" si="152"/>
        <v/>
      </c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 s="53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</row>
    <row r="688" spans="2:93" x14ac:dyDescent="0.25">
      <c r="B688" t="str">
        <f t="shared" si="152"/>
        <v/>
      </c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 s="53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</row>
    <row r="689" spans="2:93" x14ac:dyDescent="0.25">
      <c r="B689" t="str">
        <f t="shared" si="152"/>
        <v/>
      </c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 s="53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</row>
    <row r="690" spans="2:93" x14ac:dyDescent="0.25">
      <c r="B690" t="str">
        <f t="shared" si="152"/>
        <v/>
      </c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 s="53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</row>
    <row r="691" spans="2:93" x14ac:dyDescent="0.25">
      <c r="B691" t="str">
        <f t="shared" si="152"/>
        <v/>
      </c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 s="53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</row>
    <row r="692" spans="2:93" x14ac:dyDescent="0.25">
      <c r="B692" t="str">
        <f t="shared" si="152"/>
        <v/>
      </c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 s="53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</row>
    <row r="693" spans="2:93" x14ac:dyDescent="0.25">
      <c r="B693" t="str">
        <f t="shared" si="152"/>
        <v/>
      </c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 s="5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</row>
    <row r="694" spans="2:93" x14ac:dyDescent="0.25">
      <c r="B694" t="str">
        <f t="shared" si="152"/>
        <v/>
      </c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 s="53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</row>
    <row r="695" spans="2:93" x14ac:dyDescent="0.25">
      <c r="B695" t="str">
        <f t="shared" si="152"/>
        <v/>
      </c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 s="53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</row>
    <row r="696" spans="2:93" x14ac:dyDescent="0.25">
      <c r="B696" t="str">
        <f t="shared" si="152"/>
        <v/>
      </c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 s="53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</row>
    <row r="697" spans="2:93" x14ac:dyDescent="0.25">
      <c r="B697" t="str">
        <f t="shared" si="152"/>
        <v/>
      </c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 s="53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</row>
    <row r="698" spans="2:93" x14ac:dyDescent="0.25">
      <c r="B698" t="str">
        <f t="shared" si="152"/>
        <v/>
      </c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 s="53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</row>
    <row r="699" spans="2:93" x14ac:dyDescent="0.25">
      <c r="B699" t="str">
        <f t="shared" si="152"/>
        <v/>
      </c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 s="53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</row>
    <row r="700" spans="2:93" x14ac:dyDescent="0.25">
      <c r="B700" t="str">
        <f t="shared" si="152"/>
        <v/>
      </c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 s="53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</row>
    <row r="701" spans="2:93" x14ac:dyDescent="0.25">
      <c r="B701" t="str">
        <f t="shared" si="152"/>
        <v/>
      </c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 s="53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</row>
    <row r="702" spans="2:93" x14ac:dyDescent="0.25">
      <c r="B702" t="str">
        <f t="shared" si="152"/>
        <v/>
      </c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 s="53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</row>
    <row r="703" spans="2:93" x14ac:dyDescent="0.25">
      <c r="B703" t="str">
        <f t="shared" si="152"/>
        <v/>
      </c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 s="5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</row>
    <row r="704" spans="2:93" x14ac:dyDescent="0.25">
      <c r="B704" t="str">
        <f t="shared" ref="B704:B767" si="153">IF(C704&lt;&gt;"",CONCATENATE(C704,F704,D704,I704),"")</f>
        <v/>
      </c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 s="53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</row>
    <row r="705" spans="2:93" x14ac:dyDescent="0.25">
      <c r="B705" t="str">
        <f t="shared" si="153"/>
        <v/>
      </c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 s="53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</row>
    <row r="706" spans="2:93" x14ac:dyDescent="0.25">
      <c r="B706" t="str">
        <f t="shared" si="153"/>
        <v/>
      </c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 s="53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</row>
    <row r="707" spans="2:93" x14ac:dyDescent="0.25">
      <c r="B707" t="str">
        <f t="shared" si="153"/>
        <v/>
      </c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 s="53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</row>
    <row r="708" spans="2:93" x14ac:dyDescent="0.25">
      <c r="B708" t="str">
        <f t="shared" si="153"/>
        <v/>
      </c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 s="53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</row>
    <row r="709" spans="2:93" x14ac:dyDescent="0.25">
      <c r="B709" t="str">
        <f t="shared" si="153"/>
        <v/>
      </c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 s="53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</row>
    <row r="710" spans="2:93" x14ac:dyDescent="0.25">
      <c r="B710" t="str">
        <f t="shared" si="153"/>
        <v/>
      </c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 s="53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</row>
    <row r="711" spans="2:93" x14ac:dyDescent="0.25">
      <c r="B711" t="str">
        <f t="shared" si="153"/>
        <v/>
      </c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 s="53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</row>
    <row r="712" spans="2:93" x14ac:dyDescent="0.25">
      <c r="B712" t="str">
        <f t="shared" si="153"/>
        <v/>
      </c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 s="53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</row>
    <row r="713" spans="2:93" x14ac:dyDescent="0.25">
      <c r="B713" t="str">
        <f t="shared" si="153"/>
        <v/>
      </c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 s="5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</row>
    <row r="714" spans="2:93" x14ac:dyDescent="0.25">
      <c r="B714" t="str">
        <f t="shared" si="153"/>
        <v/>
      </c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 s="53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</row>
    <row r="715" spans="2:93" x14ac:dyDescent="0.25">
      <c r="B715" t="str">
        <f t="shared" si="153"/>
        <v/>
      </c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 s="53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</row>
    <row r="716" spans="2:93" x14ac:dyDescent="0.25">
      <c r="B716" t="str">
        <f t="shared" si="153"/>
        <v/>
      </c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 s="53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</row>
    <row r="717" spans="2:93" x14ac:dyDescent="0.25">
      <c r="B717" t="str">
        <f t="shared" si="153"/>
        <v/>
      </c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 s="53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</row>
    <row r="718" spans="2:93" x14ac:dyDescent="0.25">
      <c r="B718" t="str">
        <f t="shared" si="153"/>
        <v/>
      </c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 s="53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</row>
    <row r="719" spans="2:93" x14ac:dyDescent="0.25">
      <c r="B719" t="str">
        <f t="shared" si="153"/>
        <v/>
      </c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 s="53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</row>
    <row r="720" spans="2:93" x14ac:dyDescent="0.25">
      <c r="B720" t="str">
        <f t="shared" si="153"/>
        <v/>
      </c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 s="53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</row>
    <row r="721" spans="2:93" x14ac:dyDescent="0.25">
      <c r="B721" t="str">
        <f t="shared" si="153"/>
        <v/>
      </c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 s="53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</row>
    <row r="722" spans="2:93" x14ac:dyDescent="0.25">
      <c r="B722" t="str">
        <f t="shared" si="153"/>
        <v/>
      </c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 s="53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</row>
    <row r="723" spans="2:93" x14ac:dyDescent="0.25">
      <c r="B723" t="str">
        <f t="shared" si="153"/>
        <v/>
      </c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 s="5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</row>
    <row r="724" spans="2:93" x14ac:dyDescent="0.25">
      <c r="B724" t="str">
        <f t="shared" si="153"/>
        <v/>
      </c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 s="53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</row>
    <row r="725" spans="2:93" x14ac:dyDescent="0.25">
      <c r="B725" t="str">
        <f t="shared" si="153"/>
        <v/>
      </c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 s="53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</row>
    <row r="726" spans="2:93" x14ac:dyDescent="0.25">
      <c r="B726" t="str">
        <f t="shared" si="153"/>
        <v/>
      </c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 s="53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</row>
    <row r="727" spans="2:93" x14ac:dyDescent="0.25">
      <c r="B727" t="str">
        <f t="shared" si="153"/>
        <v/>
      </c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 s="53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</row>
    <row r="728" spans="2:93" x14ac:dyDescent="0.25">
      <c r="B728" t="str">
        <f t="shared" si="153"/>
        <v/>
      </c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 s="53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</row>
    <row r="729" spans="2:93" x14ac:dyDescent="0.25">
      <c r="B729" t="str">
        <f t="shared" si="153"/>
        <v/>
      </c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 s="53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</row>
    <row r="730" spans="2:93" x14ac:dyDescent="0.25">
      <c r="B730" t="str">
        <f t="shared" si="153"/>
        <v/>
      </c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 s="53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</row>
    <row r="731" spans="2:93" x14ac:dyDescent="0.25">
      <c r="B731" t="str">
        <f t="shared" si="153"/>
        <v/>
      </c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 s="53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</row>
    <row r="732" spans="2:93" x14ac:dyDescent="0.25">
      <c r="B732" t="str">
        <f t="shared" si="153"/>
        <v/>
      </c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 s="53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</row>
    <row r="733" spans="2:93" x14ac:dyDescent="0.25">
      <c r="B733" t="str">
        <f t="shared" si="153"/>
        <v/>
      </c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 s="5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</row>
    <row r="734" spans="2:93" x14ac:dyDescent="0.25">
      <c r="B734" t="str">
        <f t="shared" si="153"/>
        <v/>
      </c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 s="53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</row>
    <row r="735" spans="2:93" x14ac:dyDescent="0.25">
      <c r="B735" t="str">
        <f t="shared" si="153"/>
        <v/>
      </c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 s="53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</row>
    <row r="736" spans="2:93" x14ac:dyDescent="0.25">
      <c r="B736" t="str">
        <f t="shared" si="153"/>
        <v/>
      </c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 s="53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</row>
    <row r="737" spans="2:93" x14ac:dyDescent="0.25">
      <c r="B737" t="str">
        <f t="shared" si="153"/>
        <v/>
      </c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 s="53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</row>
    <row r="738" spans="2:93" x14ac:dyDescent="0.25">
      <c r="B738" t="str">
        <f t="shared" si="153"/>
        <v/>
      </c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 s="53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</row>
    <row r="739" spans="2:93" x14ac:dyDescent="0.25">
      <c r="B739" t="str">
        <f t="shared" si="153"/>
        <v/>
      </c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 s="53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</row>
    <row r="740" spans="2:93" x14ac:dyDescent="0.25">
      <c r="B740" t="str">
        <f t="shared" si="153"/>
        <v/>
      </c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 s="53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</row>
    <row r="741" spans="2:93" x14ac:dyDescent="0.25">
      <c r="B741" t="str">
        <f t="shared" si="153"/>
        <v/>
      </c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 s="53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</row>
    <row r="742" spans="2:93" x14ac:dyDescent="0.25">
      <c r="B742" t="str">
        <f t="shared" si="153"/>
        <v/>
      </c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 s="53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</row>
    <row r="743" spans="2:93" x14ac:dyDescent="0.25">
      <c r="B743" t="str">
        <f t="shared" si="153"/>
        <v/>
      </c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 s="5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</row>
    <row r="744" spans="2:93" x14ac:dyDescent="0.25">
      <c r="B744" t="str">
        <f t="shared" si="153"/>
        <v/>
      </c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 s="53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</row>
    <row r="745" spans="2:93" x14ac:dyDescent="0.25">
      <c r="B745" t="str">
        <f t="shared" si="153"/>
        <v/>
      </c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 s="53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</row>
    <row r="746" spans="2:93" x14ac:dyDescent="0.25">
      <c r="B746" t="str">
        <f t="shared" si="153"/>
        <v/>
      </c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 s="53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</row>
    <row r="747" spans="2:93" x14ac:dyDescent="0.25">
      <c r="B747" t="str">
        <f t="shared" si="153"/>
        <v/>
      </c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 s="53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</row>
    <row r="748" spans="2:93" x14ac:dyDescent="0.25">
      <c r="B748" t="str">
        <f t="shared" si="153"/>
        <v/>
      </c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 s="53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</row>
    <row r="749" spans="2:93" x14ac:dyDescent="0.25">
      <c r="B749" t="str">
        <f t="shared" si="153"/>
        <v/>
      </c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 s="53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</row>
    <row r="750" spans="2:93" x14ac:dyDescent="0.25">
      <c r="B750" t="str">
        <f t="shared" si="153"/>
        <v/>
      </c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 s="53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</row>
    <row r="751" spans="2:93" x14ac:dyDescent="0.25">
      <c r="B751" t="str">
        <f t="shared" si="153"/>
        <v/>
      </c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 s="53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</row>
    <row r="752" spans="2:93" x14ac:dyDescent="0.25">
      <c r="B752" t="str">
        <f t="shared" si="153"/>
        <v/>
      </c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 s="53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</row>
    <row r="753" spans="2:93" x14ac:dyDescent="0.25">
      <c r="B753" t="str">
        <f t="shared" si="153"/>
        <v/>
      </c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 s="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</row>
    <row r="754" spans="2:93" x14ac:dyDescent="0.25">
      <c r="B754" t="str">
        <f t="shared" si="153"/>
        <v/>
      </c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 s="53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</row>
    <row r="755" spans="2:93" x14ac:dyDescent="0.25">
      <c r="B755" t="str">
        <f t="shared" si="153"/>
        <v/>
      </c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 s="53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</row>
    <row r="756" spans="2:93" x14ac:dyDescent="0.25">
      <c r="B756" t="str">
        <f t="shared" si="153"/>
        <v/>
      </c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 s="53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</row>
    <row r="757" spans="2:93" x14ac:dyDescent="0.25">
      <c r="B757" t="str">
        <f t="shared" si="153"/>
        <v/>
      </c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 s="53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</row>
    <row r="758" spans="2:93" x14ac:dyDescent="0.25">
      <c r="B758" t="str">
        <f t="shared" si="153"/>
        <v/>
      </c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 s="53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</row>
    <row r="759" spans="2:93" x14ac:dyDescent="0.25">
      <c r="B759" t="str">
        <f t="shared" si="153"/>
        <v/>
      </c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 s="53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</row>
    <row r="760" spans="2:93" x14ac:dyDescent="0.25">
      <c r="B760" t="str">
        <f t="shared" si="153"/>
        <v/>
      </c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 s="53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</row>
    <row r="761" spans="2:93" x14ac:dyDescent="0.25">
      <c r="B761" t="str">
        <f t="shared" si="153"/>
        <v/>
      </c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 s="53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</row>
    <row r="762" spans="2:93" x14ac:dyDescent="0.25">
      <c r="B762" t="str">
        <f t="shared" si="153"/>
        <v/>
      </c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 s="53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</row>
    <row r="763" spans="2:93" x14ac:dyDescent="0.25">
      <c r="B763" t="str">
        <f t="shared" si="153"/>
        <v/>
      </c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 s="5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</row>
    <row r="764" spans="2:93" x14ac:dyDescent="0.25">
      <c r="B764" t="str">
        <f t="shared" si="153"/>
        <v/>
      </c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 s="53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</row>
    <row r="765" spans="2:93" x14ac:dyDescent="0.25">
      <c r="B765" t="str">
        <f t="shared" si="153"/>
        <v/>
      </c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 s="53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</row>
    <row r="766" spans="2:93" x14ac:dyDescent="0.25">
      <c r="B766" t="str">
        <f t="shared" si="153"/>
        <v/>
      </c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 s="53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</row>
    <row r="767" spans="2:93" x14ac:dyDescent="0.25">
      <c r="B767" t="str">
        <f t="shared" si="153"/>
        <v/>
      </c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 s="53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</row>
    <row r="768" spans="2:93" x14ac:dyDescent="0.25">
      <c r="B768" t="str">
        <f t="shared" ref="B768:B831" si="154">IF(C768&lt;&gt;"",CONCATENATE(C768,F768,D768,I768),"")</f>
        <v/>
      </c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 s="53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</row>
    <row r="769" spans="2:93" x14ac:dyDescent="0.25">
      <c r="B769" t="str">
        <f t="shared" si="154"/>
        <v/>
      </c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 s="53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</row>
    <row r="770" spans="2:93" x14ac:dyDescent="0.25">
      <c r="B770" t="str">
        <f t="shared" si="154"/>
        <v/>
      </c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 s="53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</row>
    <row r="771" spans="2:93" x14ac:dyDescent="0.25">
      <c r="B771" t="str">
        <f t="shared" si="154"/>
        <v/>
      </c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 s="53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</row>
    <row r="772" spans="2:93" x14ac:dyDescent="0.25">
      <c r="B772" t="str">
        <f t="shared" si="154"/>
        <v/>
      </c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 s="53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</row>
    <row r="773" spans="2:93" x14ac:dyDescent="0.25">
      <c r="B773" t="str">
        <f t="shared" si="154"/>
        <v/>
      </c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 s="5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</row>
    <row r="774" spans="2:93" x14ac:dyDescent="0.25">
      <c r="B774" t="str">
        <f t="shared" si="154"/>
        <v/>
      </c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 s="53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</row>
    <row r="775" spans="2:93" x14ac:dyDescent="0.25">
      <c r="B775" t="str">
        <f t="shared" si="154"/>
        <v/>
      </c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 s="53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</row>
    <row r="776" spans="2:93" x14ac:dyDescent="0.25">
      <c r="B776" t="str">
        <f t="shared" si="154"/>
        <v/>
      </c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 s="53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</row>
    <row r="777" spans="2:93" x14ac:dyDescent="0.25">
      <c r="B777" t="str">
        <f t="shared" si="154"/>
        <v/>
      </c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 s="53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</row>
    <row r="778" spans="2:93" x14ac:dyDescent="0.25">
      <c r="B778" t="str">
        <f t="shared" si="154"/>
        <v/>
      </c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 s="53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</row>
    <row r="779" spans="2:93" x14ac:dyDescent="0.25">
      <c r="B779" t="str">
        <f t="shared" si="154"/>
        <v/>
      </c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 s="53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</row>
    <row r="780" spans="2:93" x14ac:dyDescent="0.25">
      <c r="B780" t="str">
        <f t="shared" si="154"/>
        <v/>
      </c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 s="53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</row>
    <row r="781" spans="2:93" x14ac:dyDescent="0.25">
      <c r="B781" t="str">
        <f t="shared" si="154"/>
        <v/>
      </c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 s="53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</row>
    <row r="782" spans="2:93" x14ac:dyDescent="0.25">
      <c r="B782" t="str">
        <f t="shared" si="154"/>
        <v/>
      </c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 s="53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</row>
    <row r="783" spans="2:93" x14ac:dyDescent="0.25">
      <c r="B783" t="str">
        <f t="shared" si="154"/>
        <v/>
      </c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 s="5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</row>
    <row r="784" spans="2:93" x14ac:dyDescent="0.25">
      <c r="B784" t="str">
        <f t="shared" si="154"/>
        <v/>
      </c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 s="53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</row>
    <row r="785" spans="2:93" x14ac:dyDescent="0.25">
      <c r="B785" t="str">
        <f t="shared" si="154"/>
        <v/>
      </c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 s="53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</row>
    <row r="786" spans="2:93" x14ac:dyDescent="0.25">
      <c r="B786" t="str">
        <f t="shared" si="154"/>
        <v/>
      </c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 s="53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</row>
    <row r="787" spans="2:93" x14ac:dyDescent="0.25">
      <c r="B787" t="str">
        <f t="shared" si="154"/>
        <v/>
      </c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 s="53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</row>
    <row r="788" spans="2:93" x14ac:dyDescent="0.25">
      <c r="B788" t="str">
        <f t="shared" si="154"/>
        <v/>
      </c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 s="53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</row>
    <row r="789" spans="2:93" x14ac:dyDescent="0.25">
      <c r="B789" t="str">
        <f t="shared" si="154"/>
        <v/>
      </c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 s="53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</row>
    <row r="790" spans="2:93" x14ac:dyDescent="0.25">
      <c r="B790" t="str">
        <f t="shared" si="154"/>
        <v/>
      </c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 s="53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</row>
    <row r="791" spans="2:93" x14ac:dyDescent="0.25">
      <c r="B791" t="str">
        <f t="shared" si="154"/>
        <v/>
      </c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 s="53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</row>
    <row r="792" spans="2:93" x14ac:dyDescent="0.25">
      <c r="B792" t="str">
        <f t="shared" si="154"/>
        <v/>
      </c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 s="53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</row>
    <row r="793" spans="2:93" x14ac:dyDescent="0.25">
      <c r="B793" t="str">
        <f t="shared" si="154"/>
        <v/>
      </c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 s="5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</row>
    <row r="794" spans="2:93" x14ac:dyDescent="0.25">
      <c r="B794" t="str">
        <f t="shared" si="154"/>
        <v/>
      </c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 s="53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</row>
    <row r="795" spans="2:93" x14ac:dyDescent="0.25">
      <c r="B795" t="str">
        <f t="shared" si="154"/>
        <v/>
      </c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 s="53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</row>
    <row r="796" spans="2:93" x14ac:dyDescent="0.25">
      <c r="B796" t="str">
        <f t="shared" si="154"/>
        <v/>
      </c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 s="53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</row>
    <row r="797" spans="2:93" x14ac:dyDescent="0.25">
      <c r="B797" t="str">
        <f t="shared" si="154"/>
        <v/>
      </c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 s="53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</row>
    <row r="798" spans="2:93" x14ac:dyDescent="0.25">
      <c r="B798" t="str">
        <f t="shared" si="154"/>
        <v/>
      </c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 s="53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</row>
    <row r="799" spans="2:93" x14ac:dyDescent="0.25">
      <c r="B799" t="str">
        <f t="shared" si="154"/>
        <v/>
      </c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 s="53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</row>
    <row r="800" spans="2:93" x14ac:dyDescent="0.25">
      <c r="B800" t="str">
        <f t="shared" si="154"/>
        <v/>
      </c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 s="53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</row>
    <row r="801" spans="2:93" x14ac:dyDescent="0.25">
      <c r="B801" t="str">
        <f t="shared" si="154"/>
        <v/>
      </c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 s="53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</row>
    <row r="802" spans="2:93" x14ac:dyDescent="0.25">
      <c r="B802" t="str">
        <f t="shared" si="154"/>
        <v/>
      </c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 s="53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</row>
    <row r="803" spans="2:93" x14ac:dyDescent="0.25">
      <c r="B803" t="str">
        <f t="shared" si="154"/>
        <v/>
      </c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 s="5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</row>
    <row r="804" spans="2:93" x14ac:dyDescent="0.25">
      <c r="B804" t="str">
        <f t="shared" si="154"/>
        <v/>
      </c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 s="53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</row>
    <row r="805" spans="2:93" x14ac:dyDescent="0.25">
      <c r="B805" t="str">
        <f t="shared" si="154"/>
        <v/>
      </c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 s="53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</row>
    <row r="806" spans="2:93" x14ac:dyDescent="0.25">
      <c r="B806" t="str">
        <f t="shared" si="154"/>
        <v/>
      </c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 s="53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</row>
    <row r="807" spans="2:93" x14ac:dyDescent="0.25">
      <c r="B807" t="str">
        <f t="shared" si="154"/>
        <v/>
      </c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 s="53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</row>
    <row r="808" spans="2:93" x14ac:dyDescent="0.25">
      <c r="B808" t="str">
        <f t="shared" si="154"/>
        <v/>
      </c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 s="53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</row>
    <row r="809" spans="2:93" x14ac:dyDescent="0.25">
      <c r="B809" t="str">
        <f t="shared" si="154"/>
        <v/>
      </c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 s="53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</row>
    <row r="810" spans="2:93" x14ac:dyDescent="0.25">
      <c r="B810" t="str">
        <f t="shared" si="154"/>
        <v/>
      </c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 s="53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</row>
    <row r="811" spans="2:93" x14ac:dyDescent="0.25">
      <c r="B811" t="str">
        <f t="shared" si="154"/>
        <v/>
      </c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 s="53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</row>
    <row r="812" spans="2:93" x14ac:dyDescent="0.25">
      <c r="B812" t="str">
        <f t="shared" si="154"/>
        <v/>
      </c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 s="53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</row>
    <row r="813" spans="2:93" x14ac:dyDescent="0.25">
      <c r="B813" t="str">
        <f t="shared" si="154"/>
        <v/>
      </c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 s="5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</row>
    <row r="814" spans="2:93" x14ac:dyDescent="0.25">
      <c r="B814" t="str">
        <f t="shared" si="154"/>
        <v/>
      </c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 s="53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</row>
    <row r="815" spans="2:93" x14ac:dyDescent="0.25">
      <c r="B815" t="str">
        <f t="shared" si="154"/>
        <v/>
      </c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 s="53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</row>
    <row r="816" spans="2:93" x14ac:dyDescent="0.25">
      <c r="B816" t="str">
        <f t="shared" si="154"/>
        <v/>
      </c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 s="53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</row>
    <row r="817" spans="2:93" x14ac:dyDescent="0.25">
      <c r="B817" t="str">
        <f t="shared" si="154"/>
        <v/>
      </c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 s="53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</row>
    <row r="818" spans="2:93" x14ac:dyDescent="0.25">
      <c r="B818" t="str">
        <f t="shared" si="154"/>
        <v/>
      </c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 s="53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</row>
    <row r="819" spans="2:93" x14ac:dyDescent="0.25">
      <c r="B819" t="str">
        <f t="shared" si="154"/>
        <v/>
      </c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 s="53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</row>
    <row r="820" spans="2:93" x14ac:dyDescent="0.25">
      <c r="B820" t="str">
        <f t="shared" si="154"/>
        <v/>
      </c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 s="53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</row>
    <row r="821" spans="2:93" x14ac:dyDescent="0.25">
      <c r="B821" t="str">
        <f t="shared" si="154"/>
        <v/>
      </c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 s="53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</row>
    <row r="822" spans="2:93" x14ac:dyDescent="0.25">
      <c r="B822" t="str">
        <f t="shared" si="154"/>
        <v/>
      </c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 s="53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</row>
    <row r="823" spans="2:93" x14ac:dyDescent="0.25">
      <c r="B823" t="str">
        <f t="shared" si="154"/>
        <v/>
      </c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 s="5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</row>
    <row r="824" spans="2:93" x14ac:dyDescent="0.25">
      <c r="B824" t="str">
        <f t="shared" si="154"/>
        <v/>
      </c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 s="53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</row>
    <row r="825" spans="2:93" x14ac:dyDescent="0.25">
      <c r="B825" t="str">
        <f t="shared" si="154"/>
        <v/>
      </c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 s="53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</row>
    <row r="826" spans="2:93" x14ac:dyDescent="0.25">
      <c r="B826" t="str">
        <f t="shared" si="154"/>
        <v/>
      </c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 s="53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</row>
    <row r="827" spans="2:93" x14ac:dyDescent="0.25">
      <c r="B827" t="str">
        <f t="shared" si="154"/>
        <v/>
      </c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 s="53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</row>
    <row r="828" spans="2:93" x14ac:dyDescent="0.25">
      <c r="B828" t="str">
        <f t="shared" si="154"/>
        <v/>
      </c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 s="53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</row>
    <row r="829" spans="2:93" x14ac:dyDescent="0.25">
      <c r="B829" t="str">
        <f t="shared" si="154"/>
        <v/>
      </c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 s="53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</row>
    <row r="830" spans="2:93" x14ac:dyDescent="0.25">
      <c r="B830" t="str">
        <f t="shared" si="154"/>
        <v/>
      </c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 s="53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</row>
    <row r="831" spans="2:93" x14ac:dyDescent="0.25">
      <c r="B831" t="str">
        <f t="shared" si="154"/>
        <v/>
      </c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 s="53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</row>
    <row r="832" spans="2:93" x14ac:dyDescent="0.25">
      <c r="B832" t="str">
        <f t="shared" ref="B832:B895" si="155">IF(C832&lt;&gt;"",CONCATENATE(C832,F832,D832,I832),"")</f>
        <v/>
      </c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 s="53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</row>
    <row r="833" spans="2:93" x14ac:dyDescent="0.25">
      <c r="B833" t="str">
        <f t="shared" si="155"/>
        <v/>
      </c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 s="5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</row>
    <row r="834" spans="2:93" x14ac:dyDescent="0.25">
      <c r="B834" t="str">
        <f t="shared" si="155"/>
        <v/>
      </c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 s="53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</row>
    <row r="835" spans="2:93" x14ac:dyDescent="0.25">
      <c r="B835" t="str">
        <f t="shared" si="155"/>
        <v/>
      </c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 s="53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</row>
    <row r="836" spans="2:93" x14ac:dyDescent="0.25">
      <c r="B836" t="str">
        <f t="shared" si="155"/>
        <v/>
      </c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 s="53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</row>
    <row r="837" spans="2:93" x14ac:dyDescent="0.25">
      <c r="B837" t="str">
        <f t="shared" si="155"/>
        <v/>
      </c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 s="53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</row>
    <row r="838" spans="2:93" x14ac:dyDescent="0.25">
      <c r="B838" t="str">
        <f t="shared" si="155"/>
        <v/>
      </c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 s="53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</row>
    <row r="839" spans="2:93" x14ac:dyDescent="0.25">
      <c r="B839" t="str">
        <f t="shared" si="155"/>
        <v/>
      </c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 s="53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</row>
    <row r="840" spans="2:93" x14ac:dyDescent="0.25">
      <c r="B840" t="str">
        <f t="shared" si="155"/>
        <v/>
      </c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 s="53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</row>
    <row r="841" spans="2:93" x14ac:dyDescent="0.25">
      <c r="B841" t="str">
        <f t="shared" si="155"/>
        <v/>
      </c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 s="53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</row>
    <row r="842" spans="2:93" x14ac:dyDescent="0.25">
      <c r="B842" t="str">
        <f t="shared" si="155"/>
        <v/>
      </c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 s="53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</row>
    <row r="843" spans="2:93" x14ac:dyDescent="0.25">
      <c r="B843" t="str">
        <f t="shared" si="155"/>
        <v/>
      </c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 s="5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</row>
    <row r="844" spans="2:93" x14ac:dyDescent="0.25">
      <c r="B844" t="str">
        <f t="shared" si="155"/>
        <v/>
      </c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 s="53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</row>
    <row r="845" spans="2:93" x14ac:dyDescent="0.25">
      <c r="B845" t="str">
        <f t="shared" si="155"/>
        <v/>
      </c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 s="53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</row>
    <row r="846" spans="2:93" x14ac:dyDescent="0.25">
      <c r="B846" t="str">
        <f t="shared" si="155"/>
        <v/>
      </c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 s="53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</row>
    <row r="847" spans="2:93" x14ac:dyDescent="0.25">
      <c r="B847" t="str">
        <f t="shared" si="155"/>
        <v/>
      </c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 s="53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</row>
    <row r="848" spans="2:93" x14ac:dyDescent="0.25">
      <c r="B848" t="str">
        <f t="shared" si="155"/>
        <v/>
      </c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 s="53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</row>
    <row r="849" spans="2:93" x14ac:dyDescent="0.25">
      <c r="B849" t="str">
        <f t="shared" si="155"/>
        <v/>
      </c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 s="53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</row>
    <row r="850" spans="2:93" x14ac:dyDescent="0.25">
      <c r="B850" t="str">
        <f t="shared" si="155"/>
        <v/>
      </c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 s="53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</row>
    <row r="851" spans="2:93" x14ac:dyDescent="0.25">
      <c r="B851" t="str">
        <f t="shared" si="155"/>
        <v/>
      </c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 s="53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</row>
    <row r="852" spans="2:93" x14ac:dyDescent="0.25">
      <c r="B852" t="str">
        <f t="shared" si="155"/>
        <v/>
      </c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 s="53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</row>
    <row r="853" spans="2:93" x14ac:dyDescent="0.25">
      <c r="B853" t="str">
        <f t="shared" si="155"/>
        <v/>
      </c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 s="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</row>
    <row r="854" spans="2:93" x14ac:dyDescent="0.25">
      <c r="B854" t="str">
        <f t="shared" si="155"/>
        <v/>
      </c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 s="53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</row>
    <row r="855" spans="2:93" x14ac:dyDescent="0.25">
      <c r="B855" t="str">
        <f t="shared" si="155"/>
        <v/>
      </c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 s="53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</row>
    <row r="856" spans="2:93" x14ac:dyDescent="0.25">
      <c r="B856" t="str">
        <f t="shared" si="155"/>
        <v/>
      </c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 s="53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</row>
    <row r="857" spans="2:93" x14ac:dyDescent="0.25">
      <c r="B857" t="str">
        <f t="shared" si="155"/>
        <v/>
      </c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 s="53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</row>
    <row r="858" spans="2:93" x14ac:dyDescent="0.25">
      <c r="B858" t="str">
        <f t="shared" si="155"/>
        <v/>
      </c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 s="53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</row>
    <row r="859" spans="2:93" x14ac:dyDescent="0.25">
      <c r="B859" t="str">
        <f t="shared" si="155"/>
        <v/>
      </c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 s="53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</row>
    <row r="860" spans="2:93" x14ac:dyDescent="0.25">
      <c r="B860" t="str">
        <f t="shared" si="155"/>
        <v/>
      </c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 s="53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</row>
    <row r="861" spans="2:93" x14ac:dyDescent="0.25">
      <c r="B861" t="str">
        <f t="shared" si="155"/>
        <v/>
      </c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 s="53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</row>
    <row r="862" spans="2:93" x14ac:dyDescent="0.25">
      <c r="B862" t="str">
        <f t="shared" si="155"/>
        <v/>
      </c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 s="53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</row>
    <row r="863" spans="2:93" x14ac:dyDescent="0.25">
      <c r="B863" t="str">
        <f t="shared" si="155"/>
        <v/>
      </c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 s="5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</row>
    <row r="864" spans="2:93" x14ac:dyDescent="0.25">
      <c r="B864" t="str">
        <f t="shared" si="155"/>
        <v/>
      </c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 s="53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</row>
    <row r="865" spans="2:93" x14ac:dyDescent="0.25">
      <c r="B865" t="str">
        <f t="shared" si="155"/>
        <v/>
      </c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 s="53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</row>
    <row r="866" spans="2:93" x14ac:dyDescent="0.25">
      <c r="B866" t="str">
        <f t="shared" si="155"/>
        <v/>
      </c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 s="53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</row>
    <row r="867" spans="2:93" x14ac:dyDescent="0.25">
      <c r="B867" t="str">
        <f t="shared" si="155"/>
        <v/>
      </c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 s="53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</row>
    <row r="868" spans="2:93" x14ac:dyDescent="0.25">
      <c r="B868" t="str">
        <f t="shared" si="155"/>
        <v/>
      </c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 s="53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</row>
    <row r="869" spans="2:93" x14ac:dyDescent="0.25">
      <c r="B869" t="str">
        <f t="shared" si="155"/>
        <v/>
      </c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 s="53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</row>
    <row r="870" spans="2:93" x14ac:dyDescent="0.25">
      <c r="B870" t="str">
        <f t="shared" si="155"/>
        <v/>
      </c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 s="53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</row>
    <row r="871" spans="2:93" x14ac:dyDescent="0.25">
      <c r="B871" t="str">
        <f t="shared" si="155"/>
        <v/>
      </c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 s="53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</row>
    <row r="872" spans="2:93" x14ac:dyDescent="0.25">
      <c r="B872" t="str">
        <f t="shared" si="155"/>
        <v/>
      </c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 s="53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</row>
    <row r="873" spans="2:93" x14ac:dyDescent="0.25">
      <c r="B873" t="str">
        <f t="shared" si="155"/>
        <v/>
      </c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 s="5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</row>
    <row r="874" spans="2:93" x14ac:dyDescent="0.25">
      <c r="B874" t="str">
        <f t="shared" si="155"/>
        <v/>
      </c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 s="53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</row>
    <row r="875" spans="2:93" x14ac:dyDescent="0.25">
      <c r="B875" t="str">
        <f t="shared" si="155"/>
        <v/>
      </c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 s="53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</row>
    <row r="876" spans="2:93" x14ac:dyDescent="0.25">
      <c r="B876" t="str">
        <f t="shared" si="155"/>
        <v/>
      </c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 s="53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</row>
    <row r="877" spans="2:93" x14ac:dyDescent="0.25">
      <c r="B877" t="str">
        <f t="shared" si="155"/>
        <v/>
      </c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 s="53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</row>
    <row r="878" spans="2:93" x14ac:dyDescent="0.25">
      <c r="B878" t="str">
        <f t="shared" si="155"/>
        <v/>
      </c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 s="53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</row>
    <row r="879" spans="2:93" x14ac:dyDescent="0.25">
      <c r="B879" t="str">
        <f t="shared" si="155"/>
        <v/>
      </c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 s="53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</row>
    <row r="880" spans="2:93" x14ac:dyDescent="0.25">
      <c r="B880" t="str">
        <f t="shared" si="155"/>
        <v/>
      </c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 s="53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</row>
    <row r="881" spans="2:93" x14ac:dyDescent="0.25">
      <c r="B881" t="str">
        <f t="shared" si="155"/>
        <v/>
      </c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 s="53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</row>
    <row r="882" spans="2:93" x14ac:dyDescent="0.25">
      <c r="B882" t="str">
        <f t="shared" si="155"/>
        <v/>
      </c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 s="53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</row>
    <row r="883" spans="2:93" x14ac:dyDescent="0.25">
      <c r="B883" t="str">
        <f t="shared" si="155"/>
        <v/>
      </c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 s="5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</row>
    <row r="884" spans="2:93" x14ac:dyDescent="0.25">
      <c r="B884" t="str">
        <f t="shared" si="155"/>
        <v/>
      </c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 s="53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</row>
    <row r="885" spans="2:93" x14ac:dyDescent="0.25">
      <c r="B885" t="str">
        <f t="shared" si="155"/>
        <v/>
      </c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 s="53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</row>
    <row r="886" spans="2:93" x14ac:dyDescent="0.25">
      <c r="B886" t="str">
        <f t="shared" si="155"/>
        <v/>
      </c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 s="53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</row>
    <row r="887" spans="2:93" x14ac:dyDescent="0.25">
      <c r="B887" t="str">
        <f t="shared" si="155"/>
        <v/>
      </c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 s="53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</row>
    <row r="888" spans="2:93" x14ac:dyDescent="0.25">
      <c r="B888" t="str">
        <f t="shared" si="155"/>
        <v/>
      </c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 s="53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</row>
    <row r="889" spans="2:93" x14ac:dyDescent="0.25">
      <c r="B889" t="str">
        <f t="shared" si="155"/>
        <v/>
      </c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 s="53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</row>
    <row r="890" spans="2:93" x14ac:dyDescent="0.25">
      <c r="B890" t="str">
        <f t="shared" si="155"/>
        <v/>
      </c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 s="53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</row>
    <row r="891" spans="2:93" x14ac:dyDescent="0.25">
      <c r="B891" t="str">
        <f t="shared" si="155"/>
        <v/>
      </c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 s="53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</row>
    <row r="892" spans="2:93" x14ac:dyDescent="0.25">
      <c r="B892" t="str">
        <f t="shared" si="155"/>
        <v/>
      </c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 s="53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</row>
    <row r="893" spans="2:93" x14ac:dyDescent="0.25">
      <c r="B893" t="str">
        <f t="shared" si="155"/>
        <v/>
      </c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 s="5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</row>
    <row r="894" spans="2:93" x14ac:dyDescent="0.25">
      <c r="B894" t="str">
        <f t="shared" si="155"/>
        <v/>
      </c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 s="53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</row>
    <row r="895" spans="2:93" x14ac:dyDescent="0.25">
      <c r="B895" t="str">
        <f t="shared" si="155"/>
        <v/>
      </c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 s="53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</row>
    <row r="896" spans="2:93" x14ac:dyDescent="0.25">
      <c r="B896" t="str">
        <f t="shared" ref="B896:B959" si="156">IF(C896&lt;&gt;"",CONCATENATE(C896,F896,D896,I896),"")</f>
        <v/>
      </c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 s="53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</row>
    <row r="897" spans="2:93" x14ac:dyDescent="0.25">
      <c r="B897" t="str">
        <f t="shared" si="156"/>
        <v/>
      </c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 s="53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</row>
    <row r="898" spans="2:93" x14ac:dyDescent="0.25">
      <c r="B898" t="str">
        <f t="shared" si="156"/>
        <v/>
      </c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 s="53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</row>
    <row r="899" spans="2:93" x14ac:dyDescent="0.25">
      <c r="B899" t="str">
        <f t="shared" si="156"/>
        <v/>
      </c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 s="53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</row>
    <row r="900" spans="2:93" x14ac:dyDescent="0.25">
      <c r="B900" t="str">
        <f t="shared" si="156"/>
        <v/>
      </c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 s="53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</row>
    <row r="901" spans="2:93" x14ac:dyDescent="0.25">
      <c r="B901" t="str">
        <f t="shared" si="156"/>
        <v/>
      </c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 s="53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</row>
    <row r="902" spans="2:93" x14ac:dyDescent="0.25">
      <c r="B902" t="str">
        <f t="shared" si="156"/>
        <v/>
      </c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 s="53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</row>
    <row r="903" spans="2:93" x14ac:dyDescent="0.25">
      <c r="B903" t="str">
        <f t="shared" si="156"/>
        <v/>
      </c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 s="5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</row>
    <row r="904" spans="2:93" x14ac:dyDescent="0.25">
      <c r="B904" t="str">
        <f t="shared" si="156"/>
        <v/>
      </c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 s="53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</row>
    <row r="905" spans="2:93" x14ac:dyDescent="0.25">
      <c r="B905" t="str">
        <f t="shared" si="156"/>
        <v/>
      </c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 s="53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</row>
    <row r="906" spans="2:93" x14ac:dyDescent="0.25">
      <c r="B906" t="str">
        <f t="shared" si="156"/>
        <v/>
      </c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 s="53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</row>
    <row r="907" spans="2:93" x14ac:dyDescent="0.25">
      <c r="B907" t="str">
        <f t="shared" si="156"/>
        <v/>
      </c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 s="53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</row>
    <row r="908" spans="2:93" x14ac:dyDescent="0.25">
      <c r="B908" t="str">
        <f t="shared" si="156"/>
        <v/>
      </c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 s="53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</row>
    <row r="909" spans="2:93" x14ac:dyDescent="0.25">
      <c r="B909" t="str">
        <f t="shared" si="156"/>
        <v/>
      </c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 s="53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</row>
    <row r="910" spans="2:93" x14ac:dyDescent="0.25">
      <c r="B910" t="str">
        <f t="shared" si="156"/>
        <v/>
      </c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 s="53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</row>
    <row r="911" spans="2:93" x14ac:dyDescent="0.25">
      <c r="B911" t="str">
        <f t="shared" si="156"/>
        <v/>
      </c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 s="53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</row>
    <row r="912" spans="2:93" x14ac:dyDescent="0.25">
      <c r="B912" t="str">
        <f t="shared" si="156"/>
        <v/>
      </c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 s="53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</row>
    <row r="913" spans="2:93" x14ac:dyDescent="0.25">
      <c r="B913" t="str">
        <f t="shared" si="156"/>
        <v/>
      </c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 s="5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</row>
    <row r="914" spans="2:93" x14ac:dyDescent="0.25">
      <c r="B914" t="str">
        <f t="shared" si="156"/>
        <v/>
      </c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 s="53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</row>
    <row r="915" spans="2:93" x14ac:dyDescent="0.25">
      <c r="B915" t="str">
        <f t="shared" si="156"/>
        <v/>
      </c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 s="53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</row>
    <row r="916" spans="2:93" x14ac:dyDescent="0.25">
      <c r="B916" t="str">
        <f t="shared" si="156"/>
        <v/>
      </c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 s="53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</row>
    <row r="917" spans="2:93" x14ac:dyDescent="0.25">
      <c r="B917" t="str">
        <f t="shared" si="156"/>
        <v/>
      </c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 s="53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</row>
    <row r="918" spans="2:93" x14ac:dyDescent="0.25">
      <c r="B918" t="str">
        <f t="shared" si="156"/>
        <v/>
      </c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 s="53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</row>
    <row r="919" spans="2:93" x14ac:dyDescent="0.25">
      <c r="B919" t="str">
        <f t="shared" si="156"/>
        <v/>
      </c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 s="53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</row>
    <row r="920" spans="2:93" x14ac:dyDescent="0.25">
      <c r="B920" t="str">
        <f t="shared" si="156"/>
        <v/>
      </c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 s="53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</row>
    <row r="921" spans="2:93" x14ac:dyDescent="0.25">
      <c r="B921" t="str">
        <f t="shared" si="156"/>
        <v/>
      </c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 s="53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</row>
    <row r="922" spans="2:93" x14ac:dyDescent="0.25">
      <c r="B922" t="str">
        <f t="shared" si="156"/>
        <v/>
      </c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 s="53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</row>
    <row r="923" spans="2:93" x14ac:dyDescent="0.25">
      <c r="B923" t="str">
        <f t="shared" si="156"/>
        <v/>
      </c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 s="5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</row>
    <row r="924" spans="2:93" x14ac:dyDescent="0.25">
      <c r="B924" t="str">
        <f t="shared" si="156"/>
        <v/>
      </c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 s="53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</row>
    <row r="925" spans="2:93" x14ac:dyDescent="0.25">
      <c r="B925" t="str">
        <f t="shared" si="156"/>
        <v/>
      </c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 s="53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</row>
    <row r="926" spans="2:93" x14ac:dyDescent="0.25">
      <c r="B926" t="str">
        <f t="shared" si="156"/>
        <v/>
      </c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 s="53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</row>
    <row r="927" spans="2:93" x14ac:dyDescent="0.25">
      <c r="B927" t="str">
        <f t="shared" si="156"/>
        <v/>
      </c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 s="53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</row>
    <row r="928" spans="2:93" x14ac:dyDescent="0.25">
      <c r="B928" t="str">
        <f t="shared" si="156"/>
        <v/>
      </c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 s="53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</row>
    <row r="929" spans="2:93" x14ac:dyDescent="0.25">
      <c r="B929" t="str">
        <f t="shared" si="156"/>
        <v/>
      </c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 s="53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</row>
    <row r="930" spans="2:93" x14ac:dyDescent="0.25">
      <c r="B930" t="str">
        <f t="shared" si="156"/>
        <v/>
      </c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 s="53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</row>
    <row r="931" spans="2:93" x14ac:dyDescent="0.25">
      <c r="B931" t="str">
        <f t="shared" si="156"/>
        <v/>
      </c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 s="53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</row>
    <row r="932" spans="2:93" x14ac:dyDescent="0.25">
      <c r="B932" t="str">
        <f t="shared" si="156"/>
        <v/>
      </c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 s="53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</row>
    <row r="933" spans="2:93" x14ac:dyDescent="0.25">
      <c r="B933" t="str">
        <f t="shared" si="156"/>
        <v/>
      </c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 s="5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</row>
    <row r="934" spans="2:93" x14ac:dyDescent="0.25">
      <c r="B934" t="str">
        <f t="shared" si="156"/>
        <v/>
      </c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 s="53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</row>
    <row r="935" spans="2:93" x14ac:dyDescent="0.25">
      <c r="B935" t="str">
        <f t="shared" si="156"/>
        <v/>
      </c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 s="53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</row>
    <row r="936" spans="2:93" x14ac:dyDescent="0.25">
      <c r="B936" t="str">
        <f t="shared" si="156"/>
        <v/>
      </c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 s="53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</row>
    <row r="937" spans="2:93" x14ac:dyDescent="0.25">
      <c r="B937" t="str">
        <f t="shared" si="156"/>
        <v/>
      </c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 s="53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</row>
    <row r="938" spans="2:93" x14ac:dyDescent="0.25">
      <c r="B938" t="str">
        <f t="shared" si="156"/>
        <v/>
      </c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 s="53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</row>
    <row r="939" spans="2:93" x14ac:dyDescent="0.25">
      <c r="B939" t="str">
        <f t="shared" si="156"/>
        <v/>
      </c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 s="53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</row>
    <row r="940" spans="2:93" x14ac:dyDescent="0.25">
      <c r="B940" t="str">
        <f t="shared" si="156"/>
        <v/>
      </c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 s="53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</row>
    <row r="941" spans="2:93" x14ac:dyDescent="0.25">
      <c r="B941" t="str">
        <f t="shared" si="156"/>
        <v/>
      </c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 s="53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</row>
    <row r="942" spans="2:93" x14ac:dyDescent="0.25">
      <c r="B942" t="str">
        <f t="shared" si="156"/>
        <v/>
      </c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 s="53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</row>
    <row r="943" spans="2:93" x14ac:dyDescent="0.25">
      <c r="B943" t="str">
        <f t="shared" si="156"/>
        <v/>
      </c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 s="5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</row>
    <row r="944" spans="2:93" x14ac:dyDescent="0.25">
      <c r="B944" t="str">
        <f t="shared" si="156"/>
        <v/>
      </c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 s="53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</row>
    <row r="945" spans="2:93" x14ac:dyDescent="0.25">
      <c r="B945" t="str">
        <f t="shared" si="156"/>
        <v/>
      </c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 s="53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</row>
    <row r="946" spans="2:93" x14ac:dyDescent="0.25">
      <c r="B946" t="str">
        <f t="shared" si="156"/>
        <v/>
      </c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 s="53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</row>
    <row r="947" spans="2:93" x14ac:dyDescent="0.25">
      <c r="B947" t="str">
        <f t="shared" si="156"/>
        <v/>
      </c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 s="53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</row>
    <row r="948" spans="2:93" x14ac:dyDescent="0.25">
      <c r="B948" t="str">
        <f t="shared" si="156"/>
        <v/>
      </c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 s="53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</row>
    <row r="949" spans="2:93" x14ac:dyDescent="0.25">
      <c r="B949" t="str">
        <f t="shared" si="156"/>
        <v/>
      </c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 s="53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</row>
    <row r="950" spans="2:93" x14ac:dyDescent="0.25">
      <c r="B950" t="str">
        <f t="shared" si="156"/>
        <v/>
      </c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 s="53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</row>
    <row r="951" spans="2:93" x14ac:dyDescent="0.25">
      <c r="B951" t="str">
        <f t="shared" si="156"/>
        <v/>
      </c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 s="53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</row>
    <row r="952" spans="2:93" x14ac:dyDescent="0.25">
      <c r="B952" t="str">
        <f t="shared" si="156"/>
        <v/>
      </c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 s="53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</row>
    <row r="953" spans="2:93" x14ac:dyDescent="0.25">
      <c r="B953" t="str">
        <f t="shared" si="156"/>
        <v/>
      </c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 s="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</row>
    <row r="954" spans="2:93" x14ac:dyDescent="0.25">
      <c r="B954" t="str">
        <f t="shared" si="156"/>
        <v/>
      </c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 s="53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</row>
    <row r="955" spans="2:93" x14ac:dyDescent="0.25">
      <c r="B955" t="str">
        <f t="shared" si="156"/>
        <v/>
      </c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 s="53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</row>
    <row r="956" spans="2:93" x14ac:dyDescent="0.25">
      <c r="B956" t="str">
        <f t="shared" si="156"/>
        <v/>
      </c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 s="53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</row>
    <row r="957" spans="2:93" x14ac:dyDescent="0.25">
      <c r="B957" t="str">
        <f t="shared" si="156"/>
        <v/>
      </c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 s="53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</row>
    <row r="958" spans="2:93" x14ac:dyDescent="0.25">
      <c r="B958" t="str">
        <f t="shared" si="156"/>
        <v/>
      </c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 s="53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</row>
    <row r="959" spans="2:93" x14ac:dyDescent="0.25">
      <c r="B959" t="str">
        <f t="shared" si="156"/>
        <v/>
      </c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 s="53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</row>
    <row r="960" spans="2:93" x14ac:dyDescent="0.25">
      <c r="B960" t="str">
        <f t="shared" ref="B960:B1023" si="157">IF(C960&lt;&gt;"",CONCATENATE(C960,F960,D960,I960),"")</f>
        <v/>
      </c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 s="53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</row>
    <row r="961" spans="2:93" x14ac:dyDescent="0.25">
      <c r="B961" t="str">
        <f t="shared" si="157"/>
        <v/>
      </c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 s="53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</row>
    <row r="962" spans="2:93" x14ac:dyDescent="0.25">
      <c r="B962" t="str">
        <f t="shared" si="157"/>
        <v/>
      </c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 s="53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</row>
    <row r="963" spans="2:93" x14ac:dyDescent="0.25">
      <c r="B963" t="str">
        <f t="shared" si="157"/>
        <v/>
      </c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 s="5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</row>
    <row r="964" spans="2:93" x14ac:dyDescent="0.25">
      <c r="B964" t="str">
        <f t="shared" si="157"/>
        <v/>
      </c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 s="53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</row>
    <row r="965" spans="2:93" x14ac:dyDescent="0.25">
      <c r="B965" t="str">
        <f t="shared" si="157"/>
        <v/>
      </c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 s="53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</row>
    <row r="966" spans="2:93" x14ac:dyDescent="0.25">
      <c r="B966" t="str">
        <f t="shared" si="157"/>
        <v/>
      </c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 s="53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</row>
    <row r="967" spans="2:93" x14ac:dyDescent="0.25">
      <c r="B967" t="str">
        <f t="shared" si="157"/>
        <v/>
      </c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 s="53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</row>
    <row r="968" spans="2:93" x14ac:dyDescent="0.25">
      <c r="B968" t="str">
        <f t="shared" si="157"/>
        <v/>
      </c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 s="53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</row>
    <row r="969" spans="2:93" x14ac:dyDescent="0.25">
      <c r="B969" t="str">
        <f t="shared" si="157"/>
        <v/>
      </c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 s="53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</row>
    <row r="970" spans="2:93" x14ac:dyDescent="0.25">
      <c r="B970" t="str">
        <f t="shared" si="157"/>
        <v/>
      </c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 s="53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</row>
    <row r="971" spans="2:93" x14ac:dyDescent="0.25">
      <c r="B971" t="str">
        <f t="shared" si="157"/>
        <v/>
      </c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 s="53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</row>
    <row r="972" spans="2:93" x14ac:dyDescent="0.25">
      <c r="B972" t="str">
        <f t="shared" si="157"/>
        <v/>
      </c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 s="53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</row>
    <row r="973" spans="2:93" x14ac:dyDescent="0.25">
      <c r="B973" t="str">
        <f t="shared" si="157"/>
        <v/>
      </c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 s="5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</row>
    <row r="974" spans="2:93" x14ac:dyDescent="0.25">
      <c r="B974" t="str">
        <f t="shared" si="157"/>
        <v/>
      </c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 s="53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</row>
    <row r="975" spans="2:93" x14ac:dyDescent="0.25">
      <c r="B975" t="str">
        <f t="shared" si="157"/>
        <v/>
      </c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 s="53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</row>
    <row r="976" spans="2:93" x14ac:dyDescent="0.25">
      <c r="B976" t="str">
        <f t="shared" si="157"/>
        <v/>
      </c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 s="53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</row>
    <row r="977" spans="2:93" x14ac:dyDescent="0.25">
      <c r="B977" t="str">
        <f t="shared" si="157"/>
        <v/>
      </c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 s="53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</row>
    <row r="978" spans="2:93" x14ac:dyDescent="0.25">
      <c r="B978" t="str">
        <f t="shared" si="157"/>
        <v/>
      </c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 s="53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</row>
    <row r="979" spans="2:93" x14ac:dyDescent="0.25">
      <c r="B979" t="str">
        <f t="shared" si="157"/>
        <v/>
      </c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 s="53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</row>
    <row r="980" spans="2:93" x14ac:dyDescent="0.25">
      <c r="B980" t="str">
        <f t="shared" si="157"/>
        <v/>
      </c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 s="53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</row>
    <row r="981" spans="2:93" x14ac:dyDescent="0.25">
      <c r="B981" t="str">
        <f t="shared" si="157"/>
        <v/>
      </c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 s="53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</row>
    <row r="982" spans="2:93" x14ac:dyDescent="0.25">
      <c r="B982" t="str">
        <f t="shared" si="157"/>
        <v/>
      </c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 s="53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</row>
    <row r="983" spans="2:93" x14ac:dyDescent="0.25">
      <c r="B983" t="str">
        <f t="shared" si="157"/>
        <v/>
      </c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 s="5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</row>
    <row r="984" spans="2:93" x14ac:dyDescent="0.25">
      <c r="B984" t="str">
        <f t="shared" si="157"/>
        <v/>
      </c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 s="53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</row>
    <row r="985" spans="2:93" x14ac:dyDescent="0.25">
      <c r="B985" t="str">
        <f t="shared" si="157"/>
        <v/>
      </c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 s="53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</row>
    <row r="986" spans="2:93" x14ac:dyDescent="0.25">
      <c r="B986" t="str">
        <f t="shared" si="157"/>
        <v/>
      </c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 s="53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</row>
    <row r="987" spans="2:93" x14ac:dyDescent="0.25">
      <c r="B987" t="str">
        <f t="shared" si="157"/>
        <v/>
      </c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 s="53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</row>
    <row r="988" spans="2:93" x14ac:dyDescent="0.25">
      <c r="B988" t="str">
        <f t="shared" si="157"/>
        <v/>
      </c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 s="53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</row>
    <row r="989" spans="2:93" x14ac:dyDescent="0.25">
      <c r="B989" t="str">
        <f t="shared" si="157"/>
        <v/>
      </c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 s="53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</row>
    <row r="990" spans="2:93" x14ac:dyDescent="0.25">
      <c r="B990" t="str">
        <f t="shared" si="157"/>
        <v/>
      </c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 s="53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</row>
    <row r="991" spans="2:93" x14ac:dyDescent="0.25">
      <c r="B991" t="str">
        <f t="shared" si="157"/>
        <v/>
      </c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 s="53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</row>
    <row r="992" spans="2:93" x14ac:dyDescent="0.25">
      <c r="B992" t="str">
        <f t="shared" si="157"/>
        <v/>
      </c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 s="53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</row>
    <row r="993" spans="2:93" x14ac:dyDescent="0.25">
      <c r="B993" t="str">
        <f t="shared" si="157"/>
        <v/>
      </c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 s="5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</row>
    <row r="994" spans="2:93" x14ac:dyDescent="0.25">
      <c r="B994" t="str">
        <f t="shared" si="157"/>
        <v/>
      </c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 s="53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</row>
    <row r="995" spans="2:93" x14ac:dyDescent="0.25">
      <c r="B995" t="str">
        <f t="shared" si="157"/>
        <v/>
      </c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 s="53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</row>
    <row r="996" spans="2:93" x14ac:dyDescent="0.25">
      <c r="B996" t="str">
        <f t="shared" si="157"/>
        <v/>
      </c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 s="53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</row>
    <row r="997" spans="2:93" x14ac:dyDescent="0.25">
      <c r="B997" t="str">
        <f t="shared" si="157"/>
        <v/>
      </c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 s="53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</row>
    <row r="998" spans="2:93" x14ac:dyDescent="0.25">
      <c r="B998" t="str">
        <f t="shared" si="157"/>
        <v/>
      </c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 s="53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</row>
    <row r="999" spans="2:93" x14ac:dyDescent="0.25">
      <c r="B999" t="str">
        <f t="shared" si="157"/>
        <v/>
      </c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 s="53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</row>
    <row r="1000" spans="2:93" x14ac:dyDescent="0.25">
      <c r="B1000" t="str">
        <f t="shared" si="157"/>
        <v/>
      </c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 s="53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</row>
    <row r="1001" spans="2:93" x14ac:dyDescent="0.25">
      <c r="B1001" t="str">
        <f t="shared" si="157"/>
        <v/>
      </c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 s="53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</row>
    <row r="1002" spans="2:93" x14ac:dyDescent="0.25">
      <c r="B1002" t="str">
        <f t="shared" si="157"/>
        <v/>
      </c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 s="53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</row>
    <row r="1003" spans="2:93" x14ac:dyDescent="0.25">
      <c r="B1003" t="str">
        <f t="shared" si="157"/>
        <v/>
      </c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 s="5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</row>
    <row r="1004" spans="2:93" x14ac:dyDescent="0.25">
      <c r="B1004" t="str">
        <f t="shared" si="157"/>
        <v/>
      </c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 s="53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</row>
    <row r="1005" spans="2:93" x14ac:dyDescent="0.25">
      <c r="B1005" t="str">
        <f t="shared" si="157"/>
        <v/>
      </c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 s="53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</row>
    <row r="1006" spans="2:93" x14ac:dyDescent="0.25">
      <c r="B1006" t="str">
        <f t="shared" si="157"/>
        <v/>
      </c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 s="53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</row>
    <row r="1007" spans="2:93" x14ac:dyDescent="0.25">
      <c r="B1007" t="str">
        <f t="shared" si="157"/>
        <v/>
      </c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 s="53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</row>
    <row r="1008" spans="2:93" x14ac:dyDescent="0.25">
      <c r="B1008" t="str">
        <f t="shared" si="157"/>
        <v/>
      </c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 s="53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</row>
    <row r="1009" spans="2:93" x14ac:dyDescent="0.25">
      <c r="B1009" t="str">
        <f t="shared" si="157"/>
        <v/>
      </c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 s="53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</row>
    <row r="1010" spans="2:93" x14ac:dyDescent="0.25">
      <c r="B1010" t="str">
        <f t="shared" si="157"/>
        <v/>
      </c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 s="53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</row>
    <row r="1011" spans="2:93" x14ac:dyDescent="0.25">
      <c r="B1011" t="str">
        <f t="shared" si="157"/>
        <v/>
      </c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 s="53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</row>
    <row r="1012" spans="2:93" x14ac:dyDescent="0.25">
      <c r="B1012" t="str">
        <f t="shared" si="157"/>
        <v/>
      </c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 s="53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</row>
    <row r="1013" spans="2:93" x14ac:dyDescent="0.25">
      <c r="B1013" t="str">
        <f t="shared" si="157"/>
        <v/>
      </c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 s="5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</row>
    <row r="1014" spans="2:93" x14ac:dyDescent="0.25">
      <c r="B1014" t="str">
        <f t="shared" si="157"/>
        <v/>
      </c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 s="53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</row>
    <row r="1015" spans="2:93" x14ac:dyDescent="0.25">
      <c r="B1015" t="str">
        <f t="shared" si="157"/>
        <v/>
      </c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 s="53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</row>
    <row r="1016" spans="2:93" x14ac:dyDescent="0.25">
      <c r="B1016" t="str">
        <f t="shared" si="157"/>
        <v/>
      </c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 s="53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</row>
    <row r="1017" spans="2:93" x14ac:dyDescent="0.25">
      <c r="B1017" t="str">
        <f t="shared" si="157"/>
        <v/>
      </c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 s="53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</row>
    <row r="1018" spans="2:93" x14ac:dyDescent="0.25">
      <c r="B1018" t="str">
        <f t="shared" si="157"/>
        <v/>
      </c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 s="53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</row>
    <row r="1019" spans="2:93" x14ac:dyDescent="0.25">
      <c r="B1019" t="str">
        <f t="shared" si="157"/>
        <v/>
      </c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 s="53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</row>
    <row r="1020" spans="2:93" x14ac:dyDescent="0.25">
      <c r="B1020" t="str">
        <f t="shared" si="157"/>
        <v/>
      </c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 s="53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</row>
    <row r="1021" spans="2:93" x14ac:dyDescent="0.25">
      <c r="B1021" t="str">
        <f t="shared" si="157"/>
        <v/>
      </c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 s="53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</row>
    <row r="1022" spans="2:93" x14ac:dyDescent="0.25">
      <c r="B1022" t="str">
        <f t="shared" si="157"/>
        <v/>
      </c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 s="53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</row>
    <row r="1023" spans="2:93" x14ac:dyDescent="0.25">
      <c r="B1023" t="str">
        <f t="shared" si="157"/>
        <v/>
      </c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 s="5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</row>
    <row r="1024" spans="2:93" x14ac:dyDescent="0.25">
      <c r="B1024" t="str">
        <f t="shared" ref="B1024:B1087" si="158">IF(C1024&lt;&gt;"",CONCATENATE(C1024,F1024,D1024,I1024),"")</f>
        <v/>
      </c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 s="53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</row>
    <row r="1025" spans="2:93" x14ac:dyDescent="0.25">
      <c r="B1025" t="str">
        <f t="shared" si="158"/>
        <v/>
      </c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 s="53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</row>
    <row r="1026" spans="2:93" x14ac:dyDescent="0.25">
      <c r="B1026" t="str">
        <f t="shared" si="158"/>
        <v/>
      </c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 s="53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</row>
    <row r="1027" spans="2:93" x14ac:dyDescent="0.25">
      <c r="B1027" t="str">
        <f t="shared" si="158"/>
        <v/>
      </c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 s="53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</row>
    <row r="1028" spans="2:93" x14ac:dyDescent="0.25">
      <c r="B1028" t="str">
        <f t="shared" si="158"/>
        <v/>
      </c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 s="53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</row>
    <row r="1029" spans="2:93" x14ac:dyDescent="0.25">
      <c r="B1029" t="str">
        <f t="shared" si="158"/>
        <v/>
      </c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 s="53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</row>
    <row r="1030" spans="2:93" x14ac:dyDescent="0.25">
      <c r="B1030" t="str">
        <f t="shared" si="158"/>
        <v/>
      </c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 s="53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</row>
    <row r="1031" spans="2:93" x14ac:dyDescent="0.25">
      <c r="B1031" t="str">
        <f t="shared" si="158"/>
        <v/>
      </c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 s="53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</row>
    <row r="1032" spans="2:93" x14ac:dyDescent="0.25">
      <c r="B1032" t="str">
        <f t="shared" si="158"/>
        <v/>
      </c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 s="53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</row>
    <row r="1033" spans="2:93" x14ac:dyDescent="0.25">
      <c r="B1033" t="str">
        <f t="shared" si="158"/>
        <v/>
      </c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 s="5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</row>
    <row r="1034" spans="2:93" x14ac:dyDescent="0.25">
      <c r="B1034" t="str">
        <f t="shared" si="158"/>
        <v/>
      </c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 s="53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</row>
    <row r="1035" spans="2:93" x14ac:dyDescent="0.25">
      <c r="B1035" t="str">
        <f t="shared" si="158"/>
        <v/>
      </c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 s="53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</row>
    <row r="1036" spans="2:93" x14ac:dyDescent="0.25">
      <c r="B1036" t="str">
        <f t="shared" si="158"/>
        <v/>
      </c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 s="53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</row>
    <row r="1037" spans="2:93" x14ac:dyDescent="0.25">
      <c r="B1037" t="str">
        <f t="shared" si="158"/>
        <v/>
      </c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 s="53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</row>
    <row r="1038" spans="2:93" x14ac:dyDescent="0.25">
      <c r="B1038" t="str">
        <f t="shared" si="158"/>
        <v/>
      </c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 s="53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</row>
    <row r="1039" spans="2:93" x14ac:dyDescent="0.25">
      <c r="B1039" t="str">
        <f t="shared" si="158"/>
        <v/>
      </c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 s="53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</row>
    <row r="1040" spans="2:93" x14ac:dyDescent="0.25">
      <c r="B1040" t="str">
        <f t="shared" si="158"/>
        <v/>
      </c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 s="53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</row>
    <row r="1041" spans="2:93" x14ac:dyDescent="0.25">
      <c r="B1041" t="str">
        <f t="shared" si="158"/>
        <v/>
      </c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 s="53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</row>
    <row r="1042" spans="2:93" x14ac:dyDescent="0.25">
      <c r="B1042" t="str">
        <f t="shared" si="158"/>
        <v/>
      </c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 s="53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</row>
    <row r="1043" spans="2:93" x14ac:dyDescent="0.25">
      <c r="B1043" t="str">
        <f t="shared" si="158"/>
        <v/>
      </c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 s="5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</row>
    <row r="1044" spans="2:93" x14ac:dyDescent="0.25">
      <c r="B1044" t="str">
        <f t="shared" si="158"/>
        <v/>
      </c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 s="53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</row>
    <row r="1045" spans="2:93" x14ac:dyDescent="0.25">
      <c r="B1045" t="str">
        <f t="shared" si="158"/>
        <v/>
      </c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 s="53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</row>
    <row r="1046" spans="2:93" x14ac:dyDescent="0.25">
      <c r="B1046" t="str">
        <f t="shared" si="158"/>
        <v/>
      </c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 s="53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</row>
    <row r="1047" spans="2:93" x14ac:dyDescent="0.25">
      <c r="B1047" t="str">
        <f t="shared" si="158"/>
        <v/>
      </c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 s="53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</row>
    <row r="1048" spans="2:93" x14ac:dyDescent="0.25">
      <c r="B1048" t="str">
        <f t="shared" si="158"/>
        <v/>
      </c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 s="53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</row>
    <row r="1049" spans="2:93" x14ac:dyDescent="0.25">
      <c r="B1049" t="str">
        <f t="shared" si="158"/>
        <v/>
      </c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 s="53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</row>
    <row r="1050" spans="2:93" x14ac:dyDescent="0.25">
      <c r="B1050" t="str">
        <f t="shared" si="158"/>
        <v/>
      </c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 s="53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</row>
    <row r="1051" spans="2:93" x14ac:dyDescent="0.25">
      <c r="B1051" t="str">
        <f t="shared" si="158"/>
        <v/>
      </c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 s="53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</row>
    <row r="1052" spans="2:93" x14ac:dyDescent="0.25">
      <c r="B1052" t="str">
        <f t="shared" si="158"/>
        <v/>
      </c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 s="53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</row>
    <row r="1053" spans="2:93" x14ac:dyDescent="0.25">
      <c r="B1053" t="str">
        <f t="shared" si="158"/>
        <v/>
      </c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 s="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</row>
    <row r="1054" spans="2:93" x14ac:dyDescent="0.25">
      <c r="B1054" t="str">
        <f t="shared" si="158"/>
        <v/>
      </c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 s="53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</row>
    <row r="1055" spans="2:93" x14ac:dyDescent="0.25">
      <c r="B1055" t="str">
        <f t="shared" si="158"/>
        <v/>
      </c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 s="53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</row>
    <row r="1056" spans="2:93" x14ac:dyDescent="0.25">
      <c r="B1056" t="str">
        <f t="shared" si="158"/>
        <v/>
      </c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 s="53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</row>
    <row r="1057" spans="2:93" x14ac:dyDescent="0.25">
      <c r="B1057" t="str">
        <f t="shared" si="158"/>
        <v/>
      </c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 s="53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</row>
    <row r="1058" spans="2:93" x14ac:dyDescent="0.25">
      <c r="B1058" t="str">
        <f t="shared" si="158"/>
        <v/>
      </c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 s="53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</row>
    <row r="1059" spans="2:93" x14ac:dyDescent="0.25">
      <c r="B1059" t="str">
        <f t="shared" si="158"/>
        <v/>
      </c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 s="53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</row>
    <row r="1060" spans="2:93" x14ac:dyDescent="0.25">
      <c r="B1060" t="str">
        <f t="shared" si="158"/>
        <v/>
      </c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 s="53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</row>
    <row r="1061" spans="2:93" x14ac:dyDescent="0.25">
      <c r="B1061" t="str">
        <f t="shared" si="158"/>
        <v/>
      </c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 s="53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</row>
    <row r="1062" spans="2:93" x14ac:dyDescent="0.25">
      <c r="B1062" t="str">
        <f t="shared" si="158"/>
        <v/>
      </c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 s="53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</row>
    <row r="1063" spans="2:93" x14ac:dyDescent="0.25">
      <c r="B1063" t="str">
        <f t="shared" si="158"/>
        <v/>
      </c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 s="5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</row>
    <row r="1064" spans="2:93" x14ac:dyDescent="0.25">
      <c r="B1064" t="str">
        <f t="shared" si="158"/>
        <v/>
      </c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 s="53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</row>
    <row r="1065" spans="2:93" x14ac:dyDescent="0.25">
      <c r="B1065" t="str">
        <f t="shared" si="158"/>
        <v/>
      </c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 s="53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</row>
    <row r="1066" spans="2:93" x14ac:dyDescent="0.25">
      <c r="B1066" t="str">
        <f t="shared" si="158"/>
        <v/>
      </c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 s="53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</row>
    <row r="1067" spans="2:93" x14ac:dyDescent="0.25">
      <c r="B1067" t="str">
        <f t="shared" si="158"/>
        <v/>
      </c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 s="53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</row>
    <row r="1068" spans="2:93" x14ac:dyDescent="0.25">
      <c r="B1068" t="str">
        <f t="shared" si="158"/>
        <v/>
      </c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 s="53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</row>
    <row r="1069" spans="2:93" x14ac:dyDescent="0.25">
      <c r="B1069" t="str">
        <f t="shared" si="158"/>
        <v/>
      </c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 s="53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</row>
    <row r="1070" spans="2:93" x14ac:dyDescent="0.25">
      <c r="B1070" t="str">
        <f t="shared" si="158"/>
        <v/>
      </c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 s="53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</row>
    <row r="1071" spans="2:93" x14ac:dyDescent="0.25">
      <c r="B1071" t="str">
        <f t="shared" si="158"/>
        <v/>
      </c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 s="53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</row>
    <row r="1072" spans="2:93" x14ac:dyDescent="0.25">
      <c r="B1072" t="str">
        <f t="shared" si="158"/>
        <v/>
      </c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 s="53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</row>
    <row r="1073" spans="2:93" x14ac:dyDescent="0.25">
      <c r="B1073" t="str">
        <f t="shared" si="158"/>
        <v/>
      </c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 s="5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</row>
    <row r="1074" spans="2:93" x14ac:dyDescent="0.25">
      <c r="B1074" t="str">
        <f t="shared" si="158"/>
        <v/>
      </c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 s="53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</row>
    <row r="1075" spans="2:93" x14ac:dyDescent="0.25">
      <c r="B1075" t="str">
        <f t="shared" si="158"/>
        <v/>
      </c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 s="53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</row>
    <row r="1076" spans="2:93" x14ac:dyDescent="0.25">
      <c r="B1076" t="str">
        <f t="shared" si="158"/>
        <v/>
      </c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 s="53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</row>
    <row r="1077" spans="2:93" x14ac:dyDescent="0.25">
      <c r="B1077" t="str">
        <f t="shared" si="158"/>
        <v/>
      </c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 s="53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</row>
    <row r="1078" spans="2:93" x14ac:dyDescent="0.25">
      <c r="B1078" t="str">
        <f t="shared" si="158"/>
        <v/>
      </c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 s="53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</row>
    <row r="1079" spans="2:93" x14ac:dyDescent="0.25">
      <c r="B1079" t="str">
        <f t="shared" si="158"/>
        <v/>
      </c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 s="53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</row>
    <row r="1080" spans="2:93" x14ac:dyDescent="0.25">
      <c r="B1080" t="str">
        <f t="shared" si="158"/>
        <v/>
      </c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 s="53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</row>
    <row r="1081" spans="2:93" x14ac:dyDescent="0.25">
      <c r="B1081" t="str">
        <f t="shared" si="158"/>
        <v/>
      </c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 s="53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</row>
    <row r="1082" spans="2:93" x14ac:dyDescent="0.25">
      <c r="B1082" t="str">
        <f t="shared" si="158"/>
        <v/>
      </c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 s="53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</row>
    <row r="1083" spans="2:93" x14ac:dyDescent="0.25">
      <c r="B1083" t="str">
        <f t="shared" si="158"/>
        <v/>
      </c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 s="5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</row>
    <row r="1084" spans="2:93" x14ac:dyDescent="0.25">
      <c r="B1084" t="str">
        <f t="shared" si="158"/>
        <v/>
      </c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 s="53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</row>
    <row r="1085" spans="2:93" x14ac:dyDescent="0.25">
      <c r="B1085" t="str">
        <f t="shared" si="158"/>
        <v/>
      </c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 s="53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</row>
    <row r="1086" spans="2:93" x14ac:dyDescent="0.25">
      <c r="B1086" t="str">
        <f t="shared" si="158"/>
        <v/>
      </c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 s="53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</row>
    <row r="1087" spans="2:93" x14ac:dyDescent="0.25">
      <c r="B1087" t="str">
        <f t="shared" si="158"/>
        <v/>
      </c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 s="53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</row>
    <row r="1088" spans="2:93" x14ac:dyDescent="0.25">
      <c r="B1088" t="str">
        <f t="shared" ref="B1088:B1151" si="159">IF(C1088&lt;&gt;"",CONCATENATE(C1088,F1088,D1088,I1088),"")</f>
        <v/>
      </c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 s="53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</row>
    <row r="1089" spans="2:93" x14ac:dyDescent="0.25">
      <c r="B1089" t="str">
        <f t="shared" si="159"/>
        <v/>
      </c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 s="53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</row>
    <row r="1090" spans="2:93" x14ac:dyDescent="0.25">
      <c r="B1090" t="str">
        <f t="shared" si="159"/>
        <v/>
      </c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 s="53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</row>
    <row r="1091" spans="2:93" x14ac:dyDescent="0.25">
      <c r="B1091" t="str">
        <f t="shared" si="159"/>
        <v/>
      </c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 s="53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</row>
    <row r="1092" spans="2:93" x14ac:dyDescent="0.25">
      <c r="B1092" t="str">
        <f t="shared" si="159"/>
        <v/>
      </c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 s="53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</row>
    <row r="1093" spans="2:93" x14ac:dyDescent="0.25">
      <c r="B1093" t="str">
        <f t="shared" si="159"/>
        <v/>
      </c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 s="5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</row>
    <row r="1094" spans="2:93" x14ac:dyDescent="0.25">
      <c r="B1094" t="str">
        <f t="shared" si="159"/>
        <v/>
      </c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 s="53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</row>
    <row r="1095" spans="2:93" x14ac:dyDescent="0.25">
      <c r="B1095" t="str">
        <f t="shared" si="159"/>
        <v/>
      </c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 s="53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</row>
    <row r="1096" spans="2:93" x14ac:dyDescent="0.25">
      <c r="B1096" t="str">
        <f t="shared" si="159"/>
        <v/>
      </c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 s="53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</row>
    <row r="1097" spans="2:93" x14ac:dyDescent="0.25">
      <c r="B1097" t="str">
        <f t="shared" si="159"/>
        <v/>
      </c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 s="53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</row>
    <row r="1098" spans="2:93" x14ac:dyDescent="0.25">
      <c r="B1098" t="str">
        <f t="shared" si="159"/>
        <v/>
      </c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 s="53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</row>
    <row r="1099" spans="2:93" x14ac:dyDescent="0.25">
      <c r="B1099" t="str">
        <f t="shared" si="159"/>
        <v/>
      </c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 s="53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</row>
    <row r="1100" spans="2:93" x14ac:dyDescent="0.25">
      <c r="B1100" t="str">
        <f t="shared" si="159"/>
        <v/>
      </c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 s="53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</row>
    <row r="1101" spans="2:93" x14ac:dyDescent="0.25">
      <c r="B1101" t="str">
        <f t="shared" si="159"/>
        <v/>
      </c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 s="53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</row>
    <row r="1102" spans="2:93" x14ac:dyDescent="0.25">
      <c r="B1102" t="str">
        <f t="shared" si="159"/>
        <v/>
      </c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 s="53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</row>
    <row r="1103" spans="2:93" x14ac:dyDescent="0.25">
      <c r="B1103" t="str">
        <f t="shared" si="159"/>
        <v/>
      </c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 s="5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</row>
    <row r="1104" spans="2:93" x14ac:dyDescent="0.25">
      <c r="B1104" t="str">
        <f t="shared" si="159"/>
        <v/>
      </c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 s="53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</row>
    <row r="1105" spans="2:93" x14ac:dyDescent="0.25">
      <c r="B1105" t="str">
        <f t="shared" si="159"/>
        <v/>
      </c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 s="53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</row>
    <row r="1106" spans="2:93" x14ac:dyDescent="0.25">
      <c r="B1106" t="str">
        <f t="shared" si="159"/>
        <v/>
      </c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 s="53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</row>
    <row r="1107" spans="2:93" x14ac:dyDescent="0.25">
      <c r="B1107" t="str">
        <f t="shared" si="159"/>
        <v/>
      </c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 s="53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</row>
    <row r="1108" spans="2:93" x14ac:dyDescent="0.25">
      <c r="B1108" t="str">
        <f t="shared" si="159"/>
        <v/>
      </c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 s="53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</row>
    <row r="1109" spans="2:93" x14ac:dyDescent="0.25">
      <c r="B1109" t="str">
        <f t="shared" si="159"/>
        <v/>
      </c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 s="53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</row>
    <row r="1110" spans="2:93" x14ac:dyDescent="0.25">
      <c r="B1110" t="str">
        <f t="shared" si="159"/>
        <v/>
      </c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 s="53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</row>
    <row r="1111" spans="2:93" x14ac:dyDescent="0.25">
      <c r="B1111" t="str">
        <f t="shared" si="159"/>
        <v/>
      </c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 s="53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</row>
    <row r="1112" spans="2:93" x14ac:dyDescent="0.25">
      <c r="B1112" t="str">
        <f t="shared" si="159"/>
        <v/>
      </c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 s="53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</row>
    <row r="1113" spans="2:93" x14ac:dyDescent="0.25">
      <c r="B1113" t="str">
        <f t="shared" si="159"/>
        <v/>
      </c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 s="5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</row>
    <row r="1114" spans="2:93" x14ac:dyDescent="0.25">
      <c r="B1114" t="str">
        <f t="shared" si="159"/>
        <v/>
      </c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 s="53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</row>
    <row r="1115" spans="2:93" x14ac:dyDescent="0.25">
      <c r="B1115" t="str">
        <f t="shared" si="159"/>
        <v/>
      </c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 s="53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</row>
    <row r="1116" spans="2:93" x14ac:dyDescent="0.25">
      <c r="B1116" t="str">
        <f t="shared" si="159"/>
        <v/>
      </c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 s="53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</row>
    <row r="1117" spans="2:93" x14ac:dyDescent="0.25">
      <c r="B1117" t="str">
        <f t="shared" si="159"/>
        <v/>
      </c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 s="53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</row>
    <row r="1118" spans="2:93" x14ac:dyDescent="0.25">
      <c r="B1118" t="str">
        <f t="shared" si="159"/>
        <v/>
      </c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 s="53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</row>
    <row r="1119" spans="2:93" x14ac:dyDescent="0.25">
      <c r="B1119" t="str">
        <f t="shared" si="159"/>
        <v/>
      </c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 s="53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</row>
    <row r="1120" spans="2:93" x14ac:dyDescent="0.25">
      <c r="B1120" t="str">
        <f t="shared" si="159"/>
        <v/>
      </c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 s="53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</row>
    <row r="1121" spans="2:93" x14ac:dyDescent="0.25">
      <c r="B1121" t="str">
        <f t="shared" si="159"/>
        <v/>
      </c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 s="53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</row>
    <row r="1122" spans="2:93" x14ac:dyDescent="0.25">
      <c r="B1122" t="str">
        <f t="shared" si="159"/>
        <v/>
      </c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 s="53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</row>
    <row r="1123" spans="2:93" x14ac:dyDescent="0.25">
      <c r="B1123" t="str">
        <f t="shared" si="159"/>
        <v/>
      </c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 s="5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</row>
    <row r="1124" spans="2:93" x14ac:dyDescent="0.25">
      <c r="B1124" t="str">
        <f t="shared" si="159"/>
        <v/>
      </c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 s="53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</row>
    <row r="1125" spans="2:93" x14ac:dyDescent="0.25">
      <c r="B1125" t="str">
        <f t="shared" si="159"/>
        <v/>
      </c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 s="53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</row>
    <row r="1126" spans="2:93" x14ac:dyDescent="0.25">
      <c r="B1126" t="str">
        <f t="shared" si="159"/>
        <v/>
      </c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 s="53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</row>
    <row r="1127" spans="2:93" x14ac:dyDescent="0.25">
      <c r="B1127" t="str">
        <f t="shared" si="159"/>
        <v/>
      </c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 s="53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</row>
    <row r="1128" spans="2:93" x14ac:dyDescent="0.25">
      <c r="B1128" t="str">
        <f t="shared" si="159"/>
        <v/>
      </c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 s="53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</row>
    <row r="1129" spans="2:93" x14ac:dyDescent="0.25">
      <c r="B1129" t="str">
        <f t="shared" si="159"/>
        <v/>
      </c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 s="53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</row>
    <row r="1130" spans="2:93" x14ac:dyDescent="0.25">
      <c r="B1130" t="str">
        <f t="shared" si="159"/>
        <v/>
      </c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 s="53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</row>
    <row r="1131" spans="2:93" x14ac:dyDescent="0.25">
      <c r="B1131" t="str">
        <f t="shared" si="159"/>
        <v/>
      </c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 s="53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</row>
    <row r="1132" spans="2:93" x14ac:dyDescent="0.25">
      <c r="B1132" t="str">
        <f t="shared" si="159"/>
        <v/>
      </c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 s="53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</row>
    <row r="1133" spans="2:93" x14ac:dyDescent="0.25">
      <c r="B1133" t="str">
        <f t="shared" si="159"/>
        <v/>
      </c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 s="5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</row>
    <row r="1134" spans="2:93" x14ac:dyDescent="0.25">
      <c r="B1134" t="str">
        <f t="shared" si="159"/>
        <v/>
      </c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 s="53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</row>
    <row r="1135" spans="2:93" x14ac:dyDescent="0.25">
      <c r="B1135" t="str">
        <f t="shared" si="159"/>
        <v/>
      </c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 s="53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</row>
    <row r="1136" spans="2:93" x14ac:dyDescent="0.25">
      <c r="B1136" t="str">
        <f t="shared" si="159"/>
        <v/>
      </c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 s="53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</row>
    <row r="1137" spans="2:93" x14ac:dyDescent="0.25">
      <c r="B1137" t="str">
        <f t="shared" si="159"/>
        <v/>
      </c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 s="53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</row>
    <row r="1138" spans="2:93" x14ac:dyDescent="0.25">
      <c r="B1138" t="str">
        <f t="shared" si="159"/>
        <v/>
      </c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 s="53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</row>
    <row r="1139" spans="2:93" x14ac:dyDescent="0.25">
      <c r="B1139" t="str">
        <f t="shared" si="159"/>
        <v/>
      </c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 s="53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</row>
    <row r="1140" spans="2:93" x14ac:dyDescent="0.25">
      <c r="B1140" t="str">
        <f t="shared" si="159"/>
        <v/>
      </c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 s="53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</row>
    <row r="1141" spans="2:93" x14ac:dyDescent="0.25">
      <c r="B1141" t="str">
        <f t="shared" si="159"/>
        <v/>
      </c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 s="53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</row>
    <row r="1142" spans="2:93" x14ac:dyDescent="0.25">
      <c r="B1142" t="str">
        <f t="shared" si="159"/>
        <v/>
      </c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 s="53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</row>
    <row r="1143" spans="2:93" x14ac:dyDescent="0.25">
      <c r="B1143" t="str">
        <f t="shared" si="159"/>
        <v/>
      </c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 s="5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</row>
    <row r="1144" spans="2:93" x14ac:dyDescent="0.25">
      <c r="B1144" t="str">
        <f t="shared" si="159"/>
        <v/>
      </c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 s="53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</row>
    <row r="1145" spans="2:93" x14ac:dyDescent="0.25">
      <c r="B1145" t="str">
        <f t="shared" si="159"/>
        <v/>
      </c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 s="53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</row>
    <row r="1146" spans="2:93" x14ac:dyDescent="0.25">
      <c r="B1146" t="str">
        <f t="shared" si="159"/>
        <v/>
      </c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 s="53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</row>
    <row r="1147" spans="2:93" x14ac:dyDescent="0.25">
      <c r="B1147" t="str">
        <f t="shared" si="159"/>
        <v/>
      </c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 s="53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</row>
    <row r="1148" spans="2:93" x14ac:dyDescent="0.25">
      <c r="B1148" t="str">
        <f t="shared" si="159"/>
        <v/>
      </c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 s="53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</row>
    <row r="1149" spans="2:93" x14ac:dyDescent="0.25">
      <c r="B1149" t="str">
        <f t="shared" si="159"/>
        <v/>
      </c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 s="53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</row>
    <row r="1150" spans="2:93" x14ac:dyDescent="0.25">
      <c r="B1150" t="str">
        <f t="shared" si="159"/>
        <v/>
      </c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 s="53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</row>
    <row r="1151" spans="2:93" x14ac:dyDescent="0.25">
      <c r="B1151" t="str">
        <f t="shared" si="159"/>
        <v/>
      </c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 s="53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</row>
    <row r="1152" spans="2:93" x14ac:dyDescent="0.25">
      <c r="B1152" t="str">
        <f t="shared" ref="B1152:B1200" si="160">IF(C1152&lt;&gt;"",CONCATENATE(C1152,F1152,D1152,I1152),"")</f>
        <v/>
      </c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 s="53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</row>
    <row r="1153" spans="2:93" x14ac:dyDescent="0.25">
      <c r="B1153" t="str">
        <f t="shared" si="160"/>
        <v/>
      </c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 s="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</row>
    <row r="1154" spans="2:93" x14ac:dyDescent="0.25">
      <c r="B1154" t="str">
        <f t="shared" si="160"/>
        <v/>
      </c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 s="53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</row>
    <row r="1155" spans="2:93" x14ac:dyDescent="0.25">
      <c r="B1155" t="str">
        <f t="shared" si="160"/>
        <v/>
      </c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 s="53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</row>
    <row r="1156" spans="2:93" x14ac:dyDescent="0.25">
      <c r="B1156" t="str">
        <f t="shared" si="160"/>
        <v/>
      </c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 s="53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</row>
    <row r="1157" spans="2:93" x14ac:dyDescent="0.25">
      <c r="B1157" t="str">
        <f t="shared" si="160"/>
        <v/>
      </c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 s="53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</row>
    <row r="1158" spans="2:93" x14ac:dyDescent="0.25">
      <c r="B1158" t="str">
        <f t="shared" si="160"/>
        <v/>
      </c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 s="53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</row>
    <row r="1159" spans="2:93" x14ac:dyDescent="0.25">
      <c r="B1159" t="str">
        <f t="shared" si="160"/>
        <v/>
      </c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 s="53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</row>
    <row r="1160" spans="2:93" x14ac:dyDescent="0.25">
      <c r="B1160" t="str">
        <f t="shared" si="160"/>
        <v/>
      </c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 s="53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</row>
    <row r="1161" spans="2:93" x14ac:dyDescent="0.25">
      <c r="B1161" t="str">
        <f t="shared" si="160"/>
        <v/>
      </c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 s="53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</row>
    <row r="1162" spans="2:93" x14ac:dyDescent="0.25">
      <c r="B1162" t="str">
        <f t="shared" si="160"/>
        <v/>
      </c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 s="53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</row>
    <row r="1163" spans="2:93" x14ac:dyDescent="0.25">
      <c r="B1163" t="str">
        <f t="shared" si="160"/>
        <v/>
      </c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 s="5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</row>
    <row r="1164" spans="2:93" x14ac:dyDescent="0.25">
      <c r="B1164" t="str">
        <f t="shared" si="160"/>
        <v/>
      </c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 s="53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</row>
    <row r="1165" spans="2:93" x14ac:dyDescent="0.25">
      <c r="B1165" t="str">
        <f t="shared" si="160"/>
        <v/>
      </c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 s="53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</row>
    <row r="1166" spans="2:93" x14ac:dyDescent="0.25">
      <c r="B1166" t="str">
        <f t="shared" si="160"/>
        <v/>
      </c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 s="53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</row>
    <row r="1167" spans="2:93" x14ac:dyDescent="0.25">
      <c r="B1167" t="str">
        <f t="shared" si="160"/>
        <v/>
      </c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 s="53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</row>
    <row r="1168" spans="2:93" x14ac:dyDescent="0.25">
      <c r="B1168" t="str">
        <f t="shared" si="160"/>
        <v/>
      </c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 s="53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</row>
    <row r="1169" spans="2:93" x14ac:dyDescent="0.25">
      <c r="B1169" t="str">
        <f t="shared" si="160"/>
        <v/>
      </c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 s="53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</row>
    <row r="1170" spans="2:93" x14ac:dyDescent="0.25">
      <c r="B1170" t="str">
        <f t="shared" si="160"/>
        <v/>
      </c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 s="53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</row>
    <row r="1171" spans="2:93" x14ac:dyDescent="0.25">
      <c r="B1171" t="str">
        <f t="shared" si="160"/>
        <v/>
      </c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 s="53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</row>
    <row r="1172" spans="2:93" x14ac:dyDescent="0.25">
      <c r="B1172" t="str">
        <f t="shared" si="160"/>
        <v/>
      </c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 s="53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</row>
    <row r="1173" spans="2:93" x14ac:dyDescent="0.25">
      <c r="B1173" t="str">
        <f t="shared" si="160"/>
        <v/>
      </c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 s="5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</row>
    <row r="1174" spans="2:93" x14ac:dyDescent="0.25">
      <c r="B1174" t="str">
        <f t="shared" si="160"/>
        <v/>
      </c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 s="53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</row>
    <row r="1175" spans="2:93" x14ac:dyDescent="0.25">
      <c r="B1175" t="str">
        <f t="shared" si="160"/>
        <v/>
      </c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 s="53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</row>
    <row r="1176" spans="2:93" x14ac:dyDescent="0.25">
      <c r="B1176" t="str">
        <f t="shared" si="160"/>
        <v/>
      </c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 s="53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</row>
    <row r="1177" spans="2:93" x14ac:dyDescent="0.25">
      <c r="B1177" t="str">
        <f t="shared" si="160"/>
        <v/>
      </c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 s="53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</row>
    <row r="1178" spans="2:93" x14ac:dyDescent="0.25">
      <c r="B1178" t="str">
        <f t="shared" si="160"/>
        <v/>
      </c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 s="53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</row>
    <row r="1179" spans="2:93" x14ac:dyDescent="0.25">
      <c r="B1179" t="str">
        <f t="shared" si="160"/>
        <v/>
      </c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 s="53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</row>
    <row r="1180" spans="2:93" x14ac:dyDescent="0.25">
      <c r="B1180" t="str">
        <f t="shared" si="160"/>
        <v/>
      </c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 s="53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</row>
    <row r="1181" spans="2:93" x14ac:dyDescent="0.25">
      <c r="B1181" t="str">
        <f t="shared" si="160"/>
        <v/>
      </c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 s="53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</row>
    <row r="1182" spans="2:93" x14ac:dyDescent="0.25">
      <c r="B1182" t="str">
        <f t="shared" si="160"/>
        <v/>
      </c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 s="53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</row>
    <row r="1183" spans="2:93" x14ac:dyDescent="0.25">
      <c r="B1183" t="str">
        <f t="shared" si="160"/>
        <v/>
      </c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 s="5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</row>
    <row r="1184" spans="2:93" x14ac:dyDescent="0.25">
      <c r="B1184" t="str">
        <f t="shared" si="160"/>
        <v/>
      </c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 s="53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</row>
    <row r="1185" spans="2:93" x14ac:dyDescent="0.25">
      <c r="B1185" t="str">
        <f t="shared" si="160"/>
        <v/>
      </c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 s="53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</row>
    <row r="1186" spans="2:93" x14ac:dyDescent="0.25">
      <c r="B1186" t="str">
        <f t="shared" si="160"/>
        <v/>
      </c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 s="53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</row>
    <row r="1187" spans="2:93" x14ac:dyDescent="0.25">
      <c r="B1187" t="str">
        <f t="shared" si="160"/>
        <v/>
      </c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 s="53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</row>
    <row r="1188" spans="2:93" x14ac:dyDescent="0.25">
      <c r="B1188" t="str">
        <f t="shared" si="160"/>
        <v/>
      </c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 s="53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</row>
    <row r="1189" spans="2:93" x14ac:dyDescent="0.25">
      <c r="B1189" t="str">
        <f t="shared" si="160"/>
        <v/>
      </c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 s="53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</row>
    <row r="1190" spans="2:93" x14ac:dyDescent="0.25">
      <c r="B1190" t="str">
        <f t="shared" si="160"/>
        <v/>
      </c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 s="53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</row>
    <row r="1191" spans="2:93" x14ac:dyDescent="0.25">
      <c r="B1191" t="str">
        <f t="shared" si="160"/>
        <v/>
      </c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 s="53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</row>
    <row r="1192" spans="2:93" x14ac:dyDescent="0.25">
      <c r="B1192" t="str">
        <f t="shared" si="160"/>
        <v/>
      </c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 s="53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</row>
    <row r="1193" spans="2:93" x14ac:dyDescent="0.25">
      <c r="B1193" t="str">
        <f t="shared" si="160"/>
        <v/>
      </c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 s="5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</row>
    <row r="1194" spans="2:93" x14ac:dyDescent="0.25">
      <c r="B1194" t="str">
        <f t="shared" si="160"/>
        <v/>
      </c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 s="53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</row>
    <row r="1195" spans="2:93" x14ac:dyDescent="0.25">
      <c r="B1195" t="str">
        <f t="shared" si="160"/>
        <v/>
      </c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 s="53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</row>
    <row r="1196" spans="2:93" x14ac:dyDescent="0.25">
      <c r="B1196" t="str">
        <f t="shared" si="160"/>
        <v/>
      </c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 s="53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</row>
    <row r="1197" spans="2:93" x14ac:dyDescent="0.25">
      <c r="B1197" t="str">
        <f t="shared" si="160"/>
        <v/>
      </c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 s="53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</row>
    <row r="1198" spans="2:93" x14ac:dyDescent="0.25">
      <c r="B1198" t="str">
        <f t="shared" si="160"/>
        <v/>
      </c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 s="53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</row>
    <row r="1199" spans="2:93" x14ac:dyDescent="0.25">
      <c r="B1199" t="str">
        <f t="shared" si="160"/>
        <v/>
      </c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 s="53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</row>
    <row r="1200" spans="2:93" x14ac:dyDescent="0.25">
      <c r="B1200" t="str">
        <f t="shared" si="160"/>
        <v/>
      </c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 s="53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</row>
  </sheetData>
  <pageMargins left="0.7" right="0.7" top="0.75" bottom="0.75" header="0.3" footer="0.3"/>
  <pageSetup orientation="portrait" horizontalDpi="0" verticalDpi="0" r:id="rId1"/>
  <customProperties>
    <customPr name="%locator_row%" r:id="rId2"/>
    <customPr name="%startcell%" r:id="rId3"/>
  </customProperties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AED2-4F37-4439-B40C-E7CEF8AD3A6C}">
  <sheetPr codeName="Sheet11"/>
  <dimension ref="A1:C12"/>
  <sheetViews>
    <sheetView workbookViewId="0">
      <selection activeCell="D15" sqref="D15"/>
    </sheetView>
  </sheetViews>
  <sheetFormatPr defaultRowHeight="15" x14ac:dyDescent="0.25"/>
  <cols>
    <col min="1" max="2" width="8.5703125" bestFit="1" customWidth="1"/>
    <col min="3" max="3" width="19.28515625" bestFit="1" customWidth="1"/>
  </cols>
  <sheetData>
    <row r="1" spans="1:3" x14ac:dyDescent="0.25">
      <c r="A1" t="s">
        <v>2491</v>
      </c>
      <c r="B1" t="s">
        <v>2492</v>
      </c>
      <c r="C1" t="s">
        <v>2493</v>
      </c>
    </row>
    <row r="2" spans="1:3" x14ac:dyDescent="0.25">
      <c r="A2" s="147" t="s">
        <v>2494</v>
      </c>
      <c r="B2" s="147" t="s">
        <v>2495</v>
      </c>
      <c r="C2" s="147">
        <v>1000000000</v>
      </c>
    </row>
    <row r="3" spans="1:3" x14ac:dyDescent="0.25">
      <c r="A3" s="147" t="s">
        <v>2496</v>
      </c>
      <c r="B3" s="147" t="s">
        <v>2497</v>
      </c>
      <c r="C3" s="147">
        <v>1000000</v>
      </c>
    </row>
    <row r="4" spans="1:3" x14ac:dyDescent="0.25">
      <c r="A4" s="147" t="s">
        <v>2498</v>
      </c>
      <c r="B4" s="147" t="s">
        <v>2499</v>
      </c>
      <c r="C4" s="147">
        <v>1000</v>
      </c>
    </row>
    <row r="5" spans="1:3" x14ac:dyDescent="0.25">
      <c r="A5" t="s">
        <v>2500</v>
      </c>
      <c r="B5" t="s">
        <v>2501</v>
      </c>
      <c r="C5">
        <v>100</v>
      </c>
    </row>
    <row r="6" spans="1:3" x14ac:dyDescent="0.25">
      <c r="A6" t="s">
        <v>2502</v>
      </c>
      <c r="B6" t="s">
        <v>2503</v>
      </c>
      <c r="C6">
        <v>10</v>
      </c>
    </row>
    <row r="7" spans="1:3" x14ac:dyDescent="0.25">
      <c r="A7" t="s">
        <v>2504</v>
      </c>
      <c r="B7" t="s">
        <v>2505</v>
      </c>
      <c r="C7">
        <v>0.1</v>
      </c>
    </row>
    <row r="8" spans="1:3" x14ac:dyDescent="0.25">
      <c r="A8" t="s">
        <v>2506</v>
      </c>
      <c r="B8" t="s">
        <v>2507</v>
      </c>
      <c r="C8">
        <v>0.01</v>
      </c>
    </row>
    <row r="9" spans="1:3" x14ac:dyDescent="0.25">
      <c r="A9" s="147" t="s">
        <v>2508</v>
      </c>
      <c r="B9" s="147" t="s">
        <v>2509</v>
      </c>
      <c r="C9" s="147">
        <v>1E-3</v>
      </c>
    </row>
    <row r="10" spans="1:3" x14ac:dyDescent="0.25">
      <c r="A10" s="147" t="s">
        <v>2510</v>
      </c>
      <c r="B10" s="147" t="s">
        <v>2511</v>
      </c>
      <c r="C10" s="147">
        <v>9.9999999999999995E-7</v>
      </c>
    </row>
    <row r="11" spans="1:3" x14ac:dyDescent="0.25">
      <c r="A11" s="147" t="s">
        <v>2512</v>
      </c>
      <c r="B11" s="147" t="s">
        <v>2513</v>
      </c>
      <c r="C11" s="147">
        <v>1.0000000000000001E-9</v>
      </c>
    </row>
    <row r="12" spans="1:3" x14ac:dyDescent="0.25">
      <c r="A12" s="147" t="s">
        <v>2514</v>
      </c>
      <c r="B12" s="147" t="s">
        <v>2515</v>
      </c>
      <c r="C12" s="169">
        <v>9.9999999999999998E-13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378"/>
  <sheetViews>
    <sheetView workbookViewId="0">
      <selection activeCell="H33" sqref="H33"/>
    </sheetView>
  </sheetViews>
  <sheetFormatPr defaultColWidth="9.28515625" defaultRowHeight="15" x14ac:dyDescent="0.25"/>
  <cols>
    <col min="1" max="1" width="13.28515625" customWidth="1"/>
    <col min="2" max="2" width="30.7109375" customWidth="1"/>
    <col min="3" max="3" width="13.5703125" customWidth="1"/>
    <col min="4" max="4" width="8.7109375"/>
    <col min="5" max="5" width="11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5" width="8.7109375" customWidth="1"/>
  </cols>
  <sheetData>
    <row r="1" spans="1:15" x14ac:dyDescent="0.25">
      <c r="A1" t="s">
        <v>135</v>
      </c>
      <c r="B1" s="115">
        <v>44518</v>
      </c>
    </row>
    <row r="3" spans="1:15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150</v>
      </c>
      <c r="C4" t="s">
        <v>13</v>
      </c>
      <c r="D4">
        <v>0</v>
      </c>
      <c r="E4">
        <v>0.33000099999999999</v>
      </c>
      <c r="F4">
        <v>1.0000000000000001E-7</v>
      </c>
      <c r="G4" t="s">
        <v>16</v>
      </c>
      <c r="H4" t="s">
        <v>15</v>
      </c>
      <c r="I4" t="s">
        <v>151</v>
      </c>
      <c r="J4" t="s">
        <v>151</v>
      </c>
      <c r="K4" t="s">
        <v>151</v>
      </c>
      <c r="L4">
        <v>3.6</v>
      </c>
      <c r="M4">
        <v>69</v>
      </c>
      <c r="N4">
        <v>3.4727000000000001</v>
      </c>
      <c r="O4">
        <v>69.314000000000007</v>
      </c>
    </row>
    <row r="5" spans="1:15" x14ac:dyDescent="0.25">
      <c r="B5" t="s">
        <v>152</v>
      </c>
      <c r="C5" t="s">
        <v>13</v>
      </c>
      <c r="D5">
        <v>0</v>
      </c>
      <c r="E5">
        <v>0.33000099999999999</v>
      </c>
      <c r="F5">
        <v>9.9999999999999995E-7</v>
      </c>
      <c r="G5" t="s">
        <v>16</v>
      </c>
      <c r="H5" t="s">
        <v>15</v>
      </c>
      <c r="I5" t="s">
        <v>151</v>
      </c>
      <c r="J5" t="s">
        <v>151</v>
      </c>
      <c r="K5" t="s">
        <v>151</v>
      </c>
      <c r="L5">
        <v>3.6</v>
      </c>
      <c r="M5">
        <v>69.15100000000001</v>
      </c>
      <c r="N5">
        <v>3.5196000000000001</v>
      </c>
      <c r="O5">
        <v>69.191000000000003</v>
      </c>
    </row>
    <row r="6" spans="1:15" x14ac:dyDescent="0.25">
      <c r="B6" t="s">
        <v>153</v>
      </c>
      <c r="C6" t="s">
        <v>13</v>
      </c>
      <c r="D6">
        <v>0</v>
      </c>
      <c r="E6">
        <v>0.33000099999999999</v>
      </c>
      <c r="F6">
        <v>1.0000000000000001E-5</v>
      </c>
      <c r="G6" t="s">
        <v>16</v>
      </c>
      <c r="H6" t="s">
        <v>15</v>
      </c>
      <c r="I6" t="s">
        <v>151</v>
      </c>
      <c r="J6" t="s">
        <v>151</v>
      </c>
      <c r="K6" t="s">
        <v>151</v>
      </c>
      <c r="L6">
        <v>6.7737999999999996</v>
      </c>
      <c r="M6">
        <v>61.286999999999999</v>
      </c>
      <c r="N6">
        <v>6.7343999999999999</v>
      </c>
      <c r="O6">
        <v>61.341999999999999</v>
      </c>
    </row>
    <row r="7" spans="1:15" x14ac:dyDescent="0.25">
      <c r="B7" t="s">
        <v>154</v>
      </c>
      <c r="C7" t="s">
        <v>13</v>
      </c>
      <c r="D7">
        <v>0</v>
      </c>
      <c r="E7">
        <v>0.33000099999999999</v>
      </c>
      <c r="F7">
        <v>1E-4</v>
      </c>
      <c r="G7" t="s">
        <v>16</v>
      </c>
      <c r="H7" t="s">
        <v>15</v>
      </c>
      <c r="I7" t="s">
        <v>151</v>
      </c>
      <c r="J7" t="s">
        <v>151</v>
      </c>
      <c r="K7" t="s">
        <v>151</v>
      </c>
      <c r="L7">
        <v>58.11</v>
      </c>
      <c r="M7">
        <v>17.059999999999999</v>
      </c>
      <c r="N7">
        <v>58.091000000000001</v>
      </c>
      <c r="O7">
        <v>17.007000000000001</v>
      </c>
    </row>
    <row r="8" spans="1:15" x14ac:dyDescent="0.25">
      <c r="B8" t="s">
        <v>155</v>
      </c>
      <c r="C8" t="s">
        <v>13</v>
      </c>
      <c r="D8">
        <v>0</v>
      </c>
      <c r="E8">
        <v>0.33000099999999999</v>
      </c>
      <c r="F8">
        <v>1E-3</v>
      </c>
      <c r="G8" t="s">
        <v>16</v>
      </c>
      <c r="H8" t="s">
        <v>15</v>
      </c>
      <c r="I8" t="s">
        <v>151</v>
      </c>
      <c r="J8" t="s">
        <v>151</v>
      </c>
      <c r="K8" t="s">
        <v>151</v>
      </c>
      <c r="L8">
        <v>580.02</v>
      </c>
      <c r="M8">
        <v>1.8105</v>
      </c>
      <c r="N8">
        <v>580.01</v>
      </c>
      <c r="O8">
        <v>1.7849999999999999</v>
      </c>
    </row>
    <row r="9" spans="1:15" x14ac:dyDescent="0.25">
      <c r="B9" t="s">
        <v>156</v>
      </c>
      <c r="C9" t="s">
        <v>13</v>
      </c>
      <c r="D9">
        <v>0</v>
      </c>
      <c r="E9">
        <v>0.33000099999999999</v>
      </c>
      <c r="F9">
        <v>0.01</v>
      </c>
      <c r="G9" t="s">
        <v>16</v>
      </c>
      <c r="H9" t="s">
        <v>15</v>
      </c>
      <c r="I9" t="s">
        <v>151</v>
      </c>
      <c r="J9" t="s">
        <v>151</v>
      </c>
      <c r="K9" t="s">
        <v>151</v>
      </c>
      <c r="L9">
        <v>5800</v>
      </c>
      <c r="M9">
        <v>0.1888</v>
      </c>
      <c r="N9">
        <v>5800</v>
      </c>
      <c r="O9">
        <v>0.17859</v>
      </c>
    </row>
    <row r="10" spans="1:15" x14ac:dyDescent="0.25">
      <c r="B10" t="s">
        <v>1609</v>
      </c>
      <c r="C10" t="s">
        <v>13</v>
      </c>
      <c r="D10">
        <v>0</v>
      </c>
      <c r="E10">
        <v>0.33000099999999999</v>
      </c>
      <c r="F10">
        <v>0.1</v>
      </c>
      <c r="G10" t="s">
        <v>16</v>
      </c>
      <c r="H10" t="s">
        <v>14</v>
      </c>
      <c r="I10" t="s">
        <v>151</v>
      </c>
      <c r="J10" t="s">
        <v>151</v>
      </c>
      <c r="K10" t="s">
        <v>151</v>
      </c>
      <c r="L10">
        <v>58</v>
      </c>
      <c r="M10">
        <v>2.1943E-5</v>
      </c>
      <c r="N10">
        <v>58</v>
      </c>
      <c r="O10">
        <v>1.7859E-5</v>
      </c>
    </row>
    <row r="11" spans="1:15" x14ac:dyDescent="0.25">
      <c r="B11" t="s">
        <v>1610</v>
      </c>
      <c r="C11" t="s">
        <v>13</v>
      </c>
      <c r="D11">
        <v>0</v>
      </c>
      <c r="E11">
        <v>0.33000099999999999</v>
      </c>
      <c r="F11">
        <v>1</v>
      </c>
      <c r="G11" t="s">
        <v>16</v>
      </c>
      <c r="H11" t="s">
        <v>14</v>
      </c>
      <c r="I11" t="s">
        <v>151</v>
      </c>
      <c r="J11" t="s">
        <v>151</v>
      </c>
      <c r="K11" t="s">
        <v>151</v>
      </c>
      <c r="L11">
        <v>580</v>
      </c>
      <c r="M11">
        <v>3.4191999999999998E-6</v>
      </c>
      <c r="N11">
        <v>580</v>
      </c>
      <c r="O11">
        <v>1.7858999999999999E-6</v>
      </c>
    </row>
    <row r="12" spans="1:15" x14ac:dyDescent="0.25">
      <c r="B12" t="s">
        <v>1611</v>
      </c>
      <c r="C12" t="s">
        <v>13</v>
      </c>
      <c r="D12">
        <v>0</v>
      </c>
      <c r="E12">
        <v>0.33000099999999999</v>
      </c>
      <c r="F12">
        <v>10</v>
      </c>
      <c r="G12" t="s">
        <v>16</v>
      </c>
      <c r="H12" t="s">
        <v>14</v>
      </c>
      <c r="I12" t="s">
        <v>151</v>
      </c>
      <c r="J12" t="s">
        <v>151</v>
      </c>
      <c r="K12" t="s">
        <v>151</v>
      </c>
      <c r="L12">
        <v>5800</v>
      </c>
      <c r="M12">
        <v>8.3190000000000014E-7</v>
      </c>
      <c r="N12">
        <v>5800</v>
      </c>
      <c r="O12">
        <v>1.7859000000000004E-7</v>
      </c>
    </row>
    <row r="13" spans="1:15" x14ac:dyDescent="0.25">
      <c r="B13" t="s">
        <v>157</v>
      </c>
      <c r="C13" t="s">
        <v>13</v>
      </c>
      <c r="D13">
        <v>0.33</v>
      </c>
      <c r="E13">
        <v>3.3000099999999999</v>
      </c>
      <c r="F13">
        <v>9.9999999999999995E-7</v>
      </c>
      <c r="G13" t="s">
        <v>16</v>
      </c>
      <c r="H13" t="s">
        <v>15</v>
      </c>
      <c r="I13" t="s">
        <v>151</v>
      </c>
      <c r="J13" t="s">
        <v>151</v>
      </c>
      <c r="K13" t="s">
        <v>151</v>
      </c>
      <c r="L13">
        <v>5.8999999999999995</v>
      </c>
      <c r="M13">
        <v>58</v>
      </c>
      <c r="N13">
        <v>5.7708000000000004</v>
      </c>
      <c r="O13">
        <v>57.786999999999999</v>
      </c>
    </row>
    <row r="14" spans="1:15" x14ac:dyDescent="0.25">
      <c r="B14" t="s">
        <v>158</v>
      </c>
      <c r="C14" t="s">
        <v>13</v>
      </c>
      <c r="D14">
        <v>0.33</v>
      </c>
      <c r="E14">
        <v>3.3000099999999999</v>
      </c>
      <c r="F14">
        <v>1.0000000000000001E-5</v>
      </c>
      <c r="G14" t="s">
        <v>16</v>
      </c>
      <c r="H14" t="s">
        <v>15</v>
      </c>
      <c r="I14" t="s">
        <v>151</v>
      </c>
      <c r="J14" t="s">
        <v>151</v>
      </c>
      <c r="K14" t="s">
        <v>151</v>
      </c>
      <c r="L14">
        <v>6.8065999999999995</v>
      </c>
      <c r="M14">
        <v>57.529000000000003</v>
      </c>
      <c r="N14">
        <v>6.4956999999999994</v>
      </c>
      <c r="O14">
        <v>57.593000000000004</v>
      </c>
    </row>
    <row r="15" spans="1:15" x14ac:dyDescent="0.25">
      <c r="B15" t="s">
        <v>159</v>
      </c>
      <c r="C15" t="s">
        <v>13</v>
      </c>
      <c r="D15">
        <v>0.33</v>
      </c>
      <c r="E15">
        <v>3.3000099999999999</v>
      </c>
      <c r="F15">
        <v>1E-4</v>
      </c>
      <c r="G15" t="s">
        <v>16</v>
      </c>
      <c r="H15" t="s">
        <v>15</v>
      </c>
      <c r="I15" t="s">
        <v>151</v>
      </c>
      <c r="J15" t="s">
        <v>151</v>
      </c>
      <c r="K15" t="s">
        <v>151</v>
      </c>
      <c r="L15">
        <v>47.82</v>
      </c>
      <c r="M15">
        <v>47.701000000000001</v>
      </c>
      <c r="N15">
        <v>47.341999999999999</v>
      </c>
      <c r="O15">
        <v>47.73</v>
      </c>
    </row>
    <row r="16" spans="1:15" x14ac:dyDescent="0.25">
      <c r="B16" t="s">
        <v>160</v>
      </c>
      <c r="C16" t="s">
        <v>13</v>
      </c>
      <c r="D16">
        <v>0.33</v>
      </c>
      <c r="E16">
        <v>3.3000099999999999</v>
      </c>
      <c r="F16">
        <v>1E-3</v>
      </c>
      <c r="G16" t="s">
        <v>16</v>
      </c>
      <c r="H16" t="s">
        <v>15</v>
      </c>
      <c r="I16" t="s">
        <v>151</v>
      </c>
      <c r="J16" t="s">
        <v>151</v>
      </c>
      <c r="K16" t="s">
        <v>151</v>
      </c>
      <c r="L16">
        <v>577.16999999999996</v>
      </c>
      <c r="M16">
        <v>10.824</v>
      </c>
      <c r="N16">
        <v>576.99</v>
      </c>
      <c r="O16">
        <v>10.721</v>
      </c>
    </row>
    <row r="17" spans="2:15" x14ac:dyDescent="0.25">
      <c r="B17" t="s">
        <v>161</v>
      </c>
      <c r="C17" t="s">
        <v>13</v>
      </c>
      <c r="D17">
        <v>0.33</v>
      </c>
      <c r="E17">
        <v>3.3000099999999999</v>
      </c>
      <c r="F17">
        <v>0.01</v>
      </c>
      <c r="G17" t="s">
        <v>16</v>
      </c>
      <c r="H17" t="s">
        <v>15</v>
      </c>
      <c r="I17" t="s">
        <v>151</v>
      </c>
      <c r="J17" t="s">
        <v>151</v>
      </c>
      <c r="K17" t="s">
        <v>151</v>
      </c>
      <c r="L17">
        <v>5799.8</v>
      </c>
      <c r="M17">
        <v>1.1473</v>
      </c>
      <c r="N17">
        <v>5799.7000000000007</v>
      </c>
      <c r="O17">
        <v>1.1022000000000001</v>
      </c>
    </row>
    <row r="18" spans="2:15" x14ac:dyDescent="0.25">
      <c r="B18" t="s">
        <v>162</v>
      </c>
      <c r="C18" t="s">
        <v>13</v>
      </c>
      <c r="D18">
        <v>0.33</v>
      </c>
      <c r="E18">
        <v>3.3000099999999999</v>
      </c>
      <c r="F18">
        <v>0.1</v>
      </c>
      <c r="G18" t="s">
        <v>16</v>
      </c>
      <c r="H18" t="s">
        <v>15</v>
      </c>
      <c r="I18" t="s">
        <v>151</v>
      </c>
      <c r="J18" t="s">
        <v>151</v>
      </c>
      <c r="K18" t="s">
        <v>151</v>
      </c>
      <c r="L18">
        <v>58000</v>
      </c>
      <c r="M18">
        <v>0.12833</v>
      </c>
      <c r="N18">
        <v>5799.8</v>
      </c>
      <c r="O18">
        <v>0.11025</v>
      </c>
    </row>
    <row r="19" spans="2:15" x14ac:dyDescent="0.25">
      <c r="B19" t="s">
        <v>163</v>
      </c>
      <c r="C19" t="s">
        <v>13</v>
      </c>
      <c r="D19">
        <v>3</v>
      </c>
      <c r="E19">
        <v>33.000100000000003</v>
      </c>
      <c r="F19">
        <v>1.0000000000000001E-5</v>
      </c>
      <c r="G19" t="s">
        <v>16</v>
      </c>
      <c r="H19" t="s">
        <v>14</v>
      </c>
      <c r="I19" t="s">
        <v>151</v>
      </c>
      <c r="J19" t="s">
        <v>151</v>
      </c>
      <c r="K19" t="s">
        <v>151</v>
      </c>
      <c r="L19">
        <v>5.9000000000000004E-2</v>
      </c>
      <c r="M19">
        <v>5.8000000000000003E-2</v>
      </c>
      <c r="N19">
        <v>5.8347999999999997E-2</v>
      </c>
      <c r="O19">
        <v>5.7918999999999998E-2</v>
      </c>
    </row>
    <row r="20" spans="2:15" x14ac:dyDescent="0.25">
      <c r="B20" t="s">
        <v>164</v>
      </c>
      <c r="C20" t="s">
        <v>13</v>
      </c>
      <c r="D20">
        <v>3</v>
      </c>
      <c r="E20">
        <v>33.000100000000003</v>
      </c>
      <c r="F20">
        <v>1E-4</v>
      </c>
      <c r="G20" t="s">
        <v>16</v>
      </c>
      <c r="H20" t="s">
        <v>14</v>
      </c>
      <c r="I20" t="s">
        <v>151</v>
      </c>
      <c r="J20" t="s">
        <v>151</v>
      </c>
      <c r="K20" t="s">
        <v>151</v>
      </c>
      <c r="L20">
        <v>6.7757999999999999E-2</v>
      </c>
      <c r="M20">
        <v>5.7660999999999997E-2</v>
      </c>
      <c r="N20">
        <v>6.4652000000000001E-2</v>
      </c>
      <c r="O20">
        <v>5.7724999999999999E-2</v>
      </c>
    </row>
    <row r="21" spans="2:15" x14ac:dyDescent="0.25">
      <c r="B21" t="s">
        <v>165</v>
      </c>
      <c r="C21" t="s">
        <v>13</v>
      </c>
      <c r="D21">
        <v>3</v>
      </c>
      <c r="E21">
        <v>33.000100000000003</v>
      </c>
      <c r="F21">
        <v>1E-3</v>
      </c>
      <c r="G21" t="s">
        <v>16</v>
      </c>
      <c r="H21" t="s">
        <v>14</v>
      </c>
      <c r="I21" t="s">
        <v>151</v>
      </c>
      <c r="J21" t="s">
        <v>151</v>
      </c>
      <c r="K21" t="s">
        <v>151</v>
      </c>
      <c r="L21">
        <v>0.47783999999999999</v>
      </c>
      <c r="M21">
        <v>4.7829000000000003E-2</v>
      </c>
      <c r="N21">
        <v>0.47304000000000002</v>
      </c>
      <c r="O21">
        <v>4.7858999999999999E-2</v>
      </c>
    </row>
    <row r="22" spans="2:15" x14ac:dyDescent="0.25">
      <c r="B22" t="s">
        <v>166</v>
      </c>
      <c r="C22" t="s">
        <v>13</v>
      </c>
      <c r="D22">
        <v>3</v>
      </c>
      <c r="E22">
        <v>33.000100000000003</v>
      </c>
      <c r="F22">
        <v>0.01</v>
      </c>
      <c r="G22" t="s">
        <v>16</v>
      </c>
      <c r="H22" t="s">
        <v>14</v>
      </c>
      <c r="I22" t="s">
        <v>151</v>
      </c>
      <c r="J22" t="s">
        <v>151</v>
      </c>
      <c r="K22" t="s">
        <v>151</v>
      </c>
      <c r="L22">
        <v>5.7714999999999996</v>
      </c>
      <c r="M22">
        <v>1.0867999999999999E-2</v>
      </c>
      <c r="N22">
        <v>5.7698</v>
      </c>
      <c r="O22">
        <v>1.0763999999999999E-2</v>
      </c>
    </row>
    <row r="23" spans="2:15" x14ac:dyDescent="0.25">
      <c r="B23" t="s">
        <v>167</v>
      </c>
      <c r="C23" t="s">
        <v>13</v>
      </c>
      <c r="D23">
        <v>3</v>
      </c>
      <c r="E23">
        <v>33.000100000000003</v>
      </c>
      <c r="F23">
        <v>0.1</v>
      </c>
      <c r="G23" t="s">
        <v>16</v>
      </c>
      <c r="H23" t="s">
        <v>14</v>
      </c>
      <c r="I23" t="s">
        <v>151</v>
      </c>
      <c r="J23" t="s">
        <v>151</v>
      </c>
      <c r="K23" t="s">
        <v>151</v>
      </c>
      <c r="L23">
        <v>57.997999999999998</v>
      </c>
      <c r="M23">
        <v>1.1519E-3</v>
      </c>
      <c r="N23">
        <v>57.997</v>
      </c>
      <c r="O23">
        <v>1.1068E-3</v>
      </c>
    </row>
    <row r="24" spans="2:15" x14ac:dyDescent="0.25">
      <c r="B24" t="s">
        <v>168</v>
      </c>
      <c r="C24" t="s">
        <v>13</v>
      </c>
      <c r="D24">
        <v>3</v>
      </c>
      <c r="E24">
        <v>33.000100000000003</v>
      </c>
      <c r="F24">
        <v>1</v>
      </c>
      <c r="G24" t="s">
        <v>16</v>
      </c>
      <c r="H24" t="s">
        <v>14</v>
      </c>
      <c r="I24" t="s">
        <v>151</v>
      </c>
      <c r="J24" t="s">
        <v>151</v>
      </c>
      <c r="K24" t="s">
        <v>151</v>
      </c>
      <c r="L24">
        <v>580</v>
      </c>
      <c r="M24">
        <v>1.2878999999999999E-4</v>
      </c>
      <c r="N24">
        <v>580</v>
      </c>
      <c r="O24">
        <v>1.1071E-4</v>
      </c>
    </row>
    <row r="25" spans="2:15" x14ac:dyDescent="0.25">
      <c r="B25" t="s">
        <v>169</v>
      </c>
      <c r="C25" t="s">
        <v>13</v>
      </c>
      <c r="D25">
        <v>33</v>
      </c>
      <c r="E25">
        <v>330.00099999999998</v>
      </c>
      <c r="F25">
        <v>1E-4</v>
      </c>
      <c r="G25" t="s">
        <v>16</v>
      </c>
      <c r="H25" t="s">
        <v>14</v>
      </c>
      <c r="I25" t="s">
        <v>151</v>
      </c>
      <c r="J25" t="s">
        <v>151</v>
      </c>
      <c r="K25" t="s">
        <v>151</v>
      </c>
      <c r="L25">
        <v>0.59</v>
      </c>
      <c r="M25">
        <v>6.4000000000000001E-2</v>
      </c>
      <c r="N25">
        <v>0.57833999999999997</v>
      </c>
      <c r="O25">
        <v>6.3644000000000006E-2</v>
      </c>
    </row>
    <row r="26" spans="2:15" x14ac:dyDescent="0.25">
      <c r="B26" t="s">
        <v>170</v>
      </c>
      <c r="C26" t="s">
        <v>13</v>
      </c>
      <c r="D26">
        <v>33</v>
      </c>
      <c r="E26">
        <v>330.00099999999998</v>
      </c>
      <c r="F26">
        <v>1E-3</v>
      </c>
      <c r="G26" t="s">
        <v>16</v>
      </c>
      <c r="H26" t="s">
        <v>14</v>
      </c>
      <c r="I26" t="s">
        <v>151</v>
      </c>
      <c r="J26" t="s">
        <v>151</v>
      </c>
      <c r="K26" t="s">
        <v>151</v>
      </c>
      <c r="L26">
        <v>0.67470999999999992</v>
      </c>
      <c r="M26">
        <v>6.3403000000000001E-2</v>
      </c>
      <c r="N26">
        <v>0.64577999999999991</v>
      </c>
      <c r="O26">
        <v>6.3463000000000006E-2</v>
      </c>
    </row>
    <row r="27" spans="2:15" x14ac:dyDescent="0.25">
      <c r="B27" t="s">
        <v>171</v>
      </c>
      <c r="C27" t="s">
        <v>13</v>
      </c>
      <c r="D27">
        <v>33</v>
      </c>
      <c r="E27">
        <v>330.00099999999998</v>
      </c>
      <c r="F27">
        <v>0.01</v>
      </c>
      <c r="G27" t="s">
        <v>16</v>
      </c>
      <c r="H27" t="s">
        <v>14</v>
      </c>
      <c r="I27" t="s">
        <v>151</v>
      </c>
      <c r="J27" t="s">
        <v>151</v>
      </c>
      <c r="K27" t="s">
        <v>151</v>
      </c>
      <c r="L27">
        <v>4.6628999999999996</v>
      </c>
      <c r="M27">
        <v>5.3692999999999998E-2</v>
      </c>
      <c r="N27">
        <v>4.6152999999999995</v>
      </c>
      <c r="O27">
        <v>5.3731000000000001E-2</v>
      </c>
    </row>
    <row r="28" spans="2:15" x14ac:dyDescent="0.25">
      <c r="B28" t="s">
        <v>172</v>
      </c>
      <c r="C28" t="s">
        <v>13</v>
      </c>
      <c r="D28">
        <v>33</v>
      </c>
      <c r="E28">
        <v>330.00099999999998</v>
      </c>
      <c r="F28">
        <v>0.1</v>
      </c>
      <c r="G28" t="s">
        <v>16</v>
      </c>
      <c r="H28" t="s">
        <v>14</v>
      </c>
      <c r="I28" t="s">
        <v>151</v>
      </c>
      <c r="J28" t="s">
        <v>151</v>
      </c>
      <c r="K28" t="s">
        <v>151</v>
      </c>
      <c r="L28">
        <v>57.653999999999996</v>
      </c>
      <c r="M28">
        <v>1.2973999999999999E-2</v>
      </c>
      <c r="N28">
        <v>57.637</v>
      </c>
      <c r="O28">
        <v>1.2872E-2</v>
      </c>
    </row>
    <row r="29" spans="2:15" x14ac:dyDescent="0.25">
      <c r="B29" t="s">
        <v>173</v>
      </c>
      <c r="C29" t="s">
        <v>13</v>
      </c>
      <c r="D29">
        <v>33</v>
      </c>
      <c r="E29">
        <v>330.00099999999998</v>
      </c>
      <c r="F29">
        <v>1</v>
      </c>
      <c r="G29" t="s">
        <v>16</v>
      </c>
      <c r="H29" t="s">
        <v>14</v>
      </c>
      <c r="I29" t="s">
        <v>151</v>
      </c>
      <c r="J29" t="s">
        <v>151</v>
      </c>
      <c r="K29" t="s">
        <v>151</v>
      </c>
      <c r="L29">
        <v>579.97</v>
      </c>
      <c r="M29">
        <v>1.3757000000000001E-3</v>
      </c>
      <c r="N29">
        <v>579.96</v>
      </c>
      <c r="O29">
        <v>1.3305000000000001E-3</v>
      </c>
    </row>
    <row r="30" spans="2:15" x14ac:dyDescent="0.25">
      <c r="B30" t="s">
        <v>174</v>
      </c>
      <c r="C30" t="s">
        <v>13</v>
      </c>
      <c r="D30">
        <v>33</v>
      </c>
      <c r="E30">
        <v>330.00099999999998</v>
      </c>
      <c r="F30">
        <v>10</v>
      </c>
      <c r="G30" t="s">
        <v>16</v>
      </c>
      <c r="H30" t="s">
        <v>14</v>
      </c>
      <c r="I30" t="s">
        <v>151</v>
      </c>
      <c r="J30" t="s">
        <v>151</v>
      </c>
      <c r="K30" t="s">
        <v>151</v>
      </c>
      <c r="L30">
        <v>5800</v>
      </c>
      <c r="M30">
        <v>1.5118E-4</v>
      </c>
      <c r="N30">
        <v>5800</v>
      </c>
      <c r="O30">
        <v>1.3310000000000001E-4</v>
      </c>
    </row>
    <row r="31" spans="2:15" x14ac:dyDescent="0.25">
      <c r="B31" t="s">
        <v>175</v>
      </c>
      <c r="C31" t="s">
        <v>13</v>
      </c>
      <c r="D31">
        <v>330</v>
      </c>
      <c r="E31">
        <v>1000.01</v>
      </c>
      <c r="F31">
        <v>1E-3</v>
      </c>
      <c r="G31" t="s">
        <v>16</v>
      </c>
      <c r="H31" t="s">
        <v>14</v>
      </c>
      <c r="I31" t="s">
        <v>151</v>
      </c>
      <c r="J31" t="s">
        <v>151</v>
      </c>
      <c r="K31" t="s">
        <v>151</v>
      </c>
      <c r="L31">
        <v>1.9000000000000001</v>
      </c>
      <c r="M31">
        <v>6.4000000000000001E-2</v>
      </c>
      <c r="N31">
        <v>1.7548999999999999</v>
      </c>
      <c r="O31">
        <v>6.3615000000000005E-2</v>
      </c>
    </row>
    <row r="32" spans="2:15" x14ac:dyDescent="0.25">
      <c r="B32" t="s">
        <v>176</v>
      </c>
      <c r="C32" t="s">
        <v>13</v>
      </c>
      <c r="D32">
        <v>330</v>
      </c>
      <c r="E32">
        <v>1000.01</v>
      </c>
      <c r="F32">
        <v>0.01</v>
      </c>
      <c r="G32" t="s">
        <v>16</v>
      </c>
      <c r="H32" t="s">
        <v>14</v>
      </c>
      <c r="I32" t="s">
        <v>151</v>
      </c>
      <c r="J32" t="s">
        <v>151</v>
      </c>
      <c r="K32" t="s">
        <v>151</v>
      </c>
      <c r="L32">
        <v>3.0277000000000003</v>
      </c>
      <c r="M32">
        <v>6.2894000000000005E-2</v>
      </c>
      <c r="N32">
        <v>2.7052</v>
      </c>
      <c r="O32">
        <v>6.2919000000000003E-2</v>
      </c>
    </row>
    <row r="33" spans="2:15" x14ac:dyDescent="0.25">
      <c r="B33" t="s">
        <v>177</v>
      </c>
      <c r="C33" t="s">
        <v>13</v>
      </c>
      <c r="D33">
        <v>330</v>
      </c>
      <c r="E33">
        <v>1000.01</v>
      </c>
      <c r="F33">
        <v>0.1</v>
      </c>
      <c r="G33" t="s">
        <v>16</v>
      </c>
      <c r="H33" t="s">
        <v>14</v>
      </c>
      <c r="I33" t="s">
        <v>151</v>
      </c>
      <c r="J33" t="s">
        <v>151</v>
      </c>
      <c r="K33" t="s">
        <v>151</v>
      </c>
      <c r="L33">
        <v>50.21</v>
      </c>
      <c r="M33">
        <v>3.8072000000000002E-2</v>
      </c>
      <c r="N33">
        <v>49.940999999999995</v>
      </c>
      <c r="O33">
        <v>3.7448000000000002E-2</v>
      </c>
    </row>
    <row r="34" spans="2:15" x14ac:dyDescent="0.25">
      <c r="B34" t="s">
        <v>178</v>
      </c>
      <c r="C34" t="s">
        <v>13</v>
      </c>
      <c r="D34">
        <v>330</v>
      </c>
      <c r="E34">
        <v>1000.01</v>
      </c>
      <c r="F34">
        <v>1</v>
      </c>
      <c r="G34" t="s">
        <v>16</v>
      </c>
      <c r="H34" t="s">
        <v>14</v>
      </c>
      <c r="I34" t="s">
        <v>151</v>
      </c>
      <c r="J34" t="s">
        <v>151</v>
      </c>
      <c r="K34" t="s">
        <v>151</v>
      </c>
      <c r="L34">
        <v>578.9</v>
      </c>
      <c r="M34">
        <v>5.3112000000000003E-3</v>
      </c>
      <c r="N34">
        <v>578.86</v>
      </c>
      <c r="O34">
        <v>4.8152999999999998E-3</v>
      </c>
    </row>
    <row r="35" spans="2:15" x14ac:dyDescent="0.25">
      <c r="B35" t="s">
        <v>179</v>
      </c>
      <c r="C35" t="s">
        <v>13</v>
      </c>
      <c r="D35">
        <v>330</v>
      </c>
      <c r="E35">
        <v>1000.01</v>
      </c>
      <c r="F35">
        <v>10</v>
      </c>
      <c r="G35" t="s">
        <v>16</v>
      </c>
      <c r="H35" t="s">
        <v>14</v>
      </c>
      <c r="I35" t="s">
        <v>151</v>
      </c>
      <c r="J35" t="s">
        <v>151</v>
      </c>
      <c r="K35" t="s">
        <v>151</v>
      </c>
      <c r="L35">
        <v>5799.9000000000005</v>
      </c>
      <c r="M35">
        <v>6.8362000000000002E-4</v>
      </c>
      <c r="N35">
        <v>5799.9000000000005</v>
      </c>
      <c r="O35">
        <v>4.8322000000000003E-4</v>
      </c>
    </row>
    <row r="36" spans="2:15" x14ac:dyDescent="0.25">
      <c r="B36" t="s">
        <v>2201</v>
      </c>
      <c r="C36" t="s">
        <v>13</v>
      </c>
      <c r="D36">
        <v>1000</v>
      </c>
      <c r="E36">
        <v>1001</v>
      </c>
      <c r="F36">
        <v>1E-3</v>
      </c>
      <c r="G36" t="s">
        <v>16</v>
      </c>
      <c r="H36" t="s">
        <v>14</v>
      </c>
      <c r="I36" t="s">
        <v>151</v>
      </c>
      <c r="J36" t="s">
        <v>151</v>
      </c>
      <c r="K36" t="s">
        <v>151</v>
      </c>
      <c r="L36">
        <v>1.9000000000000001</v>
      </c>
      <c r="M36">
        <v>6.4000000000000001E-2</v>
      </c>
      <c r="N36">
        <v>1.7548999999999999</v>
      </c>
      <c r="O36">
        <v>6.3615000000000005E-2</v>
      </c>
    </row>
    <row r="37" spans="2:15" x14ac:dyDescent="0.25">
      <c r="B37" t="s">
        <v>2202</v>
      </c>
      <c r="C37" t="s">
        <v>13</v>
      </c>
      <c r="D37">
        <v>1000</v>
      </c>
      <c r="E37">
        <v>1001</v>
      </c>
      <c r="F37">
        <v>0.01</v>
      </c>
      <c r="G37" t="s">
        <v>16</v>
      </c>
      <c r="H37" t="s">
        <v>14</v>
      </c>
      <c r="I37" t="s">
        <v>151</v>
      </c>
      <c r="J37" t="s">
        <v>151</v>
      </c>
      <c r="K37" t="s">
        <v>151</v>
      </c>
      <c r="L37">
        <v>3.0277000000000003</v>
      </c>
      <c r="M37">
        <v>6.2894000000000005E-2</v>
      </c>
      <c r="N37">
        <v>2.7052</v>
      </c>
      <c r="O37">
        <v>6.2919000000000003E-2</v>
      </c>
    </row>
    <row r="38" spans="2:15" x14ac:dyDescent="0.25">
      <c r="B38" t="s">
        <v>2203</v>
      </c>
      <c r="C38" t="s">
        <v>13</v>
      </c>
      <c r="D38">
        <v>1000</v>
      </c>
      <c r="E38">
        <v>1001</v>
      </c>
      <c r="F38">
        <v>0.1</v>
      </c>
      <c r="G38" t="s">
        <v>16</v>
      </c>
      <c r="H38" t="s">
        <v>14</v>
      </c>
      <c r="I38" t="s">
        <v>151</v>
      </c>
      <c r="J38" t="s">
        <v>151</v>
      </c>
      <c r="K38" t="s">
        <v>151</v>
      </c>
      <c r="L38">
        <v>50.21</v>
      </c>
      <c r="M38">
        <v>3.8072000000000002E-2</v>
      </c>
      <c r="N38">
        <v>49.940999999999995</v>
      </c>
      <c r="O38">
        <v>3.7448000000000002E-2</v>
      </c>
    </row>
    <row r="39" spans="2:15" x14ac:dyDescent="0.25">
      <c r="B39" t="s">
        <v>2204</v>
      </c>
      <c r="C39" t="s">
        <v>13</v>
      </c>
      <c r="D39">
        <v>1000</v>
      </c>
      <c r="E39">
        <v>1001</v>
      </c>
      <c r="F39">
        <v>1</v>
      </c>
      <c r="G39" t="s">
        <v>16</v>
      </c>
      <c r="H39" t="s">
        <v>14</v>
      </c>
      <c r="I39" t="s">
        <v>151</v>
      </c>
      <c r="J39" t="s">
        <v>151</v>
      </c>
      <c r="K39" t="s">
        <v>151</v>
      </c>
      <c r="L39">
        <v>578.9</v>
      </c>
      <c r="M39">
        <v>5.3112000000000003E-3</v>
      </c>
      <c r="N39">
        <v>578.86</v>
      </c>
      <c r="O39">
        <v>4.8152999999999998E-3</v>
      </c>
    </row>
    <row r="40" spans="2:15" x14ac:dyDescent="0.25">
      <c r="B40" t="s">
        <v>2205</v>
      </c>
      <c r="C40" t="s">
        <v>13</v>
      </c>
      <c r="D40">
        <v>1000</v>
      </c>
      <c r="E40">
        <v>1001</v>
      </c>
      <c r="F40">
        <v>10</v>
      </c>
      <c r="G40" t="s">
        <v>16</v>
      </c>
      <c r="H40" t="s">
        <v>14</v>
      </c>
      <c r="I40" t="s">
        <v>151</v>
      </c>
      <c r="J40" t="s">
        <v>151</v>
      </c>
      <c r="K40" t="s">
        <v>151</v>
      </c>
      <c r="L40">
        <v>5799.9000000000005</v>
      </c>
      <c r="M40">
        <v>6.8362000000000002E-4</v>
      </c>
      <c r="N40">
        <v>5799.9000000000005</v>
      </c>
      <c r="O40">
        <v>4.8322000000000003E-4</v>
      </c>
    </row>
    <row r="41" spans="2:15" x14ac:dyDescent="0.25">
      <c r="B41" t="s">
        <v>664</v>
      </c>
      <c r="C41" t="s">
        <v>101</v>
      </c>
      <c r="D41">
        <v>0</v>
      </c>
      <c r="E41">
        <v>3.3000999999999999E-4</v>
      </c>
      <c r="F41">
        <v>1.0000000000000001E-9</v>
      </c>
      <c r="G41" t="s">
        <v>24</v>
      </c>
      <c r="H41" t="s">
        <v>22</v>
      </c>
      <c r="I41" t="s">
        <v>151</v>
      </c>
      <c r="J41" t="s">
        <v>151</v>
      </c>
      <c r="K41" t="s">
        <v>151</v>
      </c>
      <c r="L41">
        <v>2.4E-2</v>
      </c>
      <c r="M41">
        <v>180</v>
      </c>
      <c r="N41">
        <v>2.3106999999999999E-2</v>
      </c>
      <c r="O41">
        <v>175.06</v>
      </c>
    </row>
    <row r="42" spans="2:15" x14ac:dyDescent="0.25">
      <c r="B42" t="s">
        <v>665</v>
      </c>
      <c r="C42" t="s">
        <v>101</v>
      </c>
      <c r="D42">
        <v>0</v>
      </c>
      <c r="E42">
        <v>3.3000999999999999E-4</v>
      </c>
      <c r="F42">
        <v>1E-8</v>
      </c>
      <c r="G42" t="s">
        <v>24</v>
      </c>
      <c r="H42" t="s">
        <v>22</v>
      </c>
      <c r="I42" t="s">
        <v>151</v>
      </c>
      <c r="J42" t="s">
        <v>151</v>
      </c>
      <c r="K42" t="s">
        <v>151</v>
      </c>
      <c r="L42">
        <v>2.4E-2</v>
      </c>
      <c r="M42">
        <v>173.53</v>
      </c>
      <c r="N42">
        <v>2.3814000000000002E-2</v>
      </c>
      <c r="O42">
        <v>173.54</v>
      </c>
    </row>
    <row r="43" spans="2:15" x14ac:dyDescent="0.25">
      <c r="B43" t="s">
        <v>666</v>
      </c>
      <c r="C43" t="s">
        <v>101</v>
      </c>
      <c r="D43">
        <v>0</v>
      </c>
      <c r="E43">
        <v>3.3000999999999999E-4</v>
      </c>
      <c r="F43">
        <v>9.9999999999999995E-8</v>
      </c>
      <c r="G43" t="s">
        <v>24</v>
      </c>
      <c r="H43" t="s">
        <v>22</v>
      </c>
      <c r="I43" t="s">
        <v>151</v>
      </c>
      <c r="J43" t="s">
        <v>151</v>
      </c>
      <c r="K43" t="s">
        <v>151</v>
      </c>
      <c r="L43">
        <v>6.2453000000000002E-2</v>
      </c>
      <c r="M43">
        <v>112.75</v>
      </c>
      <c r="N43">
        <v>6.2384000000000002E-2</v>
      </c>
      <c r="O43">
        <v>112.54</v>
      </c>
    </row>
    <row r="44" spans="2:15" x14ac:dyDescent="0.25">
      <c r="B44" t="s">
        <v>667</v>
      </c>
      <c r="C44" t="s">
        <v>101</v>
      </c>
      <c r="D44">
        <v>0</v>
      </c>
      <c r="E44">
        <v>3.3000999999999999E-4</v>
      </c>
      <c r="F44">
        <v>9.9999999999999995E-7</v>
      </c>
      <c r="G44" t="s">
        <v>24</v>
      </c>
      <c r="H44" t="s">
        <v>22</v>
      </c>
      <c r="I44" t="s">
        <v>151</v>
      </c>
      <c r="J44" t="s">
        <v>151</v>
      </c>
      <c r="K44" t="s">
        <v>151</v>
      </c>
      <c r="L44">
        <v>0.58048</v>
      </c>
      <c r="M44">
        <v>15.83</v>
      </c>
      <c r="N44">
        <v>0.58044999999999991</v>
      </c>
      <c r="O44">
        <v>15.636999999999999</v>
      </c>
    </row>
    <row r="45" spans="2:15" x14ac:dyDescent="0.25">
      <c r="B45" t="s">
        <v>663</v>
      </c>
      <c r="C45" t="s">
        <v>101</v>
      </c>
      <c r="D45">
        <v>0</v>
      </c>
      <c r="E45">
        <v>3.3000999999999999E-4</v>
      </c>
      <c r="F45">
        <v>9.9999999999999991E-6</v>
      </c>
      <c r="G45" t="s">
        <v>24</v>
      </c>
      <c r="H45" t="s">
        <v>22</v>
      </c>
      <c r="I45" t="s">
        <v>151</v>
      </c>
      <c r="J45" t="s">
        <v>151</v>
      </c>
      <c r="K45" t="s">
        <v>151</v>
      </c>
      <c r="L45">
        <v>5.8000999999999996</v>
      </c>
      <c r="M45">
        <v>1.6501000000000001</v>
      </c>
      <c r="N45">
        <v>5.8000999999999996</v>
      </c>
      <c r="O45">
        <v>1.5717999999999999</v>
      </c>
    </row>
    <row r="46" spans="2:15" x14ac:dyDescent="0.25">
      <c r="B46" t="s">
        <v>668</v>
      </c>
      <c r="C46" t="s">
        <v>101</v>
      </c>
      <c r="D46">
        <v>0</v>
      </c>
      <c r="E46">
        <v>3.3000999999999999E-4</v>
      </c>
      <c r="F46">
        <v>9.9999999999999991E-5</v>
      </c>
      <c r="G46" t="s">
        <v>24</v>
      </c>
      <c r="H46" t="s">
        <v>22</v>
      </c>
      <c r="I46" t="s">
        <v>151</v>
      </c>
      <c r="J46" t="s">
        <v>151</v>
      </c>
      <c r="K46" t="s">
        <v>151</v>
      </c>
      <c r="L46">
        <v>58</v>
      </c>
      <c r="M46">
        <v>0.18851999999999999</v>
      </c>
      <c r="N46">
        <v>58</v>
      </c>
      <c r="O46">
        <v>0.15719</v>
      </c>
    </row>
    <row r="47" spans="2:15" x14ac:dyDescent="0.25">
      <c r="B47" t="s">
        <v>1612</v>
      </c>
      <c r="C47" t="s">
        <v>101</v>
      </c>
      <c r="D47">
        <v>0</v>
      </c>
      <c r="E47">
        <v>3.3000999999999999E-4</v>
      </c>
      <c r="F47">
        <v>1E-3</v>
      </c>
      <c r="G47" t="s">
        <v>24</v>
      </c>
      <c r="H47" t="s">
        <v>22</v>
      </c>
      <c r="I47" t="s">
        <v>151</v>
      </c>
      <c r="J47" t="s">
        <v>151</v>
      </c>
      <c r="K47" t="s">
        <v>151</v>
      </c>
      <c r="L47">
        <v>580</v>
      </c>
      <c r="M47">
        <v>2.8251999999999999E-2</v>
      </c>
      <c r="N47">
        <v>580</v>
      </c>
      <c r="O47">
        <v>1.5719E-2</v>
      </c>
    </row>
    <row r="48" spans="2:15" x14ac:dyDescent="0.25">
      <c r="B48" t="s">
        <v>1613</v>
      </c>
      <c r="C48" t="s">
        <v>101</v>
      </c>
      <c r="D48">
        <v>0</v>
      </c>
      <c r="E48">
        <v>3.3000999999999999E-4</v>
      </c>
      <c r="F48">
        <v>0.01</v>
      </c>
      <c r="G48" t="s">
        <v>24</v>
      </c>
      <c r="H48" t="s">
        <v>23</v>
      </c>
      <c r="I48" t="s">
        <v>151</v>
      </c>
      <c r="J48" t="s">
        <v>151</v>
      </c>
      <c r="K48" t="s">
        <v>151</v>
      </c>
      <c r="L48">
        <v>5.8</v>
      </c>
      <c r="M48">
        <v>6.5851000000000007E-6</v>
      </c>
      <c r="N48">
        <v>5.8</v>
      </c>
      <c r="O48">
        <v>1.5718999999999999E-6</v>
      </c>
    </row>
    <row r="49" spans="2:15" x14ac:dyDescent="0.25">
      <c r="B49" t="s">
        <v>1614</v>
      </c>
      <c r="C49" t="s">
        <v>101</v>
      </c>
      <c r="D49">
        <v>0</v>
      </c>
      <c r="E49">
        <v>3.3000999999999999E-4</v>
      </c>
      <c r="F49">
        <v>9.9999999999999992E-2</v>
      </c>
      <c r="G49" t="s">
        <v>24</v>
      </c>
      <c r="H49" t="s">
        <v>23</v>
      </c>
      <c r="I49" t="s">
        <v>151</v>
      </c>
      <c r="J49" t="s">
        <v>151</v>
      </c>
      <c r="K49" t="s">
        <v>151</v>
      </c>
      <c r="L49">
        <v>58</v>
      </c>
      <c r="M49">
        <v>2.1625E-6</v>
      </c>
      <c r="N49">
        <v>58</v>
      </c>
      <c r="O49">
        <v>1.572E-7</v>
      </c>
    </row>
    <row r="50" spans="2:15" x14ac:dyDescent="0.25">
      <c r="B50" t="s">
        <v>669</v>
      </c>
      <c r="C50" t="s">
        <v>101</v>
      </c>
      <c r="D50">
        <v>3.3E-4</v>
      </c>
      <c r="E50">
        <v>3.3001000000000003E-3</v>
      </c>
      <c r="F50">
        <v>1E-8</v>
      </c>
      <c r="G50" t="s">
        <v>24</v>
      </c>
      <c r="H50" t="s">
        <v>22</v>
      </c>
      <c r="I50" t="s">
        <v>151</v>
      </c>
      <c r="J50" t="s">
        <v>151</v>
      </c>
      <c r="K50" t="s">
        <v>151</v>
      </c>
      <c r="L50">
        <v>6.8000000000000005E-2</v>
      </c>
      <c r="M50">
        <v>150</v>
      </c>
      <c r="N50">
        <v>5.7598000000000003E-2</v>
      </c>
      <c r="O50">
        <v>152.88999999999999</v>
      </c>
    </row>
    <row r="51" spans="2:15" x14ac:dyDescent="0.25">
      <c r="B51" t="s">
        <v>670</v>
      </c>
      <c r="C51" t="s">
        <v>101</v>
      </c>
      <c r="D51">
        <v>3.3E-4</v>
      </c>
      <c r="E51">
        <v>3.3001000000000003E-3</v>
      </c>
      <c r="F51">
        <v>1.0000000000000001E-7</v>
      </c>
      <c r="G51" t="s">
        <v>24</v>
      </c>
      <c r="H51" t="s">
        <v>22</v>
      </c>
      <c r="I51" t="s">
        <v>151</v>
      </c>
      <c r="J51" t="s">
        <v>151</v>
      </c>
      <c r="K51" t="s">
        <v>151</v>
      </c>
      <c r="L51">
        <v>7.6187000000000005E-2</v>
      </c>
      <c r="M51">
        <v>148.47</v>
      </c>
      <c r="N51">
        <v>7.3319999999999996E-2</v>
      </c>
      <c r="O51">
        <v>149.02000000000001</v>
      </c>
    </row>
    <row r="52" spans="2:15" x14ac:dyDescent="0.25">
      <c r="B52" t="s">
        <v>671</v>
      </c>
      <c r="C52" t="s">
        <v>101</v>
      </c>
      <c r="D52">
        <v>3.3E-4</v>
      </c>
      <c r="E52">
        <v>3.3001000000000003E-3</v>
      </c>
      <c r="F52">
        <v>9.9999999999999995E-7</v>
      </c>
      <c r="G52" t="s">
        <v>24</v>
      </c>
      <c r="H52" t="s">
        <v>22</v>
      </c>
      <c r="I52" t="s">
        <v>151</v>
      </c>
      <c r="J52" t="s">
        <v>151</v>
      </c>
      <c r="K52" t="s">
        <v>151</v>
      </c>
      <c r="L52">
        <v>0.56791999999999998</v>
      </c>
      <c r="M52">
        <v>73.551000000000002</v>
      </c>
      <c r="N52">
        <v>0.56575999999999993</v>
      </c>
      <c r="O52">
        <v>73.311999999999998</v>
      </c>
    </row>
    <row r="53" spans="2:15" x14ac:dyDescent="0.25">
      <c r="B53" t="s">
        <v>672</v>
      </c>
      <c r="C53" t="s">
        <v>101</v>
      </c>
      <c r="D53">
        <v>3.3E-4</v>
      </c>
      <c r="E53">
        <v>3.3001000000000003E-3</v>
      </c>
      <c r="F53">
        <v>1.0000000000000001E-5</v>
      </c>
      <c r="G53" t="s">
        <v>24</v>
      </c>
      <c r="H53" t="s">
        <v>22</v>
      </c>
      <c r="I53" t="s">
        <v>151</v>
      </c>
      <c r="J53" t="s">
        <v>151</v>
      </c>
      <c r="K53" t="s">
        <v>151</v>
      </c>
      <c r="L53">
        <v>5.7988999999999997</v>
      </c>
      <c r="M53">
        <v>9.0556999999999999</v>
      </c>
      <c r="N53">
        <v>5.7980999999999998</v>
      </c>
      <c r="O53">
        <v>8.8115999999999985</v>
      </c>
    </row>
    <row r="54" spans="2:15" x14ac:dyDescent="0.25">
      <c r="B54" t="s">
        <v>673</v>
      </c>
      <c r="C54" t="s">
        <v>101</v>
      </c>
      <c r="D54">
        <v>3.3E-4</v>
      </c>
      <c r="E54">
        <v>3.3001000000000003E-3</v>
      </c>
      <c r="F54">
        <v>1E-4</v>
      </c>
      <c r="G54" t="s">
        <v>24</v>
      </c>
      <c r="H54" t="s">
        <v>22</v>
      </c>
      <c r="I54" t="s">
        <v>151</v>
      </c>
      <c r="J54" t="s">
        <v>151</v>
      </c>
      <c r="K54" t="s">
        <v>151</v>
      </c>
      <c r="L54">
        <v>58</v>
      </c>
      <c r="M54">
        <v>0.98192000000000002</v>
      </c>
      <c r="N54">
        <v>58</v>
      </c>
      <c r="O54">
        <v>0.88327999999999995</v>
      </c>
    </row>
    <row r="55" spans="2:15" x14ac:dyDescent="0.25">
      <c r="B55" t="s">
        <v>674</v>
      </c>
      <c r="C55" t="s">
        <v>101</v>
      </c>
      <c r="D55">
        <v>3.3E-3</v>
      </c>
      <c r="E55">
        <v>3.3000999999999996E-2</v>
      </c>
      <c r="F55">
        <v>1.0000000000000001E-7</v>
      </c>
      <c r="G55" t="s">
        <v>24</v>
      </c>
      <c r="H55" t="s">
        <v>22</v>
      </c>
      <c r="I55" t="s">
        <v>151</v>
      </c>
      <c r="J55" t="s">
        <v>151</v>
      </c>
      <c r="K55" t="s">
        <v>151</v>
      </c>
      <c r="L55">
        <v>0.21000000000000002</v>
      </c>
      <c r="M55">
        <v>150</v>
      </c>
      <c r="N55">
        <v>0.20100000000000001</v>
      </c>
      <c r="O55">
        <v>145.79</v>
      </c>
    </row>
    <row r="56" spans="2:15" x14ac:dyDescent="0.25">
      <c r="B56" t="s">
        <v>675</v>
      </c>
      <c r="C56" t="s">
        <v>101</v>
      </c>
      <c r="D56">
        <v>3.3E-3</v>
      </c>
      <c r="E56">
        <v>3.3000999999999996E-2</v>
      </c>
      <c r="F56">
        <v>9.9999999999999995E-7</v>
      </c>
      <c r="G56" t="s">
        <v>24</v>
      </c>
      <c r="H56" t="s">
        <v>22</v>
      </c>
      <c r="I56" t="s">
        <v>151</v>
      </c>
      <c r="J56" t="s">
        <v>151</v>
      </c>
      <c r="K56" t="s">
        <v>151</v>
      </c>
      <c r="L56">
        <v>0.44201000000000001</v>
      </c>
      <c r="M56">
        <v>139.58000000000001</v>
      </c>
      <c r="N56">
        <v>0.43215999999999999</v>
      </c>
      <c r="O56">
        <v>139.79</v>
      </c>
    </row>
    <row r="57" spans="2:15" x14ac:dyDescent="0.25">
      <c r="B57" t="s">
        <v>676</v>
      </c>
      <c r="C57" t="s">
        <v>101</v>
      </c>
      <c r="D57">
        <v>3.3E-3</v>
      </c>
      <c r="E57">
        <v>3.3000999999999996E-2</v>
      </c>
      <c r="F57">
        <v>1.0000000000000001E-5</v>
      </c>
      <c r="G57" t="s">
        <v>24</v>
      </c>
      <c r="H57" t="s">
        <v>22</v>
      </c>
      <c r="I57" t="s">
        <v>151</v>
      </c>
      <c r="J57" t="s">
        <v>151</v>
      </c>
      <c r="K57" t="s">
        <v>151</v>
      </c>
      <c r="L57">
        <v>5.6421999999999999</v>
      </c>
      <c r="M57">
        <v>61.544000000000004</v>
      </c>
      <c r="N57">
        <v>5.6368999999999998</v>
      </c>
      <c r="O57">
        <v>61.47</v>
      </c>
    </row>
    <row r="58" spans="2:15" x14ac:dyDescent="0.25">
      <c r="B58" t="s">
        <v>677</v>
      </c>
      <c r="C58" t="s">
        <v>101</v>
      </c>
      <c r="D58">
        <v>3.3E-3</v>
      </c>
      <c r="E58">
        <v>3.3000999999999996E-2</v>
      </c>
      <c r="F58">
        <v>1E-4</v>
      </c>
      <c r="G58" t="s">
        <v>24</v>
      </c>
      <c r="H58" t="s">
        <v>22</v>
      </c>
      <c r="I58" t="s">
        <v>151</v>
      </c>
      <c r="J58" t="s">
        <v>151</v>
      </c>
      <c r="K58" t="s">
        <v>151</v>
      </c>
      <c r="L58">
        <v>57.982999999999997</v>
      </c>
      <c r="M58">
        <v>7.2053000000000003</v>
      </c>
      <c r="N58">
        <v>57.980999999999995</v>
      </c>
      <c r="O58">
        <v>7.1429999999999998</v>
      </c>
    </row>
    <row r="59" spans="2:15" x14ac:dyDescent="0.25">
      <c r="B59" t="s">
        <v>678</v>
      </c>
      <c r="C59" t="s">
        <v>101</v>
      </c>
      <c r="D59">
        <v>3.3E-3</v>
      </c>
      <c r="E59">
        <v>3.3000999999999996E-2</v>
      </c>
      <c r="F59">
        <v>1E-3</v>
      </c>
      <c r="G59" t="s">
        <v>24</v>
      </c>
      <c r="H59" t="s">
        <v>22</v>
      </c>
      <c r="I59" t="s">
        <v>151</v>
      </c>
      <c r="J59" t="s">
        <v>151</v>
      </c>
      <c r="K59" t="s">
        <v>151</v>
      </c>
      <c r="L59">
        <v>580</v>
      </c>
      <c r="M59">
        <v>0.74076000000000009</v>
      </c>
      <c r="N59">
        <v>580</v>
      </c>
      <c r="O59">
        <v>0.71564000000000005</v>
      </c>
    </row>
    <row r="60" spans="2:15" x14ac:dyDescent="0.25">
      <c r="B60" t="s">
        <v>679</v>
      </c>
      <c r="C60" t="s">
        <v>101</v>
      </c>
      <c r="D60">
        <v>3.3000000000000002E-2</v>
      </c>
      <c r="E60">
        <v>0.33000999999999997</v>
      </c>
      <c r="F60">
        <v>9.9999999999999995E-7</v>
      </c>
      <c r="G60" t="s">
        <v>24</v>
      </c>
      <c r="H60" t="s">
        <v>22</v>
      </c>
      <c r="I60" t="s">
        <v>151</v>
      </c>
      <c r="J60" t="s">
        <v>151</v>
      </c>
      <c r="K60" t="s">
        <v>151</v>
      </c>
      <c r="L60">
        <v>3</v>
      </c>
      <c r="M60">
        <v>120</v>
      </c>
      <c r="N60">
        <v>2.9413999999999998</v>
      </c>
      <c r="O60">
        <v>115.33</v>
      </c>
    </row>
    <row r="61" spans="2:15" x14ac:dyDescent="0.25">
      <c r="B61" t="s">
        <v>680</v>
      </c>
      <c r="C61" t="s">
        <v>101</v>
      </c>
      <c r="D61">
        <v>3.3000000000000002E-2</v>
      </c>
      <c r="E61">
        <v>0.33000999999999997</v>
      </c>
      <c r="F61">
        <v>1.0000000000000001E-5</v>
      </c>
      <c r="G61" t="s">
        <v>24</v>
      </c>
      <c r="H61" t="s">
        <v>22</v>
      </c>
      <c r="I61" t="s">
        <v>151</v>
      </c>
      <c r="J61" t="s">
        <v>151</v>
      </c>
      <c r="K61" t="s">
        <v>151</v>
      </c>
      <c r="L61">
        <v>5.2852999999999994</v>
      </c>
      <c r="M61">
        <v>109.47999999999999</v>
      </c>
      <c r="N61">
        <v>5.266</v>
      </c>
      <c r="O61">
        <v>109.50999999999999</v>
      </c>
    </row>
    <row r="62" spans="2:15" x14ac:dyDescent="0.25">
      <c r="B62" t="s">
        <v>681</v>
      </c>
      <c r="C62" t="s">
        <v>101</v>
      </c>
      <c r="D62">
        <v>3.3000000000000002E-2</v>
      </c>
      <c r="E62">
        <v>0.33000999999999997</v>
      </c>
      <c r="F62">
        <v>1E-4</v>
      </c>
      <c r="G62" t="s">
        <v>24</v>
      </c>
      <c r="H62" t="s">
        <v>22</v>
      </c>
      <c r="I62" t="s">
        <v>151</v>
      </c>
      <c r="J62" t="s">
        <v>151</v>
      </c>
      <c r="K62" t="s">
        <v>151</v>
      </c>
      <c r="L62">
        <v>56.994999999999997</v>
      </c>
      <c r="M62">
        <v>42.585000000000001</v>
      </c>
      <c r="N62">
        <v>56.983999999999995</v>
      </c>
      <c r="O62">
        <v>42.551000000000002</v>
      </c>
    </row>
    <row r="63" spans="2:15" x14ac:dyDescent="0.25">
      <c r="B63" t="s">
        <v>682</v>
      </c>
      <c r="C63" t="s">
        <v>101</v>
      </c>
      <c r="D63">
        <v>3.3000000000000002E-2</v>
      </c>
      <c r="E63">
        <v>0.33000999999999997</v>
      </c>
      <c r="F63">
        <v>1E-3</v>
      </c>
      <c r="G63" t="s">
        <v>24</v>
      </c>
      <c r="H63" t="s">
        <v>22</v>
      </c>
      <c r="I63" t="s">
        <v>151</v>
      </c>
      <c r="J63" t="s">
        <v>151</v>
      </c>
      <c r="K63" t="s">
        <v>151</v>
      </c>
      <c r="L63">
        <v>579.89</v>
      </c>
      <c r="M63">
        <v>4.7609999999999992</v>
      </c>
      <c r="N63">
        <v>579.88</v>
      </c>
      <c r="O63">
        <v>4.7410999999999994</v>
      </c>
    </row>
    <row r="64" spans="2:15" x14ac:dyDescent="0.25">
      <c r="B64" t="s">
        <v>683</v>
      </c>
      <c r="C64" t="s">
        <v>101</v>
      </c>
      <c r="D64">
        <v>3.3000000000000002E-2</v>
      </c>
      <c r="E64">
        <v>0.33000999999999997</v>
      </c>
      <c r="F64">
        <v>0.01</v>
      </c>
      <c r="G64" t="s">
        <v>24</v>
      </c>
      <c r="H64" t="s">
        <v>22</v>
      </c>
      <c r="I64" t="s">
        <v>151</v>
      </c>
      <c r="J64" t="s">
        <v>151</v>
      </c>
      <c r="K64" t="s">
        <v>151</v>
      </c>
      <c r="L64">
        <v>5800</v>
      </c>
      <c r="M64">
        <v>0.48270000000000002</v>
      </c>
      <c r="N64">
        <v>5800</v>
      </c>
      <c r="O64">
        <v>0.47470999999999997</v>
      </c>
    </row>
    <row r="65" spans="2:15" x14ac:dyDescent="0.25">
      <c r="B65" t="s">
        <v>180</v>
      </c>
      <c r="C65" t="s">
        <v>101</v>
      </c>
      <c r="D65">
        <v>0.33</v>
      </c>
      <c r="E65">
        <v>3.0001000000000002</v>
      </c>
      <c r="F65">
        <v>1.0000000000000001E-5</v>
      </c>
      <c r="G65" t="s">
        <v>24</v>
      </c>
      <c r="H65" t="s">
        <v>23</v>
      </c>
      <c r="I65" t="s">
        <v>151</v>
      </c>
      <c r="J65" t="s">
        <v>151</v>
      </c>
      <c r="K65" t="s">
        <v>151</v>
      </c>
      <c r="L65">
        <v>5.2000000000000005E-2</v>
      </c>
      <c r="M65">
        <v>0.44</v>
      </c>
      <c r="N65">
        <v>5.1000000000000004E-2</v>
      </c>
      <c r="O65">
        <v>0.43873000000000001</v>
      </c>
    </row>
    <row r="66" spans="2:15" x14ac:dyDescent="0.25">
      <c r="B66" t="s">
        <v>181</v>
      </c>
      <c r="C66" t="s">
        <v>101</v>
      </c>
      <c r="D66">
        <v>0.33</v>
      </c>
      <c r="E66">
        <v>3.0001000000000002</v>
      </c>
      <c r="F66">
        <v>1E-4</v>
      </c>
      <c r="G66" t="s">
        <v>24</v>
      </c>
      <c r="H66" t="s">
        <v>23</v>
      </c>
      <c r="I66" t="s">
        <v>151</v>
      </c>
      <c r="J66" t="s">
        <v>151</v>
      </c>
      <c r="K66" t="s">
        <v>151</v>
      </c>
      <c r="L66">
        <v>6.0248999999999997E-2</v>
      </c>
      <c r="M66">
        <v>0.43613999999999997</v>
      </c>
      <c r="N66">
        <v>6.0204000000000001E-2</v>
      </c>
      <c r="O66">
        <v>0.43607000000000001</v>
      </c>
    </row>
    <row r="67" spans="2:15" x14ac:dyDescent="0.25">
      <c r="B67" t="s">
        <v>182</v>
      </c>
      <c r="C67" t="s">
        <v>101</v>
      </c>
      <c r="D67">
        <v>0.33</v>
      </c>
      <c r="E67">
        <v>3.0001000000000002</v>
      </c>
      <c r="F67">
        <v>1E-3</v>
      </c>
      <c r="G67" t="s">
        <v>24</v>
      </c>
      <c r="H67" t="s">
        <v>23</v>
      </c>
      <c r="I67" t="s">
        <v>151</v>
      </c>
      <c r="J67" t="s">
        <v>151</v>
      </c>
      <c r="K67" t="s">
        <v>151</v>
      </c>
      <c r="L67">
        <v>0.50420999999999994</v>
      </c>
      <c r="M67">
        <v>0.32729000000000003</v>
      </c>
      <c r="N67">
        <v>0.50424000000000002</v>
      </c>
      <c r="O67">
        <v>0.32695999999999997</v>
      </c>
    </row>
    <row r="68" spans="2:15" x14ac:dyDescent="0.25">
      <c r="B68" t="s">
        <v>183</v>
      </c>
      <c r="C68" t="s">
        <v>101</v>
      </c>
      <c r="D68">
        <v>0.33</v>
      </c>
      <c r="E68">
        <v>3.0001000000000002</v>
      </c>
      <c r="F68">
        <v>0.01</v>
      </c>
      <c r="G68" t="s">
        <v>24</v>
      </c>
      <c r="H68" t="s">
        <v>23</v>
      </c>
      <c r="I68" t="s">
        <v>151</v>
      </c>
      <c r="J68" t="s">
        <v>151</v>
      </c>
      <c r="K68" t="s">
        <v>151</v>
      </c>
      <c r="L68">
        <v>5.7839999999999998</v>
      </c>
      <c r="M68">
        <v>5.8643000000000001E-2</v>
      </c>
      <c r="N68">
        <v>5.7841000000000005</v>
      </c>
      <c r="O68">
        <v>5.8299000000000004E-2</v>
      </c>
    </row>
    <row r="69" spans="2:15" x14ac:dyDescent="0.25">
      <c r="B69" t="s">
        <v>184</v>
      </c>
      <c r="C69" t="s">
        <v>101</v>
      </c>
      <c r="D69">
        <v>0.33</v>
      </c>
      <c r="E69">
        <v>3.0001000000000002</v>
      </c>
      <c r="F69">
        <v>0.1</v>
      </c>
      <c r="G69" t="s">
        <v>24</v>
      </c>
      <c r="H69" t="s">
        <v>23</v>
      </c>
      <c r="I69" t="s">
        <v>151</v>
      </c>
      <c r="J69" t="s">
        <v>151</v>
      </c>
      <c r="K69" t="s">
        <v>151</v>
      </c>
      <c r="L69">
        <v>57.998000000000005</v>
      </c>
      <c r="M69">
        <v>6.0523E-3</v>
      </c>
      <c r="N69">
        <v>57.998000000000005</v>
      </c>
      <c r="O69">
        <v>5.9105999999999994E-3</v>
      </c>
    </row>
    <row r="70" spans="2:15" x14ac:dyDescent="0.25">
      <c r="B70" t="s">
        <v>185</v>
      </c>
      <c r="C70" t="s">
        <v>101</v>
      </c>
      <c r="D70">
        <v>3</v>
      </c>
      <c r="E70">
        <v>11.000999999999999</v>
      </c>
      <c r="F70">
        <v>1E-4</v>
      </c>
      <c r="G70" t="s">
        <v>24</v>
      </c>
      <c r="H70" t="s">
        <v>23</v>
      </c>
      <c r="I70" t="s">
        <v>151</v>
      </c>
      <c r="J70" t="s">
        <v>151</v>
      </c>
      <c r="K70" t="s">
        <v>151</v>
      </c>
      <c r="L70">
        <v>-2.4E-2</v>
      </c>
      <c r="M70">
        <v>0.92</v>
      </c>
      <c r="N70">
        <v>-2.4618999999999999E-2</v>
      </c>
      <c r="O70">
        <v>0.91522999999999999</v>
      </c>
    </row>
    <row r="71" spans="2:15" x14ac:dyDescent="0.25">
      <c r="B71" t="s">
        <v>186</v>
      </c>
      <c r="C71" t="s">
        <v>101</v>
      </c>
      <c r="D71">
        <v>3</v>
      </c>
      <c r="E71">
        <v>11.000999999999999</v>
      </c>
      <c r="F71">
        <v>1E-3</v>
      </c>
      <c r="G71" t="s">
        <v>24</v>
      </c>
      <c r="H71" t="s">
        <v>23</v>
      </c>
      <c r="I71" t="s">
        <v>151</v>
      </c>
      <c r="J71" t="s">
        <v>151</v>
      </c>
      <c r="K71" t="s">
        <v>151</v>
      </c>
      <c r="L71">
        <v>5.5271000000000001E-2</v>
      </c>
      <c r="M71">
        <v>0.90973000000000004</v>
      </c>
      <c r="N71">
        <v>5.2344000000000002E-2</v>
      </c>
      <c r="O71">
        <v>0.90973999999999999</v>
      </c>
    </row>
    <row r="72" spans="2:15" x14ac:dyDescent="0.25">
      <c r="B72" t="s">
        <v>187</v>
      </c>
      <c r="C72" t="s">
        <v>101</v>
      </c>
      <c r="D72">
        <v>3</v>
      </c>
      <c r="E72">
        <v>11.000999999999999</v>
      </c>
      <c r="F72">
        <v>0.01</v>
      </c>
      <c r="G72" t="s">
        <v>24</v>
      </c>
      <c r="H72" t="s">
        <v>23</v>
      </c>
      <c r="I72" t="s">
        <v>151</v>
      </c>
      <c r="J72" t="s">
        <v>151</v>
      </c>
      <c r="K72" t="s">
        <v>151</v>
      </c>
      <c r="L72">
        <v>4.4628999999999994</v>
      </c>
      <c r="M72">
        <v>0.64946999999999999</v>
      </c>
      <c r="N72">
        <v>4.4596999999999998</v>
      </c>
      <c r="O72">
        <v>0.64886999999999995</v>
      </c>
    </row>
    <row r="73" spans="2:15" x14ac:dyDescent="0.25">
      <c r="B73" t="s">
        <v>188</v>
      </c>
      <c r="C73" t="s">
        <v>101</v>
      </c>
      <c r="D73">
        <v>3</v>
      </c>
      <c r="E73">
        <v>11.000999999999999</v>
      </c>
      <c r="F73">
        <v>0.1</v>
      </c>
      <c r="G73" t="s">
        <v>24</v>
      </c>
      <c r="H73" t="s">
        <v>23</v>
      </c>
      <c r="I73" t="s">
        <v>151</v>
      </c>
      <c r="J73" t="s">
        <v>151</v>
      </c>
      <c r="K73" t="s">
        <v>151</v>
      </c>
      <c r="L73">
        <v>57.763999999999996</v>
      </c>
      <c r="M73">
        <v>0.10059999999999999</v>
      </c>
      <c r="N73">
        <v>57.763999999999996</v>
      </c>
      <c r="O73">
        <v>9.9908999999999998E-2</v>
      </c>
    </row>
    <row r="74" spans="2:15" x14ac:dyDescent="0.25">
      <c r="B74" t="s">
        <v>189</v>
      </c>
      <c r="C74" t="s">
        <v>101</v>
      </c>
      <c r="D74">
        <v>11</v>
      </c>
      <c r="E74">
        <v>20.5</v>
      </c>
      <c r="F74">
        <v>1E-4</v>
      </c>
      <c r="G74" t="s">
        <v>24</v>
      </c>
      <c r="H74" t="s">
        <v>23</v>
      </c>
      <c r="I74" t="s">
        <v>151</v>
      </c>
      <c r="J74" t="s">
        <v>151</v>
      </c>
      <c r="K74" t="s">
        <v>151</v>
      </c>
      <c r="L74">
        <v>2.7</v>
      </c>
      <c r="M74">
        <v>1.1000000000000001</v>
      </c>
      <c r="N74">
        <v>2.6473</v>
      </c>
      <c r="O74">
        <v>1.1008</v>
      </c>
    </row>
    <row r="75" spans="2:15" x14ac:dyDescent="0.25">
      <c r="B75" t="s">
        <v>190</v>
      </c>
      <c r="C75" t="s">
        <v>101</v>
      </c>
      <c r="D75">
        <v>11</v>
      </c>
      <c r="E75">
        <v>20.5</v>
      </c>
      <c r="F75">
        <v>1E-3</v>
      </c>
      <c r="G75" t="s">
        <v>24</v>
      </c>
      <c r="H75" t="s">
        <v>23</v>
      </c>
      <c r="I75" t="s">
        <v>151</v>
      </c>
      <c r="J75" t="s">
        <v>151</v>
      </c>
      <c r="K75" t="s">
        <v>151</v>
      </c>
      <c r="L75">
        <v>2.7</v>
      </c>
      <c r="M75">
        <v>1.1006</v>
      </c>
      <c r="N75">
        <v>2.6626000000000003</v>
      </c>
      <c r="O75">
        <v>1.1004</v>
      </c>
    </row>
    <row r="76" spans="2:15" x14ac:dyDescent="0.25">
      <c r="B76" t="s">
        <v>191</v>
      </c>
      <c r="C76" t="s">
        <v>101</v>
      </c>
      <c r="D76">
        <v>11</v>
      </c>
      <c r="E76">
        <v>20.5</v>
      </c>
      <c r="F76">
        <v>0.01</v>
      </c>
      <c r="G76" t="s">
        <v>24</v>
      </c>
      <c r="H76" t="s">
        <v>23</v>
      </c>
      <c r="I76" t="s">
        <v>151</v>
      </c>
      <c r="J76" t="s">
        <v>151</v>
      </c>
      <c r="K76" t="s">
        <v>151</v>
      </c>
      <c r="L76">
        <v>4.2515999999999998</v>
      </c>
      <c r="M76">
        <v>1.0555000000000001</v>
      </c>
      <c r="N76">
        <v>4.2550999999999997</v>
      </c>
      <c r="O76">
        <v>1.0545</v>
      </c>
    </row>
    <row r="77" spans="2:15" x14ac:dyDescent="0.25">
      <c r="B77" t="s">
        <v>192</v>
      </c>
      <c r="C77" t="s">
        <v>101</v>
      </c>
      <c r="D77">
        <v>11</v>
      </c>
      <c r="E77">
        <v>20.5</v>
      </c>
      <c r="F77">
        <v>0.1</v>
      </c>
      <c r="G77" t="s">
        <v>24</v>
      </c>
      <c r="H77" t="s">
        <v>23</v>
      </c>
      <c r="I77" t="s">
        <v>151</v>
      </c>
      <c r="J77" t="s">
        <v>151</v>
      </c>
      <c r="K77" t="s">
        <v>151</v>
      </c>
      <c r="L77">
        <v>55.899000000000001</v>
      </c>
      <c r="M77">
        <v>0.35962</v>
      </c>
      <c r="N77">
        <v>55.915999999999997</v>
      </c>
      <c r="O77">
        <v>0.35746</v>
      </c>
    </row>
    <row r="78" spans="2:15" x14ac:dyDescent="0.25">
      <c r="B78" t="s">
        <v>2206</v>
      </c>
      <c r="C78" t="s">
        <v>101</v>
      </c>
      <c r="D78">
        <v>20.5</v>
      </c>
      <c r="E78">
        <v>20.6</v>
      </c>
      <c r="F78">
        <v>1E-4</v>
      </c>
      <c r="G78" t="s">
        <v>24</v>
      </c>
      <c r="H78" t="s">
        <v>23</v>
      </c>
      <c r="I78" t="s">
        <v>151</v>
      </c>
      <c r="J78" t="s">
        <v>151</v>
      </c>
      <c r="K78" t="s">
        <v>151</v>
      </c>
      <c r="L78">
        <v>2.7</v>
      </c>
      <c r="M78">
        <v>1.1000000000000001</v>
      </c>
      <c r="N78">
        <v>2.6473</v>
      </c>
      <c r="O78">
        <v>1.1008</v>
      </c>
    </row>
    <row r="79" spans="2:15" x14ac:dyDescent="0.25">
      <c r="B79" t="s">
        <v>2207</v>
      </c>
      <c r="C79" t="s">
        <v>101</v>
      </c>
      <c r="D79">
        <v>20.5</v>
      </c>
      <c r="E79">
        <v>20.6</v>
      </c>
      <c r="F79">
        <v>1E-3</v>
      </c>
      <c r="G79" t="s">
        <v>24</v>
      </c>
      <c r="H79" t="s">
        <v>23</v>
      </c>
      <c r="I79" t="s">
        <v>151</v>
      </c>
      <c r="J79" t="s">
        <v>151</v>
      </c>
      <c r="K79" t="s">
        <v>151</v>
      </c>
      <c r="L79">
        <v>2.7</v>
      </c>
      <c r="M79">
        <v>1.1006</v>
      </c>
      <c r="N79">
        <v>2.6626000000000003</v>
      </c>
      <c r="O79">
        <v>1.1004</v>
      </c>
    </row>
    <row r="80" spans="2:15" x14ac:dyDescent="0.25">
      <c r="B80" t="s">
        <v>2208</v>
      </c>
      <c r="C80" t="s">
        <v>101</v>
      </c>
      <c r="D80">
        <v>20.5</v>
      </c>
      <c r="E80">
        <v>20.6</v>
      </c>
      <c r="F80">
        <v>0.01</v>
      </c>
      <c r="G80" t="s">
        <v>24</v>
      </c>
      <c r="H80" t="s">
        <v>23</v>
      </c>
      <c r="I80" t="s">
        <v>151</v>
      </c>
      <c r="J80" t="s">
        <v>151</v>
      </c>
      <c r="K80" t="s">
        <v>151</v>
      </c>
      <c r="L80">
        <v>4.2515999999999998</v>
      </c>
      <c r="M80">
        <v>1.0555000000000001</v>
      </c>
      <c r="N80">
        <v>4.2550999999999997</v>
      </c>
      <c r="O80">
        <v>1.0545</v>
      </c>
    </row>
    <row r="81" spans="2:15" x14ac:dyDescent="0.25">
      <c r="B81" t="s">
        <v>2209</v>
      </c>
      <c r="C81" t="s">
        <v>101</v>
      </c>
      <c r="D81">
        <v>20.5</v>
      </c>
      <c r="E81">
        <v>20.6</v>
      </c>
      <c r="F81">
        <v>0.1</v>
      </c>
      <c r="G81" t="s">
        <v>24</v>
      </c>
      <c r="H81" t="s">
        <v>23</v>
      </c>
      <c r="I81" t="s">
        <v>151</v>
      </c>
      <c r="J81" t="s">
        <v>151</v>
      </c>
      <c r="K81" t="s">
        <v>151</v>
      </c>
      <c r="L81">
        <v>55.899000000000001</v>
      </c>
      <c r="M81">
        <v>0.35962</v>
      </c>
      <c r="N81">
        <v>55.915999999999997</v>
      </c>
      <c r="O81">
        <v>0.35746</v>
      </c>
    </row>
    <row r="82" spans="2:15" x14ac:dyDescent="0.25">
      <c r="B82" t="s">
        <v>242</v>
      </c>
      <c r="C82" t="s">
        <v>136</v>
      </c>
      <c r="D82">
        <v>1</v>
      </c>
      <c r="E82">
        <v>11.000999999999999</v>
      </c>
      <c r="F82">
        <v>1E-4</v>
      </c>
      <c r="G82" t="s">
        <v>24</v>
      </c>
      <c r="H82" t="s">
        <v>23</v>
      </c>
      <c r="I82" t="s">
        <v>151</v>
      </c>
      <c r="J82" t="s">
        <v>151</v>
      </c>
      <c r="K82" t="s">
        <v>151</v>
      </c>
      <c r="L82">
        <v>8.2000000000000003E-2</v>
      </c>
      <c r="M82">
        <v>2</v>
      </c>
      <c r="N82">
        <v>8.0875000000000002E-2</v>
      </c>
      <c r="O82">
        <v>1.9946999999999999</v>
      </c>
    </row>
    <row r="83" spans="2:15" x14ac:dyDescent="0.25">
      <c r="B83" t="s">
        <v>243</v>
      </c>
      <c r="C83" t="s">
        <v>136</v>
      </c>
      <c r="D83">
        <v>1</v>
      </c>
      <c r="E83">
        <v>11.000999999999999</v>
      </c>
      <c r="F83">
        <v>1E-3</v>
      </c>
      <c r="G83" t="s">
        <v>24</v>
      </c>
      <c r="H83" t="s">
        <v>23</v>
      </c>
      <c r="I83" t="s">
        <v>151</v>
      </c>
      <c r="J83" t="s">
        <v>151</v>
      </c>
      <c r="K83" t="s">
        <v>151</v>
      </c>
      <c r="L83">
        <v>0.16836000000000001</v>
      </c>
      <c r="M83">
        <v>1.9875</v>
      </c>
      <c r="N83">
        <v>0.16627</v>
      </c>
      <c r="O83">
        <v>1.9876</v>
      </c>
    </row>
    <row r="84" spans="2:15" x14ac:dyDescent="0.25">
      <c r="B84" t="s">
        <v>244</v>
      </c>
      <c r="C84" t="s">
        <v>136</v>
      </c>
      <c r="D84">
        <v>1</v>
      </c>
      <c r="E84">
        <v>11.000999999999999</v>
      </c>
      <c r="F84">
        <v>0.01</v>
      </c>
      <c r="G84" t="s">
        <v>24</v>
      </c>
      <c r="H84" t="s">
        <v>23</v>
      </c>
      <c r="I84" t="s">
        <v>151</v>
      </c>
      <c r="J84" t="s">
        <v>151</v>
      </c>
      <c r="K84" t="s">
        <v>151</v>
      </c>
      <c r="L84">
        <v>4.4750999999999994</v>
      </c>
      <c r="M84">
        <v>1.6631</v>
      </c>
      <c r="N84">
        <v>4.4718</v>
      </c>
      <c r="O84">
        <v>1.6632</v>
      </c>
    </row>
    <row r="85" spans="2:15" x14ac:dyDescent="0.25">
      <c r="B85" t="s">
        <v>245</v>
      </c>
      <c r="C85" t="s">
        <v>136</v>
      </c>
      <c r="D85">
        <v>1</v>
      </c>
      <c r="E85">
        <v>11.000999999999999</v>
      </c>
      <c r="F85">
        <v>0.1</v>
      </c>
      <c r="G85" t="s">
        <v>24</v>
      </c>
      <c r="H85" t="s">
        <v>23</v>
      </c>
      <c r="I85" t="s">
        <v>151</v>
      </c>
      <c r="J85" t="s">
        <v>151</v>
      </c>
      <c r="K85" t="s">
        <v>151</v>
      </c>
      <c r="L85">
        <v>57.372</v>
      </c>
      <c r="M85">
        <v>0.40227000000000002</v>
      </c>
      <c r="N85">
        <v>57.370999999999995</v>
      </c>
      <c r="O85">
        <v>0.40201999999999999</v>
      </c>
    </row>
    <row r="86" spans="2:15" x14ac:dyDescent="0.25">
      <c r="B86" t="s">
        <v>246</v>
      </c>
      <c r="C86" t="s">
        <v>136</v>
      </c>
      <c r="D86">
        <v>1</v>
      </c>
      <c r="E86">
        <v>11.000999999999999</v>
      </c>
      <c r="F86">
        <v>1</v>
      </c>
      <c r="G86" t="s">
        <v>24</v>
      </c>
      <c r="H86" t="s">
        <v>23</v>
      </c>
      <c r="I86" t="s">
        <v>151</v>
      </c>
      <c r="J86" t="s">
        <v>151</v>
      </c>
      <c r="K86" t="s">
        <v>151</v>
      </c>
      <c r="L86">
        <v>577.31999999999994</v>
      </c>
      <c r="M86">
        <v>4.1721000000000001E-2</v>
      </c>
      <c r="N86">
        <v>577.31999999999994</v>
      </c>
      <c r="O86">
        <v>4.1612999999999997E-2</v>
      </c>
    </row>
    <row r="87" spans="2:15" x14ac:dyDescent="0.25">
      <c r="B87" t="s">
        <v>193</v>
      </c>
      <c r="C87" t="s">
        <v>136</v>
      </c>
      <c r="D87">
        <v>11</v>
      </c>
      <c r="E87">
        <v>30.001000000000001</v>
      </c>
      <c r="F87">
        <v>1E-3</v>
      </c>
      <c r="G87" t="s">
        <v>24</v>
      </c>
      <c r="H87" t="s">
        <v>23</v>
      </c>
      <c r="I87" t="s">
        <v>151</v>
      </c>
      <c r="J87" t="s">
        <v>151</v>
      </c>
      <c r="K87" t="s">
        <v>151</v>
      </c>
      <c r="L87">
        <v>1.6</v>
      </c>
      <c r="M87">
        <v>2</v>
      </c>
      <c r="N87">
        <v>0.12764</v>
      </c>
      <c r="O87">
        <v>2.0470999999999999</v>
      </c>
    </row>
    <row r="88" spans="2:15" x14ac:dyDescent="0.25">
      <c r="B88" t="s">
        <v>194</v>
      </c>
      <c r="C88" t="s">
        <v>136</v>
      </c>
      <c r="D88">
        <v>11</v>
      </c>
      <c r="E88">
        <v>30.001000000000001</v>
      </c>
      <c r="F88">
        <v>0.01</v>
      </c>
      <c r="G88" t="s">
        <v>24</v>
      </c>
      <c r="H88" t="s">
        <v>23</v>
      </c>
      <c r="I88" t="s">
        <v>151</v>
      </c>
      <c r="J88" t="s">
        <v>151</v>
      </c>
      <c r="K88" t="s">
        <v>151</v>
      </c>
      <c r="L88">
        <v>1.6</v>
      </c>
      <c r="M88">
        <v>2.0127000000000002</v>
      </c>
      <c r="N88">
        <v>1.1037999999999999</v>
      </c>
      <c r="O88">
        <v>2.0234999999999999</v>
      </c>
    </row>
    <row r="89" spans="2:15" x14ac:dyDescent="0.25">
      <c r="B89" t="s">
        <v>195</v>
      </c>
      <c r="C89" t="s">
        <v>136</v>
      </c>
      <c r="D89">
        <v>11</v>
      </c>
      <c r="E89">
        <v>30.001000000000001</v>
      </c>
      <c r="F89">
        <v>0.1</v>
      </c>
      <c r="G89" t="s">
        <v>24</v>
      </c>
      <c r="H89" t="s">
        <v>23</v>
      </c>
      <c r="I89" t="s">
        <v>151</v>
      </c>
      <c r="J89" t="s">
        <v>151</v>
      </c>
      <c r="K89" t="s">
        <v>151</v>
      </c>
      <c r="L89">
        <v>49.094000000000001</v>
      </c>
      <c r="M89">
        <v>1.1796</v>
      </c>
      <c r="N89">
        <v>49.065999999999995</v>
      </c>
      <c r="O89">
        <v>1.1772</v>
      </c>
    </row>
    <row r="90" spans="2:15" x14ac:dyDescent="0.25">
      <c r="B90" t="s">
        <v>196</v>
      </c>
      <c r="C90" t="s">
        <v>136</v>
      </c>
      <c r="D90">
        <v>11</v>
      </c>
      <c r="E90">
        <v>30.001000000000001</v>
      </c>
      <c r="F90">
        <v>1</v>
      </c>
      <c r="G90" t="s">
        <v>24</v>
      </c>
      <c r="H90" t="s">
        <v>23</v>
      </c>
      <c r="I90" t="s">
        <v>151</v>
      </c>
      <c r="J90" t="s">
        <v>151</v>
      </c>
      <c r="K90" t="s">
        <v>151</v>
      </c>
      <c r="L90">
        <v>576.16999999999996</v>
      </c>
      <c r="M90">
        <v>0.15057999999999999</v>
      </c>
      <c r="N90">
        <v>576.16</v>
      </c>
      <c r="O90">
        <v>0.14877000000000001</v>
      </c>
    </row>
    <row r="91" spans="2:15" x14ac:dyDescent="0.25">
      <c r="B91" t="s">
        <v>197</v>
      </c>
      <c r="C91" t="s">
        <v>136</v>
      </c>
      <c r="D91">
        <v>11</v>
      </c>
      <c r="E91">
        <v>30.001000000000001</v>
      </c>
      <c r="F91">
        <v>10</v>
      </c>
      <c r="G91" t="s">
        <v>24</v>
      </c>
      <c r="H91" t="s">
        <v>23</v>
      </c>
      <c r="I91" t="s">
        <v>151</v>
      </c>
      <c r="J91" t="s">
        <v>151</v>
      </c>
      <c r="K91" t="s">
        <v>151</v>
      </c>
      <c r="L91">
        <v>5773.4000000000005</v>
      </c>
      <c r="M91">
        <v>1.5656E-2</v>
      </c>
      <c r="N91">
        <v>5773.4000000000005</v>
      </c>
      <c r="O91">
        <v>1.4925000000000001E-2</v>
      </c>
    </row>
    <row r="92" spans="2:15" x14ac:dyDescent="0.25">
      <c r="B92" t="s">
        <v>198</v>
      </c>
      <c r="C92" t="s">
        <v>136</v>
      </c>
      <c r="D92">
        <v>11</v>
      </c>
      <c r="E92">
        <v>30.001000000000001</v>
      </c>
      <c r="F92">
        <v>100</v>
      </c>
      <c r="G92" t="s">
        <v>24</v>
      </c>
      <c r="H92" t="s">
        <v>23</v>
      </c>
      <c r="I92" t="s">
        <v>151</v>
      </c>
      <c r="J92" t="s">
        <v>151</v>
      </c>
      <c r="K92" t="s">
        <v>151</v>
      </c>
      <c r="L92">
        <v>57736</v>
      </c>
      <c r="M92">
        <v>1.7851E-3</v>
      </c>
      <c r="N92">
        <v>57735</v>
      </c>
      <c r="O92">
        <v>1.4924999999999999E-3</v>
      </c>
    </row>
    <row r="93" spans="2:15" x14ac:dyDescent="0.25">
      <c r="B93" t="s">
        <v>199</v>
      </c>
      <c r="C93" t="s">
        <v>136</v>
      </c>
      <c r="D93">
        <v>30</v>
      </c>
      <c r="E93">
        <v>110.01</v>
      </c>
      <c r="F93">
        <v>0.01</v>
      </c>
      <c r="G93" t="s">
        <v>24</v>
      </c>
      <c r="H93" t="s">
        <v>23</v>
      </c>
      <c r="I93" t="s">
        <v>151</v>
      </c>
      <c r="J93" t="s">
        <v>151</v>
      </c>
      <c r="K93" t="s">
        <v>151</v>
      </c>
      <c r="L93">
        <v>4</v>
      </c>
      <c r="M93">
        <v>2.1</v>
      </c>
      <c r="N93">
        <v>2.5089999999999999</v>
      </c>
      <c r="O93">
        <v>2.1122000000000001</v>
      </c>
    </row>
    <row r="94" spans="2:15" x14ac:dyDescent="0.25">
      <c r="B94" t="s">
        <v>200</v>
      </c>
      <c r="C94" t="s">
        <v>136</v>
      </c>
      <c r="D94">
        <v>30</v>
      </c>
      <c r="E94">
        <v>110.01</v>
      </c>
      <c r="F94">
        <v>0.1</v>
      </c>
      <c r="G94" t="s">
        <v>24</v>
      </c>
      <c r="H94" t="s">
        <v>23</v>
      </c>
      <c r="I94" t="s">
        <v>151</v>
      </c>
      <c r="J94" t="s">
        <v>151</v>
      </c>
      <c r="K94" t="s">
        <v>151</v>
      </c>
      <c r="L94">
        <v>29.551000000000002</v>
      </c>
      <c r="M94">
        <v>1.93</v>
      </c>
      <c r="N94">
        <v>29.511000000000003</v>
      </c>
      <c r="O94">
        <v>1.9297</v>
      </c>
    </row>
    <row r="95" spans="2:15" x14ac:dyDescent="0.25">
      <c r="B95" t="s">
        <v>201</v>
      </c>
      <c r="C95" t="s">
        <v>136</v>
      </c>
      <c r="D95">
        <v>30</v>
      </c>
      <c r="E95">
        <v>110.01</v>
      </c>
      <c r="F95">
        <v>1</v>
      </c>
      <c r="G95" t="s">
        <v>24</v>
      </c>
      <c r="H95" t="s">
        <v>23</v>
      </c>
      <c r="I95" t="s">
        <v>151</v>
      </c>
      <c r="J95" t="s">
        <v>151</v>
      </c>
      <c r="K95" t="s">
        <v>151</v>
      </c>
      <c r="L95">
        <v>565.25</v>
      </c>
      <c r="M95">
        <v>0.52854000000000001</v>
      </c>
      <c r="N95">
        <v>565.25</v>
      </c>
      <c r="O95">
        <v>0.52742999999999995</v>
      </c>
    </row>
    <row r="96" spans="2:15" x14ac:dyDescent="0.25">
      <c r="B96" t="s">
        <v>202</v>
      </c>
      <c r="C96" t="s">
        <v>136</v>
      </c>
      <c r="D96">
        <v>30</v>
      </c>
      <c r="E96">
        <v>110.01</v>
      </c>
      <c r="F96">
        <v>10</v>
      </c>
      <c r="G96" t="s">
        <v>24</v>
      </c>
      <c r="H96" t="s">
        <v>23</v>
      </c>
      <c r="I96" t="s">
        <v>151</v>
      </c>
      <c r="J96" t="s">
        <v>151</v>
      </c>
      <c r="K96" t="s">
        <v>151</v>
      </c>
      <c r="L96">
        <v>5772.3</v>
      </c>
      <c r="M96">
        <v>5.5474999999999997E-2</v>
      </c>
      <c r="N96">
        <v>5772.3</v>
      </c>
      <c r="O96">
        <v>5.4984999999999999E-2</v>
      </c>
    </row>
    <row r="97" spans="2:15" x14ac:dyDescent="0.25">
      <c r="B97" t="s">
        <v>203</v>
      </c>
      <c r="C97" t="s">
        <v>136</v>
      </c>
      <c r="D97">
        <v>30</v>
      </c>
      <c r="E97">
        <v>110.01</v>
      </c>
      <c r="F97">
        <v>100</v>
      </c>
      <c r="G97" t="s">
        <v>24</v>
      </c>
      <c r="H97" t="s">
        <v>23</v>
      </c>
      <c r="I97" t="s">
        <v>151</v>
      </c>
      <c r="J97" t="s">
        <v>151</v>
      </c>
      <c r="K97" t="s">
        <v>151</v>
      </c>
      <c r="L97">
        <v>57735</v>
      </c>
      <c r="M97">
        <v>5.6968000000000001E-3</v>
      </c>
      <c r="N97">
        <v>57735</v>
      </c>
      <c r="O97">
        <v>5.5009999999999998E-3</v>
      </c>
    </row>
    <row r="98" spans="2:15" x14ac:dyDescent="0.25">
      <c r="B98" t="s">
        <v>204</v>
      </c>
      <c r="C98" t="s">
        <v>136</v>
      </c>
      <c r="D98">
        <v>110</v>
      </c>
      <c r="E98">
        <v>205</v>
      </c>
      <c r="F98">
        <v>0.01</v>
      </c>
      <c r="G98" t="s">
        <v>24</v>
      </c>
      <c r="H98" t="s">
        <v>23</v>
      </c>
      <c r="I98" t="s">
        <v>151</v>
      </c>
      <c r="J98" t="s">
        <v>151</v>
      </c>
      <c r="K98" t="s">
        <v>151</v>
      </c>
      <c r="L98">
        <v>6.5</v>
      </c>
      <c r="M98">
        <v>2.2999999999999998</v>
      </c>
      <c r="N98">
        <v>4.5922000000000001</v>
      </c>
      <c r="O98">
        <v>2.3086000000000002</v>
      </c>
    </row>
    <row r="99" spans="2:15" x14ac:dyDescent="0.25">
      <c r="B99" t="s">
        <v>205</v>
      </c>
      <c r="C99" t="s">
        <v>136</v>
      </c>
      <c r="D99">
        <v>110</v>
      </c>
      <c r="E99">
        <v>205</v>
      </c>
      <c r="F99">
        <v>0.1</v>
      </c>
      <c r="G99" t="s">
        <v>24</v>
      </c>
      <c r="H99" t="s">
        <v>23</v>
      </c>
      <c r="I99" t="s">
        <v>151</v>
      </c>
      <c r="J99" t="s">
        <v>151</v>
      </c>
      <c r="K99" t="s">
        <v>151</v>
      </c>
      <c r="L99">
        <v>14.301</v>
      </c>
      <c r="M99">
        <v>2.2787999999999999</v>
      </c>
      <c r="N99">
        <v>14.221</v>
      </c>
      <c r="O99">
        <v>2.2784</v>
      </c>
    </row>
    <row r="100" spans="2:15" x14ac:dyDescent="0.25">
      <c r="B100" t="s">
        <v>206</v>
      </c>
      <c r="C100" t="s">
        <v>136</v>
      </c>
      <c r="D100">
        <v>110</v>
      </c>
      <c r="E100">
        <v>205</v>
      </c>
      <c r="F100">
        <v>1</v>
      </c>
      <c r="G100" t="s">
        <v>24</v>
      </c>
      <c r="H100" t="s">
        <v>23</v>
      </c>
      <c r="I100" t="s">
        <v>151</v>
      </c>
      <c r="J100" t="s">
        <v>151</v>
      </c>
      <c r="K100" t="s">
        <v>151</v>
      </c>
      <c r="L100">
        <v>497.21</v>
      </c>
      <c r="M100">
        <v>1.2323999999999999</v>
      </c>
      <c r="N100">
        <v>497.26</v>
      </c>
      <c r="O100">
        <v>1.2301</v>
      </c>
    </row>
    <row r="101" spans="2:15" x14ac:dyDescent="0.25">
      <c r="B101" t="s">
        <v>207</v>
      </c>
      <c r="C101" t="s">
        <v>136</v>
      </c>
      <c r="D101">
        <v>110</v>
      </c>
      <c r="E101">
        <v>205</v>
      </c>
      <c r="F101">
        <v>10</v>
      </c>
      <c r="G101" t="s">
        <v>24</v>
      </c>
      <c r="H101" t="s">
        <v>23</v>
      </c>
      <c r="I101" t="s">
        <v>151</v>
      </c>
      <c r="J101" t="s">
        <v>151</v>
      </c>
      <c r="K101" t="s">
        <v>151</v>
      </c>
      <c r="L101">
        <v>5763.1</v>
      </c>
      <c r="M101">
        <v>0.14824000000000001</v>
      </c>
      <c r="N101">
        <v>5763.2000000000007</v>
      </c>
      <c r="O101">
        <v>0.1469</v>
      </c>
    </row>
    <row r="102" spans="2:15" x14ac:dyDescent="0.25">
      <c r="B102" t="s">
        <v>208</v>
      </c>
      <c r="C102" t="s">
        <v>136</v>
      </c>
      <c r="D102">
        <v>110</v>
      </c>
      <c r="E102">
        <v>205</v>
      </c>
      <c r="F102">
        <v>100</v>
      </c>
      <c r="G102" t="s">
        <v>24</v>
      </c>
      <c r="H102" t="s">
        <v>23</v>
      </c>
      <c r="I102" t="s">
        <v>151</v>
      </c>
      <c r="J102" t="s">
        <v>151</v>
      </c>
      <c r="K102" t="s">
        <v>151</v>
      </c>
      <c r="L102">
        <v>57734</v>
      </c>
      <c r="M102">
        <v>1.5259999999999999E-2</v>
      </c>
      <c r="N102">
        <v>57734</v>
      </c>
      <c r="O102">
        <v>1.4722000000000001E-2</v>
      </c>
    </row>
    <row r="103" spans="2:15" x14ac:dyDescent="0.25">
      <c r="B103" t="s">
        <v>2210</v>
      </c>
      <c r="C103" t="s">
        <v>136</v>
      </c>
      <c r="D103">
        <v>205</v>
      </c>
      <c r="E103">
        <v>206</v>
      </c>
      <c r="F103">
        <v>0.01</v>
      </c>
      <c r="G103" t="s">
        <v>24</v>
      </c>
      <c r="H103" t="s">
        <v>23</v>
      </c>
      <c r="I103" t="s">
        <v>151</v>
      </c>
      <c r="J103" t="s">
        <v>151</v>
      </c>
      <c r="K103" t="s">
        <v>151</v>
      </c>
      <c r="L103">
        <v>6.5</v>
      </c>
      <c r="M103">
        <v>2.2999999999999998</v>
      </c>
      <c r="N103">
        <v>4.5922000000000001</v>
      </c>
      <c r="O103">
        <v>2.3086000000000002</v>
      </c>
    </row>
    <row r="104" spans="2:15" x14ac:dyDescent="0.25">
      <c r="B104" t="s">
        <v>2211</v>
      </c>
      <c r="C104" t="s">
        <v>136</v>
      </c>
      <c r="D104">
        <v>205</v>
      </c>
      <c r="E104">
        <v>206</v>
      </c>
      <c r="F104">
        <v>0.1</v>
      </c>
      <c r="G104" t="s">
        <v>24</v>
      </c>
      <c r="H104" t="s">
        <v>23</v>
      </c>
      <c r="I104" t="s">
        <v>151</v>
      </c>
      <c r="J104" t="s">
        <v>151</v>
      </c>
      <c r="K104" t="s">
        <v>151</v>
      </c>
      <c r="L104">
        <v>14.301</v>
      </c>
      <c r="M104">
        <v>2.2787999999999999</v>
      </c>
      <c r="N104">
        <v>14.221</v>
      </c>
      <c r="O104">
        <v>2.2784</v>
      </c>
    </row>
    <row r="105" spans="2:15" x14ac:dyDescent="0.25">
      <c r="B105" t="s">
        <v>2212</v>
      </c>
      <c r="C105" t="s">
        <v>136</v>
      </c>
      <c r="D105">
        <v>205</v>
      </c>
      <c r="E105">
        <v>206</v>
      </c>
      <c r="F105">
        <v>1</v>
      </c>
      <c r="G105" t="s">
        <v>24</v>
      </c>
      <c r="H105" t="s">
        <v>23</v>
      </c>
      <c r="I105" t="s">
        <v>151</v>
      </c>
      <c r="J105" t="s">
        <v>151</v>
      </c>
      <c r="K105" t="s">
        <v>151</v>
      </c>
      <c r="L105">
        <v>497.21</v>
      </c>
      <c r="M105">
        <v>1.2323999999999999</v>
      </c>
      <c r="N105">
        <v>497.26</v>
      </c>
      <c r="O105">
        <v>1.2301</v>
      </c>
    </row>
    <row r="106" spans="2:15" x14ac:dyDescent="0.25">
      <c r="B106" t="s">
        <v>2213</v>
      </c>
      <c r="C106" t="s">
        <v>136</v>
      </c>
      <c r="D106">
        <v>205</v>
      </c>
      <c r="E106">
        <v>206</v>
      </c>
      <c r="F106">
        <v>10</v>
      </c>
      <c r="G106" t="s">
        <v>24</v>
      </c>
      <c r="H106" t="s">
        <v>23</v>
      </c>
      <c r="I106" t="s">
        <v>151</v>
      </c>
      <c r="J106" t="s">
        <v>151</v>
      </c>
      <c r="K106" t="s">
        <v>151</v>
      </c>
      <c r="L106">
        <v>5763.1</v>
      </c>
      <c r="M106">
        <v>0.14824000000000001</v>
      </c>
      <c r="N106">
        <v>5763.2000000000007</v>
      </c>
      <c r="O106">
        <v>0.1469</v>
      </c>
    </row>
    <row r="107" spans="2:15" x14ac:dyDescent="0.25">
      <c r="B107" t="s">
        <v>2214</v>
      </c>
      <c r="C107" t="s">
        <v>136</v>
      </c>
      <c r="D107">
        <v>205</v>
      </c>
      <c r="E107">
        <v>206</v>
      </c>
      <c r="F107">
        <v>100</v>
      </c>
      <c r="G107" t="s">
        <v>24</v>
      </c>
      <c r="H107" t="s">
        <v>23</v>
      </c>
      <c r="I107" t="s">
        <v>151</v>
      </c>
      <c r="J107" t="s">
        <v>151</v>
      </c>
      <c r="K107" t="s">
        <v>151</v>
      </c>
      <c r="L107">
        <v>57734</v>
      </c>
      <c r="M107">
        <v>1.5259999999999999E-2</v>
      </c>
      <c r="N107">
        <v>57734</v>
      </c>
      <c r="O107">
        <v>1.4722000000000001E-2</v>
      </c>
    </row>
    <row r="108" spans="2:15" x14ac:dyDescent="0.25">
      <c r="B108" t="s">
        <v>209</v>
      </c>
      <c r="C108" t="s">
        <v>137</v>
      </c>
      <c r="D108">
        <v>20</v>
      </c>
      <c r="E108">
        <v>60.01</v>
      </c>
      <c r="F108">
        <v>1E-3</v>
      </c>
      <c r="G108" t="s">
        <v>24</v>
      </c>
      <c r="H108" t="s">
        <v>23</v>
      </c>
      <c r="I108" t="s">
        <v>151</v>
      </c>
      <c r="J108" t="s">
        <v>151</v>
      </c>
      <c r="K108" t="s">
        <v>151</v>
      </c>
      <c r="L108">
        <v>3.9</v>
      </c>
      <c r="M108">
        <v>2.1</v>
      </c>
      <c r="N108">
        <v>0.23927999999999999</v>
      </c>
      <c r="O108">
        <v>2.0472999999999999</v>
      </c>
    </row>
    <row r="109" spans="2:15" x14ac:dyDescent="0.25">
      <c r="B109" t="s">
        <v>210</v>
      </c>
      <c r="C109" t="s">
        <v>137</v>
      </c>
      <c r="D109">
        <v>20</v>
      </c>
      <c r="E109">
        <v>60.01</v>
      </c>
      <c r="F109">
        <v>0.01</v>
      </c>
      <c r="G109" t="s">
        <v>24</v>
      </c>
      <c r="H109" t="s">
        <v>23</v>
      </c>
      <c r="I109" t="s">
        <v>151</v>
      </c>
      <c r="J109" t="s">
        <v>151</v>
      </c>
      <c r="K109" t="s">
        <v>151</v>
      </c>
      <c r="L109">
        <v>3.9</v>
      </c>
      <c r="M109">
        <v>2.1</v>
      </c>
      <c r="N109">
        <v>0.76998</v>
      </c>
      <c r="O109">
        <v>2.0407000000000002</v>
      </c>
    </row>
    <row r="110" spans="2:15" x14ac:dyDescent="0.25">
      <c r="B110" t="s">
        <v>211</v>
      </c>
      <c r="C110" t="s">
        <v>137</v>
      </c>
      <c r="D110">
        <v>20</v>
      </c>
      <c r="E110">
        <v>60.01</v>
      </c>
      <c r="F110">
        <v>0.1</v>
      </c>
      <c r="G110" t="s">
        <v>24</v>
      </c>
      <c r="H110" t="s">
        <v>23</v>
      </c>
      <c r="I110" t="s">
        <v>151</v>
      </c>
      <c r="J110" t="s">
        <v>151</v>
      </c>
      <c r="K110" t="s">
        <v>151</v>
      </c>
      <c r="L110">
        <v>38.446999999999996</v>
      </c>
      <c r="M110">
        <v>1.6259999999999999</v>
      </c>
      <c r="N110">
        <v>38.403999999999996</v>
      </c>
      <c r="O110">
        <v>1.6256999999999999</v>
      </c>
    </row>
    <row r="111" spans="2:15" x14ac:dyDescent="0.25">
      <c r="B111" t="s">
        <v>212</v>
      </c>
      <c r="C111" t="s">
        <v>137</v>
      </c>
      <c r="D111">
        <v>20</v>
      </c>
      <c r="E111">
        <v>60.01</v>
      </c>
      <c r="F111">
        <v>1</v>
      </c>
      <c r="G111" t="s">
        <v>24</v>
      </c>
      <c r="H111" t="s">
        <v>23</v>
      </c>
      <c r="I111" t="s">
        <v>151</v>
      </c>
      <c r="J111" t="s">
        <v>151</v>
      </c>
      <c r="K111" t="s">
        <v>151</v>
      </c>
      <c r="L111">
        <v>573.08000000000004</v>
      </c>
      <c r="M111">
        <v>0.28848000000000001</v>
      </c>
      <c r="N111">
        <v>573.06999999999994</v>
      </c>
      <c r="O111">
        <v>0.28764000000000001</v>
      </c>
    </row>
    <row r="112" spans="2:15" x14ac:dyDescent="0.25">
      <c r="B112" t="s">
        <v>213</v>
      </c>
      <c r="C112" t="s">
        <v>137</v>
      </c>
      <c r="D112">
        <v>20</v>
      </c>
      <c r="E112">
        <v>60.01</v>
      </c>
      <c r="F112">
        <v>10</v>
      </c>
      <c r="G112" t="s">
        <v>24</v>
      </c>
      <c r="H112" t="s">
        <v>23</v>
      </c>
      <c r="I112" t="s">
        <v>151</v>
      </c>
      <c r="J112" t="s">
        <v>151</v>
      </c>
      <c r="K112" t="s">
        <v>151</v>
      </c>
      <c r="L112">
        <v>5773.1</v>
      </c>
      <c r="M112">
        <v>2.9468000000000001E-2</v>
      </c>
      <c r="N112">
        <v>5773.1</v>
      </c>
      <c r="O112">
        <v>2.912E-2</v>
      </c>
    </row>
    <row r="113" spans="2:15" x14ac:dyDescent="0.25">
      <c r="B113" t="s">
        <v>214</v>
      </c>
      <c r="C113" t="s">
        <v>137</v>
      </c>
      <c r="D113">
        <v>20</v>
      </c>
      <c r="E113">
        <v>60.01</v>
      </c>
      <c r="F113">
        <v>100</v>
      </c>
      <c r="G113" t="s">
        <v>24</v>
      </c>
      <c r="H113" t="s">
        <v>23</v>
      </c>
      <c r="I113" t="s">
        <v>151</v>
      </c>
      <c r="J113" t="s">
        <v>151</v>
      </c>
      <c r="K113" t="s">
        <v>151</v>
      </c>
      <c r="L113">
        <v>57735</v>
      </c>
      <c r="M113">
        <v>3.0514000000000001E-3</v>
      </c>
      <c r="N113">
        <v>57735</v>
      </c>
      <c r="O113">
        <v>2.9123999999999999E-3</v>
      </c>
    </row>
    <row r="114" spans="2:15" x14ac:dyDescent="0.25">
      <c r="B114" t="s">
        <v>215</v>
      </c>
      <c r="C114" t="s">
        <v>137</v>
      </c>
      <c r="D114">
        <v>60</v>
      </c>
      <c r="E114">
        <v>220.01</v>
      </c>
      <c r="F114">
        <v>1E-3</v>
      </c>
      <c r="G114" t="s">
        <v>24</v>
      </c>
      <c r="H114" t="s">
        <v>23</v>
      </c>
      <c r="I114" t="s">
        <v>151</v>
      </c>
      <c r="J114" t="s">
        <v>151</v>
      </c>
      <c r="K114" t="s">
        <v>151</v>
      </c>
      <c r="L114">
        <v>19</v>
      </c>
      <c r="M114">
        <v>2.2000000000000002</v>
      </c>
      <c r="N114">
        <v>4.5221</v>
      </c>
      <c r="O114">
        <v>2.1139999999999999</v>
      </c>
    </row>
    <row r="115" spans="2:15" x14ac:dyDescent="0.25">
      <c r="B115" t="s">
        <v>216</v>
      </c>
      <c r="C115" t="s">
        <v>137</v>
      </c>
      <c r="D115">
        <v>60</v>
      </c>
      <c r="E115">
        <v>220.01</v>
      </c>
      <c r="F115">
        <v>0.01</v>
      </c>
      <c r="G115" t="s">
        <v>24</v>
      </c>
      <c r="H115" t="s">
        <v>23</v>
      </c>
      <c r="I115" t="s">
        <v>151</v>
      </c>
      <c r="J115" t="s">
        <v>151</v>
      </c>
      <c r="K115" t="s">
        <v>151</v>
      </c>
      <c r="L115">
        <v>19</v>
      </c>
      <c r="M115">
        <v>2.2000000000000002</v>
      </c>
      <c r="N115">
        <v>19.726000000000003</v>
      </c>
      <c r="O115">
        <v>2.0608</v>
      </c>
    </row>
    <row r="116" spans="2:15" x14ac:dyDescent="0.25">
      <c r="B116" t="s">
        <v>217</v>
      </c>
      <c r="C116" t="s">
        <v>137</v>
      </c>
      <c r="D116">
        <v>60</v>
      </c>
      <c r="E116">
        <v>220.01</v>
      </c>
      <c r="F116">
        <v>0.1</v>
      </c>
      <c r="G116" t="s">
        <v>24</v>
      </c>
      <c r="H116" t="s">
        <v>23</v>
      </c>
      <c r="I116" t="s">
        <v>151</v>
      </c>
      <c r="J116" t="s">
        <v>151</v>
      </c>
      <c r="K116" t="s">
        <v>151</v>
      </c>
      <c r="L116">
        <v>535.04</v>
      </c>
      <c r="M116">
        <v>0.95226</v>
      </c>
      <c r="N116">
        <v>535.04</v>
      </c>
      <c r="O116">
        <v>0.95071000000000006</v>
      </c>
    </row>
    <row r="117" spans="2:15" x14ac:dyDescent="0.25">
      <c r="B117" t="s">
        <v>218</v>
      </c>
      <c r="C117" t="s">
        <v>137</v>
      </c>
      <c r="D117">
        <v>60</v>
      </c>
      <c r="E117">
        <v>220.01</v>
      </c>
      <c r="F117">
        <v>1</v>
      </c>
      <c r="G117" t="s">
        <v>24</v>
      </c>
      <c r="H117" t="s">
        <v>23</v>
      </c>
      <c r="I117" t="s">
        <v>151</v>
      </c>
      <c r="J117" t="s">
        <v>151</v>
      </c>
      <c r="K117" t="s">
        <v>151</v>
      </c>
      <c r="L117">
        <v>5768.4000000000005</v>
      </c>
      <c r="M117">
        <v>0.11068</v>
      </c>
      <c r="N117">
        <v>5768.5</v>
      </c>
      <c r="O117">
        <v>0.10982</v>
      </c>
    </row>
    <row r="118" spans="2:15" x14ac:dyDescent="0.25">
      <c r="B118" t="s">
        <v>219</v>
      </c>
      <c r="C118" t="s">
        <v>137</v>
      </c>
      <c r="D118">
        <v>60</v>
      </c>
      <c r="E118">
        <v>220.01</v>
      </c>
      <c r="F118">
        <v>10</v>
      </c>
      <c r="G118" t="s">
        <v>24</v>
      </c>
      <c r="H118" t="s">
        <v>23</v>
      </c>
      <c r="I118" t="s">
        <v>151</v>
      </c>
      <c r="J118" t="s">
        <v>151</v>
      </c>
      <c r="K118" t="s">
        <v>151</v>
      </c>
      <c r="L118">
        <v>57735</v>
      </c>
      <c r="M118">
        <v>1.1346999999999999E-2</v>
      </c>
      <c r="N118">
        <v>57735</v>
      </c>
      <c r="O118">
        <v>1.1002E-2</v>
      </c>
    </row>
    <row r="119" spans="2:15" x14ac:dyDescent="0.25">
      <c r="B119" t="s">
        <v>220</v>
      </c>
      <c r="C119" t="s">
        <v>137</v>
      </c>
      <c r="D119">
        <v>60</v>
      </c>
      <c r="E119">
        <v>220.01</v>
      </c>
      <c r="F119">
        <v>100</v>
      </c>
      <c r="G119" t="s">
        <v>24</v>
      </c>
      <c r="H119" t="s">
        <v>23</v>
      </c>
      <c r="I119" t="s">
        <v>151</v>
      </c>
      <c r="J119" t="s">
        <v>151</v>
      </c>
      <c r="K119" t="s">
        <v>151</v>
      </c>
      <c r="L119">
        <v>577360</v>
      </c>
      <c r="M119">
        <v>1.2382000000000001E-3</v>
      </c>
      <c r="N119">
        <v>577350</v>
      </c>
      <c r="O119">
        <v>1.1002E-3</v>
      </c>
    </row>
    <row r="120" spans="2:15" x14ac:dyDescent="0.25">
      <c r="B120" t="s">
        <v>221</v>
      </c>
      <c r="C120" t="s">
        <v>137</v>
      </c>
      <c r="D120">
        <v>220</v>
      </c>
      <c r="E120">
        <v>410</v>
      </c>
      <c r="F120">
        <v>0.01</v>
      </c>
      <c r="G120" t="s">
        <v>24</v>
      </c>
      <c r="H120" t="s">
        <v>23</v>
      </c>
      <c r="I120" t="s">
        <v>151</v>
      </c>
      <c r="J120" t="s">
        <v>151</v>
      </c>
      <c r="K120" t="s">
        <v>151</v>
      </c>
      <c r="L120">
        <v>13</v>
      </c>
      <c r="M120">
        <v>2.2999999999999998</v>
      </c>
      <c r="N120">
        <v>9.0436999999999994</v>
      </c>
      <c r="O120">
        <v>2.3088000000000002</v>
      </c>
    </row>
    <row r="121" spans="2:15" x14ac:dyDescent="0.25">
      <c r="B121" t="s">
        <v>222</v>
      </c>
      <c r="C121" t="s">
        <v>137</v>
      </c>
      <c r="D121">
        <v>220</v>
      </c>
      <c r="E121">
        <v>410</v>
      </c>
      <c r="F121">
        <v>0.1</v>
      </c>
      <c r="G121" t="s">
        <v>24</v>
      </c>
      <c r="H121" t="s">
        <v>23</v>
      </c>
      <c r="I121" t="s">
        <v>151</v>
      </c>
      <c r="J121" t="s">
        <v>151</v>
      </c>
      <c r="K121" t="s">
        <v>151</v>
      </c>
      <c r="L121">
        <v>13.978</v>
      </c>
      <c r="M121">
        <v>2.3014000000000001</v>
      </c>
      <c r="N121">
        <v>13.924999999999999</v>
      </c>
      <c r="O121">
        <v>2.3010999999999999</v>
      </c>
    </row>
    <row r="122" spans="2:15" x14ac:dyDescent="0.25">
      <c r="B122" t="s">
        <v>223</v>
      </c>
      <c r="C122" t="s">
        <v>137</v>
      </c>
      <c r="D122">
        <v>220</v>
      </c>
      <c r="E122">
        <v>410</v>
      </c>
      <c r="F122">
        <v>1</v>
      </c>
      <c r="G122" t="s">
        <v>24</v>
      </c>
      <c r="H122" t="s">
        <v>23</v>
      </c>
      <c r="I122" t="s">
        <v>151</v>
      </c>
      <c r="J122" t="s">
        <v>151</v>
      </c>
      <c r="K122" t="s">
        <v>151</v>
      </c>
      <c r="L122">
        <v>379.53999999999996</v>
      </c>
      <c r="M122">
        <v>1.7988999999999999</v>
      </c>
      <c r="N122">
        <v>379.5</v>
      </c>
      <c r="O122">
        <v>1.7976000000000001</v>
      </c>
    </row>
    <row r="123" spans="2:15" x14ac:dyDescent="0.25">
      <c r="B123" t="s">
        <v>224</v>
      </c>
      <c r="C123" t="s">
        <v>137</v>
      </c>
      <c r="D123">
        <v>220</v>
      </c>
      <c r="E123">
        <v>410</v>
      </c>
      <c r="F123">
        <v>10</v>
      </c>
      <c r="G123" t="s">
        <v>24</v>
      </c>
      <c r="H123" t="s">
        <v>23</v>
      </c>
      <c r="I123" t="s">
        <v>151</v>
      </c>
      <c r="J123" t="s">
        <v>151</v>
      </c>
      <c r="K123" t="s">
        <v>151</v>
      </c>
      <c r="L123">
        <v>5732.3</v>
      </c>
      <c r="M123">
        <v>0.29332000000000003</v>
      </c>
      <c r="N123">
        <v>5732.4000000000005</v>
      </c>
      <c r="O123">
        <v>0.29187999999999997</v>
      </c>
    </row>
    <row r="124" spans="2:15" x14ac:dyDescent="0.25">
      <c r="B124" t="s">
        <v>225</v>
      </c>
      <c r="C124" t="s">
        <v>137</v>
      </c>
      <c r="D124">
        <v>220</v>
      </c>
      <c r="E124">
        <v>410</v>
      </c>
      <c r="F124">
        <v>100</v>
      </c>
      <c r="G124" t="s">
        <v>24</v>
      </c>
      <c r="H124" t="s">
        <v>23</v>
      </c>
      <c r="I124" t="s">
        <v>151</v>
      </c>
      <c r="J124" t="s">
        <v>151</v>
      </c>
      <c r="K124" t="s">
        <v>151</v>
      </c>
      <c r="L124">
        <v>57731</v>
      </c>
      <c r="M124">
        <v>3.0030000000000001E-2</v>
      </c>
      <c r="N124">
        <v>57731</v>
      </c>
      <c r="O124">
        <v>2.9441999999999999E-2</v>
      </c>
    </row>
    <row r="125" spans="2:15" x14ac:dyDescent="0.25">
      <c r="B125" t="s">
        <v>2215</v>
      </c>
      <c r="C125" t="s">
        <v>137</v>
      </c>
      <c r="D125">
        <v>410</v>
      </c>
      <c r="E125">
        <v>411</v>
      </c>
      <c r="F125">
        <v>0.01</v>
      </c>
      <c r="G125" t="s">
        <v>24</v>
      </c>
      <c r="H125" t="s">
        <v>23</v>
      </c>
      <c r="I125" t="s">
        <v>151</v>
      </c>
      <c r="J125" t="s">
        <v>151</v>
      </c>
      <c r="K125" t="s">
        <v>151</v>
      </c>
      <c r="L125">
        <v>13</v>
      </c>
      <c r="M125">
        <v>2.2999999999999998</v>
      </c>
      <c r="N125">
        <v>9.0436999999999994</v>
      </c>
      <c r="O125">
        <v>2.3088000000000002</v>
      </c>
    </row>
    <row r="126" spans="2:15" x14ac:dyDescent="0.25">
      <c r="B126" t="s">
        <v>2216</v>
      </c>
      <c r="C126" t="s">
        <v>137</v>
      </c>
      <c r="D126">
        <v>410</v>
      </c>
      <c r="E126">
        <v>411</v>
      </c>
      <c r="F126">
        <v>0.1</v>
      </c>
      <c r="G126" t="s">
        <v>24</v>
      </c>
      <c r="H126" t="s">
        <v>23</v>
      </c>
      <c r="I126" t="s">
        <v>151</v>
      </c>
      <c r="J126" t="s">
        <v>151</v>
      </c>
      <c r="K126" t="s">
        <v>151</v>
      </c>
      <c r="L126">
        <v>13.978</v>
      </c>
      <c r="M126">
        <v>2.3014000000000001</v>
      </c>
      <c r="N126">
        <v>13.924999999999999</v>
      </c>
      <c r="O126">
        <v>2.3010999999999999</v>
      </c>
    </row>
    <row r="127" spans="2:15" x14ac:dyDescent="0.25">
      <c r="B127" t="s">
        <v>2217</v>
      </c>
      <c r="C127" t="s">
        <v>137</v>
      </c>
      <c r="D127">
        <v>410</v>
      </c>
      <c r="E127">
        <v>411</v>
      </c>
      <c r="F127">
        <v>1</v>
      </c>
      <c r="G127" t="s">
        <v>24</v>
      </c>
      <c r="H127" t="s">
        <v>23</v>
      </c>
      <c r="I127" t="s">
        <v>151</v>
      </c>
      <c r="J127" t="s">
        <v>151</v>
      </c>
      <c r="K127" t="s">
        <v>151</v>
      </c>
      <c r="L127">
        <v>379.53999999999996</v>
      </c>
      <c r="M127">
        <v>1.7988999999999999</v>
      </c>
      <c r="N127">
        <v>379.5</v>
      </c>
      <c r="O127">
        <v>1.7976000000000001</v>
      </c>
    </row>
    <row r="128" spans="2:15" x14ac:dyDescent="0.25">
      <c r="B128" t="s">
        <v>2218</v>
      </c>
      <c r="C128" t="s">
        <v>137</v>
      </c>
      <c r="D128">
        <v>410</v>
      </c>
      <c r="E128">
        <v>411</v>
      </c>
      <c r="F128">
        <v>10</v>
      </c>
      <c r="G128" t="s">
        <v>24</v>
      </c>
      <c r="H128" t="s">
        <v>23</v>
      </c>
      <c r="I128" t="s">
        <v>151</v>
      </c>
      <c r="J128" t="s">
        <v>151</v>
      </c>
      <c r="K128" t="s">
        <v>151</v>
      </c>
      <c r="L128">
        <v>5732.3</v>
      </c>
      <c r="M128">
        <v>0.29332000000000003</v>
      </c>
      <c r="N128">
        <v>5732.4000000000005</v>
      </c>
      <c r="O128">
        <v>0.29187999999999997</v>
      </c>
    </row>
    <row r="129" spans="2:15" x14ac:dyDescent="0.25">
      <c r="B129" t="s">
        <v>2219</v>
      </c>
      <c r="C129" t="s">
        <v>137</v>
      </c>
      <c r="D129">
        <v>410</v>
      </c>
      <c r="E129">
        <v>411</v>
      </c>
      <c r="F129">
        <v>100</v>
      </c>
      <c r="G129" t="s">
        <v>24</v>
      </c>
      <c r="H129" t="s">
        <v>23</v>
      </c>
      <c r="I129" t="s">
        <v>151</v>
      </c>
      <c r="J129" t="s">
        <v>151</v>
      </c>
      <c r="K129" t="s">
        <v>151</v>
      </c>
      <c r="L129">
        <v>57731</v>
      </c>
      <c r="M129">
        <v>3.0030000000000001E-2</v>
      </c>
      <c r="N129">
        <v>57731</v>
      </c>
      <c r="O129">
        <v>2.9441999999999999E-2</v>
      </c>
    </row>
    <row r="130" spans="2:15" x14ac:dyDescent="0.25">
      <c r="B130" t="s">
        <v>226</v>
      </c>
      <c r="C130" t="s">
        <v>138</v>
      </c>
      <c r="D130">
        <v>55</v>
      </c>
      <c r="E130">
        <v>150.01</v>
      </c>
      <c r="F130">
        <v>1E-3</v>
      </c>
      <c r="G130" t="s">
        <v>24</v>
      </c>
      <c r="H130" t="s">
        <v>23</v>
      </c>
      <c r="I130" t="s">
        <v>151</v>
      </c>
      <c r="J130" t="s">
        <v>151</v>
      </c>
      <c r="K130" t="s">
        <v>151</v>
      </c>
      <c r="L130">
        <v>7.7</v>
      </c>
      <c r="M130">
        <v>2</v>
      </c>
      <c r="N130">
        <v>0.58265</v>
      </c>
      <c r="O130">
        <v>2.0474000000000001</v>
      </c>
    </row>
    <row r="131" spans="2:15" x14ac:dyDescent="0.25">
      <c r="B131" t="s">
        <v>227</v>
      </c>
      <c r="C131" t="s">
        <v>138</v>
      </c>
      <c r="D131">
        <v>55</v>
      </c>
      <c r="E131">
        <v>150.01</v>
      </c>
      <c r="F131">
        <v>0.01</v>
      </c>
      <c r="G131" t="s">
        <v>24</v>
      </c>
      <c r="H131" t="s">
        <v>23</v>
      </c>
      <c r="I131" t="s">
        <v>151</v>
      </c>
      <c r="J131" t="s">
        <v>151</v>
      </c>
      <c r="K131" t="s">
        <v>151</v>
      </c>
      <c r="L131">
        <v>7.7</v>
      </c>
      <c r="M131">
        <v>2.0005999999999999</v>
      </c>
      <c r="N131">
        <v>0.78383999999999998</v>
      </c>
      <c r="O131">
        <v>2.0464000000000002</v>
      </c>
    </row>
    <row r="132" spans="2:15" x14ac:dyDescent="0.25">
      <c r="B132" t="s">
        <v>228</v>
      </c>
      <c r="C132" t="s">
        <v>138</v>
      </c>
      <c r="D132">
        <v>55</v>
      </c>
      <c r="E132">
        <v>150.01</v>
      </c>
      <c r="F132">
        <v>0.1</v>
      </c>
      <c r="G132" t="s">
        <v>24</v>
      </c>
      <c r="H132" t="s">
        <v>23</v>
      </c>
      <c r="I132" t="s">
        <v>151</v>
      </c>
      <c r="J132" t="s">
        <v>151</v>
      </c>
      <c r="K132" t="s">
        <v>151</v>
      </c>
      <c r="L132">
        <v>19.451000000000001</v>
      </c>
      <c r="M132">
        <v>1.9578</v>
      </c>
      <c r="N132">
        <v>19.379000000000001</v>
      </c>
      <c r="O132">
        <v>1.9579</v>
      </c>
    </row>
    <row r="133" spans="2:15" x14ac:dyDescent="0.25">
      <c r="B133" t="s">
        <v>229</v>
      </c>
      <c r="C133" t="s">
        <v>138</v>
      </c>
      <c r="D133">
        <v>55</v>
      </c>
      <c r="E133">
        <v>150.01</v>
      </c>
      <c r="F133">
        <v>1</v>
      </c>
      <c r="G133" t="s">
        <v>24</v>
      </c>
      <c r="H133" t="s">
        <v>23</v>
      </c>
      <c r="I133" t="s">
        <v>151</v>
      </c>
      <c r="J133" t="s">
        <v>151</v>
      </c>
      <c r="K133" t="s">
        <v>151</v>
      </c>
      <c r="L133">
        <v>550.23</v>
      </c>
      <c r="M133">
        <v>0.69408000000000003</v>
      </c>
      <c r="N133">
        <v>550.20000000000005</v>
      </c>
      <c r="O133">
        <v>0.69349000000000005</v>
      </c>
    </row>
    <row r="134" spans="2:15" x14ac:dyDescent="0.25">
      <c r="B134" t="s">
        <v>230</v>
      </c>
      <c r="C134" t="s">
        <v>138</v>
      </c>
      <c r="D134">
        <v>55</v>
      </c>
      <c r="E134">
        <v>150.01</v>
      </c>
      <c r="F134">
        <v>10</v>
      </c>
      <c r="G134" t="s">
        <v>24</v>
      </c>
      <c r="H134" t="s">
        <v>23</v>
      </c>
      <c r="I134" t="s">
        <v>151</v>
      </c>
      <c r="J134" t="s">
        <v>151</v>
      </c>
      <c r="K134" t="s">
        <v>151</v>
      </c>
      <c r="L134">
        <v>5770.6</v>
      </c>
      <c r="M134">
        <v>7.4861999999999998E-2</v>
      </c>
      <c r="N134">
        <v>5770.6</v>
      </c>
      <c r="O134">
        <v>7.4565000000000006E-2</v>
      </c>
    </row>
    <row r="135" spans="2:15" x14ac:dyDescent="0.25">
      <c r="B135" t="s">
        <v>231</v>
      </c>
      <c r="C135" t="s">
        <v>138</v>
      </c>
      <c r="D135">
        <v>55</v>
      </c>
      <c r="E135">
        <v>150.01</v>
      </c>
      <c r="F135">
        <v>100</v>
      </c>
      <c r="G135" t="s">
        <v>24</v>
      </c>
      <c r="H135" t="s">
        <v>23</v>
      </c>
      <c r="I135" t="s">
        <v>151</v>
      </c>
      <c r="J135" t="s">
        <v>151</v>
      </c>
      <c r="K135" t="s">
        <v>151</v>
      </c>
      <c r="L135">
        <v>57735</v>
      </c>
      <c r="M135">
        <v>7.5814999999999997E-3</v>
      </c>
      <c r="N135">
        <v>57732</v>
      </c>
      <c r="O135">
        <v>7.4625000000000004E-3</v>
      </c>
    </row>
    <row r="136" spans="2:15" x14ac:dyDescent="0.25">
      <c r="B136" t="s">
        <v>232</v>
      </c>
      <c r="C136" t="s">
        <v>138</v>
      </c>
      <c r="D136">
        <v>150</v>
      </c>
      <c r="E136">
        <v>550.01</v>
      </c>
      <c r="F136">
        <v>0.01</v>
      </c>
      <c r="G136" t="s">
        <v>24</v>
      </c>
      <c r="H136" t="s">
        <v>23</v>
      </c>
      <c r="I136" t="s">
        <v>151</v>
      </c>
      <c r="J136" t="s">
        <v>151</v>
      </c>
      <c r="K136" t="s">
        <v>151</v>
      </c>
      <c r="L136">
        <v>19</v>
      </c>
      <c r="M136">
        <v>2.2000000000000002</v>
      </c>
      <c r="N136">
        <v>-17.053000000000001</v>
      </c>
      <c r="O136">
        <v>2.1654</v>
      </c>
    </row>
    <row r="137" spans="2:15" x14ac:dyDescent="0.25">
      <c r="B137" t="s">
        <v>233</v>
      </c>
      <c r="C137" t="s">
        <v>138</v>
      </c>
      <c r="D137">
        <v>150</v>
      </c>
      <c r="E137">
        <v>550.01</v>
      </c>
      <c r="F137">
        <v>0.1</v>
      </c>
      <c r="G137" t="s">
        <v>24</v>
      </c>
      <c r="H137" t="s">
        <v>23</v>
      </c>
      <c r="I137" t="s">
        <v>151</v>
      </c>
      <c r="J137" t="s">
        <v>151</v>
      </c>
      <c r="K137" t="s">
        <v>151</v>
      </c>
      <c r="L137">
        <v>19</v>
      </c>
      <c r="M137">
        <v>2.2000000000000002</v>
      </c>
      <c r="N137">
        <v>-10.260999999999999</v>
      </c>
      <c r="O137">
        <v>2.1556000000000002</v>
      </c>
    </row>
    <row r="138" spans="2:15" x14ac:dyDescent="0.25">
      <c r="B138" t="s">
        <v>234</v>
      </c>
      <c r="C138" t="s">
        <v>138</v>
      </c>
      <c r="D138">
        <v>150</v>
      </c>
      <c r="E138">
        <v>550.01</v>
      </c>
      <c r="F138">
        <v>1</v>
      </c>
      <c r="G138" t="s">
        <v>24</v>
      </c>
      <c r="H138" t="s">
        <v>23</v>
      </c>
      <c r="I138" t="s">
        <v>151</v>
      </c>
      <c r="J138" t="s">
        <v>151</v>
      </c>
      <c r="K138" t="s">
        <v>151</v>
      </c>
      <c r="L138">
        <v>409.49</v>
      </c>
      <c r="M138">
        <v>1.6356999999999999</v>
      </c>
      <c r="N138">
        <v>409.01</v>
      </c>
      <c r="O138">
        <v>1.6349</v>
      </c>
    </row>
    <row r="139" spans="2:15" x14ac:dyDescent="0.25">
      <c r="B139" t="s">
        <v>235</v>
      </c>
      <c r="C139" t="s">
        <v>138</v>
      </c>
      <c r="D139">
        <v>150</v>
      </c>
      <c r="E139">
        <v>550.01</v>
      </c>
      <c r="F139">
        <v>10</v>
      </c>
      <c r="G139" t="s">
        <v>24</v>
      </c>
      <c r="H139" t="s">
        <v>23</v>
      </c>
      <c r="I139" t="s">
        <v>151</v>
      </c>
      <c r="J139" t="s">
        <v>151</v>
      </c>
      <c r="K139" t="s">
        <v>151</v>
      </c>
      <c r="L139">
        <v>5740.6</v>
      </c>
      <c r="M139">
        <v>0.27617999999999998</v>
      </c>
      <c r="N139">
        <v>5740.5</v>
      </c>
      <c r="O139">
        <v>0.27484999999999998</v>
      </c>
    </row>
    <row r="140" spans="2:15" x14ac:dyDescent="0.25">
      <c r="B140" t="s">
        <v>236</v>
      </c>
      <c r="C140" t="s">
        <v>138</v>
      </c>
      <c r="D140">
        <v>150</v>
      </c>
      <c r="E140">
        <v>550.01</v>
      </c>
      <c r="F140">
        <v>100</v>
      </c>
      <c r="G140" t="s">
        <v>24</v>
      </c>
      <c r="H140" t="s">
        <v>23</v>
      </c>
      <c r="I140" t="s">
        <v>151</v>
      </c>
      <c r="J140" t="s">
        <v>151</v>
      </c>
      <c r="K140" t="s">
        <v>151</v>
      </c>
      <c r="L140">
        <v>57732</v>
      </c>
      <c r="M140">
        <v>2.8329E-2</v>
      </c>
      <c r="N140">
        <v>57732</v>
      </c>
      <c r="O140">
        <v>2.7782999999999999E-2</v>
      </c>
    </row>
    <row r="141" spans="2:15" x14ac:dyDescent="0.25">
      <c r="B141" t="s">
        <v>237</v>
      </c>
      <c r="C141" t="s">
        <v>138</v>
      </c>
      <c r="D141">
        <v>550</v>
      </c>
      <c r="E141">
        <v>1025</v>
      </c>
      <c r="F141">
        <v>0.01</v>
      </c>
      <c r="G141" t="s">
        <v>24</v>
      </c>
      <c r="H141" t="s">
        <v>23</v>
      </c>
      <c r="I141" t="s">
        <v>151</v>
      </c>
      <c r="J141" t="s">
        <v>151</v>
      </c>
      <c r="K141" t="s">
        <v>151</v>
      </c>
      <c r="L141">
        <v>32</v>
      </c>
      <c r="M141">
        <v>2.2999999999999998</v>
      </c>
      <c r="N141">
        <v>22.486999999999998</v>
      </c>
      <c r="O141">
        <v>2.3089</v>
      </c>
    </row>
    <row r="142" spans="2:15" x14ac:dyDescent="0.25">
      <c r="B142" t="s">
        <v>238</v>
      </c>
      <c r="C142" t="s">
        <v>138</v>
      </c>
      <c r="D142">
        <v>550</v>
      </c>
      <c r="E142">
        <v>1025</v>
      </c>
      <c r="F142">
        <v>0.1</v>
      </c>
      <c r="G142" t="s">
        <v>24</v>
      </c>
      <c r="H142" t="s">
        <v>23</v>
      </c>
      <c r="I142" t="s">
        <v>151</v>
      </c>
      <c r="J142" t="s">
        <v>151</v>
      </c>
      <c r="K142" t="s">
        <v>151</v>
      </c>
      <c r="L142">
        <v>32</v>
      </c>
      <c r="M142">
        <v>2.3014000000000001</v>
      </c>
      <c r="N142">
        <v>24.491</v>
      </c>
      <c r="O142">
        <v>2.3075999999999999</v>
      </c>
    </row>
    <row r="143" spans="2:15" x14ac:dyDescent="0.25">
      <c r="B143" t="s">
        <v>239</v>
      </c>
      <c r="C143" t="s">
        <v>138</v>
      </c>
      <c r="D143">
        <v>550</v>
      </c>
      <c r="E143">
        <v>1025</v>
      </c>
      <c r="F143">
        <v>1</v>
      </c>
      <c r="G143" t="s">
        <v>24</v>
      </c>
      <c r="H143" t="s">
        <v>23</v>
      </c>
      <c r="I143" t="s">
        <v>151</v>
      </c>
      <c r="J143" t="s">
        <v>151</v>
      </c>
      <c r="K143" t="s">
        <v>151</v>
      </c>
      <c r="L143">
        <v>209.6</v>
      </c>
      <c r="M143">
        <v>2.1949000000000001</v>
      </c>
      <c r="N143">
        <v>208.5</v>
      </c>
      <c r="O143">
        <v>2.1945000000000001</v>
      </c>
    </row>
    <row r="144" spans="2:15" x14ac:dyDescent="0.25">
      <c r="B144" t="s">
        <v>240</v>
      </c>
      <c r="C144" t="s">
        <v>138</v>
      </c>
      <c r="D144">
        <v>550</v>
      </c>
      <c r="E144">
        <v>1025</v>
      </c>
      <c r="F144">
        <v>10</v>
      </c>
      <c r="G144" t="s">
        <v>24</v>
      </c>
      <c r="H144" t="s">
        <v>23</v>
      </c>
      <c r="I144" t="s">
        <v>151</v>
      </c>
      <c r="J144" t="s">
        <v>151</v>
      </c>
      <c r="K144" t="s">
        <v>151</v>
      </c>
      <c r="L144">
        <v>5532.1</v>
      </c>
      <c r="M144">
        <v>0.70111000000000001</v>
      </c>
      <c r="N144">
        <v>5532.1</v>
      </c>
      <c r="O144">
        <v>0.69874999999999998</v>
      </c>
    </row>
    <row r="145" spans="2:15" x14ac:dyDescent="0.25">
      <c r="B145" t="s">
        <v>241</v>
      </c>
      <c r="C145" t="s">
        <v>138</v>
      </c>
      <c r="D145">
        <v>550</v>
      </c>
      <c r="E145">
        <v>1025</v>
      </c>
      <c r="F145">
        <v>100</v>
      </c>
      <c r="G145" t="s">
        <v>24</v>
      </c>
      <c r="H145" t="s">
        <v>23</v>
      </c>
      <c r="I145" t="s">
        <v>151</v>
      </c>
      <c r="J145" t="s">
        <v>151</v>
      </c>
      <c r="K145" t="s">
        <v>151</v>
      </c>
      <c r="L145">
        <v>57709</v>
      </c>
      <c r="M145">
        <v>7.4653999999999998E-2</v>
      </c>
      <c r="N145">
        <v>57710</v>
      </c>
      <c r="O145">
        <v>7.3570999999999998E-2</v>
      </c>
    </row>
    <row r="146" spans="2:15" x14ac:dyDescent="0.25">
      <c r="B146" t="s">
        <v>2220</v>
      </c>
      <c r="C146" t="s">
        <v>138</v>
      </c>
      <c r="D146">
        <v>1025</v>
      </c>
      <c r="E146">
        <v>1026</v>
      </c>
      <c r="F146">
        <v>0.01</v>
      </c>
      <c r="G146" t="s">
        <v>24</v>
      </c>
      <c r="H146" t="s">
        <v>23</v>
      </c>
      <c r="I146" t="s">
        <v>151</v>
      </c>
      <c r="J146" t="s">
        <v>151</v>
      </c>
      <c r="K146" t="s">
        <v>151</v>
      </c>
      <c r="L146">
        <v>32</v>
      </c>
      <c r="M146">
        <v>2.2999999999999998</v>
      </c>
      <c r="N146">
        <v>22.486999999999998</v>
      </c>
      <c r="O146">
        <v>2.3089</v>
      </c>
    </row>
    <row r="147" spans="2:15" x14ac:dyDescent="0.25">
      <c r="B147" t="s">
        <v>2221</v>
      </c>
      <c r="C147" t="s">
        <v>138</v>
      </c>
      <c r="D147">
        <v>1025</v>
      </c>
      <c r="E147">
        <v>1026</v>
      </c>
      <c r="F147">
        <v>0.1</v>
      </c>
      <c r="G147" t="s">
        <v>24</v>
      </c>
      <c r="H147" t="s">
        <v>23</v>
      </c>
      <c r="I147" t="s">
        <v>151</v>
      </c>
      <c r="J147" t="s">
        <v>151</v>
      </c>
      <c r="K147" t="s">
        <v>151</v>
      </c>
      <c r="L147">
        <v>32</v>
      </c>
      <c r="M147">
        <v>2.3014000000000001</v>
      </c>
      <c r="N147">
        <v>24.491</v>
      </c>
      <c r="O147">
        <v>2.3075999999999999</v>
      </c>
    </row>
    <row r="148" spans="2:15" x14ac:dyDescent="0.25">
      <c r="B148" t="s">
        <v>2222</v>
      </c>
      <c r="C148" t="s">
        <v>138</v>
      </c>
      <c r="D148">
        <v>1025</v>
      </c>
      <c r="E148">
        <v>1026</v>
      </c>
      <c r="F148">
        <v>1</v>
      </c>
      <c r="G148" t="s">
        <v>24</v>
      </c>
      <c r="H148" t="s">
        <v>23</v>
      </c>
      <c r="I148" t="s">
        <v>151</v>
      </c>
      <c r="J148" t="s">
        <v>151</v>
      </c>
      <c r="K148" t="s">
        <v>151</v>
      </c>
      <c r="L148">
        <v>209.6</v>
      </c>
      <c r="M148">
        <v>2.1949000000000001</v>
      </c>
      <c r="N148">
        <v>208.5</v>
      </c>
      <c r="O148">
        <v>2.1945000000000001</v>
      </c>
    </row>
    <row r="149" spans="2:15" x14ac:dyDescent="0.25">
      <c r="B149" t="s">
        <v>2223</v>
      </c>
      <c r="C149" t="s">
        <v>138</v>
      </c>
      <c r="D149">
        <v>1025</v>
      </c>
      <c r="E149">
        <v>1026</v>
      </c>
      <c r="F149">
        <v>10</v>
      </c>
      <c r="G149" t="s">
        <v>24</v>
      </c>
      <c r="H149" t="s">
        <v>23</v>
      </c>
      <c r="I149" t="s">
        <v>151</v>
      </c>
      <c r="J149" t="s">
        <v>151</v>
      </c>
      <c r="K149" t="s">
        <v>151</v>
      </c>
      <c r="L149">
        <v>5532.1</v>
      </c>
      <c r="M149">
        <v>0.70111000000000001</v>
      </c>
      <c r="N149">
        <v>5532.1</v>
      </c>
      <c r="O149">
        <v>0.69874999999999998</v>
      </c>
    </row>
    <row r="150" spans="2:15" x14ac:dyDescent="0.25">
      <c r="B150" t="s">
        <v>2224</v>
      </c>
      <c r="C150" t="s">
        <v>138</v>
      </c>
      <c r="D150">
        <v>1025</v>
      </c>
      <c r="E150">
        <v>1026</v>
      </c>
      <c r="F150">
        <v>100</v>
      </c>
      <c r="G150" t="s">
        <v>24</v>
      </c>
      <c r="H150" t="s">
        <v>23</v>
      </c>
      <c r="I150" t="s">
        <v>151</v>
      </c>
      <c r="J150" t="s">
        <v>151</v>
      </c>
      <c r="K150" t="s">
        <v>151</v>
      </c>
      <c r="L150">
        <v>57709</v>
      </c>
      <c r="M150">
        <v>7.4653999999999998E-2</v>
      </c>
      <c r="N150">
        <v>57710</v>
      </c>
      <c r="O150">
        <v>7.3570999999999998E-2</v>
      </c>
    </row>
    <row r="151" spans="2:15" x14ac:dyDescent="0.25">
      <c r="B151" t="s">
        <v>247</v>
      </c>
      <c r="C151" t="s">
        <v>17</v>
      </c>
      <c r="D151">
        <v>0</v>
      </c>
      <c r="E151">
        <v>1.1001E-2</v>
      </c>
      <c r="F151">
        <v>9.9999999999999995E-7</v>
      </c>
      <c r="G151" t="s">
        <v>18</v>
      </c>
      <c r="H151" t="s">
        <v>103</v>
      </c>
      <c r="I151" t="s">
        <v>151</v>
      </c>
      <c r="J151" t="s">
        <v>151</v>
      </c>
      <c r="K151" t="s">
        <v>151</v>
      </c>
      <c r="L151">
        <v>12</v>
      </c>
      <c r="M151">
        <v>140</v>
      </c>
      <c r="N151">
        <v>11.576000000000001</v>
      </c>
      <c r="O151">
        <v>138.30000000000001</v>
      </c>
    </row>
    <row r="152" spans="2:15" x14ac:dyDescent="0.25">
      <c r="B152" t="s">
        <v>248</v>
      </c>
      <c r="C152" t="s">
        <v>17</v>
      </c>
      <c r="D152">
        <v>0</v>
      </c>
      <c r="E152">
        <v>1.1001E-2</v>
      </c>
      <c r="F152">
        <v>1.0000000000000001E-5</v>
      </c>
      <c r="G152" t="s">
        <v>18</v>
      </c>
      <c r="H152" t="s">
        <v>103</v>
      </c>
      <c r="I152" t="s">
        <v>151</v>
      </c>
      <c r="J152" t="s">
        <v>151</v>
      </c>
      <c r="K152" t="s">
        <v>151</v>
      </c>
      <c r="L152">
        <v>12.939</v>
      </c>
      <c r="M152">
        <v>125.81</v>
      </c>
      <c r="N152">
        <v>12.934999999999999</v>
      </c>
      <c r="O152">
        <v>125.25</v>
      </c>
    </row>
    <row r="153" spans="2:15" x14ac:dyDescent="0.25">
      <c r="B153" t="s">
        <v>249</v>
      </c>
      <c r="C153" t="s">
        <v>17</v>
      </c>
      <c r="D153">
        <v>0</v>
      </c>
      <c r="E153">
        <v>1.1001E-2</v>
      </c>
      <c r="F153">
        <v>1E-4</v>
      </c>
      <c r="G153" t="s">
        <v>18</v>
      </c>
      <c r="H153" t="s">
        <v>103</v>
      </c>
      <c r="I153" t="s">
        <v>151</v>
      </c>
      <c r="J153" t="s">
        <v>151</v>
      </c>
      <c r="K153" t="s">
        <v>151</v>
      </c>
      <c r="L153">
        <v>59.143999999999998</v>
      </c>
      <c r="M153">
        <v>29.356000000000002</v>
      </c>
      <c r="N153">
        <v>59.140999999999998</v>
      </c>
      <c r="O153">
        <v>28.788</v>
      </c>
    </row>
    <row r="154" spans="2:15" x14ac:dyDescent="0.25">
      <c r="B154" t="s">
        <v>250</v>
      </c>
      <c r="C154" t="s">
        <v>17</v>
      </c>
      <c r="D154">
        <v>0</v>
      </c>
      <c r="E154">
        <v>1.1001E-2</v>
      </c>
      <c r="F154">
        <v>1E-3</v>
      </c>
      <c r="G154" t="s">
        <v>18</v>
      </c>
      <c r="H154" t="s">
        <v>103</v>
      </c>
      <c r="I154" t="s">
        <v>151</v>
      </c>
      <c r="J154" t="s">
        <v>151</v>
      </c>
      <c r="K154" t="s">
        <v>151</v>
      </c>
      <c r="L154">
        <v>580.12</v>
      </c>
      <c r="M154">
        <v>3.1760000000000002</v>
      </c>
      <c r="N154">
        <v>580.12</v>
      </c>
      <c r="O154">
        <v>2.9426999999999999</v>
      </c>
    </row>
    <row r="155" spans="2:15" x14ac:dyDescent="0.25">
      <c r="B155" t="s">
        <v>1615</v>
      </c>
      <c r="C155" t="s">
        <v>17</v>
      </c>
      <c r="D155">
        <v>0</v>
      </c>
      <c r="E155">
        <v>1.1001E-2</v>
      </c>
      <c r="F155">
        <v>0.01</v>
      </c>
      <c r="G155" t="s">
        <v>18</v>
      </c>
      <c r="H155" t="s">
        <v>103</v>
      </c>
      <c r="I155" t="s">
        <v>151</v>
      </c>
      <c r="J155" t="s">
        <v>151</v>
      </c>
      <c r="K155" t="s">
        <v>151</v>
      </c>
      <c r="L155">
        <v>5800</v>
      </c>
      <c r="M155">
        <v>0.38767000000000001</v>
      </c>
      <c r="N155">
        <v>5800</v>
      </c>
      <c r="O155">
        <v>0.29433999999999999</v>
      </c>
    </row>
    <row r="156" spans="2:15" x14ac:dyDescent="0.25">
      <c r="B156" t="s">
        <v>1616</v>
      </c>
      <c r="C156" t="s">
        <v>17</v>
      </c>
      <c r="D156">
        <v>0</v>
      </c>
      <c r="E156">
        <v>1.1001E-2</v>
      </c>
      <c r="F156">
        <v>0.1</v>
      </c>
      <c r="G156" t="s">
        <v>18</v>
      </c>
      <c r="H156" t="s">
        <v>103</v>
      </c>
      <c r="I156" t="s">
        <v>151</v>
      </c>
      <c r="J156" t="s">
        <v>151</v>
      </c>
      <c r="K156" t="s">
        <v>151</v>
      </c>
      <c r="L156">
        <v>58000</v>
      </c>
      <c r="M156">
        <v>6.6765000000000005E-2</v>
      </c>
      <c r="N156">
        <v>58000</v>
      </c>
      <c r="O156">
        <v>2.9433999999999998E-2</v>
      </c>
    </row>
    <row r="157" spans="2:15" x14ac:dyDescent="0.25">
      <c r="B157" t="s">
        <v>1617</v>
      </c>
      <c r="C157" t="s">
        <v>17</v>
      </c>
      <c r="D157">
        <v>0</v>
      </c>
      <c r="E157">
        <v>1.1001E-2</v>
      </c>
      <c r="F157">
        <v>1</v>
      </c>
      <c r="G157" t="s">
        <v>18</v>
      </c>
      <c r="H157" t="s">
        <v>103</v>
      </c>
      <c r="I157" t="s">
        <v>151</v>
      </c>
      <c r="J157" t="s">
        <v>151</v>
      </c>
      <c r="K157" t="s">
        <v>151</v>
      </c>
      <c r="L157">
        <v>580000</v>
      </c>
      <c r="M157">
        <v>1.7876E-2</v>
      </c>
      <c r="N157">
        <v>580000</v>
      </c>
      <c r="O157">
        <v>2.9434000000000001E-3</v>
      </c>
    </row>
    <row r="158" spans="2:15" x14ac:dyDescent="0.25">
      <c r="B158" t="s">
        <v>1618</v>
      </c>
      <c r="C158" t="s">
        <v>17</v>
      </c>
      <c r="D158">
        <v>0</v>
      </c>
      <c r="E158">
        <v>1.1001E-2</v>
      </c>
      <c r="F158">
        <v>10</v>
      </c>
      <c r="G158" t="s">
        <v>18</v>
      </c>
      <c r="H158" t="s">
        <v>103</v>
      </c>
      <c r="I158" t="s">
        <v>151</v>
      </c>
      <c r="J158" t="s">
        <v>151</v>
      </c>
      <c r="K158" t="s">
        <v>151</v>
      </c>
      <c r="L158">
        <v>5800000</v>
      </c>
      <c r="M158">
        <v>6.2674000000000002E-3</v>
      </c>
      <c r="N158">
        <v>5800000</v>
      </c>
      <c r="O158">
        <v>2.9434999999999997E-4</v>
      </c>
    </row>
    <row r="159" spans="2:15" x14ac:dyDescent="0.25">
      <c r="B159" t="s">
        <v>1619</v>
      </c>
      <c r="C159" t="s">
        <v>17</v>
      </c>
      <c r="D159">
        <v>0</v>
      </c>
      <c r="E159">
        <v>1.1001E-2</v>
      </c>
      <c r="F159">
        <v>100</v>
      </c>
      <c r="G159" t="s">
        <v>18</v>
      </c>
      <c r="H159" t="s">
        <v>103</v>
      </c>
      <c r="I159" t="s">
        <v>151</v>
      </c>
      <c r="J159" t="s">
        <v>151</v>
      </c>
      <c r="K159" t="s">
        <v>151</v>
      </c>
      <c r="L159">
        <v>58000000</v>
      </c>
      <c r="M159">
        <v>2.4177000000000001E-3</v>
      </c>
      <c r="N159">
        <v>58000000</v>
      </c>
      <c r="O159">
        <v>2.9391999999999999E-5</v>
      </c>
    </row>
    <row r="160" spans="2:15" x14ac:dyDescent="0.25">
      <c r="B160" t="s">
        <v>1620</v>
      </c>
      <c r="C160" t="s">
        <v>17</v>
      </c>
      <c r="D160">
        <v>0</v>
      </c>
      <c r="E160">
        <v>1.1001E-2</v>
      </c>
      <c r="F160">
        <v>1000</v>
      </c>
      <c r="G160" t="s">
        <v>18</v>
      </c>
      <c r="H160" t="s">
        <v>103</v>
      </c>
      <c r="I160" t="s">
        <v>151</v>
      </c>
      <c r="J160" t="s">
        <v>151</v>
      </c>
      <c r="K160" t="s">
        <v>151</v>
      </c>
      <c r="L160">
        <v>580000000</v>
      </c>
      <c r="M160">
        <v>9.5148999999999993E-4</v>
      </c>
      <c r="N160">
        <v>580000000</v>
      </c>
      <c r="O160">
        <v>0</v>
      </c>
    </row>
    <row r="161" spans="2:15" x14ac:dyDescent="0.25">
      <c r="B161" t="s">
        <v>1621</v>
      </c>
      <c r="C161" t="s">
        <v>17</v>
      </c>
      <c r="D161">
        <v>0</v>
      </c>
      <c r="E161">
        <v>1.1001E-2</v>
      </c>
      <c r="F161">
        <v>10000</v>
      </c>
      <c r="G161" t="s">
        <v>18</v>
      </c>
      <c r="H161" t="s">
        <v>103</v>
      </c>
      <c r="I161" t="s">
        <v>151</v>
      </c>
      <c r="J161" t="s">
        <v>151</v>
      </c>
      <c r="K161" t="s">
        <v>151</v>
      </c>
      <c r="L161">
        <v>5800000000</v>
      </c>
      <c r="M161">
        <v>0</v>
      </c>
      <c r="N161">
        <v>5800000000</v>
      </c>
      <c r="O161">
        <v>0</v>
      </c>
    </row>
    <row r="162" spans="2:15" x14ac:dyDescent="0.25">
      <c r="B162" t="s">
        <v>251</v>
      </c>
      <c r="C162" t="s">
        <v>17</v>
      </c>
      <c r="D162">
        <v>1.0999999999999999E-2</v>
      </c>
      <c r="E162">
        <v>3.3000999999999996E-2</v>
      </c>
      <c r="F162">
        <v>9.9999999999999995E-7</v>
      </c>
      <c r="G162" t="s">
        <v>18</v>
      </c>
      <c r="H162" t="s">
        <v>103</v>
      </c>
      <c r="I162" t="s">
        <v>151</v>
      </c>
      <c r="J162" t="s">
        <v>151</v>
      </c>
      <c r="K162" t="s">
        <v>151</v>
      </c>
      <c r="L162">
        <v>18</v>
      </c>
      <c r="M162">
        <v>140</v>
      </c>
      <c r="N162">
        <v>17.338999999999999</v>
      </c>
      <c r="O162">
        <v>138.85</v>
      </c>
    </row>
    <row r="163" spans="2:15" x14ac:dyDescent="0.25">
      <c r="B163" t="s">
        <v>252</v>
      </c>
      <c r="C163" t="s">
        <v>17</v>
      </c>
      <c r="D163">
        <v>1.0999999999999999E-2</v>
      </c>
      <c r="E163">
        <v>3.3000999999999996E-2</v>
      </c>
      <c r="F163">
        <v>1.0000000000000001E-5</v>
      </c>
      <c r="G163" t="s">
        <v>18</v>
      </c>
      <c r="H163" t="s">
        <v>103</v>
      </c>
      <c r="I163" t="s">
        <v>151</v>
      </c>
      <c r="J163" t="s">
        <v>151</v>
      </c>
      <c r="K163" t="s">
        <v>151</v>
      </c>
      <c r="L163">
        <v>18.263000000000002</v>
      </c>
      <c r="M163">
        <v>133.72</v>
      </c>
      <c r="N163">
        <v>18.258000000000003</v>
      </c>
      <c r="O163">
        <v>133.57</v>
      </c>
    </row>
    <row r="164" spans="2:15" x14ac:dyDescent="0.25">
      <c r="B164" t="s">
        <v>253</v>
      </c>
      <c r="C164" t="s">
        <v>17</v>
      </c>
      <c r="D164">
        <v>1.0999999999999999E-2</v>
      </c>
      <c r="E164">
        <v>3.3000999999999996E-2</v>
      </c>
      <c r="F164">
        <v>1E-4</v>
      </c>
      <c r="G164" t="s">
        <v>18</v>
      </c>
      <c r="H164" t="s">
        <v>103</v>
      </c>
      <c r="I164" t="s">
        <v>151</v>
      </c>
      <c r="J164" t="s">
        <v>151</v>
      </c>
      <c r="K164" t="s">
        <v>151</v>
      </c>
      <c r="L164">
        <v>60.486999999999995</v>
      </c>
      <c r="M164">
        <v>46.303999999999995</v>
      </c>
      <c r="N164">
        <v>60.480999999999995</v>
      </c>
      <c r="O164">
        <v>46.04</v>
      </c>
    </row>
    <row r="165" spans="2:15" x14ac:dyDescent="0.25">
      <c r="B165" t="s">
        <v>254</v>
      </c>
      <c r="C165" t="s">
        <v>17</v>
      </c>
      <c r="D165">
        <v>1.0999999999999999E-2</v>
      </c>
      <c r="E165">
        <v>3.3000999999999996E-2</v>
      </c>
      <c r="F165">
        <v>1E-3</v>
      </c>
      <c r="G165" t="s">
        <v>18</v>
      </c>
      <c r="H165" t="s">
        <v>103</v>
      </c>
      <c r="I165" t="s">
        <v>151</v>
      </c>
      <c r="J165" t="s">
        <v>151</v>
      </c>
      <c r="K165" t="s">
        <v>151</v>
      </c>
      <c r="L165">
        <v>580.26</v>
      </c>
      <c r="M165">
        <v>4.9937999999999994</v>
      </c>
      <c r="N165">
        <v>580.25</v>
      </c>
      <c r="O165">
        <v>4.8783000000000003</v>
      </c>
    </row>
    <row r="166" spans="2:15" x14ac:dyDescent="0.25">
      <c r="B166" t="s">
        <v>255</v>
      </c>
      <c r="C166" t="s">
        <v>17</v>
      </c>
      <c r="D166">
        <v>3.3000000000000002E-2</v>
      </c>
      <c r="E166">
        <v>0.11001000000000001</v>
      </c>
      <c r="F166">
        <v>9.9999999999999995E-7</v>
      </c>
      <c r="G166" t="s">
        <v>18</v>
      </c>
      <c r="H166" t="s">
        <v>103</v>
      </c>
      <c r="I166" t="s">
        <v>151</v>
      </c>
      <c r="J166" t="s">
        <v>151</v>
      </c>
      <c r="K166" t="s">
        <v>151</v>
      </c>
      <c r="L166">
        <v>18</v>
      </c>
      <c r="M166">
        <v>100</v>
      </c>
      <c r="N166">
        <v>17.341999999999999</v>
      </c>
      <c r="O166">
        <v>104.06</v>
      </c>
    </row>
    <row r="167" spans="2:15" x14ac:dyDescent="0.25">
      <c r="B167" t="s">
        <v>256</v>
      </c>
      <c r="C167" t="s">
        <v>17</v>
      </c>
      <c r="D167">
        <v>3.3000000000000002E-2</v>
      </c>
      <c r="E167">
        <v>0.11001000000000001</v>
      </c>
      <c r="F167">
        <v>1.0000000000000001E-5</v>
      </c>
      <c r="G167" t="s">
        <v>18</v>
      </c>
      <c r="H167" t="s">
        <v>103</v>
      </c>
      <c r="I167" t="s">
        <v>151</v>
      </c>
      <c r="J167" t="s">
        <v>151</v>
      </c>
      <c r="K167" t="s">
        <v>151</v>
      </c>
      <c r="L167">
        <v>18.224</v>
      </c>
      <c r="M167">
        <v>101.51</v>
      </c>
      <c r="N167">
        <v>18.221</v>
      </c>
      <c r="O167">
        <v>101.28</v>
      </c>
    </row>
    <row r="168" spans="2:15" x14ac:dyDescent="0.25">
      <c r="B168" t="s">
        <v>257</v>
      </c>
      <c r="C168" t="s">
        <v>17</v>
      </c>
      <c r="D168">
        <v>3.3000000000000002E-2</v>
      </c>
      <c r="E168">
        <v>0.11001000000000001</v>
      </c>
      <c r="F168">
        <v>1E-4</v>
      </c>
      <c r="G168" t="s">
        <v>18</v>
      </c>
      <c r="H168" t="s">
        <v>103</v>
      </c>
      <c r="I168" t="s">
        <v>151</v>
      </c>
      <c r="J168" t="s">
        <v>151</v>
      </c>
      <c r="K168" t="s">
        <v>151</v>
      </c>
      <c r="L168">
        <v>60.259</v>
      </c>
      <c r="M168">
        <v>41.283999999999999</v>
      </c>
      <c r="N168">
        <v>60.259</v>
      </c>
      <c r="O168">
        <v>40.82</v>
      </c>
    </row>
    <row r="169" spans="2:15" x14ac:dyDescent="0.25">
      <c r="B169" t="s">
        <v>258</v>
      </c>
      <c r="C169" t="s">
        <v>17</v>
      </c>
      <c r="D169">
        <v>3.3000000000000002E-2</v>
      </c>
      <c r="E169">
        <v>0.11001000000000001</v>
      </c>
      <c r="F169">
        <v>1E-3</v>
      </c>
      <c r="G169" t="s">
        <v>18</v>
      </c>
      <c r="H169" t="s">
        <v>103</v>
      </c>
      <c r="I169" t="s">
        <v>151</v>
      </c>
      <c r="J169" t="s">
        <v>151</v>
      </c>
      <c r="K169" t="s">
        <v>151</v>
      </c>
      <c r="L169">
        <v>580.23</v>
      </c>
      <c r="M169">
        <v>4.6532999999999998</v>
      </c>
      <c r="N169">
        <v>580.23</v>
      </c>
      <c r="O169">
        <v>4.4422000000000006</v>
      </c>
    </row>
    <row r="170" spans="2:15" x14ac:dyDescent="0.25">
      <c r="B170" t="s">
        <v>259</v>
      </c>
      <c r="C170" t="s">
        <v>17</v>
      </c>
      <c r="D170">
        <v>0.11</v>
      </c>
      <c r="E170">
        <v>0.33000999999999997</v>
      </c>
      <c r="F170">
        <v>9.9999999999999995E-7</v>
      </c>
      <c r="G170" t="s">
        <v>18</v>
      </c>
      <c r="H170" t="s">
        <v>103</v>
      </c>
      <c r="I170" t="s">
        <v>151</v>
      </c>
      <c r="J170" t="s">
        <v>151</v>
      </c>
      <c r="K170" t="s">
        <v>151</v>
      </c>
      <c r="L170">
        <v>25</v>
      </c>
      <c r="M170">
        <v>300</v>
      </c>
      <c r="N170">
        <v>24.812000000000001</v>
      </c>
      <c r="O170">
        <v>296.87</v>
      </c>
    </row>
    <row r="171" spans="2:15" x14ac:dyDescent="0.25">
      <c r="B171" t="s">
        <v>260</v>
      </c>
      <c r="C171" t="s">
        <v>17</v>
      </c>
      <c r="D171">
        <v>0.11</v>
      </c>
      <c r="E171">
        <v>0.33000999999999997</v>
      </c>
      <c r="F171">
        <v>1.0000000000000001E-5</v>
      </c>
      <c r="G171" t="s">
        <v>18</v>
      </c>
      <c r="H171" t="s">
        <v>103</v>
      </c>
      <c r="I171" t="s">
        <v>151</v>
      </c>
      <c r="J171" t="s">
        <v>151</v>
      </c>
      <c r="K171" t="s">
        <v>151</v>
      </c>
      <c r="L171">
        <v>25.358000000000001</v>
      </c>
      <c r="M171">
        <v>294.79000000000002</v>
      </c>
      <c r="N171">
        <v>25.35</v>
      </c>
      <c r="O171">
        <v>294.41000000000003</v>
      </c>
    </row>
    <row r="172" spans="2:15" x14ac:dyDescent="0.25">
      <c r="B172" t="s">
        <v>261</v>
      </c>
      <c r="C172" t="s">
        <v>17</v>
      </c>
      <c r="D172">
        <v>0.11</v>
      </c>
      <c r="E172">
        <v>0.33000999999999997</v>
      </c>
      <c r="F172">
        <v>1E-4</v>
      </c>
      <c r="G172" t="s">
        <v>18</v>
      </c>
      <c r="H172" t="s">
        <v>103</v>
      </c>
      <c r="I172" t="s">
        <v>151</v>
      </c>
      <c r="J172" t="s">
        <v>151</v>
      </c>
      <c r="K172" t="s">
        <v>151</v>
      </c>
      <c r="L172">
        <v>61.466000000000001</v>
      </c>
      <c r="M172">
        <v>184.35000000000002</v>
      </c>
      <c r="N172">
        <v>61.46</v>
      </c>
      <c r="O172">
        <v>183.04999999999998</v>
      </c>
    </row>
    <row r="173" spans="2:15" x14ac:dyDescent="0.25">
      <c r="B173" t="s">
        <v>262</v>
      </c>
      <c r="C173" t="s">
        <v>17</v>
      </c>
      <c r="D173">
        <v>0.11</v>
      </c>
      <c r="E173">
        <v>0.33000999999999997</v>
      </c>
      <c r="F173">
        <v>1E-3</v>
      </c>
      <c r="G173" t="s">
        <v>18</v>
      </c>
      <c r="H173" t="s">
        <v>103</v>
      </c>
      <c r="I173" t="s">
        <v>151</v>
      </c>
      <c r="J173" t="s">
        <v>151</v>
      </c>
      <c r="K173" t="s">
        <v>151</v>
      </c>
      <c r="L173">
        <v>580.25</v>
      </c>
      <c r="M173">
        <v>24.237000000000002</v>
      </c>
      <c r="N173">
        <v>580.25</v>
      </c>
      <c r="O173">
        <v>23.449000000000002</v>
      </c>
    </row>
    <row r="174" spans="2:15" x14ac:dyDescent="0.25">
      <c r="B174" t="s">
        <v>263</v>
      </c>
      <c r="C174" t="s">
        <v>17</v>
      </c>
      <c r="D174">
        <v>0.33</v>
      </c>
      <c r="E174">
        <v>1.1000099999999999</v>
      </c>
      <c r="F174">
        <v>1.0000000000000001E-5</v>
      </c>
      <c r="G174" t="s">
        <v>18</v>
      </c>
      <c r="H174" t="s">
        <v>103</v>
      </c>
      <c r="I174" t="s">
        <v>151</v>
      </c>
      <c r="J174" t="s">
        <v>151</v>
      </c>
      <c r="K174" t="s">
        <v>151</v>
      </c>
      <c r="L174">
        <v>28</v>
      </c>
      <c r="M174">
        <v>100</v>
      </c>
      <c r="N174">
        <v>23.818000000000001</v>
      </c>
      <c r="O174">
        <v>103.66</v>
      </c>
    </row>
    <row r="175" spans="2:15" x14ac:dyDescent="0.25">
      <c r="B175" t="s">
        <v>264</v>
      </c>
      <c r="C175" t="s">
        <v>17</v>
      </c>
      <c r="D175">
        <v>0.33</v>
      </c>
      <c r="E175">
        <v>1.1000099999999999</v>
      </c>
      <c r="F175">
        <v>1E-4</v>
      </c>
      <c r="G175" t="s">
        <v>18</v>
      </c>
      <c r="H175" t="s">
        <v>103</v>
      </c>
      <c r="I175" t="s">
        <v>151</v>
      </c>
      <c r="J175" t="s">
        <v>151</v>
      </c>
      <c r="K175" t="s">
        <v>151</v>
      </c>
      <c r="L175">
        <v>52.967999999999996</v>
      </c>
      <c r="M175">
        <v>87.891999999999996</v>
      </c>
      <c r="N175">
        <v>52.866999999999997</v>
      </c>
      <c r="O175">
        <v>87.789000000000001</v>
      </c>
    </row>
    <row r="176" spans="2:15" x14ac:dyDescent="0.25">
      <c r="B176" t="s">
        <v>265</v>
      </c>
      <c r="C176" t="s">
        <v>17</v>
      </c>
      <c r="D176">
        <v>0.33</v>
      </c>
      <c r="E176">
        <v>1.1000099999999999</v>
      </c>
      <c r="F176">
        <v>1E-3</v>
      </c>
      <c r="G176" t="s">
        <v>18</v>
      </c>
      <c r="H176" t="s">
        <v>103</v>
      </c>
      <c r="I176" t="s">
        <v>151</v>
      </c>
      <c r="J176" t="s">
        <v>151</v>
      </c>
      <c r="K176" t="s">
        <v>151</v>
      </c>
      <c r="L176">
        <v>577.20000000000005</v>
      </c>
      <c r="M176">
        <v>17.401</v>
      </c>
      <c r="N176">
        <v>577.17999999999995</v>
      </c>
      <c r="O176">
        <v>17.221</v>
      </c>
    </row>
    <row r="177" spans="2:15" x14ac:dyDescent="0.25">
      <c r="B177" t="s">
        <v>266</v>
      </c>
      <c r="C177" t="s">
        <v>17</v>
      </c>
      <c r="D177">
        <v>0.33</v>
      </c>
      <c r="E177">
        <v>1.1000099999999999</v>
      </c>
      <c r="F177">
        <v>0.01</v>
      </c>
      <c r="G177" t="s">
        <v>18</v>
      </c>
      <c r="H177" t="s">
        <v>103</v>
      </c>
      <c r="I177" t="s">
        <v>151</v>
      </c>
      <c r="J177" t="s">
        <v>151</v>
      </c>
      <c r="K177" t="s">
        <v>151</v>
      </c>
      <c r="L177">
        <v>5799.7000000000007</v>
      </c>
      <c r="M177">
        <v>1.8248</v>
      </c>
      <c r="N177">
        <v>5799.7000000000007</v>
      </c>
      <c r="O177">
        <v>1.75</v>
      </c>
    </row>
    <row r="178" spans="2:15" x14ac:dyDescent="0.25">
      <c r="B178" t="s">
        <v>267</v>
      </c>
      <c r="C178" t="s">
        <v>17</v>
      </c>
      <c r="D178">
        <v>1.1000000000000001</v>
      </c>
      <c r="E178">
        <v>3.3001</v>
      </c>
      <c r="F178">
        <v>1.0000000000000001E-5</v>
      </c>
      <c r="G178" t="s">
        <v>18</v>
      </c>
      <c r="H178" t="s">
        <v>104</v>
      </c>
      <c r="I178" t="s">
        <v>151</v>
      </c>
      <c r="J178" t="s">
        <v>151</v>
      </c>
      <c r="K178" t="s">
        <v>151</v>
      </c>
      <c r="L178">
        <v>0.25</v>
      </c>
      <c r="M178">
        <v>0.1</v>
      </c>
      <c r="N178">
        <v>0.23096</v>
      </c>
      <c r="O178">
        <v>0.10410999999999999</v>
      </c>
    </row>
    <row r="179" spans="2:15" x14ac:dyDescent="0.25">
      <c r="B179" t="s">
        <v>268</v>
      </c>
      <c r="C179" t="s">
        <v>17</v>
      </c>
      <c r="D179">
        <v>1.1000000000000001</v>
      </c>
      <c r="E179">
        <v>3.3001</v>
      </c>
      <c r="F179">
        <v>1E-4</v>
      </c>
      <c r="G179" t="s">
        <v>18</v>
      </c>
      <c r="H179" t="s">
        <v>104</v>
      </c>
      <c r="I179" t="s">
        <v>151</v>
      </c>
      <c r="J179" t="s">
        <v>151</v>
      </c>
      <c r="K179" t="s">
        <v>151</v>
      </c>
      <c r="L179">
        <v>0.25</v>
      </c>
      <c r="M179">
        <v>0.10329000000000001</v>
      </c>
      <c r="N179">
        <v>0.23666000000000001</v>
      </c>
      <c r="O179">
        <v>0.10324999999999999</v>
      </c>
    </row>
    <row r="180" spans="2:15" x14ac:dyDescent="0.25">
      <c r="B180" t="s">
        <v>269</v>
      </c>
      <c r="C180" t="s">
        <v>17</v>
      </c>
      <c r="D180">
        <v>1.1000000000000001</v>
      </c>
      <c r="E180">
        <v>3.3001</v>
      </c>
      <c r="F180">
        <v>1E-3</v>
      </c>
      <c r="G180" t="s">
        <v>18</v>
      </c>
      <c r="H180" t="s">
        <v>104</v>
      </c>
      <c r="I180" t="s">
        <v>151</v>
      </c>
      <c r="J180" t="s">
        <v>151</v>
      </c>
      <c r="K180" t="s">
        <v>151</v>
      </c>
      <c r="L180">
        <v>0.60486999999999991</v>
      </c>
      <c r="M180">
        <v>6.4429E-2</v>
      </c>
      <c r="N180">
        <v>0.60441</v>
      </c>
      <c r="O180">
        <v>6.4221E-2</v>
      </c>
    </row>
    <row r="181" spans="2:15" x14ac:dyDescent="0.25">
      <c r="B181" t="s">
        <v>270</v>
      </c>
      <c r="C181" t="s">
        <v>17</v>
      </c>
      <c r="D181">
        <v>1.1000000000000001</v>
      </c>
      <c r="E181">
        <v>3.3001</v>
      </c>
      <c r="F181">
        <v>0.01</v>
      </c>
      <c r="G181" t="s">
        <v>18</v>
      </c>
      <c r="H181" t="s">
        <v>104</v>
      </c>
      <c r="I181" t="s">
        <v>151</v>
      </c>
      <c r="J181" t="s">
        <v>151</v>
      </c>
      <c r="K181" t="s">
        <v>151</v>
      </c>
      <c r="L181">
        <v>5.8014000000000001</v>
      </c>
      <c r="M181">
        <v>8.3760999999999992E-3</v>
      </c>
      <c r="N181">
        <v>5.8011999999999997</v>
      </c>
      <c r="O181">
        <v>8.2293999999999996E-3</v>
      </c>
    </row>
    <row r="182" spans="2:15" x14ac:dyDescent="0.25">
      <c r="B182" t="s">
        <v>271</v>
      </c>
      <c r="C182" t="s">
        <v>17</v>
      </c>
      <c r="D182">
        <v>3.3</v>
      </c>
      <c r="E182">
        <v>11.000999999999999</v>
      </c>
      <c r="F182">
        <v>1E-4</v>
      </c>
      <c r="G182" t="s">
        <v>18</v>
      </c>
      <c r="H182" t="s">
        <v>104</v>
      </c>
      <c r="I182" t="s">
        <v>151</v>
      </c>
      <c r="J182" t="s">
        <v>151</v>
      </c>
      <c r="K182" t="s">
        <v>151</v>
      </c>
      <c r="L182">
        <v>0.17</v>
      </c>
      <c r="M182">
        <v>0.1</v>
      </c>
      <c r="N182">
        <v>0.12474</v>
      </c>
      <c r="O182">
        <v>0.10353</v>
      </c>
    </row>
    <row r="183" spans="2:15" x14ac:dyDescent="0.25">
      <c r="B183" t="s">
        <v>272</v>
      </c>
      <c r="C183" t="s">
        <v>17</v>
      </c>
      <c r="D183">
        <v>3.3</v>
      </c>
      <c r="E183">
        <v>11.000999999999999</v>
      </c>
      <c r="F183">
        <v>1E-3</v>
      </c>
      <c r="G183" t="s">
        <v>18</v>
      </c>
      <c r="H183" t="s">
        <v>104</v>
      </c>
      <c r="I183" t="s">
        <v>151</v>
      </c>
      <c r="J183" t="s">
        <v>151</v>
      </c>
      <c r="K183" t="s">
        <v>151</v>
      </c>
      <c r="L183">
        <v>0.46536</v>
      </c>
      <c r="M183">
        <v>8.4151000000000004E-2</v>
      </c>
      <c r="N183">
        <v>0.46464</v>
      </c>
      <c r="O183">
        <v>8.4043999999999994E-2</v>
      </c>
    </row>
    <row r="184" spans="2:15" x14ac:dyDescent="0.25">
      <c r="B184" t="s">
        <v>273</v>
      </c>
      <c r="C184" t="s">
        <v>17</v>
      </c>
      <c r="D184">
        <v>3.3</v>
      </c>
      <c r="E184">
        <v>11.000999999999999</v>
      </c>
      <c r="F184">
        <v>0.01</v>
      </c>
      <c r="G184" t="s">
        <v>18</v>
      </c>
      <c r="H184" t="s">
        <v>104</v>
      </c>
      <c r="I184" t="s">
        <v>151</v>
      </c>
      <c r="J184" t="s">
        <v>151</v>
      </c>
      <c r="K184" t="s">
        <v>151</v>
      </c>
      <c r="L184">
        <v>5.7681999999999993</v>
      </c>
      <c r="M184">
        <v>1.5398E-2</v>
      </c>
      <c r="N184">
        <v>5.7681999999999993</v>
      </c>
      <c r="O184">
        <v>1.5238E-2</v>
      </c>
    </row>
    <row r="185" spans="2:15" x14ac:dyDescent="0.25">
      <c r="B185" t="s">
        <v>274</v>
      </c>
      <c r="C185" t="s">
        <v>17</v>
      </c>
      <c r="D185">
        <v>3.3</v>
      </c>
      <c r="E185">
        <v>11.000999999999999</v>
      </c>
      <c r="F185">
        <v>0.1</v>
      </c>
      <c r="G185" t="s">
        <v>18</v>
      </c>
      <c r="H185" t="s">
        <v>104</v>
      </c>
      <c r="I185" t="s">
        <v>151</v>
      </c>
      <c r="J185" t="s">
        <v>151</v>
      </c>
      <c r="K185" t="s">
        <v>151</v>
      </c>
      <c r="L185">
        <v>57.997</v>
      </c>
      <c r="M185">
        <v>1.6098E-3</v>
      </c>
      <c r="N185">
        <v>57.997</v>
      </c>
      <c r="O185">
        <v>1.5437999999999999E-3</v>
      </c>
    </row>
    <row r="186" spans="2:15" x14ac:dyDescent="0.25">
      <c r="B186" t="s">
        <v>275</v>
      </c>
      <c r="C186" t="s">
        <v>17</v>
      </c>
      <c r="D186">
        <v>11</v>
      </c>
      <c r="E186">
        <v>33.000999999999998</v>
      </c>
      <c r="F186">
        <v>1E-4</v>
      </c>
      <c r="G186" t="s">
        <v>18</v>
      </c>
      <c r="H186" t="s">
        <v>104</v>
      </c>
      <c r="I186" t="s">
        <v>151</v>
      </c>
      <c r="J186" t="s">
        <v>151</v>
      </c>
      <c r="K186" t="s">
        <v>151</v>
      </c>
      <c r="L186">
        <v>1.3</v>
      </c>
      <c r="M186">
        <v>0.1</v>
      </c>
      <c r="N186">
        <v>1.1560999999999999</v>
      </c>
      <c r="O186">
        <v>0.10412</v>
      </c>
    </row>
    <row r="187" spans="2:15" x14ac:dyDescent="0.25">
      <c r="B187" t="s">
        <v>276</v>
      </c>
      <c r="C187" t="s">
        <v>17</v>
      </c>
      <c r="D187">
        <v>11</v>
      </c>
      <c r="E187">
        <v>33.000999999999998</v>
      </c>
      <c r="F187">
        <v>1E-3</v>
      </c>
      <c r="G187" t="s">
        <v>18</v>
      </c>
      <c r="H187" t="s">
        <v>104</v>
      </c>
      <c r="I187" t="s">
        <v>151</v>
      </c>
      <c r="J187" t="s">
        <v>151</v>
      </c>
      <c r="K187" t="s">
        <v>151</v>
      </c>
      <c r="L187">
        <v>1.3</v>
      </c>
      <c r="M187">
        <v>0.10253</v>
      </c>
      <c r="N187">
        <v>1.2442</v>
      </c>
      <c r="O187">
        <v>0.10252</v>
      </c>
    </row>
    <row r="188" spans="2:15" x14ac:dyDescent="0.25">
      <c r="B188" t="s">
        <v>277</v>
      </c>
      <c r="C188" t="s">
        <v>17</v>
      </c>
      <c r="D188">
        <v>11</v>
      </c>
      <c r="E188">
        <v>33.000999999999998</v>
      </c>
      <c r="F188">
        <v>0.01</v>
      </c>
      <c r="G188" t="s">
        <v>18</v>
      </c>
      <c r="H188" t="s">
        <v>104</v>
      </c>
      <c r="I188" t="s">
        <v>151</v>
      </c>
      <c r="J188" t="s">
        <v>151</v>
      </c>
      <c r="K188" t="s">
        <v>151</v>
      </c>
      <c r="L188">
        <v>5.6613999999999995</v>
      </c>
      <c r="M188">
        <v>5.2694999999999999E-2</v>
      </c>
      <c r="N188">
        <v>5.6604999999999999</v>
      </c>
      <c r="O188">
        <v>5.2621000000000001E-2</v>
      </c>
    </row>
    <row r="189" spans="2:15" x14ac:dyDescent="0.25">
      <c r="B189" t="s">
        <v>278</v>
      </c>
      <c r="C189" t="s">
        <v>17</v>
      </c>
      <c r="D189">
        <v>11</v>
      </c>
      <c r="E189">
        <v>33.000999999999998</v>
      </c>
      <c r="F189">
        <v>0.1</v>
      </c>
      <c r="G189" t="s">
        <v>18</v>
      </c>
      <c r="H189" t="s">
        <v>104</v>
      </c>
      <c r="I189" t="s">
        <v>151</v>
      </c>
      <c r="J189" t="s">
        <v>151</v>
      </c>
      <c r="K189" t="s">
        <v>151</v>
      </c>
      <c r="L189">
        <v>57.977999999999994</v>
      </c>
      <c r="M189">
        <v>6.2174999999999999E-3</v>
      </c>
      <c r="N189">
        <v>57.977999999999994</v>
      </c>
      <c r="O189">
        <v>6.1738000000000001E-3</v>
      </c>
    </row>
    <row r="190" spans="2:15" x14ac:dyDescent="0.25">
      <c r="B190" t="s">
        <v>279</v>
      </c>
      <c r="C190" t="s">
        <v>17</v>
      </c>
      <c r="D190">
        <v>33</v>
      </c>
      <c r="E190">
        <v>110.01</v>
      </c>
      <c r="F190">
        <v>1E-3</v>
      </c>
      <c r="G190" t="s">
        <v>18</v>
      </c>
      <c r="H190" t="s">
        <v>104</v>
      </c>
      <c r="I190" t="s">
        <v>151</v>
      </c>
      <c r="J190" t="s">
        <v>151</v>
      </c>
      <c r="K190" t="s">
        <v>151</v>
      </c>
      <c r="L190">
        <v>1.3</v>
      </c>
      <c r="M190">
        <v>0.13</v>
      </c>
      <c r="N190">
        <v>1.2346999999999999</v>
      </c>
      <c r="O190">
        <v>0.12665000000000001</v>
      </c>
    </row>
    <row r="191" spans="2:15" x14ac:dyDescent="0.25">
      <c r="B191" t="s">
        <v>280</v>
      </c>
      <c r="C191" t="s">
        <v>17</v>
      </c>
      <c r="D191">
        <v>33</v>
      </c>
      <c r="E191">
        <v>110.01</v>
      </c>
      <c r="F191">
        <v>0.01</v>
      </c>
      <c r="G191" t="s">
        <v>18</v>
      </c>
      <c r="H191" t="s">
        <v>104</v>
      </c>
      <c r="I191" t="s">
        <v>151</v>
      </c>
      <c r="J191" t="s">
        <v>151</v>
      </c>
      <c r="K191" t="s">
        <v>151</v>
      </c>
      <c r="L191">
        <v>4.3529999999999998</v>
      </c>
      <c r="M191">
        <v>0.10804999999999999</v>
      </c>
      <c r="N191">
        <v>4.3500999999999994</v>
      </c>
      <c r="O191">
        <v>0.10797</v>
      </c>
    </row>
    <row r="192" spans="2:15" x14ac:dyDescent="0.25">
      <c r="B192" t="s">
        <v>281</v>
      </c>
      <c r="C192" t="s">
        <v>17</v>
      </c>
      <c r="D192">
        <v>33</v>
      </c>
      <c r="E192">
        <v>110.01</v>
      </c>
      <c r="F192">
        <v>0.1</v>
      </c>
      <c r="G192" t="s">
        <v>18</v>
      </c>
      <c r="H192" t="s">
        <v>104</v>
      </c>
      <c r="I192" t="s">
        <v>151</v>
      </c>
      <c r="J192" t="s">
        <v>151</v>
      </c>
      <c r="K192" t="s">
        <v>151</v>
      </c>
      <c r="L192">
        <v>57.521000000000001</v>
      </c>
      <c r="M192">
        <v>2.2172999999999998E-2</v>
      </c>
      <c r="N192">
        <v>57.521999999999998</v>
      </c>
      <c r="O192">
        <v>2.2051000000000001E-2</v>
      </c>
    </row>
    <row r="193" spans="2:15" x14ac:dyDescent="0.25">
      <c r="B193" t="s">
        <v>282</v>
      </c>
      <c r="C193" t="s">
        <v>17</v>
      </c>
      <c r="D193">
        <v>33</v>
      </c>
      <c r="E193">
        <v>110.01</v>
      </c>
      <c r="F193">
        <v>1</v>
      </c>
      <c r="G193" t="s">
        <v>18</v>
      </c>
      <c r="H193" t="s">
        <v>104</v>
      </c>
      <c r="I193" t="s">
        <v>151</v>
      </c>
      <c r="J193" t="s">
        <v>151</v>
      </c>
      <c r="K193" t="s">
        <v>151</v>
      </c>
      <c r="L193">
        <v>579.95000000000005</v>
      </c>
      <c r="M193">
        <v>2.2970999999999998E-3</v>
      </c>
      <c r="N193">
        <v>579.95000000000005</v>
      </c>
      <c r="O193">
        <v>2.2464999999999998E-3</v>
      </c>
    </row>
    <row r="194" spans="2:15" x14ac:dyDescent="0.25">
      <c r="B194" t="s">
        <v>283</v>
      </c>
      <c r="C194" t="s">
        <v>17</v>
      </c>
      <c r="D194">
        <v>110</v>
      </c>
      <c r="E194">
        <v>330.01</v>
      </c>
      <c r="F194">
        <v>1E-3</v>
      </c>
      <c r="G194" t="s">
        <v>18</v>
      </c>
      <c r="H194" t="s">
        <v>104</v>
      </c>
      <c r="I194" t="s">
        <v>151</v>
      </c>
      <c r="J194" t="s">
        <v>151</v>
      </c>
      <c r="K194" t="s">
        <v>151</v>
      </c>
      <c r="L194">
        <v>12</v>
      </c>
      <c r="M194">
        <v>0.14000000000000001</v>
      </c>
      <c r="N194">
        <v>11.565</v>
      </c>
      <c r="O194">
        <v>0.13930000000000001</v>
      </c>
    </row>
    <row r="195" spans="2:15" x14ac:dyDescent="0.25">
      <c r="B195" t="s">
        <v>284</v>
      </c>
      <c r="C195" t="s">
        <v>17</v>
      </c>
      <c r="D195">
        <v>110</v>
      </c>
      <c r="E195">
        <v>330.01</v>
      </c>
      <c r="F195">
        <v>0.01</v>
      </c>
      <c r="G195" t="s">
        <v>18</v>
      </c>
      <c r="H195" t="s">
        <v>104</v>
      </c>
      <c r="I195" t="s">
        <v>151</v>
      </c>
      <c r="J195" t="s">
        <v>151</v>
      </c>
      <c r="K195" t="s">
        <v>151</v>
      </c>
      <c r="L195">
        <v>12.289</v>
      </c>
      <c r="M195">
        <v>0.13783999999999999</v>
      </c>
      <c r="N195">
        <v>12.283999999999999</v>
      </c>
      <c r="O195">
        <v>0.13782</v>
      </c>
    </row>
    <row r="196" spans="2:15" x14ac:dyDescent="0.25">
      <c r="B196" t="s">
        <v>285</v>
      </c>
      <c r="C196" t="s">
        <v>17</v>
      </c>
      <c r="D196">
        <v>110</v>
      </c>
      <c r="E196">
        <v>330.01</v>
      </c>
      <c r="F196">
        <v>0.1</v>
      </c>
      <c r="G196" t="s">
        <v>18</v>
      </c>
      <c r="H196" t="s">
        <v>104</v>
      </c>
      <c r="I196" t="s">
        <v>151</v>
      </c>
      <c r="J196" t="s">
        <v>151</v>
      </c>
      <c r="K196" t="s">
        <v>151</v>
      </c>
      <c r="L196">
        <v>55.025999999999996</v>
      </c>
      <c r="M196">
        <v>8.0748E-2</v>
      </c>
      <c r="N196">
        <v>55.024000000000001</v>
      </c>
      <c r="O196">
        <v>8.0667000000000003E-2</v>
      </c>
    </row>
    <row r="197" spans="2:15" x14ac:dyDescent="0.25">
      <c r="B197" t="s">
        <v>286</v>
      </c>
      <c r="C197" t="s">
        <v>17</v>
      </c>
      <c r="D197">
        <v>110</v>
      </c>
      <c r="E197">
        <v>330.01</v>
      </c>
      <c r="F197">
        <v>1</v>
      </c>
      <c r="G197" t="s">
        <v>18</v>
      </c>
      <c r="H197" t="s">
        <v>104</v>
      </c>
      <c r="I197" t="s">
        <v>151</v>
      </c>
      <c r="J197" t="s">
        <v>151</v>
      </c>
      <c r="K197" t="s">
        <v>151</v>
      </c>
      <c r="L197">
        <v>579.51</v>
      </c>
      <c r="M197">
        <v>1.0142E-2</v>
      </c>
      <c r="N197">
        <v>579.51</v>
      </c>
      <c r="O197">
        <v>1.0090999999999999E-2</v>
      </c>
    </row>
    <row r="198" spans="2:15" x14ac:dyDescent="0.25">
      <c r="B198" t="s">
        <v>287</v>
      </c>
      <c r="C198" t="s">
        <v>17</v>
      </c>
      <c r="D198">
        <v>330</v>
      </c>
      <c r="E198">
        <v>1100.01</v>
      </c>
      <c r="F198">
        <v>0.01</v>
      </c>
      <c r="G198" t="s">
        <v>18</v>
      </c>
      <c r="H198" t="s">
        <v>104</v>
      </c>
      <c r="I198" t="s">
        <v>151</v>
      </c>
      <c r="J198" t="s">
        <v>151</v>
      </c>
      <c r="K198" t="s">
        <v>151</v>
      </c>
      <c r="L198">
        <v>16</v>
      </c>
      <c r="M198">
        <v>0.17</v>
      </c>
      <c r="N198">
        <v>12.340999999999999</v>
      </c>
      <c r="O198">
        <v>0.17274</v>
      </c>
    </row>
    <row r="199" spans="2:15" x14ac:dyDescent="0.25">
      <c r="B199" t="s">
        <v>288</v>
      </c>
      <c r="C199" t="s">
        <v>17</v>
      </c>
      <c r="D199">
        <v>330</v>
      </c>
      <c r="E199">
        <v>1100.01</v>
      </c>
      <c r="F199">
        <v>0.1</v>
      </c>
      <c r="G199" t="s">
        <v>18</v>
      </c>
      <c r="H199" t="s">
        <v>104</v>
      </c>
      <c r="I199" t="s">
        <v>151</v>
      </c>
      <c r="J199" t="s">
        <v>151</v>
      </c>
      <c r="K199" t="s">
        <v>151</v>
      </c>
      <c r="L199">
        <v>38.744</v>
      </c>
      <c r="M199">
        <v>0.15612999999999999</v>
      </c>
      <c r="N199">
        <v>38.701999999999998</v>
      </c>
      <c r="O199">
        <v>0.15611</v>
      </c>
    </row>
    <row r="200" spans="2:15" x14ac:dyDescent="0.25">
      <c r="B200" t="s">
        <v>289</v>
      </c>
      <c r="C200" t="s">
        <v>17</v>
      </c>
      <c r="D200">
        <v>330</v>
      </c>
      <c r="E200">
        <v>1100.01</v>
      </c>
      <c r="F200">
        <v>1</v>
      </c>
      <c r="G200" t="s">
        <v>18</v>
      </c>
      <c r="H200" t="s">
        <v>104</v>
      </c>
      <c r="I200" t="s">
        <v>151</v>
      </c>
      <c r="J200" t="s">
        <v>151</v>
      </c>
      <c r="K200" t="s">
        <v>151</v>
      </c>
      <c r="L200">
        <v>571.17999999999995</v>
      </c>
      <c r="M200">
        <v>3.9240999999999998E-2</v>
      </c>
      <c r="N200">
        <v>571.17999999999995</v>
      </c>
      <c r="O200">
        <v>3.9164999999999998E-2</v>
      </c>
    </row>
    <row r="201" spans="2:15" x14ac:dyDescent="0.25">
      <c r="B201" t="s">
        <v>290</v>
      </c>
      <c r="C201" t="s">
        <v>17</v>
      </c>
      <c r="D201">
        <v>330</v>
      </c>
      <c r="E201">
        <v>1100.01</v>
      </c>
      <c r="F201">
        <v>10</v>
      </c>
      <c r="G201" t="s">
        <v>18</v>
      </c>
      <c r="H201" t="s">
        <v>104</v>
      </c>
      <c r="I201" t="s">
        <v>151</v>
      </c>
      <c r="J201" t="s">
        <v>151</v>
      </c>
      <c r="K201" t="s">
        <v>151</v>
      </c>
      <c r="L201">
        <v>5799.1</v>
      </c>
      <c r="M201">
        <v>4.0775999999999998E-3</v>
      </c>
      <c r="N201">
        <v>5799.1</v>
      </c>
      <c r="O201">
        <v>4.0445999999999998E-3</v>
      </c>
    </row>
    <row r="202" spans="2:15" x14ac:dyDescent="0.25">
      <c r="B202" t="s">
        <v>291</v>
      </c>
      <c r="C202" t="s">
        <v>17</v>
      </c>
      <c r="D202">
        <v>1100</v>
      </c>
      <c r="E202">
        <v>3301</v>
      </c>
      <c r="F202">
        <v>0.01</v>
      </c>
      <c r="G202" t="s">
        <v>18</v>
      </c>
      <c r="H202" t="s">
        <v>105</v>
      </c>
      <c r="I202" t="s">
        <v>151</v>
      </c>
      <c r="J202" t="s">
        <v>151</v>
      </c>
      <c r="K202" t="s">
        <v>151</v>
      </c>
      <c r="L202">
        <v>0.19</v>
      </c>
      <c r="M202">
        <v>1.7000000000000001E-4</v>
      </c>
      <c r="N202">
        <v>0.17338999999999999</v>
      </c>
      <c r="O202">
        <v>1.7317999999999999E-4</v>
      </c>
    </row>
    <row r="203" spans="2:15" x14ac:dyDescent="0.25">
      <c r="B203" t="s">
        <v>292</v>
      </c>
      <c r="C203" t="s">
        <v>17</v>
      </c>
      <c r="D203">
        <v>1100</v>
      </c>
      <c r="E203">
        <v>3301</v>
      </c>
      <c r="F203">
        <v>0.1</v>
      </c>
      <c r="G203" t="s">
        <v>18</v>
      </c>
      <c r="H203" t="s">
        <v>105</v>
      </c>
      <c r="I203" t="s">
        <v>151</v>
      </c>
      <c r="J203" t="s">
        <v>151</v>
      </c>
      <c r="K203" t="s">
        <v>151</v>
      </c>
      <c r="L203">
        <v>0.19</v>
      </c>
      <c r="M203">
        <v>1.7215000000000001E-4</v>
      </c>
      <c r="N203">
        <v>0.17910000000000001</v>
      </c>
      <c r="O203">
        <v>1.7213000000000002E-4</v>
      </c>
    </row>
    <row r="204" spans="2:15" x14ac:dyDescent="0.25">
      <c r="B204" t="s">
        <v>293</v>
      </c>
      <c r="C204" t="s">
        <v>17</v>
      </c>
      <c r="D204">
        <v>1100</v>
      </c>
      <c r="E204">
        <v>3301</v>
      </c>
      <c r="F204">
        <v>1</v>
      </c>
      <c r="G204" t="s">
        <v>18</v>
      </c>
      <c r="H204" t="s">
        <v>105</v>
      </c>
      <c r="I204" t="s">
        <v>151</v>
      </c>
      <c r="J204" t="s">
        <v>151</v>
      </c>
      <c r="K204" t="s">
        <v>151</v>
      </c>
      <c r="L204">
        <v>0.55515999999999999</v>
      </c>
      <c r="M204">
        <v>1.1804000000000002E-4</v>
      </c>
      <c r="N204">
        <v>0.55501</v>
      </c>
      <c r="O204">
        <v>1.1789E-4</v>
      </c>
    </row>
    <row r="205" spans="2:15" x14ac:dyDescent="0.25">
      <c r="B205" t="s">
        <v>294</v>
      </c>
      <c r="C205" t="s">
        <v>17</v>
      </c>
      <c r="D205">
        <v>1100</v>
      </c>
      <c r="E205">
        <v>3301</v>
      </c>
      <c r="F205">
        <v>10</v>
      </c>
      <c r="G205" t="s">
        <v>18</v>
      </c>
      <c r="H205" t="s">
        <v>105</v>
      </c>
      <c r="I205" t="s">
        <v>151</v>
      </c>
      <c r="J205" t="s">
        <v>151</v>
      </c>
      <c r="K205" t="s">
        <v>151</v>
      </c>
      <c r="L205">
        <v>5.7932999999999995</v>
      </c>
      <c r="M205">
        <v>1.6590000000000002E-5</v>
      </c>
      <c r="N205">
        <v>5.7932999999999995</v>
      </c>
      <c r="O205">
        <v>1.6469000000000001E-5</v>
      </c>
    </row>
    <row r="206" spans="2:15" x14ac:dyDescent="0.25">
      <c r="B206" t="s">
        <v>295</v>
      </c>
      <c r="C206" t="s">
        <v>17</v>
      </c>
      <c r="D206">
        <v>3300</v>
      </c>
      <c r="E206">
        <v>11001</v>
      </c>
      <c r="F206">
        <v>0.1</v>
      </c>
      <c r="G206" t="s">
        <v>18</v>
      </c>
      <c r="H206" t="s">
        <v>105</v>
      </c>
      <c r="I206" t="s">
        <v>151</v>
      </c>
      <c r="J206" t="s">
        <v>151</v>
      </c>
      <c r="K206" t="s">
        <v>151</v>
      </c>
      <c r="L206">
        <v>0.33</v>
      </c>
      <c r="M206">
        <v>6.8999999999999997E-4</v>
      </c>
      <c r="N206">
        <v>0.29032999999999998</v>
      </c>
      <c r="O206">
        <v>6.9271999999999997E-4</v>
      </c>
    </row>
    <row r="207" spans="2:15" x14ac:dyDescent="0.25">
      <c r="B207" t="s">
        <v>296</v>
      </c>
      <c r="C207" t="s">
        <v>17</v>
      </c>
      <c r="D207">
        <v>3300</v>
      </c>
      <c r="E207">
        <v>11001</v>
      </c>
      <c r="F207">
        <v>1</v>
      </c>
      <c r="G207" t="s">
        <v>18</v>
      </c>
      <c r="H207" t="s">
        <v>105</v>
      </c>
      <c r="I207" t="s">
        <v>151</v>
      </c>
      <c r="J207" t="s">
        <v>151</v>
      </c>
      <c r="K207" t="s">
        <v>151</v>
      </c>
      <c r="L207">
        <v>0.37289</v>
      </c>
      <c r="M207">
        <v>6.8715000000000009E-4</v>
      </c>
      <c r="N207">
        <v>0.37252000000000002</v>
      </c>
      <c r="O207">
        <v>6.8716000000000003E-4</v>
      </c>
    </row>
    <row r="208" spans="2:15" x14ac:dyDescent="0.25">
      <c r="B208" t="s">
        <v>297</v>
      </c>
      <c r="C208" t="s">
        <v>17</v>
      </c>
      <c r="D208">
        <v>3300</v>
      </c>
      <c r="E208">
        <v>11001</v>
      </c>
      <c r="F208">
        <v>10</v>
      </c>
      <c r="G208" t="s">
        <v>18</v>
      </c>
      <c r="H208" t="s">
        <v>105</v>
      </c>
      <c r="I208" t="s">
        <v>151</v>
      </c>
      <c r="J208" t="s">
        <v>151</v>
      </c>
      <c r="K208" t="s">
        <v>151</v>
      </c>
      <c r="L208">
        <v>4.8625999999999996</v>
      </c>
      <c r="M208">
        <v>4.4972000000000002E-4</v>
      </c>
      <c r="N208">
        <v>4.8622999999999994</v>
      </c>
      <c r="O208">
        <v>4.4966E-4</v>
      </c>
    </row>
    <row r="209" spans="2:15" x14ac:dyDescent="0.25">
      <c r="B209" t="s">
        <v>298</v>
      </c>
      <c r="C209" t="s">
        <v>17</v>
      </c>
      <c r="D209">
        <v>3300</v>
      </c>
      <c r="E209">
        <v>11001</v>
      </c>
      <c r="F209">
        <v>100</v>
      </c>
      <c r="G209" t="s">
        <v>18</v>
      </c>
      <c r="H209" t="s">
        <v>105</v>
      </c>
      <c r="I209" t="s">
        <v>151</v>
      </c>
      <c r="J209" t="s">
        <v>151</v>
      </c>
      <c r="K209" t="s">
        <v>151</v>
      </c>
      <c r="L209">
        <v>57.851999999999997</v>
      </c>
      <c r="M209">
        <v>6.2355999999999997E-5</v>
      </c>
      <c r="N209">
        <v>57.851999999999997</v>
      </c>
      <c r="O209">
        <v>6.2304000000000005E-5</v>
      </c>
    </row>
    <row r="210" spans="2:15" x14ac:dyDescent="0.25">
      <c r="B210" t="s">
        <v>299</v>
      </c>
      <c r="C210" t="s">
        <v>17</v>
      </c>
      <c r="D210">
        <v>11000</v>
      </c>
      <c r="E210">
        <v>33001</v>
      </c>
      <c r="F210">
        <v>0.1</v>
      </c>
      <c r="G210" t="s">
        <v>18</v>
      </c>
      <c r="H210" t="s">
        <v>105</v>
      </c>
      <c r="I210" t="s">
        <v>151</v>
      </c>
      <c r="J210" t="s">
        <v>151</v>
      </c>
      <c r="K210" t="s">
        <v>151</v>
      </c>
      <c r="L210">
        <v>2.9</v>
      </c>
      <c r="M210">
        <v>1.1999999999999999E-3</v>
      </c>
      <c r="N210">
        <v>2.8873000000000002</v>
      </c>
      <c r="O210">
        <v>1.1548000000000001E-3</v>
      </c>
    </row>
    <row r="211" spans="2:15" x14ac:dyDescent="0.25">
      <c r="B211" t="s">
        <v>300</v>
      </c>
      <c r="C211" t="s">
        <v>17</v>
      </c>
      <c r="D211">
        <v>11000</v>
      </c>
      <c r="E211">
        <v>33001</v>
      </c>
      <c r="F211">
        <v>1</v>
      </c>
      <c r="G211" t="s">
        <v>18</v>
      </c>
      <c r="H211" t="s">
        <v>105</v>
      </c>
      <c r="I211" t="s">
        <v>151</v>
      </c>
      <c r="J211" t="s">
        <v>151</v>
      </c>
      <c r="K211" t="s">
        <v>151</v>
      </c>
      <c r="L211">
        <v>2.9004000000000003</v>
      </c>
      <c r="M211">
        <v>1.1545000000000001E-3</v>
      </c>
      <c r="N211">
        <v>2.9000000000000004</v>
      </c>
      <c r="O211">
        <v>1.1545000000000001E-3</v>
      </c>
    </row>
    <row r="212" spans="2:15" x14ac:dyDescent="0.25">
      <c r="B212" t="s">
        <v>106</v>
      </c>
      <c r="C212" t="s">
        <v>17</v>
      </c>
      <c r="D212">
        <v>11000</v>
      </c>
      <c r="E212">
        <v>33001</v>
      </c>
      <c r="F212">
        <v>10</v>
      </c>
      <c r="G212" t="s">
        <v>18</v>
      </c>
      <c r="H212" t="s">
        <v>105</v>
      </c>
      <c r="I212" t="s">
        <v>151</v>
      </c>
      <c r="J212" t="s">
        <v>151</v>
      </c>
      <c r="K212" t="s">
        <v>151</v>
      </c>
      <c r="L212">
        <v>4.2484000000000002</v>
      </c>
      <c r="M212">
        <v>1.1259E-3</v>
      </c>
      <c r="N212">
        <v>4.2477999999999998</v>
      </c>
      <c r="O212">
        <v>1.1259E-3</v>
      </c>
    </row>
    <row r="213" spans="2:15" x14ac:dyDescent="0.25">
      <c r="B213" t="s">
        <v>301</v>
      </c>
      <c r="C213" t="s">
        <v>17</v>
      </c>
      <c r="D213">
        <v>11000</v>
      </c>
      <c r="E213">
        <v>33001</v>
      </c>
      <c r="F213">
        <v>100</v>
      </c>
      <c r="G213" t="s">
        <v>18</v>
      </c>
      <c r="H213" t="s">
        <v>105</v>
      </c>
      <c r="I213" t="s">
        <v>151</v>
      </c>
      <c r="J213" t="s">
        <v>151</v>
      </c>
      <c r="K213" t="s">
        <v>151</v>
      </c>
      <c r="L213">
        <v>54.574999999999996</v>
      </c>
      <c r="M213">
        <v>4.9852000000000002E-4</v>
      </c>
      <c r="N213">
        <v>54.574999999999996</v>
      </c>
      <c r="O213">
        <v>4.9846000000000005E-4</v>
      </c>
    </row>
    <row r="214" spans="2:15" x14ac:dyDescent="0.25">
      <c r="B214" t="s">
        <v>302</v>
      </c>
      <c r="C214" t="s">
        <v>17</v>
      </c>
      <c r="D214">
        <v>33000</v>
      </c>
      <c r="E214">
        <v>110010</v>
      </c>
      <c r="F214">
        <v>1</v>
      </c>
      <c r="G214" t="s">
        <v>18</v>
      </c>
      <c r="H214" t="s">
        <v>105</v>
      </c>
      <c r="I214" t="s">
        <v>151</v>
      </c>
      <c r="J214" t="s">
        <v>151</v>
      </c>
      <c r="K214" t="s">
        <v>151</v>
      </c>
      <c r="L214">
        <v>3.5</v>
      </c>
      <c r="M214">
        <v>5.7999999999999996E-3</v>
      </c>
      <c r="N214">
        <v>3.4662999999999999</v>
      </c>
      <c r="O214">
        <v>5.7735E-3</v>
      </c>
    </row>
    <row r="215" spans="2:15" x14ac:dyDescent="0.25">
      <c r="B215" t="s">
        <v>303</v>
      </c>
      <c r="C215" t="s">
        <v>17</v>
      </c>
      <c r="D215">
        <v>33000</v>
      </c>
      <c r="E215">
        <v>110010</v>
      </c>
      <c r="F215">
        <v>10</v>
      </c>
      <c r="G215" t="s">
        <v>18</v>
      </c>
      <c r="H215" t="s">
        <v>105</v>
      </c>
      <c r="I215" t="s">
        <v>151</v>
      </c>
      <c r="J215" t="s">
        <v>151</v>
      </c>
      <c r="K215" t="s">
        <v>151</v>
      </c>
      <c r="L215">
        <v>3.5803000000000003</v>
      </c>
      <c r="M215">
        <v>5.7727000000000004E-3</v>
      </c>
      <c r="N215">
        <v>3.5792000000000002</v>
      </c>
      <c r="O215">
        <v>5.7727000000000004E-3</v>
      </c>
    </row>
    <row r="216" spans="2:15" x14ac:dyDescent="0.25">
      <c r="B216" t="s">
        <v>304</v>
      </c>
      <c r="C216" t="s">
        <v>17</v>
      </c>
      <c r="D216">
        <v>33000</v>
      </c>
      <c r="E216">
        <v>110010</v>
      </c>
      <c r="F216">
        <v>100</v>
      </c>
      <c r="G216" t="s">
        <v>18</v>
      </c>
      <c r="H216" t="s">
        <v>105</v>
      </c>
      <c r="I216" t="s">
        <v>151</v>
      </c>
      <c r="J216" t="s">
        <v>151</v>
      </c>
      <c r="K216" t="s">
        <v>151</v>
      </c>
      <c r="L216">
        <v>14.462999999999999</v>
      </c>
      <c r="M216">
        <v>5.6975000000000003E-3</v>
      </c>
      <c r="N216">
        <v>14.465</v>
      </c>
      <c r="O216">
        <v>5.6974E-3</v>
      </c>
    </row>
    <row r="217" spans="2:15" x14ac:dyDescent="0.25">
      <c r="B217" t="s">
        <v>305</v>
      </c>
      <c r="C217" t="s">
        <v>17</v>
      </c>
      <c r="D217">
        <v>33000</v>
      </c>
      <c r="E217">
        <v>110010</v>
      </c>
      <c r="F217">
        <v>1000</v>
      </c>
      <c r="G217" t="s">
        <v>18</v>
      </c>
      <c r="H217" t="s">
        <v>105</v>
      </c>
      <c r="I217" t="s">
        <v>151</v>
      </c>
      <c r="J217" t="s">
        <v>151</v>
      </c>
      <c r="K217" t="s">
        <v>151</v>
      </c>
      <c r="L217">
        <v>503.99</v>
      </c>
      <c r="M217">
        <v>3.2606000000000002E-3</v>
      </c>
      <c r="N217">
        <v>503.99</v>
      </c>
      <c r="O217">
        <v>3.2604999999999999E-3</v>
      </c>
    </row>
    <row r="218" spans="2:15" x14ac:dyDescent="0.25">
      <c r="B218" t="s">
        <v>306</v>
      </c>
      <c r="C218" t="s">
        <v>17</v>
      </c>
      <c r="D218">
        <v>110000</v>
      </c>
      <c r="E218">
        <v>330010</v>
      </c>
      <c r="F218">
        <v>1</v>
      </c>
      <c r="G218" t="s">
        <v>18</v>
      </c>
      <c r="H218" t="s">
        <v>105</v>
      </c>
      <c r="I218" t="s">
        <v>151</v>
      </c>
      <c r="J218" t="s">
        <v>151</v>
      </c>
      <c r="K218" t="s">
        <v>151</v>
      </c>
      <c r="L218">
        <v>120</v>
      </c>
      <c r="M218">
        <v>5.7999999999999996E-3</v>
      </c>
      <c r="N218">
        <v>115.47</v>
      </c>
      <c r="O218">
        <v>5.7735E-3</v>
      </c>
    </row>
    <row r="219" spans="2:15" x14ac:dyDescent="0.25">
      <c r="B219" t="s">
        <v>307</v>
      </c>
      <c r="C219" t="s">
        <v>17</v>
      </c>
      <c r="D219">
        <v>110000</v>
      </c>
      <c r="E219">
        <v>330010</v>
      </c>
      <c r="F219">
        <v>10</v>
      </c>
      <c r="G219" t="s">
        <v>18</v>
      </c>
      <c r="H219" t="s">
        <v>105</v>
      </c>
      <c r="I219" t="s">
        <v>151</v>
      </c>
      <c r="J219" t="s">
        <v>151</v>
      </c>
      <c r="K219" t="s">
        <v>151</v>
      </c>
      <c r="L219">
        <v>120</v>
      </c>
      <c r="M219">
        <v>5.7733999999999997E-3</v>
      </c>
      <c r="N219">
        <v>115.52000000000001</v>
      </c>
      <c r="O219">
        <v>5.7733999999999997E-3</v>
      </c>
    </row>
    <row r="220" spans="2:15" x14ac:dyDescent="0.25">
      <c r="B220" t="s">
        <v>308</v>
      </c>
      <c r="C220" t="s">
        <v>17</v>
      </c>
      <c r="D220">
        <v>110000</v>
      </c>
      <c r="E220">
        <v>330010</v>
      </c>
      <c r="F220">
        <v>100</v>
      </c>
      <c r="G220" t="s">
        <v>18</v>
      </c>
      <c r="H220" t="s">
        <v>105</v>
      </c>
      <c r="I220" t="s">
        <v>151</v>
      </c>
      <c r="J220" t="s">
        <v>151</v>
      </c>
      <c r="K220" t="s">
        <v>151</v>
      </c>
      <c r="L220">
        <v>120</v>
      </c>
      <c r="M220">
        <v>5.7670999999999998E-3</v>
      </c>
      <c r="N220">
        <v>118.42</v>
      </c>
      <c r="O220">
        <v>5.7670999999999998E-3</v>
      </c>
    </row>
    <row r="221" spans="2:15" x14ac:dyDescent="0.25">
      <c r="B221" t="s">
        <v>309</v>
      </c>
      <c r="C221" t="s">
        <v>17</v>
      </c>
      <c r="D221">
        <v>110000</v>
      </c>
      <c r="E221">
        <v>330010</v>
      </c>
      <c r="F221">
        <v>1000</v>
      </c>
      <c r="G221" t="s">
        <v>18</v>
      </c>
      <c r="H221" t="s">
        <v>105</v>
      </c>
      <c r="I221" t="s">
        <v>151</v>
      </c>
      <c r="J221" t="s">
        <v>151</v>
      </c>
      <c r="K221" t="s">
        <v>151</v>
      </c>
      <c r="L221">
        <v>371.65999999999997</v>
      </c>
      <c r="M221">
        <v>5.2445000000000009E-3</v>
      </c>
      <c r="N221">
        <v>371.67</v>
      </c>
      <c r="O221">
        <v>5.2443999999999998E-3</v>
      </c>
    </row>
    <row r="222" spans="2:15" x14ac:dyDescent="0.25">
      <c r="B222" t="s">
        <v>310</v>
      </c>
      <c r="C222" t="s">
        <v>17</v>
      </c>
      <c r="D222">
        <v>330000</v>
      </c>
      <c r="E222">
        <v>1100010</v>
      </c>
      <c r="F222">
        <v>10</v>
      </c>
      <c r="G222" t="s">
        <v>18</v>
      </c>
      <c r="H222" t="s">
        <v>105</v>
      </c>
      <c r="I222" t="s">
        <v>151</v>
      </c>
      <c r="J222" t="s">
        <v>151</v>
      </c>
      <c r="K222" t="s">
        <v>151</v>
      </c>
      <c r="L222">
        <v>930</v>
      </c>
      <c r="M222">
        <v>1.7000000000000001E-2</v>
      </c>
      <c r="N222">
        <v>577.19000000000005</v>
      </c>
      <c r="O222">
        <v>1.7321000000000003E-2</v>
      </c>
    </row>
    <row r="223" spans="2:15" x14ac:dyDescent="0.25">
      <c r="B223" t="s">
        <v>311</v>
      </c>
      <c r="C223" t="s">
        <v>17</v>
      </c>
      <c r="D223">
        <v>330000</v>
      </c>
      <c r="E223">
        <v>1100010</v>
      </c>
      <c r="F223">
        <v>100</v>
      </c>
      <c r="G223" t="s">
        <v>18</v>
      </c>
      <c r="H223" t="s">
        <v>105</v>
      </c>
      <c r="I223" t="s">
        <v>151</v>
      </c>
      <c r="J223" t="s">
        <v>151</v>
      </c>
      <c r="K223" t="s">
        <v>151</v>
      </c>
      <c r="L223">
        <v>930</v>
      </c>
      <c r="M223">
        <v>1.7320000000000002E-2</v>
      </c>
      <c r="N223">
        <v>578</v>
      </c>
      <c r="O223">
        <v>1.7320000000000002E-2</v>
      </c>
    </row>
    <row r="224" spans="2:15" x14ac:dyDescent="0.25">
      <c r="B224" t="s">
        <v>312</v>
      </c>
      <c r="C224" t="s">
        <v>17</v>
      </c>
      <c r="D224">
        <v>330000</v>
      </c>
      <c r="E224">
        <v>1100010</v>
      </c>
      <c r="F224">
        <v>1000</v>
      </c>
      <c r="G224" t="s">
        <v>18</v>
      </c>
      <c r="H224" t="s">
        <v>105</v>
      </c>
      <c r="I224" t="s">
        <v>151</v>
      </c>
      <c r="J224" t="s">
        <v>151</v>
      </c>
      <c r="K224" t="s">
        <v>151</v>
      </c>
      <c r="L224">
        <v>930</v>
      </c>
      <c r="M224">
        <v>1.7297E-2</v>
      </c>
      <c r="N224">
        <v>611.79</v>
      </c>
      <c r="O224">
        <v>1.7297E-2</v>
      </c>
    </row>
    <row r="225" spans="2:15" x14ac:dyDescent="0.25">
      <c r="B225" t="s">
        <v>313</v>
      </c>
      <c r="C225" t="s">
        <v>17</v>
      </c>
      <c r="D225">
        <v>330000</v>
      </c>
      <c r="E225">
        <v>1100010</v>
      </c>
      <c r="F225">
        <v>10000</v>
      </c>
      <c r="G225" t="s">
        <v>18</v>
      </c>
      <c r="H225" t="s">
        <v>105</v>
      </c>
      <c r="I225" t="s">
        <v>151</v>
      </c>
      <c r="J225" t="s">
        <v>151</v>
      </c>
      <c r="K225" t="s">
        <v>151</v>
      </c>
      <c r="L225">
        <v>3454.2</v>
      </c>
      <c r="M225">
        <v>1.5468000000000001E-2</v>
      </c>
      <c r="N225">
        <v>3454.1</v>
      </c>
      <c r="O225">
        <v>1.5468000000000001E-2</v>
      </c>
    </row>
    <row r="226" spans="2:15" x14ac:dyDescent="0.25">
      <c r="B226" t="s">
        <v>2225</v>
      </c>
      <c r="C226" t="s">
        <v>17</v>
      </c>
      <c r="D226">
        <v>1100000</v>
      </c>
      <c r="E226">
        <v>1101000</v>
      </c>
      <c r="F226">
        <v>10</v>
      </c>
      <c r="G226" t="s">
        <v>18</v>
      </c>
      <c r="H226" t="s">
        <v>105</v>
      </c>
      <c r="I226" t="s">
        <v>151</v>
      </c>
      <c r="J226" t="s">
        <v>151</v>
      </c>
      <c r="K226" t="s">
        <v>151</v>
      </c>
      <c r="L226">
        <v>930</v>
      </c>
      <c r="M226">
        <v>1.7000000000000001E-2</v>
      </c>
      <c r="N226">
        <v>577.19000000000005</v>
      </c>
      <c r="O226">
        <v>1.7321000000000003E-2</v>
      </c>
    </row>
    <row r="227" spans="2:15" x14ac:dyDescent="0.25">
      <c r="B227" t="s">
        <v>2226</v>
      </c>
      <c r="C227" t="s">
        <v>17</v>
      </c>
      <c r="D227">
        <v>1100000</v>
      </c>
      <c r="E227">
        <v>1101000</v>
      </c>
      <c r="F227">
        <v>100</v>
      </c>
      <c r="G227" t="s">
        <v>18</v>
      </c>
      <c r="H227" t="s">
        <v>105</v>
      </c>
      <c r="I227" t="s">
        <v>151</v>
      </c>
      <c r="J227" t="s">
        <v>151</v>
      </c>
      <c r="K227" t="s">
        <v>151</v>
      </c>
      <c r="L227">
        <v>930</v>
      </c>
      <c r="M227">
        <v>1.7320000000000002E-2</v>
      </c>
      <c r="N227">
        <v>578</v>
      </c>
      <c r="O227">
        <v>1.7320000000000002E-2</v>
      </c>
    </row>
    <row r="228" spans="2:15" x14ac:dyDescent="0.25">
      <c r="B228" t="s">
        <v>2227</v>
      </c>
      <c r="C228" t="s">
        <v>17</v>
      </c>
      <c r="D228">
        <v>1100000</v>
      </c>
      <c r="E228">
        <v>1101000</v>
      </c>
      <c r="F228">
        <v>1000</v>
      </c>
      <c r="G228" t="s">
        <v>18</v>
      </c>
      <c r="H228" t="s">
        <v>105</v>
      </c>
      <c r="I228" t="s">
        <v>151</v>
      </c>
      <c r="J228" t="s">
        <v>151</v>
      </c>
      <c r="K228" t="s">
        <v>151</v>
      </c>
      <c r="L228">
        <v>930</v>
      </c>
      <c r="M228">
        <v>1.7297E-2</v>
      </c>
      <c r="N228">
        <v>611.79</v>
      </c>
      <c r="O228">
        <v>1.7297E-2</v>
      </c>
    </row>
    <row r="229" spans="2:15" x14ac:dyDescent="0.25">
      <c r="B229" t="s">
        <v>2228</v>
      </c>
      <c r="C229" t="s">
        <v>17</v>
      </c>
      <c r="D229">
        <v>1100000</v>
      </c>
      <c r="E229">
        <v>1101000</v>
      </c>
      <c r="F229">
        <v>10000</v>
      </c>
      <c r="G229" t="s">
        <v>18</v>
      </c>
      <c r="H229" t="s">
        <v>105</v>
      </c>
      <c r="I229" t="s">
        <v>151</v>
      </c>
      <c r="J229" t="s">
        <v>151</v>
      </c>
      <c r="K229" t="s">
        <v>151</v>
      </c>
      <c r="L229">
        <v>3454.2</v>
      </c>
      <c r="M229">
        <v>1.5468000000000001E-2</v>
      </c>
      <c r="N229">
        <v>3454.1</v>
      </c>
      <c r="O229">
        <v>1.5468000000000001E-2</v>
      </c>
    </row>
    <row r="230" spans="2:15" x14ac:dyDescent="0.25">
      <c r="B230" t="s">
        <v>803</v>
      </c>
      <c r="C230" t="s">
        <v>19</v>
      </c>
      <c r="D230">
        <v>0</v>
      </c>
      <c r="E230">
        <v>3.3009999999999998E-2</v>
      </c>
      <c r="F230">
        <v>9.9999999999999995E-7</v>
      </c>
      <c r="G230" t="s">
        <v>16</v>
      </c>
      <c r="H230" t="s">
        <v>15</v>
      </c>
      <c r="I230">
        <v>0.01</v>
      </c>
      <c r="J230">
        <v>4.5010000000000001E-2</v>
      </c>
      <c r="K230" t="s">
        <v>20</v>
      </c>
      <c r="L230">
        <v>25</v>
      </c>
      <c r="M230">
        <v>1700</v>
      </c>
      <c r="N230">
        <v>23.181000000000001</v>
      </c>
      <c r="O230">
        <v>1732</v>
      </c>
    </row>
    <row r="231" spans="2:15" x14ac:dyDescent="0.25">
      <c r="B231" t="s">
        <v>805</v>
      </c>
      <c r="C231" t="s">
        <v>19</v>
      </c>
      <c r="D231">
        <v>0</v>
      </c>
      <c r="E231">
        <v>3.3009999999999998E-2</v>
      </c>
      <c r="F231">
        <v>1.0000000000000001E-5</v>
      </c>
      <c r="G231" t="s">
        <v>16</v>
      </c>
      <c r="H231" t="s">
        <v>15</v>
      </c>
      <c r="I231">
        <v>0.01</v>
      </c>
      <c r="J231">
        <v>4.5010000000000001E-2</v>
      </c>
      <c r="K231" t="s">
        <v>20</v>
      </c>
      <c r="L231">
        <v>25</v>
      </c>
      <c r="M231">
        <v>1718.2</v>
      </c>
      <c r="N231">
        <v>23.854000000000003</v>
      </c>
      <c r="O231">
        <v>1717.9</v>
      </c>
    </row>
    <row r="232" spans="2:15" x14ac:dyDescent="0.25">
      <c r="B232" t="s">
        <v>806</v>
      </c>
      <c r="C232" t="s">
        <v>19</v>
      </c>
      <c r="D232">
        <v>0</v>
      </c>
      <c r="E232">
        <v>3.3009999999999998E-2</v>
      </c>
      <c r="F232">
        <v>1E-4</v>
      </c>
      <c r="G232" t="s">
        <v>16</v>
      </c>
      <c r="H232" t="s">
        <v>15</v>
      </c>
      <c r="I232">
        <v>0.01</v>
      </c>
      <c r="J232">
        <v>4.5010000000000001E-2</v>
      </c>
      <c r="K232" t="s">
        <v>20</v>
      </c>
      <c r="L232">
        <v>62.01</v>
      </c>
      <c r="M232">
        <v>1125.5</v>
      </c>
      <c r="N232">
        <v>61.998999999999995</v>
      </c>
      <c r="O232">
        <v>1123.8</v>
      </c>
    </row>
    <row r="233" spans="2:15" x14ac:dyDescent="0.25">
      <c r="B233" t="s">
        <v>807</v>
      </c>
      <c r="C233" t="s">
        <v>19</v>
      </c>
      <c r="D233">
        <v>0</v>
      </c>
      <c r="E233">
        <v>3.3009999999999998E-2</v>
      </c>
      <c r="F233">
        <v>1E-3</v>
      </c>
      <c r="G233" t="s">
        <v>16</v>
      </c>
      <c r="H233" t="s">
        <v>15</v>
      </c>
      <c r="I233">
        <v>0.01</v>
      </c>
      <c r="J233">
        <v>4.5010000000000001E-2</v>
      </c>
      <c r="K233" t="s">
        <v>20</v>
      </c>
      <c r="L233">
        <v>580.38</v>
      </c>
      <c r="M233">
        <v>157.54000000000002</v>
      </c>
      <c r="N233">
        <v>580.38</v>
      </c>
      <c r="O233">
        <v>156.32999999999998</v>
      </c>
    </row>
    <row r="234" spans="2:15" x14ac:dyDescent="0.25">
      <c r="B234" t="s">
        <v>808</v>
      </c>
      <c r="C234" t="s">
        <v>19</v>
      </c>
      <c r="D234">
        <v>0</v>
      </c>
      <c r="E234">
        <v>3.3009999999999998E-2</v>
      </c>
      <c r="F234">
        <v>0.01</v>
      </c>
      <c r="G234" t="s">
        <v>16</v>
      </c>
      <c r="H234" t="s">
        <v>15</v>
      </c>
      <c r="I234">
        <v>0.01</v>
      </c>
      <c r="J234">
        <v>4.5010000000000001E-2</v>
      </c>
      <c r="K234" t="s">
        <v>20</v>
      </c>
      <c r="L234">
        <v>5800</v>
      </c>
      <c r="M234">
        <v>16.202000000000002</v>
      </c>
      <c r="N234">
        <v>5800</v>
      </c>
      <c r="O234">
        <v>15.713999999999999</v>
      </c>
    </row>
    <row r="235" spans="2:15" x14ac:dyDescent="0.25">
      <c r="B235" t="s">
        <v>1622</v>
      </c>
      <c r="C235" t="s">
        <v>19</v>
      </c>
      <c r="D235">
        <v>0</v>
      </c>
      <c r="E235">
        <v>3.3009999999999998E-2</v>
      </c>
      <c r="F235">
        <v>0.1</v>
      </c>
      <c r="G235" t="s">
        <v>16</v>
      </c>
      <c r="H235" t="s">
        <v>15</v>
      </c>
      <c r="I235">
        <v>0.01</v>
      </c>
      <c r="J235">
        <v>4.5010000000000001E-2</v>
      </c>
      <c r="K235" t="s">
        <v>20</v>
      </c>
      <c r="L235">
        <v>58000</v>
      </c>
      <c r="M235">
        <v>1.7665</v>
      </c>
      <c r="N235">
        <v>58000</v>
      </c>
      <c r="O235">
        <v>1.5714999999999999</v>
      </c>
    </row>
    <row r="236" spans="2:15" x14ac:dyDescent="0.25">
      <c r="B236" t="s">
        <v>1623</v>
      </c>
      <c r="C236" t="s">
        <v>19</v>
      </c>
      <c r="D236">
        <v>0</v>
      </c>
      <c r="E236">
        <v>3.3009999999999998E-2</v>
      </c>
      <c r="F236">
        <v>1</v>
      </c>
      <c r="G236" t="s">
        <v>16</v>
      </c>
      <c r="H236" t="s">
        <v>15</v>
      </c>
      <c r="I236">
        <v>0.01</v>
      </c>
      <c r="J236">
        <v>4.5010000000000001E-2</v>
      </c>
      <c r="K236" t="s">
        <v>20</v>
      </c>
      <c r="L236">
        <v>580000</v>
      </c>
      <c r="M236">
        <v>0.23514000000000002</v>
      </c>
      <c r="N236">
        <v>580000</v>
      </c>
      <c r="O236">
        <v>0.15715000000000001</v>
      </c>
    </row>
    <row r="237" spans="2:15" x14ac:dyDescent="0.25">
      <c r="B237" t="s">
        <v>1624</v>
      </c>
      <c r="C237" t="s">
        <v>19</v>
      </c>
      <c r="D237">
        <v>0</v>
      </c>
      <c r="E237">
        <v>3.3009999999999998E-2</v>
      </c>
      <c r="F237">
        <v>10</v>
      </c>
      <c r="G237" t="s">
        <v>16</v>
      </c>
      <c r="H237" t="s">
        <v>15</v>
      </c>
      <c r="I237">
        <v>0.01</v>
      </c>
      <c r="J237">
        <v>4.5010000000000001E-2</v>
      </c>
      <c r="K237" t="s">
        <v>20</v>
      </c>
      <c r="L237">
        <v>5800000</v>
      </c>
      <c r="M237">
        <v>4.6912000000000002E-2</v>
      </c>
      <c r="N237">
        <v>5800000</v>
      </c>
      <c r="O237">
        <v>1.5715E-2</v>
      </c>
    </row>
    <row r="238" spans="2:15" x14ac:dyDescent="0.25">
      <c r="B238" t="s">
        <v>1625</v>
      </c>
      <c r="C238" t="s">
        <v>19</v>
      </c>
      <c r="D238">
        <v>0</v>
      </c>
      <c r="E238">
        <v>3.3009999999999998E-2</v>
      </c>
      <c r="F238">
        <v>9.9999999999999995E-7</v>
      </c>
      <c r="G238" t="s">
        <v>16</v>
      </c>
      <c r="H238" t="s">
        <v>15</v>
      </c>
      <c r="I238">
        <v>4.4999999999999998E-2</v>
      </c>
      <c r="J238">
        <v>10.00001</v>
      </c>
      <c r="K238" t="s">
        <v>20</v>
      </c>
      <c r="L238">
        <v>24</v>
      </c>
      <c r="M238">
        <v>1200</v>
      </c>
      <c r="N238">
        <v>23.184999999999999</v>
      </c>
      <c r="O238">
        <v>1155.4000000000001</v>
      </c>
    </row>
    <row r="239" spans="2:15" x14ac:dyDescent="0.25">
      <c r="B239" t="s">
        <v>1626</v>
      </c>
      <c r="C239" t="s">
        <v>19</v>
      </c>
      <c r="D239">
        <v>0</v>
      </c>
      <c r="E239">
        <v>3.3009999999999998E-2</v>
      </c>
      <c r="F239">
        <v>1.0000000000000001E-5</v>
      </c>
      <c r="G239" t="s">
        <v>16</v>
      </c>
      <c r="H239" t="s">
        <v>15</v>
      </c>
      <c r="I239">
        <v>4.4999999999999998E-2</v>
      </c>
      <c r="J239">
        <v>10.00001</v>
      </c>
      <c r="K239" t="s">
        <v>20</v>
      </c>
      <c r="L239">
        <v>24</v>
      </c>
      <c r="M239">
        <v>1143.3999999999999</v>
      </c>
      <c r="N239">
        <v>23.87</v>
      </c>
      <c r="O239">
        <v>1142.8</v>
      </c>
    </row>
    <row r="240" spans="2:15" x14ac:dyDescent="0.25">
      <c r="B240" t="s">
        <v>1627</v>
      </c>
      <c r="C240" t="s">
        <v>19</v>
      </c>
      <c r="D240">
        <v>0</v>
      </c>
      <c r="E240">
        <v>3.3009999999999998E-2</v>
      </c>
      <c r="F240">
        <v>1E-4</v>
      </c>
      <c r="G240" t="s">
        <v>16</v>
      </c>
      <c r="H240" t="s">
        <v>15</v>
      </c>
      <c r="I240">
        <v>4.4999999999999998E-2</v>
      </c>
      <c r="J240">
        <v>10.00001</v>
      </c>
      <c r="K240" t="s">
        <v>20</v>
      </c>
      <c r="L240">
        <v>62.236999999999995</v>
      </c>
      <c r="M240">
        <v>673.84</v>
      </c>
      <c r="N240">
        <v>62.224999999999994</v>
      </c>
      <c r="O240">
        <v>671.86</v>
      </c>
    </row>
    <row r="241" spans="2:15" x14ac:dyDescent="0.25">
      <c r="B241" t="s">
        <v>1628</v>
      </c>
      <c r="C241" t="s">
        <v>19</v>
      </c>
      <c r="D241">
        <v>0</v>
      </c>
      <c r="E241">
        <v>3.3009999999999998E-2</v>
      </c>
      <c r="F241">
        <v>1E-3</v>
      </c>
      <c r="G241" t="s">
        <v>16</v>
      </c>
      <c r="H241" t="s">
        <v>15</v>
      </c>
      <c r="I241">
        <v>4.4999999999999998E-2</v>
      </c>
      <c r="J241">
        <v>10.00001</v>
      </c>
      <c r="K241" t="s">
        <v>20</v>
      </c>
      <c r="L241">
        <v>580.42999999999995</v>
      </c>
      <c r="M241">
        <v>86.247</v>
      </c>
      <c r="N241">
        <v>580.42999999999995</v>
      </c>
      <c r="O241">
        <v>85.036000000000001</v>
      </c>
    </row>
    <row r="242" spans="2:15" x14ac:dyDescent="0.25">
      <c r="B242" t="s">
        <v>1629</v>
      </c>
      <c r="C242" t="s">
        <v>19</v>
      </c>
      <c r="D242">
        <v>0</v>
      </c>
      <c r="E242">
        <v>3.3009999999999998E-2</v>
      </c>
      <c r="F242">
        <v>0.01</v>
      </c>
      <c r="G242" t="s">
        <v>16</v>
      </c>
      <c r="H242" t="s">
        <v>15</v>
      </c>
      <c r="I242">
        <v>4.4999999999999998E-2</v>
      </c>
      <c r="J242">
        <v>10.00001</v>
      </c>
      <c r="K242" t="s">
        <v>20</v>
      </c>
      <c r="L242">
        <v>5800.1</v>
      </c>
      <c r="M242">
        <v>9.0180999999999987</v>
      </c>
      <c r="N242">
        <v>5800.1</v>
      </c>
      <c r="O242">
        <v>8.5307000000000013</v>
      </c>
    </row>
    <row r="243" spans="2:15" x14ac:dyDescent="0.25">
      <c r="B243" t="s">
        <v>1630</v>
      </c>
      <c r="C243" t="s">
        <v>19</v>
      </c>
      <c r="D243">
        <v>0</v>
      </c>
      <c r="E243">
        <v>3.3009999999999998E-2</v>
      </c>
      <c r="F243">
        <v>0.1</v>
      </c>
      <c r="G243" t="s">
        <v>16</v>
      </c>
      <c r="H243" t="s">
        <v>15</v>
      </c>
      <c r="I243">
        <v>4.4999999999999998E-2</v>
      </c>
      <c r="J243">
        <v>10.00001</v>
      </c>
      <c r="K243" t="s">
        <v>20</v>
      </c>
      <c r="L243">
        <v>58000</v>
      </c>
      <c r="M243">
        <v>1.0481</v>
      </c>
      <c r="N243">
        <v>58000</v>
      </c>
      <c r="O243">
        <v>0.85309999999999997</v>
      </c>
    </row>
    <row r="244" spans="2:15" x14ac:dyDescent="0.25">
      <c r="B244" t="s">
        <v>1631</v>
      </c>
      <c r="C244" t="s">
        <v>19</v>
      </c>
      <c r="D244">
        <v>0</v>
      </c>
      <c r="E244">
        <v>3.3009999999999998E-2</v>
      </c>
      <c r="F244">
        <v>1</v>
      </c>
      <c r="G244" t="s">
        <v>16</v>
      </c>
      <c r="H244" t="s">
        <v>15</v>
      </c>
      <c r="I244">
        <v>4.4999999999999998E-2</v>
      </c>
      <c r="J244">
        <v>10.00001</v>
      </c>
      <c r="K244" t="s">
        <v>20</v>
      </c>
      <c r="L244">
        <v>580000</v>
      </c>
      <c r="M244">
        <v>0.1633</v>
      </c>
      <c r="N244">
        <v>580000</v>
      </c>
      <c r="O244">
        <v>8.5309999999999997E-2</v>
      </c>
    </row>
    <row r="245" spans="2:15" x14ac:dyDescent="0.25">
      <c r="B245" t="s">
        <v>1632</v>
      </c>
      <c r="C245" t="s">
        <v>19</v>
      </c>
      <c r="D245">
        <v>0</v>
      </c>
      <c r="E245">
        <v>3.3009999999999998E-2</v>
      </c>
      <c r="F245">
        <v>10</v>
      </c>
      <c r="G245" t="s">
        <v>16</v>
      </c>
      <c r="H245" t="s">
        <v>15</v>
      </c>
      <c r="I245">
        <v>4.4999999999999998E-2</v>
      </c>
      <c r="J245">
        <v>10.00001</v>
      </c>
      <c r="K245" t="s">
        <v>20</v>
      </c>
      <c r="L245">
        <v>5800000</v>
      </c>
      <c r="M245">
        <v>3.9728000000000006E-2</v>
      </c>
      <c r="N245">
        <v>5800000</v>
      </c>
      <c r="O245">
        <v>8.5310000000000004E-3</v>
      </c>
    </row>
    <row r="246" spans="2:15" x14ac:dyDescent="0.25">
      <c r="B246" t="s">
        <v>1633</v>
      </c>
      <c r="C246" t="s">
        <v>19</v>
      </c>
      <c r="D246">
        <v>0</v>
      </c>
      <c r="E246">
        <v>3.3009999999999998E-2</v>
      </c>
      <c r="F246">
        <v>9.9999999999999995E-7</v>
      </c>
      <c r="G246" t="s">
        <v>16</v>
      </c>
      <c r="H246" t="s">
        <v>15</v>
      </c>
      <c r="I246">
        <v>10</v>
      </c>
      <c r="J246">
        <v>20.010000000000002</v>
      </c>
      <c r="K246" t="s">
        <v>21</v>
      </c>
      <c r="L246">
        <v>25</v>
      </c>
      <c r="M246">
        <v>1700</v>
      </c>
      <c r="N246">
        <v>23.181000000000001</v>
      </c>
      <c r="O246">
        <v>1732</v>
      </c>
    </row>
    <row r="247" spans="2:15" x14ac:dyDescent="0.25">
      <c r="B247" t="s">
        <v>1634</v>
      </c>
      <c r="C247" t="s">
        <v>19</v>
      </c>
      <c r="D247">
        <v>0</v>
      </c>
      <c r="E247">
        <v>3.3009999999999998E-2</v>
      </c>
      <c r="F247">
        <v>1.0000000000000001E-5</v>
      </c>
      <c r="G247" t="s">
        <v>16</v>
      </c>
      <c r="H247" t="s">
        <v>15</v>
      </c>
      <c r="I247">
        <v>10</v>
      </c>
      <c r="J247">
        <v>20.010000000000002</v>
      </c>
      <c r="K247" t="s">
        <v>21</v>
      </c>
      <c r="L247">
        <v>25</v>
      </c>
      <c r="M247">
        <v>1718.2</v>
      </c>
      <c r="N247">
        <v>23.854000000000003</v>
      </c>
      <c r="O247">
        <v>1717.9</v>
      </c>
    </row>
    <row r="248" spans="2:15" x14ac:dyDescent="0.25">
      <c r="B248" t="s">
        <v>1635</v>
      </c>
      <c r="C248" t="s">
        <v>19</v>
      </c>
      <c r="D248">
        <v>0</v>
      </c>
      <c r="E248">
        <v>3.3009999999999998E-2</v>
      </c>
      <c r="F248">
        <v>1E-4</v>
      </c>
      <c r="G248" t="s">
        <v>16</v>
      </c>
      <c r="H248" t="s">
        <v>15</v>
      </c>
      <c r="I248">
        <v>10</v>
      </c>
      <c r="J248">
        <v>20.010000000000002</v>
      </c>
      <c r="K248" t="s">
        <v>21</v>
      </c>
      <c r="L248">
        <v>62.01</v>
      </c>
      <c r="M248">
        <v>1125.5</v>
      </c>
      <c r="N248">
        <v>61.998999999999995</v>
      </c>
      <c r="O248">
        <v>1123.8</v>
      </c>
    </row>
    <row r="249" spans="2:15" x14ac:dyDescent="0.25">
      <c r="B249" t="s">
        <v>1636</v>
      </c>
      <c r="C249" t="s">
        <v>19</v>
      </c>
      <c r="D249">
        <v>0</v>
      </c>
      <c r="E249">
        <v>3.3009999999999998E-2</v>
      </c>
      <c r="F249">
        <v>1E-3</v>
      </c>
      <c r="G249" t="s">
        <v>16</v>
      </c>
      <c r="H249" t="s">
        <v>15</v>
      </c>
      <c r="I249">
        <v>10</v>
      </c>
      <c r="J249">
        <v>20.010000000000002</v>
      </c>
      <c r="K249" t="s">
        <v>21</v>
      </c>
      <c r="L249">
        <v>580.38</v>
      </c>
      <c r="M249">
        <v>157.54000000000002</v>
      </c>
      <c r="N249">
        <v>580.38</v>
      </c>
      <c r="O249">
        <v>156.32999999999998</v>
      </c>
    </row>
    <row r="250" spans="2:15" x14ac:dyDescent="0.25">
      <c r="B250" t="s">
        <v>1637</v>
      </c>
      <c r="C250" t="s">
        <v>19</v>
      </c>
      <c r="D250">
        <v>0</v>
      </c>
      <c r="E250">
        <v>3.3009999999999998E-2</v>
      </c>
      <c r="F250">
        <v>0.01</v>
      </c>
      <c r="G250" t="s">
        <v>16</v>
      </c>
      <c r="H250" t="s">
        <v>15</v>
      </c>
      <c r="I250">
        <v>10</v>
      </c>
      <c r="J250">
        <v>20.010000000000002</v>
      </c>
      <c r="K250" t="s">
        <v>21</v>
      </c>
      <c r="L250">
        <v>5800</v>
      </c>
      <c r="M250">
        <v>16.202000000000002</v>
      </c>
      <c r="N250">
        <v>5800</v>
      </c>
      <c r="O250">
        <v>15.713999999999999</v>
      </c>
    </row>
    <row r="251" spans="2:15" x14ac:dyDescent="0.25">
      <c r="B251" t="s">
        <v>1638</v>
      </c>
      <c r="C251" t="s">
        <v>19</v>
      </c>
      <c r="D251">
        <v>0</v>
      </c>
      <c r="E251">
        <v>3.3009999999999998E-2</v>
      </c>
      <c r="F251">
        <v>0.1</v>
      </c>
      <c r="G251" t="s">
        <v>16</v>
      </c>
      <c r="H251" t="s">
        <v>15</v>
      </c>
      <c r="I251">
        <v>10</v>
      </c>
      <c r="J251">
        <v>20.010000000000002</v>
      </c>
      <c r="K251" t="s">
        <v>21</v>
      </c>
      <c r="L251">
        <v>58000</v>
      </c>
      <c r="M251">
        <v>1.7665</v>
      </c>
      <c r="N251">
        <v>58000</v>
      </c>
      <c r="O251">
        <v>1.5714999999999999</v>
      </c>
    </row>
    <row r="252" spans="2:15" x14ac:dyDescent="0.25">
      <c r="B252" t="s">
        <v>1639</v>
      </c>
      <c r="C252" t="s">
        <v>19</v>
      </c>
      <c r="D252">
        <v>0</v>
      </c>
      <c r="E252">
        <v>3.3009999999999998E-2</v>
      </c>
      <c r="F252">
        <v>1</v>
      </c>
      <c r="G252" t="s">
        <v>16</v>
      </c>
      <c r="H252" t="s">
        <v>15</v>
      </c>
      <c r="I252">
        <v>10</v>
      </c>
      <c r="J252">
        <v>20.010000000000002</v>
      </c>
      <c r="K252" t="s">
        <v>21</v>
      </c>
      <c r="L252">
        <v>580000</v>
      </c>
      <c r="M252">
        <v>0.23514000000000002</v>
      </c>
      <c r="N252">
        <v>580000</v>
      </c>
      <c r="O252">
        <v>0.15715000000000001</v>
      </c>
    </row>
    <row r="253" spans="2:15" x14ac:dyDescent="0.25">
      <c r="B253" t="s">
        <v>1640</v>
      </c>
      <c r="C253" t="s">
        <v>19</v>
      </c>
      <c r="D253">
        <v>0</v>
      </c>
      <c r="E253">
        <v>3.3009999999999998E-2</v>
      </c>
      <c r="F253">
        <v>10</v>
      </c>
      <c r="G253" t="s">
        <v>16</v>
      </c>
      <c r="H253" t="s">
        <v>15</v>
      </c>
      <c r="I253">
        <v>10</v>
      </c>
      <c r="J253">
        <v>20.010000000000002</v>
      </c>
      <c r="K253" t="s">
        <v>21</v>
      </c>
      <c r="L253">
        <v>5800000</v>
      </c>
      <c r="M253">
        <v>4.6912000000000002E-2</v>
      </c>
      <c r="N253">
        <v>5800000</v>
      </c>
      <c r="O253">
        <v>1.5715E-2</v>
      </c>
    </row>
    <row r="254" spans="2:15" x14ac:dyDescent="0.25">
      <c r="B254" t="s">
        <v>1482</v>
      </c>
      <c r="C254" t="s">
        <v>19</v>
      </c>
      <c r="D254">
        <v>0</v>
      </c>
      <c r="E254">
        <v>3.3009999999999998E-2</v>
      </c>
      <c r="F254">
        <v>9.9999999999999995E-7</v>
      </c>
      <c r="G254" t="s">
        <v>16</v>
      </c>
      <c r="H254" t="s">
        <v>15</v>
      </c>
      <c r="I254">
        <v>20</v>
      </c>
      <c r="J254">
        <v>50.01</v>
      </c>
      <c r="K254" t="s">
        <v>21</v>
      </c>
      <c r="L254">
        <v>24</v>
      </c>
      <c r="M254">
        <v>2300</v>
      </c>
      <c r="N254">
        <v>23.565000000000001</v>
      </c>
      <c r="O254">
        <v>2300.9</v>
      </c>
    </row>
    <row r="255" spans="2:15" x14ac:dyDescent="0.25">
      <c r="B255" t="s">
        <v>1483</v>
      </c>
      <c r="C255" t="s">
        <v>19</v>
      </c>
      <c r="D255">
        <v>0</v>
      </c>
      <c r="E255">
        <v>3.3009999999999998E-2</v>
      </c>
      <c r="F255">
        <v>1.0000000000000001E-5</v>
      </c>
      <c r="G255" t="s">
        <v>16</v>
      </c>
      <c r="H255" t="s">
        <v>15</v>
      </c>
      <c r="I255">
        <v>20</v>
      </c>
      <c r="J255">
        <v>50.01</v>
      </c>
      <c r="K255" t="s">
        <v>21</v>
      </c>
      <c r="L255">
        <v>24.224</v>
      </c>
      <c r="M255">
        <v>2286.5</v>
      </c>
      <c r="N255">
        <v>24.216000000000001</v>
      </c>
      <c r="O255">
        <v>2286.3000000000002</v>
      </c>
    </row>
    <row r="256" spans="2:15" x14ac:dyDescent="0.25">
      <c r="B256" t="s">
        <v>1484</v>
      </c>
      <c r="C256" t="s">
        <v>19</v>
      </c>
      <c r="D256">
        <v>0</v>
      </c>
      <c r="E256">
        <v>3.3009999999999998E-2</v>
      </c>
      <c r="F256">
        <v>1E-4</v>
      </c>
      <c r="G256" t="s">
        <v>16</v>
      </c>
      <c r="H256" t="s">
        <v>15</v>
      </c>
      <c r="I256">
        <v>20</v>
      </c>
      <c r="J256">
        <v>50.01</v>
      </c>
      <c r="K256" t="s">
        <v>21</v>
      </c>
      <c r="L256">
        <v>61.903999999999996</v>
      </c>
      <c r="M256">
        <v>1615.6999999999998</v>
      </c>
      <c r="N256">
        <v>61.89</v>
      </c>
      <c r="O256">
        <v>1614.4</v>
      </c>
    </row>
    <row r="257" spans="2:15" x14ac:dyDescent="0.25">
      <c r="B257" t="s">
        <v>1485</v>
      </c>
      <c r="C257" t="s">
        <v>19</v>
      </c>
      <c r="D257">
        <v>0</v>
      </c>
      <c r="E257">
        <v>3.3009999999999998E-2</v>
      </c>
      <c r="F257">
        <v>1E-3</v>
      </c>
      <c r="G257" t="s">
        <v>16</v>
      </c>
      <c r="H257" t="s">
        <v>15</v>
      </c>
      <c r="I257">
        <v>20</v>
      </c>
      <c r="J257">
        <v>50.01</v>
      </c>
      <c r="K257" t="s">
        <v>21</v>
      </c>
      <c r="L257">
        <v>580.34</v>
      </c>
      <c r="M257">
        <v>247.93</v>
      </c>
      <c r="N257">
        <v>580.33000000000004</v>
      </c>
      <c r="O257">
        <v>246.73000000000002</v>
      </c>
    </row>
    <row r="258" spans="2:15" x14ac:dyDescent="0.25">
      <c r="B258" t="s">
        <v>1641</v>
      </c>
      <c r="C258" t="s">
        <v>19</v>
      </c>
      <c r="D258">
        <v>0</v>
      </c>
      <c r="E258">
        <v>3.3009999999999998E-2</v>
      </c>
      <c r="F258">
        <v>0.01</v>
      </c>
      <c r="G258" t="s">
        <v>16</v>
      </c>
      <c r="H258" t="s">
        <v>15</v>
      </c>
      <c r="I258">
        <v>20</v>
      </c>
      <c r="J258">
        <v>50.01</v>
      </c>
      <c r="K258" t="s">
        <v>21</v>
      </c>
      <c r="L258">
        <v>5800</v>
      </c>
      <c r="M258">
        <v>25.350999999999999</v>
      </c>
      <c r="N258">
        <v>5800</v>
      </c>
      <c r="O258">
        <v>24.864000000000001</v>
      </c>
    </row>
    <row r="259" spans="2:15" x14ac:dyDescent="0.25">
      <c r="B259" t="s">
        <v>1642</v>
      </c>
      <c r="C259" t="s">
        <v>19</v>
      </c>
      <c r="D259">
        <v>0</v>
      </c>
      <c r="E259">
        <v>3.3009999999999998E-2</v>
      </c>
      <c r="F259">
        <v>0.1</v>
      </c>
      <c r="G259" t="s">
        <v>16</v>
      </c>
      <c r="H259" t="s">
        <v>15</v>
      </c>
      <c r="I259">
        <v>20</v>
      </c>
      <c r="J259">
        <v>50.01</v>
      </c>
      <c r="K259" t="s">
        <v>21</v>
      </c>
      <c r="L259">
        <v>58000</v>
      </c>
      <c r="M259">
        <v>2.6816</v>
      </c>
      <c r="N259">
        <v>58000</v>
      </c>
      <c r="O259">
        <v>2.4865999999999997</v>
      </c>
    </row>
    <row r="260" spans="2:15" x14ac:dyDescent="0.25">
      <c r="B260" t="s">
        <v>1643</v>
      </c>
      <c r="C260" t="s">
        <v>19</v>
      </c>
      <c r="D260">
        <v>0</v>
      </c>
      <c r="E260">
        <v>3.3009999999999998E-2</v>
      </c>
      <c r="F260">
        <v>1</v>
      </c>
      <c r="G260" t="s">
        <v>16</v>
      </c>
      <c r="H260" t="s">
        <v>15</v>
      </c>
      <c r="I260">
        <v>20</v>
      </c>
      <c r="J260">
        <v>50.01</v>
      </c>
      <c r="K260" t="s">
        <v>21</v>
      </c>
      <c r="L260">
        <v>580000</v>
      </c>
      <c r="M260">
        <v>0.32665</v>
      </c>
      <c r="N260">
        <v>580000</v>
      </c>
      <c r="O260">
        <v>0.24865999999999999</v>
      </c>
    </row>
    <row r="261" spans="2:15" x14ac:dyDescent="0.25">
      <c r="B261" t="s">
        <v>1644</v>
      </c>
      <c r="C261" t="s">
        <v>19</v>
      </c>
      <c r="D261">
        <v>0</v>
      </c>
      <c r="E261">
        <v>3.3009999999999998E-2</v>
      </c>
      <c r="F261">
        <v>10</v>
      </c>
      <c r="G261" t="s">
        <v>16</v>
      </c>
      <c r="H261" t="s">
        <v>15</v>
      </c>
      <c r="I261">
        <v>20</v>
      </c>
      <c r="J261">
        <v>50.01</v>
      </c>
      <c r="K261" t="s">
        <v>21</v>
      </c>
      <c r="L261">
        <v>5800000</v>
      </c>
      <c r="M261">
        <v>5.6063000000000002E-2</v>
      </c>
      <c r="N261">
        <v>5800000</v>
      </c>
      <c r="O261">
        <v>2.4865999999999999E-2</v>
      </c>
    </row>
    <row r="262" spans="2:15" x14ac:dyDescent="0.25">
      <c r="B262" t="s">
        <v>1486</v>
      </c>
      <c r="C262" t="s">
        <v>19</v>
      </c>
      <c r="D262">
        <v>0</v>
      </c>
      <c r="E262">
        <v>3.3009999999999998E-2</v>
      </c>
      <c r="F262">
        <v>9.9999999999999995E-7</v>
      </c>
      <c r="G262" t="s">
        <v>16</v>
      </c>
      <c r="H262" t="s">
        <v>15</v>
      </c>
      <c r="I262">
        <v>50</v>
      </c>
      <c r="J262">
        <v>100</v>
      </c>
      <c r="K262" t="s">
        <v>21</v>
      </c>
      <c r="L262">
        <v>40</v>
      </c>
      <c r="M262">
        <v>4000</v>
      </c>
      <c r="N262">
        <v>38.936999999999998</v>
      </c>
      <c r="O262">
        <v>4027</v>
      </c>
    </row>
    <row r="263" spans="2:15" x14ac:dyDescent="0.25">
      <c r="B263" t="s">
        <v>1487</v>
      </c>
      <c r="C263" t="s">
        <v>19</v>
      </c>
      <c r="D263">
        <v>0</v>
      </c>
      <c r="E263">
        <v>3.3009999999999998E-2</v>
      </c>
      <c r="F263">
        <v>1.0000000000000001E-5</v>
      </c>
      <c r="G263" t="s">
        <v>16</v>
      </c>
      <c r="H263" t="s">
        <v>15</v>
      </c>
      <c r="I263">
        <v>50</v>
      </c>
      <c r="J263">
        <v>100.01</v>
      </c>
      <c r="K263" t="s">
        <v>21</v>
      </c>
      <c r="L263">
        <v>40</v>
      </c>
      <c r="M263">
        <v>4017.5</v>
      </c>
      <c r="N263">
        <v>39.332000000000001</v>
      </c>
      <c r="O263">
        <v>4018</v>
      </c>
    </row>
    <row r="264" spans="2:15" x14ac:dyDescent="0.25">
      <c r="B264" t="s">
        <v>1488</v>
      </c>
      <c r="C264" t="s">
        <v>19</v>
      </c>
      <c r="D264">
        <v>0</v>
      </c>
      <c r="E264">
        <v>3.3009999999999998E-2</v>
      </c>
      <c r="F264">
        <v>1E-4</v>
      </c>
      <c r="G264" t="s">
        <v>16</v>
      </c>
      <c r="H264" t="s">
        <v>15</v>
      </c>
      <c r="I264">
        <v>50</v>
      </c>
      <c r="J264">
        <v>100.01</v>
      </c>
      <c r="K264" t="s">
        <v>21</v>
      </c>
      <c r="L264">
        <v>68.858000000000004</v>
      </c>
      <c r="M264">
        <v>3411.4</v>
      </c>
      <c r="N264">
        <v>68.766000000000005</v>
      </c>
      <c r="O264">
        <v>3411.7000000000003</v>
      </c>
    </row>
    <row r="265" spans="2:15" x14ac:dyDescent="0.25">
      <c r="B265" t="s">
        <v>1489</v>
      </c>
      <c r="C265" t="s">
        <v>19</v>
      </c>
      <c r="D265">
        <v>0</v>
      </c>
      <c r="E265">
        <v>3.3009999999999998E-2</v>
      </c>
      <c r="F265">
        <v>1E-3</v>
      </c>
      <c r="G265" t="s">
        <v>16</v>
      </c>
      <c r="H265" t="s">
        <v>15</v>
      </c>
      <c r="I265">
        <v>50</v>
      </c>
      <c r="J265">
        <v>100.01</v>
      </c>
      <c r="K265" t="s">
        <v>21</v>
      </c>
      <c r="L265">
        <v>580.9</v>
      </c>
      <c r="M265">
        <v>730.68999999999994</v>
      </c>
      <c r="N265">
        <v>580.86</v>
      </c>
      <c r="O265">
        <v>729</v>
      </c>
    </row>
    <row r="266" spans="2:15" x14ac:dyDescent="0.25">
      <c r="B266" t="s">
        <v>1645</v>
      </c>
      <c r="C266" t="s">
        <v>19</v>
      </c>
      <c r="D266">
        <v>0</v>
      </c>
      <c r="E266">
        <v>3.3009999999999998E-2</v>
      </c>
      <c r="F266">
        <v>0.01</v>
      </c>
      <c r="G266" t="s">
        <v>16</v>
      </c>
      <c r="H266" t="s">
        <v>15</v>
      </c>
      <c r="I266">
        <v>50</v>
      </c>
      <c r="J266">
        <v>100.01</v>
      </c>
      <c r="K266" t="s">
        <v>21</v>
      </c>
      <c r="L266">
        <v>5800.1</v>
      </c>
      <c r="M266">
        <v>75.274999999999991</v>
      </c>
      <c r="N266">
        <v>5800.1</v>
      </c>
      <c r="O266">
        <v>74.549000000000007</v>
      </c>
    </row>
    <row r="267" spans="2:15" x14ac:dyDescent="0.25">
      <c r="B267" t="s">
        <v>1646</v>
      </c>
      <c r="C267" t="s">
        <v>19</v>
      </c>
      <c r="D267">
        <v>0</v>
      </c>
      <c r="E267">
        <v>3.3009999999999998E-2</v>
      </c>
      <c r="F267">
        <v>0.1</v>
      </c>
      <c r="G267" t="s">
        <v>16</v>
      </c>
      <c r="H267" t="s">
        <v>15</v>
      </c>
      <c r="I267">
        <v>50</v>
      </c>
      <c r="J267">
        <v>100.01</v>
      </c>
      <c r="K267" t="s">
        <v>21</v>
      </c>
      <c r="L267">
        <v>58000</v>
      </c>
      <c r="M267">
        <v>7.7473999999999998</v>
      </c>
      <c r="N267">
        <v>58000</v>
      </c>
      <c r="O267">
        <v>7.4565999999999999</v>
      </c>
    </row>
    <row r="268" spans="2:15" x14ac:dyDescent="0.25">
      <c r="B268" t="s">
        <v>1647</v>
      </c>
      <c r="C268" t="s">
        <v>19</v>
      </c>
      <c r="D268">
        <v>0</v>
      </c>
      <c r="E268">
        <v>3.3009999999999998E-2</v>
      </c>
      <c r="F268">
        <v>1</v>
      </c>
      <c r="G268" t="s">
        <v>16</v>
      </c>
      <c r="H268" t="s">
        <v>15</v>
      </c>
      <c r="I268">
        <v>50</v>
      </c>
      <c r="J268">
        <v>100.01</v>
      </c>
      <c r="K268" t="s">
        <v>21</v>
      </c>
      <c r="L268">
        <v>580000</v>
      </c>
      <c r="M268">
        <v>0.86197000000000001</v>
      </c>
      <c r="N268">
        <v>580000</v>
      </c>
      <c r="O268">
        <v>0.74565999999999999</v>
      </c>
    </row>
    <row r="269" spans="2:15" x14ac:dyDescent="0.25">
      <c r="B269" t="s">
        <v>1648</v>
      </c>
      <c r="C269" t="s">
        <v>19</v>
      </c>
      <c r="D269">
        <v>0</v>
      </c>
      <c r="E269">
        <v>3.3009999999999998E-2</v>
      </c>
      <c r="F269">
        <v>10</v>
      </c>
      <c r="G269" t="s">
        <v>16</v>
      </c>
      <c r="H269" t="s">
        <v>15</v>
      </c>
      <c r="I269">
        <v>50</v>
      </c>
      <c r="J269">
        <v>100.01</v>
      </c>
      <c r="K269" t="s">
        <v>21</v>
      </c>
      <c r="L269">
        <v>5800000</v>
      </c>
      <c r="M269">
        <v>0.12108999999999999</v>
      </c>
      <c r="N269">
        <v>5800000</v>
      </c>
      <c r="O269">
        <v>7.4566000000000007E-2</v>
      </c>
    </row>
    <row r="270" spans="2:15" x14ac:dyDescent="0.25">
      <c r="B270" t="s">
        <v>1490</v>
      </c>
      <c r="C270" t="s">
        <v>19</v>
      </c>
      <c r="D270">
        <v>0</v>
      </c>
      <c r="E270">
        <v>3.3009999999999998E-2</v>
      </c>
      <c r="F270">
        <v>9.9999999999999995E-7</v>
      </c>
      <c r="G270" t="s">
        <v>16</v>
      </c>
      <c r="H270" t="s">
        <v>15</v>
      </c>
      <c r="I270">
        <v>100</v>
      </c>
      <c r="J270">
        <v>500</v>
      </c>
      <c r="K270" t="s">
        <v>21</v>
      </c>
      <c r="L270">
        <v>89</v>
      </c>
      <c r="M270">
        <v>11000</v>
      </c>
      <c r="N270">
        <v>72.86</v>
      </c>
      <c r="O270">
        <v>11473</v>
      </c>
    </row>
    <row r="271" spans="2:15" x14ac:dyDescent="0.25">
      <c r="B271" t="s">
        <v>1491</v>
      </c>
      <c r="C271" t="s">
        <v>19</v>
      </c>
      <c r="D271">
        <v>0</v>
      </c>
      <c r="E271">
        <v>3.3009999999999998E-2</v>
      </c>
      <c r="F271">
        <v>1.0000000000000001E-5</v>
      </c>
      <c r="G271" t="s">
        <v>16</v>
      </c>
      <c r="H271" t="s">
        <v>15</v>
      </c>
      <c r="I271">
        <v>100</v>
      </c>
      <c r="J271">
        <v>500</v>
      </c>
      <c r="K271" t="s">
        <v>21</v>
      </c>
      <c r="L271">
        <v>89</v>
      </c>
      <c r="M271">
        <v>11468</v>
      </c>
      <c r="N271">
        <v>73.063000000000002</v>
      </c>
      <c r="O271">
        <v>11468</v>
      </c>
    </row>
    <row r="272" spans="2:15" x14ac:dyDescent="0.25">
      <c r="B272" t="s">
        <v>1492</v>
      </c>
      <c r="C272" t="s">
        <v>19</v>
      </c>
      <c r="D272">
        <v>0</v>
      </c>
      <c r="E272">
        <v>3.3009999999999998E-2</v>
      </c>
      <c r="F272">
        <v>1E-4</v>
      </c>
      <c r="G272" t="s">
        <v>16</v>
      </c>
      <c r="H272" t="s">
        <v>15</v>
      </c>
      <c r="I272">
        <v>100</v>
      </c>
      <c r="J272">
        <v>500</v>
      </c>
      <c r="K272" t="s">
        <v>21</v>
      </c>
      <c r="L272">
        <v>91.463999999999999</v>
      </c>
      <c r="M272">
        <v>11024</v>
      </c>
      <c r="N272">
        <v>91.322000000000003</v>
      </c>
      <c r="O272">
        <v>11026</v>
      </c>
    </row>
    <row r="273" spans="2:15" x14ac:dyDescent="0.25">
      <c r="B273" t="s">
        <v>1493</v>
      </c>
      <c r="C273" t="s">
        <v>19</v>
      </c>
      <c r="D273">
        <v>0</v>
      </c>
      <c r="E273">
        <v>3.3009999999999998E-2</v>
      </c>
      <c r="F273">
        <v>1E-3</v>
      </c>
      <c r="G273" t="s">
        <v>16</v>
      </c>
      <c r="H273" t="s">
        <v>15</v>
      </c>
      <c r="I273">
        <v>100</v>
      </c>
      <c r="J273">
        <v>500</v>
      </c>
      <c r="K273" t="s">
        <v>21</v>
      </c>
      <c r="L273">
        <v>581.54</v>
      </c>
      <c r="M273">
        <v>4655.8999999999996</v>
      </c>
      <c r="N273">
        <v>581.45000000000005</v>
      </c>
      <c r="O273">
        <v>4653.2</v>
      </c>
    </row>
    <row r="274" spans="2:15" x14ac:dyDescent="0.25">
      <c r="B274" t="s">
        <v>1649</v>
      </c>
      <c r="C274" t="s">
        <v>19</v>
      </c>
      <c r="D274">
        <v>0</v>
      </c>
      <c r="E274">
        <v>3.3009999999999998E-2</v>
      </c>
      <c r="F274">
        <v>0.01</v>
      </c>
      <c r="G274" t="s">
        <v>16</v>
      </c>
      <c r="H274" t="s">
        <v>15</v>
      </c>
      <c r="I274">
        <v>100</v>
      </c>
      <c r="J274">
        <v>500</v>
      </c>
      <c r="K274" t="s">
        <v>21</v>
      </c>
      <c r="L274">
        <v>5800.1</v>
      </c>
      <c r="M274">
        <v>530.77</v>
      </c>
      <c r="N274">
        <v>5800.1</v>
      </c>
      <c r="O274">
        <v>529.12</v>
      </c>
    </row>
    <row r="275" spans="2:15" x14ac:dyDescent="0.25">
      <c r="B275" t="s">
        <v>1650</v>
      </c>
      <c r="C275" t="s">
        <v>19</v>
      </c>
      <c r="D275">
        <v>0</v>
      </c>
      <c r="E275">
        <v>3.3009999999999998E-2</v>
      </c>
      <c r="F275">
        <v>0.1</v>
      </c>
      <c r="G275" t="s">
        <v>16</v>
      </c>
      <c r="H275" t="s">
        <v>15</v>
      </c>
      <c r="I275">
        <v>100</v>
      </c>
      <c r="J275">
        <v>500</v>
      </c>
      <c r="K275" t="s">
        <v>21</v>
      </c>
      <c r="L275">
        <v>58000</v>
      </c>
      <c r="M275">
        <v>53.658999999999999</v>
      </c>
      <c r="N275">
        <v>58000</v>
      </c>
      <c r="O275">
        <v>52.994</v>
      </c>
    </row>
    <row r="276" spans="2:15" x14ac:dyDescent="0.25">
      <c r="B276" t="s">
        <v>1651</v>
      </c>
      <c r="C276" t="s">
        <v>19</v>
      </c>
      <c r="D276">
        <v>0</v>
      </c>
      <c r="E276">
        <v>3.3009999999999998E-2</v>
      </c>
      <c r="F276">
        <v>1</v>
      </c>
      <c r="G276" t="s">
        <v>16</v>
      </c>
      <c r="H276" t="s">
        <v>15</v>
      </c>
      <c r="I276">
        <v>100</v>
      </c>
      <c r="J276">
        <v>500</v>
      </c>
      <c r="K276" t="s">
        <v>21</v>
      </c>
      <c r="L276">
        <v>580000</v>
      </c>
      <c r="M276">
        <v>5.5656999999999996</v>
      </c>
      <c r="N276">
        <v>580000</v>
      </c>
      <c r="O276">
        <v>5.2995000000000001</v>
      </c>
    </row>
    <row r="277" spans="2:15" x14ac:dyDescent="0.25">
      <c r="B277" t="s">
        <v>2229</v>
      </c>
      <c r="C277" t="s">
        <v>19</v>
      </c>
      <c r="D277">
        <v>0</v>
      </c>
      <c r="E277">
        <v>3.3009999999999998E-2</v>
      </c>
      <c r="F277">
        <v>9.9999999999999995E-7</v>
      </c>
      <c r="G277" t="s">
        <v>16</v>
      </c>
      <c r="H277" t="s">
        <v>15</v>
      </c>
      <c r="I277">
        <v>500</v>
      </c>
      <c r="J277">
        <v>501</v>
      </c>
      <c r="K277" t="s">
        <v>21</v>
      </c>
      <c r="L277">
        <v>89</v>
      </c>
      <c r="M277">
        <v>11000</v>
      </c>
      <c r="N277">
        <v>72.86</v>
      </c>
      <c r="O277">
        <v>11473</v>
      </c>
    </row>
    <row r="278" spans="2:15" x14ac:dyDescent="0.25">
      <c r="B278" t="s">
        <v>2230</v>
      </c>
      <c r="C278" t="s">
        <v>19</v>
      </c>
      <c r="D278">
        <v>0</v>
      </c>
      <c r="E278">
        <v>3.3009999999999998E-2</v>
      </c>
      <c r="F278">
        <v>1.0000000000000001E-5</v>
      </c>
      <c r="G278" t="s">
        <v>16</v>
      </c>
      <c r="H278" t="s">
        <v>15</v>
      </c>
      <c r="I278">
        <v>500</v>
      </c>
      <c r="J278">
        <v>501</v>
      </c>
      <c r="K278" t="s">
        <v>21</v>
      </c>
      <c r="L278">
        <v>89</v>
      </c>
      <c r="M278">
        <v>11468</v>
      </c>
      <c r="N278">
        <v>73.063000000000002</v>
      </c>
      <c r="O278">
        <v>11468</v>
      </c>
    </row>
    <row r="279" spans="2:15" x14ac:dyDescent="0.25">
      <c r="B279" t="s">
        <v>2231</v>
      </c>
      <c r="C279" t="s">
        <v>19</v>
      </c>
      <c r="D279">
        <v>0</v>
      </c>
      <c r="E279">
        <v>3.3009999999999998E-2</v>
      </c>
      <c r="F279">
        <v>1E-4</v>
      </c>
      <c r="G279" t="s">
        <v>16</v>
      </c>
      <c r="H279" t="s">
        <v>15</v>
      </c>
      <c r="I279">
        <v>500</v>
      </c>
      <c r="J279">
        <v>501</v>
      </c>
      <c r="K279" t="s">
        <v>21</v>
      </c>
      <c r="L279">
        <v>91.463999999999999</v>
      </c>
      <c r="M279">
        <v>11024</v>
      </c>
      <c r="N279">
        <v>91.322000000000003</v>
      </c>
      <c r="O279">
        <v>11026</v>
      </c>
    </row>
    <row r="280" spans="2:15" x14ac:dyDescent="0.25">
      <c r="B280" t="s">
        <v>2232</v>
      </c>
      <c r="C280" t="s">
        <v>19</v>
      </c>
      <c r="D280">
        <v>0</v>
      </c>
      <c r="E280">
        <v>3.3009999999999998E-2</v>
      </c>
      <c r="F280">
        <v>1E-3</v>
      </c>
      <c r="G280" t="s">
        <v>16</v>
      </c>
      <c r="H280" t="s">
        <v>15</v>
      </c>
      <c r="I280">
        <v>500</v>
      </c>
      <c r="J280">
        <v>501</v>
      </c>
      <c r="K280" t="s">
        <v>21</v>
      </c>
      <c r="L280">
        <v>581.54</v>
      </c>
      <c r="M280">
        <v>4655.8999999999996</v>
      </c>
      <c r="N280">
        <v>581.45000000000005</v>
      </c>
      <c r="O280">
        <v>4653.2</v>
      </c>
    </row>
    <row r="281" spans="2:15" x14ac:dyDescent="0.25">
      <c r="B281" t="s">
        <v>2233</v>
      </c>
      <c r="C281" t="s">
        <v>19</v>
      </c>
      <c r="D281">
        <v>0</v>
      </c>
      <c r="E281">
        <v>3.3009999999999998E-2</v>
      </c>
      <c r="F281">
        <v>0.01</v>
      </c>
      <c r="G281" t="s">
        <v>16</v>
      </c>
      <c r="H281" t="s">
        <v>15</v>
      </c>
      <c r="I281">
        <v>500</v>
      </c>
      <c r="J281">
        <v>501</v>
      </c>
      <c r="K281" t="s">
        <v>21</v>
      </c>
      <c r="L281">
        <v>5800.1</v>
      </c>
      <c r="M281">
        <v>530.77</v>
      </c>
      <c r="N281">
        <v>5800.1</v>
      </c>
      <c r="O281">
        <v>529.12</v>
      </c>
    </row>
    <row r="282" spans="2:15" x14ac:dyDescent="0.25">
      <c r="B282" t="s">
        <v>2234</v>
      </c>
      <c r="C282" t="s">
        <v>19</v>
      </c>
      <c r="D282">
        <v>0</v>
      </c>
      <c r="E282">
        <v>3.3009999999999998E-2</v>
      </c>
      <c r="F282">
        <v>0.1</v>
      </c>
      <c r="G282" t="s">
        <v>16</v>
      </c>
      <c r="H282" t="s">
        <v>15</v>
      </c>
      <c r="I282">
        <v>500</v>
      </c>
      <c r="J282">
        <v>501</v>
      </c>
      <c r="K282" t="s">
        <v>21</v>
      </c>
      <c r="L282">
        <v>58000</v>
      </c>
      <c r="M282">
        <v>53.658999999999999</v>
      </c>
      <c r="N282">
        <v>58000</v>
      </c>
      <c r="O282">
        <v>52.994</v>
      </c>
    </row>
    <row r="283" spans="2:15" x14ac:dyDescent="0.25">
      <c r="B283" t="s">
        <v>2235</v>
      </c>
      <c r="C283" t="s">
        <v>19</v>
      </c>
      <c r="D283">
        <v>0</v>
      </c>
      <c r="E283">
        <v>3.3009999999999998E-2</v>
      </c>
      <c r="F283">
        <v>1</v>
      </c>
      <c r="G283" t="s">
        <v>16</v>
      </c>
      <c r="H283" t="s">
        <v>15</v>
      </c>
      <c r="I283">
        <v>500</v>
      </c>
      <c r="J283">
        <v>501</v>
      </c>
      <c r="K283" t="s">
        <v>21</v>
      </c>
      <c r="L283">
        <v>580000</v>
      </c>
      <c r="M283">
        <v>5.5656999999999996</v>
      </c>
      <c r="N283">
        <v>580000</v>
      </c>
      <c r="O283">
        <v>5.2995000000000001</v>
      </c>
    </row>
    <row r="284" spans="2:15" x14ac:dyDescent="0.25">
      <c r="B284" t="s">
        <v>1652</v>
      </c>
      <c r="C284" t="s">
        <v>19</v>
      </c>
      <c r="D284">
        <v>0</v>
      </c>
      <c r="E284">
        <v>3.3009999999999998E-2</v>
      </c>
      <c r="F284">
        <v>10</v>
      </c>
      <c r="G284" t="s">
        <v>16</v>
      </c>
      <c r="H284" t="s">
        <v>15</v>
      </c>
      <c r="I284">
        <v>100</v>
      </c>
      <c r="J284">
        <v>500.01</v>
      </c>
      <c r="K284" t="s">
        <v>21</v>
      </c>
      <c r="L284">
        <v>5800000</v>
      </c>
      <c r="M284">
        <v>0.63641999999999999</v>
      </c>
      <c r="N284">
        <v>5800000</v>
      </c>
      <c r="O284">
        <v>0.52994999999999992</v>
      </c>
    </row>
    <row r="285" spans="2:15" x14ac:dyDescent="0.25">
      <c r="B285" t="s">
        <v>314</v>
      </c>
      <c r="C285" t="s">
        <v>19</v>
      </c>
      <c r="D285">
        <v>3.3000000000000002E-2</v>
      </c>
      <c r="E285">
        <v>0.33000999999999997</v>
      </c>
      <c r="F285">
        <v>9.9999999999999995E-7</v>
      </c>
      <c r="G285" t="s">
        <v>16</v>
      </c>
      <c r="H285" t="s">
        <v>15</v>
      </c>
      <c r="I285">
        <v>0.01</v>
      </c>
      <c r="J285">
        <v>4.5010000000000001E-2</v>
      </c>
      <c r="K285" t="s">
        <v>20</v>
      </c>
      <c r="L285">
        <v>33</v>
      </c>
      <c r="M285">
        <v>550</v>
      </c>
      <c r="N285">
        <v>23.236000000000001</v>
      </c>
      <c r="O285">
        <v>577.94999999999993</v>
      </c>
    </row>
    <row r="286" spans="2:15" x14ac:dyDescent="0.25">
      <c r="B286" t="s">
        <v>315</v>
      </c>
      <c r="C286" t="s">
        <v>19</v>
      </c>
      <c r="D286">
        <v>3.3000000000000002E-2</v>
      </c>
      <c r="E286">
        <v>0.33000999999999997</v>
      </c>
      <c r="F286">
        <v>1.0000000000000001E-5</v>
      </c>
      <c r="G286" t="s">
        <v>16</v>
      </c>
      <c r="H286" t="s">
        <v>15</v>
      </c>
      <c r="I286">
        <v>0.01</v>
      </c>
      <c r="J286">
        <v>4.5010000000000001E-2</v>
      </c>
      <c r="K286" t="s">
        <v>20</v>
      </c>
      <c r="L286">
        <v>33</v>
      </c>
      <c r="M286">
        <v>550.17999999999995</v>
      </c>
      <c r="N286">
        <v>23.663</v>
      </c>
      <c r="O286">
        <v>576.89</v>
      </c>
    </row>
    <row r="287" spans="2:15" x14ac:dyDescent="0.25">
      <c r="B287" t="s">
        <v>316</v>
      </c>
      <c r="C287" t="s">
        <v>19</v>
      </c>
      <c r="D287">
        <v>3.3000000000000002E-2</v>
      </c>
      <c r="E287">
        <v>0.33000999999999997</v>
      </c>
      <c r="F287">
        <v>1E-4</v>
      </c>
      <c r="G287" t="s">
        <v>16</v>
      </c>
      <c r="H287" t="s">
        <v>15</v>
      </c>
      <c r="I287">
        <v>0.01</v>
      </c>
      <c r="J287">
        <v>4.5010000000000001E-2</v>
      </c>
      <c r="K287" t="s">
        <v>20</v>
      </c>
      <c r="L287">
        <v>55.233999999999995</v>
      </c>
      <c r="M287">
        <v>504.46999999999997</v>
      </c>
      <c r="N287">
        <v>55.134999999999998</v>
      </c>
      <c r="O287">
        <v>504.68</v>
      </c>
    </row>
    <row r="288" spans="2:15" x14ac:dyDescent="0.25">
      <c r="B288" t="s">
        <v>317</v>
      </c>
      <c r="C288" t="s">
        <v>19</v>
      </c>
      <c r="D288">
        <v>3.3000000000000002E-2</v>
      </c>
      <c r="E288">
        <v>0.33000999999999997</v>
      </c>
      <c r="F288">
        <v>1E-3</v>
      </c>
      <c r="G288" t="s">
        <v>16</v>
      </c>
      <c r="H288" t="s">
        <v>15</v>
      </c>
      <c r="I288">
        <v>0.01</v>
      </c>
      <c r="J288">
        <v>4.5010000000000001E-2</v>
      </c>
      <c r="K288" t="s">
        <v>20</v>
      </c>
      <c r="L288">
        <v>577.51</v>
      </c>
      <c r="M288">
        <v>123.44</v>
      </c>
      <c r="N288">
        <v>577.47</v>
      </c>
      <c r="O288">
        <v>123.45</v>
      </c>
    </row>
    <row r="289" spans="2:15" x14ac:dyDescent="0.25">
      <c r="B289" t="s">
        <v>318</v>
      </c>
      <c r="C289" t="s">
        <v>19</v>
      </c>
      <c r="D289">
        <v>3.3000000000000002E-2</v>
      </c>
      <c r="E289">
        <v>0.33000999999999997</v>
      </c>
      <c r="F289">
        <v>0.01</v>
      </c>
      <c r="G289" t="s">
        <v>16</v>
      </c>
      <c r="H289" t="s">
        <v>15</v>
      </c>
      <c r="I289">
        <v>0.01</v>
      </c>
      <c r="J289">
        <v>4.5010000000000001E-2</v>
      </c>
      <c r="K289" t="s">
        <v>20</v>
      </c>
      <c r="L289">
        <v>5799.8</v>
      </c>
      <c r="M289">
        <v>12.763</v>
      </c>
      <c r="N289">
        <v>577.47</v>
      </c>
      <c r="O289">
        <v>12.763</v>
      </c>
    </row>
    <row r="290" spans="2:15" x14ac:dyDescent="0.25">
      <c r="B290" t="s">
        <v>319</v>
      </c>
      <c r="C290" t="s">
        <v>19</v>
      </c>
      <c r="D290">
        <v>3.3000000000000002E-2</v>
      </c>
      <c r="E290">
        <v>0.33000999999999997</v>
      </c>
      <c r="F290">
        <v>9.9999999999999995E-7</v>
      </c>
      <c r="G290" t="s">
        <v>16</v>
      </c>
      <c r="H290" t="s">
        <v>15</v>
      </c>
      <c r="I290">
        <v>4.4999999999999998E-2</v>
      </c>
      <c r="J290">
        <v>10.00001</v>
      </c>
      <c r="K290" t="s">
        <v>20</v>
      </c>
      <c r="L290">
        <v>24</v>
      </c>
      <c r="M290">
        <v>350</v>
      </c>
      <c r="N290">
        <v>23.254000000000001</v>
      </c>
      <c r="O290">
        <v>347.52</v>
      </c>
    </row>
    <row r="291" spans="2:15" x14ac:dyDescent="0.25">
      <c r="B291" t="s">
        <v>320</v>
      </c>
      <c r="C291" t="s">
        <v>19</v>
      </c>
      <c r="D291">
        <v>3.3000000000000002E-2</v>
      </c>
      <c r="E291">
        <v>0.33000999999999997</v>
      </c>
      <c r="F291">
        <v>1.0000000000000001E-5</v>
      </c>
      <c r="G291" t="s">
        <v>16</v>
      </c>
      <c r="H291" t="s">
        <v>15</v>
      </c>
      <c r="I291">
        <v>4.4999999999999998E-2</v>
      </c>
      <c r="J291">
        <v>10.00001</v>
      </c>
      <c r="K291" t="s">
        <v>20</v>
      </c>
      <c r="L291">
        <v>24</v>
      </c>
      <c r="M291">
        <v>346.2</v>
      </c>
      <c r="N291">
        <v>23.771000000000001</v>
      </c>
      <c r="O291">
        <v>346.32</v>
      </c>
    </row>
    <row r="292" spans="2:15" x14ac:dyDescent="0.25">
      <c r="B292" t="s">
        <v>321</v>
      </c>
      <c r="C292" t="s">
        <v>19</v>
      </c>
      <c r="D292">
        <v>3.3000000000000002E-2</v>
      </c>
      <c r="E292">
        <v>0.33000999999999997</v>
      </c>
      <c r="F292">
        <v>1E-4</v>
      </c>
      <c r="G292" t="s">
        <v>16</v>
      </c>
      <c r="H292" t="s">
        <v>15</v>
      </c>
      <c r="I292">
        <v>4.4999999999999998E-2</v>
      </c>
      <c r="J292">
        <v>10.00001</v>
      </c>
      <c r="K292" t="s">
        <v>20</v>
      </c>
      <c r="L292">
        <v>58.585999999999999</v>
      </c>
      <c r="M292">
        <v>276.02999999999997</v>
      </c>
      <c r="N292">
        <v>58.482999999999997</v>
      </c>
      <c r="O292">
        <v>276.21000000000004</v>
      </c>
    </row>
    <row r="293" spans="2:15" x14ac:dyDescent="0.25">
      <c r="B293" t="s">
        <v>322</v>
      </c>
      <c r="C293" t="s">
        <v>19</v>
      </c>
      <c r="D293">
        <v>3.3000000000000002E-2</v>
      </c>
      <c r="E293">
        <v>0.33000999999999997</v>
      </c>
      <c r="F293">
        <v>1E-3</v>
      </c>
      <c r="G293" t="s">
        <v>16</v>
      </c>
      <c r="H293" t="s">
        <v>15</v>
      </c>
      <c r="I293">
        <v>4.4999999999999998E-2</v>
      </c>
      <c r="J293">
        <v>10.00001</v>
      </c>
      <c r="K293" t="s">
        <v>20</v>
      </c>
      <c r="L293">
        <v>579.4</v>
      </c>
      <c r="M293">
        <v>50.965000000000003</v>
      </c>
      <c r="N293">
        <v>579.36</v>
      </c>
      <c r="O293">
        <v>50.969000000000001</v>
      </c>
    </row>
    <row r="294" spans="2:15" x14ac:dyDescent="0.25">
      <c r="B294" t="s">
        <v>323</v>
      </c>
      <c r="C294" t="s">
        <v>19</v>
      </c>
      <c r="D294">
        <v>3.3000000000000002E-2</v>
      </c>
      <c r="E294">
        <v>0.33000999999999997</v>
      </c>
      <c r="F294">
        <v>0.01</v>
      </c>
      <c r="G294" t="s">
        <v>16</v>
      </c>
      <c r="H294" t="s">
        <v>15</v>
      </c>
      <c r="I294">
        <v>4.4999999999999998E-2</v>
      </c>
      <c r="J294">
        <v>10.00001</v>
      </c>
      <c r="K294" t="s">
        <v>20</v>
      </c>
      <c r="L294">
        <v>5800</v>
      </c>
      <c r="M294">
        <v>5.1718000000000002</v>
      </c>
      <c r="N294">
        <v>5799.9000000000005</v>
      </c>
      <c r="O294">
        <v>5.1718000000000002</v>
      </c>
    </row>
    <row r="295" spans="2:15" x14ac:dyDescent="0.25">
      <c r="B295" t="s">
        <v>324</v>
      </c>
      <c r="C295" t="s">
        <v>19</v>
      </c>
      <c r="D295">
        <v>3.3000000000000002E-2</v>
      </c>
      <c r="E295">
        <v>0.33000999999999997</v>
      </c>
      <c r="F295">
        <v>9.9999999999999995E-7</v>
      </c>
      <c r="G295" t="s">
        <v>16</v>
      </c>
      <c r="H295" t="s">
        <v>15</v>
      </c>
      <c r="I295">
        <v>10</v>
      </c>
      <c r="J295">
        <v>20.010000000000002</v>
      </c>
      <c r="K295" t="s">
        <v>21</v>
      </c>
      <c r="L295">
        <v>24</v>
      </c>
      <c r="M295">
        <v>810</v>
      </c>
      <c r="N295">
        <v>23.218</v>
      </c>
      <c r="O295">
        <v>808.67</v>
      </c>
    </row>
    <row r="296" spans="2:15" x14ac:dyDescent="0.25">
      <c r="B296" t="s">
        <v>325</v>
      </c>
      <c r="C296" t="s">
        <v>19</v>
      </c>
      <c r="D296">
        <v>3.3000000000000002E-2</v>
      </c>
      <c r="E296">
        <v>0.33000999999999997</v>
      </c>
      <c r="F296">
        <v>1.0000000000000001E-5</v>
      </c>
      <c r="G296" t="s">
        <v>16</v>
      </c>
      <c r="H296" t="s">
        <v>15</v>
      </c>
      <c r="I296">
        <v>10</v>
      </c>
      <c r="J296">
        <v>20.010000000000002</v>
      </c>
      <c r="K296" t="s">
        <v>21</v>
      </c>
      <c r="L296">
        <v>24</v>
      </c>
      <c r="M296">
        <v>807.65</v>
      </c>
      <c r="N296">
        <v>23.583000000000002</v>
      </c>
      <c r="O296">
        <v>807.74</v>
      </c>
    </row>
    <row r="297" spans="2:15" x14ac:dyDescent="0.25">
      <c r="B297" t="s">
        <v>326</v>
      </c>
      <c r="C297" t="s">
        <v>19</v>
      </c>
      <c r="D297">
        <v>3.3000000000000002E-2</v>
      </c>
      <c r="E297">
        <v>0.33000999999999997</v>
      </c>
      <c r="F297">
        <v>1E-4</v>
      </c>
      <c r="G297" t="s">
        <v>16</v>
      </c>
      <c r="H297" t="s">
        <v>15</v>
      </c>
      <c r="I297">
        <v>10</v>
      </c>
      <c r="J297">
        <v>20.010000000000002</v>
      </c>
      <c r="K297" t="s">
        <v>21</v>
      </c>
      <c r="L297">
        <v>52.238</v>
      </c>
      <c r="M297">
        <v>738.19999999999993</v>
      </c>
      <c r="N297">
        <v>52.144999999999996</v>
      </c>
      <c r="O297">
        <v>738.41</v>
      </c>
    </row>
    <row r="298" spans="2:15" x14ac:dyDescent="0.25">
      <c r="B298" t="s">
        <v>327</v>
      </c>
      <c r="C298" t="s">
        <v>19</v>
      </c>
      <c r="D298">
        <v>3.3000000000000002E-2</v>
      </c>
      <c r="E298">
        <v>0.33000999999999997</v>
      </c>
      <c r="F298">
        <v>1E-3</v>
      </c>
      <c r="G298" t="s">
        <v>16</v>
      </c>
      <c r="H298" t="s">
        <v>15</v>
      </c>
      <c r="I298">
        <v>10</v>
      </c>
      <c r="J298">
        <v>20.010000000000002</v>
      </c>
      <c r="K298" t="s">
        <v>21</v>
      </c>
      <c r="L298">
        <v>574.81999999999994</v>
      </c>
      <c r="M298">
        <v>223.39000000000001</v>
      </c>
      <c r="N298">
        <v>574.77</v>
      </c>
      <c r="O298">
        <v>223.41</v>
      </c>
    </row>
    <row r="299" spans="2:15" x14ac:dyDescent="0.25">
      <c r="B299" t="s">
        <v>328</v>
      </c>
      <c r="C299" t="s">
        <v>19</v>
      </c>
      <c r="D299">
        <v>3.3000000000000002E-2</v>
      </c>
      <c r="E299">
        <v>0.33000999999999997</v>
      </c>
      <c r="F299">
        <v>0.01</v>
      </c>
      <c r="G299" t="s">
        <v>16</v>
      </c>
      <c r="H299" t="s">
        <v>15</v>
      </c>
      <c r="I299">
        <v>10</v>
      </c>
      <c r="J299">
        <v>20.010000000000002</v>
      </c>
      <c r="K299" t="s">
        <v>21</v>
      </c>
      <c r="L299">
        <v>5799.5</v>
      </c>
      <c r="M299">
        <v>23.686</v>
      </c>
      <c r="N299">
        <v>5799.4000000000005</v>
      </c>
      <c r="O299">
        <v>23.686</v>
      </c>
    </row>
    <row r="300" spans="2:15" x14ac:dyDescent="0.25">
      <c r="B300" t="s">
        <v>329</v>
      </c>
      <c r="C300" t="s">
        <v>19</v>
      </c>
      <c r="D300">
        <v>3.3000000000000002E-2</v>
      </c>
      <c r="E300">
        <v>0.33000999999999997</v>
      </c>
      <c r="F300">
        <v>9.9999999999999995E-7</v>
      </c>
      <c r="G300" t="s">
        <v>16</v>
      </c>
      <c r="H300" t="s">
        <v>15</v>
      </c>
      <c r="I300">
        <v>20</v>
      </c>
      <c r="J300">
        <v>50.01</v>
      </c>
      <c r="K300" t="s">
        <v>21</v>
      </c>
      <c r="L300">
        <v>47</v>
      </c>
      <c r="M300">
        <v>1200</v>
      </c>
      <c r="N300">
        <v>46.389000000000003</v>
      </c>
      <c r="O300">
        <v>1155.4000000000001</v>
      </c>
    </row>
    <row r="301" spans="2:15" x14ac:dyDescent="0.25">
      <c r="B301" t="s">
        <v>330</v>
      </c>
      <c r="C301" t="s">
        <v>19</v>
      </c>
      <c r="D301">
        <v>3.3000000000000002E-2</v>
      </c>
      <c r="E301">
        <v>0.33000999999999997</v>
      </c>
      <c r="F301">
        <v>1.0000000000000001E-5</v>
      </c>
      <c r="G301" t="s">
        <v>16</v>
      </c>
      <c r="H301" t="s">
        <v>15</v>
      </c>
      <c r="I301">
        <v>20</v>
      </c>
      <c r="J301">
        <v>50.01</v>
      </c>
      <c r="K301" t="s">
        <v>21</v>
      </c>
      <c r="L301">
        <v>47</v>
      </c>
      <c r="M301">
        <v>1154.8</v>
      </c>
      <c r="N301">
        <v>46.617999999999995</v>
      </c>
      <c r="O301">
        <v>1154.8</v>
      </c>
    </row>
    <row r="302" spans="2:15" x14ac:dyDescent="0.25">
      <c r="B302" t="s">
        <v>331</v>
      </c>
      <c r="C302" t="s">
        <v>19</v>
      </c>
      <c r="D302">
        <v>3.3000000000000002E-2</v>
      </c>
      <c r="E302">
        <v>0.33000999999999997</v>
      </c>
      <c r="F302">
        <v>1E-4</v>
      </c>
      <c r="G302" t="s">
        <v>16</v>
      </c>
      <c r="H302" t="s">
        <v>15</v>
      </c>
      <c r="I302">
        <v>20</v>
      </c>
      <c r="J302">
        <v>50.01</v>
      </c>
      <c r="K302" t="s">
        <v>21</v>
      </c>
      <c r="L302">
        <v>66.007000000000005</v>
      </c>
      <c r="M302">
        <v>1107.9000000000001</v>
      </c>
      <c r="N302">
        <v>65.939000000000007</v>
      </c>
      <c r="O302">
        <v>1108</v>
      </c>
    </row>
    <row r="303" spans="2:15" x14ac:dyDescent="0.25">
      <c r="B303" t="s">
        <v>332</v>
      </c>
      <c r="C303" t="s">
        <v>19</v>
      </c>
      <c r="D303">
        <v>3.3000000000000002E-2</v>
      </c>
      <c r="E303">
        <v>0.33000999999999997</v>
      </c>
      <c r="F303">
        <v>1E-3</v>
      </c>
      <c r="G303" t="s">
        <v>16</v>
      </c>
      <c r="H303" t="s">
        <v>15</v>
      </c>
      <c r="I303">
        <v>20</v>
      </c>
      <c r="J303">
        <v>50.01</v>
      </c>
      <c r="K303" t="s">
        <v>21</v>
      </c>
      <c r="L303">
        <v>571.22</v>
      </c>
      <c r="M303">
        <v>452.98</v>
      </c>
      <c r="N303">
        <v>571.17999999999995</v>
      </c>
      <c r="O303">
        <v>452.84999999999997</v>
      </c>
    </row>
    <row r="304" spans="2:15" x14ac:dyDescent="0.25">
      <c r="B304" t="s">
        <v>333</v>
      </c>
      <c r="C304" t="s">
        <v>19</v>
      </c>
      <c r="D304">
        <v>3.3000000000000002E-2</v>
      </c>
      <c r="E304">
        <v>0.33000999999999997</v>
      </c>
      <c r="F304">
        <v>0.01</v>
      </c>
      <c r="G304" t="s">
        <v>16</v>
      </c>
      <c r="H304" t="s">
        <v>15</v>
      </c>
      <c r="I304">
        <v>20</v>
      </c>
      <c r="J304">
        <v>50.01</v>
      </c>
      <c r="K304" t="s">
        <v>21</v>
      </c>
      <c r="L304">
        <v>5799</v>
      </c>
      <c r="M304">
        <v>51.02</v>
      </c>
      <c r="N304">
        <v>5798.9000000000005</v>
      </c>
      <c r="O304">
        <v>50.942</v>
      </c>
    </row>
    <row r="305" spans="2:15" x14ac:dyDescent="0.25">
      <c r="B305" t="s">
        <v>334</v>
      </c>
      <c r="C305" t="s">
        <v>19</v>
      </c>
      <c r="D305">
        <v>3.3000000000000002E-2</v>
      </c>
      <c r="E305">
        <v>0.33000999999999997</v>
      </c>
      <c r="F305">
        <v>9.9999999999999995E-7</v>
      </c>
      <c r="G305" t="s">
        <v>16</v>
      </c>
      <c r="H305" t="s">
        <v>15</v>
      </c>
      <c r="I305">
        <v>50</v>
      </c>
      <c r="J305">
        <v>100.01</v>
      </c>
      <c r="K305" t="s">
        <v>21</v>
      </c>
      <c r="L305">
        <v>200</v>
      </c>
      <c r="M305">
        <v>2700</v>
      </c>
      <c r="N305">
        <v>196.5</v>
      </c>
      <c r="O305">
        <v>2656.4</v>
      </c>
    </row>
    <row r="306" spans="2:15" x14ac:dyDescent="0.25">
      <c r="B306" t="s">
        <v>335</v>
      </c>
      <c r="C306" t="s">
        <v>19</v>
      </c>
      <c r="D306">
        <v>3.3000000000000002E-2</v>
      </c>
      <c r="E306">
        <v>0.33000999999999997</v>
      </c>
      <c r="F306">
        <v>1.0000000000000001E-5</v>
      </c>
      <c r="G306" t="s">
        <v>16</v>
      </c>
      <c r="H306" t="s">
        <v>15</v>
      </c>
      <c r="I306">
        <v>50</v>
      </c>
      <c r="J306">
        <v>100.01</v>
      </c>
      <c r="K306" t="s">
        <v>21</v>
      </c>
      <c r="L306">
        <v>200</v>
      </c>
      <c r="M306">
        <v>2656.2000000000003</v>
      </c>
      <c r="N306">
        <v>196.56</v>
      </c>
      <c r="O306">
        <v>2656.2999999999997</v>
      </c>
    </row>
    <row r="307" spans="2:15" x14ac:dyDescent="0.25">
      <c r="B307" t="s">
        <v>336</v>
      </c>
      <c r="C307" t="s">
        <v>19</v>
      </c>
      <c r="D307">
        <v>3.3000000000000002E-2</v>
      </c>
      <c r="E307">
        <v>0.33000999999999997</v>
      </c>
      <c r="F307">
        <v>1E-4</v>
      </c>
      <c r="G307" t="s">
        <v>16</v>
      </c>
      <c r="H307" t="s">
        <v>15</v>
      </c>
      <c r="I307">
        <v>50</v>
      </c>
      <c r="J307">
        <v>100.01</v>
      </c>
      <c r="K307" t="s">
        <v>21</v>
      </c>
      <c r="L307">
        <v>202.89</v>
      </c>
      <c r="M307">
        <v>2641.9</v>
      </c>
      <c r="N307">
        <v>202.82999999999998</v>
      </c>
      <c r="O307">
        <v>2642</v>
      </c>
    </row>
    <row r="308" spans="2:15" x14ac:dyDescent="0.25">
      <c r="B308" t="s">
        <v>337</v>
      </c>
      <c r="C308" t="s">
        <v>19</v>
      </c>
      <c r="D308">
        <v>3.3000000000000002E-2</v>
      </c>
      <c r="E308">
        <v>0.33000999999999997</v>
      </c>
      <c r="F308">
        <v>1E-3</v>
      </c>
      <c r="G308" t="s">
        <v>16</v>
      </c>
      <c r="H308" t="s">
        <v>15</v>
      </c>
      <c r="I308">
        <v>50</v>
      </c>
      <c r="J308">
        <v>100.01</v>
      </c>
      <c r="K308" t="s">
        <v>21</v>
      </c>
      <c r="L308">
        <v>582.18999999999994</v>
      </c>
      <c r="M308">
        <v>1932.6000000000001</v>
      </c>
      <c r="N308">
        <v>582.1</v>
      </c>
      <c r="O308">
        <v>1932.5</v>
      </c>
    </row>
    <row r="309" spans="2:15" x14ac:dyDescent="0.25">
      <c r="B309" t="s">
        <v>338</v>
      </c>
      <c r="C309" t="s">
        <v>19</v>
      </c>
      <c r="D309">
        <v>3.3000000000000002E-2</v>
      </c>
      <c r="E309">
        <v>0.33000999999999997</v>
      </c>
      <c r="F309">
        <v>0.01</v>
      </c>
      <c r="G309" t="s">
        <v>16</v>
      </c>
      <c r="H309" t="s">
        <v>15</v>
      </c>
      <c r="I309">
        <v>50</v>
      </c>
      <c r="J309">
        <v>100.01</v>
      </c>
      <c r="K309" t="s">
        <v>21</v>
      </c>
      <c r="L309">
        <v>5796.8</v>
      </c>
      <c r="M309">
        <v>308.19</v>
      </c>
      <c r="N309">
        <v>5796.8</v>
      </c>
      <c r="O309">
        <v>308.02000000000004</v>
      </c>
    </row>
    <row r="310" spans="2:15" x14ac:dyDescent="0.25">
      <c r="B310" t="s">
        <v>339</v>
      </c>
      <c r="C310" t="s">
        <v>19</v>
      </c>
      <c r="D310">
        <v>3.3000000000000002E-2</v>
      </c>
      <c r="E310">
        <v>0.33000999999999997</v>
      </c>
      <c r="F310">
        <v>9.9999999999999995E-7</v>
      </c>
      <c r="G310" t="s">
        <v>16</v>
      </c>
      <c r="H310" t="s">
        <v>15</v>
      </c>
      <c r="I310">
        <v>100</v>
      </c>
      <c r="J310">
        <v>500</v>
      </c>
      <c r="K310" t="s">
        <v>21</v>
      </c>
      <c r="L310">
        <v>390</v>
      </c>
      <c r="M310">
        <v>5800</v>
      </c>
      <c r="N310">
        <v>381.75</v>
      </c>
      <c r="O310">
        <v>5779.4</v>
      </c>
    </row>
    <row r="311" spans="2:15" x14ac:dyDescent="0.25">
      <c r="B311" t="s">
        <v>340</v>
      </c>
      <c r="C311" t="s">
        <v>19</v>
      </c>
      <c r="D311">
        <v>3.3000000000000002E-2</v>
      </c>
      <c r="E311">
        <v>0.33000999999999997</v>
      </c>
      <c r="F311">
        <v>1.0000000000000001E-5</v>
      </c>
      <c r="G311" t="s">
        <v>16</v>
      </c>
      <c r="H311" t="s">
        <v>15</v>
      </c>
      <c r="I311">
        <v>100</v>
      </c>
      <c r="J311">
        <v>500</v>
      </c>
      <c r="K311" t="s">
        <v>21</v>
      </c>
      <c r="L311">
        <v>390</v>
      </c>
      <c r="M311">
        <v>5779.3</v>
      </c>
      <c r="N311">
        <v>381.8</v>
      </c>
      <c r="O311">
        <v>5779.3</v>
      </c>
    </row>
    <row r="312" spans="2:15" x14ac:dyDescent="0.25">
      <c r="B312" t="s">
        <v>341</v>
      </c>
      <c r="C312" t="s">
        <v>19</v>
      </c>
      <c r="D312">
        <v>3.3000000000000002E-2</v>
      </c>
      <c r="E312">
        <v>0.33000999999999997</v>
      </c>
      <c r="F312">
        <v>1E-4</v>
      </c>
      <c r="G312" t="s">
        <v>16</v>
      </c>
      <c r="H312" t="s">
        <v>15</v>
      </c>
      <c r="I312">
        <v>100</v>
      </c>
      <c r="J312">
        <v>500</v>
      </c>
      <c r="K312" t="s">
        <v>21</v>
      </c>
      <c r="L312">
        <v>390</v>
      </c>
      <c r="M312">
        <v>5771.9</v>
      </c>
      <c r="N312">
        <v>384.93</v>
      </c>
      <c r="O312">
        <v>5772</v>
      </c>
    </row>
    <row r="313" spans="2:15" x14ac:dyDescent="0.25">
      <c r="B313" t="s">
        <v>342</v>
      </c>
      <c r="C313" t="s">
        <v>19</v>
      </c>
      <c r="D313">
        <v>3.3000000000000002E-2</v>
      </c>
      <c r="E313">
        <v>0.33000999999999997</v>
      </c>
      <c r="F313">
        <v>1E-3</v>
      </c>
      <c r="G313" t="s">
        <v>16</v>
      </c>
      <c r="H313" t="s">
        <v>15</v>
      </c>
      <c r="I313">
        <v>100</v>
      </c>
      <c r="J313">
        <v>500</v>
      </c>
      <c r="K313" t="s">
        <v>21</v>
      </c>
      <c r="L313">
        <v>643.30999999999995</v>
      </c>
      <c r="M313">
        <v>5206.4000000000005</v>
      </c>
      <c r="N313">
        <v>643.12</v>
      </c>
      <c r="O313">
        <v>5206.5999999999995</v>
      </c>
    </row>
    <row r="314" spans="2:15" x14ac:dyDescent="0.25">
      <c r="B314" t="s">
        <v>343</v>
      </c>
      <c r="C314" t="s">
        <v>19</v>
      </c>
      <c r="D314">
        <v>3.3000000000000002E-2</v>
      </c>
      <c r="E314">
        <v>0.33000999999999997</v>
      </c>
      <c r="F314">
        <v>0.01</v>
      </c>
      <c r="G314" t="s">
        <v>16</v>
      </c>
      <c r="H314" t="s">
        <v>15</v>
      </c>
      <c r="I314">
        <v>100</v>
      </c>
      <c r="J314">
        <v>500</v>
      </c>
      <c r="K314" t="s">
        <v>21</v>
      </c>
      <c r="L314">
        <v>5783</v>
      </c>
      <c r="M314">
        <v>1371.2</v>
      </c>
      <c r="N314">
        <v>5783</v>
      </c>
      <c r="O314">
        <v>1370.9</v>
      </c>
    </row>
    <row r="315" spans="2:15" x14ac:dyDescent="0.25">
      <c r="B315" t="s">
        <v>2236</v>
      </c>
      <c r="C315" t="s">
        <v>19</v>
      </c>
      <c r="D315">
        <v>3.3000000000000002E-2</v>
      </c>
      <c r="E315">
        <v>0.33000999999999997</v>
      </c>
      <c r="F315">
        <v>9.9999999999999995E-7</v>
      </c>
      <c r="G315" t="s">
        <v>16</v>
      </c>
      <c r="H315" t="s">
        <v>15</v>
      </c>
      <c r="I315">
        <v>500</v>
      </c>
      <c r="J315">
        <v>501</v>
      </c>
      <c r="K315" t="s">
        <v>21</v>
      </c>
      <c r="L315">
        <v>390</v>
      </c>
      <c r="M315">
        <v>5800</v>
      </c>
      <c r="N315">
        <v>381.75</v>
      </c>
      <c r="O315">
        <v>5779.4</v>
      </c>
    </row>
    <row r="316" spans="2:15" x14ac:dyDescent="0.25">
      <c r="B316" t="s">
        <v>2237</v>
      </c>
      <c r="C316" t="s">
        <v>19</v>
      </c>
      <c r="D316">
        <v>3.3000000000000002E-2</v>
      </c>
      <c r="E316">
        <v>0.33000999999999997</v>
      </c>
      <c r="F316">
        <v>1.0000000000000001E-5</v>
      </c>
      <c r="G316" t="s">
        <v>16</v>
      </c>
      <c r="H316" t="s">
        <v>15</v>
      </c>
      <c r="I316">
        <v>500</v>
      </c>
      <c r="J316">
        <v>501</v>
      </c>
      <c r="K316" t="s">
        <v>21</v>
      </c>
      <c r="L316">
        <v>390</v>
      </c>
      <c r="M316">
        <v>5779.3</v>
      </c>
      <c r="N316">
        <v>381.8</v>
      </c>
      <c r="O316">
        <v>5779.3</v>
      </c>
    </row>
    <row r="317" spans="2:15" x14ac:dyDescent="0.25">
      <c r="B317" t="s">
        <v>2238</v>
      </c>
      <c r="C317" t="s">
        <v>19</v>
      </c>
      <c r="D317">
        <v>3.3000000000000002E-2</v>
      </c>
      <c r="E317">
        <v>0.33000999999999997</v>
      </c>
      <c r="F317">
        <v>1E-4</v>
      </c>
      <c r="G317" t="s">
        <v>16</v>
      </c>
      <c r="H317" t="s">
        <v>15</v>
      </c>
      <c r="I317">
        <v>500</v>
      </c>
      <c r="J317">
        <v>501</v>
      </c>
      <c r="K317" t="s">
        <v>21</v>
      </c>
      <c r="L317">
        <v>390</v>
      </c>
      <c r="M317">
        <v>5771.9</v>
      </c>
      <c r="N317">
        <v>384.93</v>
      </c>
      <c r="O317">
        <v>5772</v>
      </c>
    </row>
    <row r="318" spans="2:15" x14ac:dyDescent="0.25">
      <c r="B318" t="s">
        <v>2239</v>
      </c>
      <c r="C318" t="s">
        <v>19</v>
      </c>
      <c r="D318">
        <v>3.3000000000000002E-2</v>
      </c>
      <c r="E318">
        <v>0.33000999999999997</v>
      </c>
      <c r="F318">
        <v>1E-3</v>
      </c>
      <c r="G318" t="s">
        <v>16</v>
      </c>
      <c r="H318" t="s">
        <v>15</v>
      </c>
      <c r="I318">
        <v>500</v>
      </c>
      <c r="J318">
        <v>501</v>
      </c>
      <c r="K318" t="s">
        <v>21</v>
      </c>
      <c r="L318">
        <v>643.30999999999995</v>
      </c>
      <c r="M318">
        <v>5206.4000000000005</v>
      </c>
      <c r="N318">
        <v>643.12</v>
      </c>
      <c r="O318">
        <v>5206.5999999999995</v>
      </c>
    </row>
    <row r="319" spans="2:15" x14ac:dyDescent="0.25">
      <c r="B319" t="s">
        <v>2240</v>
      </c>
      <c r="C319" t="s">
        <v>19</v>
      </c>
      <c r="D319">
        <v>3.3000000000000002E-2</v>
      </c>
      <c r="E319">
        <v>0.33000999999999997</v>
      </c>
      <c r="F319">
        <v>0.01</v>
      </c>
      <c r="G319" t="s">
        <v>16</v>
      </c>
      <c r="H319" t="s">
        <v>15</v>
      </c>
      <c r="I319">
        <v>500</v>
      </c>
      <c r="J319">
        <v>501</v>
      </c>
      <c r="K319" t="s">
        <v>21</v>
      </c>
      <c r="L319">
        <v>5783</v>
      </c>
      <c r="M319">
        <v>1371.2</v>
      </c>
      <c r="N319">
        <v>5783</v>
      </c>
      <c r="O319">
        <v>1370.9</v>
      </c>
    </row>
    <row r="320" spans="2:15" x14ac:dyDescent="0.25">
      <c r="B320" t="s">
        <v>344</v>
      </c>
      <c r="C320" t="s">
        <v>19</v>
      </c>
      <c r="D320">
        <v>0.33</v>
      </c>
      <c r="E320">
        <v>3.3001</v>
      </c>
      <c r="F320">
        <v>1.0000000000000001E-5</v>
      </c>
      <c r="G320" t="s">
        <v>16</v>
      </c>
      <c r="H320" t="s">
        <v>14</v>
      </c>
      <c r="I320">
        <v>0.01</v>
      </c>
      <c r="J320">
        <v>4.5010000000000001E-2</v>
      </c>
      <c r="K320" t="s">
        <v>20</v>
      </c>
      <c r="L320">
        <v>0.11</v>
      </c>
      <c r="M320">
        <v>0.56000000000000005</v>
      </c>
      <c r="N320">
        <v>0.10391</v>
      </c>
      <c r="O320">
        <v>0.56220999999999999</v>
      </c>
    </row>
    <row r="321" spans="2:15" x14ac:dyDescent="0.25">
      <c r="B321" t="s">
        <v>345</v>
      </c>
      <c r="C321" t="s">
        <v>19</v>
      </c>
      <c r="D321">
        <v>0.33</v>
      </c>
      <c r="E321">
        <v>3.3001</v>
      </c>
      <c r="F321">
        <v>1E-4</v>
      </c>
      <c r="G321" t="s">
        <v>16</v>
      </c>
      <c r="H321" t="s">
        <v>14</v>
      </c>
      <c r="I321">
        <v>0.01</v>
      </c>
      <c r="J321">
        <v>4.5010000000000001E-2</v>
      </c>
      <c r="K321" t="s">
        <v>20</v>
      </c>
      <c r="L321">
        <v>0.11</v>
      </c>
      <c r="M321">
        <v>0.56032999999999999</v>
      </c>
      <c r="N321">
        <v>0.10921</v>
      </c>
      <c r="O321">
        <v>0.56037000000000003</v>
      </c>
    </row>
    <row r="322" spans="2:15" x14ac:dyDescent="0.25">
      <c r="B322" t="s">
        <v>346</v>
      </c>
      <c r="C322" t="s">
        <v>19</v>
      </c>
      <c r="D322">
        <v>0.33</v>
      </c>
      <c r="E322">
        <v>3.3001</v>
      </c>
      <c r="F322">
        <v>1E-3</v>
      </c>
      <c r="G322" t="s">
        <v>16</v>
      </c>
      <c r="H322" t="s">
        <v>14</v>
      </c>
      <c r="I322">
        <v>0.01</v>
      </c>
      <c r="J322">
        <v>4.5010000000000001E-2</v>
      </c>
      <c r="K322" t="s">
        <v>20</v>
      </c>
      <c r="L322">
        <v>0.48274</v>
      </c>
      <c r="M322">
        <v>0.46448</v>
      </c>
      <c r="N322">
        <v>0.4824</v>
      </c>
      <c r="O322">
        <v>0.46450000000000002</v>
      </c>
    </row>
    <row r="323" spans="2:15" x14ac:dyDescent="0.25">
      <c r="B323" t="s">
        <v>347</v>
      </c>
      <c r="C323" t="s">
        <v>19</v>
      </c>
      <c r="D323">
        <v>0.33</v>
      </c>
      <c r="E323">
        <v>3.3001</v>
      </c>
      <c r="F323">
        <v>0.01</v>
      </c>
      <c r="G323" t="s">
        <v>16</v>
      </c>
      <c r="H323" t="s">
        <v>14</v>
      </c>
      <c r="I323">
        <v>0.01</v>
      </c>
      <c r="J323">
        <v>4.5010000000000001E-2</v>
      </c>
      <c r="K323" t="s">
        <v>20</v>
      </c>
      <c r="L323">
        <v>5.7718999999999996</v>
      </c>
      <c r="M323">
        <v>0.10338</v>
      </c>
      <c r="N323">
        <v>5.7717000000000001</v>
      </c>
      <c r="O323">
        <v>0.10332</v>
      </c>
    </row>
    <row r="324" spans="2:15" x14ac:dyDescent="0.25">
      <c r="B324" t="s">
        <v>348</v>
      </c>
      <c r="C324" t="s">
        <v>19</v>
      </c>
      <c r="D324">
        <v>0.33</v>
      </c>
      <c r="E324">
        <v>3.3001</v>
      </c>
      <c r="F324">
        <v>0.1</v>
      </c>
      <c r="G324" t="s">
        <v>16</v>
      </c>
      <c r="H324" t="s">
        <v>14</v>
      </c>
      <c r="I324">
        <v>0.01</v>
      </c>
      <c r="J324">
        <v>4.5010000000000001E-2</v>
      </c>
      <c r="K324" t="s">
        <v>20</v>
      </c>
      <c r="L324">
        <v>57.997</v>
      </c>
      <c r="M324">
        <v>1.0643E-2</v>
      </c>
      <c r="N324">
        <v>57.997</v>
      </c>
      <c r="O324">
        <v>1.0612E-2</v>
      </c>
    </row>
    <row r="325" spans="2:15" x14ac:dyDescent="0.25">
      <c r="B325" t="s">
        <v>349</v>
      </c>
      <c r="C325" t="s">
        <v>19</v>
      </c>
      <c r="D325">
        <v>0.33</v>
      </c>
      <c r="E325">
        <v>3.3001</v>
      </c>
      <c r="F325">
        <v>1.0000000000000001E-5</v>
      </c>
      <c r="G325" t="s">
        <v>16</v>
      </c>
      <c r="H325" t="s">
        <v>14</v>
      </c>
      <c r="I325">
        <v>4.4999999999999998E-2</v>
      </c>
      <c r="J325">
        <v>10.00001</v>
      </c>
      <c r="K325" t="s">
        <v>20</v>
      </c>
      <c r="L325">
        <v>7.0000000000000007E-2</v>
      </c>
      <c r="M325">
        <v>0.35</v>
      </c>
      <c r="N325">
        <v>6.9476999999999997E-2</v>
      </c>
      <c r="O325">
        <v>0.34755999999999998</v>
      </c>
    </row>
    <row r="326" spans="2:15" x14ac:dyDescent="0.25">
      <c r="B326" t="s">
        <v>350</v>
      </c>
      <c r="C326" t="s">
        <v>19</v>
      </c>
      <c r="D326">
        <v>0.33</v>
      </c>
      <c r="E326">
        <v>3.3001</v>
      </c>
      <c r="F326">
        <v>1E-4</v>
      </c>
      <c r="G326" t="s">
        <v>16</v>
      </c>
      <c r="H326" t="s">
        <v>14</v>
      </c>
      <c r="I326">
        <v>4.4999999999999998E-2</v>
      </c>
      <c r="J326">
        <v>10.00001</v>
      </c>
      <c r="K326" t="s">
        <v>20</v>
      </c>
      <c r="L326">
        <v>7.9443E-2</v>
      </c>
      <c r="M326">
        <v>0.34499000000000002</v>
      </c>
      <c r="N326">
        <v>7.9135999999999998E-2</v>
      </c>
      <c r="O326">
        <v>0.34505000000000002</v>
      </c>
    </row>
    <row r="327" spans="2:15" x14ac:dyDescent="0.25">
      <c r="B327" t="s">
        <v>351</v>
      </c>
      <c r="C327" t="s">
        <v>19</v>
      </c>
      <c r="D327">
        <v>0.33</v>
      </c>
      <c r="E327">
        <v>3.3001</v>
      </c>
      <c r="F327">
        <v>1E-3</v>
      </c>
      <c r="G327" t="s">
        <v>16</v>
      </c>
      <c r="H327" t="s">
        <v>14</v>
      </c>
      <c r="I327">
        <v>4.4999999999999998E-2</v>
      </c>
      <c r="J327">
        <v>10.00001</v>
      </c>
      <c r="K327" t="s">
        <v>20</v>
      </c>
      <c r="L327">
        <v>0.52674999999999994</v>
      </c>
      <c r="M327">
        <v>0.24887000000000001</v>
      </c>
      <c r="N327">
        <v>0.52639999999999998</v>
      </c>
      <c r="O327">
        <v>0.24884999999999999</v>
      </c>
    </row>
    <row r="328" spans="2:15" x14ac:dyDescent="0.25">
      <c r="B328" t="s">
        <v>352</v>
      </c>
      <c r="C328" t="s">
        <v>19</v>
      </c>
      <c r="D328">
        <v>0.33</v>
      </c>
      <c r="E328">
        <v>3.3001</v>
      </c>
      <c r="F328">
        <v>0.01</v>
      </c>
      <c r="G328" t="s">
        <v>16</v>
      </c>
      <c r="H328" t="s">
        <v>14</v>
      </c>
      <c r="I328">
        <v>4.4999999999999998E-2</v>
      </c>
      <c r="J328">
        <v>10.00001</v>
      </c>
      <c r="K328" t="s">
        <v>20</v>
      </c>
      <c r="L328">
        <v>5.7893999999999997</v>
      </c>
      <c r="M328">
        <v>4.1576000000000002E-2</v>
      </c>
      <c r="N328">
        <v>5.7892000000000001</v>
      </c>
      <c r="O328">
        <v>4.1502999999999998E-2</v>
      </c>
    </row>
    <row r="329" spans="2:15" x14ac:dyDescent="0.25">
      <c r="B329" t="s">
        <v>353</v>
      </c>
      <c r="C329" t="s">
        <v>19</v>
      </c>
      <c r="D329">
        <v>0.33</v>
      </c>
      <c r="E329">
        <v>3.3001</v>
      </c>
      <c r="F329">
        <v>0.1</v>
      </c>
      <c r="G329" t="s">
        <v>16</v>
      </c>
      <c r="H329" t="s">
        <v>14</v>
      </c>
      <c r="I329">
        <v>4.4999999999999998E-2</v>
      </c>
      <c r="J329">
        <v>10.00001</v>
      </c>
      <c r="K329" t="s">
        <v>20</v>
      </c>
      <c r="L329">
        <v>57.998999999999995</v>
      </c>
      <c r="M329">
        <v>4.2262999999999997E-3</v>
      </c>
      <c r="N329">
        <v>57.998999999999995</v>
      </c>
      <c r="O329">
        <v>4.1960000000000001E-3</v>
      </c>
    </row>
    <row r="330" spans="2:15" x14ac:dyDescent="0.25">
      <c r="B330" t="s">
        <v>354</v>
      </c>
      <c r="C330" t="s">
        <v>19</v>
      </c>
      <c r="D330">
        <v>0.33</v>
      </c>
      <c r="E330">
        <v>3.3001</v>
      </c>
      <c r="F330">
        <v>1.0000000000000001E-5</v>
      </c>
      <c r="G330" t="s">
        <v>16</v>
      </c>
      <c r="H330" t="s">
        <v>14</v>
      </c>
      <c r="I330">
        <v>10</v>
      </c>
      <c r="J330">
        <v>20.010000000000002</v>
      </c>
      <c r="K330" t="s">
        <v>21</v>
      </c>
      <c r="L330">
        <v>7.0000000000000007E-2</v>
      </c>
      <c r="M330">
        <v>0.81</v>
      </c>
      <c r="N330">
        <v>6.9434999999999997E-2</v>
      </c>
      <c r="O330">
        <v>0.80878000000000005</v>
      </c>
    </row>
    <row r="331" spans="2:15" x14ac:dyDescent="0.25">
      <c r="B331" t="s">
        <v>355</v>
      </c>
      <c r="C331" t="s">
        <v>19</v>
      </c>
      <c r="D331">
        <v>0.33</v>
      </c>
      <c r="E331">
        <v>3.3001</v>
      </c>
      <c r="F331">
        <v>1E-4</v>
      </c>
      <c r="G331" t="s">
        <v>16</v>
      </c>
      <c r="H331" t="s">
        <v>14</v>
      </c>
      <c r="I331">
        <v>10</v>
      </c>
      <c r="J331">
        <v>20.010000000000002</v>
      </c>
      <c r="K331" t="s">
        <v>21</v>
      </c>
      <c r="L331">
        <v>7.5008000000000005E-2</v>
      </c>
      <c r="M331">
        <v>0.80728999999999995</v>
      </c>
      <c r="N331">
        <v>7.4829000000000007E-2</v>
      </c>
      <c r="O331">
        <v>0.80732999999999999</v>
      </c>
    </row>
    <row r="332" spans="2:15" x14ac:dyDescent="0.25">
      <c r="B332" t="s">
        <v>356</v>
      </c>
      <c r="C332" t="s">
        <v>19</v>
      </c>
      <c r="D332">
        <v>0.33</v>
      </c>
      <c r="E332">
        <v>3.3001</v>
      </c>
      <c r="F332">
        <v>1E-3</v>
      </c>
      <c r="G332" t="s">
        <v>16</v>
      </c>
      <c r="H332" t="s">
        <v>14</v>
      </c>
      <c r="I332">
        <v>10</v>
      </c>
      <c r="J332">
        <v>20.010000000000002</v>
      </c>
      <c r="K332" t="s">
        <v>21</v>
      </c>
      <c r="L332">
        <v>0.43426999999999999</v>
      </c>
      <c r="M332">
        <v>0.71669000000000005</v>
      </c>
      <c r="N332">
        <v>0.43391000000000002</v>
      </c>
      <c r="O332">
        <v>0.71674000000000004</v>
      </c>
    </row>
    <row r="333" spans="2:15" x14ac:dyDescent="0.25">
      <c r="B333" t="s">
        <v>357</v>
      </c>
      <c r="C333" t="s">
        <v>19</v>
      </c>
      <c r="D333">
        <v>0.33</v>
      </c>
      <c r="E333">
        <v>3.3001</v>
      </c>
      <c r="F333">
        <v>0.01</v>
      </c>
      <c r="G333" t="s">
        <v>16</v>
      </c>
      <c r="H333" t="s">
        <v>14</v>
      </c>
      <c r="I333">
        <v>10</v>
      </c>
      <c r="J333">
        <v>20.010000000000002</v>
      </c>
      <c r="K333" t="s">
        <v>21</v>
      </c>
      <c r="L333">
        <v>5.7427999999999999</v>
      </c>
      <c r="M333">
        <v>0.20349999999999999</v>
      </c>
      <c r="N333">
        <v>5.7425999999999995</v>
      </c>
      <c r="O333">
        <v>0.20344000000000001</v>
      </c>
    </row>
    <row r="334" spans="2:15" x14ac:dyDescent="0.25">
      <c r="B334" t="s">
        <v>358</v>
      </c>
      <c r="C334" t="s">
        <v>19</v>
      </c>
      <c r="D334">
        <v>0.33</v>
      </c>
      <c r="E334">
        <v>3.3001</v>
      </c>
      <c r="F334">
        <v>0.1</v>
      </c>
      <c r="G334" t="s">
        <v>16</v>
      </c>
      <c r="H334" t="s">
        <v>14</v>
      </c>
      <c r="I334">
        <v>10</v>
      </c>
      <c r="J334">
        <v>20.010000000000002</v>
      </c>
      <c r="K334" t="s">
        <v>21</v>
      </c>
      <c r="L334">
        <v>57.994</v>
      </c>
      <c r="M334">
        <v>2.1455999999999999E-2</v>
      </c>
      <c r="N334">
        <v>57.994</v>
      </c>
      <c r="O334">
        <v>2.1426000000000001E-2</v>
      </c>
    </row>
    <row r="335" spans="2:15" x14ac:dyDescent="0.25">
      <c r="B335" t="s">
        <v>359</v>
      </c>
      <c r="C335" t="s">
        <v>19</v>
      </c>
      <c r="D335">
        <v>0.33</v>
      </c>
      <c r="E335">
        <v>3.3001</v>
      </c>
      <c r="F335">
        <v>1.0000000000000001E-5</v>
      </c>
      <c r="G335" t="s">
        <v>16</v>
      </c>
      <c r="H335" t="s">
        <v>14</v>
      </c>
      <c r="I335">
        <v>20</v>
      </c>
      <c r="J335">
        <v>50.01</v>
      </c>
      <c r="K335" t="s">
        <v>21</v>
      </c>
      <c r="L335">
        <v>7.0000000000000007E-2</v>
      </c>
      <c r="M335">
        <v>1.2</v>
      </c>
      <c r="N335">
        <v>6.9505999999999998E-2</v>
      </c>
      <c r="O335">
        <v>1.1558999999999999</v>
      </c>
    </row>
    <row r="336" spans="2:15" x14ac:dyDescent="0.25">
      <c r="B336" t="s">
        <v>360</v>
      </c>
      <c r="C336" t="s">
        <v>19</v>
      </c>
      <c r="D336">
        <v>0.33</v>
      </c>
      <c r="E336">
        <v>3.3001</v>
      </c>
      <c r="F336">
        <v>1E-4</v>
      </c>
      <c r="G336" t="s">
        <v>16</v>
      </c>
      <c r="H336" t="s">
        <v>14</v>
      </c>
      <c r="I336">
        <v>20</v>
      </c>
      <c r="J336">
        <v>50.01</v>
      </c>
      <c r="K336" t="s">
        <v>21</v>
      </c>
      <c r="L336">
        <v>7.3710999999999999E-2</v>
      </c>
      <c r="M336">
        <v>1.1548</v>
      </c>
      <c r="N336">
        <v>7.3371000000000006E-2</v>
      </c>
      <c r="O336">
        <v>1.1549</v>
      </c>
    </row>
    <row r="337" spans="2:15" x14ac:dyDescent="0.25">
      <c r="B337" t="s">
        <v>361</v>
      </c>
      <c r="C337" t="s">
        <v>19</v>
      </c>
      <c r="D337">
        <v>0.33</v>
      </c>
      <c r="E337">
        <v>3.3001</v>
      </c>
      <c r="F337">
        <v>1E-3</v>
      </c>
      <c r="G337" t="s">
        <v>16</v>
      </c>
      <c r="H337" t="s">
        <v>14</v>
      </c>
      <c r="I337">
        <v>20</v>
      </c>
      <c r="J337">
        <v>50.01</v>
      </c>
      <c r="K337" t="s">
        <v>21</v>
      </c>
      <c r="L337">
        <v>0.38064999999999999</v>
      </c>
      <c r="M337">
        <v>1.0748</v>
      </c>
      <c r="N337">
        <v>0.37986999999999999</v>
      </c>
      <c r="O337">
        <v>1.0749</v>
      </c>
    </row>
    <row r="338" spans="2:15" x14ac:dyDescent="0.25">
      <c r="B338" t="s">
        <v>362</v>
      </c>
      <c r="C338" t="s">
        <v>19</v>
      </c>
      <c r="D338">
        <v>0.33</v>
      </c>
      <c r="E338">
        <v>3.3001</v>
      </c>
      <c r="F338">
        <v>0.01</v>
      </c>
      <c r="G338" t="s">
        <v>16</v>
      </c>
      <c r="H338" t="s">
        <v>14</v>
      </c>
      <c r="I338">
        <v>20</v>
      </c>
      <c r="J338">
        <v>50.01</v>
      </c>
      <c r="K338" t="s">
        <v>21</v>
      </c>
      <c r="L338">
        <v>5.6886000000000001</v>
      </c>
      <c r="M338">
        <v>0.39166000000000001</v>
      </c>
      <c r="N338">
        <v>5.6882999999999999</v>
      </c>
      <c r="O338">
        <v>0.39154</v>
      </c>
    </row>
    <row r="339" spans="2:15" x14ac:dyDescent="0.25">
      <c r="B339" t="s">
        <v>363</v>
      </c>
      <c r="C339" t="s">
        <v>19</v>
      </c>
      <c r="D339">
        <v>0.33</v>
      </c>
      <c r="E339">
        <v>3.3001</v>
      </c>
      <c r="F339">
        <v>0.1</v>
      </c>
      <c r="G339" t="s">
        <v>16</v>
      </c>
      <c r="H339" t="s">
        <v>14</v>
      </c>
      <c r="I339">
        <v>20</v>
      </c>
      <c r="J339">
        <v>50.01</v>
      </c>
      <c r="K339" t="s">
        <v>21</v>
      </c>
      <c r="L339">
        <v>57.988</v>
      </c>
      <c r="M339">
        <v>4.3219E-2</v>
      </c>
      <c r="N339">
        <v>57.988</v>
      </c>
      <c r="O339">
        <v>4.3147999999999999E-2</v>
      </c>
    </row>
    <row r="340" spans="2:15" x14ac:dyDescent="0.25">
      <c r="B340" t="s">
        <v>364</v>
      </c>
      <c r="C340" t="s">
        <v>19</v>
      </c>
      <c r="D340">
        <v>0.33</v>
      </c>
      <c r="E340">
        <v>3.3001</v>
      </c>
      <c r="F340">
        <v>1.0000000000000001E-5</v>
      </c>
      <c r="G340" t="s">
        <v>16</v>
      </c>
      <c r="H340" t="s">
        <v>14</v>
      </c>
      <c r="I340">
        <v>50</v>
      </c>
      <c r="J340">
        <v>100.01</v>
      </c>
      <c r="K340" t="s">
        <v>21</v>
      </c>
      <c r="L340">
        <v>0.24000000000000002</v>
      </c>
      <c r="M340">
        <v>2.7</v>
      </c>
      <c r="N340">
        <v>0.23108000000000001</v>
      </c>
      <c r="O340">
        <v>2.6570999999999998</v>
      </c>
    </row>
    <row r="341" spans="2:15" x14ac:dyDescent="0.25">
      <c r="B341" t="s">
        <v>365</v>
      </c>
      <c r="C341" t="s">
        <v>19</v>
      </c>
      <c r="D341">
        <v>0.33</v>
      </c>
      <c r="E341">
        <v>3.3001</v>
      </c>
      <c r="F341">
        <v>1E-4</v>
      </c>
      <c r="G341" t="s">
        <v>16</v>
      </c>
      <c r="H341" t="s">
        <v>14</v>
      </c>
      <c r="I341">
        <v>50</v>
      </c>
      <c r="J341">
        <v>100.01</v>
      </c>
      <c r="K341" t="s">
        <v>21</v>
      </c>
      <c r="L341">
        <v>0.24000000000000002</v>
      </c>
      <c r="M341">
        <v>2.6566000000000001</v>
      </c>
      <c r="N341">
        <v>0.23256000000000002</v>
      </c>
      <c r="O341">
        <v>2.6566999999999998</v>
      </c>
    </row>
    <row r="342" spans="2:15" x14ac:dyDescent="0.25">
      <c r="B342" t="s">
        <v>366</v>
      </c>
      <c r="C342" t="s">
        <v>19</v>
      </c>
      <c r="D342">
        <v>0.33</v>
      </c>
      <c r="E342">
        <v>3.3001</v>
      </c>
      <c r="F342">
        <v>1E-3</v>
      </c>
      <c r="G342" t="s">
        <v>16</v>
      </c>
      <c r="H342" t="s">
        <v>14</v>
      </c>
      <c r="I342">
        <v>50</v>
      </c>
      <c r="J342">
        <v>100.01</v>
      </c>
      <c r="K342" t="s">
        <v>21</v>
      </c>
      <c r="L342">
        <v>0.38846000000000003</v>
      </c>
      <c r="M342">
        <v>2.6152000000000002</v>
      </c>
      <c r="N342">
        <v>0.38733000000000001</v>
      </c>
      <c r="O342">
        <v>2.6154000000000002</v>
      </c>
    </row>
    <row r="343" spans="2:15" x14ac:dyDescent="0.25">
      <c r="B343" t="s">
        <v>367</v>
      </c>
      <c r="C343" t="s">
        <v>19</v>
      </c>
      <c r="D343">
        <v>0.33</v>
      </c>
      <c r="E343">
        <v>3.3001</v>
      </c>
      <c r="F343">
        <v>0.01</v>
      </c>
      <c r="G343" t="s">
        <v>16</v>
      </c>
      <c r="H343" t="s">
        <v>14</v>
      </c>
      <c r="I343">
        <v>50</v>
      </c>
      <c r="J343">
        <v>100.01</v>
      </c>
      <c r="K343" t="s">
        <v>21</v>
      </c>
      <c r="L343">
        <v>5.3723000000000001</v>
      </c>
      <c r="M343">
        <v>1.6168</v>
      </c>
      <c r="N343">
        <v>5.3715000000000002</v>
      </c>
      <c r="O343">
        <v>1.6167</v>
      </c>
    </row>
    <row r="344" spans="2:15" x14ac:dyDescent="0.25">
      <c r="B344" t="s">
        <v>368</v>
      </c>
      <c r="C344" t="s">
        <v>19</v>
      </c>
      <c r="D344">
        <v>0.33</v>
      </c>
      <c r="E344">
        <v>3.3001</v>
      </c>
      <c r="F344">
        <v>0.1</v>
      </c>
      <c r="G344" t="s">
        <v>16</v>
      </c>
      <c r="H344" t="s">
        <v>14</v>
      </c>
      <c r="I344">
        <v>50</v>
      </c>
      <c r="J344">
        <v>100.01</v>
      </c>
      <c r="K344" t="s">
        <v>21</v>
      </c>
      <c r="L344">
        <v>57.934999999999995</v>
      </c>
      <c r="M344">
        <v>0.23028999999999999</v>
      </c>
      <c r="N344">
        <v>57.934999999999995</v>
      </c>
      <c r="O344">
        <v>0.23011999999999999</v>
      </c>
    </row>
    <row r="345" spans="2:15" x14ac:dyDescent="0.25">
      <c r="B345" t="s">
        <v>369</v>
      </c>
      <c r="C345" t="s">
        <v>19</v>
      </c>
      <c r="D345">
        <v>0.33</v>
      </c>
      <c r="E345">
        <v>3.3001</v>
      </c>
      <c r="F345">
        <v>1.0000000000000001E-5</v>
      </c>
      <c r="G345" t="s">
        <v>16</v>
      </c>
      <c r="H345" t="s">
        <v>14</v>
      </c>
      <c r="I345">
        <v>100</v>
      </c>
      <c r="J345">
        <v>500</v>
      </c>
      <c r="K345" t="s">
        <v>21</v>
      </c>
      <c r="L345">
        <v>1.1000000000000001</v>
      </c>
      <c r="M345">
        <v>5.8</v>
      </c>
      <c r="N345">
        <v>1.0377000000000001</v>
      </c>
      <c r="O345">
        <v>5.7942</v>
      </c>
    </row>
    <row r="346" spans="2:15" x14ac:dyDescent="0.25">
      <c r="B346" t="s">
        <v>370</v>
      </c>
      <c r="C346" t="s">
        <v>19</v>
      </c>
      <c r="D346">
        <v>0.33</v>
      </c>
      <c r="E346">
        <v>3.3001</v>
      </c>
      <c r="F346">
        <v>1E-4</v>
      </c>
      <c r="G346" t="s">
        <v>16</v>
      </c>
      <c r="H346" t="s">
        <v>14</v>
      </c>
      <c r="I346">
        <v>100</v>
      </c>
      <c r="J346">
        <v>500</v>
      </c>
      <c r="K346" t="s">
        <v>21</v>
      </c>
      <c r="L346">
        <v>1.1000000000000001</v>
      </c>
      <c r="M346">
        <v>5.7939999999999996</v>
      </c>
      <c r="N346">
        <v>1.038</v>
      </c>
      <c r="O346">
        <v>5.7941000000000003</v>
      </c>
    </row>
    <row r="347" spans="2:15" x14ac:dyDescent="0.25">
      <c r="B347" t="s">
        <v>371</v>
      </c>
      <c r="C347" t="s">
        <v>19</v>
      </c>
      <c r="D347">
        <v>0.33</v>
      </c>
      <c r="E347">
        <v>3.3001</v>
      </c>
      <c r="F347">
        <v>1E-3</v>
      </c>
      <c r="G347" t="s">
        <v>16</v>
      </c>
      <c r="H347" t="s">
        <v>14</v>
      </c>
      <c r="I347">
        <v>100</v>
      </c>
      <c r="J347">
        <v>500</v>
      </c>
      <c r="K347" t="s">
        <v>21</v>
      </c>
      <c r="L347">
        <v>1.1000000000000001</v>
      </c>
      <c r="M347">
        <v>5.7778</v>
      </c>
      <c r="N347">
        <v>1.0964</v>
      </c>
      <c r="O347">
        <v>5.7779999999999996</v>
      </c>
    </row>
    <row r="348" spans="2:15" x14ac:dyDescent="0.25">
      <c r="B348" t="s">
        <v>372</v>
      </c>
      <c r="C348" t="s">
        <v>19</v>
      </c>
      <c r="D348">
        <v>0.33</v>
      </c>
      <c r="E348">
        <v>3.3001</v>
      </c>
      <c r="F348">
        <v>0.01</v>
      </c>
      <c r="G348" t="s">
        <v>16</v>
      </c>
      <c r="H348" t="s">
        <v>14</v>
      </c>
      <c r="I348">
        <v>100</v>
      </c>
      <c r="J348">
        <v>500</v>
      </c>
      <c r="K348" t="s">
        <v>21</v>
      </c>
      <c r="L348">
        <v>4.9001000000000001</v>
      </c>
      <c r="M348">
        <v>4.8711000000000002</v>
      </c>
      <c r="N348">
        <v>4.8980999999999995</v>
      </c>
      <c r="O348">
        <v>4.8712999999999997</v>
      </c>
    </row>
    <row r="349" spans="2:15" x14ac:dyDescent="0.25">
      <c r="B349" t="s">
        <v>373</v>
      </c>
      <c r="C349" t="s">
        <v>19</v>
      </c>
      <c r="D349">
        <v>0.33</v>
      </c>
      <c r="E349">
        <v>3.3001</v>
      </c>
      <c r="F349">
        <v>0.1</v>
      </c>
      <c r="G349" t="s">
        <v>16</v>
      </c>
      <c r="H349" t="s">
        <v>14</v>
      </c>
      <c r="I349">
        <v>100</v>
      </c>
      <c r="J349">
        <v>500</v>
      </c>
      <c r="K349" t="s">
        <v>21</v>
      </c>
      <c r="L349">
        <v>57.705999999999996</v>
      </c>
      <c r="M349">
        <v>1.1207</v>
      </c>
      <c r="N349">
        <v>57.704999999999998</v>
      </c>
      <c r="O349">
        <v>1.1204000000000001</v>
      </c>
    </row>
    <row r="350" spans="2:15" x14ac:dyDescent="0.25">
      <c r="B350" t="s">
        <v>2241</v>
      </c>
      <c r="C350" t="s">
        <v>19</v>
      </c>
      <c r="D350">
        <v>0.33</v>
      </c>
      <c r="E350">
        <v>3.3001</v>
      </c>
      <c r="F350">
        <v>1.0000000000000001E-5</v>
      </c>
      <c r="G350" t="s">
        <v>16</v>
      </c>
      <c r="H350" t="s">
        <v>14</v>
      </c>
      <c r="I350">
        <v>500</v>
      </c>
      <c r="J350">
        <v>501</v>
      </c>
      <c r="K350" t="s">
        <v>21</v>
      </c>
      <c r="L350">
        <v>1.1000000000000001</v>
      </c>
      <c r="M350">
        <v>5.8</v>
      </c>
      <c r="N350">
        <v>1.0377000000000001</v>
      </c>
      <c r="O350">
        <v>5.7942</v>
      </c>
    </row>
    <row r="351" spans="2:15" x14ac:dyDescent="0.25">
      <c r="B351" t="s">
        <v>2242</v>
      </c>
      <c r="C351" t="s">
        <v>19</v>
      </c>
      <c r="D351">
        <v>0.33</v>
      </c>
      <c r="E351">
        <v>3.3001</v>
      </c>
      <c r="F351">
        <v>1E-4</v>
      </c>
      <c r="G351" t="s">
        <v>16</v>
      </c>
      <c r="H351" t="s">
        <v>14</v>
      </c>
      <c r="I351">
        <v>500</v>
      </c>
      <c r="J351">
        <v>501</v>
      </c>
      <c r="K351" t="s">
        <v>21</v>
      </c>
      <c r="L351">
        <v>1.1000000000000001</v>
      </c>
      <c r="M351">
        <v>5.7939999999999996</v>
      </c>
      <c r="N351">
        <v>1.038</v>
      </c>
      <c r="O351">
        <v>5.7941000000000003</v>
      </c>
    </row>
    <row r="352" spans="2:15" x14ac:dyDescent="0.25">
      <c r="B352" t="s">
        <v>2243</v>
      </c>
      <c r="C352" t="s">
        <v>19</v>
      </c>
      <c r="D352">
        <v>0.33</v>
      </c>
      <c r="E352">
        <v>3.3001</v>
      </c>
      <c r="F352">
        <v>1E-3</v>
      </c>
      <c r="G352" t="s">
        <v>16</v>
      </c>
      <c r="H352" t="s">
        <v>14</v>
      </c>
      <c r="I352">
        <v>500</v>
      </c>
      <c r="J352">
        <v>501</v>
      </c>
      <c r="K352" t="s">
        <v>21</v>
      </c>
      <c r="L352">
        <v>1.1000000000000001</v>
      </c>
      <c r="M352">
        <v>5.7778</v>
      </c>
      <c r="N352">
        <v>1.0964</v>
      </c>
      <c r="O352">
        <v>5.7779999999999996</v>
      </c>
    </row>
    <row r="353" spans="2:15" x14ac:dyDescent="0.25">
      <c r="B353" t="s">
        <v>2244</v>
      </c>
      <c r="C353" t="s">
        <v>19</v>
      </c>
      <c r="D353">
        <v>0.33</v>
      </c>
      <c r="E353">
        <v>3.3001</v>
      </c>
      <c r="F353">
        <v>0.01</v>
      </c>
      <c r="G353" t="s">
        <v>16</v>
      </c>
      <c r="H353" t="s">
        <v>14</v>
      </c>
      <c r="I353">
        <v>500</v>
      </c>
      <c r="J353">
        <v>501</v>
      </c>
      <c r="K353" t="s">
        <v>21</v>
      </c>
      <c r="L353">
        <v>4.9001000000000001</v>
      </c>
      <c r="M353">
        <v>4.8711000000000002</v>
      </c>
      <c r="N353">
        <v>4.8980999999999995</v>
      </c>
      <c r="O353">
        <v>4.8712999999999997</v>
      </c>
    </row>
    <row r="354" spans="2:15" x14ac:dyDescent="0.25">
      <c r="B354" t="s">
        <v>2245</v>
      </c>
      <c r="C354" t="s">
        <v>19</v>
      </c>
      <c r="D354">
        <v>0.33</v>
      </c>
      <c r="E354">
        <v>3.3001</v>
      </c>
      <c r="F354">
        <v>0.1</v>
      </c>
      <c r="G354" t="s">
        <v>16</v>
      </c>
      <c r="H354" t="s">
        <v>14</v>
      </c>
      <c r="I354">
        <v>500</v>
      </c>
      <c r="J354">
        <v>501</v>
      </c>
      <c r="K354" t="s">
        <v>21</v>
      </c>
      <c r="L354">
        <v>57.705999999999996</v>
      </c>
      <c r="M354">
        <v>1.1207</v>
      </c>
      <c r="N354">
        <v>57.704999999999998</v>
      </c>
      <c r="O354">
        <v>1.1204000000000001</v>
      </c>
    </row>
    <row r="355" spans="2:15" x14ac:dyDescent="0.25">
      <c r="B355" t="s">
        <v>374</v>
      </c>
      <c r="C355" t="s">
        <v>19</v>
      </c>
      <c r="D355">
        <v>3.3</v>
      </c>
      <c r="E355">
        <v>33.000999999999998</v>
      </c>
      <c r="F355">
        <v>1E-4</v>
      </c>
      <c r="G355" t="s">
        <v>16</v>
      </c>
      <c r="H355" t="s">
        <v>14</v>
      </c>
      <c r="I355">
        <v>0.01</v>
      </c>
      <c r="J355">
        <v>4.5010000000000001E-2</v>
      </c>
      <c r="K355" t="s">
        <v>20</v>
      </c>
      <c r="L355">
        <v>0.93</v>
      </c>
      <c r="M355">
        <v>0.57999999999999996</v>
      </c>
      <c r="N355">
        <v>0.92291999999999996</v>
      </c>
      <c r="O355">
        <v>0.57830000000000004</v>
      </c>
    </row>
    <row r="356" spans="2:15" x14ac:dyDescent="0.25">
      <c r="B356" t="s">
        <v>375</v>
      </c>
      <c r="C356" t="s">
        <v>19</v>
      </c>
      <c r="D356">
        <v>3.3</v>
      </c>
      <c r="E356">
        <v>33.000999999999998</v>
      </c>
      <c r="F356">
        <v>1E-3</v>
      </c>
      <c r="G356" t="s">
        <v>16</v>
      </c>
      <c r="H356" t="s">
        <v>14</v>
      </c>
      <c r="I356">
        <v>0.01</v>
      </c>
      <c r="J356">
        <v>4.5010000000000001E-2</v>
      </c>
      <c r="K356" t="s">
        <v>20</v>
      </c>
      <c r="L356">
        <v>0.98725999999999992</v>
      </c>
      <c r="M356">
        <v>0.57660999999999996</v>
      </c>
      <c r="N356">
        <v>0.98668</v>
      </c>
      <c r="O356">
        <v>0.57662000000000002</v>
      </c>
    </row>
    <row r="357" spans="2:15" x14ac:dyDescent="0.25">
      <c r="B357" t="s">
        <v>376</v>
      </c>
      <c r="C357" t="s">
        <v>19</v>
      </c>
      <c r="D357">
        <v>3.3</v>
      </c>
      <c r="E357">
        <v>33.000999999999998</v>
      </c>
      <c r="F357">
        <v>0.01</v>
      </c>
      <c r="G357" t="s">
        <v>16</v>
      </c>
      <c r="H357" t="s">
        <v>14</v>
      </c>
      <c r="I357">
        <v>0.01</v>
      </c>
      <c r="J357">
        <v>4.5010000000000001E-2</v>
      </c>
      <c r="K357" t="s">
        <v>20</v>
      </c>
      <c r="L357">
        <v>4.8574000000000002</v>
      </c>
      <c r="M357">
        <v>0.48407</v>
      </c>
      <c r="N357">
        <v>4.8564999999999996</v>
      </c>
      <c r="O357">
        <v>0.48405999999999999</v>
      </c>
    </row>
    <row r="358" spans="2:15" x14ac:dyDescent="0.25">
      <c r="B358" t="s">
        <v>377</v>
      </c>
      <c r="C358" t="s">
        <v>19</v>
      </c>
      <c r="D358">
        <v>3.3</v>
      </c>
      <c r="E358">
        <v>33.000999999999998</v>
      </c>
      <c r="F358">
        <v>0.1</v>
      </c>
      <c r="G358" t="s">
        <v>16</v>
      </c>
      <c r="H358" t="s">
        <v>14</v>
      </c>
      <c r="I358">
        <v>0.01</v>
      </c>
      <c r="J358">
        <v>4.5010000000000001E-2</v>
      </c>
      <c r="K358" t="s">
        <v>20</v>
      </c>
      <c r="L358">
        <v>57.704000000000001</v>
      </c>
      <c r="M358">
        <v>0.11064</v>
      </c>
      <c r="N358">
        <v>57.704000000000001</v>
      </c>
      <c r="O358">
        <v>0.11058999999999999</v>
      </c>
    </row>
    <row r="359" spans="2:15" x14ac:dyDescent="0.25">
      <c r="B359" t="s">
        <v>378</v>
      </c>
      <c r="C359" t="s">
        <v>19</v>
      </c>
      <c r="D359">
        <v>3.3</v>
      </c>
      <c r="E359">
        <v>33.000999999999998</v>
      </c>
      <c r="F359">
        <v>1</v>
      </c>
      <c r="G359" t="s">
        <v>16</v>
      </c>
      <c r="H359" t="s">
        <v>14</v>
      </c>
      <c r="I359">
        <v>0.01</v>
      </c>
      <c r="J359">
        <v>4.5010000000000001E-2</v>
      </c>
      <c r="K359" t="s">
        <v>20</v>
      </c>
      <c r="L359">
        <v>579.97</v>
      </c>
      <c r="M359">
        <v>1.1401E-2</v>
      </c>
      <c r="N359">
        <v>579.97</v>
      </c>
      <c r="O359">
        <v>1.1382E-2</v>
      </c>
    </row>
    <row r="360" spans="2:15" x14ac:dyDescent="0.25">
      <c r="B360" t="s">
        <v>379</v>
      </c>
      <c r="C360" t="s">
        <v>19</v>
      </c>
      <c r="D360">
        <v>3.3</v>
      </c>
      <c r="E360">
        <v>33.000999999999998</v>
      </c>
      <c r="F360">
        <v>1E-4</v>
      </c>
      <c r="G360" t="s">
        <v>16</v>
      </c>
      <c r="H360" t="s">
        <v>14</v>
      </c>
      <c r="I360">
        <v>4.4999999999999998E-2</v>
      </c>
      <c r="J360">
        <v>10.00001</v>
      </c>
      <c r="K360" t="s">
        <v>20</v>
      </c>
      <c r="L360">
        <v>0.7</v>
      </c>
      <c r="M360">
        <v>0.35</v>
      </c>
      <c r="N360">
        <v>0.69218000000000002</v>
      </c>
      <c r="O360">
        <v>0.34794999999999998</v>
      </c>
    </row>
    <row r="361" spans="2:15" x14ac:dyDescent="0.25">
      <c r="B361" t="s">
        <v>380</v>
      </c>
      <c r="C361" t="s">
        <v>19</v>
      </c>
      <c r="D361">
        <v>3.3</v>
      </c>
      <c r="E361">
        <v>33.000999999999998</v>
      </c>
      <c r="F361">
        <v>1E-3</v>
      </c>
      <c r="G361" t="s">
        <v>16</v>
      </c>
      <c r="H361" t="s">
        <v>14</v>
      </c>
      <c r="I361">
        <v>4.4999999999999998E-2</v>
      </c>
      <c r="J361">
        <v>10.00001</v>
      </c>
      <c r="K361" t="s">
        <v>20</v>
      </c>
      <c r="L361">
        <v>0.78956999999999999</v>
      </c>
      <c r="M361">
        <v>0.34543000000000001</v>
      </c>
      <c r="N361">
        <v>0.78891</v>
      </c>
      <c r="O361">
        <v>0.34543000000000001</v>
      </c>
    </row>
    <row r="362" spans="2:15" x14ac:dyDescent="0.25">
      <c r="B362" t="s">
        <v>381</v>
      </c>
      <c r="C362" t="s">
        <v>19</v>
      </c>
      <c r="D362">
        <v>3.3</v>
      </c>
      <c r="E362">
        <v>33.000999999999998</v>
      </c>
      <c r="F362">
        <v>0.01</v>
      </c>
      <c r="G362" t="s">
        <v>16</v>
      </c>
      <c r="H362" t="s">
        <v>14</v>
      </c>
      <c r="I362">
        <v>4.4999999999999998E-2</v>
      </c>
      <c r="J362">
        <v>10.00001</v>
      </c>
      <c r="K362" t="s">
        <v>20</v>
      </c>
      <c r="L362">
        <v>5.2633000000000001</v>
      </c>
      <c r="M362">
        <v>0.24920999999999999</v>
      </c>
      <c r="N362">
        <v>5.2623999999999995</v>
      </c>
      <c r="O362">
        <v>0.24918000000000001</v>
      </c>
    </row>
    <row r="363" spans="2:15" x14ac:dyDescent="0.25">
      <c r="B363" t="s">
        <v>382</v>
      </c>
      <c r="C363" t="s">
        <v>19</v>
      </c>
      <c r="D363">
        <v>3.3</v>
      </c>
      <c r="E363">
        <v>33.000999999999998</v>
      </c>
      <c r="F363">
        <v>0.1</v>
      </c>
      <c r="G363" t="s">
        <v>16</v>
      </c>
      <c r="H363" t="s">
        <v>14</v>
      </c>
      <c r="I363">
        <v>4.4999999999999998E-2</v>
      </c>
      <c r="J363">
        <v>10.00001</v>
      </c>
      <c r="K363" t="s">
        <v>20</v>
      </c>
      <c r="L363">
        <v>57.891999999999996</v>
      </c>
      <c r="M363">
        <v>4.1619999999999997E-2</v>
      </c>
      <c r="N363">
        <v>57.891999999999996</v>
      </c>
      <c r="O363">
        <v>4.1575000000000001E-2</v>
      </c>
    </row>
    <row r="364" spans="2:15" x14ac:dyDescent="0.25">
      <c r="B364" t="s">
        <v>383</v>
      </c>
      <c r="C364" t="s">
        <v>19</v>
      </c>
      <c r="D364">
        <v>3.3</v>
      </c>
      <c r="E364">
        <v>33.000999999999998</v>
      </c>
      <c r="F364">
        <v>1</v>
      </c>
      <c r="G364" t="s">
        <v>16</v>
      </c>
      <c r="H364" t="s">
        <v>14</v>
      </c>
      <c r="I364">
        <v>4.4999999999999998E-2</v>
      </c>
      <c r="J364">
        <v>10.00001</v>
      </c>
      <c r="K364" t="s">
        <v>20</v>
      </c>
      <c r="L364">
        <v>579.99</v>
      </c>
      <c r="M364">
        <v>4.2218999999999998E-3</v>
      </c>
      <c r="N364">
        <v>579.99</v>
      </c>
      <c r="O364">
        <v>4.2034000000000004E-3</v>
      </c>
    </row>
    <row r="365" spans="2:15" x14ac:dyDescent="0.25">
      <c r="B365" t="s">
        <v>384</v>
      </c>
      <c r="C365" t="s">
        <v>19</v>
      </c>
      <c r="D365">
        <v>3.3</v>
      </c>
      <c r="E365">
        <v>33.000999999999998</v>
      </c>
      <c r="F365">
        <v>1E-4</v>
      </c>
      <c r="G365" t="s">
        <v>16</v>
      </c>
      <c r="H365" t="s">
        <v>14</v>
      </c>
      <c r="I365">
        <v>10</v>
      </c>
      <c r="J365">
        <v>20.010000000000002</v>
      </c>
      <c r="K365" t="s">
        <v>21</v>
      </c>
      <c r="L365">
        <v>0.7</v>
      </c>
      <c r="M365">
        <v>0.81</v>
      </c>
      <c r="N365">
        <v>0.69303999999999999</v>
      </c>
      <c r="O365">
        <v>0.80896000000000001</v>
      </c>
    </row>
    <row r="366" spans="2:15" x14ac:dyDescent="0.25">
      <c r="B366" t="s">
        <v>385</v>
      </c>
      <c r="C366" t="s">
        <v>19</v>
      </c>
      <c r="D366">
        <v>3.3</v>
      </c>
      <c r="E366">
        <v>33.000999999999998</v>
      </c>
      <c r="F366">
        <v>1E-3</v>
      </c>
      <c r="G366" t="s">
        <v>16</v>
      </c>
      <c r="H366" t="s">
        <v>14</v>
      </c>
      <c r="I366">
        <v>10</v>
      </c>
      <c r="J366">
        <v>20.010000000000002</v>
      </c>
      <c r="K366" t="s">
        <v>21</v>
      </c>
      <c r="L366">
        <v>0.74743999999999999</v>
      </c>
      <c r="M366">
        <v>0.8075</v>
      </c>
      <c r="N366">
        <v>0.74698999999999993</v>
      </c>
      <c r="O366">
        <v>0.80750999999999995</v>
      </c>
    </row>
    <row r="367" spans="2:15" x14ac:dyDescent="0.25">
      <c r="B367" t="s">
        <v>386</v>
      </c>
      <c r="C367" t="s">
        <v>19</v>
      </c>
      <c r="D367">
        <v>3.3</v>
      </c>
      <c r="E367">
        <v>33.000999999999998</v>
      </c>
      <c r="F367">
        <v>0.01</v>
      </c>
      <c r="G367" t="s">
        <v>16</v>
      </c>
      <c r="H367" t="s">
        <v>14</v>
      </c>
      <c r="I367">
        <v>10</v>
      </c>
      <c r="J367">
        <v>20.010000000000002</v>
      </c>
      <c r="K367" t="s">
        <v>21</v>
      </c>
      <c r="L367">
        <v>4.3391999999999999</v>
      </c>
      <c r="M367">
        <v>0.71689999999999998</v>
      </c>
      <c r="N367">
        <v>4.3382999999999994</v>
      </c>
      <c r="O367">
        <v>0.71689999999999998</v>
      </c>
    </row>
    <row r="368" spans="2:15" x14ac:dyDescent="0.25">
      <c r="B368" t="s">
        <v>387</v>
      </c>
      <c r="C368" t="s">
        <v>19</v>
      </c>
      <c r="D368">
        <v>3.3</v>
      </c>
      <c r="E368">
        <v>33.000999999999998</v>
      </c>
      <c r="F368">
        <v>0.1</v>
      </c>
      <c r="G368" t="s">
        <v>16</v>
      </c>
      <c r="H368" t="s">
        <v>14</v>
      </c>
      <c r="I368">
        <v>10</v>
      </c>
      <c r="J368">
        <v>20.010000000000002</v>
      </c>
      <c r="K368" t="s">
        <v>21</v>
      </c>
      <c r="L368">
        <v>57.425999999999995</v>
      </c>
      <c r="M368">
        <v>0.20355000000000001</v>
      </c>
      <c r="N368">
        <v>57.425999999999995</v>
      </c>
      <c r="O368">
        <v>0.20351</v>
      </c>
    </row>
    <row r="369" spans="2:15" x14ac:dyDescent="0.25">
      <c r="B369" t="s">
        <v>388</v>
      </c>
      <c r="C369" t="s">
        <v>19</v>
      </c>
      <c r="D369">
        <v>3.3</v>
      </c>
      <c r="E369">
        <v>33.000999999999998</v>
      </c>
      <c r="F369">
        <v>1</v>
      </c>
      <c r="G369" t="s">
        <v>16</v>
      </c>
      <c r="H369" t="s">
        <v>14</v>
      </c>
      <c r="I369">
        <v>10</v>
      </c>
      <c r="J369">
        <v>20.010000000000002</v>
      </c>
      <c r="K369" t="s">
        <v>21</v>
      </c>
      <c r="L369">
        <v>579.93999999999994</v>
      </c>
      <c r="M369">
        <v>2.1451999999999999E-2</v>
      </c>
      <c r="N369">
        <v>579.93999999999994</v>
      </c>
      <c r="O369">
        <v>2.1433000000000001E-2</v>
      </c>
    </row>
    <row r="370" spans="2:15" x14ac:dyDescent="0.25">
      <c r="B370" t="s">
        <v>389</v>
      </c>
      <c r="C370" t="s">
        <v>19</v>
      </c>
      <c r="D370">
        <v>3.3</v>
      </c>
      <c r="E370">
        <v>33.000999999999998</v>
      </c>
      <c r="F370">
        <v>1E-4</v>
      </c>
      <c r="G370" t="s">
        <v>16</v>
      </c>
      <c r="H370" t="s">
        <v>14</v>
      </c>
      <c r="I370">
        <v>20</v>
      </c>
      <c r="J370">
        <v>50.01</v>
      </c>
      <c r="K370" t="s">
        <v>21</v>
      </c>
      <c r="L370">
        <v>0.7</v>
      </c>
      <c r="M370">
        <v>1.2</v>
      </c>
      <c r="N370">
        <v>0.69121999999999995</v>
      </c>
      <c r="O370">
        <v>1.1565000000000001</v>
      </c>
    </row>
    <row r="371" spans="2:15" x14ac:dyDescent="0.25">
      <c r="B371" t="s">
        <v>390</v>
      </c>
      <c r="C371" t="s">
        <v>19</v>
      </c>
      <c r="D371">
        <v>3.3</v>
      </c>
      <c r="E371">
        <v>33.000999999999998</v>
      </c>
      <c r="F371">
        <v>1E-3</v>
      </c>
      <c r="G371" t="s">
        <v>16</v>
      </c>
      <c r="H371" t="s">
        <v>14</v>
      </c>
      <c r="I371">
        <v>20</v>
      </c>
      <c r="J371">
        <v>50.01</v>
      </c>
      <c r="K371" t="s">
        <v>21</v>
      </c>
      <c r="L371">
        <v>0.73465999999999998</v>
      </c>
      <c r="M371">
        <v>1.1553</v>
      </c>
      <c r="N371">
        <v>0.73164999999999991</v>
      </c>
      <c r="O371">
        <v>1.1554</v>
      </c>
    </row>
    <row r="372" spans="2:15" x14ac:dyDescent="0.25">
      <c r="B372" t="s">
        <v>391</v>
      </c>
      <c r="C372" t="s">
        <v>19</v>
      </c>
      <c r="D372">
        <v>3.3</v>
      </c>
      <c r="E372">
        <v>33.000999999999998</v>
      </c>
      <c r="F372">
        <v>0.01</v>
      </c>
      <c r="G372" t="s">
        <v>16</v>
      </c>
      <c r="H372" t="s">
        <v>14</v>
      </c>
      <c r="I372">
        <v>20</v>
      </c>
      <c r="J372">
        <v>50.01</v>
      </c>
      <c r="K372" t="s">
        <v>21</v>
      </c>
      <c r="L372">
        <v>3.8002000000000002</v>
      </c>
      <c r="M372">
        <v>1.0753999999999999</v>
      </c>
      <c r="N372">
        <v>3.7971000000000004</v>
      </c>
      <c r="O372">
        <v>1.0753999999999999</v>
      </c>
    </row>
    <row r="373" spans="2:15" x14ac:dyDescent="0.25">
      <c r="B373" t="s">
        <v>392</v>
      </c>
      <c r="C373" t="s">
        <v>19</v>
      </c>
      <c r="D373">
        <v>3.3</v>
      </c>
      <c r="E373">
        <v>33.000999999999998</v>
      </c>
      <c r="F373">
        <v>0.1</v>
      </c>
      <c r="G373" t="s">
        <v>16</v>
      </c>
      <c r="H373" t="s">
        <v>14</v>
      </c>
      <c r="I373">
        <v>20</v>
      </c>
      <c r="J373">
        <v>50.01</v>
      </c>
      <c r="K373" t="s">
        <v>21</v>
      </c>
      <c r="L373">
        <v>56.882999999999996</v>
      </c>
      <c r="M373">
        <v>0.39190000000000003</v>
      </c>
      <c r="N373">
        <v>56.881999999999998</v>
      </c>
      <c r="O373">
        <v>0.39182</v>
      </c>
    </row>
    <row r="374" spans="2:15" x14ac:dyDescent="0.25">
      <c r="B374" t="s">
        <v>393</v>
      </c>
      <c r="C374" t="s">
        <v>19</v>
      </c>
      <c r="D374">
        <v>3.3</v>
      </c>
      <c r="E374">
        <v>33.000999999999998</v>
      </c>
      <c r="F374">
        <v>1</v>
      </c>
      <c r="G374" t="s">
        <v>16</v>
      </c>
      <c r="H374" t="s">
        <v>14</v>
      </c>
      <c r="I374">
        <v>20</v>
      </c>
      <c r="J374">
        <v>50.01</v>
      </c>
      <c r="K374" t="s">
        <v>21</v>
      </c>
      <c r="L374">
        <v>579.88</v>
      </c>
      <c r="M374">
        <v>4.3222999999999998E-2</v>
      </c>
      <c r="N374">
        <v>579.88</v>
      </c>
      <c r="O374">
        <v>4.3181999999999998E-2</v>
      </c>
    </row>
    <row r="375" spans="2:15" x14ac:dyDescent="0.25">
      <c r="B375" t="s">
        <v>394</v>
      </c>
      <c r="C375" t="s">
        <v>19</v>
      </c>
      <c r="D375">
        <v>3.3</v>
      </c>
      <c r="E375">
        <v>33.000999999999998</v>
      </c>
      <c r="F375">
        <v>1E-4</v>
      </c>
      <c r="G375" t="s">
        <v>16</v>
      </c>
      <c r="H375" t="s">
        <v>14</v>
      </c>
      <c r="I375">
        <v>50</v>
      </c>
      <c r="J375">
        <v>100.01</v>
      </c>
      <c r="K375" t="s">
        <v>21</v>
      </c>
      <c r="L375">
        <v>2.2999999999999998</v>
      </c>
      <c r="M375">
        <v>2.7</v>
      </c>
      <c r="N375">
        <v>2.3079000000000001</v>
      </c>
      <c r="O375">
        <v>2.6577000000000002</v>
      </c>
    </row>
    <row r="376" spans="2:15" x14ac:dyDescent="0.25">
      <c r="B376" t="s">
        <v>395</v>
      </c>
      <c r="C376" t="s">
        <v>19</v>
      </c>
      <c r="D376">
        <v>3.3</v>
      </c>
      <c r="E376">
        <v>33.000999999999998</v>
      </c>
      <c r="F376">
        <v>1E-3</v>
      </c>
      <c r="G376" t="s">
        <v>16</v>
      </c>
      <c r="H376" t="s">
        <v>14</v>
      </c>
      <c r="I376">
        <v>50</v>
      </c>
      <c r="J376">
        <v>100.01</v>
      </c>
      <c r="K376" t="s">
        <v>21</v>
      </c>
      <c r="L376">
        <v>2.3265000000000002</v>
      </c>
      <c r="M376">
        <v>2.6572</v>
      </c>
      <c r="N376">
        <v>2.3234000000000004</v>
      </c>
      <c r="O376">
        <v>2.6573000000000002</v>
      </c>
    </row>
    <row r="377" spans="2:15" x14ac:dyDescent="0.25">
      <c r="B377" t="s">
        <v>396</v>
      </c>
      <c r="C377" t="s">
        <v>19</v>
      </c>
      <c r="D377">
        <v>3.3</v>
      </c>
      <c r="E377">
        <v>33.000999999999998</v>
      </c>
      <c r="F377">
        <v>0.01</v>
      </c>
      <c r="G377" t="s">
        <v>16</v>
      </c>
      <c r="H377" t="s">
        <v>14</v>
      </c>
      <c r="I377">
        <v>50</v>
      </c>
      <c r="J377">
        <v>100.01</v>
      </c>
      <c r="K377" t="s">
        <v>21</v>
      </c>
      <c r="L377">
        <v>3.8797000000000001</v>
      </c>
      <c r="M377">
        <v>2.6158000000000001</v>
      </c>
      <c r="N377">
        <v>3.8711000000000002</v>
      </c>
      <c r="O377">
        <v>2.6160000000000001</v>
      </c>
    </row>
    <row r="378" spans="2:15" x14ac:dyDescent="0.25">
      <c r="B378" t="s">
        <v>397</v>
      </c>
      <c r="C378" t="s">
        <v>19</v>
      </c>
      <c r="D378">
        <v>3.3</v>
      </c>
      <c r="E378">
        <v>33.000999999999998</v>
      </c>
      <c r="F378">
        <v>0.1</v>
      </c>
      <c r="G378" t="s">
        <v>16</v>
      </c>
      <c r="H378" t="s">
        <v>14</v>
      </c>
      <c r="I378">
        <v>50</v>
      </c>
      <c r="J378">
        <v>100.01</v>
      </c>
      <c r="K378" t="s">
        <v>21</v>
      </c>
      <c r="L378">
        <v>53.719000000000001</v>
      </c>
      <c r="M378">
        <v>1.6172</v>
      </c>
      <c r="N378">
        <v>53.713000000000001</v>
      </c>
      <c r="O378">
        <v>1.6172</v>
      </c>
    </row>
    <row r="379" spans="2:15" x14ac:dyDescent="0.25">
      <c r="B379" t="s">
        <v>398</v>
      </c>
      <c r="C379" t="s">
        <v>19</v>
      </c>
      <c r="D379">
        <v>3.3</v>
      </c>
      <c r="E379">
        <v>33.000999999999998</v>
      </c>
      <c r="F379">
        <v>1</v>
      </c>
      <c r="G379" t="s">
        <v>16</v>
      </c>
      <c r="H379" t="s">
        <v>14</v>
      </c>
      <c r="I379">
        <v>50</v>
      </c>
      <c r="J379">
        <v>100.01</v>
      </c>
      <c r="K379" t="s">
        <v>21</v>
      </c>
      <c r="L379">
        <v>579.35</v>
      </c>
      <c r="M379">
        <v>0.23028000000000001</v>
      </c>
      <c r="N379">
        <v>579.35</v>
      </c>
      <c r="O379">
        <v>0.23021</v>
      </c>
    </row>
    <row r="380" spans="2:15" x14ac:dyDescent="0.25">
      <c r="B380" t="s">
        <v>399</v>
      </c>
      <c r="C380" t="s">
        <v>19</v>
      </c>
      <c r="D380">
        <v>3.3</v>
      </c>
      <c r="E380">
        <v>33.000999999999998</v>
      </c>
      <c r="F380">
        <v>1E-4</v>
      </c>
      <c r="G380" t="s">
        <v>16</v>
      </c>
      <c r="H380" t="s">
        <v>14</v>
      </c>
      <c r="I380">
        <v>100</v>
      </c>
      <c r="J380">
        <v>500</v>
      </c>
      <c r="K380" t="s">
        <v>21</v>
      </c>
      <c r="L380">
        <v>13</v>
      </c>
      <c r="M380">
        <v>4.5999999999999996</v>
      </c>
      <c r="N380">
        <v>2.3363999999999998</v>
      </c>
      <c r="O380">
        <v>2.6995</v>
      </c>
    </row>
    <row r="381" spans="2:15" x14ac:dyDescent="0.25">
      <c r="B381" t="s">
        <v>400</v>
      </c>
      <c r="C381" t="s">
        <v>19</v>
      </c>
      <c r="D381">
        <v>3.3</v>
      </c>
      <c r="E381">
        <v>33.000999999999998</v>
      </c>
      <c r="F381">
        <v>1E-3</v>
      </c>
      <c r="G381" t="s">
        <v>16</v>
      </c>
      <c r="H381" t="s">
        <v>14</v>
      </c>
      <c r="I381">
        <v>100</v>
      </c>
      <c r="J381">
        <v>500</v>
      </c>
      <c r="K381" t="s">
        <v>21</v>
      </c>
      <c r="L381">
        <v>13</v>
      </c>
      <c r="M381">
        <v>4.5999999999999996</v>
      </c>
      <c r="N381">
        <v>2.3501000000000003</v>
      </c>
      <c r="O381">
        <v>2.6989999999999998</v>
      </c>
    </row>
    <row r="382" spans="2:15" x14ac:dyDescent="0.25">
      <c r="B382" t="s">
        <v>401</v>
      </c>
      <c r="C382" t="s">
        <v>19</v>
      </c>
      <c r="D382">
        <v>3.3</v>
      </c>
      <c r="E382">
        <v>33.000999999999998</v>
      </c>
      <c r="F382">
        <v>0.01</v>
      </c>
      <c r="G382" t="s">
        <v>16</v>
      </c>
      <c r="H382" t="s">
        <v>14</v>
      </c>
      <c r="I382">
        <v>100</v>
      </c>
      <c r="J382">
        <v>500</v>
      </c>
      <c r="K382" t="s">
        <v>21</v>
      </c>
      <c r="L382">
        <v>13</v>
      </c>
      <c r="M382">
        <v>4.5999999999999996</v>
      </c>
      <c r="N382">
        <v>3.8310000000000004</v>
      </c>
      <c r="O382">
        <v>2.6581000000000001</v>
      </c>
    </row>
    <row r="383" spans="2:15" x14ac:dyDescent="0.25">
      <c r="B383" t="s">
        <v>402</v>
      </c>
      <c r="C383" t="s">
        <v>19</v>
      </c>
      <c r="D383">
        <v>3.3</v>
      </c>
      <c r="E383">
        <v>33.000999999999998</v>
      </c>
      <c r="F383">
        <v>0.1</v>
      </c>
      <c r="G383" t="s">
        <v>16</v>
      </c>
      <c r="H383" t="s">
        <v>14</v>
      </c>
      <c r="I383">
        <v>100</v>
      </c>
      <c r="J383">
        <v>500</v>
      </c>
      <c r="K383" t="s">
        <v>21</v>
      </c>
      <c r="L383">
        <v>47.329000000000001</v>
      </c>
      <c r="M383">
        <v>3.5596999999999999</v>
      </c>
      <c r="N383">
        <v>53.607999999999997</v>
      </c>
      <c r="O383">
        <v>1.6549</v>
      </c>
    </row>
    <row r="384" spans="2:15" x14ac:dyDescent="0.25">
      <c r="B384" t="s">
        <v>403</v>
      </c>
      <c r="C384" t="s">
        <v>19</v>
      </c>
      <c r="D384">
        <v>3.3</v>
      </c>
      <c r="E384">
        <v>33.000999999999998</v>
      </c>
      <c r="F384">
        <v>1</v>
      </c>
      <c r="G384" t="s">
        <v>16</v>
      </c>
      <c r="H384" t="s">
        <v>14</v>
      </c>
      <c r="I384">
        <v>100</v>
      </c>
      <c r="J384">
        <v>500</v>
      </c>
      <c r="K384" t="s">
        <v>21</v>
      </c>
      <c r="L384">
        <v>579.33000000000004</v>
      </c>
      <c r="M384">
        <v>0.23723</v>
      </c>
      <c r="N384">
        <v>579.33000000000004</v>
      </c>
      <c r="O384">
        <v>0.23716999999999999</v>
      </c>
    </row>
    <row r="385" spans="2:15" x14ac:dyDescent="0.25">
      <c r="B385" t="s">
        <v>2246</v>
      </c>
      <c r="C385" t="s">
        <v>19</v>
      </c>
      <c r="D385">
        <v>3.3</v>
      </c>
      <c r="E385">
        <v>33.000999999999998</v>
      </c>
      <c r="F385">
        <v>1E-4</v>
      </c>
      <c r="G385" t="s">
        <v>16</v>
      </c>
      <c r="H385" t="s">
        <v>14</v>
      </c>
      <c r="I385">
        <v>500</v>
      </c>
      <c r="J385">
        <v>501</v>
      </c>
      <c r="K385" t="s">
        <v>21</v>
      </c>
      <c r="L385">
        <v>13</v>
      </c>
      <c r="M385">
        <v>4.5999999999999996</v>
      </c>
      <c r="N385">
        <v>2.3363999999999998</v>
      </c>
      <c r="O385">
        <v>2.6995</v>
      </c>
    </row>
    <row r="386" spans="2:15" x14ac:dyDescent="0.25">
      <c r="B386" t="s">
        <v>2247</v>
      </c>
      <c r="C386" t="s">
        <v>19</v>
      </c>
      <c r="D386">
        <v>3.3</v>
      </c>
      <c r="E386">
        <v>33.000999999999998</v>
      </c>
      <c r="F386">
        <v>1E-3</v>
      </c>
      <c r="G386" t="s">
        <v>16</v>
      </c>
      <c r="H386" t="s">
        <v>14</v>
      </c>
      <c r="I386">
        <v>500</v>
      </c>
      <c r="J386">
        <v>501</v>
      </c>
      <c r="K386" t="s">
        <v>21</v>
      </c>
      <c r="L386">
        <v>13</v>
      </c>
      <c r="M386">
        <v>4.5999999999999996</v>
      </c>
      <c r="N386">
        <v>2.3501000000000003</v>
      </c>
      <c r="O386">
        <v>2.6989999999999998</v>
      </c>
    </row>
    <row r="387" spans="2:15" x14ac:dyDescent="0.25">
      <c r="B387" t="s">
        <v>2248</v>
      </c>
      <c r="C387" t="s">
        <v>19</v>
      </c>
      <c r="D387">
        <v>3.3</v>
      </c>
      <c r="E387">
        <v>33.000999999999998</v>
      </c>
      <c r="F387">
        <v>0.01</v>
      </c>
      <c r="G387" t="s">
        <v>16</v>
      </c>
      <c r="H387" t="s">
        <v>14</v>
      </c>
      <c r="I387">
        <v>500</v>
      </c>
      <c r="J387">
        <v>501</v>
      </c>
      <c r="K387" t="s">
        <v>21</v>
      </c>
      <c r="L387">
        <v>13</v>
      </c>
      <c r="M387">
        <v>4.5999999999999996</v>
      </c>
      <c r="N387">
        <v>3.8310000000000004</v>
      </c>
      <c r="O387">
        <v>2.6581000000000001</v>
      </c>
    </row>
    <row r="388" spans="2:15" x14ac:dyDescent="0.25">
      <c r="B388" t="s">
        <v>2249</v>
      </c>
      <c r="C388" t="s">
        <v>19</v>
      </c>
      <c r="D388">
        <v>3.3</v>
      </c>
      <c r="E388">
        <v>33.000999999999998</v>
      </c>
      <c r="F388">
        <v>0.1</v>
      </c>
      <c r="G388" t="s">
        <v>16</v>
      </c>
      <c r="H388" t="s">
        <v>14</v>
      </c>
      <c r="I388">
        <v>500</v>
      </c>
      <c r="J388">
        <v>501</v>
      </c>
      <c r="K388" t="s">
        <v>21</v>
      </c>
      <c r="L388">
        <v>47.329000000000001</v>
      </c>
      <c r="M388">
        <v>3.5596999999999999</v>
      </c>
      <c r="N388">
        <v>53.607999999999997</v>
      </c>
      <c r="O388">
        <v>1.6549</v>
      </c>
    </row>
    <row r="389" spans="2:15" x14ac:dyDescent="0.25">
      <c r="B389" t="s">
        <v>2250</v>
      </c>
      <c r="C389" t="s">
        <v>19</v>
      </c>
      <c r="D389">
        <v>3.3</v>
      </c>
      <c r="E389">
        <v>33.000999999999998</v>
      </c>
      <c r="F389">
        <v>1</v>
      </c>
      <c r="G389" t="s">
        <v>16</v>
      </c>
      <c r="H389" t="s">
        <v>14</v>
      </c>
      <c r="I389">
        <v>500</v>
      </c>
      <c r="J389">
        <v>501</v>
      </c>
      <c r="K389" t="s">
        <v>21</v>
      </c>
      <c r="L389">
        <v>579.33000000000004</v>
      </c>
      <c r="M389">
        <v>0.23723</v>
      </c>
      <c r="N389">
        <v>579.33000000000004</v>
      </c>
      <c r="O389">
        <v>0.23716999999999999</v>
      </c>
    </row>
    <row r="390" spans="2:15" x14ac:dyDescent="0.25">
      <c r="B390" t="s">
        <v>2251</v>
      </c>
      <c r="C390" t="s">
        <v>19</v>
      </c>
      <c r="D390">
        <v>33</v>
      </c>
      <c r="E390">
        <v>330.01</v>
      </c>
      <c r="F390">
        <v>1E-3</v>
      </c>
      <c r="G390" t="s">
        <v>16</v>
      </c>
      <c r="H390" t="s">
        <v>14</v>
      </c>
      <c r="I390">
        <v>0.01</v>
      </c>
      <c r="J390">
        <v>4.5010000000000001E-2</v>
      </c>
      <c r="K390" t="s">
        <v>20</v>
      </c>
      <c r="L390">
        <v>3.5</v>
      </c>
      <c r="M390">
        <v>0.57999999999999996</v>
      </c>
      <c r="N390">
        <v>3.4704999999999999</v>
      </c>
      <c r="O390">
        <v>0.57867999999999997</v>
      </c>
    </row>
    <row r="391" spans="2:15" x14ac:dyDescent="0.25">
      <c r="B391" t="s">
        <v>2252</v>
      </c>
      <c r="C391" t="s">
        <v>19</v>
      </c>
      <c r="D391">
        <v>33</v>
      </c>
      <c r="E391">
        <v>330.01</v>
      </c>
      <c r="F391">
        <v>0.01</v>
      </c>
      <c r="G391" t="s">
        <v>16</v>
      </c>
      <c r="H391" t="s">
        <v>14</v>
      </c>
      <c r="I391">
        <v>0.01</v>
      </c>
      <c r="J391">
        <v>4.5010000000000001E-2</v>
      </c>
      <c r="K391" t="s">
        <v>20</v>
      </c>
      <c r="L391">
        <v>4.2871999999999995</v>
      </c>
      <c r="M391">
        <v>0.57647000000000004</v>
      </c>
      <c r="N391">
        <v>4.2606000000000002</v>
      </c>
      <c r="O391">
        <v>0.57652000000000003</v>
      </c>
    </row>
    <row r="392" spans="2:15" x14ac:dyDescent="0.25">
      <c r="B392" t="s">
        <v>2253</v>
      </c>
      <c r="C392" t="s">
        <v>19</v>
      </c>
      <c r="D392">
        <v>33</v>
      </c>
      <c r="E392">
        <v>330.01</v>
      </c>
      <c r="F392">
        <v>0.1</v>
      </c>
      <c r="G392" t="s">
        <v>16</v>
      </c>
      <c r="H392" t="s">
        <v>14</v>
      </c>
      <c r="I392">
        <v>0.01</v>
      </c>
      <c r="J392">
        <v>4.5010000000000001E-2</v>
      </c>
      <c r="K392" t="s">
        <v>20</v>
      </c>
      <c r="L392">
        <v>46.640999999999998</v>
      </c>
      <c r="M392">
        <v>0.47359000000000001</v>
      </c>
      <c r="N392">
        <v>46.601999999999997</v>
      </c>
      <c r="O392">
        <v>0.47360999999999998</v>
      </c>
    </row>
    <row r="393" spans="2:15" x14ac:dyDescent="0.25">
      <c r="B393" t="s">
        <v>2254</v>
      </c>
      <c r="C393" t="s">
        <v>19</v>
      </c>
      <c r="D393">
        <v>33</v>
      </c>
      <c r="E393">
        <v>330.01</v>
      </c>
      <c r="F393">
        <v>1</v>
      </c>
      <c r="G393" t="s">
        <v>16</v>
      </c>
      <c r="H393" t="s">
        <v>14</v>
      </c>
      <c r="I393">
        <v>0.01</v>
      </c>
      <c r="J393">
        <v>4.5010000000000001E-2</v>
      </c>
      <c r="K393" t="s">
        <v>20</v>
      </c>
      <c r="L393">
        <v>576.98</v>
      </c>
      <c r="M393">
        <v>0.10542</v>
      </c>
      <c r="N393">
        <v>576.96</v>
      </c>
      <c r="O393">
        <v>0.10532999999999999</v>
      </c>
    </row>
    <row r="394" spans="2:15" x14ac:dyDescent="0.25">
      <c r="B394" t="s">
        <v>2255</v>
      </c>
      <c r="C394" t="s">
        <v>19</v>
      </c>
      <c r="D394">
        <v>33</v>
      </c>
      <c r="E394">
        <v>330.01</v>
      </c>
      <c r="F394">
        <v>10</v>
      </c>
      <c r="G394" t="s">
        <v>16</v>
      </c>
      <c r="H394" t="s">
        <v>14</v>
      </c>
      <c r="I394">
        <v>0.01</v>
      </c>
      <c r="J394">
        <v>4.5010000000000001E-2</v>
      </c>
      <c r="K394" t="s">
        <v>20</v>
      </c>
      <c r="L394">
        <v>5799.7000000000007</v>
      </c>
      <c r="M394">
        <v>1.0862E-2</v>
      </c>
      <c r="N394">
        <v>5799.7000000000007</v>
      </c>
      <c r="O394">
        <v>1.0822E-2</v>
      </c>
    </row>
    <row r="395" spans="2:15" x14ac:dyDescent="0.25">
      <c r="B395" t="s">
        <v>409</v>
      </c>
      <c r="C395" t="s">
        <v>19</v>
      </c>
      <c r="D395">
        <v>33</v>
      </c>
      <c r="E395">
        <v>330.01</v>
      </c>
      <c r="F395">
        <v>1E-3</v>
      </c>
      <c r="G395" t="s">
        <v>16</v>
      </c>
      <c r="H395" t="s">
        <v>14</v>
      </c>
      <c r="I395">
        <v>4.4999999999999998E-2</v>
      </c>
      <c r="J395">
        <v>10.00001</v>
      </c>
      <c r="K395" t="s">
        <v>20</v>
      </c>
      <c r="L395">
        <v>12</v>
      </c>
      <c r="M395">
        <v>0.92</v>
      </c>
      <c r="N395">
        <v>10.393000000000001</v>
      </c>
      <c r="O395">
        <v>0.92459000000000002</v>
      </c>
    </row>
    <row r="396" spans="2:15" x14ac:dyDescent="0.25">
      <c r="B396" t="s">
        <v>410</v>
      </c>
      <c r="C396" t="s">
        <v>19</v>
      </c>
      <c r="D396">
        <v>33</v>
      </c>
      <c r="E396">
        <v>330.01</v>
      </c>
      <c r="F396">
        <v>0.01</v>
      </c>
      <c r="G396" t="s">
        <v>16</v>
      </c>
      <c r="H396" t="s">
        <v>14</v>
      </c>
      <c r="I396">
        <v>4.4999999999999998E-2</v>
      </c>
      <c r="J396">
        <v>10.00001</v>
      </c>
      <c r="K396" t="s">
        <v>20</v>
      </c>
      <c r="L396">
        <v>12</v>
      </c>
      <c r="M396">
        <v>0.92330999999999996</v>
      </c>
      <c r="N396">
        <v>10.834</v>
      </c>
      <c r="O396">
        <v>0.9234</v>
      </c>
    </row>
    <row r="397" spans="2:15" x14ac:dyDescent="0.25">
      <c r="B397" t="s">
        <v>411</v>
      </c>
      <c r="C397" t="s">
        <v>19</v>
      </c>
      <c r="D397">
        <v>33</v>
      </c>
      <c r="E397">
        <v>330.01</v>
      </c>
      <c r="F397">
        <v>0.1</v>
      </c>
      <c r="G397" t="s">
        <v>16</v>
      </c>
      <c r="H397" t="s">
        <v>14</v>
      </c>
      <c r="I397">
        <v>4.4999999999999998E-2</v>
      </c>
      <c r="J397">
        <v>10.00001</v>
      </c>
      <c r="K397" t="s">
        <v>20</v>
      </c>
      <c r="L397">
        <v>43.308999999999997</v>
      </c>
      <c r="M397">
        <v>0.84099999999999997</v>
      </c>
      <c r="N397">
        <v>43.21</v>
      </c>
      <c r="O397">
        <v>0.84114999999999995</v>
      </c>
    </row>
    <row r="398" spans="2:15" x14ac:dyDescent="0.25">
      <c r="B398" t="s">
        <v>412</v>
      </c>
      <c r="C398" t="s">
        <v>19</v>
      </c>
      <c r="D398">
        <v>33</v>
      </c>
      <c r="E398">
        <v>330.01</v>
      </c>
      <c r="F398">
        <v>1</v>
      </c>
      <c r="G398" t="s">
        <v>16</v>
      </c>
      <c r="H398" t="s">
        <v>14</v>
      </c>
      <c r="I398">
        <v>4.4999999999999998E-2</v>
      </c>
      <c r="J398">
        <v>10.00001</v>
      </c>
      <c r="K398" t="s">
        <v>20</v>
      </c>
      <c r="L398">
        <v>572.72</v>
      </c>
      <c r="M398">
        <v>0.26556000000000002</v>
      </c>
      <c r="N398">
        <v>572.67999999999995</v>
      </c>
      <c r="O398">
        <v>0.26538</v>
      </c>
    </row>
    <row r="399" spans="2:15" x14ac:dyDescent="0.25">
      <c r="B399" t="s">
        <v>413</v>
      </c>
      <c r="C399" t="s">
        <v>19</v>
      </c>
      <c r="D399">
        <v>33</v>
      </c>
      <c r="E399">
        <v>330.01</v>
      </c>
      <c r="F399">
        <v>10</v>
      </c>
      <c r="G399" t="s">
        <v>16</v>
      </c>
      <c r="H399" t="s">
        <v>14</v>
      </c>
      <c r="I399">
        <v>4.4999999999999998E-2</v>
      </c>
      <c r="J399">
        <v>10.00001</v>
      </c>
      <c r="K399" t="s">
        <v>20</v>
      </c>
      <c r="L399">
        <v>5799.2000000000007</v>
      </c>
      <c r="M399">
        <v>2.8473999999999999E-2</v>
      </c>
      <c r="N399">
        <v>5799.2000000000007</v>
      </c>
      <c r="O399">
        <v>2.8386000000000002E-2</v>
      </c>
    </row>
    <row r="400" spans="2:15" x14ac:dyDescent="0.25">
      <c r="B400" t="s">
        <v>404</v>
      </c>
      <c r="C400" t="s">
        <v>19</v>
      </c>
      <c r="D400">
        <v>33</v>
      </c>
      <c r="E400">
        <v>330.01</v>
      </c>
      <c r="F400">
        <v>1E-3</v>
      </c>
      <c r="G400" t="s">
        <v>16</v>
      </c>
      <c r="H400" t="s">
        <v>14</v>
      </c>
      <c r="I400">
        <v>10</v>
      </c>
      <c r="J400">
        <v>20.010000000000002</v>
      </c>
      <c r="K400" t="s">
        <v>21</v>
      </c>
      <c r="L400">
        <v>24</v>
      </c>
      <c r="M400">
        <v>1</v>
      </c>
      <c r="N400">
        <v>10.388</v>
      </c>
      <c r="O400">
        <v>1.04</v>
      </c>
    </row>
    <row r="401" spans="2:15" x14ac:dyDescent="0.25">
      <c r="B401" t="s">
        <v>405</v>
      </c>
      <c r="C401" t="s">
        <v>19</v>
      </c>
      <c r="D401">
        <v>33</v>
      </c>
      <c r="E401">
        <v>330.01</v>
      </c>
      <c r="F401">
        <v>0.01</v>
      </c>
      <c r="G401" t="s">
        <v>16</v>
      </c>
      <c r="H401" t="s">
        <v>14</v>
      </c>
      <c r="I401">
        <v>10</v>
      </c>
      <c r="J401">
        <v>20.010000000000002</v>
      </c>
      <c r="K401" t="s">
        <v>21</v>
      </c>
      <c r="L401">
        <v>24</v>
      </c>
      <c r="M401">
        <v>1.0331999999999999</v>
      </c>
      <c r="N401">
        <v>10.795999999999999</v>
      </c>
      <c r="O401">
        <v>1.0388999999999999</v>
      </c>
    </row>
    <row r="402" spans="2:15" x14ac:dyDescent="0.25">
      <c r="B402" t="s">
        <v>406</v>
      </c>
      <c r="C402" t="s">
        <v>19</v>
      </c>
      <c r="D402">
        <v>33</v>
      </c>
      <c r="E402">
        <v>330.01</v>
      </c>
      <c r="F402">
        <v>0.1</v>
      </c>
      <c r="G402" t="s">
        <v>16</v>
      </c>
      <c r="H402" t="s">
        <v>14</v>
      </c>
      <c r="I402">
        <v>10</v>
      </c>
      <c r="J402">
        <v>20.010000000000002</v>
      </c>
      <c r="K402" t="s">
        <v>21</v>
      </c>
      <c r="L402">
        <v>41.650999999999996</v>
      </c>
      <c r="M402">
        <v>0.95969000000000004</v>
      </c>
      <c r="N402">
        <v>41.553999999999995</v>
      </c>
      <c r="O402">
        <v>0.95984999999999998</v>
      </c>
    </row>
    <row r="403" spans="2:15" x14ac:dyDescent="0.25">
      <c r="B403" t="s">
        <v>407</v>
      </c>
      <c r="C403" t="s">
        <v>19</v>
      </c>
      <c r="D403">
        <v>33</v>
      </c>
      <c r="E403">
        <v>330.01</v>
      </c>
      <c r="F403">
        <v>1</v>
      </c>
      <c r="G403" t="s">
        <v>16</v>
      </c>
      <c r="H403" t="s">
        <v>14</v>
      </c>
      <c r="I403">
        <v>10</v>
      </c>
      <c r="J403">
        <v>20.010000000000002</v>
      </c>
      <c r="K403" t="s">
        <v>21</v>
      </c>
      <c r="L403">
        <v>570.91999999999996</v>
      </c>
      <c r="M403">
        <v>0.32863999999999999</v>
      </c>
      <c r="N403">
        <v>570.88</v>
      </c>
      <c r="O403">
        <v>0.32847999999999999</v>
      </c>
    </row>
    <row r="404" spans="2:15" x14ac:dyDescent="0.25">
      <c r="B404" t="s">
        <v>408</v>
      </c>
      <c r="C404" t="s">
        <v>19</v>
      </c>
      <c r="D404">
        <v>33</v>
      </c>
      <c r="E404">
        <v>330.01</v>
      </c>
      <c r="F404">
        <v>10</v>
      </c>
      <c r="G404" t="s">
        <v>16</v>
      </c>
      <c r="H404" t="s">
        <v>14</v>
      </c>
      <c r="I404">
        <v>10</v>
      </c>
      <c r="J404">
        <v>20.010000000000002</v>
      </c>
      <c r="K404" t="s">
        <v>21</v>
      </c>
      <c r="L404">
        <v>5799</v>
      </c>
      <c r="M404">
        <v>3.5762000000000002E-2</v>
      </c>
      <c r="N404">
        <v>5799</v>
      </c>
      <c r="O404">
        <v>3.5673999999999997E-2</v>
      </c>
    </row>
    <row r="405" spans="2:15" x14ac:dyDescent="0.25">
      <c r="B405" t="s">
        <v>414</v>
      </c>
      <c r="C405" t="s">
        <v>19</v>
      </c>
      <c r="D405">
        <v>33</v>
      </c>
      <c r="E405">
        <v>330.01</v>
      </c>
      <c r="F405">
        <v>1E-3</v>
      </c>
      <c r="G405" t="s">
        <v>16</v>
      </c>
      <c r="H405" t="s">
        <v>14</v>
      </c>
      <c r="I405">
        <v>20</v>
      </c>
      <c r="J405">
        <v>50.01</v>
      </c>
      <c r="K405" t="s">
        <v>21</v>
      </c>
      <c r="L405">
        <v>22</v>
      </c>
      <c r="M405">
        <v>1.4</v>
      </c>
      <c r="N405">
        <v>10.266</v>
      </c>
      <c r="O405">
        <v>1.3912</v>
      </c>
    </row>
    <row r="406" spans="2:15" x14ac:dyDescent="0.25">
      <c r="B406" t="s">
        <v>415</v>
      </c>
      <c r="C406" t="s">
        <v>19</v>
      </c>
      <c r="D406">
        <v>33</v>
      </c>
      <c r="E406">
        <v>330.01</v>
      </c>
      <c r="F406">
        <v>0.01</v>
      </c>
      <c r="G406" t="s">
        <v>16</v>
      </c>
      <c r="H406" t="s">
        <v>14</v>
      </c>
      <c r="I406">
        <v>20</v>
      </c>
      <c r="J406">
        <v>50.01</v>
      </c>
      <c r="K406" t="s">
        <v>21</v>
      </c>
      <c r="L406">
        <v>22</v>
      </c>
      <c r="M406">
        <v>1.4</v>
      </c>
      <c r="N406">
        <v>10.577</v>
      </c>
      <c r="O406">
        <v>1.3904000000000001</v>
      </c>
    </row>
    <row r="407" spans="2:15" x14ac:dyDescent="0.25">
      <c r="B407" t="s">
        <v>416</v>
      </c>
      <c r="C407" t="s">
        <v>19</v>
      </c>
      <c r="D407">
        <v>33</v>
      </c>
      <c r="E407">
        <v>330.01</v>
      </c>
      <c r="F407">
        <v>0.1</v>
      </c>
      <c r="G407" t="s">
        <v>16</v>
      </c>
      <c r="H407" t="s">
        <v>14</v>
      </c>
      <c r="I407">
        <v>20</v>
      </c>
      <c r="J407">
        <v>50.01</v>
      </c>
      <c r="K407" t="s">
        <v>21</v>
      </c>
      <c r="L407">
        <v>36.019999999999996</v>
      </c>
      <c r="M407">
        <v>1.3574999999999999</v>
      </c>
      <c r="N407">
        <v>37.166999999999994</v>
      </c>
      <c r="O407">
        <v>1.3205</v>
      </c>
    </row>
    <row r="408" spans="2:15" x14ac:dyDescent="0.25">
      <c r="B408" t="s">
        <v>417</v>
      </c>
      <c r="C408" t="s">
        <v>19</v>
      </c>
      <c r="D408">
        <v>33</v>
      </c>
      <c r="E408">
        <v>330.01</v>
      </c>
      <c r="F408">
        <v>1</v>
      </c>
      <c r="G408" t="s">
        <v>16</v>
      </c>
      <c r="H408" t="s">
        <v>14</v>
      </c>
      <c r="I408">
        <v>20</v>
      </c>
      <c r="J408">
        <v>50.01</v>
      </c>
      <c r="K408" t="s">
        <v>21</v>
      </c>
      <c r="L408">
        <v>564.6</v>
      </c>
      <c r="M408">
        <v>0.55034000000000005</v>
      </c>
      <c r="N408">
        <v>564.55999999999995</v>
      </c>
      <c r="O408">
        <v>0.55020999999999998</v>
      </c>
    </row>
    <row r="409" spans="2:15" x14ac:dyDescent="0.25">
      <c r="B409" t="s">
        <v>418</v>
      </c>
      <c r="C409" t="s">
        <v>19</v>
      </c>
      <c r="D409">
        <v>33</v>
      </c>
      <c r="E409">
        <v>330.01</v>
      </c>
      <c r="F409">
        <v>10</v>
      </c>
      <c r="G409" t="s">
        <v>16</v>
      </c>
      <c r="H409" t="s">
        <v>14</v>
      </c>
      <c r="I409">
        <v>20</v>
      </c>
      <c r="J409">
        <v>50.01</v>
      </c>
      <c r="K409" t="s">
        <v>21</v>
      </c>
      <c r="L409">
        <v>5798.2000000000007</v>
      </c>
      <c r="M409">
        <v>6.3011999999999999E-2</v>
      </c>
      <c r="N409">
        <v>5798.2000000000007</v>
      </c>
      <c r="O409">
        <v>6.2924999999999995E-2</v>
      </c>
    </row>
    <row r="410" spans="2:15" x14ac:dyDescent="0.25">
      <c r="B410" t="s">
        <v>419</v>
      </c>
      <c r="C410" t="s">
        <v>19</v>
      </c>
      <c r="D410">
        <v>33</v>
      </c>
      <c r="E410">
        <v>330.01</v>
      </c>
      <c r="F410">
        <v>1E-3</v>
      </c>
      <c r="G410" t="s">
        <v>16</v>
      </c>
      <c r="H410" t="s">
        <v>14</v>
      </c>
      <c r="I410">
        <v>50</v>
      </c>
      <c r="J410">
        <v>100</v>
      </c>
      <c r="K410" t="s">
        <v>21</v>
      </c>
      <c r="L410">
        <v>92</v>
      </c>
      <c r="M410">
        <v>2.8</v>
      </c>
      <c r="N410">
        <v>91.936999999999998</v>
      </c>
      <c r="O410">
        <v>2.7856000000000001</v>
      </c>
    </row>
    <row r="411" spans="2:15" x14ac:dyDescent="0.25">
      <c r="B411" t="s">
        <v>420</v>
      </c>
      <c r="C411" t="s">
        <v>19</v>
      </c>
      <c r="D411">
        <v>33</v>
      </c>
      <c r="E411">
        <v>330.01</v>
      </c>
      <c r="F411">
        <v>0.01</v>
      </c>
      <c r="G411" t="s">
        <v>16</v>
      </c>
      <c r="H411" t="s">
        <v>14</v>
      </c>
      <c r="I411">
        <v>50</v>
      </c>
      <c r="J411">
        <v>100</v>
      </c>
      <c r="K411" t="s">
        <v>21</v>
      </c>
      <c r="L411">
        <v>92.063000000000002</v>
      </c>
      <c r="M411">
        <v>2.7852999999999999</v>
      </c>
      <c r="N411">
        <v>92.033000000000001</v>
      </c>
      <c r="O411">
        <v>2.7854000000000001</v>
      </c>
    </row>
    <row r="412" spans="2:15" x14ac:dyDescent="0.25">
      <c r="B412" t="s">
        <v>421</v>
      </c>
      <c r="C412" t="s">
        <v>19</v>
      </c>
      <c r="D412">
        <v>33</v>
      </c>
      <c r="E412">
        <v>330.01</v>
      </c>
      <c r="F412">
        <v>0.1</v>
      </c>
      <c r="G412" t="s">
        <v>16</v>
      </c>
      <c r="H412" t="s">
        <v>14</v>
      </c>
      <c r="I412">
        <v>50</v>
      </c>
      <c r="J412">
        <v>100</v>
      </c>
      <c r="K412" t="s">
        <v>21</v>
      </c>
      <c r="L412">
        <v>101.77000000000001</v>
      </c>
      <c r="M412">
        <v>2.7610000000000001</v>
      </c>
      <c r="N412">
        <v>101.69000000000001</v>
      </c>
      <c r="O412">
        <v>2.7610999999999999</v>
      </c>
    </row>
    <row r="413" spans="2:15" x14ac:dyDescent="0.25">
      <c r="B413" t="s">
        <v>422</v>
      </c>
      <c r="C413" t="s">
        <v>19</v>
      </c>
      <c r="D413">
        <v>33</v>
      </c>
      <c r="E413">
        <v>330.01</v>
      </c>
      <c r="F413">
        <v>1</v>
      </c>
      <c r="G413" t="s">
        <v>16</v>
      </c>
      <c r="H413" t="s">
        <v>14</v>
      </c>
      <c r="I413">
        <v>50</v>
      </c>
      <c r="J413">
        <v>100</v>
      </c>
      <c r="K413" t="s">
        <v>21</v>
      </c>
      <c r="L413">
        <v>546.63</v>
      </c>
      <c r="M413">
        <v>1.8765000000000001</v>
      </c>
      <c r="N413">
        <v>546.54</v>
      </c>
      <c r="O413">
        <v>1.8763000000000001</v>
      </c>
    </row>
    <row r="414" spans="2:15" x14ac:dyDescent="0.25">
      <c r="B414" t="s">
        <v>423</v>
      </c>
      <c r="C414" t="s">
        <v>19</v>
      </c>
      <c r="D414">
        <v>33</v>
      </c>
      <c r="E414">
        <v>330.01</v>
      </c>
      <c r="F414">
        <v>10</v>
      </c>
      <c r="G414" t="s">
        <v>16</v>
      </c>
      <c r="H414" t="s">
        <v>14</v>
      </c>
      <c r="I414">
        <v>50</v>
      </c>
      <c r="J414">
        <v>100</v>
      </c>
      <c r="K414" t="s">
        <v>21</v>
      </c>
      <c r="L414">
        <v>5793.6</v>
      </c>
      <c r="M414">
        <v>0.28499000000000002</v>
      </c>
      <c r="N414">
        <v>5793.5</v>
      </c>
      <c r="O414">
        <v>0.28476000000000001</v>
      </c>
    </row>
    <row r="415" spans="2:15" x14ac:dyDescent="0.25">
      <c r="B415" t="s">
        <v>2256</v>
      </c>
      <c r="C415" t="s">
        <v>19</v>
      </c>
      <c r="D415">
        <v>33</v>
      </c>
      <c r="E415">
        <v>330.01</v>
      </c>
      <c r="F415">
        <v>1E-3</v>
      </c>
      <c r="G415" t="s">
        <v>16</v>
      </c>
      <c r="H415" t="s">
        <v>14</v>
      </c>
      <c r="I415">
        <v>100</v>
      </c>
      <c r="J415">
        <v>100.1</v>
      </c>
      <c r="K415" t="s">
        <v>21</v>
      </c>
      <c r="L415">
        <v>92</v>
      </c>
      <c r="M415">
        <v>2.8</v>
      </c>
      <c r="N415">
        <v>91.936999999999998</v>
      </c>
      <c r="O415">
        <v>2.7856000000000001</v>
      </c>
    </row>
    <row r="416" spans="2:15" x14ac:dyDescent="0.25">
      <c r="B416" t="s">
        <v>2257</v>
      </c>
      <c r="C416" t="s">
        <v>19</v>
      </c>
      <c r="D416">
        <v>33</v>
      </c>
      <c r="E416">
        <v>330.01</v>
      </c>
      <c r="F416">
        <v>0.01</v>
      </c>
      <c r="G416" t="s">
        <v>16</v>
      </c>
      <c r="H416" t="s">
        <v>14</v>
      </c>
      <c r="I416">
        <v>100</v>
      </c>
      <c r="J416">
        <v>100.1</v>
      </c>
      <c r="K416" t="s">
        <v>21</v>
      </c>
      <c r="L416">
        <v>92.063000000000002</v>
      </c>
      <c r="M416">
        <v>2.7852999999999999</v>
      </c>
      <c r="N416">
        <v>92.033000000000001</v>
      </c>
      <c r="O416">
        <v>2.7854000000000001</v>
      </c>
    </row>
    <row r="417" spans="2:15" x14ac:dyDescent="0.25">
      <c r="B417" t="s">
        <v>2258</v>
      </c>
      <c r="C417" t="s">
        <v>19</v>
      </c>
      <c r="D417">
        <v>33</v>
      </c>
      <c r="E417">
        <v>330.01</v>
      </c>
      <c r="F417">
        <v>0.1</v>
      </c>
      <c r="G417" t="s">
        <v>16</v>
      </c>
      <c r="H417" t="s">
        <v>14</v>
      </c>
      <c r="I417">
        <v>100</v>
      </c>
      <c r="J417">
        <v>100.1</v>
      </c>
      <c r="K417" t="s">
        <v>21</v>
      </c>
      <c r="L417">
        <v>101.77000000000001</v>
      </c>
      <c r="M417">
        <v>2.7610000000000001</v>
      </c>
      <c r="N417">
        <v>101.69000000000001</v>
      </c>
      <c r="O417">
        <v>2.7610999999999999</v>
      </c>
    </row>
    <row r="418" spans="2:15" x14ac:dyDescent="0.25">
      <c r="B418" t="s">
        <v>2259</v>
      </c>
      <c r="C418" t="s">
        <v>19</v>
      </c>
      <c r="D418">
        <v>33</v>
      </c>
      <c r="E418">
        <v>330.01</v>
      </c>
      <c r="F418">
        <v>1</v>
      </c>
      <c r="G418" t="s">
        <v>16</v>
      </c>
      <c r="H418" t="s">
        <v>14</v>
      </c>
      <c r="I418">
        <v>100</v>
      </c>
      <c r="J418">
        <v>100.1</v>
      </c>
      <c r="K418" t="s">
        <v>21</v>
      </c>
      <c r="L418">
        <v>546.63</v>
      </c>
      <c r="M418">
        <v>1.8765000000000001</v>
      </c>
      <c r="N418">
        <v>546.54</v>
      </c>
      <c r="O418">
        <v>1.8763000000000001</v>
      </c>
    </row>
    <row r="419" spans="2:15" x14ac:dyDescent="0.25">
      <c r="B419" t="s">
        <v>2260</v>
      </c>
      <c r="C419" t="s">
        <v>19</v>
      </c>
      <c r="D419">
        <v>33</v>
      </c>
      <c r="E419">
        <v>330.01</v>
      </c>
      <c r="F419">
        <v>10</v>
      </c>
      <c r="G419" t="s">
        <v>16</v>
      </c>
      <c r="H419" t="s">
        <v>14</v>
      </c>
      <c r="I419">
        <v>100</v>
      </c>
      <c r="J419">
        <v>100.1</v>
      </c>
      <c r="K419" t="s">
        <v>21</v>
      </c>
      <c r="L419">
        <v>5793.6</v>
      </c>
      <c r="M419">
        <v>0.28499000000000002</v>
      </c>
      <c r="N419">
        <v>5793.5</v>
      </c>
      <c r="O419">
        <v>0.28476000000000001</v>
      </c>
    </row>
    <row r="420" spans="2:15" x14ac:dyDescent="0.25">
      <c r="B420" t="s">
        <v>424</v>
      </c>
      <c r="C420" t="s">
        <v>19</v>
      </c>
      <c r="D420">
        <v>330</v>
      </c>
      <c r="E420">
        <v>1020.01</v>
      </c>
      <c r="F420">
        <v>1E-3</v>
      </c>
      <c r="G420" t="s">
        <v>16</v>
      </c>
      <c r="H420" t="s">
        <v>14</v>
      </c>
      <c r="I420">
        <v>4.4999999999999998E-2</v>
      </c>
      <c r="J420">
        <v>1.0000100000000001</v>
      </c>
      <c r="K420" t="s">
        <v>20</v>
      </c>
      <c r="L420">
        <v>24</v>
      </c>
      <c r="M420">
        <v>0.57999999999999996</v>
      </c>
      <c r="N420">
        <v>23.335000000000001</v>
      </c>
      <c r="O420">
        <v>0.57833999999999997</v>
      </c>
    </row>
    <row r="421" spans="2:15" x14ac:dyDescent="0.25">
      <c r="B421" t="s">
        <v>425</v>
      </c>
      <c r="C421" t="s">
        <v>19</v>
      </c>
      <c r="D421">
        <v>330</v>
      </c>
      <c r="E421">
        <v>1020.01</v>
      </c>
      <c r="F421">
        <v>0.01</v>
      </c>
      <c r="G421" t="s">
        <v>16</v>
      </c>
      <c r="H421" t="s">
        <v>14</v>
      </c>
      <c r="I421">
        <v>4.4999999999999998E-2</v>
      </c>
      <c r="J421">
        <v>1.0000100000000001</v>
      </c>
      <c r="K421" t="s">
        <v>20</v>
      </c>
      <c r="L421">
        <v>33.353999999999999</v>
      </c>
      <c r="M421">
        <v>0.57133999999999996</v>
      </c>
      <c r="N421">
        <v>33.320999999999998</v>
      </c>
      <c r="O421">
        <v>0.57118999999999998</v>
      </c>
    </row>
    <row r="422" spans="2:15" x14ac:dyDescent="0.25">
      <c r="B422" t="s">
        <v>426</v>
      </c>
      <c r="C422" t="s">
        <v>19</v>
      </c>
      <c r="D422">
        <v>330</v>
      </c>
      <c r="E422">
        <v>1020.01</v>
      </c>
      <c r="F422">
        <v>0.1</v>
      </c>
      <c r="G422" t="s">
        <v>16</v>
      </c>
      <c r="H422" t="s">
        <v>14</v>
      </c>
      <c r="I422">
        <v>4.4999999999999998E-2</v>
      </c>
      <c r="J422">
        <v>1.0000100000000001</v>
      </c>
      <c r="K422" t="s">
        <v>20</v>
      </c>
      <c r="L422">
        <v>510.18</v>
      </c>
      <c r="M422">
        <v>0.32784999999999997</v>
      </c>
      <c r="N422">
        <v>510.26</v>
      </c>
      <c r="O422">
        <v>0.32723999999999998</v>
      </c>
    </row>
    <row r="423" spans="2:15" x14ac:dyDescent="0.25">
      <c r="B423" t="s">
        <v>427</v>
      </c>
      <c r="C423" t="s">
        <v>19</v>
      </c>
      <c r="D423">
        <v>330</v>
      </c>
      <c r="E423">
        <v>1020.01</v>
      </c>
      <c r="F423">
        <v>1</v>
      </c>
      <c r="G423" t="s">
        <v>16</v>
      </c>
      <c r="H423" t="s">
        <v>14</v>
      </c>
      <c r="I423">
        <v>4.4999999999999998E-2</v>
      </c>
      <c r="J423">
        <v>1.0000100000000001</v>
      </c>
      <c r="K423" t="s">
        <v>20</v>
      </c>
      <c r="L423">
        <v>5790.3</v>
      </c>
      <c r="M423">
        <v>4.1506000000000001E-2</v>
      </c>
      <c r="N423">
        <v>5790.4000000000005</v>
      </c>
      <c r="O423">
        <v>4.1123E-2</v>
      </c>
    </row>
    <row r="424" spans="2:15" x14ac:dyDescent="0.25">
      <c r="B424" t="s">
        <v>428</v>
      </c>
      <c r="C424" t="s">
        <v>19</v>
      </c>
      <c r="D424">
        <v>330</v>
      </c>
      <c r="E424">
        <v>1020.01</v>
      </c>
      <c r="F424">
        <v>10</v>
      </c>
      <c r="G424" t="s">
        <v>16</v>
      </c>
      <c r="H424" t="s">
        <v>14</v>
      </c>
      <c r="I424">
        <v>4.4999999999999998E-2</v>
      </c>
      <c r="J424">
        <v>1.0000100000000001</v>
      </c>
      <c r="K424" t="s">
        <v>20</v>
      </c>
      <c r="L424">
        <v>57999</v>
      </c>
      <c r="M424">
        <v>4.2792999999999998E-3</v>
      </c>
      <c r="N424">
        <v>57999</v>
      </c>
      <c r="O424">
        <v>4.1250000000000002E-3</v>
      </c>
    </row>
    <row r="425" spans="2:15" x14ac:dyDescent="0.25">
      <c r="B425" t="s">
        <v>429</v>
      </c>
      <c r="C425" t="s">
        <v>19</v>
      </c>
      <c r="D425">
        <v>330</v>
      </c>
      <c r="E425">
        <v>1020.01</v>
      </c>
      <c r="F425">
        <v>1E-3</v>
      </c>
      <c r="G425" t="s">
        <v>16</v>
      </c>
      <c r="H425" t="s">
        <v>14</v>
      </c>
      <c r="I425">
        <v>1</v>
      </c>
      <c r="J425">
        <v>5.01</v>
      </c>
      <c r="K425" t="s">
        <v>21</v>
      </c>
      <c r="L425">
        <v>28</v>
      </c>
      <c r="M425">
        <v>0.92</v>
      </c>
      <c r="N425">
        <v>23.262</v>
      </c>
      <c r="O425">
        <v>0.92437000000000002</v>
      </c>
    </row>
    <row r="426" spans="2:15" x14ac:dyDescent="0.25">
      <c r="B426" t="s">
        <v>430</v>
      </c>
      <c r="C426" t="s">
        <v>19</v>
      </c>
      <c r="D426">
        <v>330</v>
      </c>
      <c r="E426">
        <v>1020.01</v>
      </c>
      <c r="F426">
        <v>0.01</v>
      </c>
      <c r="G426" t="s">
        <v>16</v>
      </c>
      <c r="H426" t="s">
        <v>14</v>
      </c>
      <c r="I426">
        <v>1</v>
      </c>
      <c r="J426">
        <v>5.01</v>
      </c>
      <c r="K426" t="s">
        <v>21</v>
      </c>
      <c r="L426">
        <v>29.895</v>
      </c>
      <c r="M426">
        <v>0.91966999999999999</v>
      </c>
      <c r="N426">
        <v>29.873000000000001</v>
      </c>
      <c r="O426">
        <v>0.91957</v>
      </c>
    </row>
    <row r="427" spans="2:15" x14ac:dyDescent="0.25">
      <c r="B427" t="s">
        <v>431</v>
      </c>
      <c r="C427" t="s">
        <v>19</v>
      </c>
      <c r="D427">
        <v>330</v>
      </c>
      <c r="E427">
        <v>1020.01</v>
      </c>
      <c r="F427">
        <v>0.1</v>
      </c>
      <c r="G427" t="s">
        <v>16</v>
      </c>
      <c r="H427" t="s">
        <v>14</v>
      </c>
      <c r="I427">
        <v>1</v>
      </c>
      <c r="J427">
        <v>5.01</v>
      </c>
      <c r="K427" t="s">
        <v>21</v>
      </c>
      <c r="L427">
        <v>446.23</v>
      </c>
      <c r="M427">
        <v>0.66766000000000003</v>
      </c>
      <c r="N427">
        <v>446.26</v>
      </c>
      <c r="O427">
        <v>0.66722999999999999</v>
      </c>
    </row>
    <row r="428" spans="2:15" x14ac:dyDescent="0.25">
      <c r="B428" t="s">
        <v>432</v>
      </c>
      <c r="C428" t="s">
        <v>19</v>
      </c>
      <c r="D428">
        <v>330</v>
      </c>
      <c r="E428">
        <v>1020.01</v>
      </c>
      <c r="F428">
        <v>1</v>
      </c>
      <c r="G428" t="s">
        <v>16</v>
      </c>
      <c r="H428" t="s">
        <v>14</v>
      </c>
      <c r="I428">
        <v>1</v>
      </c>
      <c r="J428">
        <v>5.01</v>
      </c>
      <c r="K428" t="s">
        <v>21</v>
      </c>
      <c r="L428">
        <v>5775.4000000000005</v>
      </c>
      <c r="M428">
        <v>0.10274</v>
      </c>
      <c r="N428">
        <v>5775.5</v>
      </c>
      <c r="O428">
        <v>0.10236000000000001</v>
      </c>
    </row>
    <row r="429" spans="2:15" x14ac:dyDescent="0.25">
      <c r="B429" t="s">
        <v>433</v>
      </c>
      <c r="C429" t="s">
        <v>19</v>
      </c>
      <c r="D429">
        <v>330</v>
      </c>
      <c r="E429">
        <v>1020.01</v>
      </c>
      <c r="F429">
        <v>10</v>
      </c>
      <c r="G429" t="s">
        <v>16</v>
      </c>
      <c r="H429" t="s">
        <v>14</v>
      </c>
      <c r="I429">
        <v>1</v>
      </c>
      <c r="J429">
        <v>5.01</v>
      </c>
      <c r="K429" t="s">
        <v>21</v>
      </c>
      <c r="L429">
        <v>57998</v>
      </c>
      <c r="M429">
        <v>1.0468E-2</v>
      </c>
      <c r="N429">
        <v>57998</v>
      </c>
      <c r="O429">
        <v>1.0314E-2</v>
      </c>
    </row>
    <row r="430" spans="2:15" x14ac:dyDescent="0.25">
      <c r="B430" t="s">
        <v>434</v>
      </c>
      <c r="C430" t="s">
        <v>19</v>
      </c>
      <c r="D430">
        <v>330</v>
      </c>
      <c r="E430">
        <v>1020.01</v>
      </c>
      <c r="F430">
        <v>1E-3</v>
      </c>
      <c r="G430" t="s">
        <v>16</v>
      </c>
      <c r="H430" t="s">
        <v>14</v>
      </c>
      <c r="I430">
        <v>5</v>
      </c>
      <c r="J430">
        <v>10.01</v>
      </c>
      <c r="K430" t="s">
        <v>21</v>
      </c>
      <c r="L430">
        <v>64</v>
      </c>
      <c r="M430">
        <v>1</v>
      </c>
      <c r="N430">
        <v>23.23</v>
      </c>
      <c r="O430">
        <v>1.0398000000000001</v>
      </c>
    </row>
    <row r="431" spans="2:15" x14ac:dyDescent="0.25">
      <c r="B431" t="s">
        <v>435</v>
      </c>
      <c r="C431" t="s">
        <v>19</v>
      </c>
      <c r="D431">
        <v>330</v>
      </c>
      <c r="E431">
        <v>1020.01</v>
      </c>
      <c r="F431">
        <v>0.01</v>
      </c>
      <c r="G431" t="s">
        <v>16</v>
      </c>
      <c r="H431" t="s">
        <v>14</v>
      </c>
      <c r="I431">
        <v>5</v>
      </c>
      <c r="J431">
        <v>10.01</v>
      </c>
      <c r="K431" t="s">
        <v>21</v>
      </c>
      <c r="L431">
        <v>64</v>
      </c>
      <c r="M431">
        <v>1.0355000000000001</v>
      </c>
      <c r="N431">
        <v>29.165000000000003</v>
      </c>
      <c r="O431">
        <v>1.0355000000000001</v>
      </c>
    </row>
    <row r="432" spans="2:15" x14ac:dyDescent="0.25">
      <c r="B432" t="s">
        <v>436</v>
      </c>
      <c r="C432" t="s">
        <v>19</v>
      </c>
      <c r="D432">
        <v>330</v>
      </c>
      <c r="E432">
        <v>1020.01</v>
      </c>
      <c r="F432">
        <v>0.1</v>
      </c>
      <c r="G432" t="s">
        <v>16</v>
      </c>
      <c r="H432" t="s">
        <v>14</v>
      </c>
      <c r="I432">
        <v>5</v>
      </c>
      <c r="J432">
        <v>10.01</v>
      </c>
      <c r="K432" t="s">
        <v>21</v>
      </c>
      <c r="L432">
        <v>426.17</v>
      </c>
      <c r="M432">
        <v>0.78768000000000005</v>
      </c>
      <c r="N432">
        <v>426.19</v>
      </c>
      <c r="O432">
        <v>0.7873</v>
      </c>
    </row>
    <row r="433" spans="2:15" x14ac:dyDescent="0.25">
      <c r="B433" t="s">
        <v>437</v>
      </c>
      <c r="C433" t="s">
        <v>19</v>
      </c>
      <c r="D433">
        <v>330</v>
      </c>
      <c r="E433">
        <v>1020.01</v>
      </c>
      <c r="F433">
        <v>1</v>
      </c>
      <c r="G433" t="s">
        <v>16</v>
      </c>
      <c r="H433" t="s">
        <v>14</v>
      </c>
      <c r="I433">
        <v>5</v>
      </c>
      <c r="J433">
        <v>10.01</v>
      </c>
      <c r="K433" t="s">
        <v>21</v>
      </c>
      <c r="L433">
        <v>5769</v>
      </c>
      <c r="M433">
        <v>0.12912000000000001</v>
      </c>
      <c r="N433">
        <v>5769.1</v>
      </c>
      <c r="O433">
        <v>0.12875</v>
      </c>
    </row>
    <row r="434" spans="2:15" x14ac:dyDescent="0.25">
      <c r="B434" t="s">
        <v>438</v>
      </c>
      <c r="C434" t="s">
        <v>19</v>
      </c>
      <c r="D434">
        <v>330</v>
      </c>
      <c r="E434">
        <v>1020.01</v>
      </c>
      <c r="F434">
        <v>10</v>
      </c>
      <c r="G434" t="s">
        <v>16</v>
      </c>
      <c r="H434" t="s">
        <v>14</v>
      </c>
      <c r="I434">
        <v>5</v>
      </c>
      <c r="J434">
        <v>10.01</v>
      </c>
      <c r="K434" t="s">
        <v>21</v>
      </c>
      <c r="L434">
        <v>57997</v>
      </c>
      <c r="M434">
        <v>1.3152E-2</v>
      </c>
      <c r="N434">
        <v>57997</v>
      </c>
      <c r="O434">
        <v>1.2997999999999999E-2</v>
      </c>
    </row>
    <row r="435" spans="2:15" x14ac:dyDescent="0.25">
      <c r="B435" t="s">
        <v>2406</v>
      </c>
      <c r="C435" t="s">
        <v>19</v>
      </c>
      <c r="D435">
        <v>330</v>
      </c>
      <c r="E435">
        <v>1020.01</v>
      </c>
      <c r="F435">
        <v>1E-3</v>
      </c>
      <c r="G435" t="s">
        <v>16</v>
      </c>
      <c r="H435" t="s">
        <v>14</v>
      </c>
      <c r="I435">
        <v>10</v>
      </c>
      <c r="J435">
        <v>10.01</v>
      </c>
      <c r="K435" t="s">
        <v>21</v>
      </c>
      <c r="L435">
        <v>64</v>
      </c>
      <c r="M435">
        <v>1</v>
      </c>
      <c r="N435">
        <v>23.23</v>
      </c>
      <c r="O435">
        <v>1.0398000000000001</v>
      </c>
    </row>
    <row r="436" spans="2:15" x14ac:dyDescent="0.25">
      <c r="B436" t="s">
        <v>2407</v>
      </c>
      <c r="C436" t="s">
        <v>19</v>
      </c>
      <c r="D436">
        <v>330</v>
      </c>
      <c r="E436">
        <v>1020.01</v>
      </c>
      <c r="F436">
        <v>0.01</v>
      </c>
      <c r="G436" t="s">
        <v>16</v>
      </c>
      <c r="H436" t="s">
        <v>14</v>
      </c>
      <c r="I436">
        <v>10</v>
      </c>
      <c r="J436">
        <v>10.01</v>
      </c>
      <c r="K436" t="s">
        <v>21</v>
      </c>
      <c r="L436">
        <v>64</v>
      </c>
      <c r="M436">
        <v>1.0355000000000001</v>
      </c>
      <c r="N436">
        <v>29.165000000000003</v>
      </c>
      <c r="O436">
        <v>1.0355000000000001</v>
      </c>
    </row>
    <row r="437" spans="2:15" x14ac:dyDescent="0.25">
      <c r="B437" t="s">
        <v>2408</v>
      </c>
      <c r="C437" t="s">
        <v>19</v>
      </c>
      <c r="D437">
        <v>330</v>
      </c>
      <c r="E437">
        <v>1020.01</v>
      </c>
      <c r="F437">
        <v>0.1</v>
      </c>
      <c r="G437" t="s">
        <v>16</v>
      </c>
      <c r="H437" t="s">
        <v>14</v>
      </c>
      <c r="I437">
        <v>10</v>
      </c>
      <c r="J437">
        <v>10.01</v>
      </c>
      <c r="K437" t="s">
        <v>21</v>
      </c>
      <c r="L437">
        <v>426.17</v>
      </c>
      <c r="M437">
        <v>0.78768000000000005</v>
      </c>
      <c r="N437">
        <v>426.19</v>
      </c>
      <c r="O437">
        <v>0.7873</v>
      </c>
    </row>
    <row r="438" spans="2:15" x14ac:dyDescent="0.25">
      <c r="B438" t="s">
        <v>2409</v>
      </c>
      <c r="C438" t="s">
        <v>19</v>
      </c>
      <c r="D438">
        <v>330</v>
      </c>
      <c r="E438">
        <v>1020.01</v>
      </c>
      <c r="F438">
        <v>1</v>
      </c>
      <c r="G438" t="s">
        <v>16</v>
      </c>
      <c r="H438" t="s">
        <v>14</v>
      </c>
      <c r="I438">
        <v>10</v>
      </c>
      <c r="J438">
        <v>10.01</v>
      </c>
      <c r="K438" t="s">
        <v>21</v>
      </c>
      <c r="L438">
        <v>5769</v>
      </c>
      <c r="M438">
        <v>0.12912000000000001</v>
      </c>
      <c r="N438">
        <v>5769.1</v>
      </c>
      <c r="O438">
        <v>0.12875</v>
      </c>
    </row>
    <row r="439" spans="2:15" x14ac:dyDescent="0.25">
      <c r="B439" t="s">
        <v>2410</v>
      </c>
      <c r="C439" t="s">
        <v>19</v>
      </c>
      <c r="D439">
        <v>330</v>
      </c>
      <c r="E439">
        <v>1020.01</v>
      </c>
      <c r="F439">
        <v>10</v>
      </c>
      <c r="G439" t="s">
        <v>16</v>
      </c>
      <c r="H439" t="s">
        <v>14</v>
      </c>
      <c r="I439">
        <v>10</v>
      </c>
      <c r="J439">
        <v>10.01</v>
      </c>
      <c r="K439" t="s">
        <v>21</v>
      </c>
      <c r="L439">
        <v>57997</v>
      </c>
      <c r="M439">
        <v>1.3152E-2</v>
      </c>
      <c r="N439">
        <v>57997</v>
      </c>
      <c r="O439">
        <v>1.2997999999999999E-2</v>
      </c>
    </row>
    <row r="440" spans="2:15" x14ac:dyDescent="0.25">
      <c r="B440" t="s">
        <v>2195</v>
      </c>
      <c r="C440" t="s">
        <v>29</v>
      </c>
      <c r="D440">
        <v>0</v>
      </c>
      <c r="E440">
        <v>0.12000100000000001</v>
      </c>
      <c r="F440">
        <v>9.9999999999999995E-7</v>
      </c>
      <c r="G440" t="s">
        <v>21</v>
      </c>
      <c r="H440" t="s">
        <v>20</v>
      </c>
      <c r="I440" t="s">
        <v>151</v>
      </c>
      <c r="J440" t="s">
        <v>151</v>
      </c>
      <c r="K440" t="s">
        <v>151</v>
      </c>
      <c r="L440">
        <v>6.0000000000000001E-3</v>
      </c>
      <c r="M440">
        <v>1.2999999999999999E-2</v>
      </c>
      <c r="N440">
        <v>1.2888999999999999E-3</v>
      </c>
      <c r="O440">
        <v>2.8048999999999998E-2</v>
      </c>
    </row>
    <row r="441" spans="2:15" x14ac:dyDescent="0.25">
      <c r="B441" t="s">
        <v>1653</v>
      </c>
      <c r="C441" t="s">
        <v>29</v>
      </c>
      <c r="D441">
        <v>0</v>
      </c>
      <c r="E441">
        <v>0.12000100000000001</v>
      </c>
      <c r="F441">
        <v>1.0000000000000001E-5</v>
      </c>
      <c r="G441" t="s">
        <v>21</v>
      </c>
      <c r="H441" t="s">
        <v>20</v>
      </c>
      <c r="I441" t="s">
        <v>151</v>
      </c>
      <c r="J441" t="s">
        <v>151</v>
      </c>
      <c r="K441" t="s">
        <v>151</v>
      </c>
      <c r="L441">
        <v>6.0576000000000007E-3</v>
      </c>
      <c r="M441">
        <v>1.5806999999999998E-2</v>
      </c>
      <c r="N441">
        <v>5.8809999999999999E-3</v>
      </c>
      <c r="O441">
        <v>1.2605999999999999E-2</v>
      </c>
    </row>
    <row r="442" spans="2:15" x14ac:dyDescent="0.25">
      <c r="B442" t="s">
        <v>1654</v>
      </c>
      <c r="C442" t="s">
        <v>29</v>
      </c>
      <c r="D442">
        <v>0</v>
      </c>
      <c r="E442">
        <v>0.12000100000000001</v>
      </c>
      <c r="F442">
        <v>1E-4</v>
      </c>
      <c r="G442" t="s">
        <v>21</v>
      </c>
      <c r="H442" t="s">
        <v>20</v>
      </c>
      <c r="I442" t="s">
        <v>151</v>
      </c>
      <c r="J442" t="s">
        <v>151</v>
      </c>
      <c r="K442" t="s">
        <v>151</v>
      </c>
      <c r="L442">
        <v>5.7819000000000002E-2</v>
      </c>
      <c r="M442">
        <v>3.3129000000000001E-3</v>
      </c>
      <c r="N442">
        <v>5.7745999999999999E-2</v>
      </c>
      <c r="O442">
        <v>1.4480999999999999E-3</v>
      </c>
    </row>
    <row r="443" spans="2:15" x14ac:dyDescent="0.25">
      <c r="B443" t="s">
        <v>1655</v>
      </c>
      <c r="C443" t="s">
        <v>29</v>
      </c>
      <c r="D443">
        <v>0</v>
      </c>
      <c r="E443">
        <v>0.12000100000000001</v>
      </c>
      <c r="F443">
        <v>1E-3</v>
      </c>
      <c r="G443" t="s">
        <v>21</v>
      </c>
      <c r="H443" t="s">
        <v>20</v>
      </c>
      <c r="I443" t="s">
        <v>151</v>
      </c>
      <c r="J443" t="s">
        <v>151</v>
      </c>
      <c r="K443" t="s">
        <v>151</v>
      </c>
      <c r="L443">
        <v>0.57738999999999996</v>
      </c>
      <c r="M443">
        <v>8.9635999999999991E-4</v>
      </c>
      <c r="N443">
        <v>0.57735999999999998</v>
      </c>
      <c r="O443">
        <v>1.4506E-4</v>
      </c>
    </row>
    <row r="444" spans="2:15" x14ac:dyDescent="0.25">
      <c r="B444" t="s">
        <v>1656</v>
      </c>
      <c r="C444" t="s">
        <v>29</v>
      </c>
      <c r="D444">
        <v>0</v>
      </c>
      <c r="E444">
        <v>0.12000100000000001</v>
      </c>
      <c r="F444">
        <v>0.01</v>
      </c>
      <c r="G444" t="s">
        <v>21</v>
      </c>
      <c r="H444" t="s">
        <v>20</v>
      </c>
      <c r="I444" t="s">
        <v>151</v>
      </c>
      <c r="J444" t="s">
        <v>151</v>
      </c>
      <c r="K444" t="s">
        <v>151</v>
      </c>
      <c r="L444">
        <v>5.7736000000000001</v>
      </c>
      <c r="M444">
        <v>3.1507999999999997E-4</v>
      </c>
      <c r="N444">
        <v>5.7736000000000001</v>
      </c>
      <c r="O444">
        <v>1.4506E-5</v>
      </c>
    </row>
    <row r="445" spans="2:15" x14ac:dyDescent="0.25">
      <c r="B445" t="s">
        <v>1657</v>
      </c>
      <c r="C445" t="s">
        <v>29</v>
      </c>
      <c r="D445">
        <v>0</v>
      </c>
      <c r="E445">
        <v>0.12000100000000001</v>
      </c>
      <c r="F445">
        <v>0.1</v>
      </c>
      <c r="G445" t="s">
        <v>21</v>
      </c>
      <c r="H445" t="s">
        <v>20</v>
      </c>
      <c r="I445" t="s">
        <v>151</v>
      </c>
      <c r="J445" t="s">
        <v>151</v>
      </c>
      <c r="K445" t="s">
        <v>151</v>
      </c>
      <c r="L445">
        <v>57.735999999999997</v>
      </c>
      <c r="M445">
        <v>1.2167999999999999E-4</v>
      </c>
      <c r="N445">
        <v>57.735999999999997</v>
      </c>
      <c r="O445">
        <v>1.4505999999999999E-6</v>
      </c>
    </row>
    <row r="446" spans="2:15" x14ac:dyDescent="0.25">
      <c r="B446" t="s">
        <v>1658</v>
      </c>
      <c r="C446" t="s">
        <v>29</v>
      </c>
      <c r="D446">
        <v>0</v>
      </c>
      <c r="E446">
        <v>0.12000100000000001</v>
      </c>
      <c r="F446">
        <v>1</v>
      </c>
      <c r="G446" t="s">
        <v>21</v>
      </c>
      <c r="H446" t="s">
        <v>20</v>
      </c>
      <c r="I446" t="s">
        <v>151</v>
      </c>
      <c r="J446" t="s">
        <v>151</v>
      </c>
      <c r="K446" t="s">
        <v>151</v>
      </c>
      <c r="L446">
        <v>577.36</v>
      </c>
      <c r="M446">
        <v>4.8236000000000004E-5</v>
      </c>
      <c r="N446">
        <v>577.36</v>
      </c>
      <c r="O446">
        <v>1.4505999999999998E-7</v>
      </c>
    </row>
    <row r="447" spans="2:15" x14ac:dyDescent="0.25">
      <c r="B447" t="s">
        <v>2196</v>
      </c>
      <c r="C447" t="s">
        <v>29</v>
      </c>
      <c r="D447">
        <v>0.12</v>
      </c>
      <c r="E447">
        <v>1.20001</v>
      </c>
      <c r="F447">
        <v>1.0000000000000001E-5</v>
      </c>
      <c r="G447" t="s">
        <v>21</v>
      </c>
      <c r="H447" t="s">
        <v>20</v>
      </c>
      <c r="I447" t="s">
        <v>151</v>
      </c>
      <c r="J447" t="s">
        <v>151</v>
      </c>
      <c r="K447" t="s">
        <v>151</v>
      </c>
      <c r="L447">
        <v>5.8000000000000003E-2</v>
      </c>
      <c r="M447">
        <v>9.4999999999999998E-3</v>
      </c>
      <c r="N447">
        <v>4.1865000000000001E-3</v>
      </c>
      <c r="O447">
        <v>2.6727000000000001E-2</v>
      </c>
    </row>
    <row r="448" spans="2:15" x14ac:dyDescent="0.25">
      <c r="B448" t="s">
        <v>642</v>
      </c>
      <c r="C448" t="s">
        <v>29</v>
      </c>
      <c r="D448">
        <v>0.12</v>
      </c>
      <c r="E448">
        <v>1.20001</v>
      </c>
      <c r="F448">
        <v>1E-4</v>
      </c>
      <c r="G448" t="s">
        <v>21</v>
      </c>
      <c r="H448" t="s">
        <v>20</v>
      </c>
      <c r="I448" t="s">
        <v>151</v>
      </c>
      <c r="J448" t="s">
        <v>151</v>
      </c>
      <c r="K448" t="s">
        <v>151</v>
      </c>
      <c r="L448">
        <v>5.8519000000000002E-2</v>
      </c>
      <c r="M448">
        <v>1.0244000000000001E-2</v>
      </c>
      <c r="N448">
        <v>5.6808000000000004E-2</v>
      </c>
      <c r="O448">
        <v>9.2701999999999993E-3</v>
      </c>
    </row>
    <row r="449" spans="2:15" x14ac:dyDescent="0.25">
      <c r="B449" t="s">
        <v>643</v>
      </c>
      <c r="C449" t="s">
        <v>29</v>
      </c>
      <c r="D449">
        <v>0.12</v>
      </c>
      <c r="E449">
        <v>1.20001</v>
      </c>
      <c r="F449">
        <v>1E-3</v>
      </c>
      <c r="G449" t="s">
        <v>21</v>
      </c>
      <c r="H449" t="s">
        <v>20</v>
      </c>
      <c r="I449" t="s">
        <v>151</v>
      </c>
      <c r="J449" t="s">
        <v>151</v>
      </c>
      <c r="K449" t="s">
        <v>151</v>
      </c>
      <c r="L449">
        <v>0.57794999999999996</v>
      </c>
      <c r="M449">
        <v>1.5972999999999998E-3</v>
      </c>
      <c r="N449">
        <v>0.57724999999999993</v>
      </c>
      <c r="O449">
        <v>1.0093999999999999E-3</v>
      </c>
    </row>
    <row r="450" spans="2:15" x14ac:dyDescent="0.25">
      <c r="B450" t="s">
        <v>644</v>
      </c>
      <c r="C450" t="s">
        <v>29</v>
      </c>
      <c r="D450">
        <v>0.12</v>
      </c>
      <c r="E450">
        <v>1.20001</v>
      </c>
      <c r="F450">
        <v>0.01</v>
      </c>
      <c r="G450" t="s">
        <v>21</v>
      </c>
      <c r="H450" t="s">
        <v>20</v>
      </c>
      <c r="I450" t="s">
        <v>151</v>
      </c>
      <c r="J450" t="s">
        <v>151</v>
      </c>
      <c r="K450" t="s">
        <v>151</v>
      </c>
      <c r="L450">
        <v>5.7738999999999994</v>
      </c>
      <c r="M450">
        <v>3.3757000000000004E-4</v>
      </c>
      <c r="N450">
        <v>5.7734999999999994</v>
      </c>
      <c r="O450">
        <v>1.0103999999999999E-4</v>
      </c>
    </row>
    <row r="451" spans="2:15" x14ac:dyDescent="0.25">
      <c r="B451" t="s">
        <v>2197</v>
      </c>
      <c r="C451" t="s">
        <v>29</v>
      </c>
      <c r="D451">
        <v>1.2</v>
      </c>
      <c r="E451">
        <v>12.000999999999999</v>
      </c>
      <c r="F451">
        <v>1E-4</v>
      </c>
      <c r="G451" t="s">
        <v>21</v>
      </c>
      <c r="H451" t="s">
        <v>20</v>
      </c>
      <c r="I451" t="s">
        <v>151</v>
      </c>
      <c r="J451" t="s">
        <v>151</v>
      </c>
      <c r="K451" t="s">
        <v>151</v>
      </c>
      <c r="L451">
        <v>0.57999999999999996</v>
      </c>
      <c r="M451">
        <v>9.1000000000000004E-3</v>
      </c>
      <c r="N451">
        <v>3.6332999999999997E-2</v>
      </c>
      <c r="O451">
        <v>2.6332999999999999E-2</v>
      </c>
    </row>
    <row r="452" spans="2:15" x14ac:dyDescent="0.25">
      <c r="B452" t="s">
        <v>2197</v>
      </c>
      <c r="C452" t="s">
        <v>29</v>
      </c>
      <c r="D452">
        <v>1.2</v>
      </c>
      <c r="E452">
        <v>12.000999999999999</v>
      </c>
      <c r="F452">
        <v>1E-4</v>
      </c>
      <c r="G452" t="s">
        <v>21</v>
      </c>
      <c r="H452" t="s">
        <v>20</v>
      </c>
      <c r="I452" t="s">
        <v>151</v>
      </c>
      <c r="J452" t="s">
        <v>151</v>
      </c>
      <c r="K452" t="s">
        <v>151</v>
      </c>
      <c r="L452">
        <v>0.58496999999999999</v>
      </c>
      <c r="M452">
        <v>9.8285999999999998E-3</v>
      </c>
      <c r="N452">
        <v>0.56785999999999992</v>
      </c>
      <c r="O452">
        <v>8.8368000000000006E-3</v>
      </c>
    </row>
    <row r="453" spans="2:15" x14ac:dyDescent="0.25">
      <c r="B453" t="s">
        <v>645</v>
      </c>
      <c r="C453" t="s">
        <v>29</v>
      </c>
      <c r="D453">
        <v>1.2</v>
      </c>
      <c r="E453">
        <v>12.000999999999999</v>
      </c>
      <c r="F453">
        <v>1E-3</v>
      </c>
      <c r="G453" t="s">
        <v>21</v>
      </c>
      <c r="H453" t="s">
        <v>20</v>
      </c>
      <c r="I453" t="s">
        <v>151</v>
      </c>
      <c r="J453" t="s">
        <v>151</v>
      </c>
      <c r="K453" t="s">
        <v>151</v>
      </c>
      <c r="L453">
        <v>5.7794999999999996</v>
      </c>
      <c r="M453">
        <v>1.5456000000000001E-3</v>
      </c>
      <c r="N453">
        <v>5.7725</v>
      </c>
      <c r="O453">
        <v>9.5754E-4</v>
      </c>
    </row>
    <row r="454" spans="2:15" x14ac:dyDescent="0.25">
      <c r="B454" t="s">
        <v>646</v>
      </c>
      <c r="C454" t="s">
        <v>29</v>
      </c>
      <c r="D454">
        <v>1.2</v>
      </c>
      <c r="E454">
        <v>12.000999999999999</v>
      </c>
      <c r="F454">
        <v>0.01</v>
      </c>
      <c r="G454" t="s">
        <v>21</v>
      </c>
      <c r="H454" t="s">
        <v>20</v>
      </c>
      <c r="I454" t="s">
        <v>151</v>
      </c>
      <c r="J454" t="s">
        <v>151</v>
      </c>
      <c r="K454" t="s">
        <v>151</v>
      </c>
      <c r="L454">
        <v>57.738999999999997</v>
      </c>
      <c r="M454">
        <v>3.3237000000000002E-4</v>
      </c>
      <c r="N454">
        <v>57.734999999999999</v>
      </c>
      <c r="O454">
        <v>9.5840000000000004E-5</v>
      </c>
    </row>
    <row r="455" spans="2:15" x14ac:dyDescent="0.25">
      <c r="B455" t="s">
        <v>2198</v>
      </c>
      <c r="C455" t="s">
        <v>29</v>
      </c>
      <c r="D455">
        <v>12</v>
      </c>
      <c r="E455">
        <v>120.01</v>
      </c>
      <c r="F455">
        <v>1E-3</v>
      </c>
      <c r="G455" t="s">
        <v>21</v>
      </c>
      <c r="H455" t="s">
        <v>20</v>
      </c>
      <c r="I455" t="s">
        <v>151</v>
      </c>
      <c r="J455" t="s">
        <v>151</v>
      </c>
      <c r="K455" t="s">
        <v>151</v>
      </c>
      <c r="L455">
        <v>19</v>
      </c>
      <c r="M455">
        <v>2.8000000000000001E-2</v>
      </c>
      <c r="N455">
        <v>17.329999999999998</v>
      </c>
      <c r="O455">
        <v>2.8854000000000001E-2</v>
      </c>
    </row>
    <row r="456" spans="2:15" x14ac:dyDescent="0.25">
      <c r="B456" t="s">
        <v>647</v>
      </c>
      <c r="C456" t="s">
        <v>29</v>
      </c>
      <c r="D456">
        <v>12</v>
      </c>
      <c r="E456">
        <v>120.01</v>
      </c>
      <c r="F456">
        <v>0.01</v>
      </c>
      <c r="G456" t="s">
        <v>21</v>
      </c>
      <c r="H456" t="s">
        <v>20</v>
      </c>
      <c r="I456" t="s">
        <v>151</v>
      </c>
      <c r="J456" t="s">
        <v>151</v>
      </c>
      <c r="K456" t="s">
        <v>151</v>
      </c>
      <c r="L456">
        <v>19</v>
      </c>
      <c r="M456">
        <v>2.8000000000000001E-2</v>
      </c>
      <c r="N456">
        <v>18.255000000000003</v>
      </c>
      <c r="O456">
        <v>2.7640999999999999E-2</v>
      </c>
    </row>
    <row r="457" spans="2:15" x14ac:dyDescent="0.25">
      <c r="B457" t="s">
        <v>648</v>
      </c>
      <c r="C457" t="s">
        <v>29</v>
      </c>
      <c r="D457">
        <v>12</v>
      </c>
      <c r="E457">
        <v>120.01</v>
      </c>
      <c r="F457">
        <v>0.1</v>
      </c>
      <c r="G457" t="s">
        <v>21</v>
      </c>
      <c r="H457" t="s">
        <v>20</v>
      </c>
      <c r="I457" t="s">
        <v>151</v>
      </c>
      <c r="J457" t="s">
        <v>151</v>
      </c>
      <c r="K457" t="s">
        <v>151</v>
      </c>
      <c r="L457">
        <v>60.591999999999999</v>
      </c>
      <c r="M457">
        <v>1.1287E-2</v>
      </c>
      <c r="N457">
        <v>60.268999999999998</v>
      </c>
      <c r="O457">
        <v>9.1178000000000006E-3</v>
      </c>
    </row>
    <row r="458" spans="2:15" x14ac:dyDescent="0.25">
      <c r="B458" t="s">
        <v>649</v>
      </c>
      <c r="C458" t="s">
        <v>29</v>
      </c>
      <c r="D458">
        <v>12</v>
      </c>
      <c r="E458">
        <v>120.01</v>
      </c>
      <c r="F458">
        <v>1</v>
      </c>
      <c r="G458" t="s">
        <v>21</v>
      </c>
      <c r="H458" t="s">
        <v>20</v>
      </c>
      <c r="I458" t="s">
        <v>151</v>
      </c>
      <c r="J458" t="s">
        <v>151</v>
      </c>
      <c r="K458" t="s">
        <v>151</v>
      </c>
      <c r="L458">
        <v>577.75</v>
      </c>
      <c r="M458">
        <v>1.9059000000000001E-3</v>
      </c>
      <c r="N458">
        <v>577.61</v>
      </c>
      <c r="O458">
        <v>9.6075000000000002E-4</v>
      </c>
    </row>
    <row r="459" spans="2:15" x14ac:dyDescent="0.25">
      <c r="B459" t="s">
        <v>2199</v>
      </c>
      <c r="C459" t="s">
        <v>29</v>
      </c>
      <c r="D459">
        <v>120</v>
      </c>
      <c r="E459">
        <v>1200.01</v>
      </c>
      <c r="F459">
        <v>0.01</v>
      </c>
      <c r="G459" t="s">
        <v>21</v>
      </c>
      <c r="H459" t="s">
        <v>20</v>
      </c>
      <c r="I459" t="s">
        <v>151</v>
      </c>
      <c r="J459" t="s">
        <v>151</v>
      </c>
      <c r="K459" t="s">
        <v>151</v>
      </c>
      <c r="L459">
        <v>60</v>
      </c>
      <c r="M459">
        <v>1.6E-2</v>
      </c>
      <c r="N459">
        <v>18.158999999999999</v>
      </c>
      <c r="O459">
        <v>2.8434999999999998E-2</v>
      </c>
    </row>
    <row r="460" spans="2:15" x14ac:dyDescent="0.25">
      <c r="B460" t="s">
        <v>650</v>
      </c>
      <c r="C460" t="s">
        <v>29</v>
      </c>
      <c r="D460">
        <v>120</v>
      </c>
      <c r="E460">
        <v>1200.01</v>
      </c>
      <c r="F460">
        <v>0.1</v>
      </c>
      <c r="G460" t="s">
        <v>21</v>
      </c>
      <c r="H460" t="s">
        <v>20</v>
      </c>
      <c r="I460" t="s">
        <v>151</v>
      </c>
      <c r="J460" t="s">
        <v>151</v>
      </c>
      <c r="K460" t="s">
        <v>151</v>
      </c>
      <c r="L460">
        <v>60.875999999999998</v>
      </c>
      <c r="M460">
        <v>1.8461000000000002E-2</v>
      </c>
      <c r="N460">
        <v>59.55</v>
      </c>
      <c r="O460">
        <v>1.5103999999999999E-2</v>
      </c>
    </row>
    <row r="461" spans="2:15" x14ac:dyDescent="0.25">
      <c r="B461" t="s">
        <v>651</v>
      </c>
      <c r="C461" t="s">
        <v>29</v>
      </c>
      <c r="D461">
        <v>120</v>
      </c>
      <c r="E461">
        <v>1200.01</v>
      </c>
      <c r="F461">
        <v>1</v>
      </c>
      <c r="G461" t="s">
        <v>21</v>
      </c>
      <c r="H461" t="s">
        <v>20</v>
      </c>
      <c r="I461" t="s">
        <v>151</v>
      </c>
      <c r="J461" t="s">
        <v>151</v>
      </c>
      <c r="K461" t="s">
        <v>151</v>
      </c>
      <c r="L461">
        <v>578.01</v>
      </c>
      <c r="M461">
        <v>3.8671000000000001E-3</v>
      </c>
      <c r="N461">
        <v>577.51</v>
      </c>
      <c r="O461">
        <v>1.8144000000000001E-3</v>
      </c>
    </row>
    <row r="462" spans="2:15" x14ac:dyDescent="0.25">
      <c r="B462" t="s">
        <v>652</v>
      </c>
      <c r="C462" t="s">
        <v>29</v>
      </c>
      <c r="D462">
        <v>120</v>
      </c>
      <c r="E462">
        <v>1200.01</v>
      </c>
      <c r="F462">
        <v>10</v>
      </c>
      <c r="G462" t="s">
        <v>21</v>
      </c>
      <c r="H462" t="s">
        <v>20</v>
      </c>
      <c r="I462" t="s">
        <v>151</v>
      </c>
      <c r="J462" t="s">
        <v>151</v>
      </c>
      <c r="K462" t="s">
        <v>151</v>
      </c>
      <c r="L462">
        <v>5773.8</v>
      </c>
      <c r="M462">
        <v>1.0097000000000001E-3</v>
      </c>
      <c r="N462">
        <v>5773.6</v>
      </c>
      <c r="O462">
        <v>1.8186E-4</v>
      </c>
    </row>
    <row r="463" spans="2:15" x14ac:dyDescent="0.25">
      <c r="B463" t="s">
        <v>2200</v>
      </c>
      <c r="C463" t="s">
        <v>29</v>
      </c>
      <c r="D463">
        <v>1200</v>
      </c>
      <c r="E463">
        <v>2000</v>
      </c>
      <c r="F463">
        <v>0.1</v>
      </c>
      <c r="G463" t="s">
        <v>21</v>
      </c>
      <c r="H463" t="s">
        <v>21</v>
      </c>
      <c r="I463" t="s">
        <v>151</v>
      </c>
      <c r="J463" t="s">
        <v>151</v>
      </c>
      <c r="K463" t="s">
        <v>151</v>
      </c>
      <c r="L463">
        <v>0.43</v>
      </c>
      <c r="M463">
        <v>0.13</v>
      </c>
      <c r="N463">
        <v>-0.35824</v>
      </c>
      <c r="O463">
        <v>0.36325999999999997</v>
      </c>
    </row>
    <row r="464" spans="2:15" x14ac:dyDescent="0.25">
      <c r="B464" t="s">
        <v>653</v>
      </c>
      <c r="C464" t="s">
        <v>29</v>
      </c>
      <c r="D464">
        <v>1200</v>
      </c>
      <c r="E464">
        <v>2000</v>
      </c>
      <c r="F464">
        <v>1</v>
      </c>
      <c r="G464" t="s">
        <v>21</v>
      </c>
      <c r="H464" t="s">
        <v>21</v>
      </c>
      <c r="I464" t="s">
        <v>151</v>
      </c>
      <c r="J464" t="s">
        <v>151</v>
      </c>
      <c r="K464" t="s">
        <v>151</v>
      </c>
      <c r="L464">
        <v>0.43</v>
      </c>
      <c r="M464">
        <v>0.14137</v>
      </c>
      <c r="N464">
        <v>0.42565999999999998</v>
      </c>
      <c r="O464">
        <v>0.12836</v>
      </c>
    </row>
    <row r="465" spans="2:15" x14ac:dyDescent="0.25">
      <c r="B465" t="s">
        <v>654</v>
      </c>
      <c r="C465" t="s">
        <v>29</v>
      </c>
      <c r="D465">
        <v>1200</v>
      </c>
      <c r="E465">
        <v>2000</v>
      </c>
      <c r="F465">
        <v>10</v>
      </c>
      <c r="G465" t="s">
        <v>21</v>
      </c>
      <c r="H465" t="s">
        <v>21</v>
      </c>
      <c r="I465" t="s">
        <v>151</v>
      </c>
      <c r="J465" t="s">
        <v>151</v>
      </c>
      <c r="K465" t="s">
        <v>151</v>
      </c>
      <c r="L465">
        <v>5.7549000000000001</v>
      </c>
      <c r="M465">
        <v>2.1951000000000002E-2</v>
      </c>
      <c r="N465">
        <v>5.7569999999999997</v>
      </c>
      <c r="O465">
        <v>1.4015000000000001E-2</v>
      </c>
    </row>
    <row r="466" spans="2:15" x14ac:dyDescent="0.25">
      <c r="B466" t="s">
        <v>655</v>
      </c>
      <c r="C466" t="s">
        <v>29</v>
      </c>
      <c r="D466">
        <v>1200</v>
      </c>
      <c r="E466">
        <v>2000</v>
      </c>
      <c r="F466">
        <v>100</v>
      </c>
      <c r="G466" t="s">
        <v>21</v>
      </c>
      <c r="H466" t="s">
        <v>21</v>
      </c>
      <c r="I466" t="s">
        <v>151</v>
      </c>
      <c r="J466" t="s">
        <v>151</v>
      </c>
      <c r="K466" t="s">
        <v>151</v>
      </c>
      <c r="L466">
        <v>57.732999999999997</v>
      </c>
      <c r="M466">
        <v>4.5960999999999997E-3</v>
      </c>
      <c r="N466">
        <v>57.734000000000002</v>
      </c>
      <c r="O466">
        <v>1.4029000000000001E-3</v>
      </c>
    </row>
    <row r="467" spans="2:15" x14ac:dyDescent="0.25">
      <c r="B467" t="s">
        <v>2261</v>
      </c>
      <c r="C467" t="s">
        <v>29</v>
      </c>
      <c r="D467">
        <v>2000</v>
      </c>
      <c r="E467">
        <v>2001</v>
      </c>
      <c r="F467">
        <v>0.1</v>
      </c>
      <c r="G467" t="s">
        <v>21</v>
      </c>
      <c r="H467" t="s">
        <v>21</v>
      </c>
      <c r="I467" t="s">
        <v>151</v>
      </c>
      <c r="J467" t="s">
        <v>151</v>
      </c>
      <c r="K467" t="s">
        <v>151</v>
      </c>
      <c r="L467">
        <v>0.43</v>
      </c>
      <c r="M467">
        <v>0.13</v>
      </c>
      <c r="N467">
        <v>-0.35824</v>
      </c>
      <c r="O467">
        <v>0.36325999999999997</v>
      </c>
    </row>
    <row r="468" spans="2:15" x14ac:dyDescent="0.25">
      <c r="B468" t="s">
        <v>2262</v>
      </c>
      <c r="C468" t="s">
        <v>29</v>
      </c>
      <c r="D468">
        <v>2000</v>
      </c>
      <c r="E468">
        <v>2001</v>
      </c>
      <c r="F468">
        <v>1</v>
      </c>
      <c r="G468" t="s">
        <v>21</v>
      </c>
      <c r="H468" t="s">
        <v>21</v>
      </c>
      <c r="I468" t="s">
        <v>151</v>
      </c>
      <c r="J468" t="s">
        <v>151</v>
      </c>
      <c r="K468" t="s">
        <v>151</v>
      </c>
      <c r="L468">
        <v>0.43</v>
      </c>
      <c r="M468">
        <v>0.14137</v>
      </c>
      <c r="N468">
        <v>0.42565999999999998</v>
      </c>
      <c r="O468">
        <v>0.12836</v>
      </c>
    </row>
    <row r="469" spans="2:15" x14ac:dyDescent="0.25">
      <c r="B469" t="s">
        <v>2263</v>
      </c>
      <c r="C469" t="s">
        <v>29</v>
      </c>
      <c r="D469">
        <v>2000</v>
      </c>
      <c r="E469">
        <v>2001</v>
      </c>
      <c r="F469">
        <v>10</v>
      </c>
      <c r="G469" t="s">
        <v>21</v>
      </c>
      <c r="H469" t="s">
        <v>21</v>
      </c>
      <c r="I469" t="s">
        <v>151</v>
      </c>
      <c r="J469" t="s">
        <v>151</v>
      </c>
      <c r="K469" t="s">
        <v>151</v>
      </c>
      <c r="L469">
        <v>5.7549000000000001</v>
      </c>
      <c r="M469">
        <v>2.1951000000000002E-2</v>
      </c>
      <c r="N469">
        <v>5.7569999999999997</v>
      </c>
      <c r="O469">
        <v>1.4015000000000001E-2</v>
      </c>
    </row>
    <row r="470" spans="2:15" x14ac:dyDescent="0.25">
      <c r="B470" t="s">
        <v>2264</v>
      </c>
      <c r="C470" t="s">
        <v>29</v>
      </c>
      <c r="D470">
        <v>2000</v>
      </c>
      <c r="E470">
        <v>2001</v>
      </c>
      <c r="F470">
        <v>100</v>
      </c>
      <c r="G470" t="s">
        <v>21</v>
      </c>
      <c r="H470" t="s">
        <v>21</v>
      </c>
      <c r="I470" t="s">
        <v>151</v>
      </c>
      <c r="J470" t="s">
        <v>151</v>
      </c>
      <c r="K470" t="s">
        <v>151</v>
      </c>
      <c r="L470">
        <v>57.732999999999997</v>
      </c>
      <c r="M470">
        <v>4.5960999999999997E-3</v>
      </c>
      <c r="N470">
        <v>57.734000000000002</v>
      </c>
      <c r="O470">
        <v>1.4029000000000001E-3</v>
      </c>
    </row>
    <row r="471" spans="2:15" x14ac:dyDescent="0.25">
      <c r="B471" t="s">
        <v>1659</v>
      </c>
      <c r="C471" t="s">
        <v>102</v>
      </c>
      <c r="D471">
        <v>0</v>
      </c>
      <c r="E471">
        <v>3.3000999999999999E-4</v>
      </c>
      <c r="F471">
        <v>1E-8</v>
      </c>
      <c r="G471" t="s">
        <v>24</v>
      </c>
      <c r="H471" t="s">
        <v>22</v>
      </c>
      <c r="I471">
        <v>0.01</v>
      </c>
      <c r="J471">
        <v>2.0010000000000003E-2</v>
      </c>
      <c r="K471" t="s">
        <v>21</v>
      </c>
      <c r="L471">
        <v>0.13</v>
      </c>
      <c r="M471">
        <v>2300</v>
      </c>
      <c r="N471">
        <v>0.11565</v>
      </c>
      <c r="O471">
        <v>2314.2000000000003</v>
      </c>
    </row>
    <row r="472" spans="2:15" x14ac:dyDescent="0.25">
      <c r="B472" t="s">
        <v>1660</v>
      </c>
      <c r="C472" t="s">
        <v>102</v>
      </c>
      <c r="D472">
        <v>0</v>
      </c>
      <c r="E472">
        <v>3.3000999999999999E-4</v>
      </c>
      <c r="F472">
        <v>9.9999999999999995E-8</v>
      </c>
      <c r="G472" t="s">
        <v>24</v>
      </c>
      <c r="H472" t="s">
        <v>22</v>
      </c>
      <c r="I472">
        <v>0.01</v>
      </c>
      <c r="J472">
        <v>2.0010000000000003E-2</v>
      </c>
      <c r="K472" t="s">
        <v>21</v>
      </c>
      <c r="L472">
        <v>0.13</v>
      </c>
      <c r="M472">
        <v>2300</v>
      </c>
      <c r="N472">
        <v>0.12522</v>
      </c>
      <c r="O472">
        <v>2290.8999999999996</v>
      </c>
    </row>
    <row r="473" spans="2:15" x14ac:dyDescent="0.25">
      <c r="B473" t="s">
        <v>1661</v>
      </c>
      <c r="C473" t="s">
        <v>102</v>
      </c>
      <c r="D473">
        <v>0</v>
      </c>
      <c r="E473">
        <v>3.3000999999999999E-4</v>
      </c>
      <c r="F473">
        <v>9.9999999999999995E-7</v>
      </c>
      <c r="G473" t="s">
        <v>24</v>
      </c>
      <c r="H473" t="s">
        <v>22</v>
      </c>
      <c r="I473">
        <v>0.01</v>
      </c>
      <c r="J473">
        <v>2.0010000000000003E-2</v>
      </c>
      <c r="K473" t="s">
        <v>21</v>
      </c>
      <c r="L473">
        <v>0.56557999999999997</v>
      </c>
      <c r="M473">
        <v>1474.8999999999999</v>
      </c>
      <c r="N473">
        <v>0.56533</v>
      </c>
      <c r="O473">
        <v>1474.5</v>
      </c>
    </row>
    <row r="474" spans="2:15" x14ac:dyDescent="0.25">
      <c r="B474" t="s">
        <v>1662</v>
      </c>
      <c r="C474" t="s">
        <v>102</v>
      </c>
      <c r="D474">
        <v>0</v>
      </c>
      <c r="E474">
        <v>3.3000999999999999E-4</v>
      </c>
      <c r="F474">
        <v>9.9999999999999991E-6</v>
      </c>
      <c r="G474" t="s">
        <v>24</v>
      </c>
      <c r="H474" t="s">
        <v>22</v>
      </c>
      <c r="I474">
        <v>0.01</v>
      </c>
      <c r="J474">
        <v>2.0010000000000003E-2</v>
      </c>
      <c r="K474" t="s">
        <v>21</v>
      </c>
      <c r="L474">
        <v>5.7993999999999994</v>
      </c>
      <c r="M474">
        <v>124.28</v>
      </c>
      <c r="N474">
        <v>5.7992999999999997</v>
      </c>
      <c r="O474">
        <v>123.73</v>
      </c>
    </row>
    <row r="475" spans="2:15" x14ac:dyDescent="0.25">
      <c r="B475" t="s">
        <v>1663</v>
      </c>
      <c r="C475" t="s">
        <v>102</v>
      </c>
      <c r="D475">
        <v>0</v>
      </c>
      <c r="E475">
        <v>3.3000999999999999E-4</v>
      </c>
      <c r="F475">
        <v>9.9999999999999991E-5</v>
      </c>
      <c r="G475" t="s">
        <v>24</v>
      </c>
      <c r="H475" t="s">
        <v>22</v>
      </c>
      <c r="I475">
        <v>0.01</v>
      </c>
      <c r="J475">
        <v>2.0010000000000003E-2</v>
      </c>
      <c r="K475" t="s">
        <v>21</v>
      </c>
      <c r="L475">
        <v>58.024999999999999</v>
      </c>
      <c r="M475">
        <v>-857.45</v>
      </c>
      <c r="N475">
        <v>58.024999999999999</v>
      </c>
      <c r="O475">
        <v>-857.67000000000007</v>
      </c>
    </row>
    <row r="476" spans="2:15" x14ac:dyDescent="0.25">
      <c r="B476" t="s">
        <v>1664</v>
      </c>
      <c r="C476" t="s">
        <v>102</v>
      </c>
      <c r="D476">
        <v>0</v>
      </c>
      <c r="E476">
        <v>3.3000999999999999E-4</v>
      </c>
      <c r="F476">
        <v>1E-3</v>
      </c>
      <c r="G476" t="s">
        <v>24</v>
      </c>
      <c r="H476" t="s">
        <v>22</v>
      </c>
      <c r="I476">
        <v>0.01</v>
      </c>
      <c r="J476">
        <v>2.0010000000000003E-2</v>
      </c>
      <c r="K476" t="s">
        <v>21</v>
      </c>
      <c r="L476">
        <v>580.26</v>
      </c>
      <c r="M476">
        <v>-8787.4000000000015</v>
      </c>
      <c r="N476">
        <v>580.03</v>
      </c>
      <c r="O476">
        <v>-8787.5</v>
      </c>
    </row>
    <row r="477" spans="2:15" x14ac:dyDescent="0.25">
      <c r="B477" t="s">
        <v>1665</v>
      </c>
      <c r="C477" t="s">
        <v>102</v>
      </c>
      <c r="D477">
        <v>0</v>
      </c>
      <c r="E477">
        <v>3.3000999999999999E-4</v>
      </c>
      <c r="F477">
        <v>0.01</v>
      </c>
      <c r="G477" t="s">
        <v>24</v>
      </c>
      <c r="H477" t="s">
        <v>22</v>
      </c>
      <c r="I477">
        <v>0.01</v>
      </c>
      <c r="J477">
        <v>2.0010000000000003E-2</v>
      </c>
      <c r="K477" t="s">
        <v>21</v>
      </c>
      <c r="L477">
        <v>5802.6</v>
      </c>
      <c r="M477">
        <v>-87896</v>
      </c>
      <c r="N477">
        <v>5800</v>
      </c>
      <c r="O477">
        <v>-87896</v>
      </c>
    </row>
    <row r="478" spans="2:15" x14ac:dyDescent="0.25">
      <c r="B478" t="s">
        <v>1666</v>
      </c>
      <c r="C478" t="s">
        <v>102</v>
      </c>
      <c r="D478">
        <v>0</v>
      </c>
      <c r="E478">
        <v>3.3000999999999999E-4</v>
      </c>
      <c r="F478">
        <v>9.9999999999999992E-2</v>
      </c>
      <c r="G478" t="s">
        <v>24</v>
      </c>
      <c r="H478" t="s">
        <v>22</v>
      </c>
      <c r="I478">
        <v>0.01</v>
      </c>
      <c r="J478">
        <v>2.0010000000000003E-2</v>
      </c>
      <c r="K478" t="s">
        <v>21</v>
      </c>
      <c r="L478">
        <v>58026</v>
      </c>
      <c r="M478">
        <v>-878960</v>
      </c>
      <c r="N478">
        <v>58000</v>
      </c>
      <c r="O478">
        <v>-878960</v>
      </c>
    </row>
    <row r="479" spans="2:15" x14ac:dyDescent="0.25">
      <c r="B479" t="s">
        <v>1667</v>
      </c>
      <c r="C479" t="s">
        <v>102</v>
      </c>
      <c r="D479">
        <v>0</v>
      </c>
      <c r="E479">
        <v>3.3000999999999999E-4</v>
      </c>
      <c r="F479">
        <v>1</v>
      </c>
      <c r="G479" t="s">
        <v>24</v>
      </c>
      <c r="H479" t="s">
        <v>22</v>
      </c>
      <c r="I479">
        <v>0.01</v>
      </c>
      <c r="J479">
        <v>2.0010000000000003E-2</v>
      </c>
      <c r="K479" t="s">
        <v>21</v>
      </c>
      <c r="L479">
        <v>580260</v>
      </c>
      <c r="M479">
        <v>-8789600</v>
      </c>
      <c r="N479">
        <v>580000</v>
      </c>
      <c r="O479">
        <v>-8789600</v>
      </c>
    </row>
    <row r="480" spans="2:15" x14ac:dyDescent="0.25">
      <c r="B480" t="s">
        <v>1668</v>
      </c>
      <c r="C480" t="s">
        <v>102</v>
      </c>
      <c r="D480">
        <v>0</v>
      </c>
      <c r="E480">
        <v>3.3000999999999999E-4</v>
      </c>
      <c r="F480">
        <v>10</v>
      </c>
      <c r="G480" t="s">
        <v>24</v>
      </c>
      <c r="H480" t="s">
        <v>22</v>
      </c>
      <c r="I480">
        <v>0.01</v>
      </c>
      <c r="J480">
        <v>2.0010000000000003E-2</v>
      </c>
      <c r="K480" t="s">
        <v>21</v>
      </c>
      <c r="L480">
        <v>5802600</v>
      </c>
      <c r="M480">
        <v>-87896000</v>
      </c>
      <c r="N480">
        <v>5800000</v>
      </c>
      <c r="O480">
        <v>-87896000</v>
      </c>
    </row>
    <row r="481" spans="2:15" x14ac:dyDescent="0.25">
      <c r="B481" t="s">
        <v>1192</v>
      </c>
      <c r="C481" t="s">
        <v>102</v>
      </c>
      <c r="D481">
        <v>0</v>
      </c>
      <c r="E481">
        <v>3.3000999999999999E-4</v>
      </c>
      <c r="F481">
        <v>1E-8</v>
      </c>
      <c r="G481" t="s">
        <v>24</v>
      </c>
      <c r="H481" t="s">
        <v>22</v>
      </c>
      <c r="I481">
        <v>0.02</v>
      </c>
      <c r="J481">
        <v>4.5010000000000001E-2</v>
      </c>
      <c r="K481" t="s">
        <v>21</v>
      </c>
      <c r="L481">
        <v>0.13</v>
      </c>
      <c r="M481">
        <v>1700</v>
      </c>
      <c r="N481">
        <v>0.11582000000000001</v>
      </c>
      <c r="O481">
        <v>1731.6000000000001</v>
      </c>
    </row>
    <row r="482" spans="2:15" x14ac:dyDescent="0.25">
      <c r="B482" t="s">
        <v>1193</v>
      </c>
      <c r="C482" t="s">
        <v>102</v>
      </c>
      <c r="D482">
        <v>0</v>
      </c>
      <c r="E482">
        <v>3.3000999999999999E-4</v>
      </c>
      <c r="F482">
        <v>9.9999999999999995E-8</v>
      </c>
      <c r="G482" t="s">
        <v>24</v>
      </c>
      <c r="H482" t="s">
        <v>22</v>
      </c>
      <c r="I482">
        <v>0.02</v>
      </c>
      <c r="J482">
        <v>4.5010000000000001E-2</v>
      </c>
      <c r="K482" t="s">
        <v>21</v>
      </c>
      <c r="L482">
        <v>0.13</v>
      </c>
      <c r="M482">
        <v>1700</v>
      </c>
      <c r="N482">
        <v>0.12620000000000001</v>
      </c>
      <c r="O482">
        <v>1707.3999999999999</v>
      </c>
    </row>
    <row r="483" spans="2:15" x14ac:dyDescent="0.25">
      <c r="B483" t="s">
        <v>1194</v>
      </c>
      <c r="C483" t="s">
        <v>102</v>
      </c>
      <c r="D483">
        <v>0</v>
      </c>
      <c r="E483">
        <v>3.3000999999999999E-4</v>
      </c>
      <c r="F483">
        <v>9.9999999999999995E-7</v>
      </c>
      <c r="G483" t="s">
        <v>24</v>
      </c>
      <c r="H483" t="s">
        <v>22</v>
      </c>
      <c r="I483">
        <v>0.02</v>
      </c>
      <c r="J483">
        <v>4.5010000000000001E-2</v>
      </c>
      <c r="K483" t="s">
        <v>21</v>
      </c>
      <c r="L483">
        <v>0.57236999999999993</v>
      </c>
      <c r="M483">
        <v>986.7299999999999</v>
      </c>
      <c r="N483">
        <v>0.57212999999999992</v>
      </c>
      <c r="O483">
        <v>986.13</v>
      </c>
    </row>
    <row r="484" spans="2:15" x14ac:dyDescent="0.25">
      <c r="B484" t="s">
        <v>1669</v>
      </c>
      <c r="C484" t="s">
        <v>102</v>
      </c>
      <c r="D484">
        <v>0</v>
      </c>
      <c r="E484">
        <v>3.3000999999999999E-4</v>
      </c>
      <c r="F484">
        <v>9.9999999999999991E-6</v>
      </c>
      <c r="G484" t="s">
        <v>24</v>
      </c>
      <c r="H484" t="s">
        <v>22</v>
      </c>
      <c r="I484">
        <v>0.02</v>
      </c>
      <c r="J484">
        <v>4.5010000000000001E-2</v>
      </c>
      <c r="K484" t="s">
        <v>21</v>
      </c>
      <c r="L484">
        <v>5.7722999999999995</v>
      </c>
      <c r="M484">
        <v>128.02000000000001</v>
      </c>
      <c r="N484">
        <v>5.7721999999999998</v>
      </c>
      <c r="O484">
        <v>127.47999999999999</v>
      </c>
    </row>
    <row r="485" spans="2:15" x14ac:dyDescent="0.25">
      <c r="B485" t="s">
        <v>1670</v>
      </c>
      <c r="C485" t="s">
        <v>102</v>
      </c>
      <c r="D485">
        <v>0</v>
      </c>
      <c r="E485">
        <v>3.3000999999999999E-4</v>
      </c>
      <c r="F485">
        <v>9.9999999999999991E-5</v>
      </c>
      <c r="G485" t="s">
        <v>24</v>
      </c>
      <c r="H485" t="s">
        <v>22</v>
      </c>
      <c r="I485">
        <v>0.02</v>
      </c>
      <c r="J485">
        <v>4.5010000000000001E-2</v>
      </c>
      <c r="K485" t="s">
        <v>21</v>
      </c>
      <c r="L485">
        <v>57.734999999999999</v>
      </c>
      <c r="M485">
        <v>13.015000000000001</v>
      </c>
      <c r="N485">
        <v>57.734999999999999</v>
      </c>
      <c r="O485">
        <v>12.795</v>
      </c>
    </row>
    <row r="486" spans="2:15" x14ac:dyDescent="0.25">
      <c r="B486" t="s">
        <v>1671</v>
      </c>
      <c r="C486" t="s">
        <v>102</v>
      </c>
      <c r="D486">
        <v>0</v>
      </c>
      <c r="E486">
        <v>3.3000999999999999E-4</v>
      </c>
      <c r="F486">
        <v>1E-3</v>
      </c>
      <c r="G486" t="s">
        <v>24</v>
      </c>
      <c r="H486" t="s">
        <v>22</v>
      </c>
      <c r="I486">
        <v>0.02</v>
      </c>
      <c r="J486">
        <v>4.5010000000000001E-2</v>
      </c>
      <c r="K486" t="s">
        <v>21</v>
      </c>
      <c r="L486">
        <v>577.36</v>
      </c>
      <c r="M486">
        <v>1.3673999999999999</v>
      </c>
      <c r="N486">
        <v>577.35</v>
      </c>
      <c r="O486">
        <v>1.2795000000000001</v>
      </c>
    </row>
    <row r="487" spans="2:15" x14ac:dyDescent="0.25">
      <c r="B487" t="s">
        <v>1672</v>
      </c>
      <c r="C487" t="s">
        <v>102</v>
      </c>
      <c r="D487">
        <v>0</v>
      </c>
      <c r="E487">
        <v>3.3000999999999999E-4</v>
      </c>
      <c r="F487">
        <v>0.01</v>
      </c>
      <c r="G487" t="s">
        <v>24</v>
      </c>
      <c r="H487" t="s">
        <v>22</v>
      </c>
      <c r="I487">
        <v>0.02</v>
      </c>
      <c r="J487">
        <v>4.5010000000000001E-2</v>
      </c>
      <c r="K487" t="s">
        <v>21</v>
      </c>
      <c r="L487">
        <v>5773.6</v>
      </c>
      <c r="M487">
        <v>0.16308</v>
      </c>
      <c r="N487">
        <v>5773.6</v>
      </c>
      <c r="O487">
        <v>0.12795999999999999</v>
      </c>
    </row>
    <row r="488" spans="2:15" x14ac:dyDescent="0.25">
      <c r="B488" t="s">
        <v>1673</v>
      </c>
      <c r="C488" t="s">
        <v>102</v>
      </c>
      <c r="D488">
        <v>0</v>
      </c>
      <c r="E488">
        <v>3.3000999999999999E-4</v>
      </c>
      <c r="F488">
        <v>9.9999999999999992E-2</v>
      </c>
      <c r="G488" t="s">
        <v>24</v>
      </c>
      <c r="H488" t="s">
        <v>22</v>
      </c>
      <c r="I488">
        <v>0.02</v>
      </c>
      <c r="J488">
        <v>4.5010000000000001E-2</v>
      </c>
      <c r="K488" t="s">
        <v>21</v>
      </c>
      <c r="L488">
        <v>57736</v>
      </c>
      <c r="M488">
        <v>2.6846999999999999E-2</v>
      </c>
      <c r="N488">
        <v>57736</v>
      </c>
      <c r="O488">
        <v>1.2796E-2</v>
      </c>
    </row>
    <row r="489" spans="2:15" x14ac:dyDescent="0.25">
      <c r="B489" t="s">
        <v>1674</v>
      </c>
      <c r="C489" t="s">
        <v>102</v>
      </c>
      <c r="D489">
        <v>0</v>
      </c>
      <c r="E489">
        <v>3.3000999999999999E-4</v>
      </c>
      <c r="F489">
        <v>1</v>
      </c>
      <c r="G489" t="s">
        <v>24</v>
      </c>
      <c r="H489" t="s">
        <v>22</v>
      </c>
      <c r="I489">
        <v>0.02</v>
      </c>
      <c r="J489">
        <v>4.5010000000000001E-2</v>
      </c>
      <c r="K489" t="s">
        <v>21</v>
      </c>
      <c r="L489">
        <v>577360</v>
      </c>
      <c r="M489">
        <v>6.8997999999999993E-3</v>
      </c>
      <c r="N489">
        <v>577360</v>
      </c>
      <c r="O489">
        <v>1.2794E-3</v>
      </c>
    </row>
    <row r="490" spans="2:15" x14ac:dyDescent="0.25">
      <c r="B490" t="s">
        <v>1675</v>
      </c>
      <c r="C490" t="s">
        <v>102</v>
      </c>
      <c r="D490">
        <v>0</v>
      </c>
      <c r="E490">
        <v>3.3000999999999999E-4</v>
      </c>
      <c r="F490">
        <v>10</v>
      </c>
      <c r="G490" t="s">
        <v>24</v>
      </c>
      <c r="H490" t="s">
        <v>22</v>
      </c>
      <c r="I490">
        <v>0.02</v>
      </c>
      <c r="J490">
        <v>4.5010000000000001E-2</v>
      </c>
      <c r="K490" t="s">
        <v>21</v>
      </c>
      <c r="L490">
        <v>5773600</v>
      </c>
      <c r="M490">
        <v>2.3793999999999998E-3</v>
      </c>
      <c r="N490">
        <v>5773600</v>
      </c>
      <c r="O490">
        <v>1.2995000000000001E-4</v>
      </c>
    </row>
    <row r="491" spans="2:15" x14ac:dyDescent="0.25">
      <c r="B491" t="s">
        <v>1196</v>
      </c>
      <c r="C491" t="s">
        <v>102</v>
      </c>
      <c r="D491">
        <v>0</v>
      </c>
      <c r="E491">
        <v>3.3000999999999999E-4</v>
      </c>
      <c r="F491">
        <v>1E-8</v>
      </c>
      <c r="G491" t="s">
        <v>24</v>
      </c>
      <c r="H491" t="s">
        <v>22</v>
      </c>
      <c r="I491">
        <v>4.4999999999999998E-2</v>
      </c>
      <c r="J491">
        <v>1.0000100000000001</v>
      </c>
      <c r="K491" t="s">
        <v>21</v>
      </c>
      <c r="L491">
        <v>0.14000000000000001</v>
      </c>
      <c r="M491">
        <v>1400</v>
      </c>
      <c r="N491">
        <v>0.11584999999999999</v>
      </c>
      <c r="O491">
        <v>1442.9</v>
      </c>
    </row>
    <row r="492" spans="2:15" x14ac:dyDescent="0.25">
      <c r="B492" t="s">
        <v>1197</v>
      </c>
      <c r="C492" t="s">
        <v>102</v>
      </c>
      <c r="D492">
        <v>0</v>
      </c>
      <c r="E492">
        <v>3.3000999999999999E-4</v>
      </c>
      <c r="F492">
        <v>9.9999999999999995E-8</v>
      </c>
      <c r="G492" t="s">
        <v>24</v>
      </c>
      <c r="H492" t="s">
        <v>22</v>
      </c>
      <c r="I492">
        <v>4.4999999999999998E-2</v>
      </c>
      <c r="J492">
        <v>1.0000100000000001</v>
      </c>
      <c r="K492" t="s">
        <v>21</v>
      </c>
      <c r="L492">
        <v>0.14000000000000001</v>
      </c>
      <c r="M492">
        <v>1400</v>
      </c>
      <c r="N492">
        <v>0.12669</v>
      </c>
      <c r="O492">
        <v>1418.5</v>
      </c>
    </row>
    <row r="493" spans="2:15" x14ac:dyDescent="0.25">
      <c r="B493" t="s">
        <v>1198</v>
      </c>
      <c r="C493" t="s">
        <v>102</v>
      </c>
      <c r="D493">
        <v>0</v>
      </c>
      <c r="E493">
        <v>3.3000999999999999E-4</v>
      </c>
      <c r="F493">
        <v>9.9999999999999995E-7</v>
      </c>
      <c r="G493" t="s">
        <v>24</v>
      </c>
      <c r="H493" t="s">
        <v>22</v>
      </c>
      <c r="I493">
        <v>4.4999999999999998E-2</v>
      </c>
      <c r="J493">
        <v>1.0000100000000001</v>
      </c>
      <c r="K493" t="s">
        <v>21</v>
      </c>
      <c r="L493">
        <v>0.57669999999999999</v>
      </c>
      <c r="M493">
        <v>759.64</v>
      </c>
      <c r="N493">
        <v>0.57646999999999993</v>
      </c>
      <c r="O493">
        <v>758.92</v>
      </c>
    </row>
    <row r="494" spans="2:15" x14ac:dyDescent="0.25">
      <c r="B494" t="s">
        <v>1676</v>
      </c>
      <c r="C494" t="s">
        <v>102</v>
      </c>
      <c r="D494">
        <v>0</v>
      </c>
      <c r="E494">
        <v>3.3000999999999999E-4</v>
      </c>
      <c r="F494">
        <v>9.9999999999999991E-6</v>
      </c>
      <c r="G494" t="s">
        <v>24</v>
      </c>
      <c r="H494" t="s">
        <v>22</v>
      </c>
      <c r="I494">
        <v>4.4999999999999998E-2</v>
      </c>
      <c r="J494">
        <v>1.0000100000000001</v>
      </c>
      <c r="K494" t="s">
        <v>21</v>
      </c>
      <c r="L494">
        <v>5.7730999999999995</v>
      </c>
      <c r="M494">
        <v>93.963999999999999</v>
      </c>
      <c r="N494">
        <v>5.7729999999999997</v>
      </c>
      <c r="O494">
        <v>93.42</v>
      </c>
    </row>
    <row r="495" spans="2:15" x14ac:dyDescent="0.25">
      <c r="B495" t="s">
        <v>1677</v>
      </c>
      <c r="C495" t="s">
        <v>102</v>
      </c>
      <c r="D495">
        <v>0</v>
      </c>
      <c r="E495">
        <v>3.3000999999999999E-4</v>
      </c>
      <c r="F495">
        <v>9.9999999999999991E-5</v>
      </c>
      <c r="G495" t="s">
        <v>24</v>
      </c>
      <c r="H495" t="s">
        <v>22</v>
      </c>
      <c r="I495">
        <v>4.4999999999999998E-2</v>
      </c>
      <c r="J495">
        <v>1.0000100000000001</v>
      </c>
      <c r="K495" t="s">
        <v>21</v>
      </c>
      <c r="L495">
        <v>57.735999999999997</v>
      </c>
      <c r="M495">
        <v>9.5874999999999986</v>
      </c>
      <c r="N495">
        <v>57.734999999999999</v>
      </c>
      <c r="O495">
        <v>9.3679000000000006</v>
      </c>
    </row>
    <row r="496" spans="2:15" x14ac:dyDescent="0.25">
      <c r="B496" t="s">
        <v>1678</v>
      </c>
      <c r="C496" t="s">
        <v>102</v>
      </c>
      <c r="D496">
        <v>0</v>
      </c>
      <c r="E496">
        <v>3.3000999999999999E-4</v>
      </c>
      <c r="F496">
        <v>1E-3</v>
      </c>
      <c r="G496" t="s">
        <v>24</v>
      </c>
      <c r="H496" t="s">
        <v>22</v>
      </c>
      <c r="I496">
        <v>4.4999999999999998E-2</v>
      </c>
      <c r="J496">
        <v>1.0000100000000001</v>
      </c>
      <c r="K496" t="s">
        <v>21</v>
      </c>
      <c r="L496">
        <v>577.36</v>
      </c>
      <c r="M496">
        <v>1.0246</v>
      </c>
      <c r="N496">
        <v>577.36</v>
      </c>
      <c r="O496">
        <v>0.93681999999999999</v>
      </c>
    </row>
    <row r="497" spans="2:15" x14ac:dyDescent="0.25">
      <c r="B497" t="s">
        <v>1679</v>
      </c>
      <c r="C497" t="s">
        <v>102</v>
      </c>
      <c r="D497">
        <v>0</v>
      </c>
      <c r="E497">
        <v>3.3000999999999999E-4</v>
      </c>
      <c r="F497">
        <v>0.01</v>
      </c>
      <c r="G497" t="s">
        <v>24</v>
      </c>
      <c r="H497" t="s">
        <v>22</v>
      </c>
      <c r="I497">
        <v>4.4999999999999998E-2</v>
      </c>
      <c r="J497">
        <v>1.0000100000000001</v>
      </c>
      <c r="K497" t="s">
        <v>21</v>
      </c>
      <c r="L497">
        <v>5773.6</v>
      </c>
      <c r="M497">
        <v>0.12881000000000001</v>
      </c>
      <c r="N497">
        <v>5773.6</v>
      </c>
      <c r="O497">
        <v>9.3682000000000001E-2</v>
      </c>
    </row>
    <row r="498" spans="2:15" x14ac:dyDescent="0.25">
      <c r="B498" t="s">
        <v>1680</v>
      </c>
      <c r="C498" t="s">
        <v>102</v>
      </c>
      <c r="D498">
        <v>0</v>
      </c>
      <c r="E498">
        <v>3.3000999999999999E-4</v>
      </c>
      <c r="F498">
        <v>9.9999999999999992E-2</v>
      </c>
      <c r="G498" t="s">
        <v>24</v>
      </c>
      <c r="H498" t="s">
        <v>22</v>
      </c>
      <c r="I498">
        <v>4.4999999999999998E-2</v>
      </c>
      <c r="J498">
        <v>1.0000100000000001</v>
      </c>
      <c r="K498" t="s">
        <v>21</v>
      </c>
      <c r="L498">
        <v>57736</v>
      </c>
      <c r="M498">
        <v>2.342E-2</v>
      </c>
      <c r="N498">
        <v>57736</v>
      </c>
      <c r="O498">
        <v>9.3682000000000001E-3</v>
      </c>
    </row>
    <row r="499" spans="2:15" x14ac:dyDescent="0.25">
      <c r="B499" t="s">
        <v>1681</v>
      </c>
      <c r="C499" t="s">
        <v>102</v>
      </c>
      <c r="D499">
        <v>0</v>
      </c>
      <c r="E499">
        <v>3.3000999999999999E-4</v>
      </c>
      <c r="F499">
        <v>1</v>
      </c>
      <c r="G499" t="s">
        <v>24</v>
      </c>
      <c r="H499" t="s">
        <v>22</v>
      </c>
      <c r="I499">
        <v>4.4999999999999998E-2</v>
      </c>
      <c r="J499">
        <v>1.0000100000000001</v>
      </c>
      <c r="K499" t="s">
        <v>21</v>
      </c>
      <c r="L499">
        <v>577360</v>
      </c>
      <c r="M499">
        <v>6.5572E-3</v>
      </c>
      <c r="N499">
        <v>577360</v>
      </c>
      <c r="O499">
        <v>9.3674000000000003E-4</v>
      </c>
    </row>
    <row r="500" spans="2:15" x14ac:dyDescent="0.25">
      <c r="B500" t="s">
        <v>1682</v>
      </c>
      <c r="C500" t="s">
        <v>102</v>
      </c>
      <c r="D500">
        <v>0</v>
      </c>
      <c r="E500">
        <v>3.3000999999999999E-4</v>
      </c>
      <c r="F500">
        <v>10</v>
      </c>
      <c r="G500" t="s">
        <v>24</v>
      </c>
      <c r="H500" t="s">
        <v>22</v>
      </c>
      <c r="I500">
        <v>4.4999999999999998E-2</v>
      </c>
      <c r="J500">
        <v>1.0000100000000001</v>
      </c>
      <c r="K500" t="s">
        <v>21</v>
      </c>
      <c r="L500">
        <v>5773600</v>
      </c>
      <c r="M500">
        <v>2.3422E-3</v>
      </c>
      <c r="N500">
        <v>5773600</v>
      </c>
      <c r="O500">
        <v>9.5916999999999997E-5</v>
      </c>
    </row>
    <row r="501" spans="2:15" x14ac:dyDescent="0.25">
      <c r="B501" t="s">
        <v>1683</v>
      </c>
      <c r="C501" t="s">
        <v>102</v>
      </c>
      <c r="D501">
        <v>0</v>
      </c>
      <c r="E501">
        <v>3.3000999999999999E-4</v>
      </c>
      <c r="F501">
        <v>1E-8</v>
      </c>
      <c r="G501" t="s">
        <v>24</v>
      </c>
      <c r="H501" t="s">
        <v>22</v>
      </c>
      <c r="I501">
        <v>1</v>
      </c>
      <c r="J501">
        <v>5.01</v>
      </c>
      <c r="K501" t="s">
        <v>21</v>
      </c>
      <c r="L501">
        <v>0.18</v>
      </c>
      <c r="M501">
        <v>3500</v>
      </c>
      <c r="N501">
        <v>0.17344000000000001</v>
      </c>
      <c r="O501">
        <v>3463.7000000000003</v>
      </c>
    </row>
    <row r="502" spans="2:15" x14ac:dyDescent="0.25">
      <c r="B502" t="s">
        <v>1684</v>
      </c>
      <c r="C502" t="s">
        <v>102</v>
      </c>
      <c r="D502">
        <v>0</v>
      </c>
      <c r="E502">
        <v>3.3000999999999999E-4</v>
      </c>
      <c r="F502">
        <v>9.9999999999999995E-8</v>
      </c>
      <c r="G502" t="s">
        <v>24</v>
      </c>
      <c r="H502" t="s">
        <v>22</v>
      </c>
      <c r="I502">
        <v>1</v>
      </c>
      <c r="J502">
        <v>5.01</v>
      </c>
      <c r="K502" t="s">
        <v>21</v>
      </c>
      <c r="L502">
        <v>0.18</v>
      </c>
      <c r="M502">
        <v>3500</v>
      </c>
      <c r="N502">
        <v>0.17984</v>
      </c>
      <c r="O502">
        <v>3448.1</v>
      </c>
    </row>
    <row r="503" spans="2:15" x14ac:dyDescent="0.25">
      <c r="B503" t="s">
        <v>1685</v>
      </c>
      <c r="C503" t="s">
        <v>102</v>
      </c>
      <c r="D503">
        <v>0</v>
      </c>
      <c r="E503">
        <v>3.3000999999999999E-4</v>
      </c>
      <c r="F503">
        <v>9.9999999999999995E-7</v>
      </c>
      <c r="G503" t="s">
        <v>24</v>
      </c>
      <c r="H503" t="s">
        <v>22</v>
      </c>
      <c r="I503">
        <v>1</v>
      </c>
      <c r="J503">
        <v>5.01</v>
      </c>
      <c r="K503" t="s">
        <v>21</v>
      </c>
      <c r="L503">
        <v>0.56230999999999998</v>
      </c>
      <c r="M503">
        <v>2652.9</v>
      </c>
      <c r="N503">
        <v>0.56206999999999996</v>
      </c>
      <c r="O503">
        <v>2652.7999999999997</v>
      </c>
    </row>
    <row r="504" spans="2:15" x14ac:dyDescent="0.25">
      <c r="B504" t="s">
        <v>1686</v>
      </c>
      <c r="C504" t="s">
        <v>102</v>
      </c>
      <c r="D504">
        <v>0</v>
      </c>
      <c r="E504">
        <v>3.3000999999999999E-4</v>
      </c>
      <c r="F504">
        <v>9.9999999999999991E-6</v>
      </c>
      <c r="G504" t="s">
        <v>24</v>
      </c>
      <c r="H504" t="s">
        <v>22</v>
      </c>
      <c r="I504">
        <v>1</v>
      </c>
      <c r="J504">
        <v>5.01</v>
      </c>
      <c r="K504" t="s">
        <v>21</v>
      </c>
      <c r="L504">
        <v>5.7664999999999997</v>
      </c>
      <c r="M504">
        <v>471.27</v>
      </c>
      <c r="N504">
        <v>5.7664</v>
      </c>
      <c r="O504">
        <v>470.74</v>
      </c>
    </row>
    <row r="505" spans="2:15" x14ac:dyDescent="0.25">
      <c r="B505" t="s">
        <v>1687</v>
      </c>
      <c r="C505" t="s">
        <v>102</v>
      </c>
      <c r="D505">
        <v>0</v>
      </c>
      <c r="E505">
        <v>3.3000999999999999E-4</v>
      </c>
      <c r="F505">
        <v>9.9999999999999991E-5</v>
      </c>
      <c r="G505" t="s">
        <v>24</v>
      </c>
      <c r="H505" t="s">
        <v>22</v>
      </c>
      <c r="I505">
        <v>1</v>
      </c>
      <c r="J505">
        <v>5.01</v>
      </c>
      <c r="K505" t="s">
        <v>21</v>
      </c>
      <c r="L505">
        <v>57.734999999999999</v>
      </c>
      <c r="M505">
        <v>47.917999999999999</v>
      </c>
      <c r="N505">
        <v>57.734999999999999</v>
      </c>
      <c r="O505">
        <v>47.698999999999998</v>
      </c>
    </row>
    <row r="506" spans="2:15" x14ac:dyDescent="0.25">
      <c r="B506" t="s">
        <v>1688</v>
      </c>
      <c r="C506" t="s">
        <v>102</v>
      </c>
      <c r="D506">
        <v>0</v>
      </c>
      <c r="E506">
        <v>3.3000999999999999E-4</v>
      </c>
      <c r="F506">
        <v>1E-3</v>
      </c>
      <c r="G506" t="s">
        <v>24</v>
      </c>
      <c r="H506" t="s">
        <v>22</v>
      </c>
      <c r="I506">
        <v>1</v>
      </c>
      <c r="J506">
        <v>5.01</v>
      </c>
      <c r="K506" t="s">
        <v>21</v>
      </c>
      <c r="L506">
        <v>577.36</v>
      </c>
      <c r="M506">
        <v>4.8582999999999998</v>
      </c>
      <c r="N506">
        <v>577.35</v>
      </c>
      <c r="O506">
        <v>4.7705000000000002</v>
      </c>
    </row>
    <row r="507" spans="2:15" x14ac:dyDescent="0.25">
      <c r="B507" t="s">
        <v>1689</v>
      </c>
      <c r="C507" t="s">
        <v>102</v>
      </c>
      <c r="D507">
        <v>0</v>
      </c>
      <c r="E507">
        <v>3.3000999999999999E-4</v>
      </c>
      <c r="F507">
        <v>0.01</v>
      </c>
      <c r="G507" t="s">
        <v>24</v>
      </c>
      <c r="H507" t="s">
        <v>22</v>
      </c>
      <c r="I507">
        <v>1</v>
      </c>
      <c r="J507">
        <v>5.01</v>
      </c>
      <c r="K507" t="s">
        <v>21</v>
      </c>
      <c r="L507">
        <v>5773.6</v>
      </c>
      <c r="M507">
        <v>0.51218000000000008</v>
      </c>
      <c r="N507">
        <v>5773.6</v>
      </c>
      <c r="O507">
        <v>0.47704999999999997</v>
      </c>
    </row>
    <row r="508" spans="2:15" x14ac:dyDescent="0.25">
      <c r="B508" t="s">
        <v>1690</v>
      </c>
      <c r="C508" t="s">
        <v>102</v>
      </c>
      <c r="D508">
        <v>0</v>
      </c>
      <c r="E508">
        <v>3.3000999999999999E-4</v>
      </c>
      <c r="F508">
        <v>9.9999999999999992E-2</v>
      </c>
      <c r="G508" t="s">
        <v>24</v>
      </c>
      <c r="H508" t="s">
        <v>22</v>
      </c>
      <c r="I508">
        <v>1</v>
      </c>
      <c r="J508">
        <v>5.01</v>
      </c>
      <c r="K508" t="s">
        <v>21</v>
      </c>
      <c r="L508">
        <v>57736</v>
      </c>
      <c r="M508">
        <v>6.1755999999999998E-2</v>
      </c>
      <c r="N508">
        <v>57736</v>
      </c>
      <c r="O508">
        <v>4.7705000000000004E-2</v>
      </c>
    </row>
    <row r="509" spans="2:15" x14ac:dyDescent="0.25">
      <c r="B509" t="s">
        <v>1691</v>
      </c>
      <c r="C509" t="s">
        <v>102</v>
      </c>
      <c r="D509">
        <v>0</v>
      </c>
      <c r="E509">
        <v>3.3000999999999999E-4</v>
      </c>
      <c r="F509">
        <v>1</v>
      </c>
      <c r="G509" t="s">
        <v>24</v>
      </c>
      <c r="H509" t="s">
        <v>22</v>
      </c>
      <c r="I509">
        <v>1</v>
      </c>
      <c r="J509">
        <v>5.01</v>
      </c>
      <c r="K509" t="s">
        <v>21</v>
      </c>
      <c r="L509">
        <v>577360</v>
      </c>
      <c r="M509">
        <v>1.0391000000000001E-2</v>
      </c>
      <c r="N509">
        <v>577360</v>
      </c>
      <c r="O509">
        <v>4.7703000000000008E-3</v>
      </c>
    </row>
    <row r="510" spans="2:15" x14ac:dyDescent="0.25">
      <c r="B510" t="s">
        <v>1692</v>
      </c>
      <c r="C510" t="s">
        <v>102</v>
      </c>
      <c r="D510">
        <v>0</v>
      </c>
      <c r="E510">
        <v>3.3000999999999999E-4</v>
      </c>
      <c r="F510">
        <v>10</v>
      </c>
      <c r="G510" t="s">
        <v>24</v>
      </c>
      <c r="H510" t="s">
        <v>22</v>
      </c>
      <c r="I510">
        <v>1</v>
      </c>
      <c r="J510">
        <v>5.01</v>
      </c>
      <c r="K510" t="s">
        <v>21</v>
      </c>
      <c r="L510">
        <v>5773600</v>
      </c>
      <c r="M510">
        <v>2.7258999999999999E-3</v>
      </c>
      <c r="N510">
        <v>5773600</v>
      </c>
      <c r="O510">
        <v>4.7648999999999999E-4</v>
      </c>
    </row>
    <row r="511" spans="2:15" x14ac:dyDescent="0.25">
      <c r="B511" t="s">
        <v>1693</v>
      </c>
      <c r="C511" t="s">
        <v>102</v>
      </c>
      <c r="D511">
        <v>0</v>
      </c>
      <c r="E511">
        <v>3.3000999999999999E-4</v>
      </c>
      <c r="F511">
        <v>1E-8</v>
      </c>
      <c r="G511" t="s">
        <v>24</v>
      </c>
      <c r="H511" t="s">
        <v>22</v>
      </c>
      <c r="I511">
        <v>5</v>
      </c>
      <c r="J511">
        <v>10.01</v>
      </c>
      <c r="K511" t="s">
        <v>21</v>
      </c>
      <c r="L511">
        <v>0.25</v>
      </c>
      <c r="M511">
        <v>9200</v>
      </c>
      <c r="N511">
        <v>0.23105999999999999</v>
      </c>
      <c r="O511">
        <v>9237.4</v>
      </c>
    </row>
    <row r="512" spans="2:15" x14ac:dyDescent="0.25">
      <c r="B512" t="s">
        <v>1694</v>
      </c>
      <c r="C512" t="s">
        <v>102</v>
      </c>
      <c r="D512">
        <v>0</v>
      </c>
      <c r="E512">
        <v>3.3000999999999999E-4</v>
      </c>
      <c r="F512">
        <v>9.9999999999999995E-8</v>
      </c>
      <c r="G512" t="s">
        <v>24</v>
      </c>
      <c r="H512" t="s">
        <v>22</v>
      </c>
      <c r="I512">
        <v>5</v>
      </c>
      <c r="J512">
        <v>10.01</v>
      </c>
      <c r="K512" t="s">
        <v>21</v>
      </c>
      <c r="L512">
        <v>0.25</v>
      </c>
      <c r="M512">
        <v>9200</v>
      </c>
      <c r="N512">
        <v>0.23463000000000001</v>
      </c>
      <c r="O512">
        <v>9228.1</v>
      </c>
    </row>
    <row r="513" spans="2:15" x14ac:dyDescent="0.25">
      <c r="B513" t="s">
        <v>1695</v>
      </c>
      <c r="C513" t="s">
        <v>102</v>
      </c>
      <c r="D513">
        <v>0</v>
      </c>
      <c r="E513">
        <v>3.3000999999999999E-4</v>
      </c>
      <c r="F513">
        <v>9.9999999999999995E-7</v>
      </c>
      <c r="G513" t="s">
        <v>24</v>
      </c>
      <c r="H513" t="s">
        <v>22</v>
      </c>
      <c r="I513">
        <v>5</v>
      </c>
      <c r="J513">
        <v>10.01</v>
      </c>
      <c r="K513" t="s">
        <v>21</v>
      </c>
      <c r="L513">
        <v>0.51629999999999998</v>
      </c>
      <c r="M513">
        <v>8526.7000000000007</v>
      </c>
      <c r="N513">
        <v>0.51576</v>
      </c>
      <c r="O513">
        <v>8527.5</v>
      </c>
    </row>
    <row r="514" spans="2:15" x14ac:dyDescent="0.25">
      <c r="B514" t="s">
        <v>1696</v>
      </c>
      <c r="C514" t="s">
        <v>102</v>
      </c>
      <c r="D514">
        <v>0</v>
      </c>
      <c r="E514">
        <v>3.3000999999999999E-4</v>
      </c>
      <c r="F514">
        <v>9.9999999999999991E-6</v>
      </c>
      <c r="G514" t="s">
        <v>24</v>
      </c>
      <c r="H514" t="s">
        <v>22</v>
      </c>
      <c r="I514">
        <v>5</v>
      </c>
      <c r="J514">
        <v>10.01</v>
      </c>
      <c r="K514" t="s">
        <v>21</v>
      </c>
      <c r="L514">
        <v>5.7138999999999998</v>
      </c>
      <c r="M514">
        <v>2807.7000000000003</v>
      </c>
      <c r="N514">
        <v>5.7136999999999993</v>
      </c>
      <c r="O514">
        <v>2806.7999999999997</v>
      </c>
    </row>
    <row r="515" spans="2:15" x14ac:dyDescent="0.25">
      <c r="B515" t="s">
        <v>1697</v>
      </c>
      <c r="C515" t="s">
        <v>102</v>
      </c>
      <c r="D515">
        <v>0</v>
      </c>
      <c r="E515">
        <v>3.3000999999999999E-4</v>
      </c>
      <c r="F515">
        <v>9.9999999999999991E-5</v>
      </c>
      <c r="G515" t="s">
        <v>24</v>
      </c>
      <c r="H515" t="s">
        <v>22</v>
      </c>
      <c r="I515">
        <v>5</v>
      </c>
      <c r="J515">
        <v>10.01</v>
      </c>
      <c r="K515" t="s">
        <v>21</v>
      </c>
      <c r="L515">
        <v>57.728999999999999</v>
      </c>
      <c r="M515">
        <v>302.48</v>
      </c>
      <c r="N515">
        <v>57.728999999999999</v>
      </c>
      <c r="O515">
        <v>302.01</v>
      </c>
    </row>
    <row r="516" spans="2:15" x14ac:dyDescent="0.25">
      <c r="B516" t="s">
        <v>1698</v>
      </c>
      <c r="C516" t="s">
        <v>102</v>
      </c>
      <c r="D516">
        <v>0</v>
      </c>
      <c r="E516">
        <v>3.3000999999999999E-4</v>
      </c>
      <c r="F516">
        <v>1E-3</v>
      </c>
      <c r="G516" t="s">
        <v>24</v>
      </c>
      <c r="H516" t="s">
        <v>22</v>
      </c>
      <c r="I516">
        <v>5</v>
      </c>
      <c r="J516">
        <v>10.01</v>
      </c>
      <c r="K516" t="s">
        <v>21</v>
      </c>
      <c r="L516">
        <v>577.35</v>
      </c>
      <c r="M516">
        <v>30.412999999999997</v>
      </c>
      <c r="N516">
        <v>577.35</v>
      </c>
      <c r="O516">
        <v>30.226000000000003</v>
      </c>
    </row>
    <row r="517" spans="2:15" x14ac:dyDescent="0.25">
      <c r="B517" t="s">
        <v>1699</v>
      </c>
      <c r="C517" t="s">
        <v>102</v>
      </c>
      <c r="D517">
        <v>0</v>
      </c>
      <c r="E517">
        <v>3.3000999999999999E-4</v>
      </c>
      <c r="F517">
        <v>0.01</v>
      </c>
      <c r="G517" t="s">
        <v>24</v>
      </c>
      <c r="H517" t="s">
        <v>22</v>
      </c>
      <c r="I517">
        <v>5</v>
      </c>
      <c r="J517">
        <v>10.01</v>
      </c>
      <c r="K517" t="s">
        <v>21</v>
      </c>
      <c r="L517">
        <v>5773.6</v>
      </c>
      <c r="M517">
        <v>3.0976000000000004</v>
      </c>
      <c r="N517">
        <v>5773.5</v>
      </c>
      <c r="O517">
        <v>3.0226000000000002</v>
      </c>
    </row>
    <row r="518" spans="2:15" x14ac:dyDescent="0.25">
      <c r="B518" t="s">
        <v>1700</v>
      </c>
      <c r="C518" t="s">
        <v>102</v>
      </c>
      <c r="D518">
        <v>0</v>
      </c>
      <c r="E518">
        <v>3.3000999999999999E-4</v>
      </c>
      <c r="F518">
        <v>9.9999999999999992E-2</v>
      </c>
      <c r="G518" t="s">
        <v>24</v>
      </c>
      <c r="H518" t="s">
        <v>22</v>
      </c>
      <c r="I518">
        <v>5</v>
      </c>
      <c r="J518">
        <v>10.01</v>
      </c>
      <c r="K518" t="s">
        <v>21</v>
      </c>
      <c r="L518">
        <v>57736</v>
      </c>
      <c r="M518">
        <v>0.33224000000000004</v>
      </c>
      <c r="N518">
        <v>57736</v>
      </c>
      <c r="O518">
        <v>0.30226000000000003</v>
      </c>
    </row>
    <row r="519" spans="2:15" x14ac:dyDescent="0.25">
      <c r="B519" t="s">
        <v>1701</v>
      </c>
      <c r="C519" t="s">
        <v>102</v>
      </c>
      <c r="D519">
        <v>0</v>
      </c>
      <c r="E519">
        <v>3.3000999999999999E-4</v>
      </c>
      <c r="F519">
        <v>1</v>
      </c>
      <c r="G519" t="s">
        <v>24</v>
      </c>
      <c r="H519" t="s">
        <v>22</v>
      </c>
      <c r="I519">
        <v>5</v>
      </c>
      <c r="J519">
        <v>10.01</v>
      </c>
      <c r="K519" t="s">
        <v>21</v>
      </c>
      <c r="L519">
        <v>577360</v>
      </c>
      <c r="M519">
        <v>4.2219999999999994E-2</v>
      </c>
      <c r="N519">
        <v>577360</v>
      </c>
      <c r="O519">
        <v>3.0226000000000003E-2</v>
      </c>
    </row>
    <row r="520" spans="2:15" x14ac:dyDescent="0.25">
      <c r="B520" t="s">
        <v>1702</v>
      </c>
      <c r="C520" t="s">
        <v>102</v>
      </c>
      <c r="D520">
        <v>0</v>
      </c>
      <c r="E520">
        <v>3.3000999999999999E-4</v>
      </c>
      <c r="F520">
        <v>10</v>
      </c>
      <c r="G520" t="s">
        <v>24</v>
      </c>
      <c r="H520" t="s">
        <v>22</v>
      </c>
      <c r="I520">
        <v>5</v>
      </c>
      <c r="J520">
        <v>10.01</v>
      </c>
      <c r="K520" t="s">
        <v>21</v>
      </c>
      <c r="L520">
        <v>5773600</v>
      </c>
      <c r="M520">
        <v>7.818799999999999E-3</v>
      </c>
      <c r="N520">
        <v>5773600</v>
      </c>
      <c r="O520">
        <v>3.0228999999999998E-3</v>
      </c>
    </row>
    <row r="521" spans="2:15" x14ac:dyDescent="0.25">
      <c r="B521" t="s">
        <v>1703</v>
      </c>
      <c r="C521" t="s">
        <v>102</v>
      </c>
      <c r="D521">
        <v>0</v>
      </c>
      <c r="E521">
        <v>3.3000999999999999E-4</v>
      </c>
      <c r="F521">
        <v>1E-8</v>
      </c>
      <c r="G521" t="s">
        <v>24</v>
      </c>
      <c r="H521" t="s">
        <v>22</v>
      </c>
      <c r="I521">
        <v>10</v>
      </c>
      <c r="J521">
        <v>30</v>
      </c>
      <c r="K521" t="s">
        <v>21</v>
      </c>
      <c r="L521">
        <v>0.62</v>
      </c>
      <c r="M521">
        <v>18000</v>
      </c>
      <c r="N521">
        <v>0.46198</v>
      </c>
      <c r="O521">
        <v>18475</v>
      </c>
    </row>
    <row r="522" spans="2:15" x14ac:dyDescent="0.25">
      <c r="B522" t="s">
        <v>1704</v>
      </c>
      <c r="C522" t="s">
        <v>102</v>
      </c>
      <c r="D522">
        <v>0</v>
      </c>
      <c r="E522">
        <v>3.3000999999999999E-4</v>
      </c>
      <c r="F522">
        <v>9.9999999999999995E-8</v>
      </c>
      <c r="G522" t="s">
        <v>24</v>
      </c>
      <c r="H522" t="s">
        <v>22</v>
      </c>
      <c r="I522">
        <v>10</v>
      </c>
      <c r="J522">
        <v>30</v>
      </c>
      <c r="K522" t="s">
        <v>21</v>
      </c>
      <c r="L522">
        <v>0.62</v>
      </c>
      <c r="M522">
        <v>18000</v>
      </c>
      <c r="N522">
        <v>0.46389000000000002</v>
      </c>
      <c r="O522">
        <v>18470</v>
      </c>
    </row>
    <row r="523" spans="2:15" x14ac:dyDescent="0.25">
      <c r="B523" t="s">
        <v>1705</v>
      </c>
      <c r="C523" t="s">
        <v>102</v>
      </c>
      <c r="D523">
        <v>0</v>
      </c>
      <c r="E523">
        <v>3.3000999999999999E-4</v>
      </c>
      <c r="F523">
        <v>9.9999999999999995E-7</v>
      </c>
      <c r="G523" t="s">
        <v>24</v>
      </c>
      <c r="H523" t="s">
        <v>22</v>
      </c>
      <c r="I523">
        <v>10</v>
      </c>
      <c r="J523">
        <v>30</v>
      </c>
      <c r="K523" t="s">
        <v>21</v>
      </c>
      <c r="L523">
        <v>0.62979999999999992</v>
      </c>
      <c r="M523">
        <v>18044</v>
      </c>
      <c r="N523">
        <v>0.62957999999999992</v>
      </c>
      <c r="O523">
        <v>18044</v>
      </c>
    </row>
    <row r="524" spans="2:15" x14ac:dyDescent="0.25">
      <c r="B524" t="s">
        <v>1706</v>
      </c>
      <c r="C524" t="s">
        <v>102</v>
      </c>
      <c r="D524">
        <v>0</v>
      </c>
      <c r="E524">
        <v>3.3000999999999999E-4</v>
      </c>
      <c r="F524">
        <v>9.9999999999999991E-6</v>
      </c>
      <c r="G524" t="s">
        <v>24</v>
      </c>
      <c r="H524" t="s">
        <v>22</v>
      </c>
      <c r="I524">
        <v>10</v>
      </c>
      <c r="J524">
        <v>30</v>
      </c>
      <c r="K524" t="s">
        <v>21</v>
      </c>
      <c r="L524">
        <v>5.5819999999999999</v>
      </c>
      <c r="M524">
        <v>9564.6</v>
      </c>
      <c r="N524">
        <v>5.5817999999999994</v>
      </c>
      <c r="O524">
        <v>9564.1</v>
      </c>
    </row>
    <row r="525" spans="2:15" x14ac:dyDescent="0.25">
      <c r="B525" t="s">
        <v>1707</v>
      </c>
      <c r="C525" t="s">
        <v>102</v>
      </c>
      <c r="D525">
        <v>0</v>
      </c>
      <c r="E525">
        <v>3.3000999999999999E-4</v>
      </c>
      <c r="F525">
        <v>9.9999999999999991E-5</v>
      </c>
      <c r="G525" t="s">
        <v>24</v>
      </c>
      <c r="H525" t="s">
        <v>22</v>
      </c>
      <c r="I525">
        <v>10</v>
      </c>
      <c r="J525">
        <v>30</v>
      </c>
      <c r="K525" t="s">
        <v>21</v>
      </c>
      <c r="L525">
        <v>57.708999999999996</v>
      </c>
      <c r="M525">
        <v>1205.5</v>
      </c>
      <c r="N525">
        <v>57.708999999999996</v>
      </c>
      <c r="O525">
        <v>1205.0999999999999</v>
      </c>
    </row>
    <row r="526" spans="2:15" x14ac:dyDescent="0.25">
      <c r="B526" t="s">
        <v>1708</v>
      </c>
      <c r="C526" t="s">
        <v>102</v>
      </c>
      <c r="D526">
        <v>0</v>
      </c>
      <c r="E526">
        <v>3.3000999999999999E-4</v>
      </c>
      <c r="F526">
        <v>1E-3</v>
      </c>
      <c r="G526" t="s">
        <v>24</v>
      </c>
      <c r="H526" t="s">
        <v>22</v>
      </c>
      <c r="I526">
        <v>10</v>
      </c>
      <c r="J526">
        <v>30</v>
      </c>
      <c r="K526" t="s">
        <v>21</v>
      </c>
      <c r="L526">
        <v>577.35</v>
      </c>
      <c r="M526">
        <v>121.08999999999999</v>
      </c>
      <c r="N526">
        <v>577.31999999999994</v>
      </c>
      <c r="O526">
        <v>120.89999999999999</v>
      </c>
    </row>
    <row r="527" spans="2:15" x14ac:dyDescent="0.25">
      <c r="B527" t="s">
        <v>1709</v>
      </c>
      <c r="C527" t="s">
        <v>102</v>
      </c>
      <c r="D527">
        <v>0</v>
      </c>
      <c r="E527">
        <v>3.3000999999999999E-4</v>
      </c>
      <c r="F527">
        <v>0.01</v>
      </c>
      <c r="G527" t="s">
        <v>24</v>
      </c>
      <c r="H527" t="s">
        <v>22</v>
      </c>
      <c r="I527">
        <v>10</v>
      </c>
      <c r="J527">
        <v>30</v>
      </c>
      <c r="K527" t="s">
        <v>21</v>
      </c>
      <c r="L527">
        <v>5773.6</v>
      </c>
      <c r="M527">
        <v>12.164999999999999</v>
      </c>
      <c r="N527">
        <v>5773.5</v>
      </c>
      <c r="O527">
        <v>12.09</v>
      </c>
    </row>
    <row r="528" spans="2:15" x14ac:dyDescent="0.25">
      <c r="B528" t="s">
        <v>1710</v>
      </c>
      <c r="C528" t="s">
        <v>102</v>
      </c>
      <c r="D528">
        <v>0</v>
      </c>
      <c r="E528">
        <v>3.3000999999999999E-4</v>
      </c>
      <c r="F528">
        <v>9.9999999999999992E-2</v>
      </c>
      <c r="G528" t="s">
        <v>24</v>
      </c>
      <c r="H528" t="s">
        <v>22</v>
      </c>
      <c r="I528">
        <v>10</v>
      </c>
      <c r="J528">
        <v>30</v>
      </c>
      <c r="K528" t="s">
        <v>21</v>
      </c>
      <c r="L528">
        <v>57736</v>
      </c>
      <c r="M528">
        <v>1.2389999999999999</v>
      </c>
      <c r="N528">
        <v>57735</v>
      </c>
      <c r="O528">
        <v>1.2090000000000001</v>
      </c>
    </row>
    <row r="529" spans="2:15" x14ac:dyDescent="0.25">
      <c r="B529" t="s">
        <v>1711</v>
      </c>
      <c r="C529" t="s">
        <v>102</v>
      </c>
      <c r="D529">
        <v>0</v>
      </c>
      <c r="E529">
        <v>3.3000999999999999E-4</v>
      </c>
      <c r="F529">
        <v>1</v>
      </c>
      <c r="G529" t="s">
        <v>24</v>
      </c>
      <c r="H529" t="s">
        <v>22</v>
      </c>
      <c r="I529">
        <v>10</v>
      </c>
      <c r="J529">
        <v>30</v>
      </c>
      <c r="K529" t="s">
        <v>21</v>
      </c>
      <c r="L529">
        <v>577360</v>
      </c>
      <c r="M529">
        <v>0.13290000000000002</v>
      </c>
      <c r="N529">
        <v>577360</v>
      </c>
      <c r="O529">
        <v>0.12090000000000001</v>
      </c>
    </row>
    <row r="530" spans="2:15" x14ac:dyDescent="0.25">
      <c r="B530" t="s">
        <v>1712</v>
      </c>
      <c r="C530" t="s">
        <v>102</v>
      </c>
      <c r="D530">
        <v>0</v>
      </c>
      <c r="E530">
        <v>3.3000999999999999E-4</v>
      </c>
      <c r="F530">
        <v>10</v>
      </c>
      <c r="G530" t="s">
        <v>24</v>
      </c>
      <c r="H530" t="s">
        <v>22</v>
      </c>
      <c r="I530">
        <v>10</v>
      </c>
      <c r="J530">
        <v>30</v>
      </c>
      <c r="K530" t="s">
        <v>21</v>
      </c>
      <c r="L530">
        <v>5773600</v>
      </c>
      <c r="M530">
        <v>1.6888E-2</v>
      </c>
      <c r="N530">
        <v>5773600</v>
      </c>
      <c r="O530">
        <v>1.2089000000000001E-2</v>
      </c>
    </row>
    <row r="531" spans="2:15" x14ac:dyDescent="0.25">
      <c r="B531" t="s">
        <v>2265</v>
      </c>
      <c r="C531" t="s">
        <v>102</v>
      </c>
      <c r="D531">
        <v>0</v>
      </c>
      <c r="E531">
        <v>3.3000999999999999E-4</v>
      </c>
      <c r="F531">
        <v>1E-8</v>
      </c>
      <c r="G531" t="s">
        <v>24</v>
      </c>
      <c r="H531" t="s">
        <v>22</v>
      </c>
      <c r="I531">
        <v>30</v>
      </c>
      <c r="J531">
        <v>30.1</v>
      </c>
      <c r="K531" t="s">
        <v>21</v>
      </c>
      <c r="L531">
        <v>0.62</v>
      </c>
      <c r="M531">
        <v>18000</v>
      </c>
      <c r="N531">
        <v>0.46198</v>
      </c>
      <c r="O531">
        <v>18475</v>
      </c>
    </row>
    <row r="532" spans="2:15" x14ac:dyDescent="0.25">
      <c r="B532" t="s">
        <v>2266</v>
      </c>
      <c r="C532" t="s">
        <v>102</v>
      </c>
      <c r="D532">
        <v>0</v>
      </c>
      <c r="E532">
        <v>3.3000999999999999E-4</v>
      </c>
      <c r="F532">
        <v>9.9999999999999995E-8</v>
      </c>
      <c r="G532" t="s">
        <v>24</v>
      </c>
      <c r="H532" t="s">
        <v>22</v>
      </c>
      <c r="I532">
        <v>30</v>
      </c>
      <c r="J532">
        <v>30.1</v>
      </c>
      <c r="K532" t="s">
        <v>21</v>
      </c>
      <c r="L532">
        <v>0.62</v>
      </c>
      <c r="M532">
        <v>18000</v>
      </c>
      <c r="N532">
        <v>0.46389000000000002</v>
      </c>
      <c r="O532">
        <v>18470</v>
      </c>
    </row>
    <row r="533" spans="2:15" x14ac:dyDescent="0.25">
      <c r="B533" t="s">
        <v>2267</v>
      </c>
      <c r="C533" t="s">
        <v>102</v>
      </c>
      <c r="D533">
        <v>0</v>
      </c>
      <c r="E533">
        <v>3.3000999999999999E-4</v>
      </c>
      <c r="F533">
        <v>9.9999999999999995E-7</v>
      </c>
      <c r="G533" t="s">
        <v>24</v>
      </c>
      <c r="H533" t="s">
        <v>22</v>
      </c>
      <c r="I533">
        <v>30</v>
      </c>
      <c r="J533">
        <v>30.1</v>
      </c>
      <c r="K533" t="s">
        <v>21</v>
      </c>
      <c r="L533">
        <v>0.62979999999999992</v>
      </c>
      <c r="M533">
        <v>18044</v>
      </c>
      <c r="N533">
        <v>0.62957999999999992</v>
      </c>
      <c r="O533">
        <v>18044</v>
      </c>
    </row>
    <row r="534" spans="2:15" x14ac:dyDescent="0.25">
      <c r="B534" t="s">
        <v>2268</v>
      </c>
      <c r="C534" t="s">
        <v>102</v>
      </c>
      <c r="D534">
        <v>0</v>
      </c>
      <c r="E534">
        <v>3.3000999999999999E-4</v>
      </c>
      <c r="F534">
        <v>9.9999999999999991E-6</v>
      </c>
      <c r="G534" t="s">
        <v>24</v>
      </c>
      <c r="H534" t="s">
        <v>22</v>
      </c>
      <c r="I534">
        <v>30</v>
      </c>
      <c r="J534">
        <v>30.1</v>
      </c>
      <c r="K534" t="s">
        <v>21</v>
      </c>
      <c r="L534">
        <v>5.5819999999999999</v>
      </c>
      <c r="M534">
        <v>9564.6</v>
      </c>
      <c r="N534">
        <v>5.5817999999999994</v>
      </c>
      <c r="O534">
        <v>9564.1</v>
      </c>
    </row>
    <row r="535" spans="2:15" x14ac:dyDescent="0.25">
      <c r="B535" t="s">
        <v>2269</v>
      </c>
      <c r="C535" t="s">
        <v>102</v>
      </c>
      <c r="D535">
        <v>0</v>
      </c>
      <c r="E535">
        <v>3.3000999999999999E-4</v>
      </c>
      <c r="F535">
        <v>9.9999999999999991E-5</v>
      </c>
      <c r="G535" t="s">
        <v>24</v>
      </c>
      <c r="H535" t="s">
        <v>22</v>
      </c>
      <c r="I535">
        <v>30</v>
      </c>
      <c r="J535">
        <v>30.1</v>
      </c>
      <c r="K535" t="s">
        <v>21</v>
      </c>
      <c r="L535">
        <v>57.708999999999996</v>
      </c>
      <c r="M535">
        <v>1205.5</v>
      </c>
      <c r="N535">
        <v>57.708999999999996</v>
      </c>
      <c r="O535">
        <v>1205.0999999999999</v>
      </c>
    </row>
    <row r="536" spans="2:15" x14ac:dyDescent="0.25">
      <c r="B536" t="s">
        <v>2270</v>
      </c>
      <c r="C536" t="s">
        <v>102</v>
      </c>
      <c r="D536">
        <v>0</v>
      </c>
      <c r="E536">
        <v>3.3000999999999999E-4</v>
      </c>
      <c r="F536">
        <v>1E-3</v>
      </c>
      <c r="G536" t="s">
        <v>24</v>
      </c>
      <c r="H536" t="s">
        <v>22</v>
      </c>
      <c r="I536">
        <v>30</v>
      </c>
      <c r="J536">
        <v>30.1</v>
      </c>
      <c r="K536" t="s">
        <v>21</v>
      </c>
      <c r="L536">
        <v>577.35</v>
      </c>
      <c r="M536">
        <v>121.08999999999999</v>
      </c>
      <c r="N536">
        <v>577.31999999999994</v>
      </c>
      <c r="O536">
        <v>120.89999999999999</v>
      </c>
    </row>
    <row r="537" spans="2:15" x14ac:dyDescent="0.25">
      <c r="B537" t="s">
        <v>2271</v>
      </c>
      <c r="C537" t="s">
        <v>102</v>
      </c>
      <c r="D537">
        <v>0</v>
      </c>
      <c r="E537">
        <v>3.3000999999999999E-4</v>
      </c>
      <c r="F537">
        <v>0.01</v>
      </c>
      <c r="G537" t="s">
        <v>24</v>
      </c>
      <c r="H537" t="s">
        <v>22</v>
      </c>
      <c r="I537">
        <v>30</v>
      </c>
      <c r="J537">
        <v>30.1</v>
      </c>
      <c r="K537" t="s">
        <v>21</v>
      </c>
      <c r="L537">
        <v>5773.6</v>
      </c>
      <c r="M537">
        <v>12.164999999999999</v>
      </c>
      <c r="N537">
        <v>5773.5</v>
      </c>
      <c r="O537">
        <v>12.09</v>
      </c>
    </row>
    <row r="538" spans="2:15" x14ac:dyDescent="0.25">
      <c r="B538" t="s">
        <v>2272</v>
      </c>
      <c r="C538" t="s">
        <v>102</v>
      </c>
      <c r="D538">
        <v>0</v>
      </c>
      <c r="E538">
        <v>3.3000999999999999E-4</v>
      </c>
      <c r="F538">
        <v>9.9999999999999992E-2</v>
      </c>
      <c r="G538" t="s">
        <v>24</v>
      </c>
      <c r="H538" t="s">
        <v>22</v>
      </c>
      <c r="I538">
        <v>30</v>
      </c>
      <c r="J538">
        <v>30.1</v>
      </c>
      <c r="K538" t="s">
        <v>21</v>
      </c>
      <c r="L538">
        <v>57736</v>
      </c>
      <c r="M538">
        <v>1.2389999999999999</v>
      </c>
      <c r="N538">
        <v>57735</v>
      </c>
      <c r="O538">
        <v>1.2090000000000001</v>
      </c>
    </row>
    <row r="539" spans="2:15" x14ac:dyDescent="0.25">
      <c r="B539" t="s">
        <v>2273</v>
      </c>
      <c r="C539" t="s">
        <v>102</v>
      </c>
      <c r="D539">
        <v>0</v>
      </c>
      <c r="E539">
        <v>3.3000999999999999E-4</v>
      </c>
      <c r="F539">
        <v>1</v>
      </c>
      <c r="G539" t="s">
        <v>24</v>
      </c>
      <c r="H539" t="s">
        <v>22</v>
      </c>
      <c r="I539">
        <v>30</v>
      </c>
      <c r="J539">
        <v>30.1</v>
      </c>
      <c r="K539" t="s">
        <v>21</v>
      </c>
      <c r="L539">
        <v>577360</v>
      </c>
      <c r="M539">
        <v>0.13290000000000002</v>
      </c>
      <c r="N539">
        <v>577360</v>
      </c>
      <c r="O539">
        <v>0.12090000000000001</v>
      </c>
    </row>
    <row r="540" spans="2:15" x14ac:dyDescent="0.25">
      <c r="B540" t="s">
        <v>2274</v>
      </c>
      <c r="C540" t="s">
        <v>102</v>
      </c>
      <c r="D540">
        <v>0</v>
      </c>
      <c r="E540">
        <v>3.3000999999999999E-4</v>
      </c>
      <c r="F540">
        <v>10</v>
      </c>
      <c r="G540" t="s">
        <v>24</v>
      </c>
      <c r="H540" t="s">
        <v>22</v>
      </c>
      <c r="I540">
        <v>30</v>
      </c>
      <c r="J540">
        <v>30.1</v>
      </c>
      <c r="K540" t="s">
        <v>21</v>
      </c>
      <c r="L540">
        <v>5773600</v>
      </c>
      <c r="M540">
        <v>1.6888E-2</v>
      </c>
      <c r="N540">
        <v>5773600</v>
      </c>
      <c r="O540">
        <v>1.2089000000000001E-2</v>
      </c>
    </row>
    <row r="541" spans="2:15" x14ac:dyDescent="0.25">
      <c r="B541" t="s">
        <v>439</v>
      </c>
      <c r="C541" t="s">
        <v>102</v>
      </c>
      <c r="D541">
        <v>3.3E-4</v>
      </c>
      <c r="E541">
        <v>3.3001000000000003E-3</v>
      </c>
      <c r="F541">
        <v>1E-8</v>
      </c>
      <c r="G541" t="s">
        <v>24</v>
      </c>
      <c r="H541" t="s">
        <v>22</v>
      </c>
      <c r="I541">
        <v>0.01</v>
      </c>
      <c r="J541">
        <v>2.0010000000000003E-2</v>
      </c>
      <c r="K541" t="s">
        <v>21</v>
      </c>
      <c r="L541">
        <v>0.23</v>
      </c>
      <c r="M541">
        <v>2300</v>
      </c>
      <c r="N541">
        <v>0.17326</v>
      </c>
      <c r="O541">
        <v>2315.4</v>
      </c>
    </row>
    <row r="542" spans="2:15" x14ac:dyDescent="0.25">
      <c r="B542" t="s">
        <v>440</v>
      </c>
      <c r="C542" t="s">
        <v>102</v>
      </c>
      <c r="D542">
        <v>3.3E-4</v>
      </c>
      <c r="E542">
        <v>3.3001000000000003E-3</v>
      </c>
      <c r="F542">
        <v>1.0000000000000001E-7</v>
      </c>
      <c r="G542" t="s">
        <v>24</v>
      </c>
      <c r="H542" t="s">
        <v>22</v>
      </c>
      <c r="I542">
        <v>0.01</v>
      </c>
      <c r="J542">
        <v>2.0010000000000003E-2</v>
      </c>
      <c r="K542" t="s">
        <v>21</v>
      </c>
      <c r="L542">
        <v>0.23</v>
      </c>
      <c r="M542">
        <v>2300</v>
      </c>
      <c r="N542">
        <v>0.17481000000000002</v>
      </c>
      <c r="O542">
        <v>2314.9</v>
      </c>
    </row>
    <row r="543" spans="2:15" x14ac:dyDescent="0.25">
      <c r="B543" t="s">
        <v>441</v>
      </c>
      <c r="C543" t="s">
        <v>102</v>
      </c>
      <c r="D543">
        <v>3.3E-4</v>
      </c>
      <c r="E543">
        <v>3.3001000000000003E-3</v>
      </c>
      <c r="F543">
        <v>9.9999999999999995E-7</v>
      </c>
      <c r="G543" t="s">
        <v>24</v>
      </c>
      <c r="H543" t="s">
        <v>22</v>
      </c>
      <c r="I543">
        <v>0.01</v>
      </c>
      <c r="J543">
        <v>2.0010000000000003E-2</v>
      </c>
      <c r="K543" t="s">
        <v>21</v>
      </c>
      <c r="L543">
        <v>0.35294000000000003</v>
      </c>
      <c r="M543">
        <v>2267.3000000000002</v>
      </c>
      <c r="N543">
        <v>0.35227000000000003</v>
      </c>
      <c r="O543">
        <v>2267.5</v>
      </c>
    </row>
    <row r="544" spans="2:15" x14ac:dyDescent="0.25">
      <c r="B544" t="s">
        <v>442</v>
      </c>
      <c r="C544" t="s">
        <v>102</v>
      </c>
      <c r="D544">
        <v>3.3E-4</v>
      </c>
      <c r="E544">
        <v>3.3001000000000003E-3</v>
      </c>
      <c r="F544">
        <v>1.0000000000000001E-5</v>
      </c>
      <c r="G544" t="s">
        <v>24</v>
      </c>
      <c r="H544" t="s">
        <v>22</v>
      </c>
      <c r="I544">
        <v>0.01</v>
      </c>
      <c r="J544">
        <v>2.0010000000000003E-2</v>
      </c>
      <c r="K544" t="s">
        <v>21</v>
      </c>
      <c r="L544">
        <v>5.4199000000000002</v>
      </c>
      <c r="M544">
        <v>1301.8000000000002</v>
      </c>
      <c r="N544">
        <v>5.4195000000000002</v>
      </c>
      <c r="O544">
        <v>1301.8000000000002</v>
      </c>
    </row>
    <row r="545" spans="2:20" x14ac:dyDescent="0.25">
      <c r="B545" t="s">
        <v>443</v>
      </c>
      <c r="C545" t="s">
        <v>102</v>
      </c>
      <c r="D545">
        <v>3.3E-4</v>
      </c>
      <c r="E545">
        <v>3.3001000000000003E-3</v>
      </c>
      <c r="F545">
        <v>1E-4</v>
      </c>
      <c r="G545" t="s">
        <v>24</v>
      </c>
      <c r="H545" t="s">
        <v>22</v>
      </c>
      <c r="I545">
        <v>0.01</v>
      </c>
      <c r="J545">
        <v>2.0010000000000003E-2</v>
      </c>
      <c r="K545" t="s">
        <v>21</v>
      </c>
      <c r="L545">
        <v>57.686</v>
      </c>
      <c r="M545">
        <v>174.69</v>
      </c>
      <c r="N545">
        <v>57.684999999999995</v>
      </c>
      <c r="O545">
        <v>174.66</v>
      </c>
    </row>
    <row r="546" spans="2:20" x14ac:dyDescent="0.25">
      <c r="B546" t="s">
        <v>444</v>
      </c>
      <c r="C546" t="s">
        <v>102</v>
      </c>
      <c r="D546">
        <v>3.3E-4</v>
      </c>
      <c r="E546">
        <v>3.3001000000000003E-3</v>
      </c>
      <c r="F546">
        <v>1E-8</v>
      </c>
      <c r="G546" t="s">
        <v>24</v>
      </c>
      <c r="H546" t="s">
        <v>22</v>
      </c>
      <c r="I546">
        <v>0.02</v>
      </c>
      <c r="J546">
        <v>4.5010000000000001E-2</v>
      </c>
      <c r="K546" t="s">
        <v>21</v>
      </c>
      <c r="L546">
        <v>0.32</v>
      </c>
      <c r="M546">
        <v>1400</v>
      </c>
      <c r="N546">
        <v>0.17327000000000001</v>
      </c>
      <c r="O546">
        <v>1443.8</v>
      </c>
      <c r="T546" s="132" t="s">
        <v>91</v>
      </c>
    </row>
    <row r="547" spans="2:20" x14ac:dyDescent="0.25">
      <c r="B547" t="s">
        <v>445</v>
      </c>
      <c r="C547" t="s">
        <v>102</v>
      </c>
      <c r="D547">
        <v>3.3E-4</v>
      </c>
      <c r="E547">
        <v>3.3001000000000003E-3</v>
      </c>
      <c r="F547">
        <v>1.0000000000000001E-7</v>
      </c>
      <c r="G547" t="s">
        <v>24</v>
      </c>
      <c r="H547" t="s">
        <v>22</v>
      </c>
      <c r="I547">
        <v>0.02</v>
      </c>
      <c r="J547">
        <v>4.5010000000000001E-2</v>
      </c>
      <c r="K547" t="s">
        <v>21</v>
      </c>
      <c r="L547">
        <v>0.32</v>
      </c>
      <c r="M547">
        <v>1400</v>
      </c>
      <c r="N547">
        <v>0.17604</v>
      </c>
      <c r="O547">
        <v>1443.1000000000001</v>
      </c>
    </row>
    <row r="548" spans="2:20" x14ac:dyDescent="0.25">
      <c r="B548" t="s">
        <v>446</v>
      </c>
      <c r="C548" t="s">
        <v>102</v>
      </c>
      <c r="D548">
        <v>3.3E-4</v>
      </c>
      <c r="E548">
        <v>3.3001000000000003E-3</v>
      </c>
      <c r="F548">
        <v>9.9999999999999995E-7</v>
      </c>
      <c r="G548" t="s">
        <v>24</v>
      </c>
      <c r="H548" t="s">
        <v>22</v>
      </c>
      <c r="I548">
        <v>0.02</v>
      </c>
      <c r="J548">
        <v>4.5010000000000001E-2</v>
      </c>
      <c r="K548" t="s">
        <v>21</v>
      </c>
      <c r="L548">
        <v>0.41399000000000002</v>
      </c>
      <c r="M548">
        <v>1381.1</v>
      </c>
      <c r="N548">
        <v>0.41349000000000002</v>
      </c>
      <c r="O548">
        <v>1381.2</v>
      </c>
    </row>
    <row r="549" spans="2:20" x14ac:dyDescent="0.25">
      <c r="B549" t="s">
        <v>447</v>
      </c>
      <c r="C549" t="s">
        <v>102</v>
      </c>
      <c r="D549">
        <v>3.3E-4</v>
      </c>
      <c r="E549">
        <v>3.3001000000000003E-3</v>
      </c>
      <c r="F549">
        <v>1.0000000000000001E-5</v>
      </c>
      <c r="G549" t="s">
        <v>24</v>
      </c>
      <c r="H549" t="s">
        <v>22</v>
      </c>
      <c r="I549">
        <v>0.02</v>
      </c>
      <c r="J549">
        <v>4.5010000000000001E-2</v>
      </c>
      <c r="K549" t="s">
        <v>21</v>
      </c>
      <c r="L549">
        <v>5.6117999999999997</v>
      </c>
      <c r="M549">
        <v>601.75</v>
      </c>
      <c r="N549">
        <v>5.6113999999999997</v>
      </c>
      <c r="O549">
        <v>601.72</v>
      </c>
    </row>
    <row r="550" spans="2:20" x14ac:dyDescent="0.25">
      <c r="B550" t="s">
        <v>448</v>
      </c>
      <c r="C550" t="s">
        <v>102</v>
      </c>
      <c r="D550">
        <v>3.3E-4</v>
      </c>
      <c r="E550">
        <v>3.3001000000000003E-3</v>
      </c>
      <c r="F550">
        <v>1E-4</v>
      </c>
      <c r="G550" t="s">
        <v>24</v>
      </c>
      <c r="H550" t="s">
        <v>22</v>
      </c>
      <c r="I550">
        <v>0.02</v>
      </c>
      <c r="J550">
        <v>4.5010000000000001E-2</v>
      </c>
      <c r="K550" t="s">
        <v>21</v>
      </c>
      <c r="L550">
        <v>57.716000000000001</v>
      </c>
      <c r="M550">
        <v>69.765999999999991</v>
      </c>
      <c r="N550">
        <v>57.716000000000001</v>
      </c>
      <c r="O550">
        <v>69.734999999999999</v>
      </c>
    </row>
    <row r="551" spans="2:20" x14ac:dyDescent="0.25">
      <c r="B551" t="s">
        <v>449</v>
      </c>
      <c r="C551" t="s">
        <v>102</v>
      </c>
      <c r="D551">
        <v>3.3E-4</v>
      </c>
      <c r="E551">
        <v>3.3001000000000003E-3</v>
      </c>
      <c r="F551">
        <v>1E-8</v>
      </c>
      <c r="G551" t="s">
        <v>24</v>
      </c>
      <c r="H551" t="s">
        <v>22</v>
      </c>
      <c r="I551">
        <v>4.4999999999999998E-2</v>
      </c>
      <c r="J551">
        <v>1.0000100000000001</v>
      </c>
      <c r="K551" t="s">
        <v>21</v>
      </c>
      <c r="L551">
        <v>0.18</v>
      </c>
      <c r="M551">
        <v>1200</v>
      </c>
      <c r="N551">
        <v>0.17374999999999999</v>
      </c>
      <c r="O551">
        <v>1155.2</v>
      </c>
    </row>
    <row r="552" spans="2:20" x14ac:dyDescent="0.25">
      <c r="B552" t="s">
        <v>450</v>
      </c>
      <c r="C552" t="s">
        <v>102</v>
      </c>
      <c r="D552">
        <v>3.3E-4</v>
      </c>
      <c r="E552">
        <v>3.3001000000000003E-3</v>
      </c>
      <c r="F552">
        <v>1.0000000000000001E-7</v>
      </c>
      <c r="G552" t="s">
        <v>24</v>
      </c>
      <c r="H552" t="s">
        <v>22</v>
      </c>
      <c r="I552">
        <v>4.4999999999999998E-2</v>
      </c>
      <c r="J552">
        <v>1.0000100000000001</v>
      </c>
      <c r="K552" t="s">
        <v>21</v>
      </c>
      <c r="L552">
        <v>0.18</v>
      </c>
      <c r="M552">
        <v>1200</v>
      </c>
      <c r="N552">
        <v>0.17651</v>
      </c>
      <c r="O552">
        <v>1154.4000000000001</v>
      </c>
    </row>
    <row r="553" spans="2:20" x14ac:dyDescent="0.25">
      <c r="B553" t="s">
        <v>451</v>
      </c>
      <c r="C553" t="s">
        <v>102</v>
      </c>
      <c r="D553">
        <v>3.3E-4</v>
      </c>
      <c r="E553">
        <v>3.3001000000000003E-3</v>
      </c>
      <c r="F553">
        <v>9.9999999999999995E-7</v>
      </c>
      <c r="G553" t="s">
        <v>24</v>
      </c>
      <c r="H553" t="s">
        <v>22</v>
      </c>
      <c r="I553">
        <v>4.4999999999999998E-2</v>
      </c>
      <c r="J553">
        <v>1.0000100000000001</v>
      </c>
      <c r="K553" t="s">
        <v>21</v>
      </c>
      <c r="L553">
        <v>0.43013000000000001</v>
      </c>
      <c r="M553">
        <v>1124.2</v>
      </c>
      <c r="N553">
        <v>0.44201000000000001</v>
      </c>
      <c r="O553">
        <v>1086.4000000000001</v>
      </c>
    </row>
    <row r="554" spans="2:20" x14ac:dyDescent="0.25">
      <c r="B554" t="s">
        <v>148</v>
      </c>
      <c r="C554" t="s">
        <v>102</v>
      </c>
      <c r="D554">
        <v>3.3E-4</v>
      </c>
      <c r="E554">
        <v>3.3001000000000003E-3</v>
      </c>
      <c r="F554">
        <v>1.0000000000000001E-5</v>
      </c>
      <c r="G554" t="s">
        <v>24</v>
      </c>
      <c r="H554" t="s">
        <v>22</v>
      </c>
      <c r="I554">
        <v>4.4999999999999998E-2</v>
      </c>
      <c r="J554">
        <v>1.0000100000000001</v>
      </c>
      <c r="K554" t="s">
        <v>21</v>
      </c>
      <c r="L554">
        <v>5.6654</v>
      </c>
      <c r="M554">
        <v>409.28999999999996</v>
      </c>
      <c r="N554">
        <v>5.6650999999999998</v>
      </c>
      <c r="O554">
        <v>409.25</v>
      </c>
    </row>
    <row r="555" spans="2:20" x14ac:dyDescent="0.25">
      <c r="B555" t="s">
        <v>452</v>
      </c>
      <c r="C555" t="s">
        <v>102</v>
      </c>
      <c r="D555">
        <v>3.3E-4</v>
      </c>
      <c r="E555">
        <v>3.3001000000000003E-3</v>
      </c>
      <c r="F555">
        <v>1E-4</v>
      </c>
      <c r="G555" t="s">
        <v>24</v>
      </c>
      <c r="H555" t="s">
        <v>22</v>
      </c>
      <c r="I555">
        <v>4.4999999999999998E-2</v>
      </c>
      <c r="J555">
        <v>1.0000100000000001</v>
      </c>
      <c r="K555" t="s">
        <v>21</v>
      </c>
      <c r="L555">
        <v>57.722999999999999</v>
      </c>
      <c r="M555">
        <v>45.396999999999998</v>
      </c>
      <c r="N555">
        <v>57.722999999999999</v>
      </c>
      <c r="O555">
        <v>45.366</v>
      </c>
    </row>
    <row r="556" spans="2:20" x14ac:dyDescent="0.25">
      <c r="B556" t="s">
        <v>453</v>
      </c>
      <c r="C556" t="s">
        <v>102</v>
      </c>
      <c r="D556">
        <v>3.3E-4</v>
      </c>
      <c r="E556">
        <v>3.3001000000000003E-3</v>
      </c>
      <c r="F556">
        <v>1E-8</v>
      </c>
      <c r="G556" t="s">
        <v>24</v>
      </c>
      <c r="H556" t="s">
        <v>22</v>
      </c>
      <c r="I556">
        <v>1</v>
      </c>
      <c r="J556">
        <v>5.01</v>
      </c>
      <c r="K556" t="s">
        <v>21</v>
      </c>
      <c r="L556">
        <v>0.27</v>
      </c>
      <c r="M556">
        <v>2300</v>
      </c>
      <c r="N556">
        <v>0.23111999999999999</v>
      </c>
      <c r="O556">
        <v>2309.6999999999998</v>
      </c>
    </row>
    <row r="557" spans="2:20" x14ac:dyDescent="0.25">
      <c r="B557" t="s">
        <v>454</v>
      </c>
      <c r="C557" t="s">
        <v>102</v>
      </c>
      <c r="D557">
        <v>3.3E-4</v>
      </c>
      <c r="E557">
        <v>3.3001000000000003E-3</v>
      </c>
      <c r="F557">
        <v>1.0000000000000001E-7</v>
      </c>
      <c r="G557" t="s">
        <v>24</v>
      </c>
      <c r="H557" t="s">
        <v>22</v>
      </c>
      <c r="I557">
        <v>1</v>
      </c>
      <c r="J557">
        <v>5.01</v>
      </c>
      <c r="K557" t="s">
        <v>21</v>
      </c>
      <c r="L557">
        <v>0.27</v>
      </c>
      <c r="M557">
        <v>2300</v>
      </c>
      <c r="N557">
        <v>0.23280000000000001</v>
      </c>
      <c r="O557">
        <v>2309.2000000000003</v>
      </c>
    </row>
    <row r="558" spans="2:20" x14ac:dyDescent="0.25">
      <c r="B558" t="s">
        <v>455</v>
      </c>
      <c r="C558" t="s">
        <v>102</v>
      </c>
      <c r="D558">
        <v>3.3E-4</v>
      </c>
      <c r="E558">
        <v>3.3001000000000003E-3</v>
      </c>
      <c r="F558">
        <v>9.9999999999999995E-7</v>
      </c>
      <c r="G558" t="s">
        <v>24</v>
      </c>
      <c r="H558" t="s">
        <v>22</v>
      </c>
      <c r="I558">
        <v>1</v>
      </c>
      <c r="J558">
        <v>5.01</v>
      </c>
      <c r="K558" t="s">
        <v>21</v>
      </c>
      <c r="L558">
        <v>0.40201000000000003</v>
      </c>
      <c r="M558">
        <v>2264.3000000000002</v>
      </c>
      <c r="N558">
        <v>0.40156000000000003</v>
      </c>
      <c r="O558">
        <v>2264.4</v>
      </c>
    </row>
    <row r="559" spans="2:20" x14ac:dyDescent="0.25">
      <c r="B559" t="s">
        <v>456</v>
      </c>
      <c r="C559" t="s">
        <v>102</v>
      </c>
      <c r="D559">
        <v>3.3E-4</v>
      </c>
      <c r="E559">
        <v>3.3001000000000003E-3</v>
      </c>
      <c r="F559">
        <v>1.0000000000000001E-5</v>
      </c>
      <c r="G559" t="s">
        <v>24</v>
      </c>
      <c r="H559" t="s">
        <v>22</v>
      </c>
      <c r="I559">
        <v>1</v>
      </c>
      <c r="J559">
        <v>5.01</v>
      </c>
      <c r="K559" t="s">
        <v>21</v>
      </c>
      <c r="L559">
        <v>5.4265999999999996</v>
      </c>
      <c r="M559">
        <v>1309.3</v>
      </c>
      <c r="N559">
        <v>5.4262999999999995</v>
      </c>
      <c r="O559">
        <v>1309.3</v>
      </c>
    </row>
    <row r="560" spans="2:20" x14ac:dyDescent="0.25">
      <c r="B560" t="s">
        <v>457</v>
      </c>
      <c r="C560" t="s">
        <v>102</v>
      </c>
      <c r="D560">
        <v>3.3E-4</v>
      </c>
      <c r="E560">
        <v>3.3001000000000003E-3</v>
      </c>
      <c r="F560">
        <v>1E-4</v>
      </c>
      <c r="G560" t="s">
        <v>24</v>
      </c>
      <c r="H560" t="s">
        <v>22</v>
      </c>
      <c r="I560">
        <v>1</v>
      </c>
      <c r="J560">
        <v>5.01</v>
      </c>
      <c r="K560" t="s">
        <v>21</v>
      </c>
      <c r="L560">
        <v>57.686</v>
      </c>
      <c r="M560">
        <v>176.15</v>
      </c>
      <c r="N560">
        <v>57.686</v>
      </c>
      <c r="O560">
        <v>176.12</v>
      </c>
    </row>
    <row r="561" spans="2:15" x14ac:dyDescent="0.25">
      <c r="B561" t="s">
        <v>458</v>
      </c>
      <c r="C561" t="s">
        <v>102</v>
      </c>
      <c r="D561">
        <v>3.3E-4</v>
      </c>
      <c r="E561">
        <v>3.3001000000000003E-3</v>
      </c>
      <c r="F561">
        <v>1E-8</v>
      </c>
      <c r="G561" t="s">
        <v>24</v>
      </c>
      <c r="H561" t="s">
        <v>22</v>
      </c>
      <c r="I561">
        <v>5</v>
      </c>
      <c r="J561">
        <v>10.01</v>
      </c>
      <c r="K561" t="s">
        <v>21</v>
      </c>
      <c r="L561">
        <v>0.35</v>
      </c>
      <c r="M561">
        <v>5800</v>
      </c>
      <c r="N561">
        <v>0.34654000000000001</v>
      </c>
      <c r="O561">
        <v>5773.6</v>
      </c>
    </row>
    <row r="562" spans="2:15" x14ac:dyDescent="0.25">
      <c r="B562" t="s">
        <v>459</v>
      </c>
      <c r="C562" t="s">
        <v>102</v>
      </c>
      <c r="D562">
        <v>3.3E-4</v>
      </c>
      <c r="E562">
        <v>3.3001000000000003E-3</v>
      </c>
      <c r="F562">
        <v>1.0000000000000001E-7</v>
      </c>
      <c r="G562" t="s">
        <v>24</v>
      </c>
      <c r="H562" t="s">
        <v>22</v>
      </c>
      <c r="I562">
        <v>5</v>
      </c>
      <c r="J562">
        <v>10.01</v>
      </c>
      <c r="K562" t="s">
        <v>21</v>
      </c>
      <c r="L562">
        <v>0.35</v>
      </c>
      <c r="M562">
        <v>5800</v>
      </c>
      <c r="N562">
        <v>0.34723999999999999</v>
      </c>
      <c r="O562">
        <v>5773.4</v>
      </c>
    </row>
    <row r="563" spans="2:15" x14ac:dyDescent="0.25">
      <c r="B563" t="s">
        <v>460</v>
      </c>
      <c r="C563" t="s">
        <v>102</v>
      </c>
      <c r="D563">
        <v>3.3E-4</v>
      </c>
      <c r="E563">
        <v>3.3001000000000003E-3</v>
      </c>
      <c r="F563">
        <v>9.9999999999999995E-7</v>
      </c>
      <c r="G563" t="s">
        <v>24</v>
      </c>
      <c r="H563" t="s">
        <v>22</v>
      </c>
      <c r="I563">
        <v>5</v>
      </c>
      <c r="J563">
        <v>10.01</v>
      </c>
      <c r="K563" t="s">
        <v>21</v>
      </c>
      <c r="L563">
        <v>0.41769000000000001</v>
      </c>
      <c r="M563">
        <v>5779.5</v>
      </c>
      <c r="N563">
        <v>0.4264</v>
      </c>
      <c r="O563">
        <v>5752</v>
      </c>
    </row>
    <row r="564" spans="2:15" x14ac:dyDescent="0.25">
      <c r="B564" t="s">
        <v>461</v>
      </c>
      <c r="C564" t="s">
        <v>102</v>
      </c>
      <c r="D564">
        <v>3.3E-4</v>
      </c>
      <c r="E564">
        <v>3.3001000000000003E-3</v>
      </c>
      <c r="F564">
        <v>1.0000000000000001E-5</v>
      </c>
      <c r="G564" t="s">
        <v>24</v>
      </c>
      <c r="H564" t="s">
        <v>22</v>
      </c>
      <c r="I564">
        <v>5</v>
      </c>
      <c r="J564">
        <v>10.01</v>
      </c>
      <c r="K564" t="s">
        <v>21</v>
      </c>
      <c r="L564">
        <v>4.6372999999999998</v>
      </c>
      <c r="M564">
        <v>4728.3</v>
      </c>
      <c r="N564">
        <v>4.6368999999999998</v>
      </c>
      <c r="O564">
        <v>4728.3</v>
      </c>
    </row>
    <row r="565" spans="2:15" x14ac:dyDescent="0.25">
      <c r="B565" t="s">
        <v>462</v>
      </c>
      <c r="C565" t="s">
        <v>102</v>
      </c>
      <c r="D565">
        <v>3.3E-4</v>
      </c>
      <c r="E565">
        <v>3.3001000000000003E-3</v>
      </c>
      <c r="F565">
        <v>1E-4</v>
      </c>
      <c r="G565" t="s">
        <v>24</v>
      </c>
      <c r="H565" t="s">
        <v>22</v>
      </c>
      <c r="I565">
        <v>5</v>
      </c>
      <c r="J565">
        <v>10.01</v>
      </c>
      <c r="K565" t="s">
        <v>21</v>
      </c>
      <c r="L565">
        <v>57.431999999999995</v>
      </c>
      <c r="M565">
        <v>1053.3</v>
      </c>
      <c r="N565">
        <v>57.431999999999995</v>
      </c>
      <c r="O565">
        <v>1053.1999999999998</v>
      </c>
    </row>
    <row r="566" spans="2:15" x14ac:dyDescent="0.25">
      <c r="B566" t="s">
        <v>463</v>
      </c>
      <c r="C566" t="s">
        <v>102</v>
      </c>
      <c r="D566">
        <v>3.3E-4</v>
      </c>
      <c r="E566">
        <v>3.3001000000000003E-3</v>
      </c>
      <c r="F566">
        <v>1E-8</v>
      </c>
      <c r="G566" t="s">
        <v>24</v>
      </c>
      <c r="H566" t="s">
        <v>22</v>
      </c>
      <c r="I566">
        <v>10</v>
      </c>
      <c r="J566">
        <v>30</v>
      </c>
      <c r="K566" t="s">
        <v>21</v>
      </c>
      <c r="L566">
        <v>0.7</v>
      </c>
      <c r="M566">
        <v>12000</v>
      </c>
      <c r="N566">
        <v>0.69332000000000005</v>
      </c>
      <c r="O566">
        <v>11547</v>
      </c>
    </row>
    <row r="567" spans="2:15" x14ac:dyDescent="0.25">
      <c r="B567" t="s">
        <v>464</v>
      </c>
      <c r="C567" t="s">
        <v>102</v>
      </c>
      <c r="D567">
        <v>3.3E-4</v>
      </c>
      <c r="E567">
        <v>3.3001000000000003E-3</v>
      </c>
      <c r="F567">
        <v>1.0000000000000001E-7</v>
      </c>
      <c r="G567" t="s">
        <v>24</v>
      </c>
      <c r="H567" t="s">
        <v>22</v>
      </c>
      <c r="I567">
        <v>10</v>
      </c>
      <c r="J567">
        <v>30</v>
      </c>
      <c r="K567" t="s">
        <v>21</v>
      </c>
      <c r="L567">
        <v>0.7</v>
      </c>
      <c r="M567">
        <v>12000</v>
      </c>
      <c r="N567">
        <v>0.69338999999999995</v>
      </c>
      <c r="O567">
        <v>11547</v>
      </c>
    </row>
    <row r="568" spans="2:15" x14ac:dyDescent="0.25">
      <c r="B568" t="s">
        <v>465</v>
      </c>
      <c r="C568" t="s">
        <v>102</v>
      </c>
      <c r="D568">
        <v>3.3E-4</v>
      </c>
      <c r="E568">
        <v>3.3001000000000003E-3</v>
      </c>
      <c r="F568">
        <v>9.9999999999999995E-7</v>
      </c>
      <c r="G568" t="s">
        <v>24</v>
      </c>
      <c r="H568" t="s">
        <v>22</v>
      </c>
      <c r="I568">
        <v>10</v>
      </c>
      <c r="J568">
        <v>30</v>
      </c>
      <c r="K568" t="s">
        <v>21</v>
      </c>
      <c r="L568">
        <v>0.7</v>
      </c>
      <c r="M568">
        <v>12000</v>
      </c>
      <c r="N568">
        <v>0.7339</v>
      </c>
      <c r="O568">
        <v>11536</v>
      </c>
    </row>
    <row r="569" spans="2:15" x14ac:dyDescent="0.25">
      <c r="B569" t="s">
        <v>466</v>
      </c>
      <c r="C569" t="s">
        <v>102</v>
      </c>
      <c r="D569">
        <v>3.3E-4</v>
      </c>
      <c r="E569">
        <v>3.3001000000000003E-3</v>
      </c>
      <c r="F569">
        <v>1.0000000000000001E-5</v>
      </c>
      <c r="G569" t="s">
        <v>24</v>
      </c>
      <c r="H569" t="s">
        <v>22</v>
      </c>
      <c r="I569">
        <v>10</v>
      </c>
      <c r="J569">
        <v>30</v>
      </c>
      <c r="K569" t="s">
        <v>21</v>
      </c>
      <c r="L569">
        <v>3.6592000000000002</v>
      </c>
      <c r="M569">
        <v>11103</v>
      </c>
      <c r="N569">
        <v>3.7773000000000003</v>
      </c>
      <c r="O569">
        <v>10742</v>
      </c>
    </row>
    <row r="570" spans="2:15" x14ac:dyDescent="0.25">
      <c r="B570" t="s">
        <v>467</v>
      </c>
      <c r="C570" t="s">
        <v>102</v>
      </c>
      <c r="D570">
        <v>3.3E-4</v>
      </c>
      <c r="E570">
        <v>3.3001000000000003E-3</v>
      </c>
      <c r="F570">
        <v>1E-4</v>
      </c>
      <c r="G570" t="s">
        <v>24</v>
      </c>
      <c r="H570" t="s">
        <v>22</v>
      </c>
      <c r="I570">
        <v>10</v>
      </c>
      <c r="J570">
        <v>30</v>
      </c>
      <c r="K570" t="s">
        <v>21</v>
      </c>
      <c r="L570">
        <v>56.616999999999997</v>
      </c>
      <c r="M570">
        <v>3922.7</v>
      </c>
      <c r="N570">
        <v>56.616</v>
      </c>
      <c r="O570">
        <v>3922.6</v>
      </c>
    </row>
    <row r="571" spans="2:15" x14ac:dyDescent="0.25">
      <c r="B571" t="s">
        <v>2275</v>
      </c>
      <c r="C571" t="s">
        <v>102</v>
      </c>
      <c r="D571">
        <v>3.3E-4</v>
      </c>
      <c r="E571">
        <v>3.3001000000000003E-3</v>
      </c>
      <c r="F571">
        <v>1E-8</v>
      </c>
      <c r="G571" t="s">
        <v>24</v>
      </c>
      <c r="H571" t="s">
        <v>22</v>
      </c>
      <c r="I571">
        <v>30</v>
      </c>
      <c r="J571">
        <v>30.1</v>
      </c>
      <c r="K571" t="s">
        <v>21</v>
      </c>
      <c r="L571">
        <v>0.7</v>
      </c>
      <c r="M571">
        <v>12000</v>
      </c>
      <c r="N571">
        <v>0.69332000000000005</v>
      </c>
      <c r="O571">
        <v>11547</v>
      </c>
    </row>
    <row r="572" spans="2:15" x14ac:dyDescent="0.25">
      <c r="B572" t="s">
        <v>2276</v>
      </c>
      <c r="C572" t="s">
        <v>102</v>
      </c>
      <c r="D572">
        <v>3.3E-4</v>
      </c>
      <c r="E572">
        <v>3.3001000000000003E-3</v>
      </c>
      <c r="F572">
        <v>1.0000000000000001E-7</v>
      </c>
      <c r="G572" t="s">
        <v>24</v>
      </c>
      <c r="H572" t="s">
        <v>22</v>
      </c>
      <c r="I572">
        <v>30</v>
      </c>
      <c r="J572">
        <v>30.1</v>
      </c>
      <c r="K572" t="s">
        <v>21</v>
      </c>
      <c r="L572">
        <v>0.7</v>
      </c>
      <c r="M572">
        <v>12000</v>
      </c>
      <c r="N572">
        <v>0.69338999999999995</v>
      </c>
      <c r="O572">
        <v>11547</v>
      </c>
    </row>
    <row r="573" spans="2:15" x14ac:dyDescent="0.25">
      <c r="B573" t="s">
        <v>2277</v>
      </c>
      <c r="C573" t="s">
        <v>102</v>
      </c>
      <c r="D573">
        <v>3.3E-4</v>
      </c>
      <c r="E573">
        <v>3.3001000000000003E-3</v>
      </c>
      <c r="F573">
        <v>9.9999999999999995E-7</v>
      </c>
      <c r="G573" t="s">
        <v>24</v>
      </c>
      <c r="H573" t="s">
        <v>22</v>
      </c>
      <c r="I573">
        <v>30</v>
      </c>
      <c r="J573">
        <v>30.1</v>
      </c>
      <c r="K573" t="s">
        <v>21</v>
      </c>
      <c r="L573">
        <v>0.7</v>
      </c>
      <c r="M573">
        <v>12000</v>
      </c>
      <c r="N573">
        <v>0.7339</v>
      </c>
      <c r="O573">
        <v>11536</v>
      </c>
    </row>
    <row r="574" spans="2:15" x14ac:dyDescent="0.25">
      <c r="B574" t="s">
        <v>2278</v>
      </c>
      <c r="C574" t="s">
        <v>102</v>
      </c>
      <c r="D574">
        <v>3.3E-4</v>
      </c>
      <c r="E574">
        <v>3.3001000000000003E-3</v>
      </c>
      <c r="F574">
        <v>1.0000000000000001E-5</v>
      </c>
      <c r="G574" t="s">
        <v>24</v>
      </c>
      <c r="H574" t="s">
        <v>22</v>
      </c>
      <c r="I574">
        <v>30</v>
      </c>
      <c r="J574">
        <v>30.1</v>
      </c>
      <c r="K574" t="s">
        <v>21</v>
      </c>
      <c r="L574">
        <v>3.6592000000000002</v>
      </c>
      <c r="M574">
        <v>11103</v>
      </c>
      <c r="N574">
        <v>3.7773000000000003</v>
      </c>
      <c r="O574">
        <v>10742</v>
      </c>
    </row>
    <row r="575" spans="2:15" x14ac:dyDescent="0.25">
      <c r="B575" t="s">
        <v>2279</v>
      </c>
      <c r="C575" t="s">
        <v>102</v>
      </c>
      <c r="D575">
        <v>3.3E-4</v>
      </c>
      <c r="E575">
        <v>3.3001000000000003E-3</v>
      </c>
      <c r="F575">
        <v>1E-4</v>
      </c>
      <c r="G575" t="s">
        <v>24</v>
      </c>
      <c r="H575" t="s">
        <v>22</v>
      </c>
      <c r="I575">
        <v>30</v>
      </c>
      <c r="J575">
        <v>30.1</v>
      </c>
      <c r="K575" t="s">
        <v>21</v>
      </c>
      <c r="L575">
        <v>56.616999999999997</v>
      </c>
      <c r="M575">
        <v>3922.7</v>
      </c>
      <c r="N575">
        <v>56.616</v>
      </c>
      <c r="O575">
        <v>3922.6</v>
      </c>
    </row>
    <row r="576" spans="2:15" x14ac:dyDescent="0.25">
      <c r="B576" t="s">
        <v>468</v>
      </c>
      <c r="C576" t="s">
        <v>102</v>
      </c>
      <c r="D576">
        <v>3.3E-3</v>
      </c>
      <c r="E576">
        <v>3.3000999999999996E-2</v>
      </c>
      <c r="F576">
        <v>1E-8</v>
      </c>
      <c r="G576" t="s">
        <v>24</v>
      </c>
      <c r="H576" t="s">
        <v>22</v>
      </c>
      <c r="I576">
        <v>0.01</v>
      </c>
      <c r="J576">
        <v>2.0010000000000003E-2</v>
      </c>
      <c r="K576" t="s">
        <v>21</v>
      </c>
      <c r="L576">
        <v>2.4</v>
      </c>
      <c r="M576">
        <v>2100</v>
      </c>
      <c r="N576">
        <v>2.3005</v>
      </c>
      <c r="O576">
        <v>2087.6</v>
      </c>
    </row>
    <row r="577" spans="2:15" x14ac:dyDescent="0.25">
      <c r="B577" t="s">
        <v>469</v>
      </c>
      <c r="C577" t="s">
        <v>102</v>
      </c>
      <c r="D577">
        <v>3.3E-3</v>
      </c>
      <c r="E577">
        <v>3.3000999999999996E-2</v>
      </c>
      <c r="F577">
        <v>1.0000000000000001E-7</v>
      </c>
      <c r="G577" t="s">
        <v>24</v>
      </c>
      <c r="H577" t="s">
        <v>22</v>
      </c>
      <c r="I577">
        <v>0.01</v>
      </c>
      <c r="J577">
        <v>2.0010000000000003E-2</v>
      </c>
      <c r="K577" t="s">
        <v>21</v>
      </c>
      <c r="L577">
        <v>2.4</v>
      </c>
      <c r="M577">
        <v>2100</v>
      </c>
      <c r="N577">
        <v>2.3157000000000001</v>
      </c>
      <c r="O577">
        <v>2087.1</v>
      </c>
    </row>
    <row r="578" spans="2:15" x14ac:dyDescent="0.25">
      <c r="B578" t="s">
        <v>470</v>
      </c>
      <c r="C578" t="s">
        <v>102</v>
      </c>
      <c r="D578">
        <v>3.3E-3</v>
      </c>
      <c r="E578">
        <v>3.3000999999999996E-2</v>
      </c>
      <c r="F578">
        <v>9.9999999999999995E-7</v>
      </c>
      <c r="G578" t="s">
        <v>24</v>
      </c>
      <c r="H578" t="s">
        <v>22</v>
      </c>
      <c r="I578">
        <v>0.01</v>
      </c>
      <c r="J578">
        <v>2.0010000000000003E-2</v>
      </c>
      <c r="K578" t="s">
        <v>21</v>
      </c>
      <c r="L578">
        <v>4.0896999999999997</v>
      </c>
      <c r="M578">
        <v>2048.8000000000002</v>
      </c>
      <c r="N578">
        <v>4.1185</v>
      </c>
      <c r="O578">
        <v>2039.4999999999998</v>
      </c>
    </row>
    <row r="579" spans="2:15" x14ac:dyDescent="0.25">
      <c r="B579" t="s">
        <v>471</v>
      </c>
      <c r="C579" t="s">
        <v>102</v>
      </c>
      <c r="D579">
        <v>3.3E-3</v>
      </c>
      <c r="E579">
        <v>3.3000999999999996E-2</v>
      </c>
      <c r="F579">
        <v>1.0000000000000001E-5</v>
      </c>
      <c r="G579" t="s">
        <v>24</v>
      </c>
      <c r="H579" t="s">
        <v>22</v>
      </c>
      <c r="I579">
        <v>0.01</v>
      </c>
      <c r="J579">
        <v>2.0010000000000003E-2</v>
      </c>
      <c r="K579" t="s">
        <v>21</v>
      </c>
      <c r="L579">
        <v>54.774000000000001</v>
      </c>
      <c r="M579">
        <v>1117.8</v>
      </c>
      <c r="N579">
        <v>54.772999999999996</v>
      </c>
      <c r="O579">
        <v>1117.6999999999998</v>
      </c>
    </row>
    <row r="580" spans="2:15" x14ac:dyDescent="0.25">
      <c r="B580" t="s">
        <v>472</v>
      </c>
      <c r="C580" t="s">
        <v>102</v>
      </c>
      <c r="D580">
        <v>3.3E-3</v>
      </c>
      <c r="E580">
        <v>3.3000999999999996E-2</v>
      </c>
      <c r="F580">
        <v>1E-4</v>
      </c>
      <c r="G580" t="s">
        <v>24</v>
      </c>
      <c r="H580" t="s">
        <v>22</v>
      </c>
      <c r="I580">
        <v>0.01</v>
      </c>
      <c r="J580">
        <v>2.0010000000000003E-2</v>
      </c>
      <c r="K580" t="s">
        <v>21</v>
      </c>
      <c r="L580">
        <v>576.95000000000005</v>
      </c>
      <c r="M580">
        <v>144.81</v>
      </c>
      <c r="N580">
        <v>576.95000000000005</v>
      </c>
      <c r="O580">
        <v>144.75</v>
      </c>
    </row>
    <row r="581" spans="2:15" x14ac:dyDescent="0.25">
      <c r="B581" t="s">
        <v>473</v>
      </c>
      <c r="C581" t="s">
        <v>102</v>
      </c>
      <c r="D581">
        <v>3.3E-3</v>
      </c>
      <c r="E581">
        <v>3.3000999999999996E-2</v>
      </c>
      <c r="F581">
        <v>1E-8</v>
      </c>
      <c r="G581" t="s">
        <v>24</v>
      </c>
      <c r="H581" t="s">
        <v>22</v>
      </c>
      <c r="I581">
        <v>0.02</v>
      </c>
      <c r="J581">
        <v>4.5010000000000001E-2</v>
      </c>
      <c r="K581" t="s">
        <v>21</v>
      </c>
      <c r="L581">
        <v>3.8</v>
      </c>
      <c r="M581">
        <v>1000</v>
      </c>
      <c r="N581">
        <v>2.2968000000000002</v>
      </c>
      <c r="O581">
        <v>1043.6000000000001</v>
      </c>
    </row>
    <row r="582" spans="2:15" x14ac:dyDescent="0.25">
      <c r="B582" t="s">
        <v>474</v>
      </c>
      <c r="C582" t="s">
        <v>102</v>
      </c>
      <c r="D582">
        <v>3.3E-3</v>
      </c>
      <c r="E582">
        <v>3.3000999999999996E-2</v>
      </c>
      <c r="F582">
        <v>1.0000000000000001E-7</v>
      </c>
      <c r="G582" t="s">
        <v>24</v>
      </c>
      <c r="H582" t="s">
        <v>22</v>
      </c>
      <c r="I582">
        <v>0.02</v>
      </c>
      <c r="J582">
        <v>4.5010000000000001E-2</v>
      </c>
      <c r="K582" t="s">
        <v>21</v>
      </c>
      <c r="L582">
        <v>3.8</v>
      </c>
      <c r="M582">
        <v>1000</v>
      </c>
      <c r="N582">
        <v>2.3282000000000003</v>
      </c>
      <c r="O582">
        <v>1042.8</v>
      </c>
    </row>
    <row r="583" spans="2:15" x14ac:dyDescent="0.25">
      <c r="B583" t="s">
        <v>475</v>
      </c>
      <c r="C583" t="s">
        <v>102</v>
      </c>
      <c r="D583">
        <v>3.3E-3</v>
      </c>
      <c r="E583">
        <v>3.3000999999999996E-2</v>
      </c>
      <c r="F583">
        <v>9.9999999999999995E-7</v>
      </c>
      <c r="G583" t="s">
        <v>24</v>
      </c>
      <c r="H583" t="s">
        <v>22</v>
      </c>
      <c r="I583">
        <v>0.02</v>
      </c>
      <c r="J583">
        <v>4.5010000000000001E-2</v>
      </c>
      <c r="K583" t="s">
        <v>21</v>
      </c>
      <c r="L583">
        <v>4.9169999999999998</v>
      </c>
      <c r="M583">
        <v>977.92</v>
      </c>
      <c r="N583">
        <v>4.9144999999999994</v>
      </c>
      <c r="O583">
        <v>977.93</v>
      </c>
    </row>
    <row r="584" spans="2:15" x14ac:dyDescent="0.25">
      <c r="B584" t="s">
        <v>476</v>
      </c>
      <c r="C584" t="s">
        <v>102</v>
      </c>
      <c r="D584">
        <v>3.3E-3</v>
      </c>
      <c r="E584">
        <v>3.3000999999999996E-2</v>
      </c>
      <c r="F584">
        <v>1.0000000000000001E-5</v>
      </c>
      <c r="G584" t="s">
        <v>24</v>
      </c>
      <c r="H584" t="s">
        <v>22</v>
      </c>
      <c r="I584">
        <v>0.02</v>
      </c>
      <c r="J584">
        <v>4.5010000000000001E-2</v>
      </c>
      <c r="K584" t="s">
        <v>21</v>
      </c>
      <c r="L584">
        <v>56.864999999999995</v>
      </c>
      <c r="M584">
        <v>350.66</v>
      </c>
      <c r="N584">
        <v>56.863</v>
      </c>
      <c r="O584">
        <v>350.54999999999995</v>
      </c>
    </row>
    <row r="585" spans="2:15" x14ac:dyDescent="0.25">
      <c r="B585" t="s">
        <v>477</v>
      </c>
      <c r="C585" t="s">
        <v>102</v>
      </c>
      <c r="D585">
        <v>3.3E-3</v>
      </c>
      <c r="E585">
        <v>3.3000999999999996E-2</v>
      </c>
      <c r="F585">
        <v>1E-4</v>
      </c>
      <c r="G585" t="s">
        <v>24</v>
      </c>
      <c r="H585" t="s">
        <v>22</v>
      </c>
      <c r="I585">
        <v>0.02</v>
      </c>
      <c r="J585">
        <v>4.5010000000000001E-2</v>
      </c>
      <c r="K585" t="s">
        <v>21</v>
      </c>
      <c r="L585">
        <v>577.26</v>
      </c>
      <c r="M585">
        <v>38.406999999999996</v>
      </c>
      <c r="N585">
        <v>577.26</v>
      </c>
      <c r="O585">
        <v>38.349000000000004</v>
      </c>
    </row>
    <row r="586" spans="2:15" x14ac:dyDescent="0.25">
      <c r="B586" t="s">
        <v>478</v>
      </c>
      <c r="C586" t="s">
        <v>102</v>
      </c>
      <c r="D586">
        <v>3.3E-3</v>
      </c>
      <c r="E586">
        <v>3.3000999999999996E-2</v>
      </c>
      <c r="F586">
        <v>1E-8</v>
      </c>
      <c r="G586" t="s">
        <v>24</v>
      </c>
      <c r="H586" t="s">
        <v>22</v>
      </c>
      <c r="I586">
        <v>4.4999999999999998E-2</v>
      </c>
      <c r="J586">
        <v>1.0000100000000001</v>
      </c>
      <c r="K586" t="s">
        <v>21</v>
      </c>
      <c r="L586">
        <v>2.4</v>
      </c>
      <c r="M586">
        <v>470</v>
      </c>
      <c r="N586">
        <v>2.2997999999999998</v>
      </c>
      <c r="O586">
        <v>465.62</v>
      </c>
    </row>
    <row r="587" spans="2:15" x14ac:dyDescent="0.25">
      <c r="B587" t="s">
        <v>479</v>
      </c>
      <c r="C587" t="s">
        <v>102</v>
      </c>
      <c r="D587">
        <v>3.3E-3</v>
      </c>
      <c r="E587">
        <v>3.3000999999999996E-2</v>
      </c>
      <c r="F587">
        <v>1.0000000000000001E-7</v>
      </c>
      <c r="G587" t="s">
        <v>24</v>
      </c>
      <c r="H587" t="s">
        <v>22</v>
      </c>
      <c r="I587">
        <v>4.4999999999999998E-2</v>
      </c>
      <c r="J587">
        <v>1.0000100000000001</v>
      </c>
      <c r="K587" t="s">
        <v>21</v>
      </c>
      <c r="L587">
        <v>2.4</v>
      </c>
      <c r="M587">
        <v>470</v>
      </c>
      <c r="N587">
        <v>2.3464</v>
      </c>
      <c r="O587">
        <v>464.49</v>
      </c>
    </row>
    <row r="588" spans="2:15" x14ac:dyDescent="0.25">
      <c r="B588" t="s">
        <v>480</v>
      </c>
      <c r="C588" t="s">
        <v>102</v>
      </c>
      <c r="D588">
        <v>3.3E-3</v>
      </c>
      <c r="E588">
        <v>3.3000999999999996E-2</v>
      </c>
      <c r="F588">
        <v>9.9999999999999995E-7</v>
      </c>
      <c r="G588" t="s">
        <v>24</v>
      </c>
      <c r="H588" t="s">
        <v>22</v>
      </c>
      <c r="I588">
        <v>4.4999999999999998E-2</v>
      </c>
      <c r="J588">
        <v>1.0000100000000001</v>
      </c>
      <c r="K588" t="s">
        <v>21</v>
      </c>
      <c r="L588">
        <v>5.6395999999999997</v>
      </c>
      <c r="M588">
        <v>392.40999999999997</v>
      </c>
      <c r="N588">
        <v>5.6368999999999998</v>
      </c>
      <c r="O588">
        <v>392.36</v>
      </c>
    </row>
    <row r="589" spans="2:15" x14ac:dyDescent="0.25">
      <c r="B589" t="s">
        <v>481</v>
      </c>
      <c r="C589" t="s">
        <v>102</v>
      </c>
      <c r="D589">
        <v>3.3E-3</v>
      </c>
      <c r="E589">
        <v>3.3000999999999996E-2</v>
      </c>
      <c r="F589">
        <v>1.0000000000000001E-5</v>
      </c>
      <c r="G589" t="s">
        <v>24</v>
      </c>
      <c r="H589" t="s">
        <v>22</v>
      </c>
      <c r="I589">
        <v>4.4999999999999998E-2</v>
      </c>
      <c r="J589">
        <v>1.0000100000000001</v>
      </c>
      <c r="K589" t="s">
        <v>21</v>
      </c>
      <c r="L589">
        <v>57.583999999999996</v>
      </c>
      <c r="M589">
        <v>84.81</v>
      </c>
      <c r="N589">
        <v>57.582999999999998</v>
      </c>
      <c r="O589">
        <v>84.671999999999997</v>
      </c>
    </row>
    <row r="590" spans="2:15" x14ac:dyDescent="0.25">
      <c r="B590" t="s">
        <v>482</v>
      </c>
      <c r="C590" t="s">
        <v>102</v>
      </c>
      <c r="D590">
        <v>3.3E-3</v>
      </c>
      <c r="E590">
        <v>3.3000999999999996E-2</v>
      </c>
      <c r="F590">
        <v>1E-4</v>
      </c>
      <c r="G590" t="s">
        <v>24</v>
      </c>
      <c r="H590" t="s">
        <v>22</v>
      </c>
      <c r="I590">
        <v>4.4999999999999998E-2</v>
      </c>
      <c r="J590">
        <v>1.0000100000000001</v>
      </c>
      <c r="K590" t="s">
        <v>21</v>
      </c>
      <c r="L590">
        <v>577.34</v>
      </c>
      <c r="M590">
        <v>8.7265999999999995</v>
      </c>
      <c r="N590">
        <v>577.34</v>
      </c>
      <c r="O590">
        <v>8.668099999999999</v>
      </c>
    </row>
    <row r="591" spans="2:15" x14ac:dyDescent="0.25">
      <c r="B591" t="s">
        <v>483</v>
      </c>
      <c r="C591" t="s">
        <v>102</v>
      </c>
      <c r="D591">
        <v>3.3E-3</v>
      </c>
      <c r="E591">
        <v>3.3000999999999996E-2</v>
      </c>
      <c r="F591">
        <v>1E-8</v>
      </c>
      <c r="G591" t="s">
        <v>24</v>
      </c>
      <c r="H591" t="s">
        <v>22</v>
      </c>
      <c r="I591">
        <v>1</v>
      </c>
      <c r="J591">
        <v>5.01</v>
      </c>
      <c r="K591" t="s">
        <v>21</v>
      </c>
      <c r="L591">
        <v>2.4</v>
      </c>
      <c r="M591">
        <v>930</v>
      </c>
      <c r="N591">
        <v>2.3048000000000002</v>
      </c>
      <c r="O591">
        <v>925.75</v>
      </c>
    </row>
    <row r="592" spans="2:15" x14ac:dyDescent="0.25">
      <c r="B592" t="s">
        <v>484</v>
      </c>
      <c r="C592" t="s">
        <v>102</v>
      </c>
      <c r="D592">
        <v>3.3E-3</v>
      </c>
      <c r="E592">
        <v>3.3000999999999996E-2</v>
      </c>
      <c r="F592">
        <v>1.0000000000000001E-7</v>
      </c>
      <c r="G592" t="s">
        <v>24</v>
      </c>
      <c r="H592" t="s">
        <v>22</v>
      </c>
      <c r="I592">
        <v>1</v>
      </c>
      <c r="J592">
        <v>5.01</v>
      </c>
      <c r="K592" t="s">
        <v>21</v>
      </c>
      <c r="L592">
        <v>2.4</v>
      </c>
      <c r="M592">
        <v>930</v>
      </c>
      <c r="N592">
        <v>2.3386</v>
      </c>
      <c r="O592">
        <v>924.88</v>
      </c>
    </row>
    <row r="593" spans="2:15" x14ac:dyDescent="0.25">
      <c r="B593" t="s">
        <v>485</v>
      </c>
      <c r="C593" t="s">
        <v>102</v>
      </c>
      <c r="D593">
        <v>3.3E-3</v>
      </c>
      <c r="E593">
        <v>3.3000999999999996E-2</v>
      </c>
      <c r="F593">
        <v>9.9999999999999995E-7</v>
      </c>
      <c r="G593" t="s">
        <v>24</v>
      </c>
      <c r="H593" t="s">
        <v>22</v>
      </c>
      <c r="I593">
        <v>1</v>
      </c>
      <c r="J593">
        <v>5.01</v>
      </c>
      <c r="K593" t="s">
        <v>21</v>
      </c>
      <c r="L593">
        <v>5.0491000000000001</v>
      </c>
      <c r="M593">
        <v>857.92000000000007</v>
      </c>
      <c r="N593">
        <v>5.0465999999999998</v>
      </c>
      <c r="O593">
        <v>857.92000000000007</v>
      </c>
    </row>
    <row r="594" spans="2:15" x14ac:dyDescent="0.25">
      <c r="B594" t="s">
        <v>486</v>
      </c>
      <c r="C594" t="s">
        <v>102</v>
      </c>
      <c r="D594">
        <v>3.3E-3</v>
      </c>
      <c r="E594">
        <v>3.3000999999999996E-2</v>
      </c>
      <c r="F594">
        <v>1.0000000000000001E-5</v>
      </c>
      <c r="G594" t="s">
        <v>24</v>
      </c>
      <c r="H594" t="s">
        <v>22</v>
      </c>
      <c r="I594">
        <v>1</v>
      </c>
      <c r="J594">
        <v>5.01</v>
      </c>
      <c r="K594" t="s">
        <v>21</v>
      </c>
      <c r="L594">
        <v>57.046999999999997</v>
      </c>
      <c r="M594">
        <v>284.47000000000003</v>
      </c>
      <c r="N594">
        <v>57.044999999999995</v>
      </c>
      <c r="O594">
        <v>284.34999999999997</v>
      </c>
    </row>
    <row r="595" spans="2:15" x14ac:dyDescent="0.25">
      <c r="B595" t="s">
        <v>487</v>
      </c>
      <c r="C595" t="s">
        <v>102</v>
      </c>
      <c r="D595">
        <v>3.3E-3</v>
      </c>
      <c r="E595">
        <v>3.3000999999999996E-2</v>
      </c>
      <c r="F595">
        <v>1E-4</v>
      </c>
      <c r="G595" t="s">
        <v>24</v>
      </c>
      <c r="H595" t="s">
        <v>22</v>
      </c>
      <c r="I595">
        <v>1</v>
      </c>
      <c r="J595">
        <v>5.01</v>
      </c>
      <c r="K595" t="s">
        <v>21</v>
      </c>
      <c r="L595">
        <v>577.28</v>
      </c>
      <c r="M595">
        <v>30.669999999999998</v>
      </c>
      <c r="N595">
        <v>577.28</v>
      </c>
      <c r="O595">
        <v>30.612000000000002</v>
      </c>
    </row>
    <row r="596" spans="2:15" x14ac:dyDescent="0.25">
      <c r="B596" t="s">
        <v>488</v>
      </c>
      <c r="C596" t="s">
        <v>102</v>
      </c>
      <c r="D596">
        <v>3.3E-3</v>
      </c>
      <c r="E596">
        <v>3.3000999999999996E-2</v>
      </c>
      <c r="F596">
        <v>1E-8</v>
      </c>
      <c r="G596" t="s">
        <v>24</v>
      </c>
      <c r="H596" t="s">
        <v>22</v>
      </c>
      <c r="I596">
        <v>5</v>
      </c>
      <c r="J596">
        <v>10.01</v>
      </c>
      <c r="K596" t="s">
        <v>21</v>
      </c>
      <c r="L596">
        <v>3.8</v>
      </c>
      <c r="M596">
        <v>2300</v>
      </c>
      <c r="N596">
        <v>3.4643999999999999</v>
      </c>
      <c r="O596">
        <v>2309.4</v>
      </c>
    </row>
    <row r="597" spans="2:15" x14ac:dyDescent="0.25">
      <c r="B597" t="s">
        <v>489</v>
      </c>
      <c r="C597" t="s">
        <v>102</v>
      </c>
      <c r="D597">
        <v>3.3E-3</v>
      </c>
      <c r="E597">
        <v>3.3000999999999996E-2</v>
      </c>
      <c r="F597">
        <v>1.0000000000000001E-7</v>
      </c>
      <c r="G597" t="s">
        <v>24</v>
      </c>
      <c r="H597" t="s">
        <v>22</v>
      </c>
      <c r="I597">
        <v>5</v>
      </c>
      <c r="J597">
        <v>10.01</v>
      </c>
      <c r="K597" t="s">
        <v>21</v>
      </c>
      <c r="L597">
        <v>3.8</v>
      </c>
      <c r="M597">
        <v>2300</v>
      </c>
      <c r="N597">
        <v>3.4807000000000001</v>
      </c>
      <c r="O597">
        <v>2309</v>
      </c>
    </row>
    <row r="598" spans="2:15" x14ac:dyDescent="0.25">
      <c r="B598" t="s">
        <v>490</v>
      </c>
      <c r="C598" t="s">
        <v>102</v>
      </c>
      <c r="D598">
        <v>3.3E-3</v>
      </c>
      <c r="E598">
        <v>3.3000999999999996E-2</v>
      </c>
      <c r="F598">
        <v>9.9999999999999995E-7</v>
      </c>
      <c r="G598" t="s">
        <v>24</v>
      </c>
      <c r="H598" t="s">
        <v>22</v>
      </c>
      <c r="I598">
        <v>5</v>
      </c>
      <c r="J598">
        <v>10.01</v>
      </c>
      <c r="K598" t="s">
        <v>21</v>
      </c>
      <c r="L598">
        <v>5.0186000000000002</v>
      </c>
      <c r="M598">
        <v>2268.6999999999998</v>
      </c>
      <c r="N598">
        <v>5.0129000000000001</v>
      </c>
      <c r="O598">
        <v>2268.8000000000002</v>
      </c>
    </row>
    <row r="599" spans="2:15" x14ac:dyDescent="0.25">
      <c r="B599" t="s">
        <v>491</v>
      </c>
      <c r="C599" t="s">
        <v>102</v>
      </c>
      <c r="D599">
        <v>3.3E-3</v>
      </c>
      <c r="E599">
        <v>3.3000999999999996E-2</v>
      </c>
      <c r="F599">
        <v>1.0000000000000001E-5</v>
      </c>
      <c r="G599" t="s">
        <v>24</v>
      </c>
      <c r="H599" t="s">
        <v>22</v>
      </c>
      <c r="I599">
        <v>5</v>
      </c>
      <c r="J599">
        <v>10.01</v>
      </c>
      <c r="K599" t="s">
        <v>21</v>
      </c>
      <c r="L599">
        <v>54.396999999999998</v>
      </c>
      <c r="M599">
        <v>1333.5</v>
      </c>
      <c r="N599">
        <v>54.39</v>
      </c>
      <c r="O599">
        <v>1333.5</v>
      </c>
    </row>
    <row r="600" spans="2:15" x14ac:dyDescent="0.25">
      <c r="B600" t="s">
        <v>492</v>
      </c>
      <c r="C600" t="s">
        <v>102</v>
      </c>
      <c r="D600">
        <v>3.3E-3</v>
      </c>
      <c r="E600">
        <v>3.3000999999999996E-2</v>
      </c>
      <c r="F600">
        <v>1E-4</v>
      </c>
      <c r="G600" t="s">
        <v>24</v>
      </c>
      <c r="H600" t="s">
        <v>22</v>
      </c>
      <c r="I600">
        <v>5</v>
      </c>
      <c r="J600">
        <v>10.01</v>
      </c>
      <c r="K600" t="s">
        <v>21</v>
      </c>
      <c r="L600">
        <v>576.87</v>
      </c>
      <c r="M600">
        <v>180.75</v>
      </c>
      <c r="N600">
        <v>576.87</v>
      </c>
      <c r="O600">
        <v>180.65</v>
      </c>
    </row>
    <row r="601" spans="2:15" x14ac:dyDescent="0.25">
      <c r="B601" t="s">
        <v>493</v>
      </c>
      <c r="C601" t="s">
        <v>102</v>
      </c>
      <c r="D601">
        <v>3.3E-3</v>
      </c>
      <c r="E601">
        <v>3.3000999999999996E-2</v>
      </c>
      <c r="F601">
        <v>1E-8</v>
      </c>
      <c r="G601" t="s">
        <v>24</v>
      </c>
      <c r="H601" t="s">
        <v>22</v>
      </c>
      <c r="I601">
        <v>10</v>
      </c>
      <c r="J601">
        <v>30</v>
      </c>
      <c r="K601" t="s">
        <v>21</v>
      </c>
      <c r="L601">
        <v>5.3</v>
      </c>
      <c r="M601">
        <v>4600</v>
      </c>
      <c r="N601">
        <v>4.6162999999999998</v>
      </c>
      <c r="O601">
        <v>4619.9000000000005</v>
      </c>
    </row>
    <row r="602" spans="2:15" x14ac:dyDescent="0.25">
      <c r="B602" t="s">
        <v>494</v>
      </c>
      <c r="C602" t="s">
        <v>102</v>
      </c>
      <c r="D602">
        <v>3.3E-3</v>
      </c>
      <c r="E602">
        <v>3.3000999999999996E-2</v>
      </c>
      <c r="F602">
        <v>1.0000000000000001E-7</v>
      </c>
      <c r="G602" t="s">
        <v>24</v>
      </c>
      <c r="H602" t="s">
        <v>22</v>
      </c>
      <c r="I602">
        <v>10</v>
      </c>
      <c r="J602">
        <v>30</v>
      </c>
      <c r="K602" t="s">
        <v>21</v>
      </c>
      <c r="L602">
        <v>5.3</v>
      </c>
      <c r="M602">
        <v>4600</v>
      </c>
      <c r="N602">
        <v>4.6261999999999999</v>
      </c>
      <c r="O602">
        <v>4619.6000000000004</v>
      </c>
    </row>
    <row r="603" spans="2:15" x14ac:dyDescent="0.25">
      <c r="B603" t="s">
        <v>495</v>
      </c>
      <c r="C603" t="s">
        <v>102</v>
      </c>
      <c r="D603">
        <v>3.3E-3</v>
      </c>
      <c r="E603">
        <v>3.3000999999999996E-2</v>
      </c>
      <c r="F603">
        <v>9.9999999999999995E-7</v>
      </c>
      <c r="G603" t="s">
        <v>24</v>
      </c>
      <c r="H603" t="s">
        <v>22</v>
      </c>
      <c r="I603">
        <v>10</v>
      </c>
      <c r="J603">
        <v>30</v>
      </c>
      <c r="K603" t="s">
        <v>21</v>
      </c>
      <c r="L603">
        <v>5.5293999999999999</v>
      </c>
      <c r="M603">
        <v>4595.5</v>
      </c>
      <c r="N603">
        <v>5.5179</v>
      </c>
      <c r="O603">
        <v>4595.7999999999993</v>
      </c>
    </row>
    <row r="604" spans="2:15" x14ac:dyDescent="0.25">
      <c r="B604" t="s">
        <v>496</v>
      </c>
      <c r="C604" t="s">
        <v>102</v>
      </c>
      <c r="D604">
        <v>3.3E-3</v>
      </c>
      <c r="E604">
        <v>3.3000999999999996E-2</v>
      </c>
      <c r="F604">
        <v>1.0000000000000001E-5</v>
      </c>
      <c r="G604" t="s">
        <v>24</v>
      </c>
      <c r="H604" t="s">
        <v>22</v>
      </c>
      <c r="I604">
        <v>10</v>
      </c>
      <c r="J604">
        <v>30</v>
      </c>
      <c r="K604" t="s">
        <v>21</v>
      </c>
      <c r="L604">
        <v>49.259</v>
      </c>
      <c r="M604">
        <v>3578.8</v>
      </c>
      <c r="N604">
        <v>49.247</v>
      </c>
      <c r="O604">
        <v>3578.8</v>
      </c>
    </row>
    <row r="605" spans="2:15" x14ac:dyDescent="0.25">
      <c r="B605" t="s">
        <v>497</v>
      </c>
      <c r="C605" t="s">
        <v>102</v>
      </c>
      <c r="D605">
        <v>3.3E-3</v>
      </c>
      <c r="E605">
        <v>3.3000999999999996E-2</v>
      </c>
      <c r="F605">
        <v>1E-4</v>
      </c>
      <c r="G605" t="s">
        <v>24</v>
      </c>
      <c r="H605" t="s">
        <v>22</v>
      </c>
      <c r="I605">
        <v>10</v>
      </c>
      <c r="J605">
        <v>30</v>
      </c>
      <c r="K605" t="s">
        <v>21</v>
      </c>
      <c r="L605">
        <v>575.41</v>
      </c>
      <c r="M605">
        <v>695.30000000000007</v>
      </c>
      <c r="N605">
        <v>575.4</v>
      </c>
      <c r="O605">
        <v>695.06000000000006</v>
      </c>
    </row>
    <row r="606" spans="2:15" x14ac:dyDescent="0.25">
      <c r="B606" t="s">
        <v>2280</v>
      </c>
      <c r="C606" t="s">
        <v>102</v>
      </c>
      <c r="D606">
        <v>3.3E-3</v>
      </c>
      <c r="E606">
        <v>3.3000999999999996E-2</v>
      </c>
      <c r="F606">
        <v>1E-4</v>
      </c>
      <c r="G606" t="s">
        <v>24</v>
      </c>
      <c r="H606" t="s">
        <v>22</v>
      </c>
      <c r="I606">
        <v>30</v>
      </c>
      <c r="J606">
        <v>30.01</v>
      </c>
      <c r="K606" t="s">
        <v>21</v>
      </c>
      <c r="L606">
        <v>5.3</v>
      </c>
      <c r="M606">
        <v>4600</v>
      </c>
      <c r="N606">
        <v>4.6162999999999998</v>
      </c>
      <c r="O606">
        <v>4619.9000000000005</v>
      </c>
    </row>
    <row r="607" spans="2:15" x14ac:dyDescent="0.25">
      <c r="B607" t="s">
        <v>2280</v>
      </c>
      <c r="C607" t="s">
        <v>102</v>
      </c>
      <c r="D607">
        <v>3.3E-3</v>
      </c>
      <c r="E607">
        <v>3.3000999999999996E-2</v>
      </c>
      <c r="F607">
        <v>1E-4</v>
      </c>
      <c r="G607" t="s">
        <v>24</v>
      </c>
      <c r="H607" t="s">
        <v>22</v>
      </c>
      <c r="I607">
        <v>30</v>
      </c>
      <c r="J607">
        <v>30.01</v>
      </c>
      <c r="K607" t="s">
        <v>21</v>
      </c>
      <c r="L607">
        <v>5.3</v>
      </c>
      <c r="M607">
        <v>4600</v>
      </c>
      <c r="N607">
        <v>4.6261999999999999</v>
      </c>
      <c r="O607">
        <v>4619.6000000000004</v>
      </c>
    </row>
    <row r="608" spans="2:15" x14ac:dyDescent="0.25">
      <c r="B608" t="s">
        <v>2280</v>
      </c>
      <c r="C608" t="s">
        <v>102</v>
      </c>
      <c r="D608">
        <v>3.3E-3</v>
      </c>
      <c r="E608">
        <v>3.3000999999999996E-2</v>
      </c>
      <c r="F608">
        <v>1E-4</v>
      </c>
      <c r="G608" t="s">
        <v>24</v>
      </c>
      <c r="H608" t="s">
        <v>22</v>
      </c>
      <c r="I608">
        <v>30</v>
      </c>
      <c r="J608">
        <v>30.01</v>
      </c>
      <c r="K608" t="s">
        <v>21</v>
      </c>
      <c r="L608">
        <v>5.5293999999999999</v>
      </c>
      <c r="M608">
        <v>4595.5</v>
      </c>
      <c r="N608">
        <v>5.5179</v>
      </c>
      <c r="O608">
        <v>4595.7999999999993</v>
      </c>
    </row>
    <row r="609" spans="2:15" x14ac:dyDescent="0.25">
      <c r="B609" t="s">
        <v>2280</v>
      </c>
      <c r="C609" t="s">
        <v>102</v>
      </c>
      <c r="D609">
        <v>3.3E-3</v>
      </c>
      <c r="E609">
        <v>3.3000999999999996E-2</v>
      </c>
      <c r="F609">
        <v>1E-4</v>
      </c>
      <c r="G609" t="s">
        <v>24</v>
      </c>
      <c r="H609" t="s">
        <v>22</v>
      </c>
      <c r="I609">
        <v>30</v>
      </c>
      <c r="J609">
        <v>30.01</v>
      </c>
      <c r="K609" t="s">
        <v>21</v>
      </c>
      <c r="L609">
        <v>49.259</v>
      </c>
      <c r="M609">
        <v>3578.8</v>
      </c>
      <c r="N609">
        <v>49.247</v>
      </c>
      <c r="O609">
        <v>3578.8</v>
      </c>
    </row>
    <row r="610" spans="2:15" x14ac:dyDescent="0.25">
      <c r="B610" t="s">
        <v>2280</v>
      </c>
      <c r="C610" t="s">
        <v>102</v>
      </c>
      <c r="D610">
        <v>3.3E-3</v>
      </c>
      <c r="E610">
        <v>3.3000999999999996E-2</v>
      </c>
      <c r="F610">
        <v>1E-4</v>
      </c>
      <c r="G610" t="s">
        <v>24</v>
      </c>
      <c r="H610" t="s">
        <v>22</v>
      </c>
      <c r="I610">
        <v>30</v>
      </c>
      <c r="J610">
        <v>30.01</v>
      </c>
      <c r="K610" t="s">
        <v>21</v>
      </c>
      <c r="L610">
        <v>575.41</v>
      </c>
      <c r="M610">
        <v>695.30000000000007</v>
      </c>
      <c r="N610">
        <v>575.4</v>
      </c>
      <c r="O610">
        <v>695.06000000000006</v>
      </c>
    </row>
    <row r="611" spans="2:15" x14ac:dyDescent="0.25">
      <c r="B611" t="s">
        <v>498</v>
      </c>
      <c r="C611" t="s">
        <v>102</v>
      </c>
      <c r="D611">
        <v>3.3000000000000002E-2</v>
      </c>
      <c r="E611">
        <v>0.33000999999999997</v>
      </c>
      <c r="F611">
        <v>9.9999999999999995E-7</v>
      </c>
      <c r="G611" t="s">
        <v>24</v>
      </c>
      <c r="H611" t="s">
        <v>23</v>
      </c>
      <c r="I611">
        <v>0.01</v>
      </c>
      <c r="J611">
        <v>2.0010000000000003E-2</v>
      </c>
      <c r="K611" t="s">
        <v>21</v>
      </c>
      <c r="L611">
        <v>2.3E-2</v>
      </c>
      <c r="M611">
        <v>2.1</v>
      </c>
      <c r="N611">
        <v>2.2917E-2</v>
      </c>
      <c r="O611">
        <v>2.0907</v>
      </c>
    </row>
    <row r="612" spans="2:15" x14ac:dyDescent="0.25">
      <c r="B612" t="s">
        <v>499</v>
      </c>
      <c r="C612" t="s">
        <v>102</v>
      </c>
      <c r="D612">
        <v>3.3000000000000002E-2</v>
      </c>
      <c r="E612">
        <v>0.33000999999999997</v>
      </c>
      <c r="F612">
        <v>1.0000000000000001E-5</v>
      </c>
      <c r="G612" t="s">
        <v>24</v>
      </c>
      <c r="H612" t="s">
        <v>23</v>
      </c>
      <c r="I612">
        <v>0.01</v>
      </c>
      <c r="J612">
        <v>2.0010000000000003E-2</v>
      </c>
      <c r="K612" t="s">
        <v>21</v>
      </c>
      <c r="L612">
        <v>2.3E-2</v>
      </c>
      <c r="M612">
        <v>2.1</v>
      </c>
      <c r="N612">
        <v>2.3129E-2</v>
      </c>
      <c r="O612">
        <v>2.0901000000000001</v>
      </c>
    </row>
    <row r="613" spans="2:15" x14ac:dyDescent="0.25">
      <c r="B613" t="s">
        <v>500</v>
      </c>
      <c r="C613" t="s">
        <v>102</v>
      </c>
      <c r="D613">
        <v>3.3000000000000002E-2</v>
      </c>
      <c r="E613">
        <v>0.33000999999999997</v>
      </c>
      <c r="F613">
        <v>1E-4</v>
      </c>
      <c r="G613" t="s">
        <v>24</v>
      </c>
      <c r="H613" t="s">
        <v>23</v>
      </c>
      <c r="I613">
        <v>0.01</v>
      </c>
      <c r="J613">
        <v>2.0010000000000003E-2</v>
      </c>
      <c r="K613" t="s">
        <v>21</v>
      </c>
      <c r="L613">
        <v>4.1051999999999998E-2</v>
      </c>
      <c r="M613">
        <v>2.0453000000000001</v>
      </c>
      <c r="N613">
        <v>4.1148000000000004E-2</v>
      </c>
      <c r="O613">
        <v>2.0425</v>
      </c>
    </row>
    <row r="614" spans="2:15" x14ac:dyDescent="0.25">
      <c r="B614" t="s">
        <v>501</v>
      </c>
      <c r="C614" t="s">
        <v>102</v>
      </c>
      <c r="D614">
        <v>3.3000000000000002E-2</v>
      </c>
      <c r="E614">
        <v>0.33000999999999997</v>
      </c>
      <c r="F614">
        <v>1E-3</v>
      </c>
      <c r="G614" t="s">
        <v>24</v>
      </c>
      <c r="H614" t="s">
        <v>23</v>
      </c>
      <c r="I614">
        <v>0.01</v>
      </c>
      <c r="J614">
        <v>2.0010000000000003E-2</v>
      </c>
      <c r="K614" t="s">
        <v>21</v>
      </c>
      <c r="L614">
        <v>0.54766999999999999</v>
      </c>
      <c r="M614">
        <v>1.1202000000000001</v>
      </c>
      <c r="N614">
        <v>0.54765999999999992</v>
      </c>
      <c r="O614">
        <v>1.1202000000000001</v>
      </c>
    </row>
    <row r="615" spans="2:15" x14ac:dyDescent="0.25">
      <c r="B615" t="s">
        <v>502</v>
      </c>
      <c r="C615" t="s">
        <v>102</v>
      </c>
      <c r="D615">
        <v>3.3000000000000002E-2</v>
      </c>
      <c r="E615">
        <v>0.33000999999999997</v>
      </c>
      <c r="F615">
        <v>0.01</v>
      </c>
      <c r="G615" t="s">
        <v>24</v>
      </c>
      <c r="H615" t="s">
        <v>23</v>
      </c>
      <c r="I615">
        <v>0.01</v>
      </c>
      <c r="J615">
        <v>2.0010000000000003E-2</v>
      </c>
      <c r="K615" t="s">
        <v>21</v>
      </c>
      <c r="L615">
        <v>5.7694999999999999</v>
      </c>
      <c r="M615">
        <v>0.14516999999999999</v>
      </c>
      <c r="N615">
        <v>5.7694999999999999</v>
      </c>
      <c r="O615">
        <v>0.14515</v>
      </c>
    </row>
    <row r="616" spans="2:15" x14ac:dyDescent="0.25">
      <c r="B616" t="s">
        <v>503</v>
      </c>
      <c r="C616" t="s">
        <v>102</v>
      </c>
      <c r="D616">
        <v>3.3000000000000002E-2</v>
      </c>
      <c r="E616">
        <v>0.33000999999999997</v>
      </c>
      <c r="F616">
        <v>9.9999999999999995E-7</v>
      </c>
      <c r="G616" t="s">
        <v>24</v>
      </c>
      <c r="H616" t="s">
        <v>23</v>
      </c>
      <c r="I616">
        <v>0.02</v>
      </c>
      <c r="J616">
        <v>4.5010000000000001E-2</v>
      </c>
      <c r="K616" t="s">
        <v>21</v>
      </c>
      <c r="L616">
        <v>3.7999999999999999E-2</v>
      </c>
      <c r="M616">
        <v>1</v>
      </c>
      <c r="N616">
        <v>2.3094E-2</v>
      </c>
      <c r="O616">
        <v>1.0436000000000001</v>
      </c>
    </row>
    <row r="617" spans="2:15" x14ac:dyDescent="0.25">
      <c r="B617" t="s">
        <v>504</v>
      </c>
      <c r="C617" t="s">
        <v>102</v>
      </c>
      <c r="D617">
        <v>3.3000000000000002E-2</v>
      </c>
      <c r="E617">
        <v>0.33000999999999997</v>
      </c>
      <c r="F617">
        <v>1.0000000000000001E-5</v>
      </c>
      <c r="G617" t="s">
        <v>24</v>
      </c>
      <c r="H617" t="s">
        <v>23</v>
      </c>
      <c r="I617">
        <v>0.02</v>
      </c>
      <c r="J617">
        <v>4.5010000000000001E-2</v>
      </c>
      <c r="K617" t="s">
        <v>21</v>
      </c>
      <c r="L617">
        <v>3.7999999999999999E-2</v>
      </c>
      <c r="M617">
        <v>1</v>
      </c>
      <c r="N617">
        <v>2.3358E-2</v>
      </c>
      <c r="O617">
        <v>1.0427999999999999</v>
      </c>
    </row>
    <row r="618" spans="2:15" x14ac:dyDescent="0.25">
      <c r="B618" t="s">
        <v>505</v>
      </c>
      <c r="C618" t="s">
        <v>102</v>
      </c>
      <c r="D618">
        <v>3.3000000000000002E-2</v>
      </c>
      <c r="E618">
        <v>0.33000999999999997</v>
      </c>
      <c r="F618">
        <v>1E-4</v>
      </c>
      <c r="G618" t="s">
        <v>24</v>
      </c>
      <c r="H618" t="s">
        <v>23</v>
      </c>
      <c r="I618">
        <v>0.02</v>
      </c>
      <c r="J618">
        <v>4.5010000000000001E-2</v>
      </c>
      <c r="K618" t="s">
        <v>21</v>
      </c>
      <c r="L618">
        <v>4.9203000000000004E-2</v>
      </c>
      <c r="M618">
        <v>0.97803999999999991</v>
      </c>
      <c r="N618">
        <v>4.9192E-2</v>
      </c>
      <c r="O618">
        <v>0.97803999999999991</v>
      </c>
    </row>
    <row r="619" spans="2:15" x14ac:dyDescent="0.25">
      <c r="B619" t="s">
        <v>506</v>
      </c>
      <c r="C619" t="s">
        <v>102</v>
      </c>
      <c r="D619">
        <v>3.3000000000000002E-2</v>
      </c>
      <c r="E619">
        <v>0.33000999999999997</v>
      </c>
      <c r="F619">
        <v>1E-3</v>
      </c>
      <c r="G619" t="s">
        <v>24</v>
      </c>
      <c r="H619" t="s">
        <v>23</v>
      </c>
      <c r="I619">
        <v>0.02</v>
      </c>
      <c r="J619">
        <v>4.5010000000000001E-2</v>
      </c>
      <c r="K619" t="s">
        <v>21</v>
      </c>
      <c r="L619">
        <v>0.56863999999999992</v>
      </c>
      <c r="M619">
        <v>0.35072999999999999</v>
      </c>
      <c r="N619">
        <v>0.56863999999999992</v>
      </c>
      <c r="O619">
        <v>0.35068000000000005</v>
      </c>
    </row>
    <row r="620" spans="2:15" x14ac:dyDescent="0.25">
      <c r="B620" t="s">
        <v>507</v>
      </c>
      <c r="C620" t="s">
        <v>102</v>
      </c>
      <c r="D620">
        <v>3.3000000000000002E-2</v>
      </c>
      <c r="E620">
        <v>0.33000999999999997</v>
      </c>
      <c r="F620">
        <v>0.01</v>
      </c>
      <c r="G620" t="s">
        <v>24</v>
      </c>
      <c r="H620" t="s">
        <v>23</v>
      </c>
      <c r="I620">
        <v>0.02</v>
      </c>
      <c r="J620">
        <v>4.5010000000000001E-2</v>
      </c>
      <c r="K620" t="s">
        <v>21</v>
      </c>
      <c r="L620">
        <v>5.7725999999999997</v>
      </c>
      <c r="M620">
        <v>3.8389999999999994E-2</v>
      </c>
      <c r="N620">
        <v>5.7725999999999997</v>
      </c>
      <c r="O620">
        <v>3.8365000000000003E-2</v>
      </c>
    </row>
    <row r="621" spans="2:15" x14ac:dyDescent="0.25">
      <c r="B621" t="s">
        <v>508</v>
      </c>
      <c r="C621" t="s">
        <v>102</v>
      </c>
      <c r="D621">
        <v>3.3000000000000002E-2</v>
      </c>
      <c r="E621">
        <v>0.33000999999999997</v>
      </c>
      <c r="F621">
        <v>9.9999999999999995E-7</v>
      </c>
      <c r="G621" t="s">
        <v>24</v>
      </c>
      <c r="H621" t="s">
        <v>23</v>
      </c>
      <c r="I621">
        <v>4.4999999999999998E-2</v>
      </c>
      <c r="J621">
        <v>1.0000100000000001</v>
      </c>
      <c r="K621" t="s">
        <v>21</v>
      </c>
      <c r="L621">
        <v>2.4E-2</v>
      </c>
      <c r="M621">
        <v>0.47</v>
      </c>
      <c r="N621">
        <v>2.282E-2</v>
      </c>
      <c r="O621">
        <v>0.47204000000000002</v>
      </c>
    </row>
    <row r="622" spans="2:15" x14ac:dyDescent="0.25">
      <c r="B622" t="s">
        <v>509</v>
      </c>
      <c r="C622" t="s">
        <v>102</v>
      </c>
      <c r="D622">
        <v>3.3000000000000002E-2</v>
      </c>
      <c r="E622">
        <v>0.33000999999999997</v>
      </c>
      <c r="F622">
        <v>1.0000000000000001E-5</v>
      </c>
      <c r="G622" t="s">
        <v>24</v>
      </c>
      <c r="H622" t="s">
        <v>23</v>
      </c>
      <c r="I622">
        <v>4.4999999999999998E-2</v>
      </c>
      <c r="J622">
        <v>1.0000100000000001</v>
      </c>
      <c r="K622" t="s">
        <v>21</v>
      </c>
      <c r="L622">
        <v>2.4E-2</v>
      </c>
      <c r="M622">
        <v>0.47</v>
      </c>
      <c r="N622">
        <v>2.3285E-2</v>
      </c>
      <c r="O622">
        <v>0.47091</v>
      </c>
    </row>
    <row r="623" spans="2:15" x14ac:dyDescent="0.25">
      <c r="B623" t="s">
        <v>510</v>
      </c>
      <c r="C623" t="s">
        <v>102</v>
      </c>
      <c r="D623">
        <v>3.3000000000000002E-2</v>
      </c>
      <c r="E623">
        <v>0.33000999999999997</v>
      </c>
      <c r="F623">
        <v>1E-4</v>
      </c>
      <c r="G623" t="s">
        <v>24</v>
      </c>
      <c r="H623" t="s">
        <v>23</v>
      </c>
      <c r="I623">
        <v>4.4999999999999998E-2</v>
      </c>
      <c r="J623">
        <v>1.0000100000000001</v>
      </c>
      <c r="K623" t="s">
        <v>21</v>
      </c>
      <c r="L623">
        <v>5.6197000000000004E-2</v>
      </c>
      <c r="M623">
        <v>0.39853</v>
      </c>
      <c r="N623">
        <v>5.6184999999999999E-2</v>
      </c>
      <c r="O623">
        <v>0.39850999999999998</v>
      </c>
    </row>
    <row r="624" spans="2:15" x14ac:dyDescent="0.25">
      <c r="B624" t="s">
        <v>511</v>
      </c>
      <c r="C624" t="s">
        <v>102</v>
      </c>
      <c r="D624">
        <v>3.3000000000000002E-2</v>
      </c>
      <c r="E624">
        <v>0.33000999999999997</v>
      </c>
      <c r="F624">
        <v>1E-3</v>
      </c>
      <c r="G624" t="s">
        <v>24</v>
      </c>
      <c r="H624" t="s">
        <v>23</v>
      </c>
      <c r="I624">
        <v>4.4999999999999998E-2</v>
      </c>
      <c r="J624">
        <v>1.0000100000000001</v>
      </c>
      <c r="K624" t="s">
        <v>21</v>
      </c>
      <c r="L624">
        <v>0.57577999999999996</v>
      </c>
      <c r="M624">
        <v>8.6645E-2</v>
      </c>
      <c r="N624">
        <v>0.57577</v>
      </c>
      <c r="O624">
        <v>8.6583999999999994E-2</v>
      </c>
    </row>
    <row r="625" spans="2:15" x14ac:dyDescent="0.25">
      <c r="B625" t="s">
        <v>512</v>
      </c>
      <c r="C625" t="s">
        <v>102</v>
      </c>
      <c r="D625">
        <v>3.3000000000000002E-2</v>
      </c>
      <c r="E625">
        <v>0.33000999999999997</v>
      </c>
      <c r="F625">
        <v>0.01</v>
      </c>
      <c r="G625" t="s">
        <v>24</v>
      </c>
      <c r="H625" t="s">
        <v>23</v>
      </c>
      <c r="I625">
        <v>4.4999999999999998E-2</v>
      </c>
      <c r="J625">
        <v>1.0000100000000001</v>
      </c>
      <c r="K625" t="s">
        <v>21</v>
      </c>
      <c r="L625">
        <v>5.7733999999999996</v>
      </c>
      <c r="M625">
        <v>8.8941000000000003E-3</v>
      </c>
      <c r="N625">
        <v>5.7733999999999996</v>
      </c>
      <c r="O625">
        <v>8.8681999999999997E-3</v>
      </c>
    </row>
    <row r="626" spans="2:15" x14ac:dyDescent="0.25">
      <c r="B626" t="s">
        <v>513</v>
      </c>
      <c r="C626" t="s">
        <v>102</v>
      </c>
      <c r="D626">
        <v>3.3000000000000002E-2</v>
      </c>
      <c r="E626">
        <v>0.33000999999999997</v>
      </c>
      <c r="F626">
        <v>9.9999999999999995E-7</v>
      </c>
      <c r="G626" t="s">
        <v>24</v>
      </c>
      <c r="H626" t="s">
        <v>23</v>
      </c>
      <c r="I626">
        <v>1</v>
      </c>
      <c r="J626">
        <v>5.01</v>
      </c>
      <c r="K626" t="s">
        <v>21</v>
      </c>
      <c r="L626">
        <v>5.8000000000000003E-2</v>
      </c>
      <c r="M626">
        <v>1.2</v>
      </c>
      <c r="N626">
        <v>5.7624000000000002E-2</v>
      </c>
      <c r="O626">
        <v>1.1588000000000001</v>
      </c>
    </row>
    <row r="627" spans="2:15" x14ac:dyDescent="0.25">
      <c r="B627" t="s">
        <v>514</v>
      </c>
      <c r="C627" t="s">
        <v>102</v>
      </c>
      <c r="D627">
        <v>3.3000000000000002E-2</v>
      </c>
      <c r="E627">
        <v>0.33000999999999997</v>
      </c>
      <c r="F627">
        <v>1.0000000000000001E-5</v>
      </c>
      <c r="G627" t="s">
        <v>24</v>
      </c>
      <c r="H627" t="s">
        <v>23</v>
      </c>
      <c r="I627">
        <v>1</v>
      </c>
      <c r="J627">
        <v>5.01</v>
      </c>
      <c r="K627" t="s">
        <v>21</v>
      </c>
      <c r="L627">
        <v>5.8000000000000003E-2</v>
      </c>
      <c r="M627">
        <v>1.2</v>
      </c>
      <c r="N627">
        <v>5.7825000000000001E-2</v>
      </c>
      <c r="O627">
        <v>1.1582999999999999</v>
      </c>
    </row>
    <row r="628" spans="2:15" x14ac:dyDescent="0.25">
      <c r="B628" t="s">
        <v>515</v>
      </c>
      <c r="C628" t="s">
        <v>102</v>
      </c>
      <c r="D628">
        <v>3.3000000000000002E-2</v>
      </c>
      <c r="E628">
        <v>0.33000999999999997</v>
      </c>
      <c r="F628">
        <v>1E-4</v>
      </c>
      <c r="G628" t="s">
        <v>24</v>
      </c>
      <c r="H628" t="s">
        <v>23</v>
      </c>
      <c r="I628">
        <v>1</v>
      </c>
      <c r="J628">
        <v>5.01</v>
      </c>
      <c r="K628" t="s">
        <v>21</v>
      </c>
      <c r="L628">
        <v>7.3934E-2</v>
      </c>
      <c r="M628">
        <v>1.1517000000000002</v>
      </c>
      <c r="N628">
        <v>7.5028999999999998E-2</v>
      </c>
      <c r="O628">
        <v>1.1174999999999999</v>
      </c>
    </row>
    <row r="629" spans="2:15" x14ac:dyDescent="0.25">
      <c r="B629" t="s">
        <v>516</v>
      </c>
      <c r="C629" t="s">
        <v>102</v>
      </c>
      <c r="D629">
        <v>3.3000000000000002E-2</v>
      </c>
      <c r="E629">
        <v>0.33000999999999997</v>
      </c>
      <c r="F629">
        <v>1E-3</v>
      </c>
      <c r="G629" t="s">
        <v>24</v>
      </c>
      <c r="H629" t="s">
        <v>23</v>
      </c>
      <c r="I629">
        <v>1</v>
      </c>
      <c r="J629">
        <v>5.01</v>
      </c>
      <c r="K629" t="s">
        <v>21</v>
      </c>
      <c r="L629">
        <v>0.56964999999999999</v>
      </c>
      <c r="M629">
        <v>0.47367999999999999</v>
      </c>
      <c r="N629">
        <v>0.56962999999999997</v>
      </c>
      <c r="O629">
        <v>0.47361000000000003</v>
      </c>
    </row>
    <row r="630" spans="2:15" x14ac:dyDescent="0.25">
      <c r="B630" t="s">
        <v>517</v>
      </c>
      <c r="C630" t="s">
        <v>102</v>
      </c>
      <c r="D630">
        <v>3.3000000000000002E-2</v>
      </c>
      <c r="E630">
        <v>0.33000999999999997</v>
      </c>
      <c r="F630">
        <v>0.01</v>
      </c>
      <c r="G630" t="s">
        <v>24</v>
      </c>
      <c r="H630" t="s">
        <v>23</v>
      </c>
      <c r="I630">
        <v>1</v>
      </c>
      <c r="J630">
        <v>5.01</v>
      </c>
      <c r="K630" t="s">
        <v>21</v>
      </c>
      <c r="L630">
        <v>5.7725999999999997</v>
      </c>
      <c r="M630">
        <v>5.3741999999999998E-2</v>
      </c>
      <c r="N630">
        <v>5.7725999999999997</v>
      </c>
      <c r="O630">
        <v>5.3696999999999995E-2</v>
      </c>
    </row>
    <row r="631" spans="2:15" x14ac:dyDescent="0.25">
      <c r="B631" t="s">
        <v>518</v>
      </c>
      <c r="C631" t="s">
        <v>102</v>
      </c>
      <c r="D631">
        <v>3.3000000000000002E-2</v>
      </c>
      <c r="E631">
        <v>0.33000999999999997</v>
      </c>
      <c r="F631">
        <v>9.9999999999999995E-7</v>
      </c>
      <c r="G631" t="s">
        <v>24</v>
      </c>
      <c r="H631" t="s">
        <v>23</v>
      </c>
      <c r="I631">
        <v>5</v>
      </c>
      <c r="J631">
        <v>10.01</v>
      </c>
      <c r="K631" t="s">
        <v>21</v>
      </c>
      <c r="L631">
        <v>0.12</v>
      </c>
      <c r="M631">
        <v>2.2999999999999998</v>
      </c>
      <c r="N631">
        <v>0.11543</v>
      </c>
      <c r="O631">
        <v>2.3113999999999999</v>
      </c>
    </row>
    <row r="632" spans="2:15" x14ac:dyDescent="0.25">
      <c r="B632" t="s">
        <v>519</v>
      </c>
      <c r="C632" t="s">
        <v>102</v>
      </c>
      <c r="D632">
        <v>3.3000000000000002E-2</v>
      </c>
      <c r="E632">
        <v>0.33000999999999997</v>
      </c>
      <c r="F632">
        <v>1.0000000000000001E-5</v>
      </c>
      <c r="G632" t="s">
        <v>24</v>
      </c>
      <c r="H632" t="s">
        <v>23</v>
      </c>
      <c r="I632">
        <v>5</v>
      </c>
      <c r="J632">
        <v>10.01</v>
      </c>
      <c r="K632" t="s">
        <v>21</v>
      </c>
      <c r="L632">
        <v>0.12</v>
      </c>
      <c r="M632">
        <v>2.2999999999999998</v>
      </c>
      <c r="N632">
        <v>0.11552</v>
      </c>
      <c r="O632">
        <v>2.3111999999999999</v>
      </c>
    </row>
    <row r="633" spans="2:15" x14ac:dyDescent="0.25">
      <c r="B633" t="s">
        <v>520</v>
      </c>
      <c r="C633" t="s">
        <v>102</v>
      </c>
      <c r="D633">
        <v>3.3000000000000002E-2</v>
      </c>
      <c r="E633">
        <v>0.33000999999999997</v>
      </c>
      <c r="F633">
        <v>1E-4</v>
      </c>
      <c r="G633" t="s">
        <v>24</v>
      </c>
      <c r="H633" t="s">
        <v>23</v>
      </c>
      <c r="I633">
        <v>5</v>
      </c>
      <c r="J633">
        <v>10.01</v>
      </c>
      <c r="K633" t="s">
        <v>21</v>
      </c>
      <c r="L633">
        <v>0.12471</v>
      </c>
      <c r="M633">
        <v>2.2890999999999999</v>
      </c>
      <c r="N633">
        <v>0.12465999999999999</v>
      </c>
      <c r="O633">
        <v>2.2892000000000001</v>
      </c>
    </row>
    <row r="634" spans="2:15" x14ac:dyDescent="0.25">
      <c r="B634" t="s">
        <v>521</v>
      </c>
      <c r="C634" t="s">
        <v>102</v>
      </c>
      <c r="D634">
        <v>3.3000000000000002E-2</v>
      </c>
      <c r="E634">
        <v>0.33000999999999997</v>
      </c>
      <c r="F634">
        <v>1E-3</v>
      </c>
      <c r="G634" t="s">
        <v>24</v>
      </c>
      <c r="H634" t="s">
        <v>23</v>
      </c>
      <c r="I634">
        <v>5</v>
      </c>
      <c r="J634">
        <v>10.01</v>
      </c>
      <c r="K634" t="s">
        <v>21</v>
      </c>
      <c r="L634">
        <v>0.55921999999999994</v>
      </c>
      <c r="M634">
        <v>1.4903999999999999</v>
      </c>
      <c r="N634">
        <v>0.55915999999999999</v>
      </c>
      <c r="O634">
        <v>1.4903999999999999</v>
      </c>
    </row>
    <row r="635" spans="2:15" x14ac:dyDescent="0.25">
      <c r="B635" t="s">
        <v>522</v>
      </c>
      <c r="C635" t="s">
        <v>102</v>
      </c>
      <c r="D635">
        <v>3.3000000000000002E-2</v>
      </c>
      <c r="E635">
        <v>0.33000999999999997</v>
      </c>
      <c r="F635">
        <v>0.01</v>
      </c>
      <c r="G635" t="s">
        <v>24</v>
      </c>
      <c r="H635" t="s">
        <v>23</v>
      </c>
      <c r="I635">
        <v>5</v>
      </c>
      <c r="J635">
        <v>10.01</v>
      </c>
      <c r="K635" t="s">
        <v>21</v>
      </c>
      <c r="L635">
        <v>5.7696999999999994</v>
      </c>
      <c r="M635">
        <v>0.21298</v>
      </c>
      <c r="N635">
        <v>5.7696999999999994</v>
      </c>
      <c r="O635">
        <v>0.21288000000000001</v>
      </c>
    </row>
    <row r="636" spans="2:15" x14ac:dyDescent="0.25">
      <c r="B636" t="s">
        <v>523</v>
      </c>
      <c r="C636" t="s">
        <v>102</v>
      </c>
      <c r="D636">
        <v>3.3000000000000002E-2</v>
      </c>
      <c r="E636">
        <v>0.33000999999999997</v>
      </c>
      <c r="F636">
        <v>9.9999999999999995E-7</v>
      </c>
      <c r="G636" t="s">
        <v>24</v>
      </c>
      <c r="H636" t="s">
        <v>23</v>
      </c>
      <c r="I636">
        <v>10</v>
      </c>
      <c r="J636">
        <v>30</v>
      </c>
      <c r="K636" t="s">
        <v>21</v>
      </c>
      <c r="L636">
        <v>0.24</v>
      </c>
      <c r="M636">
        <v>4.5999999999999996</v>
      </c>
      <c r="N636">
        <v>0.23085</v>
      </c>
      <c r="O636">
        <v>4.6219000000000001</v>
      </c>
    </row>
    <row r="637" spans="2:15" x14ac:dyDescent="0.25">
      <c r="B637" t="s">
        <v>524</v>
      </c>
      <c r="C637" t="s">
        <v>102</v>
      </c>
      <c r="D637">
        <v>3.3000000000000002E-2</v>
      </c>
      <c r="E637">
        <v>0.33000999999999997</v>
      </c>
      <c r="F637">
        <v>1.0000000000000001E-5</v>
      </c>
      <c r="G637" t="s">
        <v>24</v>
      </c>
      <c r="H637" t="s">
        <v>23</v>
      </c>
      <c r="I637">
        <v>10</v>
      </c>
      <c r="J637">
        <v>30</v>
      </c>
      <c r="K637" t="s">
        <v>21</v>
      </c>
      <c r="L637">
        <v>0.24</v>
      </c>
      <c r="M637">
        <v>4.5999999999999996</v>
      </c>
      <c r="N637">
        <v>0.23090000000000002</v>
      </c>
      <c r="O637">
        <v>4.6217999999999995</v>
      </c>
    </row>
    <row r="638" spans="2:15" x14ac:dyDescent="0.25">
      <c r="B638" t="s">
        <v>525</v>
      </c>
      <c r="C638" t="s">
        <v>102</v>
      </c>
      <c r="D638">
        <v>3.3000000000000002E-2</v>
      </c>
      <c r="E638">
        <v>0.33000999999999997</v>
      </c>
      <c r="F638">
        <v>1E-4</v>
      </c>
      <c r="G638" t="s">
        <v>24</v>
      </c>
      <c r="H638" t="s">
        <v>23</v>
      </c>
      <c r="I638">
        <v>10</v>
      </c>
      <c r="J638">
        <v>30</v>
      </c>
      <c r="K638" t="s">
        <v>21</v>
      </c>
      <c r="L638">
        <v>0.24</v>
      </c>
      <c r="M638">
        <v>4.5999999999999996</v>
      </c>
      <c r="N638">
        <v>0.23556000000000002</v>
      </c>
      <c r="O638">
        <v>4.6105</v>
      </c>
    </row>
    <row r="639" spans="2:15" x14ac:dyDescent="0.25">
      <c r="B639" t="s">
        <v>526</v>
      </c>
      <c r="C639" t="s">
        <v>102</v>
      </c>
      <c r="D639">
        <v>3.3000000000000002E-2</v>
      </c>
      <c r="E639">
        <v>0.33000999999999997</v>
      </c>
      <c r="F639">
        <v>1E-3</v>
      </c>
      <c r="G639" t="s">
        <v>24</v>
      </c>
      <c r="H639" t="s">
        <v>23</v>
      </c>
      <c r="I639">
        <v>10</v>
      </c>
      <c r="J639">
        <v>30</v>
      </c>
      <c r="K639" t="s">
        <v>21</v>
      </c>
      <c r="L639">
        <v>0.56477999999999995</v>
      </c>
      <c r="M639">
        <v>3.8904999999999998</v>
      </c>
      <c r="N639">
        <v>0.56465999999999994</v>
      </c>
      <c r="O639">
        <v>3.8906000000000001</v>
      </c>
    </row>
    <row r="640" spans="2:15" x14ac:dyDescent="0.25">
      <c r="B640" t="s">
        <v>527</v>
      </c>
      <c r="C640" t="s">
        <v>102</v>
      </c>
      <c r="D640">
        <v>3.3000000000000002E-2</v>
      </c>
      <c r="E640">
        <v>0.33000999999999997</v>
      </c>
      <c r="F640">
        <v>0.01</v>
      </c>
      <c r="G640" t="s">
        <v>24</v>
      </c>
      <c r="H640" t="s">
        <v>23</v>
      </c>
      <c r="I640">
        <v>10</v>
      </c>
      <c r="J640">
        <v>30</v>
      </c>
      <c r="K640" t="s">
        <v>21</v>
      </c>
      <c r="L640">
        <v>5.7587000000000002</v>
      </c>
      <c r="M640">
        <v>0.83674000000000004</v>
      </c>
      <c r="N640">
        <v>5.7587000000000002</v>
      </c>
      <c r="O640">
        <v>0.83651000000000009</v>
      </c>
    </row>
    <row r="641" spans="2:15" x14ac:dyDescent="0.25">
      <c r="B641" t="s">
        <v>2281</v>
      </c>
      <c r="C641" t="s">
        <v>102</v>
      </c>
      <c r="D641">
        <v>3.3000000000000002E-2</v>
      </c>
      <c r="E641">
        <v>0.33000999999999997</v>
      </c>
      <c r="F641">
        <v>9.9999999999999995E-7</v>
      </c>
      <c r="G641" t="s">
        <v>24</v>
      </c>
      <c r="H641" t="s">
        <v>23</v>
      </c>
      <c r="I641">
        <v>30</v>
      </c>
      <c r="J641">
        <v>30.01</v>
      </c>
      <c r="K641" t="s">
        <v>21</v>
      </c>
      <c r="L641">
        <v>0.24</v>
      </c>
      <c r="M641">
        <v>4.5999999999999996</v>
      </c>
      <c r="N641">
        <v>0.23085</v>
      </c>
      <c r="O641">
        <v>4.6219000000000001</v>
      </c>
    </row>
    <row r="642" spans="2:15" x14ac:dyDescent="0.25">
      <c r="B642" t="s">
        <v>2282</v>
      </c>
      <c r="C642" t="s">
        <v>102</v>
      </c>
      <c r="D642">
        <v>3.3000000000000002E-2</v>
      </c>
      <c r="E642">
        <v>0.33000999999999997</v>
      </c>
      <c r="F642">
        <v>1.0000000000000001E-5</v>
      </c>
      <c r="G642" t="s">
        <v>24</v>
      </c>
      <c r="H642" t="s">
        <v>23</v>
      </c>
      <c r="I642">
        <v>30</v>
      </c>
      <c r="J642">
        <v>30.01</v>
      </c>
      <c r="K642" t="s">
        <v>21</v>
      </c>
      <c r="L642">
        <v>0.24</v>
      </c>
      <c r="M642">
        <v>4.5999999999999996</v>
      </c>
      <c r="N642">
        <v>0.23090000000000002</v>
      </c>
      <c r="O642">
        <v>4.6217999999999995</v>
      </c>
    </row>
    <row r="643" spans="2:15" x14ac:dyDescent="0.25">
      <c r="B643" t="s">
        <v>2283</v>
      </c>
      <c r="C643" t="s">
        <v>102</v>
      </c>
      <c r="D643">
        <v>3.3000000000000002E-2</v>
      </c>
      <c r="E643">
        <v>0.33000999999999997</v>
      </c>
      <c r="F643">
        <v>1E-4</v>
      </c>
      <c r="G643" t="s">
        <v>24</v>
      </c>
      <c r="H643" t="s">
        <v>23</v>
      </c>
      <c r="I643">
        <v>30</v>
      </c>
      <c r="J643">
        <v>30.01</v>
      </c>
      <c r="K643" t="s">
        <v>21</v>
      </c>
      <c r="L643">
        <v>0.24</v>
      </c>
      <c r="M643">
        <v>4.5999999999999996</v>
      </c>
      <c r="N643">
        <v>0.23556000000000002</v>
      </c>
      <c r="O643">
        <v>4.6105</v>
      </c>
    </row>
    <row r="644" spans="2:15" x14ac:dyDescent="0.25">
      <c r="B644" t="s">
        <v>2284</v>
      </c>
      <c r="C644" t="s">
        <v>102</v>
      </c>
      <c r="D644">
        <v>3.3000000000000002E-2</v>
      </c>
      <c r="E644">
        <v>0.33000999999999997</v>
      </c>
      <c r="F644">
        <v>1E-3</v>
      </c>
      <c r="G644" t="s">
        <v>24</v>
      </c>
      <c r="H644" t="s">
        <v>23</v>
      </c>
      <c r="I644">
        <v>30</v>
      </c>
      <c r="J644">
        <v>30.01</v>
      </c>
      <c r="K644" t="s">
        <v>21</v>
      </c>
      <c r="L644">
        <v>0.56477999999999995</v>
      </c>
      <c r="M644">
        <v>3.8904999999999998</v>
      </c>
      <c r="N644">
        <v>0.56465999999999994</v>
      </c>
      <c r="O644">
        <v>3.8906000000000001</v>
      </c>
    </row>
    <row r="645" spans="2:15" x14ac:dyDescent="0.25">
      <c r="B645" t="s">
        <v>2285</v>
      </c>
      <c r="C645" t="s">
        <v>102</v>
      </c>
      <c r="D645">
        <v>3.3000000000000002E-2</v>
      </c>
      <c r="E645">
        <v>0.33000999999999997</v>
      </c>
      <c r="F645">
        <v>0.01</v>
      </c>
      <c r="G645" t="s">
        <v>24</v>
      </c>
      <c r="H645" t="s">
        <v>23</v>
      </c>
      <c r="I645">
        <v>30</v>
      </c>
      <c r="J645">
        <v>30.01</v>
      </c>
      <c r="K645" t="s">
        <v>21</v>
      </c>
      <c r="L645">
        <v>5.7587000000000002</v>
      </c>
      <c r="M645">
        <v>0.83674000000000004</v>
      </c>
      <c r="N645">
        <v>5.7587000000000002</v>
      </c>
      <c r="O645">
        <v>0.83651000000000009</v>
      </c>
    </row>
    <row r="646" spans="2:15" x14ac:dyDescent="0.25">
      <c r="B646" t="s">
        <v>528</v>
      </c>
      <c r="C646" t="s">
        <v>102</v>
      </c>
      <c r="D646">
        <v>0.33</v>
      </c>
      <c r="E646">
        <v>1.1000099999999999</v>
      </c>
      <c r="F646">
        <v>1.0000000000000001E-5</v>
      </c>
      <c r="G646" t="s">
        <v>24</v>
      </c>
      <c r="H646" t="s">
        <v>23</v>
      </c>
      <c r="I646">
        <v>0.01</v>
      </c>
      <c r="J646">
        <v>4.5010000000000001E-2</v>
      </c>
      <c r="K646" t="s">
        <v>21</v>
      </c>
      <c r="L646">
        <v>0.12</v>
      </c>
      <c r="M646">
        <v>2.1</v>
      </c>
      <c r="N646">
        <v>0.11617</v>
      </c>
      <c r="O646">
        <v>2.0784000000000002</v>
      </c>
    </row>
    <row r="647" spans="2:15" x14ac:dyDescent="0.25">
      <c r="B647" t="s">
        <v>529</v>
      </c>
      <c r="C647" t="s">
        <v>102</v>
      </c>
      <c r="D647">
        <v>0.33</v>
      </c>
      <c r="E647">
        <v>1.1000099999999999</v>
      </c>
      <c r="F647">
        <v>1E-4</v>
      </c>
      <c r="G647" t="s">
        <v>24</v>
      </c>
      <c r="H647" t="s">
        <v>23</v>
      </c>
      <c r="I647">
        <v>0.01</v>
      </c>
      <c r="J647">
        <v>4.5010000000000001E-2</v>
      </c>
      <c r="K647" t="s">
        <v>21</v>
      </c>
      <c r="L647">
        <v>0.12</v>
      </c>
      <c r="M647">
        <v>2.1</v>
      </c>
      <c r="N647">
        <v>0.11882</v>
      </c>
      <c r="O647">
        <v>2.0766</v>
      </c>
    </row>
    <row r="648" spans="2:15" x14ac:dyDescent="0.25">
      <c r="B648" t="s">
        <v>530</v>
      </c>
      <c r="C648" t="s">
        <v>102</v>
      </c>
      <c r="D648">
        <v>0.33</v>
      </c>
      <c r="E648">
        <v>1.1000099999999999</v>
      </c>
      <c r="F648">
        <v>1E-3</v>
      </c>
      <c r="G648" t="s">
        <v>24</v>
      </c>
      <c r="H648" t="s">
        <v>23</v>
      </c>
      <c r="I648">
        <v>0.01</v>
      </c>
      <c r="J648">
        <v>4.5010000000000001E-2</v>
      </c>
      <c r="K648" t="s">
        <v>21</v>
      </c>
      <c r="L648">
        <v>0.35291</v>
      </c>
      <c r="M648">
        <v>1.9255</v>
      </c>
      <c r="N648">
        <v>0.35283999999999999</v>
      </c>
      <c r="O648">
        <v>1.9254</v>
      </c>
    </row>
    <row r="649" spans="2:15" x14ac:dyDescent="0.25">
      <c r="B649" t="s">
        <v>531</v>
      </c>
      <c r="C649" t="s">
        <v>102</v>
      </c>
      <c r="D649">
        <v>0.33</v>
      </c>
      <c r="E649">
        <v>1.1000099999999999</v>
      </c>
      <c r="F649">
        <v>0.01</v>
      </c>
      <c r="G649" t="s">
        <v>24</v>
      </c>
      <c r="H649" t="s">
        <v>23</v>
      </c>
      <c r="I649">
        <v>0.01</v>
      </c>
      <c r="J649">
        <v>4.5010000000000001E-2</v>
      </c>
      <c r="K649" t="s">
        <v>21</v>
      </c>
      <c r="L649">
        <v>5.6471</v>
      </c>
      <c r="M649">
        <v>0.55145</v>
      </c>
      <c r="N649">
        <v>5.6471</v>
      </c>
      <c r="O649">
        <v>0.55120999999999998</v>
      </c>
    </row>
    <row r="650" spans="2:15" x14ac:dyDescent="0.25">
      <c r="B650" t="s">
        <v>532</v>
      </c>
      <c r="C650" t="s">
        <v>102</v>
      </c>
      <c r="D650">
        <v>0.33</v>
      </c>
      <c r="E650">
        <v>1.1000099999999999</v>
      </c>
      <c r="F650">
        <v>0.1</v>
      </c>
      <c r="G650" t="s">
        <v>24</v>
      </c>
      <c r="H650" t="s">
        <v>23</v>
      </c>
      <c r="I650">
        <v>0.01</v>
      </c>
      <c r="J650">
        <v>4.5010000000000001E-2</v>
      </c>
      <c r="K650" t="s">
        <v>21</v>
      </c>
      <c r="L650">
        <v>57.721999999999994</v>
      </c>
      <c r="M650">
        <v>5.7755000000000001E-2</v>
      </c>
      <c r="N650">
        <v>57.721999999999994</v>
      </c>
      <c r="O650">
        <v>5.7649000000000006E-2</v>
      </c>
    </row>
    <row r="651" spans="2:15" x14ac:dyDescent="0.25">
      <c r="B651" t="s">
        <v>533</v>
      </c>
      <c r="C651" t="s">
        <v>102</v>
      </c>
      <c r="D651">
        <v>0.33</v>
      </c>
      <c r="E651">
        <v>1.1000099999999999</v>
      </c>
      <c r="F651">
        <v>1.0000000000000001E-5</v>
      </c>
      <c r="G651" t="s">
        <v>24</v>
      </c>
      <c r="H651" t="s">
        <v>23</v>
      </c>
      <c r="I651">
        <v>4.4999999999999998E-2</v>
      </c>
      <c r="J651">
        <v>1.0000100000000001</v>
      </c>
      <c r="K651" t="s">
        <v>21</v>
      </c>
      <c r="L651">
        <v>0.12</v>
      </c>
      <c r="M651">
        <v>0.57999999999999996</v>
      </c>
      <c r="N651">
        <v>0.11734</v>
      </c>
      <c r="O651">
        <v>0.57738999999999996</v>
      </c>
    </row>
    <row r="652" spans="2:15" x14ac:dyDescent="0.25">
      <c r="B652" t="s">
        <v>534</v>
      </c>
      <c r="C652" t="s">
        <v>102</v>
      </c>
      <c r="D652">
        <v>0.33</v>
      </c>
      <c r="E652">
        <v>1.1000099999999999</v>
      </c>
      <c r="F652">
        <v>1E-4</v>
      </c>
      <c r="G652" t="s">
        <v>24</v>
      </c>
      <c r="H652" t="s">
        <v>23</v>
      </c>
      <c r="I652">
        <v>4.4999999999999998E-2</v>
      </c>
      <c r="J652">
        <v>1.0000100000000001</v>
      </c>
      <c r="K652" t="s">
        <v>21</v>
      </c>
      <c r="L652">
        <v>0.12267</v>
      </c>
      <c r="M652">
        <v>0.57757999999999998</v>
      </c>
      <c r="N652">
        <v>0.124</v>
      </c>
      <c r="O652">
        <v>0.57333000000000001</v>
      </c>
    </row>
    <row r="653" spans="2:15" x14ac:dyDescent="0.25">
      <c r="B653" t="s">
        <v>535</v>
      </c>
      <c r="C653" t="s">
        <v>102</v>
      </c>
      <c r="D653">
        <v>0.33</v>
      </c>
      <c r="E653">
        <v>1.1000099999999999</v>
      </c>
      <c r="F653">
        <v>1E-3</v>
      </c>
      <c r="G653" t="s">
        <v>24</v>
      </c>
      <c r="H653" t="s">
        <v>23</v>
      </c>
      <c r="I653">
        <v>4.4999999999999998E-2</v>
      </c>
      <c r="J653">
        <v>1.0000100000000001</v>
      </c>
      <c r="K653" t="s">
        <v>21</v>
      </c>
      <c r="L653">
        <v>0.52825</v>
      </c>
      <c r="M653">
        <v>0.38235000000000002</v>
      </c>
      <c r="N653">
        <v>0.52822999999999998</v>
      </c>
      <c r="O653">
        <v>0.38200000000000001</v>
      </c>
    </row>
    <row r="654" spans="2:15" x14ac:dyDescent="0.25">
      <c r="B654" t="s">
        <v>536</v>
      </c>
      <c r="C654" t="s">
        <v>102</v>
      </c>
      <c r="D654">
        <v>0.33</v>
      </c>
      <c r="E654">
        <v>1.1000099999999999</v>
      </c>
      <c r="F654">
        <v>0.01</v>
      </c>
      <c r="G654" t="s">
        <v>24</v>
      </c>
      <c r="H654" t="s">
        <v>23</v>
      </c>
      <c r="I654">
        <v>4.4999999999999998E-2</v>
      </c>
      <c r="J654">
        <v>1.0000100000000001</v>
      </c>
      <c r="K654" t="s">
        <v>21</v>
      </c>
      <c r="L654">
        <v>5.7642999999999995</v>
      </c>
      <c r="M654">
        <v>5.3022999999999994E-2</v>
      </c>
      <c r="N654">
        <v>5.7642999999999995</v>
      </c>
      <c r="O654">
        <v>5.2760000000000001E-2</v>
      </c>
    </row>
    <row r="655" spans="2:15" x14ac:dyDescent="0.25">
      <c r="B655" t="s">
        <v>537</v>
      </c>
      <c r="C655" t="s">
        <v>102</v>
      </c>
      <c r="D655">
        <v>0.33</v>
      </c>
      <c r="E655">
        <v>1.1000099999999999</v>
      </c>
      <c r="F655">
        <v>0.1</v>
      </c>
      <c r="G655" t="s">
        <v>24</v>
      </c>
      <c r="H655" t="s">
        <v>23</v>
      </c>
      <c r="I655">
        <v>4.4999999999999998E-2</v>
      </c>
      <c r="J655">
        <v>1.0000100000000001</v>
      </c>
      <c r="K655" t="s">
        <v>21</v>
      </c>
      <c r="L655">
        <v>57.734999999999999</v>
      </c>
      <c r="M655">
        <v>5.4079999999999996E-3</v>
      </c>
      <c r="N655">
        <v>57.734999999999999</v>
      </c>
      <c r="O655">
        <v>5.3017999999999997E-3</v>
      </c>
    </row>
    <row r="656" spans="2:15" x14ac:dyDescent="0.25">
      <c r="B656" t="s">
        <v>538</v>
      </c>
      <c r="C656" t="s">
        <v>102</v>
      </c>
      <c r="D656">
        <v>0.33</v>
      </c>
      <c r="E656">
        <v>1.1000099999999999</v>
      </c>
      <c r="F656">
        <v>1.0000000000000001E-5</v>
      </c>
      <c r="G656" t="s">
        <v>24</v>
      </c>
      <c r="H656" t="s">
        <v>23</v>
      </c>
      <c r="I656">
        <v>1</v>
      </c>
      <c r="J656">
        <v>5.01</v>
      </c>
      <c r="K656" t="s">
        <v>21</v>
      </c>
      <c r="L656">
        <v>1.2</v>
      </c>
      <c r="M656">
        <v>6.8999999999999995</v>
      </c>
      <c r="N656">
        <v>1.1549</v>
      </c>
      <c r="O656">
        <v>6.9281999999999995</v>
      </c>
    </row>
    <row r="657" spans="2:15" x14ac:dyDescent="0.25">
      <c r="B657" t="s">
        <v>539</v>
      </c>
      <c r="C657" t="s">
        <v>102</v>
      </c>
      <c r="D657">
        <v>0.33</v>
      </c>
      <c r="E657">
        <v>1.1000099999999999</v>
      </c>
      <c r="F657">
        <v>1E-4</v>
      </c>
      <c r="G657" t="s">
        <v>24</v>
      </c>
      <c r="H657" t="s">
        <v>23</v>
      </c>
      <c r="I657">
        <v>1</v>
      </c>
      <c r="J657">
        <v>5.01</v>
      </c>
      <c r="K657" t="s">
        <v>21</v>
      </c>
      <c r="L657">
        <v>1.2</v>
      </c>
      <c r="M657">
        <v>6.8999999999999995</v>
      </c>
      <c r="N657">
        <v>1.1555</v>
      </c>
      <c r="O657">
        <v>6.9277999999999995</v>
      </c>
    </row>
    <row r="658" spans="2:15" x14ac:dyDescent="0.25">
      <c r="B658" t="s">
        <v>540</v>
      </c>
      <c r="C658" t="s">
        <v>102</v>
      </c>
      <c r="D658">
        <v>0.33</v>
      </c>
      <c r="E658">
        <v>1.1000099999999999</v>
      </c>
      <c r="F658">
        <v>1E-3</v>
      </c>
      <c r="G658" t="s">
        <v>24</v>
      </c>
      <c r="H658" t="s">
        <v>23</v>
      </c>
      <c r="I658">
        <v>1</v>
      </c>
      <c r="J658">
        <v>5.01</v>
      </c>
      <c r="K658" t="s">
        <v>21</v>
      </c>
      <c r="L658">
        <v>1.2163999999999999</v>
      </c>
      <c r="M658">
        <v>6.8902999999999999</v>
      </c>
      <c r="N658">
        <v>1.2155</v>
      </c>
      <c r="O658">
        <v>6.8903999999999996</v>
      </c>
    </row>
    <row r="659" spans="2:15" x14ac:dyDescent="0.25">
      <c r="B659" t="s">
        <v>541</v>
      </c>
      <c r="C659" t="s">
        <v>102</v>
      </c>
      <c r="D659">
        <v>0.33</v>
      </c>
      <c r="E659">
        <v>1.1000099999999999</v>
      </c>
      <c r="F659">
        <v>0.01</v>
      </c>
      <c r="G659" t="s">
        <v>24</v>
      </c>
      <c r="H659" t="s">
        <v>23</v>
      </c>
      <c r="I659">
        <v>1</v>
      </c>
      <c r="J659">
        <v>5.01</v>
      </c>
      <c r="K659" t="s">
        <v>21</v>
      </c>
      <c r="L659">
        <v>5.1010999999999997</v>
      </c>
      <c r="M659">
        <v>4.9148999999999994</v>
      </c>
      <c r="N659">
        <v>5.0998000000000001</v>
      </c>
      <c r="O659">
        <v>4.9135999999999997</v>
      </c>
    </row>
    <row r="660" spans="2:15" x14ac:dyDescent="0.25">
      <c r="B660" t="s">
        <v>542</v>
      </c>
      <c r="C660" t="s">
        <v>102</v>
      </c>
      <c r="D660">
        <v>0.33</v>
      </c>
      <c r="E660">
        <v>1.1000099999999999</v>
      </c>
      <c r="F660">
        <v>0.1</v>
      </c>
      <c r="G660" t="s">
        <v>24</v>
      </c>
      <c r="H660" t="s">
        <v>23</v>
      </c>
      <c r="I660">
        <v>1</v>
      </c>
      <c r="J660">
        <v>5.01</v>
      </c>
      <c r="K660" t="s">
        <v>21</v>
      </c>
      <c r="L660">
        <v>57.597999999999999</v>
      </c>
      <c r="M660">
        <v>0.72965000000000002</v>
      </c>
      <c r="N660">
        <v>57.597999999999999</v>
      </c>
      <c r="O660">
        <v>0.72819</v>
      </c>
    </row>
    <row r="661" spans="2:15" x14ac:dyDescent="0.25">
      <c r="B661" t="s">
        <v>543</v>
      </c>
      <c r="C661" t="s">
        <v>102</v>
      </c>
      <c r="D661">
        <v>0.33</v>
      </c>
      <c r="E661">
        <v>1.1000099999999999</v>
      </c>
      <c r="F661">
        <v>1.0000000000000001E-5</v>
      </c>
      <c r="G661" t="s">
        <v>24</v>
      </c>
      <c r="H661" t="s">
        <v>23</v>
      </c>
      <c r="I661">
        <v>5</v>
      </c>
      <c r="J661">
        <v>10</v>
      </c>
      <c r="K661" t="s">
        <v>21</v>
      </c>
      <c r="L661">
        <v>5.8</v>
      </c>
      <c r="M661">
        <v>29</v>
      </c>
      <c r="N661">
        <v>5.7733999999999996</v>
      </c>
      <c r="O661">
        <v>28.868000000000002</v>
      </c>
    </row>
    <row r="662" spans="2:15" x14ac:dyDescent="0.25">
      <c r="B662" t="s">
        <v>544</v>
      </c>
      <c r="C662" t="s">
        <v>102</v>
      </c>
      <c r="D662">
        <v>0.33</v>
      </c>
      <c r="E662">
        <v>1.1000099999999999</v>
      </c>
      <c r="F662">
        <v>1E-4</v>
      </c>
      <c r="G662" t="s">
        <v>24</v>
      </c>
      <c r="H662" t="s">
        <v>23</v>
      </c>
      <c r="I662">
        <v>5</v>
      </c>
      <c r="J662">
        <v>10</v>
      </c>
      <c r="K662" t="s">
        <v>21</v>
      </c>
      <c r="L662">
        <v>5.8</v>
      </c>
      <c r="M662">
        <v>29</v>
      </c>
      <c r="N662">
        <v>5.7741999999999996</v>
      </c>
      <c r="O662">
        <v>28.867000000000001</v>
      </c>
    </row>
    <row r="663" spans="2:15" x14ac:dyDescent="0.25">
      <c r="B663" t="s">
        <v>545</v>
      </c>
      <c r="C663" t="s">
        <v>102</v>
      </c>
      <c r="D663">
        <v>0.33</v>
      </c>
      <c r="E663">
        <v>1.1000099999999999</v>
      </c>
      <c r="F663">
        <v>1E-3</v>
      </c>
      <c r="G663" t="s">
        <v>24</v>
      </c>
      <c r="H663" t="s">
        <v>23</v>
      </c>
      <c r="I663">
        <v>5</v>
      </c>
      <c r="J663">
        <v>10</v>
      </c>
      <c r="K663" t="s">
        <v>21</v>
      </c>
      <c r="L663">
        <v>5.8</v>
      </c>
      <c r="M663">
        <v>29</v>
      </c>
      <c r="N663">
        <v>5.7873999999999999</v>
      </c>
      <c r="O663">
        <v>28.858999999999998</v>
      </c>
    </row>
    <row r="664" spans="2:15" x14ac:dyDescent="0.25">
      <c r="B664" t="s">
        <v>546</v>
      </c>
      <c r="C664" t="s">
        <v>102</v>
      </c>
      <c r="D664">
        <v>0.33</v>
      </c>
      <c r="E664">
        <v>1.1000099999999999</v>
      </c>
      <c r="F664">
        <v>0.01</v>
      </c>
      <c r="G664" t="s">
        <v>24</v>
      </c>
      <c r="H664" t="s">
        <v>23</v>
      </c>
      <c r="I664">
        <v>5</v>
      </c>
      <c r="J664">
        <v>10</v>
      </c>
      <c r="K664" t="s">
        <v>21</v>
      </c>
      <c r="L664">
        <v>7.0907999999999998</v>
      </c>
      <c r="M664">
        <v>28.073</v>
      </c>
      <c r="N664">
        <v>7.0891000000000002</v>
      </c>
      <c r="O664">
        <v>28.073</v>
      </c>
    </row>
    <row r="665" spans="2:15" x14ac:dyDescent="0.25">
      <c r="B665" t="s">
        <v>547</v>
      </c>
      <c r="C665" t="s">
        <v>102</v>
      </c>
      <c r="D665">
        <v>0.33</v>
      </c>
      <c r="E665">
        <v>1.1000099999999999</v>
      </c>
      <c r="F665">
        <v>0.1</v>
      </c>
      <c r="G665" t="s">
        <v>24</v>
      </c>
      <c r="H665" t="s">
        <v>23</v>
      </c>
      <c r="I665">
        <v>5</v>
      </c>
      <c r="J665">
        <v>10</v>
      </c>
      <c r="K665" t="s">
        <v>21</v>
      </c>
      <c r="L665">
        <v>55.815999999999995</v>
      </c>
      <c r="M665">
        <v>11.862</v>
      </c>
      <c r="N665">
        <v>55.814999999999998</v>
      </c>
      <c r="O665">
        <v>11.860000000000001</v>
      </c>
    </row>
    <row r="666" spans="2:15" x14ac:dyDescent="0.25">
      <c r="B666" t="s">
        <v>2286</v>
      </c>
      <c r="C666" t="s">
        <v>102</v>
      </c>
      <c r="D666">
        <v>0.33</v>
      </c>
      <c r="E666">
        <v>1.1000099999999999</v>
      </c>
      <c r="F666">
        <v>1.0000000000000001E-5</v>
      </c>
      <c r="G666" t="s">
        <v>24</v>
      </c>
      <c r="H666" t="s">
        <v>23</v>
      </c>
      <c r="I666">
        <v>10</v>
      </c>
      <c r="J666">
        <v>10.01</v>
      </c>
      <c r="K666" t="s">
        <v>21</v>
      </c>
      <c r="L666">
        <v>5.8</v>
      </c>
      <c r="M666">
        <v>29</v>
      </c>
      <c r="N666">
        <v>5.7733999999999996</v>
      </c>
      <c r="O666">
        <v>28.868000000000002</v>
      </c>
    </row>
    <row r="667" spans="2:15" x14ac:dyDescent="0.25">
      <c r="B667" t="s">
        <v>2287</v>
      </c>
      <c r="C667" t="s">
        <v>102</v>
      </c>
      <c r="D667">
        <v>0.33</v>
      </c>
      <c r="E667">
        <v>1.1000099999999999</v>
      </c>
      <c r="F667">
        <v>1E-4</v>
      </c>
      <c r="G667" t="s">
        <v>24</v>
      </c>
      <c r="H667" t="s">
        <v>23</v>
      </c>
      <c r="I667">
        <v>10</v>
      </c>
      <c r="J667">
        <v>10.01</v>
      </c>
      <c r="K667" t="s">
        <v>21</v>
      </c>
      <c r="L667">
        <v>5.8</v>
      </c>
      <c r="M667">
        <v>29</v>
      </c>
      <c r="N667">
        <v>5.7741999999999996</v>
      </c>
      <c r="O667">
        <v>28.867000000000001</v>
      </c>
    </row>
    <row r="668" spans="2:15" x14ac:dyDescent="0.25">
      <c r="B668" t="s">
        <v>2288</v>
      </c>
      <c r="C668" t="s">
        <v>102</v>
      </c>
      <c r="D668">
        <v>0.33</v>
      </c>
      <c r="E668">
        <v>1.1000099999999999</v>
      </c>
      <c r="F668">
        <v>1E-3</v>
      </c>
      <c r="G668" t="s">
        <v>24</v>
      </c>
      <c r="H668" t="s">
        <v>23</v>
      </c>
      <c r="I668">
        <v>10</v>
      </c>
      <c r="J668">
        <v>10.01</v>
      </c>
      <c r="K668" t="s">
        <v>21</v>
      </c>
      <c r="L668">
        <v>5.8</v>
      </c>
      <c r="M668">
        <v>29</v>
      </c>
      <c r="N668">
        <v>5.7873999999999999</v>
      </c>
      <c r="O668">
        <v>28.858999999999998</v>
      </c>
    </row>
    <row r="669" spans="2:15" x14ac:dyDescent="0.25">
      <c r="B669" t="s">
        <v>2289</v>
      </c>
      <c r="C669" t="s">
        <v>102</v>
      </c>
      <c r="D669">
        <v>0.33</v>
      </c>
      <c r="E669">
        <v>1.1000099999999999</v>
      </c>
      <c r="F669">
        <v>0.01</v>
      </c>
      <c r="G669" t="s">
        <v>24</v>
      </c>
      <c r="H669" t="s">
        <v>23</v>
      </c>
      <c r="I669">
        <v>10</v>
      </c>
      <c r="J669">
        <v>10.01</v>
      </c>
      <c r="K669" t="s">
        <v>21</v>
      </c>
      <c r="L669">
        <v>7.0907999999999998</v>
      </c>
      <c r="M669">
        <v>28.073</v>
      </c>
      <c r="N669">
        <v>7.0891000000000002</v>
      </c>
      <c r="O669">
        <v>28.073</v>
      </c>
    </row>
    <row r="670" spans="2:15" x14ac:dyDescent="0.25">
      <c r="B670" t="s">
        <v>2290</v>
      </c>
      <c r="C670" t="s">
        <v>102</v>
      </c>
      <c r="D670">
        <v>0.33</v>
      </c>
      <c r="E670">
        <v>1.1000099999999999</v>
      </c>
      <c r="F670">
        <v>0.1</v>
      </c>
      <c r="G670" t="s">
        <v>24</v>
      </c>
      <c r="H670" t="s">
        <v>23</v>
      </c>
      <c r="I670">
        <v>10</v>
      </c>
      <c r="J670">
        <v>10.01</v>
      </c>
      <c r="K670" t="s">
        <v>21</v>
      </c>
      <c r="L670">
        <v>55.815999999999995</v>
      </c>
      <c r="M670">
        <v>11.862</v>
      </c>
      <c r="N670">
        <v>55.814999999999998</v>
      </c>
      <c r="O670">
        <v>11.860000000000001</v>
      </c>
    </row>
    <row r="671" spans="2:15" x14ac:dyDescent="0.25">
      <c r="B671" t="s">
        <v>548</v>
      </c>
      <c r="C671" t="s">
        <v>102</v>
      </c>
      <c r="D671">
        <v>1.1000000000000001</v>
      </c>
      <c r="E671">
        <v>3.0009999999999999</v>
      </c>
      <c r="F671">
        <v>1.0000000000000001E-5</v>
      </c>
      <c r="G671" t="s">
        <v>24</v>
      </c>
      <c r="H671" t="s">
        <v>23</v>
      </c>
      <c r="I671">
        <v>0.01</v>
      </c>
      <c r="J671">
        <v>4.5010000000000001E-2</v>
      </c>
      <c r="K671" t="s">
        <v>21</v>
      </c>
      <c r="L671">
        <v>0.12</v>
      </c>
      <c r="M671">
        <v>2.1</v>
      </c>
      <c r="N671">
        <v>0.11589000000000001</v>
      </c>
      <c r="O671">
        <v>2.0787</v>
      </c>
    </row>
    <row r="672" spans="2:15" x14ac:dyDescent="0.25">
      <c r="B672" t="s">
        <v>549</v>
      </c>
      <c r="C672" t="s">
        <v>102</v>
      </c>
      <c r="D672">
        <v>1.1000000000000001</v>
      </c>
      <c r="E672">
        <v>3.0009999999999999</v>
      </c>
      <c r="F672">
        <v>1E-4</v>
      </c>
      <c r="G672" t="s">
        <v>24</v>
      </c>
      <c r="H672" t="s">
        <v>23</v>
      </c>
      <c r="I672">
        <v>0.01</v>
      </c>
      <c r="J672">
        <v>4.5010000000000001E-2</v>
      </c>
      <c r="K672" t="s">
        <v>21</v>
      </c>
      <c r="L672">
        <v>0.12</v>
      </c>
      <c r="M672">
        <v>2.1</v>
      </c>
      <c r="N672">
        <v>0.11676</v>
      </c>
      <c r="O672">
        <v>2.0785</v>
      </c>
    </row>
    <row r="673" spans="2:15" x14ac:dyDescent="0.25">
      <c r="B673" t="s">
        <v>550</v>
      </c>
      <c r="C673" t="s">
        <v>102</v>
      </c>
      <c r="D673">
        <v>1.1000000000000001</v>
      </c>
      <c r="E673">
        <v>3.0009999999999999</v>
      </c>
      <c r="F673">
        <v>1E-3</v>
      </c>
      <c r="G673" t="s">
        <v>24</v>
      </c>
      <c r="H673" t="s">
        <v>23</v>
      </c>
      <c r="I673">
        <v>0.01</v>
      </c>
      <c r="J673">
        <v>4.5010000000000001E-2</v>
      </c>
      <c r="K673" t="s">
        <v>21</v>
      </c>
      <c r="L673">
        <v>0.18892</v>
      </c>
      <c r="M673">
        <v>2.077</v>
      </c>
      <c r="N673">
        <v>0.20868</v>
      </c>
      <c r="O673">
        <v>2.0565000000000002</v>
      </c>
    </row>
    <row r="674" spans="2:15" x14ac:dyDescent="0.25">
      <c r="B674" t="s">
        <v>551</v>
      </c>
      <c r="C674" t="s">
        <v>102</v>
      </c>
      <c r="D674">
        <v>1.1000000000000001</v>
      </c>
      <c r="E674">
        <v>3.0009999999999999</v>
      </c>
      <c r="F674">
        <v>0.01</v>
      </c>
      <c r="G674" t="s">
        <v>24</v>
      </c>
      <c r="H674" t="s">
        <v>23</v>
      </c>
      <c r="I674">
        <v>0.01</v>
      </c>
      <c r="J674">
        <v>4.5010000000000001E-2</v>
      </c>
      <c r="K674" t="s">
        <v>21</v>
      </c>
      <c r="L674">
        <v>4.9070999999999998</v>
      </c>
      <c r="M674">
        <v>1.2281</v>
      </c>
      <c r="N674">
        <v>4.9043000000000001</v>
      </c>
      <c r="O674">
        <v>1.2264999999999999</v>
      </c>
    </row>
    <row r="675" spans="2:15" x14ac:dyDescent="0.25">
      <c r="B675" t="s">
        <v>552</v>
      </c>
      <c r="C675" t="s">
        <v>102</v>
      </c>
      <c r="D675">
        <v>1.1000000000000001</v>
      </c>
      <c r="E675">
        <v>3.0009999999999999</v>
      </c>
      <c r="F675">
        <v>0.1</v>
      </c>
      <c r="G675" t="s">
        <v>24</v>
      </c>
      <c r="H675" t="s">
        <v>23</v>
      </c>
      <c r="I675">
        <v>0.01</v>
      </c>
      <c r="J675">
        <v>4.5010000000000001E-2</v>
      </c>
      <c r="K675" t="s">
        <v>21</v>
      </c>
      <c r="L675">
        <v>57.613</v>
      </c>
      <c r="M675">
        <v>0.15837999999999999</v>
      </c>
      <c r="N675">
        <v>57.613</v>
      </c>
      <c r="O675">
        <v>0.15706000000000001</v>
      </c>
    </row>
    <row r="676" spans="2:15" x14ac:dyDescent="0.25">
      <c r="B676" t="s">
        <v>553</v>
      </c>
      <c r="C676" t="s">
        <v>102</v>
      </c>
      <c r="D676">
        <v>1.1000000000000001</v>
      </c>
      <c r="E676">
        <v>3.0009999999999999</v>
      </c>
      <c r="F676">
        <v>1.0000000000000001E-5</v>
      </c>
      <c r="G676" t="s">
        <v>24</v>
      </c>
      <c r="H676" t="s">
        <v>23</v>
      </c>
      <c r="I676">
        <v>4.4999999999999998E-2</v>
      </c>
      <c r="J676">
        <v>1.0000100000000001</v>
      </c>
      <c r="K676" t="s">
        <v>21</v>
      </c>
      <c r="L676">
        <v>0.13</v>
      </c>
      <c r="M676">
        <v>0.69</v>
      </c>
      <c r="N676">
        <v>0.11619</v>
      </c>
      <c r="O676">
        <v>0.69369000000000003</v>
      </c>
    </row>
    <row r="677" spans="2:15" x14ac:dyDescent="0.25">
      <c r="B677" t="s">
        <v>554</v>
      </c>
      <c r="C677" t="s">
        <v>102</v>
      </c>
      <c r="D677">
        <v>1.1000000000000001</v>
      </c>
      <c r="E677">
        <v>3.0009999999999999</v>
      </c>
      <c r="F677">
        <v>1E-4</v>
      </c>
      <c r="G677" t="s">
        <v>24</v>
      </c>
      <c r="H677" t="s">
        <v>23</v>
      </c>
      <c r="I677">
        <v>4.4999999999999998E-2</v>
      </c>
      <c r="J677">
        <v>1.0000100000000001</v>
      </c>
      <c r="K677" t="s">
        <v>21</v>
      </c>
      <c r="L677">
        <v>0.13</v>
      </c>
      <c r="M677">
        <v>0.69</v>
      </c>
      <c r="N677">
        <v>0.11867999999999999</v>
      </c>
      <c r="O677">
        <v>0.69310000000000005</v>
      </c>
    </row>
    <row r="678" spans="2:15" x14ac:dyDescent="0.25">
      <c r="B678" t="s">
        <v>555</v>
      </c>
      <c r="C678" t="s">
        <v>102</v>
      </c>
      <c r="D678">
        <v>1.1000000000000001</v>
      </c>
      <c r="E678">
        <v>3.0009999999999999</v>
      </c>
      <c r="F678">
        <v>1E-3</v>
      </c>
      <c r="G678" t="s">
        <v>24</v>
      </c>
      <c r="H678" t="s">
        <v>23</v>
      </c>
      <c r="I678">
        <v>4.4999999999999998E-2</v>
      </c>
      <c r="J678">
        <v>1.0000100000000001</v>
      </c>
      <c r="K678" t="s">
        <v>21</v>
      </c>
      <c r="L678">
        <v>0.35192000000000001</v>
      </c>
      <c r="M678">
        <v>0.64234000000000002</v>
      </c>
      <c r="N678">
        <v>0.34550999999999998</v>
      </c>
      <c r="O678">
        <v>0.6421</v>
      </c>
    </row>
    <row r="679" spans="2:15" x14ac:dyDescent="0.25">
      <c r="B679" t="s">
        <v>556</v>
      </c>
      <c r="C679" t="s">
        <v>102</v>
      </c>
      <c r="D679">
        <v>1.1000000000000001</v>
      </c>
      <c r="E679">
        <v>3.0009999999999999</v>
      </c>
      <c r="F679">
        <v>0.01</v>
      </c>
      <c r="G679" t="s">
        <v>24</v>
      </c>
      <c r="H679" t="s">
        <v>23</v>
      </c>
      <c r="I679">
        <v>4.4999999999999998E-2</v>
      </c>
      <c r="J679">
        <v>1.0000100000000001</v>
      </c>
      <c r="K679" t="s">
        <v>21</v>
      </c>
      <c r="L679">
        <v>5.6463000000000001</v>
      </c>
      <c r="M679">
        <v>0.18057000000000001</v>
      </c>
      <c r="N679">
        <v>5.6448</v>
      </c>
      <c r="O679">
        <v>0.17757999999999999</v>
      </c>
    </row>
    <row r="680" spans="2:15" x14ac:dyDescent="0.25">
      <c r="B680" t="s">
        <v>557</v>
      </c>
      <c r="C680" t="s">
        <v>102</v>
      </c>
      <c r="D680">
        <v>1.1000000000000001</v>
      </c>
      <c r="E680">
        <v>3.0009999999999999</v>
      </c>
      <c r="F680">
        <v>0.1</v>
      </c>
      <c r="G680" t="s">
        <v>24</v>
      </c>
      <c r="H680" t="s">
        <v>23</v>
      </c>
      <c r="I680">
        <v>4.4999999999999998E-2</v>
      </c>
      <c r="J680">
        <v>1.0000100000000001</v>
      </c>
      <c r="K680" t="s">
        <v>21</v>
      </c>
      <c r="L680">
        <v>57.721999999999994</v>
      </c>
      <c r="M680">
        <v>1.9812E-2</v>
      </c>
      <c r="N680">
        <v>57.721999999999994</v>
      </c>
      <c r="O680">
        <v>1.8474000000000001E-2</v>
      </c>
    </row>
    <row r="681" spans="2:15" x14ac:dyDescent="0.25">
      <c r="B681" t="s">
        <v>558</v>
      </c>
      <c r="C681" t="s">
        <v>102</v>
      </c>
      <c r="D681">
        <v>1.1000000000000001</v>
      </c>
      <c r="E681">
        <v>3.0009999999999999</v>
      </c>
      <c r="F681">
        <v>1.0000000000000001E-5</v>
      </c>
      <c r="G681" t="s">
        <v>24</v>
      </c>
      <c r="H681" t="s">
        <v>23</v>
      </c>
      <c r="I681">
        <v>1</v>
      </c>
      <c r="J681">
        <v>5.01</v>
      </c>
      <c r="K681" t="s">
        <v>21</v>
      </c>
      <c r="L681">
        <v>1.3</v>
      </c>
      <c r="M681">
        <v>6.9</v>
      </c>
      <c r="N681">
        <v>1.1548</v>
      </c>
      <c r="O681">
        <v>6.9283000000000001</v>
      </c>
    </row>
    <row r="682" spans="2:15" x14ac:dyDescent="0.25">
      <c r="B682" t="s">
        <v>559</v>
      </c>
      <c r="C682" t="s">
        <v>102</v>
      </c>
      <c r="D682">
        <v>1.1000000000000001</v>
      </c>
      <c r="E682">
        <v>3.0009999999999999</v>
      </c>
      <c r="F682">
        <v>1E-4</v>
      </c>
      <c r="G682" t="s">
        <v>24</v>
      </c>
      <c r="H682" t="s">
        <v>23</v>
      </c>
      <c r="I682">
        <v>1</v>
      </c>
      <c r="J682">
        <v>5.01</v>
      </c>
      <c r="K682" t="s">
        <v>21</v>
      </c>
      <c r="L682">
        <v>1.3</v>
      </c>
      <c r="M682">
        <v>6.9</v>
      </c>
      <c r="N682">
        <v>1.1552</v>
      </c>
      <c r="O682">
        <v>6.9282000000000004</v>
      </c>
    </row>
    <row r="683" spans="2:15" x14ac:dyDescent="0.25">
      <c r="B683" t="s">
        <v>560</v>
      </c>
      <c r="C683" t="s">
        <v>102</v>
      </c>
      <c r="D683">
        <v>1.1000000000000001</v>
      </c>
      <c r="E683">
        <v>3.0009999999999999</v>
      </c>
      <c r="F683">
        <v>1E-3</v>
      </c>
      <c r="G683" t="s">
        <v>24</v>
      </c>
      <c r="H683" t="s">
        <v>23</v>
      </c>
      <c r="I683">
        <v>1</v>
      </c>
      <c r="J683">
        <v>5.01</v>
      </c>
      <c r="K683" t="s">
        <v>21</v>
      </c>
      <c r="L683">
        <v>1.3</v>
      </c>
      <c r="M683">
        <v>6.9</v>
      </c>
      <c r="N683">
        <v>1.1803999999999999</v>
      </c>
      <c r="O683">
        <v>6.9222999999999999</v>
      </c>
    </row>
    <row r="684" spans="2:15" x14ac:dyDescent="0.25">
      <c r="B684" t="s">
        <v>561</v>
      </c>
      <c r="C684" t="s">
        <v>102</v>
      </c>
      <c r="D684">
        <v>1.1000000000000001</v>
      </c>
      <c r="E684">
        <v>3.0009999999999999</v>
      </c>
      <c r="F684">
        <v>0.01</v>
      </c>
      <c r="G684" t="s">
        <v>24</v>
      </c>
      <c r="H684" t="s">
        <v>23</v>
      </c>
      <c r="I684">
        <v>1</v>
      </c>
      <c r="J684">
        <v>5.01</v>
      </c>
      <c r="K684" t="s">
        <v>21</v>
      </c>
      <c r="L684">
        <v>3.4547000000000003</v>
      </c>
      <c r="M684">
        <v>6.4116</v>
      </c>
      <c r="N684">
        <v>3.4521000000000002</v>
      </c>
      <c r="O684">
        <v>6.4115000000000002</v>
      </c>
    </row>
    <row r="685" spans="2:15" x14ac:dyDescent="0.25">
      <c r="B685" t="s">
        <v>562</v>
      </c>
      <c r="C685" t="s">
        <v>102</v>
      </c>
      <c r="D685">
        <v>1.1000000000000001</v>
      </c>
      <c r="E685">
        <v>3.0009999999999999</v>
      </c>
      <c r="F685">
        <v>0.1</v>
      </c>
      <c r="G685" t="s">
        <v>24</v>
      </c>
      <c r="H685" t="s">
        <v>23</v>
      </c>
      <c r="I685">
        <v>1</v>
      </c>
      <c r="J685">
        <v>5.01</v>
      </c>
      <c r="K685" t="s">
        <v>21</v>
      </c>
      <c r="L685">
        <v>56.451000000000001</v>
      </c>
      <c r="M685">
        <v>1.7722</v>
      </c>
      <c r="N685">
        <v>56.451000000000001</v>
      </c>
      <c r="O685">
        <v>1.7709999999999999</v>
      </c>
    </row>
    <row r="686" spans="2:15" x14ac:dyDescent="0.25">
      <c r="B686" t="s">
        <v>563</v>
      </c>
      <c r="C686" t="s">
        <v>102</v>
      </c>
      <c r="D686">
        <v>1.1000000000000001</v>
      </c>
      <c r="E686">
        <v>3.0009999999999999</v>
      </c>
      <c r="F686">
        <v>1.0000000000000001E-5</v>
      </c>
      <c r="G686" t="s">
        <v>24</v>
      </c>
      <c r="H686" t="s">
        <v>23</v>
      </c>
      <c r="I686">
        <v>5</v>
      </c>
      <c r="J686">
        <v>10</v>
      </c>
      <c r="K686" t="s">
        <v>21</v>
      </c>
      <c r="L686">
        <v>5.8</v>
      </c>
      <c r="M686">
        <v>29</v>
      </c>
      <c r="N686">
        <v>5.7729999999999997</v>
      </c>
      <c r="O686">
        <v>28.867999999999999</v>
      </c>
    </row>
    <row r="687" spans="2:15" x14ac:dyDescent="0.25">
      <c r="B687" t="s">
        <v>564</v>
      </c>
      <c r="C687" t="s">
        <v>102</v>
      </c>
      <c r="D687">
        <v>1.1000000000000001</v>
      </c>
      <c r="E687">
        <v>3.0009999999999999</v>
      </c>
      <c r="F687">
        <v>1E-4</v>
      </c>
      <c r="G687" t="s">
        <v>24</v>
      </c>
      <c r="H687" t="s">
        <v>23</v>
      </c>
      <c r="I687">
        <v>5</v>
      </c>
      <c r="J687">
        <v>10</v>
      </c>
      <c r="K687" t="s">
        <v>21</v>
      </c>
      <c r="L687">
        <v>5.8</v>
      </c>
      <c r="M687">
        <v>29</v>
      </c>
      <c r="N687">
        <v>5.7730999999999995</v>
      </c>
      <c r="O687">
        <v>28.867999999999999</v>
      </c>
    </row>
    <row r="688" spans="2:15" x14ac:dyDescent="0.25">
      <c r="B688" t="s">
        <v>565</v>
      </c>
      <c r="C688" t="s">
        <v>102</v>
      </c>
      <c r="D688">
        <v>1.1000000000000001</v>
      </c>
      <c r="E688">
        <v>3.0009999999999999</v>
      </c>
      <c r="F688">
        <v>1E-3</v>
      </c>
      <c r="G688" t="s">
        <v>24</v>
      </c>
      <c r="H688" t="s">
        <v>23</v>
      </c>
      <c r="I688">
        <v>5</v>
      </c>
      <c r="J688">
        <v>10</v>
      </c>
      <c r="K688" t="s">
        <v>21</v>
      </c>
      <c r="L688">
        <v>5.8</v>
      </c>
      <c r="M688">
        <v>29</v>
      </c>
      <c r="N688">
        <v>5.7799999999999994</v>
      </c>
      <c r="O688">
        <v>28.866</v>
      </c>
    </row>
    <row r="689" spans="2:15" x14ac:dyDescent="0.25">
      <c r="B689" t="s">
        <v>566</v>
      </c>
      <c r="C689" t="s">
        <v>102</v>
      </c>
      <c r="D689">
        <v>1.1000000000000001</v>
      </c>
      <c r="E689">
        <v>3.0009999999999999</v>
      </c>
      <c r="F689">
        <v>0.01</v>
      </c>
      <c r="G689" t="s">
        <v>24</v>
      </c>
      <c r="H689" t="s">
        <v>23</v>
      </c>
      <c r="I689">
        <v>5</v>
      </c>
      <c r="J689">
        <v>10</v>
      </c>
      <c r="K689" t="s">
        <v>21</v>
      </c>
      <c r="L689">
        <v>6.2283999999999997</v>
      </c>
      <c r="M689">
        <v>28.856999999999999</v>
      </c>
      <c r="N689">
        <v>6.3663999999999996</v>
      </c>
      <c r="O689">
        <v>28.73</v>
      </c>
    </row>
    <row r="690" spans="2:15" x14ac:dyDescent="0.25">
      <c r="B690" t="s">
        <v>567</v>
      </c>
      <c r="C690" t="s">
        <v>102</v>
      </c>
      <c r="D690">
        <v>1.1000000000000001</v>
      </c>
      <c r="E690">
        <v>3.0009999999999999</v>
      </c>
      <c r="F690">
        <v>0.1</v>
      </c>
      <c r="G690" t="s">
        <v>24</v>
      </c>
      <c r="H690" t="s">
        <v>23</v>
      </c>
      <c r="I690">
        <v>5</v>
      </c>
      <c r="J690">
        <v>10</v>
      </c>
      <c r="K690" t="s">
        <v>21</v>
      </c>
      <c r="L690">
        <v>45.661999999999999</v>
      </c>
      <c r="M690">
        <v>21.093</v>
      </c>
      <c r="N690">
        <v>45.658999999999999</v>
      </c>
      <c r="O690">
        <v>21.091999999999999</v>
      </c>
    </row>
    <row r="691" spans="2:15" x14ac:dyDescent="0.25">
      <c r="B691" t="s">
        <v>2291</v>
      </c>
      <c r="C691" t="s">
        <v>102</v>
      </c>
      <c r="D691">
        <v>1.1000000000000001</v>
      </c>
      <c r="E691">
        <v>3.0009999999999999</v>
      </c>
      <c r="F691">
        <v>1.0000000000000001E-5</v>
      </c>
      <c r="G691" t="s">
        <v>24</v>
      </c>
      <c r="H691" t="s">
        <v>23</v>
      </c>
      <c r="I691">
        <v>10</v>
      </c>
      <c r="J691">
        <v>10.01</v>
      </c>
      <c r="K691" t="s">
        <v>21</v>
      </c>
      <c r="L691">
        <v>5.8</v>
      </c>
      <c r="M691">
        <v>29</v>
      </c>
      <c r="N691">
        <v>5.7729999999999997</v>
      </c>
      <c r="O691">
        <v>28.867999999999999</v>
      </c>
    </row>
    <row r="692" spans="2:15" x14ac:dyDescent="0.25">
      <c r="B692" t="s">
        <v>2292</v>
      </c>
      <c r="C692" t="s">
        <v>102</v>
      </c>
      <c r="D692">
        <v>1.1000000000000001</v>
      </c>
      <c r="E692">
        <v>3.0009999999999999</v>
      </c>
      <c r="F692">
        <v>1E-4</v>
      </c>
      <c r="G692" t="s">
        <v>24</v>
      </c>
      <c r="H692" t="s">
        <v>23</v>
      </c>
      <c r="I692">
        <v>10</v>
      </c>
      <c r="J692">
        <v>10.01</v>
      </c>
      <c r="K692" t="s">
        <v>21</v>
      </c>
      <c r="L692">
        <v>5.8</v>
      </c>
      <c r="M692">
        <v>29</v>
      </c>
      <c r="N692">
        <v>5.7730999999999995</v>
      </c>
      <c r="O692">
        <v>28.867999999999999</v>
      </c>
    </row>
    <row r="693" spans="2:15" x14ac:dyDescent="0.25">
      <c r="B693" t="s">
        <v>2293</v>
      </c>
      <c r="C693" t="s">
        <v>102</v>
      </c>
      <c r="D693">
        <v>1.1000000000000001</v>
      </c>
      <c r="E693">
        <v>3.0009999999999999</v>
      </c>
      <c r="F693">
        <v>1E-3</v>
      </c>
      <c r="G693" t="s">
        <v>24</v>
      </c>
      <c r="H693" t="s">
        <v>23</v>
      </c>
      <c r="I693">
        <v>10</v>
      </c>
      <c r="J693">
        <v>10.01</v>
      </c>
      <c r="K693" t="s">
        <v>21</v>
      </c>
      <c r="L693">
        <v>5.8</v>
      </c>
      <c r="M693">
        <v>29</v>
      </c>
      <c r="N693">
        <v>5.7799999999999994</v>
      </c>
      <c r="O693">
        <v>28.866</v>
      </c>
    </row>
    <row r="694" spans="2:15" x14ac:dyDescent="0.25">
      <c r="B694" t="s">
        <v>2294</v>
      </c>
      <c r="C694" t="s">
        <v>102</v>
      </c>
      <c r="D694">
        <v>1.1000000000000001</v>
      </c>
      <c r="E694">
        <v>3.0009999999999999</v>
      </c>
      <c r="F694">
        <v>0.01</v>
      </c>
      <c r="G694" t="s">
        <v>24</v>
      </c>
      <c r="H694" t="s">
        <v>23</v>
      </c>
      <c r="I694">
        <v>10</v>
      </c>
      <c r="J694">
        <v>10.01</v>
      </c>
      <c r="K694" t="s">
        <v>21</v>
      </c>
      <c r="L694">
        <v>6.2283999999999997</v>
      </c>
      <c r="M694">
        <v>28.856999999999999</v>
      </c>
      <c r="N694">
        <v>6.3663999999999996</v>
      </c>
      <c r="O694">
        <v>28.73</v>
      </c>
    </row>
    <row r="695" spans="2:15" x14ac:dyDescent="0.25">
      <c r="B695" t="s">
        <v>2295</v>
      </c>
      <c r="C695" t="s">
        <v>102</v>
      </c>
      <c r="D695">
        <v>1.1000000000000001</v>
      </c>
      <c r="E695">
        <v>3.0009999999999999</v>
      </c>
      <c r="F695">
        <v>0.1</v>
      </c>
      <c r="G695" t="s">
        <v>24</v>
      </c>
      <c r="H695" t="s">
        <v>23</v>
      </c>
      <c r="I695">
        <v>10</v>
      </c>
      <c r="J695">
        <v>10.01</v>
      </c>
      <c r="K695" t="s">
        <v>21</v>
      </c>
      <c r="L695">
        <v>45.661999999999999</v>
      </c>
      <c r="M695">
        <v>21.093</v>
      </c>
      <c r="N695">
        <v>45.658999999999999</v>
      </c>
      <c r="O695">
        <v>21.091999999999999</v>
      </c>
    </row>
    <row r="696" spans="2:15" x14ac:dyDescent="0.25">
      <c r="B696" t="s">
        <v>568</v>
      </c>
      <c r="C696" t="s">
        <v>102</v>
      </c>
      <c r="D696">
        <v>3</v>
      </c>
      <c r="E696">
        <v>11.000999999999999</v>
      </c>
      <c r="F696">
        <v>1E-4</v>
      </c>
      <c r="G696" t="s">
        <v>24</v>
      </c>
      <c r="H696" t="s">
        <v>23</v>
      </c>
      <c r="I696">
        <v>4.4999999999999998E-2</v>
      </c>
      <c r="J696">
        <v>0.10001</v>
      </c>
      <c r="K696" t="s">
        <v>21</v>
      </c>
      <c r="L696">
        <v>2.4</v>
      </c>
      <c r="M696">
        <v>0.69</v>
      </c>
      <c r="N696">
        <v>2.3298000000000001</v>
      </c>
      <c r="O696">
        <v>0.69372999999999996</v>
      </c>
    </row>
    <row r="697" spans="2:15" x14ac:dyDescent="0.25">
      <c r="B697" t="s">
        <v>569</v>
      </c>
      <c r="C697" t="s">
        <v>102</v>
      </c>
      <c r="D697">
        <v>3</v>
      </c>
      <c r="E697">
        <v>11.000999999999999</v>
      </c>
      <c r="F697">
        <v>1E-3</v>
      </c>
      <c r="G697" t="s">
        <v>24</v>
      </c>
      <c r="H697" t="s">
        <v>23</v>
      </c>
      <c r="I697">
        <v>4.4999999999999998E-2</v>
      </c>
      <c r="J697">
        <v>0.10001</v>
      </c>
      <c r="K697" t="s">
        <v>21</v>
      </c>
      <c r="L697">
        <v>2.4</v>
      </c>
      <c r="M697">
        <v>0.69</v>
      </c>
      <c r="N697">
        <v>2.3709000000000002</v>
      </c>
      <c r="O697">
        <v>0.69111999999999996</v>
      </c>
    </row>
    <row r="698" spans="2:15" x14ac:dyDescent="0.25">
      <c r="B698" t="s">
        <v>570</v>
      </c>
      <c r="C698" t="s">
        <v>102</v>
      </c>
      <c r="D698">
        <v>3</v>
      </c>
      <c r="E698">
        <v>11.000999999999999</v>
      </c>
      <c r="F698">
        <v>0.01</v>
      </c>
      <c r="G698" t="s">
        <v>24</v>
      </c>
      <c r="H698" t="s">
        <v>23</v>
      </c>
      <c r="I698">
        <v>4.4999999999999998E-2</v>
      </c>
      <c r="J698">
        <v>0.10001</v>
      </c>
      <c r="K698" t="s">
        <v>21</v>
      </c>
      <c r="L698">
        <v>5.6643999999999997</v>
      </c>
      <c r="M698">
        <v>0.53041000000000005</v>
      </c>
      <c r="N698">
        <v>5.6621999999999995</v>
      </c>
      <c r="O698">
        <v>0.53025999999999995</v>
      </c>
    </row>
    <row r="699" spans="2:15" x14ac:dyDescent="0.25">
      <c r="B699" t="s">
        <v>571</v>
      </c>
      <c r="C699" t="s">
        <v>102</v>
      </c>
      <c r="D699">
        <v>3</v>
      </c>
      <c r="E699">
        <v>11.000999999999999</v>
      </c>
      <c r="F699">
        <v>0.1</v>
      </c>
      <c r="G699" t="s">
        <v>24</v>
      </c>
      <c r="H699" t="s">
        <v>23</v>
      </c>
      <c r="I699">
        <v>4.4999999999999998E-2</v>
      </c>
      <c r="J699">
        <v>0.10001</v>
      </c>
      <c r="K699" t="s">
        <v>21</v>
      </c>
      <c r="L699">
        <v>57.646999999999998</v>
      </c>
      <c r="M699">
        <v>8.5551000000000002E-2</v>
      </c>
      <c r="N699">
        <v>57.646000000000001</v>
      </c>
      <c r="O699">
        <v>8.5343000000000002E-2</v>
      </c>
    </row>
    <row r="700" spans="2:15" x14ac:dyDescent="0.25">
      <c r="B700" t="s">
        <v>572</v>
      </c>
      <c r="C700" t="s">
        <v>102</v>
      </c>
      <c r="D700">
        <v>3</v>
      </c>
      <c r="E700">
        <v>11.000999999999999</v>
      </c>
      <c r="F700">
        <v>1</v>
      </c>
      <c r="G700" t="s">
        <v>24</v>
      </c>
      <c r="H700" t="s">
        <v>23</v>
      </c>
      <c r="I700">
        <v>4.4999999999999998E-2</v>
      </c>
      <c r="J700">
        <v>0.10001</v>
      </c>
      <c r="K700" t="s">
        <v>21</v>
      </c>
      <c r="L700">
        <v>577.35</v>
      </c>
      <c r="M700">
        <v>8.6937999999999998E-3</v>
      </c>
      <c r="N700">
        <v>577.35</v>
      </c>
      <c r="O700">
        <v>8.6087000000000004E-3</v>
      </c>
    </row>
    <row r="701" spans="2:15" x14ac:dyDescent="0.25">
      <c r="B701" t="s">
        <v>573</v>
      </c>
      <c r="C701" t="s">
        <v>102</v>
      </c>
      <c r="D701">
        <v>3</v>
      </c>
      <c r="E701">
        <v>11.000999999999999</v>
      </c>
      <c r="F701">
        <v>1E-4</v>
      </c>
      <c r="G701" t="s">
        <v>24</v>
      </c>
      <c r="H701" t="s">
        <v>23</v>
      </c>
      <c r="I701">
        <v>0.1</v>
      </c>
      <c r="J701">
        <v>1.0000100000000001</v>
      </c>
      <c r="K701" t="s">
        <v>21</v>
      </c>
      <c r="L701">
        <v>2.4</v>
      </c>
      <c r="M701">
        <v>1.2</v>
      </c>
      <c r="N701">
        <v>2.3239999999999998</v>
      </c>
      <c r="O701">
        <v>1.1553</v>
      </c>
    </row>
    <row r="702" spans="2:15" x14ac:dyDescent="0.25">
      <c r="B702" t="s">
        <v>574</v>
      </c>
      <c r="C702" t="s">
        <v>102</v>
      </c>
      <c r="D702">
        <v>3</v>
      </c>
      <c r="E702">
        <v>11.000999999999999</v>
      </c>
      <c r="F702">
        <v>1E-3</v>
      </c>
      <c r="G702" t="s">
        <v>24</v>
      </c>
      <c r="H702" t="s">
        <v>23</v>
      </c>
      <c r="I702">
        <v>0.1</v>
      </c>
      <c r="J702">
        <v>1.0000100000000001</v>
      </c>
      <c r="K702" t="s">
        <v>21</v>
      </c>
      <c r="L702">
        <v>2.4</v>
      </c>
      <c r="M702">
        <v>1.2</v>
      </c>
      <c r="N702">
        <v>2.3551000000000002</v>
      </c>
      <c r="O702">
        <v>1.1531</v>
      </c>
    </row>
    <row r="703" spans="2:15" x14ac:dyDescent="0.25">
      <c r="B703" t="s">
        <v>575</v>
      </c>
      <c r="C703" t="s">
        <v>102</v>
      </c>
      <c r="D703">
        <v>3</v>
      </c>
      <c r="E703">
        <v>11.000999999999999</v>
      </c>
      <c r="F703">
        <v>0.01</v>
      </c>
      <c r="G703" t="s">
        <v>24</v>
      </c>
      <c r="H703" t="s">
        <v>23</v>
      </c>
      <c r="I703">
        <v>0.1</v>
      </c>
      <c r="J703">
        <v>1.0000100000000001</v>
      </c>
      <c r="K703" t="s">
        <v>21</v>
      </c>
      <c r="L703">
        <v>5.1971999999999996</v>
      </c>
      <c r="M703">
        <v>0.99041000000000001</v>
      </c>
      <c r="N703">
        <v>5.1951000000000001</v>
      </c>
      <c r="O703">
        <v>0.99036000000000002</v>
      </c>
    </row>
    <row r="704" spans="2:15" x14ac:dyDescent="0.25">
      <c r="B704" t="s">
        <v>576</v>
      </c>
      <c r="C704" t="s">
        <v>102</v>
      </c>
      <c r="D704">
        <v>3</v>
      </c>
      <c r="E704">
        <v>11.000999999999999</v>
      </c>
      <c r="F704">
        <v>0.1</v>
      </c>
      <c r="G704" t="s">
        <v>24</v>
      </c>
      <c r="H704" t="s">
        <v>23</v>
      </c>
      <c r="I704">
        <v>0.1</v>
      </c>
      <c r="J704">
        <v>1.0000100000000001</v>
      </c>
      <c r="K704" t="s">
        <v>21</v>
      </c>
      <c r="L704">
        <v>57.411999999999999</v>
      </c>
      <c r="M704">
        <v>0.20433000000000001</v>
      </c>
      <c r="N704">
        <v>57.410999999999994</v>
      </c>
      <c r="O704">
        <v>0.20413000000000001</v>
      </c>
    </row>
    <row r="705" spans="2:15" x14ac:dyDescent="0.25">
      <c r="B705" t="s">
        <v>577</v>
      </c>
      <c r="C705" t="s">
        <v>102</v>
      </c>
      <c r="D705">
        <v>3</v>
      </c>
      <c r="E705">
        <v>11.000999999999999</v>
      </c>
      <c r="F705">
        <v>1</v>
      </c>
      <c r="G705" t="s">
        <v>24</v>
      </c>
      <c r="H705" t="s">
        <v>23</v>
      </c>
      <c r="I705">
        <v>0.1</v>
      </c>
      <c r="J705">
        <v>1.0000100000000001</v>
      </c>
      <c r="K705" t="s">
        <v>21</v>
      </c>
      <c r="L705">
        <v>577.31999999999994</v>
      </c>
      <c r="M705">
        <v>2.0884E-2</v>
      </c>
      <c r="N705">
        <v>577.31999999999994</v>
      </c>
      <c r="O705">
        <v>2.0799000000000002E-2</v>
      </c>
    </row>
    <row r="706" spans="2:15" x14ac:dyDescent="0.25">
      <c r="B706" t="s">
        <v>578</v>
      </c>
      <c r="C706" t="s">
        <v>102</v>
      </c>
      <c r="D706">
        <v>3</v>
      </c>
      <c r="E706">
        <v>11.000999999999999</v>
      </c>
      <c r="F706">
        <v>1E-4</v>
      </c>
      <c r="G706" t="s">
        <v>24</v>
      </c>
      <c r="H706" t="s">
        <v>23</v>
      </c>
      <c r="I706">
        <v>1</v>
      </c>
      <c r="J706">
        <v>5</v>
      </c>
      <c r="K706" t="s">
        <v>21</v>
      </c>
      <c r="L706">
        <v>2.5</v>
      </c>
      <c r="M706">
        <v>35</v>
      </c>
      <c r="N706">
        <v>2.3102999999999998</v>
      </c>
      <c r="O706">
        <v>34.640999999999998</v>
      </c>
    </row>
    <row r="707" spans="2:15" x14ac:dyDescent="0.25">
      <c r="B707" t="s">
        <v>579</v>
      </c>
      <c r="C707" t="s">
        <v>102</v>
      </c>
      <c r="D707">
        <v>3</v>
      </c>
      <c r="E707">
        <v>11.000999999999999</v>
      </c>
      <c r="F707">
        <v>1E-3</v>
      </c>
      <c r="G707" t="s">
        <v>24</v>
      </c>
      <c r="H707" t="s">
        <v>23</v>
      </c>
      <c r="I707">
        <v>1</v>
      </c>
      <c r="J707">
        <v>5</v>
      </c>
      <c r="K707" t="s">
        <v>21</v>
      </c>
      <c r="L707">
        <v>2.5</v>
      </c>
      <c r="M707">
        <v>35</v>
      </c>
      <c r="N707">
        <v>2.3112000000000004</v>
      </c>
      <c r="O707">
        <v>34.640999999999998</v>
      </c>
    </row>
    <row r="708" spans="2:15" x14ac:dyDescent="0.25">
      <c r="B708" t="s">
        <v>580</v>
      </c>
      <c r="C708" t="s">
        <v>102</v>
      </c>
      <c r="D708">
        <v>3</v>
      </c>
      <c r="E708">
        <v>11.000999999999999</v>
      </c>
      <c r="F708">
        <v>0.01</v>
      </c>
      <c r="G708" t="s">
        <v>24</v>
      </c>
      <c r="H708" t="s">
        <v>23</v>
      </c>
      <c r="I708">
        <v>1</v>
      </c>
      <c r="J708">
        <v>5</v>
      </c>
      <c r="K708" t="s">
        <v>21</v>
      </c>
      <c r="L708">
        <v>2.5</v>
      </c>
      <c r="M708">
        <v>35</v>
      </c>
      <c r="N708">
        <v>2.5084000000000004</v>
      </c>
      <c r="O708">
        <v>34.627000000000002</v>
      </c>
    </row>
    <row r="709" spans="2:15" x14ac:dyDescent="0.25">
      <c r="B709" t="s">
        <v>581</v>
      </c>
      <c r="C709" t="s">
        <v>102</v>
      </c>
      <c r="D709">
        <v>3</v>
      </c>
      <c r="E709">
        <v>11.000999999999999</v>
      </c>
      <c r="F709">
        <v>0.1</v>
      </c>
      <c r="G709" t="s">
        <v>24</v>
      </c>
      <c r="H709" t="s">
        <v>23</v>
      </c>
      <c r="I709">
        <v>1</v>
      </c>
      <c r="J709">
        <v>5</v>
      </c>
      <c r="K709" t="s">
        <v>21</v>
      </c>
      <c r="L709">
        <v>20.888000000000002</v>
      </c>
      <c r="M709">
        <v>33.345999999999997</v>
      </c>
      <c r="N709">
        <v>20.867000000000001</v>
      </c>
      <c r="O709">
        <v>33.347000000000001</v>
      </c>
    </row>
    <row r="710" spans="2:15" x14ac:dyDescent="0.25">
      <c r="B710" t="s">
        <v>582</v>
      </c>
      <c r="C710" t="s">
        <v>102</v>
      </c>
      <c r="D710">
        <v>3</v>
      </c>
      <c r="E710">
        <v>11.000999999999999</v>
      </c>
      <c r="F710">
        <v>1</v>
      </c>
      <c r="G710" t="s">
        <v>24</v>
      </c>
      <c r="H710" t="s">
        <v>23</v>
      </c>
      <c r="I710">
        <v>1</v>
      </c>
      <c r="J710">
        <v>5</v>
      </c>
      <c r="K710" t="s">
        <v>21</v>
      </c>
      <c r="L710">
        <v>547.30999999999995</v>
      </c>
      <c r="M710">
        <v>13.25</v>
      </c>
      <c r="N710">
        <v>547.29999999999995</v>
      </c>
      <c r="O710">
        <v>13.249000000000001</v>
      </c>
    </row>
    <row r="711" spans="2:15" x14ac:dyDescent="0.25">
      <c r="B711" t="s">
        <v>2296</v>
      </c>
      <c r="C711" t="s">
        <v>102</v>
      </c>
      <c r="D711">
        <v>3</v>
      </c>
      <c r="E711">
        <v>11.000999999999999</v>
      </c>
      <c r="F711">
        <v>1E-4</v>
      </c>
      <c r="G711" t="s">
        <v>24</v>
      </c>
      <c r="H711" t="s">
        <v>23</v>
      </c>
      <c r="I711">
        <v>5</v>
      </c>
      <c r="J711">
        <v>5.01</v>
      </c>
      <c r="K711" t="s">
        <v>21</v>
      </c>
      <c r="L711">
        <v>2.5</v>
      </c>
      <c r="M711">
        <v>35</v>
      </c>
      <c r="N711">
        <v>2.3102999999999998</v>
      </c>
      <c r="O711">
        <v>34.640999999999998</v>
      </c>
    </row>
    <row r="712" spans="2:15" x14ac:dyDescent="0.25">
      <c r="B712" t="s">
        <v>2297</v>
      </c>
      <c r="C712" t="s">
        <v>102</v>
      </c>
      <c r="D712">
        <v>3</v>
      </c>
      <c r="E712">
        <v>11.000999999999999</v>
      </c>
      <c r="F712">
        <v>1E-3</v>
      </c>
      <c r="G712" t="s">
        <v>24</v>
      </c>
      <c r="H712" t="s">
        <v>23</v>
      </c>
      <c r="I712">
        <v>5</v>
      </c>
      <c r="J712">
        <v>5.01</v>
      </c>
      <c r="K712" t="s">
        <v>21</v>
      </c>
      <c r="L712">
        <v>2.5</v>
      </c>
      <c r="M712">
        <v>35</v>
      </c>
      <c r="N712">
        <v>2.3112000000000004</v>
      </c>
      <c r="O712">
        <v>34.640999999999998</v>
      </c>
    </row>
    <row r="713" spans="2:15" x14ac:dyDescent="0.25">
      <c r="B713" t="s">
        <v>2298</v>
      </c>
      <c r="C713" t="s">
        <v>102</v>
      </c>
      <c r="D713">
        <v>3</v>
      </c>
      <c r="E713">
        <v>11.000999999999999</v>
      </c>
      <c r="F713">
        <v>0.01</v>
      </c>
      <c r="G713" t="s">
        <v>24</v>
      </c>
      <c r="H713" t="s">
        <v>23</v>
      </c>
      <c r="I713">
        <v>5</v>
      </c>
      <c r="J713">
        <v>5.01</v>
      </c>
      <c r="K713" t="s">
        <v>21</v>
      </c>
      <c r="L713">
        <v>2.5</v>
      </c>
      <c r="M713">
        <v>35</v>
      </c>
      <c r="N713">
        <v>2.5084000000000004</v>
      </c>
      <c r="O713">
        <v>34.627000000000002</v>
      </c>
    </row>
    <row r="714" spans="2:15" x14ac:dyDescent="0.25">
      <c r="B714" t="s">
        <v>2299</v>
      </c>
      <c r="C714" t="s">
        <v>102</v>
      </c>
      <c r="D714">
        <v>3</v>
      </c>
      <c r="E714">
        <v>11.000999999999999</v>
      </c>
      <c r="F714">
        <v>0.1</v>
      </c>
      <c r="G714" t="s">
        <v>24</v>
      </c>
      <c r="H714" t="s">
        <v>23</v>
      </c>
      <c r="I714">
        <v>5</v>
      </c>
      <c r="J714">
        <v>5.01</v>
      </c>
      <c r="K714" t="s">
        <v>21</v>
      </c>
      <c r="L714">
        <v>20.888000000000002</v>
      </c>
      <c r="M714">
        <v>33.345999999999997</v>
      </c>
      <c r="N714">
        <v>20.867000000000001</v>
      </c>
      <c r="O714">
        <v>33.347000000000001</v>
      </c>
    </row>
    <row r="715" spans="2:15" x14ac:dyDescent="0.25">
      <c r="B715" t="s">
        <v>2300</v>
      </c>
      <c r="C715" t="s">
        <v>102</v>
      </c>
      <c r="D715">
        <v>3</v>
      </c>
      <c r="E715">
        <v>11.000999999999999</v>
      </c>
      <c r="F715">
        <v>1</v>
      </c>
      <c r="G715" t="s">
        <v>24</v>
      </c>
      <c r="H715" t="s">
        <v>23</v>
      </c>
      <c r="I715">
        <v>5</v>
      </c>
      <c r="J715">
        <v>5.01</v>
      </c>
      <c r="K715" t="s">
        <v>21</v>
      </c>
      <c r="L715">
        <v>547.30999999999995</v>
      </c>
      <c r="M715">
        <v>13.25</v>
      </c>
      <c r="N715">
        <v>547.29999999999995</v>
      </c>
      <c r="O715">
        <v>13.249000000000001</v>
      </c>
    </row>
    <row r="716" spans="2:15" x14ac:dyDescent="0.25">
      <c r="B716" t="s">
        <v>583</v>
      </c>
      <c r="C716" t="s">
        <v>102</v>
      </c>
      <c r="D716">
        <v>11</v>
      </c>
      <c r="E716">
        <v>20.501000000000001</v>
      </c>
      <c r="F716">
        <v>1E-4</v>
      </c>
      <c r="G716" t="s">
        <v>24</v>
      </c>
      <c r="H716" t="s">
        <v>23</v>
      </c>
      <c r="I716">
        <v>4.4999999999999998E-2</v>
      </c>
      <c r="J716">
        <v>0.10001</v>
      </c>
      <c r="K716" t="s">
        <v>21</v>
      </c>
      <c r="L716">
        <v>5.8</v>
      </c>
      <c r="M716">
        <v>1.4</v>
      </c>
      <c r="N716">
        <v>5.7744999999999997</v>
      </c>
      <c r="O716">
        <v>1.3859999999999999</v>
      </c>
    </row>
    <row r="717" spans="2:15" x14ac:dyDescent="0.25">
      <c r="B717" t="s">
        <v>584</v>
      </c>
      <c r="C717" t="s">
        <v>102</v>
      </c>
      <c r="D717">
        <v>11</v>
      </c>
      <c r="E717">
        <v>20.501000000000001</v>
      </c>
      <c r="F717">
        <v>1E-3</v>
      </c>
      <c r="G717" t="s">
        <v>24</v>
      </c>
      <c r="H717" t="s">
        <v>23</v>
      </c>
      <c r="I717">
        <v>4.4999999999999998E-2</v>
      </c>
      <c r="J717">
        <v>0.10001</v>
      </c>
      <c r="K717" t="s">
        <v>21</v>
      </c>
      <c r="L717">
        <v>5.8</v>
      </c>
      <c r="M717">
        <v>1.4</v>
      </c>
      <c r="N717">
        <v>5.7854999999999999</v>
      </c>
      <c r="O717">
        <v>1.3856999999999999</v>
      </c>
    </row>
    <row r="718" spans="2:15" x14ac:dyDescent="0.25">
      <c r="B718" t="s">
        <v>585</v>
      </c>
      <c r="C718" t="s">
        <v>102</v>
      </c>
      <c r="D718">
        <v>11</v>
      </c>
      <c r="E718">
        <v>20.501000000000001</v>
      </c>
      <c r="F718">
        <v>0.01</v>
      </c>
      <c r="G718" t="s">
        <v>24</v>
      </c>
      <c r="H718" t="s">
        <v>23</v>
      </c>
      <c r="I718">
        <v>4.4999999999999998E-2</v>
      </c>
      <c r="J718">
        <v>0.10001</v>
      </c>
      <c r="K718" t="s">
        <v>21</v>
      </c>
      <c r="L718">
        <v>6.9249000000000001</v>
      </c>
      <c r="M718">
        <v>1.3567</v>
      </c>
      <c r="N718">
        <v>6.9028</v>
      </c>
      <c r="O718">
        <v>1.3548</v>
      </c>
    </row>
    <row r="719" spans="2:15" x14ac:dyDescent="0.25">
      <c r="B719" t="s">
        <v>586</v>
      </c>
      <c r="C719" t="s">
        <v>102</v>
      </c>
      <c r="D719">
        <v>11</v>
      </c>
      <c r="E719">
        <v>20.501000000000001</v>
      </c>
      <c r="F719">
        <v>0.1</v>
      </c>
      <c r="G719" t="s">
        <v>24</v>
      </c>
      <c r="H719" t="s">
        <v>23</v>
      </c>
      <c r="I719">
        <v>4.4999999999999998E-2</v>
      </c>
      <c r="J719">
        <v>0.10001</v>
      </c>
      <c r="K719" t="s">
        <v>21</v>
      </c>
      <c r="L719">
        <v>55.152999999999999</v>
      </c>
      <c r="M719">
        <v>0.59996000000000005</v>
      </c>
      <c r="N719">
        <v>55.167999999999999</v>
      </c>
      <c r="O719">
        <v>0.59309999999999996</v>
      </c>
    </row>
    <row r="720" spans="2:15" x14ac:dyDescent="0.25">
      <c r="B720" t="s">
        <v>587</v>
      </c>
      <c r="C720" t="s">
        <v>102</v>
      </c>
      <c r="D720">
        <v>11</v>
      </c>
      <c r="E720">
        <v>20.501000000000001</v>
      </c>
      <c r="F720">
        <v>1</v>
      </c>
      <c r="G720" t="s">
        <v>24</v>
      </c>
      <c r="H720" t="s">
        <v>23</v>
      </c>
      <c r="I720">
        <v>4.4999999999999998E-2</v>
      </c>
      <c r="J720">
        <v>0.10001</v>
      </c>
      <c r="K720" t="s">
        <v>21</v>
      </c>
      <c r="L720">
        <v>579.65</v>
      </c>
      <c r="M720">
        <v>6.9317000000000004E-2</v>
      </c>
      <c r="N720">
        <v>579.66</v>
      </c>
      <c r="O720">
        <v>6.5887000000000001E-2</v>
      </c>
    </row>
    <row r="721" spans="2:15" x14ac:dyDescent="0.25">
      <c r="B721" t="s">
        <v>588</v>
      </c>
      <c r="C721" t="s">
        <v>102</v>
      </c>
      <c r="D721">
        <v>11</v>
      </c>
      <c r="E721">
        <v>20.501000000000001</v>
      </c>
      <c r="F721">
        <v>1E-4</v>
      </c>
      <c r="G721" t="s">
        <v>24</v>
      </c>
      <c r="H721" t="s">
        <v>23</v>
      </c>
      <c r="I721">
        <v>0.1</v>
      </c>
      <c r="J721">
        <v>1.0000100000000001</v>
      </c>
      <c r="K721" t="s">
        <v>21</v>
      </c>
      <c r="L721">
        <v>6.5</v>
      </c>
      <c r="M721">
        <v>1.7</v>
      </c>
      <c r="N721">
        <v>5.7754000000000003</v>
      </c>
      <c r="O721">
        <v>1.7323999999999999</v>
      </c>
    </row>
    <row r="722" spans="2:15" x14ac:dyDescent="0.25">
      <c r="B722" t="s">
        <v>589</v>
      </c>
      <c r="C722" t="s">
        <v>102</v>
      </c>
      <c r="D722">
        <v>11</v>
      </c>
      <c r="E722">
        <v>20.501000000000001</v>
      </c>
      <c r="F722">
        <v>1E-3</v>
      </c>
      <c r="G722" t="s">
        <v>24</v>
      </c>
      <c r="H722" t="s">
        <v>23</v>
      </c>
      <c r="I722">
        <v>0.1</v>
      </c>
      <c r="J722">
        <v>1.0000100000000001</v>
      </c>
      <c r="K722" t="s">
        <v>21</v>
      </c>
      <c r="L722">
        <v>6.5</v>
      </c>
      <c r="M722">
        <v>1.7</v>
      </c>
      <c r="N722">
        <v>5.7851999999999997</v>
      </c>
      <c r="O722">
        <v>1.7321</v>
      </c>
    </row>
    <row r="723" spans="2:15" x14ac:dyDescent="0.25">
      <c r="B723" t="s">
        <v>590</v>
      </c>
      <c r="C723" t="s">
        <v>102</v>
      </c>
      <c r="D723">
        <v>11</v>
      </c>
      <c r="E723">
        <v>20.501000000000001</v>
      </c>
      <c r="F723">
        <v>0.01</v>
      </c>
      <c r="G723" t="s">
        <v>24</v>
      </c>
      <c r="H723" t="s">
        <v>23</v>
      </c>
      <c r="I723">
        <v>0.1</v>
      </c>
      <c r="J723">
        <v>1.0000100000000001</v>
      </c>
      <c r="K723" t="s">
        <v>21</v>
      </c>
      <c r="L723">
        <v>6.7671000000000001</v>
      </c>
      <c r="M723">
        <v>1.7061999999999999</v>
      </c>
      <c r="N723">
        <v>6.7465999999999999</v>
      </c>
      <c r="O723">
        <v>1.7047000000000001</v>
      </c>
    </row>
    <row r="724" spans="2:15" x14ac:dyDescent="0.25">
      <c r="B724" t="s">
        <v>591</v>
      </c>
      <c r="C724" t="s">
        <v>102</v>
      </c>
      <c r="D724">
        <v>11</v>
      </c>
      <c r="E724">
        <v>20.501000000000001</v>
      </c>
      <c r="F724">
        <v>0.1</v>
      </c>
      <c r="G724" t="s">
        <v>24</v>
      </c>
      <c r="H724" t="s">
        <v>23</v>
      </c>
      <c r="I724">
        <v>0.1</v>
      </c>
      <c r="J724">
        <v>1.0000100000000001</v>
      </c>
      <c r="K724" t="s">
        <v>21</v>
      </c>
      <c r="L724">
        <v>53.698999999999998</v>
      </c>
      <c r="M724">
        <v>0.85924999999999996</v>
      </c>
      <c r="N724">
        <v>53.708999999999996</v>
      </c>
      <c r="O724">
        <v>0.85296000000000005</v>
      </c>
    </row>
    <row r="725" spans="2:15" x14ac:dyDescent="0.25">
      <c r="B725" t="s">
        <v>592</v>
      </c>
      <c r="C725" t="s">
        <v>102</v>
      </c>
      <c r="D725">
        <v>11</v>
      </c>
      <c r="E725">
        <v>20.501000000000001</v>
      </c>
      <c r="F725">
        <v>1</v>
      </c>
      <c r="G725" t="s">
        <v>24</v>
      </c>
      <c r="H725" t="s">
        <v>23</v>
      </c>
      <c r="I725">
        <v>0.1</v>
      </c>
      <c r="J725">
        <v>1.0000100000000001</v>
      </c>
      <c r="K725" t="s">
        <v>21</v>
      </c>
      <c r="L725">
        <v>579.43999999999994</v>
      </c>
      <c r="M725">
        <v>0.10199999999999999</v>
      </c>
      <c r="N725">
        <v>579.45000000000005</v>
      </c>
      <c r="O725">
        <v>9.8572000000000007E-2</v>
      </c>
    </row>
    <row r="726" spans="2:15" x14ac:dyDescent="0.25">
      <c r="B726" t="s">
        <v>593</v>
      </c>
      <c r="C726" t="s">
        <v>102</v>
      </c>
      <c r="D726">
        <v>11</v>
      </c>
      <c r="E726">
        <v>20.501000000000001</v>
      </c>
      <c r="F726">
        <v>1E-4</v>
      </c>
      <c r="G726" t="s">
        <v>24</v>
      </c>
      <c r="H726" t="s">
        <v>23</v>
      </c>
      <c r="I726">
        <v>1</v>
      </c>
      <c r="J726">
        <v>5</v>
      </c>
      <c r="K726" t="s">
        <v>21</v>
      </c>
      <c r="L726">
        <v>5.8999999999999995</v>
      </c>
      <c r="M726">
        <v>35</v>
      </c>
      <c r="N726">
        <v>5.7742000000000004</v>
      </c>
      <c r="O726">
        <v>34.640999999999998</v>
      </c>
    </row>
    <row r="727" spans="2:15" x14ac:dyDescent="0.25">
      <c r="B727" t="s">
        <v>594</v>
      </c>
      <c r="C727" t="s">
        <v>102</v>
      </c>
      <c r="D727">
        <v>11</v>
      </c>
      <c r="E727">
        <v>20.501000000000001</v>
      </c>
      <c r="F727">
        <v>1E-3</v>
      </c>
      <c r="G727" t="s">
        <v>24</v>
      </c>
      <c r="H727" t="s">
        <v>23</v>
      </c>
      <c r="I727">
        <v>1</v>
      </c>
      <c r="J727">
        <v>5</v>
      </c>
      <c r="K727" t="s">
        <v>21</v>
      </c>
      <c r="L727">
        <v>5.8999999999999995</v>
      </c>
      <c r="M727">
        <v>35</v>
      </c>
      <c r="N727">
        <v>5.7744999999999997</v>
      </c>
      <c r="O727">
        <v>34.640999999999998</v>
      </c>
    </row>
    <row r="728" spans="2:15" x14ac:dyDescent="0.25">
      <c r="B728" t="s">
        <v>595</v>
      </c>
      <c r="C728" t="s">
        <v>102</v>
      </c>
      <c r="D728">
        <v>11</v>
      </c>
      <c r="E728">
        <v>20.501000000000001</v>
      </c>
      <c r="F728">
        <v>0.01</v>
      </c>
      <c r="G728" t="s">
        <v>24</v>
      </c>
      <c r="H728" t="s">
        <v>23</v>
      </c>
      <c r="I728">
        <v>1</v>
      </c>
      <c r="J728">
        <v>5</v>
      </c>
      <c r="K728" t="s">
        <v>21</v>
      </c>
      <c r="L728">
        <v>5.8999999999999995</v>
      </c>
      <c r="M728">
        <v>35</v>
      </c>
      <c r="N728">
        <v>5.8395000000000001</v>
      </c>
      <c r="O728">
        <v>34.639000000000003</v>
      </c>
    </row>
    <row r="729" spans="2:15" x14ac:dyDescent="0.25">
      <c r="B729" t="s">
        <v>596</v>
      </c>
      <c r="C729" t="s">
        <v>102</v>
      </c>
      <c r="D729">
        <v>11</v>
      </c>
      <c r="E729">
        <v>20.501000000000001</v>
      </c>
      <c r="F729">
        <v>0.1</v>
      </c>
      <c r="G729" t="s">
        <v>24</v>
      </c>
      <c r="H729" t="s">
        <v>23</v>
      </c>
      <c r="I729">
        <v>1</v>
      </c>
      <c r="J729">
        <v>5</v>
      </c>
      <c r="K729" t="s">
        <v>21</v>
      </c>
      <c r="L729">
        <v>6.5764999999999993</v>
      </c>
      <c r="M729">
        <v>34.962000000000003</v>
      </c>
      <c r="N729">
        <v>12.385999999999999</v>
      </c>
      <c r="O729">
        <v>34.433</v>
      </c>
    </row>
    <row r="730" spans="2:15" x14ac:dyDescent="0.25">
      <c r="B730" t="s">
        <v>597</v>
      </c>
      <c r="C730" t="s">
        <v>102</v>
      </c>
      <c r="D730">
        <v>11</v>
      </c>
      <c r="E730">
        <v>20.501000000000001</v>
      </c>
      <c r="F730">
        <v>1</v>
      </c>
      <c r="G730" t="s">
        <v>24</v>
      </c>
      <c r="H730" t="s">
        <v>23</v>
      </c>
      <c r="I730">
        <v>1</v>
      </c>
      <c r="J730">
        <v>5</v>
      </c>
      <c r="K730" t="s">
        <v>21</v>
      </c>
      <c r="L730">
        <v>437.55</v>
      </c>
      <c r="M730">
        <v>23.603000000000002</v>
      </c>
      <c r="N730">
        <v>437.53999999999996</v>
      </c>
      <c r="O730">
        <v>23.602</v>
      </c>
    </row>
    <row r="731" spans="2:15" x14ac:dyDescent="0.25">
      <c r="B731" t="s">
        <v>2301</v>
      </c>
      <c r="C731" t="s">
        <v>102</v>
      </c>
      <c r="D731">
        <v>11</v>
      </c>
      <c r="E731">
        <v>20.501000000000001</v>
      </c>
      <c r="F731">
        <v>1E-4</v>
      </c>
      <c r="G731" t="s">
        <v>24</v>
      </c>
      <c r="H731" t="s">
        <v>23</v>
      </c>
      <c r="I731">
        <v>5</v>
      </c>
      <c r="J731">
        <v>5.01</v>
      </c>
      <c r="K731" t="s">
        <v>21</v>
      </c>
      <c r="L731">
        <v>5.8999999999999995</v>
      </c>
      <c r="M731">
        <v>35</v>
      </c>
      <c r="N731">
        <v>5.7742000000000004</v>
      </c>
      <c r="O731">
        <v>34.640999999999998</v>
      </c>
    </row>
    <row r="732" spans="2:15" x14ac:dyDescent="0.25">
      <c r="B732" t="s">
        <v>2302</v>
      </c>
      <c r="C732" t="s">
        <v>102</v>
      </c>
      <c r="D732">
        <v>11</v>
      </c>
      <c r="E732">
        <v>20.501000000000001</v>
      </c>
      <c r="F732">
        <v>1E-3</v>
      </c>
      <c r="G732" t="s">
        <v>24</v>
      </c>
      <c r="H732" t="s">
        <v>23</v>
      </c>
      <c r="I732">
        <v>5</v>
      </c>
      <c r="J732">
        <v>5.01</v>
      </c>
      <c r="K732" t="s">
        <v>21</v>
      </c>
      <c r="L732">
        <v>5.8999999999999995</v>
      </c>
      <c r="M732">
        <v>35</v>
      </c>
      <c r="N732">
        <v>5.7744999999999997</v>
      </c>
      <c r="O732">
        <v>34.640999999999998</v>
      </c>
    </row>
    <row r="733" spans="2:15" x14ac:dyDescent="0.25">
      <c r="B733" t="s">
        <v>2303</v>
      </c>
      <c r="C733" t="s">
        <v>102</v>
      </c>
      <c r="D733">
        <v>11</v>
      </c>
      <c r="E733">
        <v>20.501000000000001</v>
      </c>
      <c r="F733">
        <v>0.01</v>
      </c>
      <c r="G733" t="s">
        <v>24</v>
      </c>
      <c r="H733" t="s">
        <v>23</v>
      </c>
      <c r="I733">
        <v>5</v>
      </c>
      <c r="J733">
        <v>5.01</v>
      </c>
      <c r="K733" t="s">
        <v>21</v>
      </c>
      <c r="L733">
        <v>5.8999999999999995</v>
      </c>
      <c r="M733">
        <v>35</v>
      </c>
      <c r="N733">
        <v>5.8395000000000001</v>
      </c>
      <c r="O733">
        <v>34.639000000000003</v>
      </c>
    </row>
    <row r="734" spans="2:15" x14ac:dyDescent="0.25">
      <c r="B734" t="s">
        <v>2304</v>
      </c>
      <c r="C734" t="s">
        <v>102</v>
      </c>
      <c r="D734">
        <v>11</v>
      </c>
      <c r="E734">
        <v>20.501000000000001</v>
      </c>
      <c r="F734">
        <v>0.1</v>
      </c>
      <c r="G734" t="s">
        <v>24</v>
      </c>
      <c r="H734" t="s">
        <v>23</v>
      </c>
      <c r="I734">
        <v>5</v>
      </c>
      <c r="J734">
        <v>5.01</v>
      </c>
      <c r="K734" t="s">
        <v>21</v>
      </c>
      <c r="L734">
        <v>6.5764999999999993</v>
      </c>
      <c r="M734">
        <v>34.962000000000003</v>
      </c>
      <c r="N734">
        <v>12.385999999999999</v>
      </c>
      <c r="O734">
        <v>34.433</v>
      </c>
    </row>
    <row r="735" spans="2:15" x14ac:dyDescent="0.25">
      <c r="B735" t="s">
        <v>2305</v>
      </c>
      <c r="C735" t="s">
        <v>102</v>
      </c>
      <c r="D735">
        <v>11</v>
      </c>
      <c r="E735">
        <v>20.501000000000001</v>
      </c>
      <c r="F735">
        <v>1</v>
      </c>
      <c r="G735" t="s">
        <v>24</v>
      </c>
      <c r="H735" t="s">
        <v>23</v>
      </c>
      <c r="I735">
        <v>5</v>
      </c>
      <c r="J735">
        <v>5.01</v>
      </c>
      <c r="K735" t="s">
        <v>21</v>
      </c>
      <c r="L735">
        <v>437.55</v>
      </c>
      <c r="M735">
        <v>23.603000000000002</v>
      </c>
      <c r="N735">
        <v>437.53999999999996</v>
      </c>
      <c r="O735">
        <v>23.602</v>
      </c>
    </row>
    <row r="736" spans="2:15" x14ac:dyDescent="0.25">
      <c r="B736" t="s">
        <v>999</v>
      </c>
      <c r="C736" t="s">
        <v>139</v>
      </c>
      <c r="D736">
        <v>1</v>
      </c>
      <c r="E736">
        <v>11.000999999999999</v>
      </c>
      <c r="F736">
        <v>1E-4</v>
      </c>
      <c r="G736" t="s">
        <v>24</v>
      </c>
      <c r="H736" t="s">
        <v>23</v>
      </c>
      <c r="I736">
        <v>0.01</v>
      </c>
      <c r="J736">
        <v>4.5010000000000001E-2</v>
      </c>
      <c r="K736" t="s">
        <v>21</v>
      </c>
      <c r="L736">
        <v>3.3000000000000003</v>
      </c>
      <c r="M736">
        <v>2.7</v>
      </c>
      <c r="N736">
        <v>0.97318000000000005</v>
      </c>
      <c r="O736">
        <v>2.8730000000000002</v>
      </c>
    </row>
    <row r="737" spans="2:15" x14ac:dyDescent="0.25">
      <c r="B737" t="s">
        <v>1000</v>
      </c>
      <c r="C737" t="s">
        <v>139</v>
      </c>
      <c r="D737">
        <v>1</v>
      </c>
      <c r="E737">
        <v>11.000999999999999</v>
      </c>
      <c r="F737">
        <v>1E-3</v>
      </c>
      <c r="G737" t="s">
        <v>24</v>
      </c>
      <c r="H737" t="s">
        <v>23</v>
      </c>
      <c r="I737">
        <v>0.01</v>
      </c>
      <c r="J737">
        <v>4.5010000000000001E-2</v>
      </c>
      <c r="K737" t="s">
        <v>21</v>
      </c>
      <c r="L737">
        <v>4.3264999999999993</v>
      </c>
      <c r="M737">
        <v>2.6149</v>
      </c>
      <c r="N737">
        <v>4.3203999999999994</v>
      </c>
      <c r="O737">
        <v>2.6147999999999998</v>
      </c>
    </row>
    <row r="738" spans="2:15" x14ac:dyDescent="0.25">
      <c r="B738" t="s">
        <v>1001</v>
      </c>
      <c r="C738" t="s">
        <v>139</v>
      </c>
      <c r="D738">
        <v>1</v>
      </c>
      <c r="E738">
        <v>11.000999999999999</v>
      </c>
      <c r="F738">
        <v>0.01</v>
      </c>
      <c r="G738" t="s">
        <v>24</v>
      </c>
      <c r="H738" t="s">
        <v>23</v>
      </c>
      <c r="I738">
        <v>0.01</v>
      </c>
      <c r="J738">
        <v>4.5010000000000001E-2</v>
      </c>
      <c r="K738" t="s">
        <v>21</v>
      </c>
      <c r="L738">
        <v>57.286999999999999</v>
      </c>
      <c r="M738">
        <v>0.84058999999999995</v>
      </c>
      <c r="N738">
        <v>57.284999999999997</v>
      </c>
      <c r="O738">
        <v>0.83952000000000004</v>
      </c>
    </row>
    <row r="739" spans="2:15" x14ac:dyDescent="0.25">
      <c r="B739" t="s">
        <v>1002</v>
      </c>
      <c r="C739" t="s">
        <v>139</v>
      </c>
      <c r="D739">
        <v>1</v>
      </c>
      <c r="E739">
        <v>11.000999999999999</v>
      </c>
      <c r="F739">
        <v>0.1</v>
      </c>
      <c r="G739" t="s">
        <v>24</v>
      </c>
      <c r="H739" t="s">
        <v>23</v>
      </c>
      <c r="I739">
        <v>0.01</v>
      </c>
      <c r="J739">
        <v>4.5010000000000001E-2</v>
      </c>
      <c r="K739" t="s">
        <v>21</v>
      </c>
      <c r="L739">
        <v>579.91999999999996</v>
      </c>
      <c r="M739">
        <v>9.0643000000000001E-2</v>
      </c>
      <c r="N739">
        <v>579.91999999999996</v>
      </c>
      <c r="O739">
        <v>9.0135999999999994E-2</v>
      </c>
    </row>
    <row r="740" spans="2:15" x14ac:dyDescent="0.25">
      <c r="B740" t="s">
        <v>1003</v>
      </c>
      <c r="C740" t="s">
        <v>139</v>
      </c>
      <c r="D740">
        <v>1</v>
      </c>
      <c r="E740">
        <v>11.000999999999999</v>
      </c>
      <c r="F740">
        <v>1</v>
      </c>
      <c r="G740" t="s">
        <v>24</v>
      </c>
      <c r="H740" t="s">
        <v>23</v>
      </c>
      <c r="I740">
        <v>0.01</v>
      </c>
      <c r="J740">
        <v>4.5010000000000001E-2</v>
      </c>
      <c r="K740" t="s">
        <v>21</v>
      </c>
      <c r="L740">
        <v>5800</v>
      </c>
      <c r="M740">
        <v>9.2241000000000007E-3</v>
      </c>
      <c r="N740">
        <v>5800</v>
      </c>
      <c r="O740">
        <v>9.0206999999999996E-3</v>
      </c>
    </row>
    <row r="741" spans="2:15" x14ac:dyDescent="0.25">
      <c r="B741" t="s">
        <v>1004</v>
      </c>
      <c r="C741" t="s">
        <v>139</v>
      </c>
      <c r="D741">
        <v>1</v>
      </c>
      <c r="E741">
        <v>11.000999999999999</v>
      </c>
      <c r="F741">
        <v>10</v>
      </c>
      <c r="G741" t="s">
        <v>24</v>
      </c>
      <c r="H741" t="s">
        <v>23</v>
      </c>
      <c r="I741">
        <v>0.01</v>
      </c>
      <c r="J741">
        <v>4.5010000000000001E-2</v>
      </c>
      <c r="K741" t="s">
        <v>21</v>
      </c>
      <c r="L741">
        <v>58000</v>
      </c>
      <c r="M741">
        <v>9.8346000000000002E-4</v>
      </c>
      <c r="N741">
        <v>58000</v>
      </c>
      <c r="O741">
        <v>9.0207999999999998E-4</v>
      </c>
    </row>
    <row r="742" spans="2:15" x14ac:dyDescent="0.25">
      <c r="B742" t="s">
        <v>1005</v>
      </c>
      <c r="C742" t="s">
        <v>139</v>
      </c>
      <c r="D742">
        <v>1</v>
      </c>
      <c r="E742">
        <v>11.000999999999999</v>
      </c>
      <c r="F742">
        <v>1E-3</v>
      </c>
      <c r="G742" t="s">
        <v>24</v>
      </c>
      <c r="H742" t="s">
        <v>23</v>
      </c>
      <c r="I742">
        <v>4.4999999999999998E-2</v>
      </c>
      <c r="J742">
        <v>1.0000100000000001</v>
      </c>
      <c r="K742" t="s">
        <v>21</v>
      </c>
      <c r="L742">
        <v>0.66</v>
      </c>
      <c r="M742">
        <v>2.1</v>
      </c>
      <c r="N742">
        <v>0.65508</v>
      </c>
      <c r="O742">
        <v>2.0543</v>
      </c>
    </row>
    <row r="743" spans="2:15" x14ac:dyDescent="0.25">
      <c r="B743" t="s">
        <v>1006</v>
      </c>
      <c r="C743" t="s">
        <v>139</v>
      </c>
      <c r="D743">
        <v>1</v>
      </c>
      <c r="E743">
        <v>11.000999999999999</v>
      </c>
      <c r="F743">
        <v>0.01</v>
      </c>
      <c r="G743" t="s">
        <v>24</v>
      </c>
      <c r="H743" t="s">
        <v>23</v>
      </c>
      <c r="I743">
        <v>4.4999999999999998E-2</v>
      </c>
      <c r="J743">
        <v>1.0000100000000001</v>
      </c>
      <c r="K743" t="s">
        <v>21</v>
      </c>
      <c r="L743">
        <v>4.6182999999999996</v>
      </c>
      <c r="M743">
        <v>1.7586999999999999</v>
      </c>
      <c r="N743">
        <v>4.6168999999999993</v>
      </c>
      <c r="O743">
        <v>1.7583</v>
      </c>
    </row>
    <row r="744" spans="2:15" x14ac:dyDescent="0.25">
      <c r="B744" t="s">
        <v>1007</v>
      </c>
      <c r="C744" t="s">
        <v>139</v>
      </c>
      <c r="D744">
        <v>1</v>
      </c>
      <c r="E744">
        <v>11.000999999999999</v>
      </c>
      <c r="F744">
        <v>0.1</v>
      </c>
      <c r="G744" t="s">
        <v>24</v>
      </c>
      <c r="H744" t="s">
        <v>23</v>
      </c>
      <c r="I744">
        <v>4.4999999999999998E-2</v>
      </c>
      <c r="J744">
        <v>1.0000100000000001</v>
      </c>
      <c r="K744" t="s">
        <v>21</v>
      </c>
      <c r="L744">
        <v>57.617999999999995</v>
      </c>
      <c r="M744">
        <v>0.44323000000000001</v>
      </c>
      <c r="N744">
        <v>57.617999999999995</v>
      </c>
      <c r="O744">
        <v>0.44244</v>
      </c>
    </row>
    <row r="745" spans="2:15" x14ac:dyDescent="0.25">
      <c r="B745" t="s">
        <v>1008</v>
      </c>
      <c r="C745" t="s">
        <v>139</v>
      </c>
      <c r="D745">
        <v>1</v>
      </c>
      <c r="E745">
        <v>11.000999999999999</v>
      </c>
      <c r="F745">
        <v>1</v>
      </c>
      <c r="G745" t="s">
        <v>24</v>
      </c>
      <c r="H745" t="s">
        <v>23</v>
      </c>
      <c r="I745">
        <v>4.4999999999999998E-2</v>
      </c>
      <c r="J745">
        <v>1.0000100000000001</v>
      </c>
      <c r="K745" t="s">
        <v>21</v>
      </c>
      <c r="L745">
        <v>579.96</v>
      </c>
      <c r="M745">
        <v>4.6302000000000003E-2</v>
      </c>
      <c r="N745">
        <v>579.96</v>
      </c>
      <c r="O745">
        <v>4.5959E-2</v>
      </c>
    </row>
    <row r="746" spans="2:15" x14ac:dyDescent="0.25">
      <c r="B746" t="s">
        <v>1009</v>
      </c>
      <c r="C746" t="s">
        <v>139</v>
      </c>
      <c r="D746">
        <v>1</v>
      </c>
      <c r="E746">
        <v>11.000999999999999</v>
      </c>
      <c r="F746">
        <v>10</v>
      </c>
      <c r="G746" t="s">
        <v>24</v>
      </c>
      <c r="H746" t="s">
        <v>23</v>
      </c>
      <c r="I746">
        <v>4.4999999999999998E-2</v>
      </c>
      <c r="J746">
        <v>1.0000100000000001</v>
      </c>
      <c r="K746" t="s">
        <v>21</v>
      </c>
      <c r="L746">
        <v>5800</v>
      </c>
      <c r="M746">
        <v>4.7349999999999996E-3</v>
      </c>
      <c r="N746">
        <v>5800</v>
      </c>
      <c r="O746">
        <v>4.5976999999999997E-3</v>
      </c>
    </row>
    <row r="747" spans="2:15" x14ac:dyDescent="0.25">
      <c r="B747" t="s">
        <v>1010</v>
      </c>
      <c r="C747" t="s">
        <v>139</v>
      </c>
      <c r="D747">
        <v>1</v>
      </c>
      <c r="E747">
        <v>11.000999999999999</v>
      </c>
      <c r="F747">
        <v>1E-3</v>
      </c>
      <c r="G747" t="s">
        <v>24</v>
      </c>
      <c r="H747" t="s">
        <v>23</v>
      </c>
      <c r="I747">
        <v>1</v>
      </c>
      <c r="J747">
        <v>5.01</v>
      </c>
      <c r="K747" t="s">
        <v>21</v>
      </c>
      <c r="L747">
        <v>12</v>
      </c>
      <c r="M747">
        <v>7.2</v>
      </c>
      <c r="N747">
        <v>11.404999999999999</v>
      </c>
      <c r="O747">
        <v>7.1882000000000001</v>
      </c>
    </row>
    <row r="748" spans="2:15" x14ac:dyDescent="0.25">
      <c r="B748" t="s">
        <v>1011</v>
      </c>
      <c r="C748" t="s">
        <v>139</v>
      </c>
      <c r="D748">
        <v>1</v>
      </c>
      <c r="E748">
        <v>11.000999999999999</v>
      </c>
      <c r="F748">
        <v>0.01</v>
      </c>
      <c r="G748" t="s">
        <v>24</v>
      </c>
      <c r="H748" t="s">
        <v>23</v>
      </c>
      <c r="I748">
        <v>1</v>
      </c>
      <c r="J748">
        <v>5.01</v>
      </c>
      <c r="K748" t="s">
        <v>21</v>
      </c>
      <c r="L748">
        <v>12.360999999999999</v>
      </c>
      <c r="M748">
        <v>7.1186999999999996</v>
      </c>
      <c r="N748">
        <v>12.349</v>
      </c>
      <c r="O748">
        <v>7.1191000000000004</v>
      </c>
    </row>
    <row r="749" spans="2:15" x14ac:dyDescent="0.25">
      <c r="B749" t="s">
        <v>1012</v>
      </c>
      <c r="C749" t="s">
        <v>139</v>
      </c>
      <c r="D749">
        <v>1</v>
      </c>
      <c r="E749">
        <v>11.000999999999999</v>
      </c>
      <c r="F749">
        <v>0.1</v>
      </c>
      <c r="G749" t="s">
        <v>24</v>
      </c>
      <c r="H749" t="s">
        <v>23</v>
      </c>
      <c r="I749">
        <v>1</v>
      </c>
      <c r="J749">
        <v>5.01</v>
      </c>
      <c r="K749" t="s">
        <v>21</v>
      </c>
      <c r="L749">
        <v>56.262</v>
      </c>
      <c r="M749">
        <v>4.6574</v>
      </c>
      <c r="N749">
        <v>56.247999999999998</v>
      </c>
      <c r="O749">
        <v>4.6563999999999997</v>
      </c>
    </row>
    <row r="750" spans="2:15" x14ac:dyDescent="0.25">
      <c r="B750" t="s">
        <v>1013</v>
      </c>
      <c r="C750" t="s">
        <v>139</v>
      </c>
      <c r="D750">
        <v>1</v>
      </c>
      <c r="E750">
        <v>11.000999999999999</v>
      </c>
      <c r="F750">
        <v>1</v>
      </c>
      <c r="G750" t="s">
        <v>24</v>
      </c>
      <c r="H750" t="s">
        <v>23</v>
      </c>
      <c r="I750">
        <v>1</v>
      </c>
      <c r="J750">
        <v>5.01</v>
      </c>
      <c r="K750" t="s">
        <v>21</v>
      </c>
      <c r="L750">
        <v>579.63</v>
      </c>
      <c r="M750">
        <v>0.67288000000000003</v>
      </c>
      <c r="N750">
        <v>579.63</v>
      </c>
      <c r="O750">
        <v>0.67162999999999995</v>
      </c>
    </row>
    <row r="751" spans="2:15" x14ac:dyDescent="0.25">
      <c r="B751" t="s">
        <v>1014</v>
      </c>
      <c r="C751" t="s">
        <v>139</v>
      </c>
      <c r="D751">
        <v>1</v>
      </c>
      <c r="E751">
        <v>11.000999999999999</v>
      </c>
      <c r="F751">
        <v>10</v>
      </c>
      <c r="G751" t="s">
        <v>24</v>
      </c>
      <c r="H751" t="s">
        <v>23</v>
      </c>
      <c r="I751">
        <v>1</v>
      </c>
      <c r="J751">
        <v>5.01</v>
      </c>
      <c r="K751" t="s">
        <v>21</v>
      </c>
      <c r="L751">
        <v>5800</v>
      </c>
      <c r="M751">
        <v>6.8090999999999999E-2</v>
      </c>
      <c r="N751">
        <v>5800</v>
      </c>
      <c r="O751">
        <v>6.7582000000000003E-2</v>
      </c>
    </row>
    <row r="752" spans="2:15" x14ac:dyDescent="0.25">
      <c r="B752" t="s">
        <v>1015</v>
      </c>
      <c r="C752" t="s">
        <v>139</v>
      </c>
      <c r="D752">
        <v>1</v>
      </c>
      <c r="E752">
        <v>11.000999999999999</v>
      </c>
      <c r="F752">
        <v>1E-3</v>
      </c>
      <c r="G752" t="s">
        <v>24</v>
      </c>
      <c r="H752" t="s">
        <v>23</v>
      </c>
      <c r="I752">
        <v>5</v>
      </c>
      <c r="J752">
        <v>10</v>
      </c>
      <c r="K752" t="s">
        <v>21</v>
      </c>
      <c r="L752">
        <v>58</v>
      </c>
      <c r="M752">
        <v>29</v>
      </c>
      <c r="N752">
        <v>57.703000000000003</v>
      </c>
      <c r="O752">
        <v>28.928999999999998</v>
      </c>
    </row>
    <row r="753" spans="2:15" x14ac:dyDescent="0.25">
      <c r="B753" t="s">
        <v>1016</v>
      </c>
      <c r="C753" t="s">
        <v>139</v>
      </c>
      <c r="D753">
        <v>1</v>
      </c>
      <c r="E753">
        <v>11.000999999999999</v>
      </c>
      <c r="F753">
        <v>0.01</v>
      </c>
      <c r="G753" t="s">
        <v>24</v>
      </c>
      <c r="H753" t="s">
        <v>23</v>
      </c>
      <c r="I753">
        <v>5</v>
      </c>
      <c r="J753">
        <v>10</v>
      </c>
      <c r="K753" t="s">
        <v>21</v>
      </c>
      <c r="L753">
        <v>58</v>
      </c>
      <c r="M753">
        <v>28.914000000000001</v>
      </c>
      <c r="N753">
        <v>57.905000000000001</v>
      </c>
      <c r="O753">
        <v>28.914999999999999</v>
      </c>
    </row>
    <row r="754" spans="2:15" x14ac:dyDescent="0.25">
      <c r="B754" t="s">
        <v>1017</v>
      </c>
      <c r="C754" t="s">
        <v>139</v>
      </c>
      <c r="D754">
        <v>1</v>
      </c>
      <c r="E754">
        <v>11.000999999999999</v>
      </c>
      <c r="F754">
        <v>0.1</v>
      </c>
      <c r="G754" t="s">
        <v>24</v>
      </c>
      <c r="H754" t="s">
        <v>23</v>
      </c>
      <c r="I754">
        <v>5</v>
      </c>
      <c r="J754">
        <v>10</v>
      </c>
      <c r="K754" t="s">
        <v>21</v>
      </c>
      <c r="L754">
        <v>76.668000000000006</v>
      </c>
      <c r="M754">
        <v>27.611000000000001</v>
      </c>
      <c r="N754">
        <v>76.638000000000005</v>
      </c>
      <c r="O754">
        <v>27.611999999999998</v>
      </c>
    </row>
    <row r="755" spans="2:15" x14ac:dyDescent="0.25">
      <c r="B755" t="s">
        <v>1018</v>
      </c>
      <c r="C755" t="s">
        <v>139</v>
      </c>
      <c r="D755">
        <v>1</v>
      </c>
      <c r="E755">
        <v>11.000999999999999</v>
      </c>
      <c r="F755">
        <v>1</v>
      </c>
      <c r="G755" t="s">
        <v>24</v>
      </c>
      <c r="H755" t="s">
        <v>23</v>
      </c>
      <c r="I755">
        <v>5</v>
      </c>
      <c r="J755">
        <v>10</v>
      </c>
      <c r="K755" t="s">
        <v>21</v>
      </c>
      <c r="L755">
        <v>575.98</v>
      </c>
      <c r="M755">
        <v>10.476000000000001</v>
      </c>
      <c r="N755">
        <v>575.96</v>
      </c>
      <c r="O755">
        <v>10.474</v>
      </c>
    </row>
    <row r="756" spans="2:15" x14ac:dyDescent="0.25">
      <c r="B756" t="s">
        <v>1019</v>
      </c>
      <c r="C756" t="s">
        <v>139</v>
      </c>
      <c r="D756">
        <v>1</v>
      </c>
      <c r="E756">
        <v>11.000999999999999</v>
      </c>
      <c r="F756">
        <v>10</v>
      </c>
      <c r="G756" t="s">
        <v>24</v>
      </c>
      <c r="H756" t="s">
        <v>23</v>
      </c>
      <c r="I756">
        <v>5</v>
      </c>
      <c r="J756">
        <v>10</v>
      </c>
      <c r="K756" t="s">
        <v>21</v>
      </c>
      <c r="L756">
        <v>5799.5</v>
      </c>
      <c r="M756">
        <v>1.1535</v>
      </c>
      <c r="N756">
        <v>5799.5</v>
      </c>
      <c r="O756">
        <v>1.1523000000000001</v>
      </c>
    </row>
    <row r="757" spans="2:15" x14ac:dyDescent="0.25">
      <c r="B757" t="s">
        <v>2306</v>
      </c>
      <c r="C757" t="s">
        <v>139</v>
      </c>
      <c r="D757">
        <v>1</v>
      </c>
      <c r="E757">
        <v>11.000999999999999</v>
      </c>
      <c r="F757">
        <v>1E-3</v>
      </c>
      <c r="G757" t="s">
        <v>24</v>
      </c>
      <c r="H757" t="s">
        <v>23</v>
      </c>
      <c r="I757">
        <v>10</v>
      </c>
      <c r="J757">
        <v>10.01</v>
      </c>
      <c r="K757" t="s">
        <v>21</v>
      </c>
      <c r="L757">
        <v>58</v>
      </c>
      <c r="M757">
        <v>29</v>
      </c>
      <c r="N757">
        <v>57.703000000000003</v>
      </c>
      <c r="O757">
        <v>28.928999999999998</v>
      </c>
    </row>
    <row r="758" spans="2:15" x14ac:dyDescent="0.25">
      <c r="B758" t="s">
        <v>2307</v>
      </c>
      <c r="C758" t="s">
        <v>139</v>
      </c>
      <c r="D758">
        <v>1</v>
      </c>
      <c r="E758">
        <v>11.000999999999999</v>
      </c>
      <c r="F758">
        <v>0.01</v>
      </c>
      <c r="G758" t="s">
        <v>24</v>
      </c>
      <c r="H758" t="s">
        <v>23</v>
      </c>
      <c r="I758">
        <v>10</v>
      </c>
      <c r="J758">
        <v>10.01</v>
      </c>
      <c r="K758" t="s">
        <v>21</v>
      </c>
      <c r="L758">
        <v>58</v>
      </c>
      <c r="M758">
        <v>28.914000000000001</v>
      </c>
      <c r="N758">
        <v>57.905000000000001</v>
      </c>
      <c r="O758">
        <v>28.914999999999999</v>
      </c>
    </row>
    <row r="759" spans="2:15" x14ac:dyDescent="0.25">
      <c r="B759" t="s">
        <v>2308</v>
      </c>
      <c r="C759" t="s">
        <v>139</v>
      </c>
      <c r="D759">
        <v>1</v>
      </c>
      <c r="E759">
        <v>11.000999999999999</v>
      </c>
      <c r="F759">
        <v>0.1</v>
      </c>
      <c r="G759" t="s">
        <v>24</v>
      </c>
      <c r="H759" t="s">
        <v>23</v>
      </c>
      <c r="I759">
        <v>10</v>
      </c>
      <c r="J759">
        <v>10.01</v>
      </c>
      <c r="K759" t="s">
        <v>21</v>
      </c>
      <c r="L759">
        <v>76.668000000000006</v>
      </c>
      <c r="M759">
        <v>27.611000000000001</v>
      </c>
      <c r="N759">
        <v>76.638000000000005</v>
      </c>
      <c r="O759">
        <v>27.611999999999998</v>
      </c>
    </row>
    <row r="760" spans="2:15" x14ac:dyDescent="0.25">
      <c r="B760" t="s">
        <v>2309</v>
      </c>
      <c r="C760" t="s">
        <v>139</v>
      </c>
      <c r="D760">
        <v>1</v>
      </c>
      <c r="E760">
        <v>11.000999999999999</v>
      </c>
      <c r="F760">
        <v>1</v>
      </c>
      <c r="G760" t="s">
        <v>24</v>
      </c>
      <c r="H760" t="s">
        <v>23</v>
      </c>
      <c r="I760">
        <v>10</v>
      </c>
      <c r="J760">
        <v>10.01</v>
      </c>
      <c r="K760" t="s">
        <v>21</v>
      </c>
      <c r="L760">
        <v>575.98</v>
      </c>
      <c r="M760">
        <v>10.476000000000001</v>
      </c>
      <c r="N760">
        <v>575.96</v>
      </c>
      <c r="O760">
        <v>10.474</v>
      </c>
    </row>
    <row r="761" spans="2:15" x14ac:dyDescent="0.25">
      <c r="B761" t="s">
        <v>2310</v>
      </c>
      <c r="C761" t="s">
        <v>139</v>
      </c>
      <c r="D761">
        <v>1</v>
      </c>
      <c r="E761">
        <v>11.000999999999999</v>
      </c>
      <c r="F761">
        <v>10</v>
      </c>
      <c r="G761" t="s">
        <v>24</v>
      </c>
      <c r="H761" t="s">
        <v>23</v>
      </c>
      <c r="I761">
        <v>10</v>
      </c>
      <c r="J761">
        <v>10.01</v>
      </c>
      <c r="K761" t="s">
        <v>21</v>
      </c>
      <c r="L761">
        <v>5799.5</v>
      </c>
      <c r="M761">
        <v>1.1535</v>
      </c>
      <c r="N761">
        <v>5799.5</v>
      </c>
      <c r="O761">
        <v>1.1523000000000001</v>
      </c>
    </row>
    <row r="762" spans="2:15" x14ac:dyDescent="0.25">
      <c r="B762" t="s">
        <v>1020</v>
      </c>
      <c r="C762" t="s">
        <v>139</v>
      </c>
      <c r="D762">
        <v>11</v>
      </c>
      <c r="E762">
        <v>30.001000000000001</v>
      </c>
      <c r="F762">
        <v>1E-3</v>
      </c>
      <c r="G762" t="s">
        <v>24</v>
      </c>
      <c r="H762" t="s">
        <v>23</v>
      </c>
      <c r="I762">
        <v>0.01</v>
      </c>
      <c r="J762">
        <v>4.5010000000000001E-2</v>
      </c>
      <c r="K762" t="s">
        <v>21</v>
      </c>
      <c r="L762">
        <v>0.87</v>
      </c>
      <c r="M762">
        <v>2.9</v>
      </c>
      <c r="N762">
        <v>0.85389000000000004</v>
      </c>
      <c r="O762">
        <v>2.8839000000000001</v>
      </c>
    </row>
    <row r="763" spans="2:15" x14ac:dyDescent="0.25">
      <c r="B763" t="s">
        <v>1021</v>
      </c>
      <c r="C763" t="s">
        <v>139</v>
      </c>
      <c r="D763">
        <v>11</v>
      </c>
      <c r="E763">
        <v>30.001000000000001</v>
      </c>
      <c r="F763">
        <v>0.01</v>
      </c>
      <c r="G763" t="s">
        <v>24</v>
      </c>
      <c r="H763" t="s">
        <v>23</v>
      </c>
      <c r="I763">
        <v>0.01</v>
      </c>
      <c r="J763">
        <v>4.5010000000000001E-2</v>
      </c>
      <c r="K763" t="s">
        <v>21</v>
      </c>
      <c r="L763">
        <v>1.4280999999999999</v>
      </c>
      <c r="M763">
        <v>2.8814000000000002</v>
      </c>
      <c r="N763">
        <v>1.5428999999999999</v>
      </c>
      <c r="O763">
        <v>2.8673000000000002</v>
      </c>
    </row>
    <row r="764" spans="2:15" x14ac:dyDescent="0.25">
      <c r="B764" t="s">
        <v>1022</v>
      </c>
      <c r="C764" t="s">
        <v>139</v>
      </c>
      <c r="D764">
        <v>11</v>
      </c>
      <c r="E764">
        <v>30.001000000000001</v>
      </c>
      <c r="F764">
        <v>0.1</v>
      </c>
      <c r="G764" t="s">
        <v>24</v>
      </c>
      <c r="H764" t="s">
        <v>23</v>
      </c>
      <c r="I764">
        <v>0.01</v>
      </c>
      <c r="J764">
        <v>4.5010000000000001E-2</v>
      </c>
      <c r="K764" t="s">
        <v>21</v>
      </c>
      <c r="L764">
        <v>44.393999999999998</v>
      </c>
      <c r="M764">
        <v>2.0188000000000001</v>
      </c>
      <c r="N764">
        <v>44.317</v>
      </c>
      <c r="O764">
        <v>2.0184000000000002</v>
      </c>
    </row>
    <row r="765" spans="2:15" x14ac:dyDescent="0.25">
      <c r="B765" t="s">
        <v>1023</v>
      </c>
      <c r="C765" t="s">
        <v>139</v>
      </c>
      <c r="D765">
        <v>11</v>
      </c>
      <c r="E765">
        <v>30.001000000000001</v>
      </c>
      <c r="F765">
        <v>1</v>
      </c>
      <c r="G765" t="s">
        <v>24</v>
      </c>
      <c r="H765" t="s">
        <v>23</v>
      </c>
      <c r="I765">
        <v>0.01</v>
      </c>
      <c r="J765">
        <v>4.5010000000000001E-2</v>
      </c>
      <c r="K765" t="s">
        <v>21</v>
      </c>
      <c r="L765">
        <v>577.67999999999995</v>
      </c>
      <c r="M765">
        <v>0.29774</v>
      </c>
      <c r="N765">
        <v>577.66</v>
      </c>
      <c r="O765">
        <v>0.29630000000000001</v>
      </c>
    </row>
    <row r="766" spans="2:15" x14ac:dyDescent="0.25">
      <c r="B766" t="s">
        <v>1024</v>
      </c>
      <c r="C766" t="s">
        <v>139</v>
      </c>
      <c r="D766">
        <v>11</v>
      </c>
      <c r="E766">
        <v>30.001000000000001</v>
      </c>
      <c r="F766">
        <v>10</v>
      </c>
      <c r="G766" t="s">
        <v>24</v>
      </c>
      <c r="H766" t="s">
        <v>23</v>
      </c>
      <c r="I766">
        <v>0.01</v>
      </c>
      <c r="J766">
        <v>4.5010000000000001E-2</v>
      </c>
      <c r="K766" t="s">
        <v>21</v>
      </c>
      <c r="L766">
        <v>5799.8</v>
      </c>
      <c r="M766">
        <v>3.0408000000000001E-2</v>
      </c>
      <c r="N766">
        <v>5799.8</v>
      </c>
      <c r="O766">
        <v>2.9818999999999998E-2</v>
      </c>
    </row>
    <row r="767" spans="2:15" x14ac:dyDescent="0.25">
      <c r="B767" t="s">
        <v>1332</v>
      </c>
      <c r="C767" t="s">
        <v>139</v>
      </c>
      <c r="D767">
        <v>11</v>
      </c>
      <c r="E767">
        <v>30.001000000000001</v>
      </c>
      <c r="F767">
        <v>1E-3</v>
      </c>
      <c r="G767" t="s">
        <v>24</v>
      </c>
      <c r="H767" t="s">
        <v>23</v>
      </c>
      <c r="I767">
        <v>4.4999999999999998E-2</v>
      </c>
      <c r="J767">
        <v>1.0000100000000001</v>
      </c>
      <c r="K767" t="s">
        <v>21</v>
      </c>
      <c r="L767">
        <v>0.9</v>
      </c>
      <c r="M767">
        <v>2.1</v>
      </c>
      <c r="N767">
        <v>0.42297000000000001</v>
      </c>
      <c r="O767">
        <v>2.1154999999999999</v>
      </c>
    </row>
    <row r="768" spans="2:15" x14ac:dyDescent="0.25">
      <c r="B768" t="s">
        <v>1333</v>
      </c>
      <c r="C768" t="s">
        <v>139</v>
      </c>
      <c r="D768">
        <v>11</v>
      </c>
      <c r="E768">
        <v>30.001000000000001</v>
      </c>
      <c r="F768">
        <v>0.01</v>
      </c>
      <c r="G768" t="s">
        <v>24</v>
      </c>
      <c r="H768" t="s">
        <v>23</v>
      </c>
      <c r="I768">
        <v>4.4999999999999998E-2</v>
      </c>
      <c r="J768">
        <v>1.0000100000000001</v>
      </c>
      <c r="K768" t="s">
        <v>21</v>
      </c>
      <c r="L768">
        <v>1.3908</v>
      </c>
      <c r="M768">
        <v>2.0926999999999998</v>
      </c>
      <c r="N768">
        <v>1.3648</v>
      </c>
      <c r="O768">
        <v>2.0928</v>
      </c>
    </row>
    <row r="769" spans="2:15" x14ac:dyDescent="0.25">
      <c r="B769" t="s">
        <v>1334</v>
      </c>
      <c r="C769" t="s">
        <v>139</v>
      </c>
      <c r="D769">
        <v>11</v>
      </c>
      <c r="E769">
        <v>30.001000000000001</v>
      </c>
      <c r="F769">
        <v>0.1</v>
      </c>
      <c r="G769" t="s">
        <v>24</v>
      </c>
      <c r="H769" t="s">
        <v>23</v>
      </c>
      <c r="I769">
        <v>4.4999999999999998E-2</v>
      </c>
      <c r="J769">
        <v>1.0000100000000001</v>
      </c>
      <c r="K769" t="s">
        <v>21</v>
      </c>
      <c r="L769">
        <v>48.985999999999997</v>
      </c>
      <c r="M769">
        <v>1.2457</v>
      </c>
      <c r="N769">
        <v>48.966999999999999</v>
      </c>
      <c r="O769">
        <v>1.244</v>
      </c>
    </row>
    <row r="770" spans="2:15" x14ac:dyDescent="0.25">
      <c r="B770" t="s">
        <v>1335</v>
      </c>
      <c r="C770" t="s">
        <v>139</v>
      </c>
      <c r="D770">
        <v>11</v>
      </c>
      <c r="E770">
        <v>30.001000000000001</v>
      </c>
      <c r="F770">
        <v>1</v>
      </c>
      <c r="G770" t="s">
        <v>24</v>
      </c>
      <c r="H770" t="s">
        <v>23</v>
      </c>
      <c r="I770">
        <v>4.4999999999999998E-2</v>
      </c>
      <c r="J770">
        <v>1.0000100000000001</v>
      </c>
      <c r="K770" t="s">
        <v>21</v>
      </c>
      <c r="L770">
        <v>578.74</v>
      </c>
      <c r="M770">
        <v>0.1605</v>
      </c>
      <c r="N770">
        <v>578.73</v>
      </c>
      <c r="O770">
        <v>0.15917999999999999</v>
      </c>
    </row>
    <row r="771" spans="2:15" x14ac:dyDescent="0.25">
      <c r="B771" t="s">
        <v>1336</v>
      </c>
      <c r="C771" t="s">
        <v>139</v>
      </c>
      <c r="D771">
        <v>11</v>
      </c>
      <c r="E771">
        <v>30.001000000000001</v>
      </c>
      <c r="F771">
        <v>10</v>
      </c>
      <c r="G771" t="s">
        <v>24</v>
      </c>
      <c r="H771" t="s">
        <v>23</v>
      </c>
      <c r="I771">
        <v>4.4999999999999998E-2</v>
      </c>
      <c r="J771">
        <v>1.0000100000000001</v>
      </c>
      <c r="K771" t="s">
        <v>21</v>
      </c>
      <c r="L771">
        <v>5799.9000000000005</v>
      </c>
      <c r="M771">
        <v>1.6507000000000001E-2</v>
      </c>
      <c r="N771">
        <v>5799.9000000000005</v>
      </c>
      <c r="O771">
        <v>1.5972E-2</v>
      </c>
    </row>
    <row r="772" spans="2:15" x14ac:dyDescent="0.25">
      <c r="B772" t="s">
        <v>1025</v>
      </c>
      <c r="C772" t="s">
        <v>139</v>
      </c>
      <c r="D772">
        <v>11</v>
      </c>
      <c r="E772">
        <v>30.001000000000001</v>
      </c>
      <c r="F772">
        <v>1E-3</v>
      </c>
      <c r="G772" t="s">
        <v>24</v>
      </c>
      <c r="H772" t="s">
        <v>23</v>
      </c>
      <c r="I772">
        <v>1</v>
      </c>
      <c r="J772">
        <v>5.01</v>
      </c>
      <c r="K772" t="s">
        <v>21</v>
      </c>
      <c r="L772">
        <v>12</v>
      </c>
      <c r="M772">
        <v>7.2</v>
      </c>
      <c r="N772">
        <v>11.173999999999999</v>
      </c>
      <c r="O772">
        <v>7.2092000000000001</v>
      </c>
    </row>
    <row r="773" spans="2:15" x14ac:dyDescent="0.25">
      <c r="B773" t="s">
        <v>1026</v>
      </c>
      <c r="C773" t="s">
        <v>139</v>
      </c>
      <c r="D773">
        <v>11</v>
      </c>
      <c r="E773">
        <v>30.001000000000001</v>
      </c>
      <c r="F773">
        <v>0.01</v>
      </c>
      <c r="G773" t="s">
        <v>24</v>
      </c>
      <c r="H773" t="s">
        <v>23</v>
      </c>
      <c r="I773">
        <v>1</v>
      </c>
      <c r="J773">
        <v>5.01</v>
      </c>
      <c r="K773" t="s">
        <v>21</v>
      </c>
      <c r="L773">
        <v>12</v>
      </c>
      <c r="M773">
        <v>7.2</v>
      </c>
      <c r="N773">
        <v>11.421999999999999</v>
      </c>
      <c r="O773">
        <v>7.2034000000000002</v>
      </c>
    </row>
    <row r="774" spans="2:15" x14ac:dyDescent="0.25">
      <c r="B774" t="s">
        <v>1027</v>
      </c>
      <c r="C774" t="s">
        <v>139</v>
      </c>
      <c r="D774">
        <v>11</v>
      </c>
      <c r="E774">
        <v>30.001000000000001</v>
      </c>
      <c r="F774">
        <v>0.1</v>
      </c>
      <c r="G774" t="s">
        <v>24</v>
      </c>
      <c r="H774" t="s">
        <v>23</v>
      </c>
      <c r="I774">
        <v>1</v>
      </c>
      <c r="J774">
        <v>5.01</v>
      </c>
      <c r="K774" t="s">
        <v>21</v>
      </c>
      <c r="L774">
        <v>33.826999999999998</v>
      </c>
      <c r="M774">
        <v>6.6978</v>
      </c>
      <c r="N774">
        <v>33.791999999999994</v>
      </c>
      <c r="O774">
        <v>6.6978999999999997</v>
      </c>
    </row>
    <row r="775" spans="2:15" x14ac:dyDescent="0.25">
      <c r="B775" t="s">
        <v>1028</v>
      </c>
      <c r="C775" t="s">
        <v>139</v>
      </c>
      <c r="D775">
        <v>11</v>
      </c>
      <c r="E775">
        <v>30.001000000000001</v>
      </c>
      <c r="F775">
        <v>1</v>
      </c>
      <c r="G775" t="s">
        <v>24</v>
      </c>
      <c r="H775" t="s">
        <v>23</v>
      </c>
      <c r="I775">
        <v>1</v>
      </c>
      <c r="J775">
        <v>5.01</v>
      </c>
      <c r="K775" t="s">
        <v>21</v>
      </c>
      <c r="L775">
        <v>566.18999999999994</v>
      </c>
      <c r="M775">
        <v>1.8955</v>
      </c>
      <c r="N775">
        <v>566.17999999999995</v>
      </c>
      <c r="O775">
        <v>1.8942000000000001</v>
      </c>
    </row>
    <row r="776" spans="2:15" x14ac:dyDescent="0.25">
      <c r="B776" t="s">
        <v>1029</v>
      </c>
      <c r="C776" t="s">
        <v>139</v>
      </c>
      <c r="D776">
        <v>11</v>
      </c>
      <c r="E776">
        <v>30.001000000000001</v>
      </c>
      <c r="F776">
        <v>10</v>
      </c>
      <c r="G776" t="s">
        <v>24</v>
      </c>
      <c r="H776" t="s">
        <v>23</v>
      </c>
      <c r="I776">
        <v>1</v>
      </c>
      <c r="J776">
        <v>5.01</v>
      </c>
      <c r="K776" t="s">
        <v>21</v>
      </c>
      <c r="L776">
        <v>5798.5</v>
      </c>
      <c r="M776">
        <v>0.19808000000000001</v>
      </c>
      <c r="N776">
        <v>5798.5</v>
      </c>
      <c r="O776">
        <v>0.19750000000000001</v>
      </c>
    </row>
    <row r="777" spans="2:15" x14ac:dyDescent="0.25">
      <c r="B777" t="s">
        <v>1030</v>
      </c>
      <c r="C777" t="s">
        <v>139</v>
      </c>
      <c r="D777">
        <v>11</v>
      </c>
      <c r="E777">
        <v>30.001000000000001</v>
      </c>
      <c r="F777">
        <v>1E-3</v>
      </c>
      <c r="G777" t="s">
        <v>24</v>
      </c>
      <c r="H777" t="s">
        <v>23</v>
      </c>
      <c r="I777">
        <v>5</v>
      </c>
      <c r="J777">
        <v>10</v>
      </c>
      <c r="K777" t="s">
        <v>21</v>
      </c>
      <c r="L777">
        <v>58</v>
      </c>
      <c r="M777">
        <v>29</v>
      </c>
      <c r="N777">
        <v>57.627000000000002</v>
      </c>
      <c r="O777">
        <v>28.936</v>
      </c>
    </row>
    <row r="778" spans="2:15" x14ac:dyDescent="0.25">
      <c r="B778" t="s">
        <v>1031</v>
      </c>
      <c r="C778" t="s">
        <v>139</v>
      </c>
      <c r="D778">
        <v>11</v>
      </c>
      <c r="E778">
        <v>30.001000000000001</v>
      </c>
      <c r="F778">
        <v>0.01</v>
      </c>
      <c r="G778" t="s">
        <v>24</v>
      </c>
      <c r="H778" t="s">
        <v>23</v>
      </c>
      <c r="I778">
        <v>5</v>
      </c>
      <c r="J778">
        <v>10</v>
      </c>
      <c r="K778" t="s">
        <v>21</v>
      </c>
      <c r="L778">
        <v>58</v>
      </c>
      <c r="M778">
        <v>29</v>
      </c>
      <c r="N778">
        <v>57.681999999999995</v>
      </c>
      <c r="O778">
        <v>28.934999999999999</v>
      </c>
    </row>
    <row r="779" spans="2:15" x14ac:dyDescent="0.25">
      <c r="B779" t="s">
        <v>1032</v>
      </c>
      <c r="C779" t="s">
        <v>139</v>
      </c>
      <c r="D779">
        <v>11</v>
      </c>
      <c r="E779">
        <v>30.001000000000001</v>
      </c>
      <c r="F779">
        <v>0.1</v>
      </c>
      <c r="G779" t="s">
        <v>24</v>
      </c>
      <c r="H779" t="s">
        <v>23</v>
      </c>
      <c r="I779">
        <v>5</v>
      </c>
      <c r="J779">
        <v>10</v>
      </c>
      <c r="K779" t="s">
        <v>21</v>
      </c>
      <c r="L779">
        <v>63.352999999999994</v>
      </c>
      <c r="M779">
        <v>28.821999999999999</v>
      </c>
      <c r="N779">
        <v>63.613</v>
      </c>
      <c r="O779">
        <v>28.797000000000001</v>
      </c>
    </row>
    <row r="780" spans="2:15" x14ac:dyDescent="0.25">
      <c r="B780" t="s">
        <v>1033</v>
      </c>
      <c r="C780" t="s">
        <v>139</v>
      </c>
      <c r="D780">
        <v>11</v>
      </c>
      <c r="E780">
        <v>30.001000000000001</v>
      </c>
      <c r="F780">
        <v>1</v>
      </c>
      <c r="G780" t="s">
        <v>24</v>
      </c>
      <c r="H780" t="s">
        <v>23</v>
      </c>
      <c r="I780">
        <v>5</v>
      </c>
      <c r="J780">
        <v>10</v>
      </c>
      <c r="K780" t="s">
        <v>21</v>
      </c>
      <c r="L780">
        <v>458.92</v>
      </c>
      <c r="M780">
        <v>21.117999999999999</v>
      </c>
      <c r="N780">
        <v>458.89</v>
      </c>
      <c r="O780">
        <v>21.117000000000001</v>
      </c>
    </row>
    <row r="781" spans="2:15" x14ac:dyDescent="0.25">
      <c r="B781" t="s">
        <v>1034</v>
      </c>
      <c r="C781" t="s">
        <v>139</v>
      </c>
      <c r="D781">
        <v>11</v>
      </c>
      <c r="E781">
        <v>30.001000000000001</v>
      </c>
      <c r="F781">
        <v>10</v>
      </c>
      <c r="G781" t="s">
        <v>24</v>
      </c>
      <c r="H781" t="s">
        <v>23</v>
      </c>
      <c r="I781">
        <v>5</v>
      </c>
      <c r="J781">
        <v>10</v>
      </c>
      <c r="K781" t="s">
        <v>21</v>
      </c>
      <c r="L781">
        <v>5776.7000000000007</v>
      </c>
      <c r="M781">
        <v>3.2241</v>
      </c>
      <c r="N781">
        <v>5776.7000000000007</v>
      </c>
      <c r="O781">
        <v>3.2231000000000001</v>
      </c>
    </row>
    <row r="782" spans="2:15" x14ac:dyDescent="0.25">
      <c r="B782" t="s">
        <v>2311</v>
      </c>
      <c r="C782" t="s">
        <v>139</v>
      </c>
      <c r="D782">
        <v>11</v>
      </c>
      <c r="E782">
        <v>30.001000000000001</v>
      </c>
      <c r="F782">
        <v>1E-3</v>
      </c>
      <c r="G782" t="s">
        <v>24</v>
      </c>
      <c r="H782" t="s">
        <v>23</v>
      </c>
      <c r="I782">
        <v>10</v>
      </c>
      <c r="J782">
        <v>10.01</v>
      </c>
      <c r="K782" t="s">
        <v>21</v>
      </c>
      <c r="L782">
        <v>58</v>
      </c>
      <c r="M782">
        <v>29</v>
      </c>
      <c r="N782">
        <v>57.627000000000002</v>
      </c>
      <c r="O782">
        <v>28.936</v>
      </c>
    </row>
    <row r="783" spans="2:15" x14ac:dyDescent="0.25">
      <c r="B783" t="s">
        <v>2312</v>
      </c>
      <c r="C783" t="s">
        <v>139</v>
      </c>
      <c r="D783">
        <v>11</v>
      </c>
      <c r="E783">
        <v>30.001000000000001</v>
      </c>
      <c r="F783">
        <v>0.01</v>
      </c>
      <c r="G783" t="s">
        <v>24</v>
      </c>
      <c r="H783" t="s">
        <v>23</v>
      </c>
      <c r="I783">
        <v>10</v>
      </c>
      <c r="J783">
        <v>10.01</v>
      </c>
      <c r="K783" t="s">
        <v>21</v>
      </c>
      <c r="L783">
        <v>58</v>
      </c>
      <c r="M783">
        <v>29</v>
      </c>
      <c r="N783">
        <v>57.681999999999995</v>
      </c>
      <c r="O783">
        <v>28.934999999999999</v>
      </c>
    </row>
    <row r="784" spans="2:15" x14ac:dyDescent="0.25">
      <c r="B784" t="s">
        <v>2313</v>
      </c>
      <c r="C784" t="s">
        <v>139</v>
      </c>
      <c r="D784">
        <v>11</v>
      </c>
      <c r="E784">
        <v>30.001000000000001</v>
      </c>
      <c r="F784">
        <v>0.1</v>
      </c>
      <c r="G784" t="s">
        <v>24</v>
      </c>
      <c r="H784" t="s">
        <v>23</v>
      </c>
      <c r="I784">
        <v>10</v>
      </c>
      <c r="J784">
        <v>10.01</v>
      </c>
      <c r="K784" t="s">
        <v>21</v>
      </c>
      <c r="L784">
        <v>63.352999999999994</v>
      </c>
      <c r="M784">
        <v>28.821999999999999</v>
      </c>
      <c r="N784">
        <v>63.613</v>
      </c>
      <c r="O784">
        <v>28.797000000000001</v>
      </c>
    </row>
    <row r="785" spans="2:15" x14ac:dyDescent="0.25">
      <c r="B785" t="s">
        <v>2314</v>
      </c>
      <c r="C785" t="s">
        <v>139</v>
      </c>
      <c r="D785">
        <v>11</v>
      </c>
      <c r="E785">
        <v>30.001000000000001</v>
      </c>
      <c r="F785">
        <v>1</v>
      </c>
      <c r="G785" t="s">
        <v>24</v>
      </c>
      <c r="H785" t="s">
        <v>23</v>
      </c>
      <c r="I785">
        <v>10</v>
      </c>
      <c r="J785">
        <v>10.01</v>
      </c>
      <c r="K785" t="s">
        <v>21</v>
      </c>
      <c r="L785">
        <v>458.92</v>
      </c>
      <c r="M785">
        <v>21.117999999999999</v>
      </c>
      <c r="N785">
        <v>458.89</v>
      </c>
      <c r="O785">
        <v>21.117000000000001</v>
      </c>
    </row>
    <row r="786" spans="2:15" x14ac:dyDescent="0.25">
      <c r="B786" t="s">
        <v>2315</v>
      </c>
      <c r="C786" t="s">
        <v>139</v>
      </c>
      <c r="D786">
        <v>11</v>
      </c>
      <c r="E786">
        <v>30.001000000000001</v>
      </c>
      <c r="F786">
        <v>10</v>
      </c>
      <c r="G786" t="s">
        <v>24</v>
      </c>
      <c r="H786" t="s">
        <v>23</v>
      </c>
      <c r="I786">
        <v>10</v>
      </c>
      <c r="J786">
        <v>10.01</v>
      </c>
      <c r="K786" t="s">
        <v>21</v>
      </c>
      <c r="L786">
        <v>5776.7000000000007</v>
      </c>
      <c r="M786">
        <v>3.2241</v>
      </c>
      <c r="N786">
        <v>5776.7000000000007</v>
      </c>
      <c r="O786">
        <v>3.2231000000000001</v>
      </c>
    </row>
    <row r="787" spans="2:15" x14ac:dyDescent="0.25">
      <c r="B787" t="s">
        <v>1035</v>
      </c>
      <c r="C787" t="s">
        <v>139</v>
      </c>
      <c r="D787">
        <v>30</v>
      </c>
      <c r="E787">
        <v>110.01</v>
      </c>
      <c r="F787">
        <v>0.01</v>
      </c>
      <c r="G787" t="s">
        <v>24</v>
      </c>
      <c r="H787" t="s">
        <v>23</v>
      </c>
      <c r="I787">
        <v>4.4999999999999998E-2</v>
      </c>
      <c r="J787">
        <v>0.10001</v>
      </c>
      <c r="K787" t="s">
        <v>21</v>
      </c>
      <c r="L787">
        <v>12</v>
      </c>
      <c r="M787">
        <v>2.1</v>
      </c>
      <c r="N787">
        <v>11.984</v>
      </c>
      <c r="O787">
        <v>2.0859999999999999</v>
      </c>
    </row>
    <row r="788" spans="2:15" x14ac:dyDescent="0.25">
      <c r="B788" t="s">
        <v>1036</v>
      </c>
      <c r="C788" t="s">
        <v>139</v>
      </c>
      <c r="D788">
        <v>30</v>
      </c>
      <c r="E788">
        <v>110.01</v>
      </c>
      <c r="F788">
        <v>0.1</v>
      </c>
      <c r="G788" t="s">
        <v>24</v>
      </c>
      <c r="H788" t="s">
        <v>23</v>
      </c>
      <c r="I788">
        <v>4.4999999999999998E-2</v>
      </c>
      <c r="J788">
        <v>0.10001</v>
      </c>
      <c r="K788" t="s">
        <v>21</v>
      </c>
      <c r="L788">
        <v>36.579000000000001</v>
      </c>
      <c r="M788">
        <v>1.9251</v>
      </c>
      <c r="N788">
        <v>36.550999999999995</v>
      </c>
      <c r="O788">
        <v>1.9245000000000001</v>
      </c>
    </row>
    <row r="789" spans="2:15" x14ac:dyDescent="0.25">
      <c r="B789" t="s">
        <v>1037</v>
      </c>
      <c r="C789" t="s">
        <v>139</v>
      </c>
      <c r="D789">
        <v>30</v>
      </c>
      <c r="E789">
        <v>110.01</v>
      </c>
      <c r="F789">
        <v>1</v>
      </c>
      <c r="G789" t="s">
        <v>24</v>
      </c>
      <c r="H789" t="s">
        <v>23</v>
      </c>
      <c r="I789">
        <v>4.4999999999999998E-2</v>
      </c>
      <c r="J789">
        <v>0.10001</v>
      </c>
      <c r="K789" t="s">
        <v>21</v>
      </c>
      <c r="L789">
        <v>568.42999999999995</v>
      </c>
      <c r="M789">
        <v>0.54491000000000001</v>
      </c>
      <c r="N789">
        <v>568.43999999999994</v>
      </c>
      <c r="O789">
        <v>0.54347000000000001</v>
      </c>
    </row>
    <row r="790" spans="2:15" x14ac:dyDescent="0.25">
      <c r="B790" t="s">
        <v>1038</v>
      </c>
      <c r="C790" t="s">
        <v>139</v>
      </c>
      <c r="D790">
        <v>30</v>
      </c>
      <c r="E790">
        <v>110.01</v>
      </c>
      <c r="F790">
        <v>10</v>
      </c>
      <c r="G790" t="s">
        <v>24</v>
      </c>
      <c r="H790" t="s">
        <v>23</v>
      </c>
      <c r="I790">
        <v>4.4999999999999998E-2</v>
      </c>
      <c r="J790">
        <v>0.10001</v>
      </c>
      <c r="K790" t="s">
        <v>21</v>
      </c>
      <c r="L790">
        <v>5798.8</v>
      </c>
      <c r="M790">
        <v>5.7436000000000001E-2</v>
      </c>
      <c r="N790">
        <v>5798.8</v>
      </c>
      <c r="O790">
        <v>5.6800999999999997E-2</v>
      </c>
    </row>
    <row r="791" spans="2:15" x14ac:dyDescent="0.25">
      <c r="B791" t="s">
        <v>1039</v>
      </c>
      <c r="C791" t="s">
        <v>139</v>
      </c>
      <c r="D791">
        <v>30</v>
      </c>
      <c r="E791">
        <v>110.01</v>
      </c>
      <c r="F791">
        <v>100</v>
      </c>
      <c r="G791" t="s">
        <v>24</v>
      </c>
      <c r="H791" t="s">
        <v>23</v>
      </c>
      <c r="I791">
        <v>4.4999999999999998E-2</v>
      </c>
      <c r="J791">
        <v>0.10001</v>
      </c>
      <c r="K791" t="s">
        <v>21</v>
      </c>
      <c r="L791">
        <v>58000</v>
      </c>
      <c r="M791">
        <v>5.9370999999999998E-3</v>
      </c>
      <c r="N791">
        <v>58000</v>
      </c>
      <c r="O791">
        <v>5.6828E-3</v>
      </c>
    </row>
    <row r="792" spans="2:15" x14ac:dyDescent="0.25">
      <c r="B792" t="s">
        <v>1337</v>
      </c>
      <c r="C792" t="s">
        <v>139</v>
      </c>
      <c r="D792">
        <v>30</v>
      </c>
      <c r="E792">
        <v>110.01</v>
      </c>
      <c r="F792">
        <v>0.01</v>
      </c>
      <c r="G792" t="s">
        <v>24</v>
      </c>
      <c r="H792" t="s">
        <v>23</v>
      </c>
      <c r="I792">
        <v>0.1</v>
      </c>
      <c r="J792">
        <v>1.0000100000000001</v>
      </c>
      <c r="K792" t="s">
        <v>21</v>
      </c>
      <c r="L792">
        <v>15</v>
      </c>
      <c r="M792">
        <v>2.2999999999999998</v>
      </c>
      <c r="N792">
        <v>14.872</v>
      </c>
      <c r="O792">
        <v>2.2866</v>
      </c>
    </row>
    <row r="793" spans="2:15" x14ac:dyDescent="0.25">
      <c r="B793" t="s">
        <v>1338</v>
      </c>
      <c r="C793" t="s">
        <v>139</v>
      </c>
      <c r="D793">
        <v>30</v>
      </c>
      <c r="E793">
        <v>110.01</v>
      </c>
      <c r="F793">
        <v>0.1</v>
      </c>
      <c r="G793" t="s">
        <v>24</v>
      </c>
      <c r="H793" t="s">
        <v>23</v>
      </c>
      <c r="I793">
        <v>0.1</v>
      </c>
      <c r="J793">
        <v>1.0000100000000001</v>
      </c>
      <c r="K793" t="s">
        <v>21</v>
      </c>
      <c r="L793">
        <v>37.347999999999999</v>
      </c>
      <c r="M793">
        <v>2.1392000000000002</v>
      </c>
      <c r="N793">
        <v>37.318999999999996</v>
      </c>
      <c r="O793">
        <v>2.1387</v>
      </c>
    </row>
    <row r="794" spans="2:15" x14ac:dyDescent="0.25">
      <c r="B794" t="s">
        <v>1339</v>
      </c>
      <c r="C794" t="s">
        <v>139</v>
      </c>
      <c r="D794">
        <v>30</v>
      </c>
      <c r="E794">
        <v>110.01</v>
      </c>
      <c r="F794">
        <v>1</v>
      </c>
      <c r="G794" t="s">
        <v>24</v>
      </c>
      <c r="H794" t="s">
        <v>23</v>
      </c>
      <c r="I794">
        <v>0.1</v>
      </c>
      <c r="J794">
        <v>1.0000100000000001</v>
      </c>
      <c r="K794" t="s">
        <v>21</v>
      </c>
      <c r="L794">
        <v>566.33000000000004</v>
      </c>
      <c r="M794">
        <v>0.65491999999999995</v>
      </c>
      <c r="N794">
        <v>566.34</v>
      </c>
      <c r="O794">
        <v>0.65351000000000004</v>
      </c>
    </row>
    <row r="795" spans="2:15" x14ac:dyDescent="0.25">
      <c r="B795" t="s">
        <v>1340</v>
      </c>
      <c r="C795" t="s">
        <v>139</v>
      </c>
      <c r="D795">
        <v>30</v>
      </c>
      <c r="E795">
        <v>110.01</v>
      </c>
      <c r="F795">
        <v>10</v>
      </c>
      <c r="G795" t="s">
        <v>24</v>
      </c>
      <c r="H795" t="s">
        <v>23</v>
      </c>
      <c r="I795">
        <v>0.1</v>
      </c>
      <c r="J795">
        <v>1.0000100000000001</v>
      </c>
      <c r="K795" t="s">
        <v>21</v>
      </c>
      <c r="L795">
        <v>5798.5</v>
      </c>
      <c r="M795">
        <v>6.9560999999999998E-2</v>
      </c>
      <c r="N795">
        <v>5798.5</v>
      </c>
      <c r="O795">
        <v>6.8926000000000001E-2</v>
      </c>
    </row>
    <row r="796" spans="2:15" x14ac:dyDescent="0.25">
      <c r="B796" t="s">
        <v>1341</v>
      </c>
      <c r="C796" t="s">
        <v>139</v>
      </c>
      <c r="D796">
        <v>30</v>
      </c>
      <c r="E796">
        <v>110.01</v>
      </c>
      <c r="F796">
        <v>100</v>
      </c>
      <c r="G796" t="s">
        <v>24</v>
      </c>
      <c r="H796" t="s">
        <v>23</v>
      </c>
      <c r="I796">
        <v>0.1</v>
      </c>
      <c r="J796">
        <v>1.0000100000000001</v>
      </c>
      <c r="K796" t="s">
        <v>21</v>
      </c>
      <c r="L796">
        <v>58000</v>
      </c>
      <c r="M796">
        <v>7.1509E-3</v>
      </c>
      <c r="N796">
        <v>58000</v>
      </c>
      <c r="O796">
        <v>6.8966000000000001E-3</v>
      </c>
    </row>
    <row r="797" spans="2:15" x14ac:dyDescent="0.25">
      <c r="B797" t="s">
        <v>1040</v>
      </c>
      <c r="C797" t="s">
        <v>139</v>
      </c>
      <c r="D797">
        <v>30</v>
      </c>
      <c r="E797">
        <v>110.01</v>
      </c>
      <c r="F797">
        <v>0.01</v>
      </c>
      <c r="G797" t="s">
        <v>24</v>
      </c>
      <c r="H797" t="s">
        <v>23</v>
      </c>
      <c r="I797">
        <v>1</v>
      </c>
      <c r="J797">
        <v>5</v>
      </c>
      <c r="K797" t="s">
        <v>21</v>
      </c>
      <c r="L797">
        <v>24</v>
      </c>
      <c r="M797">
        <v>35</v>
      </c>
      <c r="N797">
        <v>23.064</v>
      </c>
      <c r="O797">
        <v>34.698999999999998</v>
      </c>
    </row>
    <row r="798" spans="2:15" x14ac:dyDescent="0.25">
      <c r="B798" t="s">
        <v>1041</v>
      </c>
      <c r="C798" t="s">
        <v>139</v>
      </c>
      <c r="D798">
        <v>30</v>
      </c>
      <c r="E798">
        <v>110.01</v>
      </c>
      <c r="F798">
        <v>0.1</v>
      </c>
      <c r="G798" t="s">
        <v>24</v>
      </c>
      <c r="H798" t="s">
        <v>23</v>
      </c>
      <c r="I798">
        <v>1</v>
      </c>
      <c r="J798">
        <v>5</v>
      </c>
      <c r="K798" t="s">
        <v>21</v>
      </c>
      <c r="L798">
        <v>24</v>
      </c>
      <c r="M798">
        <v>35</v>
      </c>
      <c r="N798">
        <v>25.112000000000002</v>
      </c>
      <c r="O798">
        <v>34.683999999999997</v>
      </c>
    </row>
    <row r="799" spans="2:15" x14ac:dyDescent="0.25">
      <c r="B799" t="s">
        <v>1042</v>
      </c>
      <c r="C799" t="s">
        <v>139</v>
      </c>
      <c r="D799">
        <v>30</v>
      </c>
      <c r="E799">
        <v>110.01</v>
      </c>
      <c r="F799">
        <v>1</v>
      </c>
      <c r="G799" t="s">
        <v>24</v>
      </c>
      <c r="H799" t="s">
        <v>23</v>
      </c>
      <c r="I799">
        <v>1</v>
      </c>
      <c r="J799">
        <v>5</v>
      </c>
      <c r="K799" t="s">
        <v>21</v>
      </c>
      <c r="L799">
        <v>210.04</v>
      </c>
      <c r="M799">
        <v>33.396000000000001</v>
      </c>
      <c r="N799">
        <v>210.01999999999998</v>
      </c>
      <c r="O799">
        <v>33.395000000000003</v>
      </c>
    </row>
    <row r="800" spans="2:15" x14ac:dyDescent="0.25">
      <c r="B800" t="s">
        <v>1043</v>
      </c>
      <c r="C800" t="s">
        <v>139</v>
      </c>
      <c r="D800">
        <v>30</v>
      </c>
      <c r="E800">
        <v>110.01</v>
      </c>
      <c r="F800">
        <v>10</v>
      </c>
      <c r="G800" t="s">
        <v>24</v>
      </c>
      <c r="H800" t="s">
        <v>23</v>
      </c>
      <c r="I800">
        <v>1</v>
      </c>
      <c r="J800">
        <v>5</v>
      </c>
      <c r="K800" t="s">
        <v>21</v>
      </c>
      <c r="L800">
        <v>5499.6</v>
      </c>
      <c r="M800">
        <v>13.241</v>
      </c>
      <c r="N800">
        <v>5499.7000000000007</v>
      </c>
      <c r="O800">
        <v>13.239000000000001</v>
      </c>
    </row>
    <row r="801" spans="2:15" x14ac:dyDescent="0.25">
      <c r="B801" t="s">
        <v>1044</v>
      </c>
      <c r="C801" t="s">
        <v>139</v>
      </c>
      <c r="D801">
        <v>30</v>
      </c>
      <c r="E801">
        <v>110.01</v>
      </c>
      <c r="F801">
        <v>100</v>
      </c>
      <c r="G801" t="s">
        <v>24</v>
      </c>
      <c r="H801" t="s">
        <v>23</v>
      </c>
      <c r="I801">
        <v>1</v>
      </c>
      <c r="J801">
        <v>5</v>
      </c>
      <c r="K801" t="s">
        <v>21</v>
      </c>
      <c r="L801">
        <v>57966</v>
      </c>
      <c r="M801">
        <v>1.4661</v>
      </c>
      <c r="N801">
        <v>57966</v>
      </c>
      <c r="O801">
        <v>1.4652000000000001</v>
      </c>
    </row>
    <row r="802" spans="2:15" x14ac:dyDescent="0.25">
      <c r="B802" t="s">
        <v>2316</v>
      </c>
      <c r="C802" t="s">
        <v>139</v>
      </c>
      <c r="D802">
        <v>30</v>
      </c>
      <c r="E802">
        <v>110.01</v>
      </c>
      <c r="F802">
        <v>0.01</v>
      </c>
      <c r="G802" t="s">
        <v>24</v>
      </c>
      <c r="H802" t="s">
        <v>23</v>
      </c>
      <c r="I802">
        <v>5</v>
      </c>
      <c r="J802">
        <v>5.01</v>
      </c>
      <c r="K802" t="s">
        <v>21</v>
      </c>
      <c r="L802">
        <v>24</v>
      </c>
      <c r="M802">
        <v>35</v>
      </c>
      <c r="N802">
        <v>23.064</v>
      </c>
      <c r="O802">
        <v>34.698999999999998</v>
      </c>
    </row>
    <row r="803" spans="2:15" x14ac:dyDescent="0.25">
      <c r="B803" t="s">
        <v>2317</v>
      </c>
      <c r="C803" t="s">
        <v>139</v>
      </c>
      <c r="D803">
        <v>30</v>
      </c>
      <c r="E803">
        <v>110.01</v>
      </c>
      <c r="F803">
        <v>0.1</v>
      </c>
      <c r="G803" t="s">
        <v>24</v>
      </c>
      <c r="H803" t="s">
        <v>23</v>
      </c>
      <c r="I803">
        <v>5</v>
      </c>
      <c r="J803">
        <v>5.01</v>
      </c>
      <c r="K803" t="s">
        <v>21</v>
      </c>
      <c r="L803">
        <v>24</v>
      </c>
      <c r="M803">
        <v>35</v>
      </c>
      <c r="N803">
        <v>25.112000000000002</v>
      </c>
      <c r="O803">
        <v>34.683999999999997</v>
      </c>
    </row>
    <row r="804" spans="2:15" x14ac:dyDescent="0.25">
      <c r="B804" t="s">
        <v>2318</v>
      </c>
      <c r="C804" t="s">
        <v>139</v>
      </c>
      <c r="D804">
        <v>30</v>
      </c>
      <c r="E804">
        <v>110.01</v>
      </c>
      <c r="F804">
        <v>1</v>
      </c>
      <c r="G804" t="s">
        <v>24</v>
      </c>
      <c r="H804" t="s">
        <v>23</v>
      </c>
      <c r="I804">
        <v>5</v>
      </c>
      <c r="J804">
        <v>5.01</v>
      </c>
      <c r="K804" t="s">
        <v>21</v>
      </c>
      <c r="L804">
        <v>210.04</v>
      </c>
      <c r="M804">
        <v>33.396000000000001</v>
      </c>
      <c r="N804">
        <v>210.01999999999998</v>
      </c>
      <c r="O804">
        <v>33.395000000000003</v>
      </c>
    </row>
    <row r="805" spans="2:15" x14ac:dyDescent="0.25">
      <c r="B805" t="s">
        <v>2319</v>
      </c>
      <c r="C805" t="s">
        <v>139</v>
      </c>
      <c r="D805">
        <v>30</v>
      </c>
      <c r="E805">
        <v>110.01</v>
      </c>
      <c r="F805">
        <v>10</v>
      </c>
      <c r="G805" t="s">
        <v>24</v>
      </c>
      <c r="H805" t="s">
        <v>23</v>
      </c>
      <c r="I805">
        <v>5</v>
      </c>
      <c r="J805">
        <v>5.01</v>
      </c>
      <c r="K805" t="s">
        <v>21</v>
      </c>
      <c r="L805">
        <v>5499.6</v>
      </c>
      <c r="M805">
        <v>13.241</v>
      </c>
      <c r="N805">
        <v>5499.7000000000007</v>
      </c>
      <c r="O805">
        <v>13.239000000000001</v>
      </c>
    </row>
    <row r="806" spans="2:15" x14ac:dyDescent="0.25">
      <c r="B806" t="s">
        <v>2320</v>
      </c>
      <c r="C806" t="s">
        <v>139</v>
      </c>
      <c r="D806">
        <v>30</v>
      </c>
      <c r="E806">
        <v>110.01</v>
      </c>
      <c r="F806">
        <v>100</v>
      </c>
      <c r="G806" t="s">
        <v>24</v>
      </c>
      <c r="H806" t="s">
        <v>23</v>
      </c>
      <c r="I806">
        <v>5</v>
      </c>
      <c r="J806">
        <v>5.01</v>
      </c>
      <c r="K806" t="s">
        <v>21</v>
      </c>
      <c r="L806">
        <v>57966</v>
      </c>
      <c r="M806">
        <v>1.4661</v>
      </c>
      <c r="N806">
        <v>57966</v>
      </c>
      <c r="O806">
        <v>1.4652000000000001</v>
      </c>
    </row>
    <row r="807" spans="2:15" x14ac:dyDescent="0.25">
      <c r="B807" t="s">
        <v>1045</v>
      </c>
      <c r="C807" t="s">
        <v>139</v>
      </c>
      <c r="D807">
        <v>110</v>
      </c>
      <c r="E807">
        <v>205.01</v>
      </c>
      <c r="F807">
        <v>0.01</v>
      </c>
      <c r="G807" t="s">
        <v>24</v>
      </c>
      <c r="H807" t="s">
        <v>23</v>
      </c>
      <c r="I807">
        <v>4.4999999999999998E-2</v>
      </c>
      <c r="J807">
        <v>0.10001</v>
      </c>
      <c r="K807" t="s">
        <v>21</v>
      </c>
      <c r="L807">
        <v>42</v>
      </c>
      <c r="M807">
        <v>2.4</v>
      </c>
      <c r="N807">
        <v>38.552999999999997</v>
      </c>
      <c r="O807">
        <v>2.4159000000000002</v>
      </c>
    </row>
    <row r="808" spans="2:15" x14ac:dyDescent="0.25">
      <c r="B808" t="s">
        <v>1046</v>
      </c>
      <c r="C808" t="s">
        <v>139</v>
      </c>
      <c r="D808">
        <v>110</v>
      </c>
      <c r="E808">
        <v>205.01</v>
      </c>
      <c r="F808">
        <v>0.1</v>
      </c>
      <c r="G808" t="s">
        <v>24</v>
      </c>
      <c r="H808" t="s">
        <v>23</v>
      </c>
      <c r="I808">
        <v>4.4999999999999998E-2</v>
      </c>
      <c r="J808">
        <v>0.10001</v>
      </c>
      <c r="K808" t="s">
        <v>21</v>
      </c>
      <c r="L808">
        <v>46.786999999999999</v>
      </c>
      <c r="M808">
        <v>2.3923999999999999</v>
      </c>
      <c r="N808">
        <v>46.65</v>
      </c>
      <c r="O808">
        <v>2.3915999999999999</v>
      </c>
    </row>
    <row r="809" spans="2:15" x14ac:dyDescent="0.25">
      <c r="B809" t="s">
        <v>1047</v>
      </c>
      <c r="C809" t="s">
        <v>139</v>
      </c>
      <c r="D809">
        <v>110</v>
      </c>
      <c r="E809">
        <v>205.01</v>
      </c>
      <c r="F809">
        <v>1</v>
      </c>
      <c r="G809" t="s">
        <v>24</v>
      </c>
      <c r="H809" t="s">
        <v>23</v>
      </c>
      <c r="I809">
        <v>4.4999999999999998E-2</v>
      </c>
      <c r="J809">
        <v>0.10001</v>
      </c>
      <c r="K809" t="s">
        <v>21</v>
      </c>
      <c r="L809">
        <v>500.59</v>
      </c>
      <c r="M809">
        <v>1.4072</v>
      </c>
      <c r="N809">
        <v>500.63</v>
      </c>
      <c r="O809">
        <v>1.403</v>
      </c>
    </row>
    <row r="810" spans="2:15" x14ac:dyDescent="0.25">
      <c r="B810" t="s">
        <v>1048</v>
      </c>
      <c r="C810" t="s">
        <v>139</v>
      </c>
      <c r="D810">
        <v>110</v>
      </c>
      <c r="E810">
        <v>205.01</v>
      </c>
      <c r="F810">
        <v>10</v>
      </c>
      <c r="G810" t="s">
        <v>24</v>
      </c>
      <c r="H810" t="s">
        <v>23</v>
      </c>
      <c r="I810">
        <v>4.4999999999999998E-2</v>
      </c>
      <c r="J810">
        <v>0.10001</v>
      </c>
      <c r="K810" t="s">
        <v>21</v>
      </c>
      <c r="L810">
        <v>5788.7000000000007</v>
      </c>
      <c r="M810">
        <v>0.17673</v>
      </c>
      <c r="N810">
        <v>5788.8</v>
      </c>
      <c r="O810">
        <v>0.17407</v>
      </c>
    </row>
    <row r="811" spans="2:15" x14ac:dyDescent="0.25">
      <c r="B811" t="s">
        <v>1049</v>
      </c>
      <c r="C811" t="s">
        <v>139</v>
      </c>
      <c r="D811">
        <v>110</v>
      </c>
      <c r="E811">
        <v>205.01</v>
      </c>
      <c r="F811">
        <v>100</v>
      </c>
      <c r="G811" t="s">
        <v>24</v>
      </c>
      <c r="H811" t="s">
        <v>23</v>
      </c>
      <c r="I811">
        <v>4.4999999999999998E-2</v>
      </c>
      <c r="J811">
        <v>0.10001</v>
      </c>
      <c r="K811" t="s">
        <v>21</v>
      </c>
      <c r="L811">
        <v>57999</v>
      </c>
      <c r="M811">
        <v>1.8526000000000001E-2</v>
      </c>
      <c r="N811">
        <v>57999</v>
      </c>
      <c r="O811">
        <v>1.7454999999999998E-2</v>
      </c>
    </row>
    <row r="812" spans="2:15" x14ac:dyDescent="0.25">
      <c r="B812" t="s">
        <v>1342</v>
      </c>
      <c r="C812" t="s">
        <v>139</v>
      </c>
      <c r="D812">
        <v>110</v>
      </c>
      <c r="E812">
        <v>205.01</v>
      </c>
      <c r="F812">
        <v>0.01</v>
      </c>
      <c r="G812" t="s">
        <v>24</v>
      </c>
      <c r="H812" t="s">
        <v>23</v>
      </c>
      <c r="I812">
        <v>0.1</v>
      </c>
      <c r="J812">
        <v>1.0000100000000001</v>
      </c>
      <c r="K812" t="s">
        <v>21</v>
      </c>
      <c r="L812">
        <v>49</v>
      </c>
      <c r="M812">
        <v>2.6</v>
      </c>
      <c r="N812">
        <v>42.201999999999998</v>
      </c>
      <c r="O812">
        <v>2.6324000000000001</v>
      </c>
    </row>
    <row r="813" spans="2:15" x14ac:dyDescent="0.25">
      <c r="B813" t="s">
        <v>1343</v>
      </c>
      <c r="C813" t="s">
        <v>139</v>
      </c>
      <c r="D813">
        <v>110</v>
      </c>
      <c r="E813">
        <v>205.01</v>
      </c>
      <c r="F813">
        <v>0.1</v>
      </c>
      <c r="G813" t="s">
        <v>24</v>
      </c>
      <c r="H813" t="s">
        <v>23</v>
      </c>
      <c r="I813">
        <v>0.1</v>
      </c>
      <c r="J813">
        <v>1.0000100000000001</v>
      </c>
      <c r="K813" t="s">
        <v>21</v>
      </c>
      <c r="L813">
        <v>49.765000000000001</v>
      </c>
      <c r="M813">
        <v>2.6107999999999998</v>
      </c>
      <c r="N813">
        <v>49.649000000000001</v>
      </c>
      <c r="O813">
        <v>2.61</v>
      </c>
    </row>
    <row r="814" spans="2:15" x14ac:dyDescent="0.25">
      <c r="B814" t="s">
        <v>1344</v>
      </c>
      <c r="C814" t="s">
        <v>139</v>
      </c>
      <c r="D814">
        <v>110</v>
      </c>
      <c r="E814">
        <v>205.01</v>
      </c>
      <c r="F814">
        <v>1</v>
      </c>
      <c r="G814" t="s">
        <v>24</v>
      </c>
      <c r="H814" t="s">
        <v>23</v>
      </c>
      <c r="I814">
        <v>0.1</v>
      </c>
      <c r="J814">
        <v>1.0000100000000001</v>
      </c>
      <c r="K814" t="s">
        <v>21</v>
      </c>
      <c r="L814">
        <v>490.55</v>
      </c>
      <c r="M814">
        <v>1.6184000000000001</v>
      </c>
      <c r="N814">
        <v>490.58</v>
      </c>
      <c r="O814">
        <v>1.6144000000000001</v>
      </c>
    </row>
    <row r="815" spans="2:15" x14ac:dyDescent="0.25">
      <c r="B815" t="s">
        <v>1345</v>
      </c>
      <c r="C815" t="s">
        <v>139</v>
      </c>
      <c r="D815">
        <v>110</v>
      </c>
      <c r="E815">
        <v>205.01</v>
      </c>
      <c r="F815">
        <v>10</v>
      </c>
      <c r="G815" t="s">
        <v>24</v>
      </c>
      <c r="H815" t="s">
        <v>23</v>
      </c>
      <c r="I815">
        <v>0.1</v>
      </c>
      <c r="J815">
        <v>1.0000100000000001</v>
      </c>
      <c r="K815" t="s">
        <v>21</v>
      </c>
      <c r="L815">
        <v>5786.7000000000007</v>
      </c>
      <c r="M815">
        <v>0.20930000000000001</v>
      </c>
      <c r="N815">
        <v>5786.8</v>
      </c>
      <c r="O815">
        <v>0.20663999999999999</v>
      </c>
    </row>
    <row r="816" spans="2:15" x14ac:dyDescent="0.25">
      <c r="B816" t="s">
        <v>1346</v>
      </c>
      <c r="C816" t="s">
        <v>139</v>
      </c>
      <c r="D816">
        <v>110</v>
      </c>
      <c r="E816">
        <v>205.01</v>
      </c>
      <c r="F816">
        <v>100</v>
      </c>
      <c r="G816" t="s">
        <v>24</v>
      </c>
      <c r="H816" t="s">
        <v>23</v>
      </c>
      <c r="I816">
        <v>0.1</v>
      </c>
      <c r="J816">
        <v>1.0000100000000001</v>
      </c>
      <c r="K816" t="s">
        <v>21</v>
      </c>
      <c r="L816">
        <v>57999</v>
      </c>
      <c r="M816">
        <v>2.1802999999999999E-2</v>
      </c>
      <c r="N816">
        <v>57999</v>
      </c>
      <c r="O816">
        <v>2.0732E-2</v>
      </c>
    </row>
    <row r="817" spans="2:15" x14ac:dyDescent="0.25">
      <c r="B817" t="s">
        <v>1050</v>
      </c>
      <c r="C817" t="s">
        <v>139</v>
      </c>
      <c r="D817">
        <v>110</v>
      </c>
      <c r="E817">
        <v>205.01</v>
      </c>
      <c r="F817">
        <v>0.01</v>
      </c>
      <c r="G817" t="s">
        <v>24</v>
      </c>
      <c r="H817" t="s">
        <v>23</v>
      </c>
      <c r="I817">
        <v>1</v>
      </c>
      <c r="J817">
        <v>5</v>
      </c>
      <c r="K817" t="s">
        <v>21</v>
      </c>
      <c r="L817">
        <v>58</v>
      </c>
      <c r="M817">
        <v>35</v>
      </c>
      <c r="N817">
        <v>57.612000000000002</v>
      </c>
      <c r="O817">
        <v>34.698999999999998</v>
      </c>
    </row>
    <row r="818" spans="2:15" x14ac:dyDescent="0.25">
      <c r="B818" t="s">
        <v>1051</v>
      </c>
      <c r="C818" t="s">
        <v>139</v>
      </c>
      <c r="D818">
        <v>110</v>
      </c>
      <c r="E818">
        <v>205.01</v>
      </c>
      <c r="F818">
        <v>0.1</v>
      </c>
      <c r="G818" t="s">
        <v>24</v>
      </c>
      <c r="H818" t="s">
        <v>23</v>
      </c>
      <c r="I818">
        <v>1</v>
      </c>
      <c r="J818">
        <v>5</v>
      </c>
      <c r="K818" t="s">
        <v>21</v>
      </c>
      <c r="L818">
        <v>58</v>
      </c>
      <c r="M818">
        <v>35</v>
      </c>
      <c r="N818">
        <v>58.262</v>
      </c>
      <c r="O818">
        <v>34.697000000000003</v>
      </c>
    </row>
    <row r="819" spans="2:15" x14ac:dyDescent="0.25">
      <c r="B819" t="s">
        <v>1052</v>
      </c>
      <c r="C819" t="s">
        <v>139</v>
      </c>
      <c r="D819">
        <v>110</v>
      </c>
      <c r="E819">
        <v>205.01</v>
      </c>
      <c r="F819">
        <v>1</v>
      </c>
      <c r="G819" t="s">
        <v>24</v>
      </c>
      <c r="H819" t="s">
        <v>23</v>
      </c>
      <c r="I819">
        <v>1</v>
      </c>
      <c r="J819">
        <v>5</v>
      </c>
      <c r="K819" t="s">
        <v>21</v>
      </c>
      <c r="L819">
        <v>79.070000000000007</v>
      </c>
      <c r="M819">
        <v>34.896999999999998</v>
      </c>
      <c r="N819">
        <v>123.66000000000001</v>
      </c>
      <c r="O819">
        <v>34.491</v>
      </c>
    </row>
    <row r="820" spans="2:15" x14ac:dyDescent="0.25">
      <c r="B820" t="s">
        <v>1053</v>
      </c>
      <c r="C820" t="s">
        <v>139</v>
      </c>
      <c r="D820">
        <v>110</v>
      </c>
      <c r="E820">
        <v>205.01</v>
      </c>
      <c r="F820">
        <v>10</v>
      </c>
      <c r="G820" t="s">
        <v>24</v>
      </c>
      <c r="H820" t="s">
        <v>23</v>
      </c>
      <c r="I820">
        <v>1</v>
      </c>
      <c r="J820">
        <v>5</v>
      </c>
      <c r="K820" t="s">
        <v>21</v>
      </c>
      <c r="L820">
        <v>4372.5</v>
      </c>
      <c r="M820">
        <v>23.661999999999999</v>
      </c>
      <c r="N820">
        <v>4372.4000000000005</v>
      </c>
      <c r="O820">
        <v>23.661000000000001</v>
      </c>
    </row>
    <row r="821" spans="2:15" x14ac:dyDescent="0.25">
      <c r="B821" t="s">
        <v>1054</v>
      </c>
      <c r="C821" t="s">
        <v>139</v>
      </c>
      <c r="D821">
        <v>110</v>
      </c>
      <c r="E821">
        <v>205.01</v>
      </c>
      <c r="F821">
        <v>100</v>
      </c>
      <c r="G821" t="s">
        <v>24</v>
      </c>
      <c r="H821" t="s">
        <v>23</v>
      </c>
      <c r="I821">
        <v>1</v>
      </c>
      <c r="J821">
        <v>5</v>
      </c>
      <c r="K821" t="s">
        <v>21</v>
      </c>
      <c r="L821">
        <v>57768</v>
      </c>
      <c r="M821">
        <v>3.2888999999999999</v>
      </c>
      <c r="N821">
        <v>57768</v>
      </c>
      <c r="O821">
        <v>3.2877999999999998</v>
      </c>
    </row>
    <row r="822" spans="2:15" x14ac:dyDescent="0.25">
      <c r="B822" t="s">
        <v>2321</v>
      </c>
      <c r="C822" t="s">
        <v>139</v>
      </c>
      <c r="D822">
        <v>110</v>
      </c>
      <c r="E822">
        <v>205.01</v>
      </c>
      <c r="F822">
        <v>0.01</v>
      </c>
      <c r="G822" t="s">
        <v>24</v>
      </c>
      <c r="H822" t="s">
        <v>23</v>
      </c>
      <c r="I822">
        <v>5</v>
      </c>
      <c r="J822">
        <v>5.01</v>
      </c>
      <c r="K822" t="s">
        <v>21</v>
      </c>
      <c r="L822">
        <v>58</v>
      </c>
      <c r="M822">
        <v>35</v>
      </c>
      <c r="N822">
        <v>57.612000000000002</v>
      </c>
      <c r="O822">
        <v>34.698999999999998</v>
      </c>
    </row>
    <row r="823" spans="2:15" x14ac:dyDescent="0.25">
      <c r="B823" t="s">
        <v>2322</v>
      </c>
      <c r="C823" t="s">
        <v>139</v>
      </c>
      <c r="D823">
        <v>110</v>
      </c>
      <c r="E823">
        <v>205.01</v>
      </c>
      <c r="F823">
        <v>0.1</v>
      </c>
      <c r="G823" t="s">
        <v>24</v>
      </c>
      <c r="H823" t="s">
        <v>23</v>
      </c>
      <c r="I823">
        <v>5</v>
      </c>
      <c r="J823">
        <v>5.01</v>
      </c>
      <c r="K823" t="s">
        <v>21</v>
      </c>
      <c r="L823">
        <v>58</v>
      </c>
      <c r="M823">
        <v>35</v>
      </c>
      <c r="N823">
        <v>58.262</v>
      </c>
      <c r="O823">
        <v>34.697000000000003</v>
      </c>
    </row>
    <row r="824" spans="2:15" x14ac:dyDescent="0.25">
      <c r="B824" t="s">
        <v>2323</v>
      </c>
      <c r="C824" t="s">
        <v>139</v>
      </c>
      <c r="D824">
        <v>110</v>
      </c>
      <c r="E824">
        <v>205.01</v>
      </c>
      <c r="F824">
        <v>1</v>
      </c>
      <c r="G824" t="s">
        <v>24</v>
      </c>
      <c r="H824" t="s">
        <v>23</v>
      </c>
      <c r="I824">
        <v>5</v>
      </c>
      <c r="J824">
        <v>5.01</v>
      </c>
      <c r="K824" t="s">
        <v>21</v>
      </c>
      <c r="L824">
        <v>79.070000000000007</v>
      </c>
      <c r="M824">
        <v>34.896999999999998</v>
      </c>
      <c r="N824">
        <v>123.66000000000001</v>
      </c>
      <c r="O824">
        <v>34.491</v>
      </c>
    </row>
    <row r="825" spans="2:15" x14ac:dyDescent="0.25">
      <c r="B825" t="s">
        <v>2324</v>
      </c>
      <c r="C825" t="s">
        <v>139</v>
      </c>
      <c r="D825">
        <v>110</v>
      </c>
      <c r="E825">
        <v>205.01</v>
      </c>
      <c r="F825">
        <v>10</v>
      </c>
      <c r="G825" t="s">
        <v>24</v>
      </c>
      <c r="H825" t="s">
        <v>23</v>
      </c>
      <c r="I825">
        <v>5</v>
      </c>
      <c r="J825">
        <v>5.01</v>
      </c>
      <c r="K825" t="s">
        <v>21</v>
      </c>
      <c r="L825">
        <v>4372.5</v>
      </c>
      <c r="M825">
        <v>23.661999999999999</v>
      </c>
      <c r="N825">
        <v>4372.4000000000005</v>
      </c>
      <c r="O825">
        <v>23.661000000000001</v>
      </c>
    </row>
    <row r="826" spans="2:15" x14ac:dyDescent="0.25">
      <c r="B826" t="s">
        <v>2325</v>
      </c>
      <c r="C826" t="s">
        <v>139</v>
      </c>
      <c r="D826">
        <v>110</v>
      </c>
      <c r="E826">
        <v>205.01</v>
      </c>
      <c r="F826">
        <v>100</v>
      </c>
      <c r="G826" t="s">
        <v>24</v>
      </c>
      <c r="H826" t="s">
        <v>23</v>
      </c>
      <c r="I826">
        <v>5</v>
      </c>
      <c r="J826">
        <v>5.01</v>
      </c>
      <c r="K826" t="s">
        <v>21</v>
      </c>
      <c r="L826">
        <v>57768</v>
      </c>
      <c r="M826">
        <v>3.2888999999999999</v>
      </c>
      <c r="N826">
        <v>57768</v>
      </c>
      <c r="O826">
        <v>3.2877999999999998</v>
      </c>
    </row>
    <row r="827" spans="2:15" x14ac:dyDescent="0.25">
      <c r="B827" t="s">
        <v>1055</v>
      </c>
      <c r="C827" t="s">
        <v>140</v>
      </c>
      <c r="D827">
        <v>22</v>
      </c>
      <c r="E827">
        <v>60.000999999999998</v>
      </c>
      <c r="F827">
        <v>1E-3</v>
      </c>
      <c r="G827" t="s">
        <v>24</v>
      </c>
      <c r="H827" t="s">
        <v>23</v>
      </c>
      <c r="I827">
        <v>0.01</v>
      </c>
      <c r="J827">
        <v>4.5010000000000001E-2</v>
      </c>
      <c r="K827" t="s">
        <v>21</v>
      </c>
      <c r="L827">
        <v>-5.1999999999999993</v>
      </c>
      <c r="M827">
        <v>3</v>
      </c>
      <c r="N827">
        <v>-6.3514999999999997</v>
      </c>
      <c r="O827">
        <v>3.0358000000000001</v>
      </c>
    </row>
    <row r="828" spans="2:15" x14ac:dyDescent="0.25">
      <c r="B828" t="s">
        <v>1056</v>
      </c>
      <c r="C828" t="s">
        <v>140</v>
      </c>
      <c r="D828">
        <v>22</v>
      </c>
      <c r="E828">
        <v>60.000999999999998</v>
      </c>
      <c r="F828">
        <v>0.01</v>
      </c>
      <c r="G828" t="s">
        <v>24</v>
      </c>
      <c r="H828" t="s">
        <v>23</v>
      </c>
      <c r="I828">
        <v>0.01</v>
      </c>
      <c r="J828">
        <v>4.5010000000000001E-2</v>
      </c>
      <c r="K828" t="s">
        <v>21</v>
      </c>
      <c r="L828">
        <v>-5.1999999999999993</v>
      </c>
      <c r="M828">
        <v>3.0308999999999999</v>
      </c>
      <c r="N828">
        <v>-6.0165999999999995</v>
      </c>
      <c r="O828">
        <v>3.0310000000000001</v>
      </c>
    </row>
    <row r="829" spans="2:15" x14ac:dyDescent="0.25">
      <c r="B829" t="s">
        <v>1057</v>
      </c>
      <c r="C829" t="s">
        <v>140</v>
      </c>
      <c r="D829">
        <v>22</v>
      </c>
      <c r="E829">
        <v>60.000999999999998</v>
      </c>
      <c r="F829">
        <v>0.1</v>
      </c>
      <c r="G829" t="s">
        <v>24</v>
      </c>
      <c r="H829" t="s">
        <v>23</v>
      </c>
      <c r="I829">
        <v>0.01</v>
      </c>
      <c r="J829">
        <v>4.5010000000000001E-2</v>
      </c>
      <c r="K829" t="s">
        <v>21</v>
      </c>
      <c r="L829">
        <v>24.504000000000001</v>
      </c>
      <c r="M829">
        <v>2.6608999999999998</v>
      </c>
      <c r="N829">
        <v>24.465</v>
      </c>
      <c r="O829">
        <v>2.6608000000000001</v>
      </c>
    </row>
    <row r="830" spans="2:15" x14ac:dyDescent="0.25">
      <c r="B830" t="s">
        <v>1058</v>
      </c>
      <c r="C830" t="s">
        <v>140</v>
      </c>
      <c r="D830">
        <v>22</v>
      </c>
      <c r="E830">
        <v>60.000999999999998</v>
      </c>
      <c r="F830">
        <v>1</v>
      </c>
      <c r="G830" t="s">
        <v>24</v>
      </c>
      <c r="H830" t="s">
        <v>23</v>
      </c>
      <c r="I830">
        <v>0.01</v>
      </c>
      <c r="J830">
        <v>4.5010000000000001E-2</v>
      </c>
      <c r="K830" t="s">
        <v>21</v>
      </c>
      <c r="L830">
        <v>569.88</v>
      </c>
      <c r="M830">
        <v>0.59872000000000003</v>
      </c>
      <c r="N830">
        <v>569.88</v>
      </c>
      <c r="O830">
        <v>0.59787000000000001</v>
      </c>
    </row>
    <row r="831" spans="2:15" x14ac:dyDescent="0.25">
      <c r="B831" t="s">
        <v>1059</v>
      </c>
      <c r="C831" t="s">
        <v>140</v>
      </c>
      <c r="D831">
        <v>22</v>
      </c>
      <c r="E831">
        <v>60.000999999999998</v>
      </c>
      <c r="F831">
        <v>10</v>
      </c>
      <c r="G831" t="s">
        <v>24</v>
      </c>
      <c r="H831" t="s">
        <v>23</v>
      </c>
      <c r="I831">
        <v>0.01</v>
      </c>
      <c r="J831">
        <v>4.5010000000000001E-2</v>
      </c>
      <c r="K831" t="s">
        <v>21</v>
      </c>
      <c r="L831">
        <v>5799</v>
      </c>
      <c r="M831">
        <v>6.1619E-2</v>
      </c>
      <c r="N831">
        <v>5799</v>
      </c>
      <c r="O831">
        <v>6.1254999999999997E-2</v>
      </c>
    </row>
    <row r="832" spans="2:15" x14ac:dyDescent="0.25">
      <c r="B832" t="s">
        <v>1347</v>
      </c>
      <c r="C832" t="s">
        <v>140</v>
      </c>
      <c r="D832">
        <v>22</v>
      </c>
      <c r="E832">
        <v>60.000999999999998</v>
      </c>
      <c r="F832">
        <v>1E-3</v>
      </c>
      <c r="G832" t="s">
        <v>24</v>
      </c>
      <c r="H832" t="s">
        <v>23</v>
      </c>
      <c r="I832">
        <v>4.4999999999999998E-2</v>
      </c>
      <c r="J832">
        <v>1.0000100000000001</v>
      </c>
      <c r="K832" t="s">
        <v>21</v>
      </c>
      <c r="L832">
        <v>15</v>
      </c>
      <c r="M832">
        <v>2.2999999999999998</v>
      </c>
      <c r="N832">
        <v>-5.0780000000000003</v>
      </c>
      <c r="O832">
        <v>2.2269999999999999</v>
      </c>
    </row>
    <row r="833" spans="2:15" x14ac:dyDescent="0.25">
      <c r="B833" t="s">
        <v>1348</v>
      </c>
      <c r="C833" t="s">
        <v>140</v>
      </c>
      <c r="D833">
        <v>22</v>
      </c>
      <c r="E833">
        <v>60.000999999999998</v>
      </c>
      <c r="F833">
        <v>0.01</v>
      </c>
      <c r="G833" t="s">
        <v>24</v>
      </c>
      <c r="H833" t="s">
        <v>23</v>
      </c>
      <c r="I833">
        <v>4.4999999999999998E-2</v>
      </c>
      <c r="J833">
        <v>1.0000100000000001</v>
      </c>
      <c r="K833" t="s">
        <v>21</v>
      </c>
      <c r="L833">
        <v>15</v>
      </c>
      <c r="M833">
        <v>2.2999999999999998</v>
      </c>
      <c r="N833">
        <v>-4.6149999999999993</v>
      </c>
      <c r="O833">
        <v>2.2202999999999999</v>
      </c>
    </row>
    <row r="834" spans="2:15" x14ac:dyDescent="0.25">
      <c r="B834" t="s">
        <v>1349</v>
      </c>
      <c r="C834" t="s">
        <v>140</v>
      </c>
      <c r="D834">
        <v>22</v>
      </c>
      <c r="E834">
        <v>60.000999999999998</v>
      </c>
      <c r="F834">
        <v>0.1</v>
      </c>
      <c r="G834" t="s">
        <v>24</v>
      </c>
      <c r="H834" t="s">
        <v>23</v>
      </c>
      <c r="I834">
        <v>4.4999999999999998E-2</v>
      </c>
      <c r="J834">
        <v>1.0000100000000001</v>
      </c>
      <c r="K834" t="s">
        <v>21</v>
      </c>
      <c r="L834">
        <v>25.632000000000001</v>
      </c>
      <c r="M834">
        <v>2.1227999999999998</v>
      </c>
      <c r="N834">
        <v>32.900999999999996</v>
      </c>
      <c r="O834">
        <v>1.7903</v>
      </c>
    </row>
    <row r="835" spans="2:15" x14ac:dyDescent="0.25">
      <c r="B835" t="s">
        <v>1350</v>
      </c>
      <c r="C835" t="s">
        <v>140</v>
      </c>
      <c r="D835">
        <v>22</v>
      </c>
      <c r="E835">
        <v>60.000999999999998</v>
      </c>
      <c r="F835">
        <v>1</v>
      </c>
      <c r="G835" t="s">
        <v>24</v>
      </c>
      <c r="H835" t="s">
        <v>23</v>
      </c>
      <c r="I835">
        <v>4.4999999999999998E-2</v>
      </c>
      <c r="J835">
        <v>1.0000100000000001</v>
      </c>
      <c r="K835" t="s">
        <v>21</v>
      </c>
      <c r="L835">
        <v>574.48</v>
      </c>
      <c r="M835">
        <v>0.32468000000000002</v>
      </c>
      <c r="N835">
        <v>574.48</v>
      </c>
      <c r="O835">
        <v>0.32379999999999998</v>
      </c>
    </row>
    <row r="836" spans="2:15" x14ac:dyDescent="0.25">
      <c r="B836" t="s">
        <v>1351</v>
      </c>
      <c r="C836" t="s">
        <v>140</v>
      </c>
      <c r="D836">
        <v>22</v>
      </c>
      <c r="E836">
        <v>60.000999999999998</v>
      </c>
      <c r="F836">
        <v>10</v>
      </c>
      <c r="G836" t="s">
        <v>24</v>
      </c>
      <c r="H836" t="s">
        <v>23</v>
      </c>
      <c r="I836">
        <v>4.4999999999999998E-2</v>
      </c>
      <c r="J836">
        <v>1.0000100000000001</v>
      </c>
      <c r="K836" t="s">
        <v>21</v>
      </c>
      <c r="L836">
        <v>5799.4000000000005</v>
      </c>
      <c r="M836">
        <v>3.3173000000000001E-2</v>
      </c>
      <c r="N836">
        <v>5799.4000000000005</v>
      </c>
      <c r="O836">
        <v>3.2808999999999998E-2</v>
      </c>
    </row>
    <row r="837" spans="2:15" x14ac:dyDescent="0.25">
      <c r="B837" t="s">
        <v>1060</v>
      </c>
      <c r="C837" t="s">
        <v>140</v>
      </c>
      <c r="D837">
        <v>22</v>
      </c>
      <c r="E837">
        <v>60.000999999999998</v>
      </c>
      <c r="F837">
        <v>1E-3</v>
      </c>
      <c r="G837" t="s">
        <v>24</v>
      </c>
      <c r="H837" t="s">
        <v>23</v>
      </c>
      <c r="I837">
        <v>1</v>
      </c>
      <c r="J837">
        <v>5.01</v>
      </c>
      <c r="K837" t="s">
        <v>21</v>
      </c>
      <c r="L837">
        <v>2.3000000000000003</v>
      </c>
      <c r="M837">
        <v>7.6</v>
      </c>
      <c r="N837">
        <v>2.2214999999999998</v>
      </c>
      <c r="O837">
        <v>7.5885999999999996</v>
      </c>
    </row>
    <row r="838" spans="2:15" x14ac:dyDescent="0.25">
      <c r="B838" t="s">
        <v>1061</v>
      </c>
      <c r="C838" t="s">
        <v>140</v>
      </c>
      <c r="D838">
        <v>22</v>
      </c>
      <c r="E838">
        <v>60.000999999999998</v>
      </c>
      <c r="F838">
        <v>0.01</v>
      </c>
      <c r="G838" t="s">
        <v>24</v>
      </c>
      <c r="H838" t="s">
        <v>23</v>
      </c>
      <c r="I838">
        <v>1</v>
      </c>
      <c r="J838">
        <v>5.01</v>
      </c>
      <c r="K838" t="s">
        <v>21</v>
      </c>
      <c r="L838">
        <v>2.3482000000000003</v>
      </c>
      <c r="M838">
        <v>7.5869</v>
      </c>
      <c r="N838">
        <v>2.3433000000000002</v>
      </c>
      <c r="O838">
        <v>7.5869</v>
      </c>
    </row>
    <row r="839" spans="2:15" x14ac:dyDescent="0.25">
      <c r="B839" t="s">
        <v>1062</v>
      </c>
      <c r="C839" t="s">
        <v>140</v>
      </c>
      <c r="D839">
        <v>22</v>
      </c>
      <c r="E839">
        <v>60.000999999999998</v>
      </c>
      <c r="F839">
        <v>0.1</v>
      </c>
      <c r="G839" t="s">
        <v>24</v>
      </c>
      <c r="H839" t="s">
        <v>23</v>
      </c>
      <c r="I839">
        <v>1</v>
      </c>
      <c r="J839">
        <v>5.01</v>
      </c>
      <c r="K839" t="s">
        <v>21</v>
      </c>
      <c r="L839">
        <v>14.11</v>
      </c>
      <c r="M839">
        <v>7.4272999999999998</v>
      </c>
      <c r="N839">
        <v>14.090999999999999</v>
      </c>
      <c r="O839">
        <v>7.4272999999999998</v>
      </c>
    </row>
    <row r="840" spans="2:15" x14ac:dyDescent="0.25">
      <c r="B840" t="s">
        <v>1063</v>
      </c>
      <c r="C840" t="s">
        <v>140</v>
      </c>
      <c r="D840">
        <v>22</v>
      </c>
      <c r="E840">
        <v>60.000999999999998</v>
      </c>
      <c r="F840">
        <v>1</v>
      </c>
      <c r="G840" t="s">
        <v>24</v>
      </c>
      <c r="H840" t="s">
        <v>23</v>
      </c>
      <c r="I840">
        <v>1</v>
      </c>
      <c r="J840">
        <v>5.01</v>
      </c>
      <c r="K840" t="s">
        <v>21</v>
      </c>
      <c r="L840">
        <v>526.04999999999995</v>
      </c>
      <c r="M840">
        <v>3.5184000000000002</v>
      </c>
      <c r="N840">
        <v>526.04999999999995</v>
      </c>
      <c r="O840">
        <v>3.5177999999999998</v>
      </c>
    </row>
    <row r="841" spans="2:15" x14ac:dyDescent="0.25">
      <c r="B841" t="s">
        <v>1064</v>
      </c>
      <c r="C841" t="s">
        <v>140</v>
      </c>
      <c r="D841">
        <v>22</v>
      </c>
      <c r="E841">
        <v>60.000999999999998</v>
      </c>
      <c r="F841">
        <v>10</v>
      </c>
      <c r="G841" t="s">
        <v>24</v>
      </c>
      <c r="H841" t="s">
        <v>23</v>
      </c>
      <c r="I841">
        <v>1</v>
      </c>
      <c r="J841">
        <v>5.01</v>
      </c>
      <c r="K841" t="s">
        <v>21</v>
      </c>
      <c r="L841">
        <v>5793.5</v>
      </c>
      <c r="M841">
        <v>0.40619</v>
      </c>
      <c r="N841">
        <v>5793.5</v>
      </c>
      <c r="O841">
        <v>0.40583000000000002</v>
      </c>
    </row>
    <row r="842" spans="2:15" x14ac:dyDescent="0.25">
      <c r="B842" t="s">
        <v>1065</v>
      </c>
      <c r="C842" t="s">
        <v>140</v>
      </c>
      <c r="D842">
        <v>22</v>
      </c>
      <c r="E842">
        <v>60.000999999999998</v>
      </c>
      <c r="F842">
        <v>1E-3</v>
      </c>
      <c r="G842" t="s">
        <v>24</v>
      </c>
      <c r="H842" t="s">
        <v>23</v>
      </c>
      <c r="I842">
        <v>5</v>
      </c>
      <c r="J842">
        <v>10</v>
      </c>
      <c r="K842" t="s">
        <v>21</v>
      </c>
      <c r="L842">
        <v>52</v>
      </c>
      <c r="M842">
        <v>30</v>
      </c>
      <c r="N842">
        <v>34.529000000000003</v>
      </c>
      <c r="O842">
        <v>30.459</v>
      </c>
    </row>
    <row r="843" spans="2:15" x14ac:dyDescent="0.25">
      <c r="B843" t="s">
        <v>1066</v>
      </c>
      <c r="C843" t="s">
        <v>140</v>
      </c>
      <c r="D843">
        <v>22</v>
      </c>
      <c r="E843">
        <v>60.000999999999998</v>
      </c>
      <c r="F843">
        <v>0.01</v>
      </c>
      <c r="G843" t="s">
        <v>24</v>
      </c>
      <c r="H843" t="s">
        <v>23</v>
      </c>
      <c r="I843">
        <v>5</v>
      </c>
      <c r="J843">
        <v>10</v>
      </c>
      <c r="K843" t="s">
        <v>21</v>
      </c>
      <c r="L843">
        <v>52</v>
      </c>
      <c r="M843">
        <v>30.457999999999998</v>
      </c>
      <c r="N843">
        <v>34.544999999999995</v>
      </c>
      <c r="O843">
        <v>30.459</v>
      </c>
    </row>
    <row r="844" spans="2:15" x14ac:dyDescent="0.25">
      <c r="B844" t="s">
        <v>1067</v>
      </c>
      <c r="C844" t="s">
        <v>140</v>
      </c>
      <c r="D844">
        <v>22</v>
      </c>
      <c r="E844">
        <v>60.000999999999998</v>
      </c>
      <c r="F844">
        <v>0.1</v>
      </c>
      <c r="G844" t="s">
        <v>24</v>
      </c>
      <c r="H844" t="s">
        <v>23</v>
      </c>
      <c r="I844">
        <v>5</v>
      </c>
      <c r="J844">
        <v>10</v>
      </c>
      <c r="K844" t="s">
        <v>21</v>
      </c>
      <c r="L844">
        <v>52</v>
      </c>
      <c r="M844">
        <v>30.419</v>
      </c>
      <c r="N844">
        <v>37.46</v>
      </c>
      <c r="O844">
        <v>30.419</v>
      </c>
    </row>
    <row r="845" spans="2:15" x14ac:dyDescent="0.25">
      <c r="B845" t="s">
        <v>1068</v>
      </c>
      <c r="C845" t="s">
        <v>140</v>
      </c>
      <c r="D845">
        <v>22</v>
      </c>
      <c r="E845">
        <v>60.000999999999998</v>
      </c>
      <c r="F845">
        <v>1</v>
      </c>
      <c r="G845" t="s">
        <v>24</v>
      </c>
      <c r="H845" t="s">
        <v>23</v>
      </c>
      <c r="I845">
        <v>5</v>
      </c>
      <c r="J845">
        <v>10</v>
      </c>
      <c r="K845" t="s">
        <v>21</v>
      </c>
      <c r="L845">
        <v>304.90999999999997</v>
      </c>
      <c r="M845">
        <v>27.254999999999999</v>
      </c>
      <c r="N845">
        <v>304.83999999999997</v>
      </c>
      <c r="O845">
        <v>27.254999999999999</v>
      </c>
    </row>
    <row r="846" spans="2:15" x14ac:dyDescent="0.25">
      <c r="B846" t="s">
        <v>1069</v>
      </c>
      <c r="C846" t="s">
        <v>140</v>
      </c>
      <c r="D846">
        <v>22</v>
      </c>
      <c r="E846">
        <v>60.000999999999998</v>
      </c>
      <c r="F846">
        <v>10</v>
      </c>
      <c r="G846" t="s">
        <v>24</v>
      </c>
      <c r="H846" t="s">
        <v>23</v>
      </c>
      <c r="I846">
        <v>5</v>
      </c>
      <c r="J846">
        <v>10</v>
      </c>
      <c r="K846" t="s">
        <v>21</v>
      </c>
      <c r="L846">
        <v>5698.4000000000005</v>
      </c>
      <c r="M846">
        <v>6.4999000000000002</v>
      </c>
      <c r="N846">
        <v>5698.4000000000005</v>
      </c>
      <c r="O846">
        <v>6.4988999999999999</v>
      </c>
    </row>
    <row r="847" spans="2:15" x14ac:dyDescent="0.25">
      <c r="B847" t="s">
        <v>2326</v>
      </c>
      <c r="C847" t="s">
        <v>140</v>
      </c>
      <c r="D847">
        <v>22</v>
      </c>
      <c r="E847">
        <v>60.000999999999998</v>
      </c>
      <c r="F847">
        <v>1E-3</v>
      </c>
      <c r="G847" t="s">
        <v>24</v>
      </c>
      <c r="H847" t="s">
        <v>23</v>
      </c>
      <c r="I847">
        <v>10</v>
      </c>
      <c r="J847">
        <v>10.01</v>
      </c>
      <c r="K847" t="s">
        <v>21</v>
      </c>
      <c r="L847">
        <v>52</v>
      </c>
      <c r="M847">
        <v>30</v>
      </c>
      <c r="N847">
        <v>34.529000000000003</v>
      </c>
      <c r="O847">
        <v>30.459</v>
      </c>
    </row>
    <row r="848" spans="2:15" x14ac:dyDescent="0.25">
      <c r="B848" t="s">
        <v>2327</v>
      </c>
      <c r="C848" t="s">
        <v>140</v>
      </c>
      <c r="D848">
        <v>22</v>
      </c>
      <c r="E848">
        <v>60.000999999999998</v>
      </c>
      <c r="F848">
        <v>0.01</v>
      </c>
      <c r="G848" t="s">
        <v>24</v>
      </c>
      <c r="H848" t="s">
        <v>23</v>
      </c>
      <c r="I848">
        <v>10</v>
      </c>
      <c r="J848">
        <v>10.01</v>
      </c>
      <c r="K848" t="s">
        <v>21</v>
      </c>
      <c r="L848">
        <v>52</v>
      </c>
      <c r="M848">
        <v>30.457999999999998</v>
      </c>
      <c r="N848">
        <v>34.544999999999995</v>
      </c>
      <c r="O848">
        <v>30.459</v>
      </c>
    </row>
    <row r="849" spans="2:15" x14ac:dyDescent="0.25">
      <c r="B849" t="s">
        <v>2328</v>
      </c>
      <c r="C849" t="s">
        <v>140</v>
      </c>
      <c r="D849">
        <v>22</v>
      </c>
      <c r="E849">
        <v>60.000999999999998</v>
      </c>
      <c r="F849">
        <v>0.1</v>
      </c>
      <c r="G849" t="s">
        <v>24</v>
      </c>
      <c r="H849" t="s">
        <v>23</v>
      </c>
      <c r="I849">
        <v>10</v>
      </c>
      <c r="J849">
        <v>10.01</v>
      </c>
      <c r="K849" t="s">
        <v>21</v>
      </c>
      <c r="L849">
        <v>52</v>
      </c>
      <c r="M849">
        <v>30.419</v>
      </c>
      <c r="N849">
        <v>37.46</v>
      </c>
      <c r="O849">
        <v>30.419</v>
      </c>
    </row>
    <row r="850" spans="2:15" x14ac:dyDescent="0.25">
      <c r="B850" t="s">
        <v>2329</v>
      </c>
      <c r="C850" t="s">
        <v>140</v>
      </c>
      <c r="D850">
        <v>22</v>
      </c>
      <c r="E850">
        <v>60.000999999999998</v>
      </c>
      <c r="F850">
        <v>1</v>
      </c>
      <c r="G850" t="s">
        <v>24</v>
      </c>
      <c r="H850" t="s">
        <v>23</v>
      </c>
      <c r="I850">
        <v>10</v>
      </c>
      <c r="J850">
        <v>10.01</v>
      </c>
      <c r="K850" t="s">
        <v>21</v>
      </c>
      <c r="L850">
        <v>304.90999999999997</v>
      </c>
      <c r="M850">
        <v>27.254999999999999</v>
      </c>
      <c r="N850">
        <v>304.83999999999997</v>
      </c>
      <c r="O850">
        <v>27.254999999999999</v>
      </c>
    </row>
    <row r="851" spans="2:15" x14ac:dyDescent="0.25">
      <c r="B851" t="s">
        <v>2330</v>
      </c>
      <c r="C851" t="s">
        <v>140</v>
      </c>
      <c r="D851">
        <v>22</v>
      </c>
      <c r="E851">
        <v>60.000999999999998</v>
      </c>
      <c r="F851">
        <v>10</v>
      </c>
      <c r="G851" t="s">
        <v>24</v>
      </c>
      <c r="H851" t="s">
        <v>23</v>
      </c>
      <c r="I851">
        <v>10</v>
      </c>
      <c r="J851">
        <v>10.01</v>
      </c>
      <c r="K851" t="s">
        <v>21</v>
      </c>
      <c r="L851">
        <v>5698.4000000000005</v>
      </c>
      <c r="M851">
        <v>6.4999000000000002</v>
      </c>
      <c r="N851">
        <v>5698.4000000000005</v>
      </c>
      <c r="O851">
        <v>6.4988999999999999</v>
      </c>
    </row>
    <row r="852" spans="2:15" x14ac:dyDescent="0.25">
      <c r="B852" t="s">
        <v>1070</v>
      </c>
      <c r="C852" t="s">
        <v>140</v>
      </c>
      <c r="D852">
        <v>60</v>
      </c>
      <c r="E852">
        <v>220.01</v>
      </c>
      <c r="F852">
        <v>0.01</v>
      </c>
      <c r="G852" t="s">
        <v>24</v>
      </c>
      <c r="H852" t="s">
        <v>23</v>
      </c>
      <c r="I852">
        <v>4.4999999999999998E-2</v>
      </c>
      <c r="J852">
        <v>0.10001</v>
      </c>
      <c r="K852" t="s">
        <v>21</v>
      </c>
      <c r="L852">
        <v>24</v>
      </c>
      <c r="M852">
        <v>2.1</v>
      </c>
      <c r="N852">
        <v>23.533999999999999</v>
      </c>
      <c r="O852">
        <v>2.0874999999999999</v>
      </c>
    </row>
    <row r="853" spans="2:15" x14ac:dyDescent="0.25">
      <c r="B853" t="s">
        <v>1071</v>
      </c>
      <c r="C853" t="s">
        <v>140</v>
      </c>
      <c r="D853">
        <v>60</v>
      </c>
      <c r="E853">
        <v>220.01</v>
      </c>
      <c r="F853">
        <v>0.1</v>
      </c>
      <c r="G853" t="s">
        <v>24</v>
      </c>
      <c r="H853" t="s">
        <v>23</v>
      </c>
      <c r="I853">
        <v>4.4999999999999998E-2</v>
      </c>
      <c r="J853">
        <v>0.10001</v>
      </c>
      <c r="K853" t="s">
        <v>21</v>
      </c>
      <c r="L853">
        <v>37.146000000000001</v>
      </c>
      <c r="M853">
        <v>2.0415000000000001</v>
      </c>
      <c r="N853">
        <v>37.092999999999996</v>
      </c>
      <c r="O853">
        <v>2.0415000000000001</v>
      </c>
    </row>
    <row r="854" spans="2:15" x14ac:dyDescent="0.25">
      <c r="B854" t="s">
        <v>1072</v>
      </c>
      <c r="C854" t="s">
        <v>140</v>
      </c>
      <c r="D854">
        <v>60</v>
      </c>
      <c r="E854">
        <v>220.01</v>
      </c>
      <c r="F854">
        <v>1</v>
      </c>
      <c r="G854" t="s">
        <v>24</v>
      </c>
      <c r="H854" t="s">
        <v>23</v>
      </c>
      <c r="I854">
        <v>4.4999999999999998E-2</v>
      </c>
      <c r="J854">
        <v>0.10001</v>
      </c>
      <c r="K854" t="s">
        <v>21</v>
      </c>
      <c r="L854">
        <v>540.31999999999994</v>
      </c>
      <c r="M854">
        <v>0.97470999999999997</v>
      </c>
      <c r="N854">
        <v>540.29999999999995</v>
      </c>
      <c r="O854">
        <v>0.97416999999999998</v>
      </c>
    </row>
    <row r="855" spans="2:15" x14ac:dyDescent="0.25">
      <c r="B855" t="s">
        <v>1073</v>
      </c>
      <c r="C855" t="s">
        <v>140</v>
      </c>
      <c r="D855">
        <v>60</v>
      </c>
      <c r="E855">
        <v>220.01</v>
      </c>
      <c r="F855">
        <v>10</v>
      </c>
      <c r="G855" t="s">
        <v>24</v>
      </c>
      <c r="H855" t="s">
        <v>23</v>
      </c>
      <c r="I855">
        <v>4.4999999999999998E-2</v>
      </c>
      <c r="J855">
        <v>0.10001</v>
      </c>
      <c r="K855" t="s">
        <v>21</v>
      </c>
      <c r="L855">
        <v>5795.1</v>
      </c>
      <c r="M855">
        <v>0.11376</v>
      </c>
      <c r="N855">
        <v>5795.1</v>
      </c>
      <c r="O855">
        <v>0.11344</v>
      </c>
    </row>
    <row r="856" spans="2:15" x14ac:dyDescent="0.25">
      <c r="B856" t="s">
        <v>1074</v>
      </c>
      <c r="C856" t="s">
        <v>140</v>
      </c>
      <c r="D856">
        <v>60</v>
      </c>
      <c r="E856">
        <v>220.01</v>
      </c>
      <c r="F856">
        <v>100</v>
      </c>
      <c r="G856" t="s">
        <v>24</v>
      </c>
      <c r="H856" t="s">
        <v>23</v>
      </c>
      <c r="I856">
        <v>4.4999999999999998E-2</v>
      </c>
      <c r="J856">
        <v>0.10001</v>
      </c>
      <c r="K856" t="s">
        <v>21</v>
      </c>
      <c r="L856">
        <v>58000</v>
      </c>
      <c r="M856">
        <v>1.1493E-2</v>
      </c>
      <c r="N856">
        <v>58000</v>
      </c>
      <c r="O856">
        <v>1.1365E-2</v>
      </c>
    </row>
    <row r="857" spans="2:15" x14ac:dyDescent="0.25">
      <c r="B857" t="s">
        <v>1352</v>
      </c>
      <c r="C857" t="s">
        <v>140</v>
      </c>
      <c r="D857">
        <v>60</v>
      </c>
      <c r="E857">
        <v>220.01</v>
      </c>
      <c r="F857">
        <v>0.01</v>
      </c>
      <c r="G857" t="s">
        <v>24</v>
      </c>
      <c r="H857" t="s">
        <v>23</v>
      </c>
      <c r="I857">
        <v>0.1</v>
      </c>
      <c r="J857">
        <v>1.0000100000000001</v>
      </c>
      <c r="K857" t="s">
        <v>21</v>
      </c>
      <c r="L857">
        <v>30</v>
      </c>
      <c r="M857">
        <v>2.2999999999999998</v>
      </c>
      <c r="N857">
        <v>29.364000000000001</v>
      </c>
      <c r="O857">
        <v>2.2879</v>
      </c>
    </row>
    <row r="858" spans="2:15" x14ac:dyDescent="0.25">
      <c r="B858" t="s">
        <v>1353</v>
      </c>
      <c r="C858" t="s">
        <v>140</v>
      </c>
      <c r="D858">
        <v>60</v>
      </c>
      <c r="E858">
        <v>220.01</v>
      </c>
      <c r="F858">
        <v>0.1</v>
      </c>
      <c r="G858" t="s">
        <v>24</v>
      </c>
      <c r="H858" t="s">
        <v>23</v>
      </c>
      <c r="I858">
        <v>0.1</v>
      </c>
      <c r="J858">
        <v>1.0000100000000001</v>
      </c>
      <c r="K858" t="s">
        <v>21</v>
      </c>
      <c r="L858">
        <v>41.543999999999997</v>
      </c>
      <c r="M858">
        <v>2.2475000000000001</v>
      </c>
      <c r="N858">
        <v>41.546999999999997</v>
      </c>
      <c r="O858">
        <v>2.2467000000000001</v>
      </c>
    </row>
    <row r="859" spans="2:15" x14ac:dyDescent="0.25">
      <c r="B859" t="s">
        <v>1354</v>
      </c>
      <c r="C859" t="s">
        <v>140</v>
      </c>
      <c r="D859">
        <v>60</v>
      </c>
      <c r="E859">
        <v>220.01</v>
      </c>
      <c r="F859">
        <v>1</v>
      </c>
      <c r="G859" t="s">
        <v>24</v>
      </c>
      <c r="H859" t="s">
        <v>23</v>
      </c>
      <c r="I859">
        <v>0.1</v>
      </c>
      <c r="J859">
        <v>1.0000100000000001</v>
      </c>
      <c r="K859" t="s">
        <v>21</v>
      </c>
      <c r="L859">
        <v>534.45000000000005</v>
      </c>
      <c r="M859">
        <v>1.1508</v>
      </c>
      <c r="N859">
        <v>534.41999999999996</v>
      </c>
      <c r="O859">
        <v>1.1503000000000001</v>
      </c>
    </row>
    <row r="860" spans="2:15" x14ac:dyDescent="0.25">
      <c r="B860" t="s">
        <v>1355</v>
      </c>
      <c r="C860" t="s">
        <v>140</v>
      </c>
      <c r="D860">
        <v>60</v>
      </c>
      <c r="E860">
        <v>220.01</v>
      </c>
      <c r="F860">
        <v>10</v>
      </c>
      <c r="G860" t="s">
        <v>24</v>
      </c>
      <c r="H860" t="s">
        <v>23</v>
      </c>
      <c r="I860">
        <v>0.1</v>
      </c>
      <c r="J860">
        <v>1.0000100000000001</v>
      </c>
      <c r="K860" t="s">
        <v>21</v>
      </c>
      <c r="L860">
        <v>5794.1</v>
      </c>
      <c r="M860">
        <v>0.13793</v>
      </c>
      <c r="N860">
        <v>5794.1</v>
      </c>
      <c r="O860">
        <v>0.13761000000000001</v>
      </c>
    </row>
    <row r="861" spans="2:15" x14ac:dyDescent="0.25">
      <c r="B861" t="s">
        <v>1356</v>
      </c>
      <c r="C861" t="s">
        <v>140</v>
      </c>
      <c r="D861">
        <v>60</v>
      </c>
      <c r="E861">
        <v>220.01</v>
      </c>
      <c r="F861">
        <v>100</v>
      </c>
      <c r="G861" t="s">
        <v>24</v>
      </c>
      <c r="H861" t="s">
        <v>23</v>
      </c>
      <c r="I861">
        <v>0.1</v>
      </c>
      <c r="J861">
        <v>1.0000100000000001</v>
      </c>
      <c r="K861" t="s">
        <v>21</v>
      </c>
      <c r="L861">
        <v>58000</v>
      </c>
      <c r="M861">
        <v>1.392E-2</v>
      </c>
      <c r="N861">
        <v>58000</v>
      </c>
      <c r="O861">
        <v>1.3793E-2</v>
      </c>
    </row>
    <row r="862" spans="2:15" x14ac:dyDescent="0.25">
      <c r="B862" t="s">
        <v>1075</v>
      </c>
      <c r="C862" t="s">
        <v>140</v>
      </c>
      <c r="D862">
        <v>60</v>
      </c>
      <c r="E862">
        <v>220.01</v>
      </c>
      <c r="F862">
        <v>0.01</v>
      </c>
      <c r="G862" t="s">
        <v>24</v>
      </c>
      <c r="H862" t="s">
        <v>23</v>
      </c>
      <c r="I862">
        <v>1</v>
      </c>
      <c r="J862">
        <v>5</v>
      </c>
      <c r="K862" t="s">
        <v>21</v>
      </c>
      <c r="L862">
        <v>47</v>
      </c>
      <c r="M862">
        <v>35</v>
      </c>
      <c r="N862">
        <v>46.103000000000002</v>
      </c>
      <c r="O862">
        <v>34.698999999999998</v>
      </c>
    </row>
    <row r="863" spans="2:15" x14ac:dyDescent="0.25">
      <c r="B863" t="s">
        <v>1076</v>
      </c>
      <c r="C863" t="s">
        <v>140</v>
      </c>
      <c r="D863">
        <v>60</v>
      </c>
      <c r="E863">
        <v>220.01</v>
      </c>
      <c r="F863">
        <v>0.1</v>
      </c>
      <c r="G863" t="s">
        <v>24</v>
      </c>
      <c r="H863" t="s">
        <v>23</v>
      </c>
      <c r="I863">
        <v>1</v>
      </c>
      <c r="J863">
        <v>5</v>
      </c>
      <c r="K863" t="s">
        <v>21</v>
      </c>
      <c r="L863">
        <v>47</v>
      </c>
      <c r="M863">
        <v>35</v>
      </c>
      <c r="N863">
        <v>47.146000000000001</v>
      </c>
      <c r="O863">
        <v>34.695</v>
      </c>
    </row>
    <row r="864" spans="2:15" x14ac:dyDescent="0.25">
      <c r="B864" t="s">
        <v>1077</v>
      </c>
      <c r="C864" t="s">
        <v>140</v>
      </c>
      <c r="D864">
        <v>60</v>
      </c>
      <c r="E864">
        <v>220.01</v>
      </c>
      <c r="F864">
        <v>1</v>
      </c>
      <c r="G864" t="s">
        <v>24</v>
      </c>
      <c r="H864" t="s">
        <v>23</v>
      </c>
      <c r="I864">
        <v>1</v>
      </c>
      <c r="J864">
        <v>5</v>
      </c>
      <c r="K864" t="s">
        <v>21</v>
      </c>
      <c r="L864">
        <v>127.73</v>
      </c>
      <c r="M864">
        <v>34.633000000000003</v>
      </c>
      <c r="N864">
        <v>144.69999999999999</v>
      </c>
      <c r="O864">
        <v>34.35</v>
      </c>
    </row>
    <row r="865" spans="2:15" x14ac:dyDescent="0.25">
      <c r="B865" t="s">
        <v>1078</v>
      </c>
      <c r="C865" t="s">
        <v>140</v>
      </c>
      <c r="D865">
        <v>60</v>
      </c>
      <c r="E865">
        <v>220.01</v>
      </c>
      <c r="F865">
        <v>10</v>
      </c>
      <c r="G865" t="s">
        <v>24</v>
      </c>
      <c r="H865" t="s">
        <v>23</v>
      </c>
      <c r="I865">
        <v>1</v>
      </c>
      <c r="J865">
        <v>5</v>
      </c>
      <c r="K865" t="s">
        <v>21</v>
      </c>
      <c r="L865">
        <v>4885.9000000000005</v>
      </c>
      <c r="M865">
        <v>21.536999999999999</v>
      </c>
      <c r="N865">
        <v>4885.9000000000005</v>
      </c>
      <c r="O865">
        <v>21.536999999999999</v>
      </c>
    </row>
    <row r="866" spans="2:15" x14ac:dyDescent="0.25">
      <c r="B866" t="s">
        <v>1079</v>
      </c>
      <c r="C866" t="s">
        <v>140</v>
      </c>
      <c r="D866">
        <v>60</v>
      </c>
      <c r="E866">
        <v>220.01</v>
      </c>
      <c r="F866">
        <v>100</v>
      </c>
      <c r="G866" t="s">
        <v>24</v>
      </c>
      <c r="H866" t="s">
        <v>23</v>
      </c>
      <c r="I866">
        <v>1</v>
      </c>
      <c r="J866">
        <v>5</v>
      </c>
      <c r="K866" t="s">
        <v>21</v>
      </c>
      <c r="L866">
        <v>57864</v>
      </c>
      <c r="M866">
        <v>2.9205000000000001</v>
      </c>
      <c r="N866">
        <v>57864</v>
      </c>
      <c r="O866">
        <v>2.9201000000000001</v>
      </c>
    </row>
    <row r="867" spans="2:15" x14ac:dyDescent="0.25">
      <c r="B867" t="s">
        <v>2331</v>
      </c>
      <c r="C867" t="s">
        <v>140</v>
      </c>
      <c r="D867">
        <v>60</v>
      </c>
      <c r="E867">
        <v>220.01</v>
      </c>
      <c r="F867">
        <v>0.01</v>
      </c>
      <c r="G867" t="s">
        <v>24</v>
      </c>
      <c r="H867" t="s">
        <v>23</v>
      </c>
      <c r="I867">
        <v>5</v>
      </c>
      <c r="J867">
        <v>5.01</v>
      </c>
      <c r="K867" t="s">
        <v>21</v>
      </c>
      <c r="L867">
        <v>47</v>
      </c>
      <c r="M867">
        <v>35</v>
      </c>
      <c r="N867">
        <v>46.103000000000002</v>
      </c>
      <c r="O867">
        <v>34.698999999999998</v>
      </c>
    </row>
    <row r="868" spans="2:15" x14ac:dyDescent="0.25">
      <c r="B868" t="s">
        <v>2332</v>
      </c>
      <c r="C868" t="s">
        <v>140</v>
      </c>
      <c r="D868">
        <v>60</v>
      </c>
      <c r="E868">
        <v>220.01</v>
      </c>
      <c r="F868">
        <v>0.1</v>
      </c>
      <c r="G868" t="s">
        <v>24</v>
      </c>
      <c r="H868" t="s">
        <v>23</v>
      </c>
      <c r="I868">
        <v>5</v>
      </c>
      <c r="J868">
        <v>5.01</v>
      </c>
      <c r="K868" t="s">
        <v>21</v>
      </c>
      <c r="L868">
        <v>47</v>
      </c>
      <c r="M868">
        <v>35</v>
      </c>
      <c r="N868">
        <v>47.146000000000001</v>
      </c>
      <c r="O868">
        <v>34.695</v>
      </c>
    </row>
    <row r="869" spans="2:15" x14ac:dyDescent="0.25">
      <c r="B869" t="s">
        <v>2333</v>
      </c>
      <c r="C869" t="s">
        <v>140</v>
      </c>
      <c r="D869">
        <v>60</v>
      </c>
      <c r="E869">
        <v>220.01</v>
      </c>
      <c r="F869">
        <v>1</v>
      </c>
      <c r="G869" t="s">
        <v>24</v>
      </c>
      <c r="H869" t="s">
        <v>23</v>
      </c>
      <c r="I869">
        <v>5</v>
      </c>
      <c r="J869">
        <v>5.01</v>
      </c>
      <c r="K869" t="s">
        <v>21</v>
      </c>
      <c r="L869">
        <v>127.73</v>
      </c>
      <c r="M869">
        <v>34.633000000000003</v>
      </c>
      <c r="N869">
        <v>144.69999999999999</v>
      </c>
      <c r="O869">
        <v>34.35</v>
      </c>
    </row>
    <row r="870" spans="2:15" x14ac:dyDescent="0.25">
      <c r="B870" t="s">
        <v>2334</v>
      </c>
      <c r="C870" t="s">
        <v>140</v>
      </c>
      <c r="D870">
        <v>60</v>
      </c>
      <c r="E870">
        <v>220.01</v>
      </c>
      <c r="F870">
        <v>10</v>
      </c>
      <c r="G870" t="s">
        <v>24</v>
      </c>
      <c r="H870" t="s">
        <v>23</v>
      </c>
      <c r="I870">
        <v>5</v>
      </c>
      <c r="J870">
        <v>5.01</v>
      </c>
      <c r="K870" t="s">
        <v>21</v>
      </c>
      <c r="L870">
        <v>4885.9000000000005</v>
      </c>
      <c r="M870">
        <v>21.536999999999999</v>
      </c>
      <c r="N870">
        <v>4885.9000000000005</v>
      </c>
      <c r="O870">
        <v>21.536999999999999</v>
      </c>
    </row>
    <row r="871" spans="2:15" x14ac:dyDescent="0.25">
      <c r="B871" t="s">
        <v>2335</v>
      </c>
      <c r="C871" t="s">
        <v>140</v>
      </c>
      <c r="D871">
        <v>60</v>
      </c>
      <c r="E871">
        <v>220.01</v>
      </c>
      <c r="F871">
        <v>100</v>
      </c>
      <c r="G871" t="s">
        <v>24</v>
      </c>
      <c r="H871" t="s">
        <v>23</v>
      </c>
      <c r="I871">
        <v>5</v>
      </c>
      <c r="J871">
        <v>5.01</v>
      </c>
      <c r="K871" t="s">
        <v>21</v>
      </c>
      <c r="L871">
        <v>57864</v>
      </c>
      <c r="M871">
        <v>2.9205000000000001</v>
      </c>
      <c r="N871">
        <v>57864</v>
      </c>
      <c r="O871">
        <v>2.9201000000000001</v>
      </c>
    </row>
    <row r="872" spans="2:15" x14ac:dyDescent="0.25">
      <c r="B872" t="s">
        <v>1357</v>
      </c>
      <c r="C872" t="s">
        <v>140</v>
      </c>
      <c r="D872">
        <v>220</v>
      </c>
      <c r="E872">
        <v>410.01</v>
      </c>
      <c r="F872">
        <v>0.01</v>
      </c>
      <c r="G872" t="s">
        <v>24</v>
      </c>
      <c r="H872" t="s">
        <v>23</v>
      </c>
      <c r="I872">
        <v>4.4999999999999998E-2</v>
      </c>
      <c r="J872">
        <v>0.10001</v>
      </c>
      <c r="K872" t="s">
        <v>21</v>
      </c>
      <c r="L872">
        <v>84</v>
      </c>
      <c r="M872">
        <v>2.4</v>
      </c>
      <c r="N872">
        <v>76.977999999999994</v>
      </c>
      <c r="O872">
        <v>2.4161000000000001</v>
      </c>
    </row>
    <row r="873" spans="2:15" x14ac:dyDescent="0.25">
      <c r="B873" t="s">
        <v>1358</v>
      </c>
      <c r="C873" t="s">
        <v>140</v>
      </c>
      <c r="D873">
        <v>220</v>
      </c>
      <c r="E873">
        <v>410.01</v>
      </c>
      <c r="F873">
        <v>0.1</v>
      </c>
      <c r="G873" t="s">
        <v>24</v>
      </c>
      <c r="H873" t="s">
        <v>23</v>
      </c>
      <c r="I873">
        <v>4.4999999999999998E-2</v>
      </c>
      <c r="J873">
        <v>0.10001</v>
      </c>
      <c r="K873" t="s">
        <v>21</v>
      </c>
      <c r="L873">
        <v>84</v>
      </c>
      <c r="M873">
        <v>2.4068999999999998</v>
      </c>
      <c r="N873">
        <v>81.076999999999998</v>
      </c>
      <c r="O873">
        <v>2.4098999999999999</v>
      </c>
    </row>
    <row r="874" spans="2:15" x14ac:dyDescent="0.25">
      <c r="B874" t="s">
        <v>1359</v>
      </c>
      <c r="C874" t="s">
        <v>140</v>
      </c>
      <c r="D874">
        <v>220</v>
      </c>
      <c r="E874">
        <v>410.01</v>
      </c>
      <c r="F874">
        <v>1</v>
      </c>
      <c r="G874" t="s">
        <v>24</v>
      </c>
      <c r="H874" t="s">
        <v>23</v>
      </c>
      <c r="I874">
        <v>4.4999999999999998E-2</v>
      </c>
      <c r="J874">
        <v>0.10001</v>
      </c>
      <c r="K874" t="s">
        <v>21</v>
      </c>
      <c r="L874">
        <v>407.38</v>
      </c>
      <c r="M874">
        <v>1.9712000000000001</v>
      </c>
      <c r="N874">
        <v>407.21</v>
      </c>
      <c r="O874">
        <v>1.9701</v>
      </c>
    </row>
    <row r="875" spans="2:15" x14ac:dyDescent="0.25">
      <c r="B875" t="s">
        <v>1360</v>
      </c>
      <c r="C875" t="s">
        <v>140</v>
      </c>
      <c r="D875">
        <v>220</v>
      </c>
      <c r="E875">
        <v>410.01</v>
      </c>
      <c r="F875">
        <v>10</v>
      </c>
      <c r="G875" t="s">
        <v>24</v>
      </c>
      <c r="H875" t="s">
        <v>23</v>
      </c>
      <c r="I875">
        <v>4.4999999999999998E-2</v>
      </c>
      <c r="J875">
        <v>0.10001</v>
      </c>
      <c r="K875" t="s">
        <v>21</v>
      </c>
      <c r="L875">
        <v>5755.8</v>
      </c>
      <c r="M875">
        <v>0.34672999999999998</v>
      </c>
      <c r="N875">
        <v>5755.9000000000005</v>
      </c>
      <c r="O875">
        <v>0.34526000000000001</v>
      </c>
    </row>
    <row r="876" spans="2:15" x14ac:dyDescent="0.25">
      <c r="B876" t="s">
        <v>1361</v>
      </c>
      <c r="C876" t="s">
        <v>140</v>
      </c>
      <c r="D876">
        <v>220</v>
      </c>
      <c r="E876">
        <v>410.01</v>
      </c>
      <c r="F876">
        <v>100</v>
      </c>
      <c r="G876" t="s">
        <v>24</v>
      </c>
      <c r="H876" t="s">
        <v>23</v>
      </c>
      <c r="I876">
        <v>4.4999999999999998E-2</v>
      </c>
      <c r="J876">
        <v>0.10001</v>
      </c>
      <c r="K876" t="s">
        <v>21</v>
      </c>
      <c r="L876">
        <v>57996</v>
      </c>
      <c r="M876">
        <v>3.551E-2</v>
      </c>
      <c r="N876">
        <v>57996</v>
      </c>
      <c r="O876">
        <v>3.4907000000000001E-2</v>
      </c>
    </row>
    <row r="877" spans="2:15" x14ac:dyDescent="0.25">
      <c r="B877" t="s">
        <v>1362</v>
      </c>
      <c r="C877" t="s">
        <v>140</v>
      </c>
      <c r="D877">
        <v>220</v>
      </c>
      <c r="E877">
        <v>410.01</v>
      </c>
      <c r="F877">
        <v>0.01</v>
      </c>
      <c r="G877" t="s">
        <v>24</v>
      </c>
      <c r="H877" t="s">
        <v>23</v>
      </c>
      <c r="I877">
        <v>0.1</v>
      </c>
      <c r="J877">
        <v>1.0000100000000001</v>
      </c>
      <c r="K877" t="s">
        <v>21</v>
      </c>
      <c r="L877">
        <v>98</v>
      </c>
      <c r="M877">
        <v>2.6</v>
      </c>
      <c r="N877">
        <v>84.28</v>
      </c>
      <c r="O877">
        <v>2.6326000000000001</v>
      </c>
    </row>
    <row r="878" spans="2:15" x14ac:dyDescent="0.25">
      <c r="B878" t="s">
        <v>1363</v>
      </c>
      <c r="C878" t="s">
        <v>140</v>
      </c>
      <c r="D878">
        <v>220</v>
      </c>
      <c r="E878">
        <v>410.01</v>
      </c>
      <c r="F878">
        <v>0.1</v>
      </c>
      <c r="G878" t="s">
        <v>24</v>
      </c>
      <c r="H878" t="s">
        <v>23</v>
      </c>
      <c r="I878">
        <v>0.1</v>
      </c>
      <c r="J878">
        <v>1.0000100000000001</v>
      </c>
      <c r="K878" t="s">
        <v>21</v>
      </c>
      <c r="L878">
        <v>98</v>
      </c>
      <c r="M878">
        <v>2.6065</v>
      </c>
      <c r="N878">
        <v>88.046000000000006</v>
      </c>
      <c r="O878">
        <v>2.6269</v>
      </c>
    </row>
    <row r="879" spans="2:15" x14ac:dyDescent="0.25">
      <c r="B879" t="s">
        <v>1364</v>
      </c>
      <c r="C879" t="s">
        <v>140</v>
      </c>
      <c r="D879">
        <v>220</v>
      </c>
      <c r="E879">
        <v>410.01</v>
      </c>
      <c r="F879">
        <v>1</v>
      </c>
      <c r="G879" t="s">
        <v>24</v>
      </c>
      <c r="H879" t="s">
        <v>23</v>
      </c>
      <c r="I879">
        <v>0.1</v>
      </c>
      <c r="J879">
        <v>1.0000100000000001</v>
      </c>
      <c r="K879" t="s">
        <v>21</v>
      </c>
      <c r="L879">
        <v>396.27</v>
      </c>
      <c r="M879">
        <v>2.2061000000000002</v>
      </c>
      <c r="N879">
        <v>396.12</v>
      </c>
      <c r="O879">
        <v>2.2050000000000001</v>
      </c>
    </row>
    <row r="880" spans="2:15" x14ac:dyDescent="0.25">
      <c r="B880" t="s">
        <v>1365</v>
      </c>
      <c r="C880" t="s">
        <v>140</v>
      </c>
      <c r="D880">
        <v>220</v>
      </c>
      <c r="E880">
        <v>410.01</v>
      </c>
      <c r="F880">
        <v>10</v>
      </c>
      <c r="G880" t="s">
        <v>24</v>
      </c>
      <c r="H880" t="s">
        <v>23</v>
      </c>
      <c r="I880">
        <v>0.1</v>
      </c>
      <c r="J880">
        <v>1.0000100000000001</v>
      </c>
      <c r="K880" t="s">
        <v>21</v>
      </c>
      <c r="L880">
        <v>5747.7000000000007</v>
      </c>
      <c r="M880">
        <v>0.41071000000000002</v>
      </c>
      <c r="N880">
        <v>5747.8</v>
      </c>
      <c r="O880">
        <v>0.40925</v>
      </c>
    </row>
    <row r="881" spans="2:15" x14ac:dyDescent="0.25">
      <c r="B881" t="s">
        <v>1366</v>
      </c>
      <c r="C881" t="s">
        <v>140</v>
      </c>
      <c r="D881">
        <v>220</v>
      </c>
      <c r="E881">
        <v>410.01</v>
      </c>
      <c r="F881">
        <v>100</v>
      </c>
      <c r="G881" t="s">
        <v>24</v>
      </c>
      <c r="H881" t="s">
        <v>23</v>
      </c>
      <c r="I881">
        <v>0.1</v>
      </c>
      <c r="J881">
        <v>1.0000100000000001</v>
      </c>
      <c r="K881" t="s">
        <v>21</v>
      </c>
      <c r="L881">
        <v>57995</v>
      </c>
      <c r="M881">
        <v>4.2063000000000003E-2</v>
      </c>
      <c r="N881">
        <v>57995</v>
      </c>
      <c r="O881">
        <v>4.1459999999999997E-2</v>
      </c>
    </row>
    <row r="882" spans="2:15" x14ac:dyDescent="0.25">
      <c r="B882" t="s">
        <v>1080</v>
      </c>
      <c r="C882" t="s">
        <v>140</v>
      </c>
      <c r="D882">
        <v>220</v>
      </c>
      <c r="E882">
        <v>410.01</v>
      </c>
      <c r="F882">
        <v>0.01</v>
      </c>
      <c r="G882" t="s">
        <v>24</v>
      </c>
      <c r="H882" t="s">
        <v>23</v>
      </c>
      <c r="I882">
        <v>1</v>
      </c>
      <c r="J882">
        <v>5</v>
      </c>
      <c r="K882" t="s">
        <v>21</v>
      </c>
      <c r="L882">
        <v>120</v>
      </c>
      <c r="M882">
        <v>35</v>
      </c>
      <c r="N882">
        <v>115.22</v>
      </c>
      <c r="O882">
        <v>34.698999999999998</v>
      </c>
    </row>
    <row r="883" spans="2:15" x14ac:dyDescent="0.25">
      <c r="B883" t="s">
        <v>1081</v>
      </c>
      <c r="C883" t="s">
        <v>140</v>
      </c>
      <c r="D883">
        <v>220</v>
      </c>
      <c r="E883">
        <v>410.01</v>
      </c>
      <c r="F883">
        <v>0.1</v>
      </c>
      <c r="G883" t="s">
        <v>24</v>
      </c>
      <c r="H883" t="s">
        <v>23</v>
      </c>
      <c r="I883">
        <v>1</v>
      </c>
      <c r="J883">
        <v>5</v>
      </c>
      <c r="K883" t="s">
        <v>21</v>
      </c>
      <c r="L883">
        <v>120</v>
      </c>
      <c r="M883">
        <v>35</v>
      </c>
      <c r="N883">
        <v>115.69000000000001</v>
      </c>
      <c r="O883">
        <v>34.698</v>
      </c>
    </row>
    <row r="884" spans="2:15" x14ac:dyDescent="0.25">
      <c r="B884" t="s">
        <v>1082</v>
      </c>
      <c r="C884" t="s">
        <v>140</v>
      </c>
      <c r="D884">
        <v>220</v>
      </c>
      <c r="E884">
        <v>410.01</v>
      </c>
      <c r="F884">
        <v>1</v>
      </c>
      <c r="G884" t="s">
        <v>24</v>
      </c>
      <c r="H884" t="s">
        <v>23</v>
      </c>
      <c r="I884">
        <v>1</v>
      </c>
      <c r="J884">
        <v>5</v>
      </c>
      <c r="K884" t="s">
        <v>21</v>
      </c>
      <c r="L884">
        <v>120</v>
      </c>
      <c r="M884">
        <v>35</v>
      </c>
      <c r="N884">
        <v>148.62</v>
      </c>
      <c r="O884">
        <v>34.646000000000001</v>
      </c>
    </row>
    <row r="885" spans="2:15" x14ac:dyDescent="0.25">
      <c r="B885" t="s">
        <v>1083</v>
      </c>
      <c r="C885" t="s">
        <v>140</v>
      </c>
      <c r="D885">
        <v>220</v>
      </c>
      <c r="E885">
        <v>410.01</v>
      </c>
      <c r="F885">
        <v>10</v>
      </c>
      <c r="G885" t="s">
        <v>24</v>
      </c>
      <c r="H885" t="s">
        <v>23</v>
      </c>
      <c r="I885">
        <v>1</v>
      </c>
      <c r="J885">
        <v>5</v>
      </c>
      <c r="K885" t="s">
        <v>21</v>
      </c>
      <c r="L885">
        <v>2974.4</v>
      </c>
      <c r="M885">
        <v>30.478999999999999</v>
      </c>
      <c r="N885">
        <v>2973.7999999999997</v>
      </c>
      <c r="O885">
        <v>30.478999999999999</v>
      </c>
    </row>
    <row r="886" spans="2:15" x14ac:dyDescent="0.25">
      <c r="B886" t="s">
        <v>1084</v>
      </c>
      <c r="C886" t="s">
        <v>140</v>
      </c>
      <c r="D886">
        <v>220</v>
      </c>
      <c r="E886">
        <v>410.01</v>
      </c>
      <c r="F886">
        <v>100</v>
      </c>
      <c r="G886" t="s">
        <v>24</v>
      </c>
      <c r="H886" t="s">
        <v>23</v>
      </c>
      <c r="I886">
        <v>1</v>
      </c>
      <c r="J886">
        <v>5</v>
      </c>
      <c r="K886" t="s">
        <v>21</v>
      </c>
      <c r="L886">
        <v>57090</v>
      </c>
      <c r="M886">
        <v>6.4831000000000003</v>
      </c>
      <c r="N886">
        <v>57090</v>
      </c>
      <c r="O886">
        <v>6.4816000000000003</v>
      </c>
    </row>
    <row r="887" spans="2:15" x14ac:dyDescent="0.25">
      <c r="B887" t="s">
        <v>2336</v>
      </c>
      <c r="C887" t="s">
        <v>140</v>
      </c>
      <c r="D887">
        <v>220</v>
      </c>
      <c r="E887">
        <v>410.01</v>
      </c>
      <c r="F887">
        <v>0.01</v>
      </c>
      <c r="G887" t="s">
        <v>24</v>
      </c>
      <c r="H887" t="s">
        <v>23</v>
      </c>
      <c r="I887">
        <v>5</v>
      </c>
      <c r="J887">
        <v>5.01</v>
      </c>
      <c r="K887" t="s">
        <v>21</v>
      </c>
      <c r="L887">
        <v>120</v>
      </c>
      <c r="M887">
        <v>35</v>
      </c>
      <c r="N887">
        <v>115.22</v>
      </c>
      <c r="O887">
        <v>34.698999999999998</v>
      </c>
    </row>
    <row r="888" spans="2:15" x14ac:dyDescent="0.25">
      <c r="B888" t="s">
        <v>2337</v>
      </c>
      <c r="C888" t="s">
        <v>140</v>
      </c>
      <c r="D888">
        <v>220</v>
      </c>
      <c r="E888">
        <v>410.01</v>
      </c>
      <c r="F888">
        <v>0.1</v>
      </c>
      <c r="G888" t="s">
        <v>24</v>
      </c>
      <c r="H888" t="s">
        <v>23</v>
      </c>
      <c r="I888">
        <v>5</v>
      </c>
      <c r="J888">
        <v>5.01</v>
      </c>
      <c r="K888" t="s">
        <v>21</v>
      </c>
      <c r="L888">
        <v>120</v>
      </c>
      <c r="M888">
        <v>35</v>
      </c>
      <c r="N888">
        <v>115.69000000000001</v>
      </c>
      <c r="O888">
        <v>34.698</v>
      </c>
    </row>
    <row r="889" spans="2:15" x14ac:dyDescent="0.25">
      <c r="B889" t="s">
        <v>2338</v>
      </c>
      <c r="C889" t="s">
        <v>140</v>
      </c>
      <c r="D889">
        <v>220</v>
      </c>
      <c r="E889">
        <v>410.01</v>
      </c>
      <c r="F889">
        <v>1</v>
      </c>
      <c r="G889" t="s">
        <v>24</v>
      </c>
      <c r="H889" t="s">
        <v>23</v>
      </c>
      <c r="I889">
        <v>5</v>
      </c>
      <c r="J889">
        <v>5.01</v>
      </c>
      <c r="K889" t="s">
        <v>21</v>
      </c>
      <c r="L889">
        <v>120</v>
      </c>
      <c r="M889">
        <v>35</v>
      </c>
      <c r="N889">
        <v>148.62</v>
      </c>
      <c r="O889">
        <v>34.646000000000001</v>
      </c>
    </row>
    <row r="890" spans="2:15" x14ac:dyDescent="0.25">
      <c r="B890" t="s">
        <v>2339</v>
      </c>
      <c r="C890" t="s">
        <v>140</v>
      </c>
      <c r="D890">
        <v>220</v>
      </c>
      <c r="E890">
        <v>410.01</v>
      </c>
      <c r="F890">
        <v>10</v>
      </c>
      <c r="G890" t="s">
        <v>24</v>
      </c>
      <c r="H890" t="s">
        <v>23</v>
      </c>
      <c r="I890">
        <v>5</v>
      </c>
      <c r="J890">
        <v>5.01</v>
      </c>
      <c r="K890" t="s">
        <v>21</v>
      </c>
      <c r="L890">
        <v>2974.4</v>
      </c>
      <c r="M890">
        <v>30.478999999999999</v>
      </c>
      <c r="N890">
        <v>2973.7999999999997</v>
      </c>
      <c r="O890">
        <v>30.478999999999999</v>
      </c>
    </row>
    <row r="891" spans="2:15" x14ac:dyDescent="0.25">
      <c r="B891" t="s">
        <v>2340</v>
      </c>
      <c r="C891" t="s">
        <v>140</v>
      </c>
      <c r="D891">
        <v>220</v>
      </c>
      <c r="E891">
        <v>410.01</v>
      </c>
      <c r="F891">
        <v>100</v>
      </c>
      <c r="G891" t="s">
        <v>24</v>
      </c>
      <c r="H891" t="s">
        <v>23</v>
      </c>
      <c r="I891">
        <v>5</v>
      </c>
      <c r="J891">
        <v>5.01</v>
      </c>
      <c r="K891" t="s">
        <v>21</v>
      </c>
      <c r="L891">
        <v>57090</v>
      </c>
      <c r="M891">
        <v>6.4831000000000003</v>
      </c>
      <c r="N891">
        <v>57090</v>
      </c>
      <c r="O891">
        <v>6.4816000000000003</v>
      </c>
    </row>
    <row r="892" spans="2:15" x14ac:dyDescent="0.25">
      <c r="B892" t="s">
        <v>1085</v>
      </c>
      <c r="C892" t="s">
        <v>141</v>
      </c>
      <c r="D892">
        <v>55</v>
      </c>
      <c r="E892">
        <v>150.01</v>
      </c>
      <c r="F892">
        <v>1E-3</v>
      </c>
      <c r="G892" t="s">
        <v>24</v>
      </c>
      <c r="H892" t="s">
        <v>23</v>
      </c>
      <c r="I892">
        <v>0.01</v>
      </c>
      <c r="J892">
        <v>4.4999999999999998E-2</v>
      </c>
      <c r="K892" t="s">
        <v>21</v>
      </c>
      <c r="L892">
        <v>22</v>
      </c>
      <c r="M892">
        <v>2.8</v>
      </c>
      <c r="N892">
        <v>4.2301000000000002</v>
      </c>
      <c r="O892">
        <v>2.8841000000000001</v>
      </c>
    </row>
    <row r="893" spans="2:15" x14ac:dyDescent="0.25">
      <c r="B893" t="s">
        <v>1086</v>
      </c>
      <c r="C893" t="s">
        <v>141</v>
      </c>
      <c r="D893">
        <v>55</v>
      </c>
      <c r="E893">
        <v>150.01</v>
      </c>
      <c r="F893">
        <v>0.01</v>
      </c>
      <c r="G893" t="s">
        <v>24</v>
      </c>
      <c r="H893" t="s">
        <v>23</v>
      </c>
      <c r="I893">
        <v>0.01</v>
      </c>
      <c r="J893">
        <v>4.4999999999999998E-2</v>
      </c>
      <c r="K893" t="s">
        <v>21</v>
      </c>
      <c r="L893">
        <v>22</v>
      </c>
      <c r="M893">
        <v>2.7673000000000001</v>
      </c>
      <c r="N893">
        <v>4.3732999999999995</v>
      </c>
      <c r="O893">
        <v>2.8834</v>
      </c>
    </row>
    <row r="894" spans="2:15" x14ac:dyDescent="0.25">
      <c r="B894" t="s">
        <v>1087</v>
      </c>
      <c r="C894" t="s">
        <v>141</v>
      </c>
      <c r="D894">
        <v>55</v>
      </c>
      <c r="E894">
        <v>150.01</v>
      </c>
      <c r="F894">
        <v>0.1</v>
      </c>
      <c r="G894" t="s">
        <v>24</v>
      </c>
      <c r="H894" t="s">
        <v>23</v>
      </c>
      <c r="I894">
        <v>0.01</v>
      </c>
      <c r="J894">
        <v>4.4999999999999998E-2</v>
      </c>
      <c r="K894" t="s">
        <v>21</v>
      </c>
      <c r="L894">
        <v>22</v>
      </c>
      <c r="M894">
        <v>2.8075999999999999</v>
      </c>
      <c r="N894">
        <v>17.829000000000001</v>
      </c>
      <c r="O894">
        <v>2.819</v>
      </c>
    </row>
    <row r="895" spans="2:15" x14ac:dyDescent="0.25">
      <c r="B895" t="s">
        <v>1088</v>
      </c>
      <c r="C895" t="s">
        <v>141</v>
      </c>
      <c r="D895">
        <v>55</v>
      </c>
      <c r="E895">
        <v>150.01</v>
      </c>
      <c r="F895">
        <v>1</v>
      </c>
      <c r="G895" t="s">
        <v>24</v>
      </c>
      <c r="H895" t="s">
        <v>23</v>
      </c>
      <c r="I895">
        <v>0.01</v>
      </c>
      <c r="J895">
        <v>4.4999999999999998E-2</v>
      </c>
      <c r="K895" t="s">
        <v>21</v>
      </c>
      <c r="L895">
        <v>530.85</v>
      </c>
      <c r="M895">
        <v>1.3025</v>
      </c>
      <c r="N895">
        <v>530.83000000000004</v>
      </c>
      <c r="O895">
        <v>1.3019000000000001</v>
      </c>
    </row>
    <row r="896" spans="2:15" x14ac:dyDescent="0.25">
      <c r="B896" t="s">
        <v>1089</v>
      </c>
      <c r="C896" t="s">
        <v>141</v>
      </c>
      <c r="D896">
        <v>55</v>
      </c>
      <c r="E896">
        <v>150.01</v>
      </c>
      <c r="F896">
        <v>10</v>
      </c>
      <c r="G896" t="s">
        <v>24</v>
      </c>
      <c r="H896" t="s">
        <v>23</v>
      </c>
      <c r="I896">
        <v>0.01</v>
      </c>
      <c r="J896">
        <v>4.4999999999999998E-2</v>
      </c>
      <c r="K896" t="s">
        <v>21</v>
      </c>
      <c r="L896">
        <v>5794.1</v>
      </c>
      <c r="M896">
        <v>0.14924000000000001</v>
      </c>
      <c r="N896">
        <v>5794.1</v>
      </c>
      <c r="O896">
        <v>0.14885999999999999</v>
      </c>
    </row>
    <row r="897" spans="2:15" x14ac:dyDescent="0.25">
      <c r="B897" t="s">
        <v>1090</v>
      </c>
      <c r="C897" t="s">
        <v>141</v>
      </c>
      <c r="D897">
        <v>55</v>
      </c>
      <c r="E897">
        <v>150.01</v>
      </c>
      <c r="F897">
        <v>100</v>
      </c>
      <c r="G897" t="s">
        <v>24</v>
      </c>
      <c r="H897" t="s">
        <v>23</v>
      </c>
      <c r="I897">
        <v>0.01</v>
      </c>
      <c r="J897">
        <v>4.4999999999999998E-2</v>
      </c>
      <c r="K897" t="s">
        <v>21</v>
      </c>
      <c r="L897">
        <v>58000</v>
      </c>
      <c r="M897">
        <v>1.506E-2</v>
      </c>
      <c r="N897">
        <v>57992</v>
      </c>
      <c r="O897">
        <v>1.491E-2</v>
      </c>
    </row>
    <row r="898" spans="2:15" x14ac:dyDescent="0.25">
      <c r="B898" t="s">
        <v>1367</v>
      </c>
      <c r="C898" t="s">
        <v>141</v>
      </c>
      <c r="D898">
        <v>55</v>
      </c>
      <c r="E898">
        <v>150.01</v>
      </c>
      <c r="F898">
        <v>1E-3</v>
      </c>
      <c r="G898" t="s">
        <v>24</v>
      </c>
      <c r="H898" t="s">
        <v>23</v>
      </c>
      <c r="I898">
        <v>4.4999999999999998E-2</v>
      </c>
      <c r="J898">
        <v>0.1</v>
      </c>
      <c r="K898" t="s">
        <v>21</v>
      </c>
      <c r="L898">
        <v>49</v>
      </c>
      <c r="M898">
        <v>2.6</v>
      </c>
      <c r="N898">
        <v>2.0611000000000002</v>
      </c>
      <c r="O898">
        <v>2.1158000000000001</v>
      </c>
    </row>
    <row r="899" spans="2:15" x14ac:dyDescent="0.25">
      <c r="B899" t="s">
        <v>1368</v>
      </c>
      <c r="C899" t="s">
        <v>141</v>
      </c>
      <c r="D899">
        <v>55</v>
      </c>
      <c r="E899">
        <v>150.01</v>
      </c>
      <c r="F899">
        <v>0.01</v>
      </c>
      <c r="G899" t="s">
        <v>24</v>
      </c>
      <c r="H899" t="s">
        <v>23</v>
      </c>
      <c r="I899">
        <v>4.4999999999999998E-2</v>
      </c>
      <c r="J899">
        <v>0.1</v>
      </c>
      <c r="K899" t="s">
        <v>21</v>
      </c>
      <c r="L899">
        <v>49</v>
      </c>
      <c r="M899">
        <v>2.6</v>
      </c>
      <c r="N899">
        <v>2.2593000000000001</v>
      </c>
      <c r="O899">
        <v>2.1147999999999998</v>
      </c>
    </row>
    <row r="900" spans="2:15" x14ac:dyDescent="0.25">
      <c r="B900" t="s">
        <v>1369</v>
      </c>
      <c r="C900" t="s">
        <v>141</v>
      </c>
      <c r="D900">
        <v>55</v>
      </c>
      <c r="E900">
        <v>150.01</v>
      </c>
      <c r="F900">
        <v>0.1</v>
      </c>
      <c r="G900" t="s">
        <v>24</v>
      </c>
      <c r="H900" t="s">
        <v>23</v>
      </c>
      <c r="I900">
        <v>4.4999999999999998E-2</v>
      </c>
      <c r="J900">
        <v>0.1</v>
      </c>
      <c r="K900" t="s">
        <v>21</v>
      </c>
      <c r="L900">
        <v>49</v>
      </c>
      <c r="M900">
        <v>2.6</v>
      </c>
      <c r="N900">
        <v>20.257000000000001</v>
      </c>
      <c r="O900">
        <v>2.0293000000000001</v>
      </c>
    </row>
    <row r="901" spans="2:15" x14ac:dyDescent="0.25">
      <c r="B901" t="s">
        <v>1370</v>
      </c>
      <c r="C901" t="s">
        <v>141</v>
      </c>
      <c r="D901">
        <v>55</v>
      </c>
      <c r="E901">
        <v>150.01</v>
      </c>
      <c r="F901">
        <v>1</v>
      </c>
      <c r="G901" t="s">
        <v>24</v>
      </c>
      <c r="H901" t="s">
        <v>23</v>
      </c>
      <c r="I901">
        <v>4.4999999999999998E-2</v>
      </c>
      <c r="J901">
        <v>0.1</v>
      </c>
      <c r="K901" t="s">
        <v>21</v>
      </c>
      <c r="L901">
        <v>551.36</v>
      </c>
      <c r="M901">
        <v>0.73945000000000005</v>
      </c>
      <c r="N901">
        <v>551.34</v>
      </c>
      <c r="O901">
        <v>0.73870000000000002</v>
      </c>
    </row>
    <row r="902" spans="2:15" x14ac:dyDescent="0.25">
      <c r="B902" t="s">
        <v>1371</v>
      </c>
      <c r="C902" t="s">
        <v>141</v>
      </c>
      <c r="D902">
        <v>55</v>
      </c>
      <c r="E902">
        <v>150.01</v>
      </c>
      <c r="F902">
        <v>10</v>
      </c>
      <c r="G902" t="s">
        <v>24</v>
      </c>
      <c r="H902" t="s">
        <v>23</v>
      </c>
      <c r="I902">
        <v>4.4999999999999998E-2</v>
      </c>
      <c r="J902">
        <v>0.1</v>
      </c>
      <c r="K902" t="s">
        <v>21</v>
      </c>
      <c r="L902">
        <v>5796.8</v>
      </c>
      <c r="M902">
        <v>8.0168000000000003E-2</v>
      </c>
      <c r="N902">
        <v>5796.8</v>
      </c>
      <c r="O902">
        <v>7.9794000000000004E-2</v>
      </c>
    </row>
    <row r="903" spans="2:15" x14ac:dyDescent="0.25">
      <c r="B903" t="s">
        <v>1372</v>
      </c>
      <c r="C903" t="s">
        <v>141</v>
      </c>
      <c r="D903">
        <v>55</v>
      </c>
      <c r="E903">
        <v>150.01</v>
      </c>
      <c r="F903">
        <v>100</v>
      </c>
      <c r="G903" t="s">
        <v>24</v>
      </c>
      <c r="H903" t="s">
        <v>23</v>
      </c>
      <c r="I903">
        <v>4.4999999999999998E-2</v>
      </c>
      <c r="J903">
        <v>0.1</v>
      </c>
      <c r="K903" t="s">
        <v>21</v>
      </c>
      <c r="L903">
        <v>58000</v>
      </c>
      <c r="M903">
        <v>8.1364000000000002E-3</v>
      </c>
      <c r="N903">
        <v>57996</v>
      </c>
      <c r="O903">
        <v>7.9862000000000006E-3</v>
      </c>
    </row>
    <row r="904" spans="2:15" x14ac:dyDescent="0.25">
      <c r="B904" t="s">
        <v>1373</v>
      </c>
      <c r="C904" t="s">
        <v>141</v>
      </c>
      <c r="D904">
        <v>55</v>
      </c>
      <c r="E904">
        <v>150.01</v>
      </c>
      <c r="F904">
        <v>1E-3</v>
      </c>
      <c r="G904" t="s">
        <v>24</v>
      </c>
      <c r="H904" t="s">
        <v>23</v>
      </c>
      <c r="I904">
        <v>0.1</v>
      </c>
      <c r="J904">
        <v>1</v>
      </c>
      <c r="K904" t="s">
        <v>21</v>
      </c>
      <c r="L904">
        <v>49</v>
      </c>
      <c r="M904">
        <v>2.6</v>
      </c>
      <c r="N904">
        <v>2.0611000000000002</v>
      </c>
      <c r="O904">
        <v>2.1158000000000001</v>
      </c>
    </row>
    <row r="905" spans="2:15" x14ac:dyDescent="0.25">
      <c r="B905" t="s">
        <v>1374</v>
      </c>
      <c r="C905" t="s">
        <v>141</v>
      </c>
      <c r="D905">
        <v>55</v>
      </c>
      <c r="E905">
        <v>150.01</v>
      </c>
      <c r="F905">
        <v>0.01</v>
      </c>
      <c r="G905" t="s">
        <v>24</v>
      </c>
      <c r="H905" t="s">
        <v>23</v>
      </c>
      <c r="I905">
        <v>0.1</v>
      </c>
      <c r="J905">
        <v>1</v>
      </c>
      <c r="K905" t="s">
        <v>21</v>
      </c>
      <c r="L905">
        <v>49</v>
      </c>
      <c r="M905">
        <v>2.6</v>
      </c>
      <c r="N905">
        <v>2.2593000000000001</v>
      </c>
      <c r="O905">
        <v>2.1147999999999998</v>
      </c>
    </row>
    <row r="906" spans="2:15" x14ac:dyDescent="0.25">
      <c r="B906" t="s">
        <v>1375</v>
      </c>
      <c r="C906" t="s">
        <v>141</v>
      </c>
      <c r="D906">
        <v>55</v>
      </c>
      <c r="E906">
        <v>150.01</v>
      </c>
      <c r="F906">
        <v>0.1</v>
      </c>
      <c r="G906" t="s">
        <v>24</v>
      </c>
      <c r="H906" t="s">
        <v>23</v>
      </c>
      <c r="I906">
        <v>0.1</v>
      </c>
      <c r="J906">
        <v>1</v>
      </c>
      <c r="K906" t="s">
        <v>21</v>
      </c>
      <c r="L906">
        <v>49</v>
      </c>
      <c r="M906">
        <v>2.6</v>
      </c>
      <c r="N906">
        <v>20.257000000000001</v>
      </c>
      <c r="O906">
        <v>2.0293000000000001</v>
      </c>
    </row>
    <row r="907" spans="2:15" x14ac:dyDescent="0.25">
      <c r="B907" t="s">
        <v>1376</v>
      </c>
      <c r="C907" t="s">
        <v>141</v>
      </c>
      <c r="D907">
        <v>55</v>
      </c>
      <c r="E907">
        <v>150.01</v>
      </c>
      <c r="F907">
        <v>1</v>
      </c>
      <c r="G907" t="s">
        <v>24</v>
      </c>
      <c r="H907" t="s">
        <v>23</v>
      </c>
      <c r="I907">
        <v>0.1</v>
      </c>
      <c r="J907">
        <v>1</v>
      </c>
      <c r="K907" t="s">
        <v>21</v>
      </c>
      <c r="L907">
        <v>551.36</v>
      </c>
      <c r="M907">
        <v>0.73945000000000005</v>
      </c>
      <c r="N907">
        <v>551.34</v>
      </c>
      <c r="O907">
        <v>0.73870000000000002</v>
      </c>
    </row>
    <row r="908" spans="2:15" x14ac:dyDescent="0.25">
      <c r="B908" t="s">
        <v>1377</v>
      </c>
      <c r="C908" t="s">
        <v>141</v>
      </c>
      <c r="D908">
        <v>55</v>
      </c>
      <c r="E908">
        <v>150.01</v>
      </c>
      <c r="F908">
        <v>10</v>
      </c>
      <c r="G908" t="s">
        <v>24</v>
      </c>
      <c r="H908" t="s">
        <v>23</v>
      </c>
      <c r="I908">
        <v>0.1</v>
      </c>
      <c r="J908">
        <v>1</v>
      </c>
      <c r="K908" t="s">
        <v>21</v>
      </c>
      <c r="L908">
        <v>5796.8</v>
      </c>
      <c r="M908">
        <v>8.0168000000000003E-2</v>
      </c>
      <c r="N908">
        <v>5796.8</v>
      </c>
      <c r="O908">
        <v>7.9794000000000004E-2</v>
      </c>
    </row>
    <row r="909" spans="2:15" x14ac:dyDescent="0.25">
      <c r="B909" t="s">
        <v>1378</v>
      </c>
      <c r="C909" t="s">
        <v>141</v>
      </c>
      <c r="D909">
        <v>55</v>
      </c>
      <c r="E909">
        <v>150.01</v>
      </c>
      <c r="F909">
        <v>100</v>
      </c>
      <c r="G909" t="s">
        <v>24</v>
      </c>
      <c r="H909" t="s">
        <v>23</v>
      </c>
      <c r="I909">
        <v>0.1</v>
      </c>
      <c r="J909">
        <v>1</v>
      </c>
      <c r="K909" t="s">
        <v>21</v>
      </c>
      <c r="L909">
        <v>58000</v>
      </c>
      <c r="M909">
        <v>8.1364000000000002E-3</v>
      </c>
      <c r="N909">
        <v>57996</v>
      </c>
      <c r="O909">
        <v>7.9862000000000006E-3</v>
      </c>
    </row>
    <row r="910" spans="2:15" x14ac:dyDescent="0.25">
      <c r="B910" t="s">
        <v>1091</v>
      </c>
      <c r="C910" t="s">
        <v>141</v>
      </c>
      <c r="D910">
        <v>55</v>
      </c>
      <c r="E910">
        <v>150.01</v>
      </c>
      <c r="F910">
        <v>1E-3</v>
      </c>
      <c r="G910" t="s">
        <v>24</v>
      </c>
      <c r="H910" t="s">
        <v>23</v>
      </c>
      <c r="I910">
        <v>1</v>
      </c>
      <c r="J910">
        <v>5.01</v>
      </c>
      <c r="K910" t="s">
        <v>21</v>
      </c>
      <c r="L910">
        <v>58</v>
      </c>
      <c r="M910">
        <v>7.2</v>
      </c>
      <c r="N910">
        <v>55.853000000000002</v>
      </c>
      <c r="O910">
        <v>7.2092999999999998</v>
      </c>
    </row>
    <row r="911" spans="2:15" x14ac:dyDescent="0.25">
      <c r="B911" t="s">
        <v>1092</v>
      </c>
      <c r="C911" t="s">
        <v>141</v>
      </c>
      <c r="D911">
        <v>55</v>
      </c>
      <c r="E911">
        <v>150.01</v>
      </c>
      <c r="F911">
        <v>0.01</v>
      </c>
      <c r="G911" t="s">
        <v>24</v>
      </c>
      <c r="H911" t="s">
        <v>23</v>
      </c>
      <c r="I911">
        <v>1</v>
      </c>
      <c r="J911">
        <v>5.01</v>
      </c>
      <c r="K911" t="s">
        <v>21</v>
      </c>
      <c r="L911">
        <v>58</v>
      </c>
      <c r="M911">
        <v>7.2089999999999996</v>
      </c>
      <c r="N911">
        <v>55.900999999999996</v>
      </c>
      <c r="O911">
        <v>7.2091000000000003</v>
      </c>
    </row>
    <row r="912" spans="2:15" x14ac:dyDescent="0.25">
      <c r="B912" t="s">
        <v>1093</v>
      </c>
      <c r="C912" t="s">
        <v>141</v>
      </c>
      <c r="D912">
        <v>55</v>
      </c>
      <c r="E912">
        <v>150.01</v>
      </c>
      <c r="F912">
        <v>0.1</v>
      </c>
      <c r="G912" t="s">
        <v>24</v>
      </c>
      <c r="H912" t="s">
        <v>23</v>
      </c>
      <c r="I912">
        <v>1</v>
      </c>
      <c r="J912">
        <v>5.01</v>
      </c>
      <c r="K912" t="s">
        <v>21</v>
      </c>
      <c r="L912">
        <v>60.896000000000001</v>
      </c>
      <c r="M912">
        <v>7.1858000000000004</v>
      </c>
      <c r="N912">
        <v>60.842999999999996</v>
      </c>
      <c r="O912">
        <v>7.1859000000000002</v>
      </c>
    </row>
    <row r="913" spans="2:15" x14ac:dyDescent="0.25">
      <c r="B913" t="s">
        <v>1094</v>
      </c>
      <c r="C913" t="s">
        <v>141</v>
      </c>
      <c r="D913">
        <v>55</v>
      </c>
      <c r="E913">
        <v>150.01</v>
      </c>
      <c r="F913">
        <v>1</v>
      </c>
      <c r="G913" t="s">
        <v>24</v>
      </c>
      <c r="H913" t="s">
        <v>23</v>
      </c>
      <c r="I913">
        <v>1</v>
      </c>
      <c r="J913">
        <v>5.01</v>
      </c>
      <c r="K913" t="s">
        <v>21</v>
      </c>
      <c r="L913">
        <v>422.40999999999997</v>
      </c>
      <c r="M913">
        <v>5.6955999999999998</v>
      </c>
      <c r="N913">
        <v>422.3</v>
      </c>
      <c r="O913">
        <v>5.6954000000000002</v>
      </c>
    </row>
    <row r="914" spans="2:15" x14ac:dyDescent="0.25">
      <c r="B914" t="s">
        <v>1095</v>
      </c>
      <c r="C914" t="s">
        <v>141</v>
      </c>
      <c r="D914">
        <v>55</v>
      </c>
      <c r="E914">
        <v>150.01</v>
      </c>
      <c r="F914">
        <v>10</v>
      </c>
      <c r="G914" t="s">
        <v>24</v>
      </c>
      <c r="H914" t="s">
        <v>23</v>
      </c>
      <c r="I914">
        <v>1</v>
      </c>
      <c r="J914">
        <v>5.01</v>
      </c>
      <c r="K914" t="s">
        <v>21</v>
      </c>
      <c r="L914">
        <v>5763.9000000000005</v>
      </c>
      <c r="M914">
        <v>0.97779000000000005</v>
      </c>
      <c r="N914">
        <v>5763.9000000000005</v>
      </c>
      <c r="O914">
        <v>0.97714999999999996</v>
      </c>
    </row>
    <row r="915" spans="2:15" x14ac:dyDescent="0.25">
      <c r="B915" t="s">
        <v>1096</v>
      </c>
      <c r="C915" t="s">
        <v>141</v>
      </c>
      <c r="D915">
        <v>55</v>
      </c>
      <c r="E915">
        <v>150.01</v>
      </c>
      <c r="F915">
        <v>100</v>
      </c>
      <c r="G915" t="s">
        <v>24</v>
      </c>
      <c r="H915" t="s">
        <v>23</v>
      </c>
      <c r="I915">
        <v>1</v>
      </c>
      <c r="J915">
        <v>5.01</v>
      </c>
      <c r="K915" t="s">
        <v>21</v>
      </c>
      <c r="L915">
        <v>57996</v>
      </c>
      <c r="M915">
        <v>9.9046999999999996E-2</v>
      </c>
      <c r="N915">
        <v>57948</v>
      </c>
      <c r="O915">
        <v>9.8782999999999996E-2</v>
      </c>
    </row>
    <row r="916" spans="2:15" x14ac:dyDescent="0.25">
      <c r="B916" t="s">
        <v>1097</v>
      </c>
      <c r="C916" t="s">
        <v>141</v>
      </c>
      <c r="D916">
        <v>55</v>
      </c>
      <c r="E916">
        <v>150.01</v>
      </c>
      <c r="F916">
        <v>1E-3</v>
      </c>
      <c r="G916" t="s">
        <v>24</v>
      </c>
      <c r="H916" t="s">
        <v>23</v>
      </c>
      <c r="I916">
        <v>5</v>
      </c>
      <c r="J916">
        <v>10</v>
      </c>
      <c r="K916" t="s">
        <v>21</v>
      </c>
      <c r="L916">
        <v>290</v>
      </c>
      <c r="M916">
        <v>29</v>
      </c>
      <c r="N916">
        <v>288.13</v>
      </c>
      <c r="O916">
        <v>28.936</v>
      </c>
    </row>
    <row r="917" spans="2:15" x14ac:dyDescent="0.25">
      <c r="B917" t="s">
        <v>1098</v>
      </c>
      <c r="C917" t="s">
        <v>141</v>
      </c>
      <c r="D917">
        <v>55</v>
      </c>
      <c r="E917">
        <v>150.01</v>
      </c>
      <c r="F917">
        <v>0.01</v>
      </c>
      <c r="G917" t="s">
        <v>24</v>
      </c>
      <c r="H917" t="s">
        <v>23</v>
      </c>
      <c r="I917">
        <v>5</v>
      </c>
      <c r="J917">
        <v>10</v>
      </c>
      <c r="K917" t="s">
        <v>21</v>
      </c>
      <c r="L917">
        <v>290</v>
      </c>
      <c r="M917">
        <v>28.936</v>
      </c>
      <c r="N917">
        <v>288.14</v>
      </c>
      <c r="O917">
        <v>28.936</v>
      </c>
    </row>
    <row r="918" spans="2:15" x14ac:dyDescent="0.25">
      <c r="B918" t="s">
        <v>1099</v>
      </c>
      <c r="C918" t="s">
        <v>141</v>
      </c>
      <c r="D918">
        <v>55</v>
      </c>
      <c r="E918">
        <v>150.01</v>
      </c>
      <c r="F918">
        <v>0.1</v>
      </c>
      <c r="G918" t="s">
        <v>24</v>
      </c>
      <c r="H918" t="s">
        <v>23</v>
      </c>
      <c r="I918">
        <v>5</v>
      </c>
      <c r="J918">
        <v>10</v>
      </c>
      <c r="K918" t="s">
        <v>21</v>
      </c>
      <c r="L918">
        <v>290</v>
      </c>
      <c r="M918">
        <v>28.931000000000001</v>
      </c>
      <c r="N918">
        <v>289.39999999999998</v>
      </c>
      <c r="O918">
        <v>28.93</v>
      </c>
    </row>
    <row r="919" spans="2:15" x14ac:dyDescent="0.25">
      <c r="B919" t="s">
        <v>1100</v>
      </c>
      <c r="C919" t="s">
        <v>141</v>
      </c>
      <c r="D919">
        <v>55</v>
      </c>
      <c r="E919">
        <v>150.01</v>
      </c>
      <c r="F919">
        <v>1</v>
      </c>
      <c r="G919" t="s">
        <v>24</v>
      </c>
      <c r="H919" t="s">
        <v>23</v>
      </c>
      <c r="I919">
        <v>5</v>
      </c>
      <c r="J919">
        <v>10</v>
      </c>
      <c r="K919" t="s">
        <v>21</v>
      </c>
      <c r="L919">
        <v>405.34</v>
      </c>
      <c r="M919">
        <v>28.398</v>
      </c>
      <c r="N919">
        <v>405.23</v>
      </c>
      <c r="O919">
        <v>28.396999999999998</v>
      </c>
    </row>
    <row r="920" spans="2:15" x14ac:dyDescent="0.25">
      <c r="B920" t="s">
        <v>1101</v>
      </c>
      <c r="C920" t="s">
        <v>141</v>
      </c>
      <c r="D920">
        <v>55</v>
      </c>
      <c r="E920">
        <v>150.01</v>
      </c>
      <c r="F920">
        <v>10</v>
      </c>
      <c r="G920" t="s">
        <v>24</v>
      </c>
      <c r="H920" t="s">
        <v>23</v>
      </c>
      <c r="I920">
        <v>5</v>
      </c>
      <c r="J920">
        <v>10</v>
      </c>
      <c r="K920" t="s">
        <v>21</v>
      </c>
      <c r="L920">
        <v>5330.6</v>
      </c>
      <c r="M920">
        <v>13.938000000000001</v>
      </c>
      <c r="N920">
        <v>5330.7000000000007</v>
      </c>
      <c r="O920">
        <v>13.932</v>
      </c>
    </row>
    <row r="921" spans="2:15" x14ac:dyDescent="0.25">
      <c r="B921" t="s">
        <v>1102</v>
      </c>
      <c r="C921" t="s">
        <v>141</v>
      </c>
      <c r="D921">
        <v>55</v>
      </c>
      <c r="E921">
        <v>150.01</v>
      </c>
      <c r="F921">
        <v>100</v>
      </c>
      <c r="G921" t="s">
        <v>24</v>
      </c>
      <c r="H921" t="s">
        <v>23</v>
      </c>
      <c r="I921">
        <v>5</v>
      </c>
      <c r="J921">
        <v>10</v>
      </c>
      <c r="K921" t="s">
        <v>21</v>
      </c>
      <c r="L921">
        <v>57941</v>
      </c>
      <c r="M921">
        <v>1.6236999999999999</v>
      </c>
      <c r="N921">
        <v>57264</v>
      </c>
      <c r="O921">
        <v>1.6205000000000001</v>
      </c>
    </row>
    <row r="922" spans="2:15" x14ac:dyDescent="0.25">
      <c r="B922" t="s">
        <v>2341</v>
      </c>
      <c r="C922" t="s">
        <v>141</v>
      </c>
      <c r="D922">
        <v>55</v>
      </c>
      <c r="E922">
        <v>150.01</v>
      </c>
      <c r="F922">
        <v>1E-3</v>
      </c>
      <c r="G922" t="s">
        <v>24</v>
      </c>
      <c r="H922" t="s">
        <v>23</v>
      </c>
      <c r="I922">
        <v>10</v>
      </c>
      <c r="J922">
        <v>10.01</v>
      </c>
      <c r="K922" t="s">
        <v>21</v>
      </c>
      <c r="L922">
        <v>290</v>
      </c>
      <c r="M922">
        <v>29</v>
      </c>
      <c r="N922">
        <v>288.13</v>
      </c>
      <c r="O922">
        <v>28.936</v>
      </c>
    </row>
    <row r="923" spans="2:15" x14ac:dyDescent="0.25">
      <c r="B923" t="s">
        <v>2342</v>
      </c>
      <c r="C923" t="s">
        <v>141</v>
      </c>
      <c r="D923">
        <v>55</v>
      </c>
      <c r="E923">
        <v>150.01</v>
      </c>
      <c r="F923">
        <v>0.01</v>
      </c>
      <c r="G923" t="s">
        <v>24</v>
      </c>
      <c r="H923" t="s">
        <v>23</v>
      </c>
      <c r="I923">
        <v>10</v>
      </c>
      <c r="J923">
        <v>10.01</v>
      </c>
      <c r="K923" t="s">
        <v>21</v>
      </c>
      <c r="L923">
        <v>290</v>
      </c>
      <c r="M923">
        <v>28.936</v>
      </c>
      <c r="N923">
        <v>288.14</v>
      </c>
      <c r="O923">
        <v>28.936</v>
      </c>
    </row>
    <row r="924" spans="2:15" x14ac:dyDescent="0.25">
      <c r="B924" t="s">
        <v>2343</v>
      </c>
      <c r="C924" t="s">
        <v>141</v>
      </c>
      <c r="D924">
        <v>55</v>
      </c>
      <c r="E924">
        <v>150.01</v>
      </c>
      <c r="F924">
        <v>0.1</v>
      </c>
      <c r="G924" t="s">
        <v>24</v>
      </c>
      <c r="H924" t="s">
        <v>23</v>
      </c>
      <c r="I924">
        <v>10</v>
      </c>
      <c r="J924">
        <v>10.01</v>
      </c>
      <c r="K924" t="s">
        <v>21</v>
      </c>
      <c r="L924">
        <v>290</v>
      </c>
      <c r="M924">
        <v>28.931000000000001</v>
      </c>
      <c r="N924">
        <v>289.39999999999998</v>
      </c>
      <c r="O924">
        <v>28.93</v>
      </c>
    </row>
    <row r="925" spans="2:15" x14ac:dyDescent="0.25">
      <c r="B925" t="s">
        <v>2344</v>
      </c>
      <c r="C925" t="s">
        <v>141</v>
      </c>
      <c r="D925">
        <v>55</v>
      </c>
      <c r="E925">
        <v>150.01</v>
      </c>
      <c r="F925">
        <v>1</v>
      </c>
      <c r="G925" t="s">
        <v>24</v>
      </c>
      <c r="H925" t="s">
        <v>23</v>
      </c>
      <c r="I925">
        <v>10</v>
      </c>
      <c r="J925">
        <v>10.01</v>
      </c>
      <c r="K925" t="s">
        <v>21</v>
      </c>
      <c r="L925">
        <v>405.34</v>
      </c>
      <c r="M925">
        <v>28.398</v>
      </c>
      <c r="N925">
        <v>405.23</v>
      </c>
      <c r="O925">
        <v>28.396999999999998</v>
      </c>
    </row>
    <row r="926" spans="2:15" x14ac:dyDescent="0.25">
      <c r="B926" t="s">
        <v>2345</v>
      </c>
      <c r="C926" t="s">
        <v>141</v>
      </c>
      <c r="D926">
        <v>55</v>
      </c>
      <c r="E926">
        <v>150.01</v>
      </c>
      <c r="F926">
        <v>10</v>
      </c>
      <c r="G926" t="s">
        <v>24</v>
      </c>
      <c r="H926" t="s">
        <v>23</v>
      </c>
      <c r="I926">
        <v>10</v>
      </c>
      <c r="J926">
        <v>10.01</v>
      </c>
      <c r="K926" t="s">
        <v>21</v>
      </c>
      <c r="L926">
        <v>5330.6</v>
      </c>
      <c r="M926">
        <v>13.938000000000001</v>
      </c>
      <c r="N926">
        <v>5330.7000000000007</v>
      </c>
      <c r="O926">
        <v>13.932</v>
      </c>
    </row>
    <row r="927" spans="2:15" x14ac:dyDescent="0.25">
      <c r="B927" t="s">
        <v>2346</v>
      </c>
      <c r="C927" t="s">
        <v>141</v>
      </c>
      <c r="D927">
        <v>55</v>
      </c>
      <c r="E927">
        <v>150.01</v>
      </c>
      <c r="F927">
        <v>100</v>
      </c>
      <c r="G927" t="s">
        <v>24</v>
      </c>
      <c r="H927" t="s">
        <v>23</v>
      </c>
      <c r="I927">
        <v>10</v>
      </c>
      <c r="J927">
        <v>10.01</v>
      </c>
      <c r="K927" t="s">
        <v>21</v>
      </c>
      <c r="L927">
        <v>57941</v>
      </c>
      <c r="M927">
        <v>1.6236999999999999</v>
      </c>
      <c r="N927">
        <v>57264</v>
      </c>
      <c r="O927">
        <v>1.6205000000000001</v>
      </c>
    </row>
    <row r="928" spans="2:15" x14ac:dyDescent="0.25">
      <c r="B928" t="s">
        <v>1379</v>
      </c>
      <c r="C928" t="s">
        <v>141</v>
      </c>
      <c r="D928">
        <v>150</v>
      </c>
      <c r="E928">
        <v>550.01</v>
      </c>
      <c r="F928">
        <v>0.01</v>
      </c>
      <c r="G928" t="s">
        <v>24</v>
      </c>
      <c r="H928" t="s">
        <v>23</v>
      </c>
      <c r="I928">
        <v>4.4999999999999998E-2</v>
      </c>
      <c r="J928">
        <v>0.10001</v>
      </c>
      <c r="K928" t="s">
        <v>21</v>
      </c>
      <c r="L928">
        <v>59</v>
      </c>
      <c r="M928">
        <v>2.1</v>
      </c>
      <c r="N928">
        <v>58.542000000000002</v>
      </c>
      <c r="O928">
        <v>2.0878999999999999</v>
      </c>
    </row>
    <row r="929" spans="2:15" x14ac:dyDescent="0.25">
      <c r="B929" t="s">
        <v>1380</v>
      </c>
      <c r="C929" t="s">
        <v>141</v>
      </c>
      <c r="D929">
        <v>150</v>
      </c>
      <c r="E929">
        <v>550.01</v>
      </c>
      <c r="F929">
        <v>0.1</v>
      </c>
      <c r="G929" t="s">
        <v>24</v>
      </c>
      <c r="H929" t="s">
        <v>23</v>
      </c>
      <c r="I929">
        <v>4.4999999999999998E-2</v>
      </c>
      <c r="J929">
        <v>0.10001</v>
      </c>
      <c r="K929" t="s">
        <v>21</v>
      </c>
      <c r="L929">
        <v>62.204999999999998</v>
      </c>
      <c r="M929">
        <v>2.0941999999999998</v>
      </c>
      <c r="N929">
        <v>64.156000000000006</v>
      </c>
      <c r="O929">
        <v>2.0802</v>
      </c>
    </row>
    <row r="930" spans="2:15" x14ac:dyDescent="0.25">
      <c r="B930" t="s">
        <v>1381</v>
      </c>
      <c r="C930" t="s">
        <v>141</v>
      </c>
      <c r="D930">
        <v>150</v>
      </c>
      <c r="E930">
        <v>550.01</v>
      </c>
      <c r="F930">
        <v>1</v>
      </c>
      <c r="G930" t="s">
        <v>24</v>
      </c>
      <c r="H930" t="s">
        <v>23</v>
      </c>
      <c r="I930">
        <v>4.4999999999999998E-2</v>
      </c>
      <c r="J930">
        <v>0.10001</v>
      </c>
      <c r="K930" t="s">
        <v>21</v>
      </c>
      <c r="L930">
        <v>445.36</v>
      </c>
      <c r="M930">
        <v>1.6256999999999999</v>
      </c>
      <c r="N930">
        <v>445.09999999999997</v>
      </c>
      <c r="O930">
        <v>1.6253</v>
      </c>
    </row>
    <row r="931" spans="2:15" x14ac:dyDescent="0.25">
      <c r="B931" t="s">
        <v>1382</v>
      </c>
      <c r="C931" t="s">
        <v>141</v>
      </c>
      <c r="D931">
        <v>150</v>
      </c>
      <c r="E931">
        <v>550.01</v>
      </c>
      <c r="F931">
        <v>10</v>
      </c>
      <c r="G931" t="s">
        <v>24</v>
      </c>
      <c r="H931" t="s">
        <v>23</v>
      </c>
      <c r="I931">
        <v>4.4999999999999998E-2</v>
      </c>
      <c r="J931">
        <v>0.10001</v>
      </c>
      <c r="K931" t="s">
        <v>21</v>
      </c>
      <c r="L931">
        <v>5769.8</v>
      </c>
      <c r="M931">
        <v>0.28151999999999999</v>
      </c>
      <c r="N931">
        <v>5769.8</v>
      </c>
      <c r="O931">
        <v>0.28083999999999998</v>
      </c>
    </row>
    <row r="932" spans="2:15" x14ac:dyDescent="0.25">
      <c r="B932" t="s">
        <v>1383</v>
      </c>
      <c r="C932" t="s">
        <v>141</v>
      </c>
      <c r="D932">
        <v>150</v>
      </c>
      <c r="E932">
        <v>550.01</v>
      </c>
      <c r="F932">
        <v>100</v>
      </c>
      <c r="G932" t="s">
        <v>24</v>
      </c>
      <c r="H932" t="s">
        <v>23</v>
      </c>
      <c r="I932">
        <v>4.4999999999999998E-2</v>
      </c>
      <c r="J932">
        <v>0.10001</v>
      </c>
      <c r="K932" t="s">
        <v>21</v>
      </c>
      <c r="L932">
        <v>57997</v>
      </c>
      <c r="M932">
        <v>2.869E-2</v>
      </c>
      <c r="N932">
        <v>57997</v>
      </c>
      <c r="O932">
        <v>2.8410999999999999E-2</v>
      </c>
    </row>
    <row r="933" spans="2:15" x14ac:dyDescent="0.25">
      <c r="B933" t="s">
        <v>1384</v>
      </c>
      <c r="C933" t="s">
        <v>141</v>
      </c>
      <c r="D933">
        <v>150</v>
      </c>
      <c r="E933">
        <v>550.01</v>
      </c>
      <c r="F933">
        <v>0.01</v>
      </c>
      <c r="G933" t="s">
        <v>24</v>
      </c>
      <c r="H933" t="s">
        <v>23</v>
      </c>
      <c r="I933">
        <v>0.1</v>
      </c>
      <c r="J933">
        <v>1.0000100000000001</v>
      </c>
      <c r="K933" t="s">
        <v>21</v>
      </c>
      <c r="L933">
        <v>74</v>
      </c>
      <c r="M933">
        <v>2.2999999999999998</v>
      </c>
      <c r="N933">
        <v>73.171000000000006</v>
      </c>
      <c r="O933">
        <v>2.2881999999999998</v>
      </c>
    </row>
    <row r="934" spans="2:15" x14ac:dyDescent="0.25">
      <c r="B934" t="s">
        <v>1385</v>
      </c>
      <c r="C934" t="s">
        <v>141</v>
      </c>
      <c r="D934">
        <v>150</v>
      </c>
      <c r="E934">
        <v>550.01</v>
      </c>
      <c r="F934">
        <v>0.1</v>
      </c>
      <c r="G934" t="s">
        <v>24</v>
      </c>
      <c r="H934" t="s">
        <v>23</v>
      </c>
      <c r="I934">
        <v>0.1</v>
      </c>
      <c r="J934">
        <v>1.0000100000000001</v>
      </c>
      <c r="K934" t="s">
        <v>21</v>
      </c>
      <c r="L934">
        <v>76.076000000000008</v>
      </c>
      <c r="M934">
        <v>2.2961999999999998</v>
      </c>
      <c r="N934">
        <v>78.162000000000006</v>
      </c>
      <c r="O934">
        <v>2.2814000000000001</v>
      </c>
    </row>
    <row r="935" spans="2:15" x14ac:dyDescent="0.25">
      <c r="B935" t="s">
        <v>1386</v>
      </c>
      <c r="C935" t="s">
        <v>141</v>
      </c>
      <c r="D935">
        <v>150</v>
      </c>
      <c r="E935">
        <v>550.01</v>
      </c>
      <c r="F935">
        <v>1</v>
      </c>
      <c r="G935" t="s">
        <v>24</v>
      </c>
      <c r="H935" t="s">
        <v>23</v>
      </c>
      <c r="I935">
        <v>0.1</v>
      </c>
      <c r="J935">
        <v>1.0000100000000001</v>
      </c>
      <c r="K935" t="s">
        <v>21</v>
      </c>
      <c r="L935">
        <v>437.31</v>
      </c>
      <c r="M935">
        <v>1.8466</v>
      </c>
      <c r="N935">
        <v>437.03</v>
      </c>
      <c r="O935">
        <v>1.8463000000000001</v>
      </c>
    </row>
    <row r="936" spans="2:15" x14ac:dyDescent="0.25">
      <c r="B936" t="s">
        <v>1387</v>
      </c>
      <c r="C936" t="s">
        <v>141</v>
      </c>
      <c r="D936">
        <v>150</v>
      </c>
      <c r="E936">
        <v>550.01</v>
      </c>
      <c r="F936">
        <v>10</v>
      </c>
      <c r="G936" t="s">
        <v>24</v>
      </c>
      <c r="H936" t="s">
        <v>23</v>
      </c>
      <c r="I936">
        <v>0.1</v>
      </c>
      <c r="J936">
        <v>1.0000100000000001</v>
      </c>
      <c r="K936" t="s">
        <v>21</v>
      </c>
      <c r="L936">
        <v>5764</v>
      </c>
      <c r="M936">
        <v>0.34064</v>
      </c>
      <c r="N936">
        <v>5763.9000000000005</v>
      </c>
      <c r="O936">
        <v>0.33996999999999999</v>
      </c>
    </row>
    <row r="937" spans="2:15" x14ac:dyDescent="0.25">
      <c r="B937" t="s">
        <v>1388</v>
      </c>
      <c r="C937" t="s">
        <v>141</v>
      </c>
      <c r="D937">
        <v>150</v>
      </c>
      <c r="E937">
        <v>550.01</v>
      </c>
      <c r="F937">
        <v>100</v>
      </c>
      <c r="G937" t="s">
        <v>24</v>
      </c>
      <c r="H937" t="s">
        <v>23</v>
      </c>
      <c r="I937">
        <v>0.1</v>
      </c>
      <c r="J937">
        <v>1.0000100000000001</v>
      </c>
      <c r="K937" t="s">
        <v>21</v>
      </c>
      <c r="L937">
        <v>57996</v>
      </c>
      <c r="M937">
        <v>3.4757999999999997E-2</v>
      </c>
      <c r="N937">
        <v>57996</v>
      </c>
      <c r="O937">
        <v>3.4478000000000002E-2</v>
      </c>
    </row>
    <row r="938" spans="2:15" x14ac:dyDescent="0.25">
      <c r="B938" t="s">
        <v>1103</v>
      </c>
      <c r="C938" t="s">
        <v>141</v>
      </c>
      <c r="D938">
        <v>150</v>
      </c>
      <c r="E938">
        <v>550.01</v>
      </c>
      <c r="F938">
        <v>0.01</v>
      </c>
      <c r="G938" t="s">
        <v>24</v>
      </c>
      <c r="H938" t="s">
        <v>23</v>
      </c>
      <c r="I938">
        <v>1</v>
      </c>
      <c r="J938">
        <v>5</v>
      </c>
      <c r="K938" t="s">
        <v>21</v>
      </c>
      <c r="L938">
        <v>120</v>
      </c>
      <c r="M938">
        <v>35</v>
      </c>
      <c r="N938">
        <v>115.24</v>
      </c>
      <c r="O938">
        <v>34.698999999999998</v>
      </c>
    </row>
    <row r="939" spans="2:15" x14ac:dyDescent="0.25">
      <c r="B939" t="s">
        <v>1104</v>
      </c>
      <c r="C939" t="s">
        <v>141</v>
      </c>
      <c r="D939">
        <v>150</v>
      </c>
      <c r="E939">
        <v>550.01</v>
      </c>
      <c r="F939">
        <v>0.1</v>
      </c>
      <c r="G939" t="s">
        <v>24</v>
      </c>
      <c r="H939" t="s">
        <v>23</v>
      </c>
      <c r="I939">
        <v>1</v>
      </c>
      <c r="J939">
        <v>5</v>
      </c>
      <c r="K939" t="s">
        <v>21</v>
      </c>
      <c r="L939">
        <v>120</v>
      </c>
      <c r="M939">
        <v>35</v>
      </c>
      <c r="N939">
        <v>115.76</v>
      </c>
      <c r="O939">
        <v>34.698</v>
      </c>
    </row>
    <row r="940" spans="2:15" x14ac:dyDescent="0.25">
      <c r="B940" t="s">
        <v>1105</v>
      </c>
      <c r="C940" t="s">
        <v>141</v>
      </c>
      <c r="D940">
        <v>150</v>
      </c>
      <c r="E940">
        <v>550.01</v>
      </c>
      <c r="F940">
        <v>1</v>
      </c>
      <c r="G940" t="s">
        <v>24</v>
      </c>
      <c r="H940" t="s">
        <v>23</v>
      </c>
      <c r="I940">
        <v>1</v>
      </c>
      <c r="J940">
        <v>5</v>
      </c>
      <c r="K940" t="s">
        <v>21</v>
      </c>
      <c r="L940">
        <v>120</v>
      </c>
      <c r="M940">
        <v>35</v>
      </c>
      <c r="N940">
        <v>155.32</v>
      </c>
      <c r="O940">
        <v>34.642000000000003</v>
      </c>
    </row>
    <row r="941" spans="2:15" x14ac:dyDescent="0.25">
      <c r="B941" t="s">
        <v>1106</v>
      </c>
      <c r="C941" t="s">
        <v>141</v>
      </c>
      <c r="D941">
        <v>150</v>
      </c>
      <c r="E941">
        <v>550.01</v>
      </c>
      <c r="F941">
        <v>10</v>
      </c>
      <c r="G941" t="s">
        <v>24</v>
      </c>
      <c r="H941" t="s">
        <v>23</v>
      </c>
      <c r="I941">
        <v>1</v>
      </c>
      <c r="J941">
        <v>5</v>
      </c>
      <c r="K941" t="s">
        <v>21</v>
      </c>
      <c r="L941">
        <v>3301.1</v>
      </c>
      <c r="M941">
        <v>30.465</v>
      </c>
      <c r="N941">
        <v>3300.7999999999997</v>
      </c>
      <c r="O941">
        <v>30.465</v>
      </c>
    </row>
    <row r="942" spans="2:15" x14ac:dyDescent="0.25">
      <c r="B942" t="s">
        <v>1107</v>
      </c>
      <c r="C942" t="s">
        <v>141</v>
      </c>
      <c r="D942">
        <v>150</v>
      </c>
      <c r="E942">
        <v>550.01</v>
      </c>
      <c r="F942">
        <v>100</v>
      </c>
      <c r="G942" t="s">
        <v>24</v>
      </c>
      <c r="H942" t="s">
        <v>23</v>
      </c>
      <c r="I942">
        <v>1</v>
      </c>
      <c r="J942">
        <v>5</v>
      </c>
      <c r="K942" t="s">
        <v>21</v>
      </c>
      <c r="L942">
        <v>57174</v>
      </c>
      <c r="M942">
        <v>7.1298000000000004</v>
      </c>
      <c r="N942">
        <v>57174</v>
      </c>
      <c r="O942">
        <v>7.1292999999999997</v>
      </c>
    </row>
    <row r="943" spans="2:15" x14ac:dyDescent="0.25">
      <c r="B943" t="s">
        <v>2347</v>
      </c>
      <c r="C943" t="s">
        <v>141</v>
      </c>
      <c r="D943">
        <v>150</v>
      </c>
      <c r="E943">
        <v>550.01</v>
      </c>
      <c r="F943">
        <v>0.01</v>
      </c>
      <c r="G943" t="s">
        <v>24</v>
      </c>
      <c r="H943" t="s">
        <v>23</v>
      </c>
      <c r="I943">
        <v>5</v>
      </c>
      <c r="J943">
        <v>5.01</v>
      </c>
      <c r="K943" t="s">
        <v>21</v>
      </c>
      <c r="L943">
        <v>120</v>
      </c>
      <c r="M943">
        <v>35</v>
      </c>
      <c r="N943">
        <v>115.24</v>
      </c>
      <c r="O943">
        <v>34.698999999999998</v>
      </c>
    </row>
    <row r="944" spans="2:15" x14ac:dyDescent="0.25">
      <c r="B944" t="s">
        <v>2348</v>
      </c>
      <c r="C944" t="s">
        <v>141</v>
      </c>
      <c r="D944">
        <v>150</v>
      </c>
      <c r="E944">
        <v>550.01</v>
      </c>
      <c r="F944">
        <v>0.1</v>
      </c>
      <c r="G944" t="s">
        <v>24</v>
      </c>
      <c r="H944" t="s">
        <v>23</v>
      </c>
      <c r="I944">
        <v>5</v>
      </c>
      <c r="J944">
        <v>5.01</v>
      </c>
      <c r="K944" t="s">
        <v>21</v>
      </c>
      <c r="L944">
        <v>120</v>
      </c>
      <c r="M944">
        <v>35</v>
      </c>
      <c r="N944">
        <v>115.76</v>
      </c>
      <c r="O944">
        <v>34.698</v>
      </c>
    </row>
    <row r="945" spans="2:15" x14ac:dyDescent="0.25">
      <c r="B945" t="s">
        <v>2349</v>
      </c>
      <c r="C945" t="s">
        <v>141</v>
      </c>
      <c r="D945">
        <v>150</v>
      </c>
      <c r="E945">
        <v>550.01</v>
      </c>
      <c r="F945">
        <v>1</v>
      </c>
      <c r="G945" t="s">
        <v>24</v>
      </c>
      <c r="H945" t="s">
        <v>23</v>
      </c>
      <c r="I945">
        <v>5</v>
      </c>
      <c r="J945">
        <v>5.01</v>
      </c>
      <c r="K945" t="s">
        <v>21</v>
      </c>
      <c r="L945">
        <v>120</v>
      </c>
      <c r="M945">
        <v>35</v>
      </c>
      <c r="N945">
        <v>155.32</v>
      </c>
      <c r="O945">
        <v>34.642000000000003</v>
      </c>
    </row>
    <row r="946" spans="2:15" x14ac:dyDescent="0.25">
      <c r="B946" t="s">
        <v>2350</v>
      </c>
      <c r="C946" t="s">
        <v>141</v>
      </c>
      <c r="D946">
        <v>150</v>
      </c>
      <c r="E946">
        <v>550.01</v>
      </c>
      <c r="F946">
        <v>10</v>
      </c>
      <c r="G946" t="s">
        <v>24</v>
      </c>
      <c r="H946" t="s">
        <v>23</v>
      </c>
      <c r="I946">
        <v>5</v>
      </c>
      <c r="J946">
        <v>5.01</v>
      </c>
      <c r="K946" t="s">
        <v>21</v>
      </c>
      <c r="L946">
        <v>3301.1</v>
      </c>
      <c r="M946">
        <v>30.465</v>
      </c>
      <c r="N946">
        <v>3300.7999999999997</v>
      </c>
      <c r="O946">
        <v>30.465</v>
      </c>
    </row>
    <row r="947" spans="2:15" x14ac:dyDescent="0.25">
      <c r="B947" t="s">
        <v>2351</v>
      </c>
      <c r="C947" t="s">
        <v>141</v>
      </c>
      <c r="D947">
        <v>150</v>
      </c>
      <c r="E947">
        <v>550.01</v>
      </c>
      <c r="F947">
        <v>100</v>
      </c>
      <c r="G947" t="s">
        <v>24</v>
      </c>
      <c r="H947" t="s">
        <v>23</v>
      </c>
      <c r="I947">
        <v>5</v>
      </c>
      <c r="J947">
        <v>5.01</v>
      </c>
      <c r="K947" t="s">
        <v>21</v>
      </c>
      <c r="L947">
        <v>57174</v>
      </c>
      <c r="M947">
        <v>7.1298000000000004</v>
      </c>
      <c r="N947">
        <v>57174</v>
      </c>
      <c r="O947">
        <v>7.1292999999999997</v>
      </c>
    </row>
    <row r="948" spans="2:15" x14ac:dyDescent="0.25">
      <c r="B948" t="s">
        <v>1389</v>
      </c>
      <c r="C948" t="s">
        <v>141</v>
      </c>
      <c r="D948">
        <v>550</v>
      </c>
      <c r="E948">
        <v>1025.01</v>
      </c>
      <c r="F948">
        <v>0.01</v>
      </c>
      <c r="G948" t="s">
        <v>24</v>
      </c>
      <c r="H948" t="s">
        <v>23</v>
      </c>
      <c r="I948">
        <v>4.4999999999999998E-2</v>
      </c>
      <c r="J948">
        <v>0.10001</v>
      </c>
      <c r="K948" t="s">
        <v>21</v>
      </c>
      <c r="L948">
        <v>210</v>
      </c>
      <c r="M948">
        <v>2.4</v>
      </c>
      <c r="N948">
        <v>192.41</v>
      </c>
      <c r="O948">
        <v>2.4161000000000001</v>
      </c>
    </row>
    <row r="949" spans="2:15" x14ac:dyDescent="0.25">
      <c r="B949" t="s">
        <v>1390</v>
      </c>
      <c r="C949" t="s">
        <v>141</v>
      </c>
      <c r="D949">
        <v>550</v>
      </c>
      <c r="E949">
        <v>1025.01</v>
      </c>
      <c r="F949">
        <v>0.1</v>
      </c>
      <c r="G949" t="s">
        <v>24</v>
      </c>
      <c r="H949" t="s">
        <v>23</v>
      </c>
      <c r="I949">
        <v>4.4999999999999998E-2</v>
      </c>
      <c r="J949">
        <v>0.10001</v>
      </c>
      <c r="K949" t="s">
        <v>21</v>
      </c>
      <c r="L949">
        <v>210</v>
      </c>
      <c r="M949">
        <v>2.4</v>
      </c>
      <c r="N949">
        <v>193.98</v>
      </c>
      <c r="O949">
        <v>2.4152</v>
      </c>
    </row>
    <row r="950" spans="2:15" x14ac:dyDescent="0.25">
      <c r="B950" t="s">
        <v>1391</v>
      </c>
      <c r="C950" t="s">
        <v>141</v>
      </c>
      <c r="D950">
        <v>550</v>
      </c>
      <c r="E950">
        <v>1025.01</v>
      </c>
      <c r="F950">
        <v>1</v>
      </c>
      <c r="G950" t="s">
        <v>24</v>
      </c>
      <c r="H950" t="s">
        <v>23</v>
      </c>
      <c r="I950">
        <v>4.4999999999999998E-2</v>
      </c>
      <c r="J950">
        <v>0.10001</v>
      </c>
      <c r="K950" t="s">
        <v>21</v>
      </c>
      <c r="L950">
        <v>350.89</v>
      </c>
      <c r="M950">
        <v>2.3235999999999999</v>
      </c>
      <c r="N950">
        <v>350.74</v>
      </c>
      <c r="O950">
        <v>2.3224</v>
      </c>
    </row>
    <row r="951" spans="2:15" x14ac:dyDescent="0.25">
      <c r="B951" t="s">
        <v>1392</v>
      </c>
      <c r="C951" t="s">
        <v>141</v>
      </c>
      <c r="D951">
        <v>550</v>
      </c>
      <c r="E951">
        <v>1025.01</v>
      </c>
      <c r="F951">
        <v>10</v>
      </c>
      <c r="G951" t="s">
        <v>24</v>
      </c>
      <c r="H951" t="s">
        <v>23</v>
      </c>
      <c r="I951">
        <v>4.4999999999999998E-2</v>
      </c>
      <c r="J951">
        <v>0.10001</v>
      </c>
      <c r="K951" t="s">
        <v>21</v>
      </c>
      <c r="L951">
        <v>5545.6</v>
      </c>
      <c r="M951">
        <v>0.82077999999999995</v>
      </c>
      <c r="N951">
        <v>5546.4000000000005</v>
      </c>
      <c r="O951">
        <v>0.81772</v>
      </c>
    </row>
    <row r="952" spans="2:15" x14ac:dyDescent="0.25">
      <c r="B952" t="s">
        <v>1393</v>
      </c>
      <c r="C952" t="s">
        <v>141</v>
      </c>
      <c r="D952">
        <v>550</v>
      </c>
      <c r="E952">
        <v>1025.01</v>
      </c>
      <c r="F952">
        <v>100</v>
      </c>
      <c r="G952" t="s">
        <v>24</v>
      </c>
      <c r="H952" t="s">
        <v>23</v>
      </c>
      <c r="I952">
        <v>4.4999999999999998E-2</v>
      </c>
      <c r="J952">
        <v>0.10001</v>
      </c>
      <c r="K952" t="s">
        <v>21</v>
      </c>
      <c r="L952">
        <v>57972</v>
      </c>
      <c r="M952">
        <v>8.8607000000000005E-2</v>
      </c>
      <c r="N952">
        <v>57972</v>
      </c>
      <c r="O952">
        <v>8.7215000000000001E-2</v>
      </c>
    </row>
    <row r="953" spans="2:15" x14ac:dyDescent="0.25">
      <c r="B953" t="s">
        <v>1394</v>
      </c>
      <c r="C953" t="s">
        <v>141</v>
      </c>
      <c r="D953">
        <v>550</v>
      </c>
      <c r="E953">
        <v>1025.01</v>
      </c>
      <c r="F953">
        <v>0.01</v>
      </c>
      <c r="G953" t="s">
        <v>24</v>
      </c>
      <c r="H953" t="s">
        <v>23</v>
      </c>
      <c r="I953">
        <v>0.1</v>
      </c>
      <c r="J953">
        <v>1</v>
      </c>
      <c r="K953" t="s">
        <v>21</v>
      </c>
      <c r="L953">
        <v>250</v>
      </c>
      <c r="M953">
        <v>2.6</v>
      </c>
      <c r="N953">
        <v>210.67</v>
      </c>
      <c r="O953">
        <v>2.6326000000000001</v>
      </c>
    </row>
    <row r="954" spans="2:15" x14ac:dyDescent="0.25">
      <c r="B954" t="s">
        <v>1395</v>
      </c>
      <c r="C954" t="s">
        <v>141</v>
      </c>
      <c r="D954">
        <v>550</v>
      </c>
      <c r="E954">
        <v>1025.01</v>
      </c>
      <c r="F954">
        <v>0.1</v>
      </c>
      <c r="G954" t="s">
        <v>24</v>
      </c>
      <c r="H954" t="s">
        <v>23</v>
      </c>
      <c r="I954">
        <v>0.1</v>
      </c>
      <c r="J954">
        <v>1</v>
      </c>
      <c r="K954" t="s">
        <v>21</v>
      </c>
      <c r="L954">
        <v>250</v>
      </c>
      <c r="M954">
        <v>2.6</v>
      </c>
      <c r="N954">
        <v>212.17</v>
      </c>
      <c r="O954">
        <v>2.6316999999999999</v>
      </c>
    </row>
    <row r="955" spans="2:15" x14ac:dyDescent="0.25">
      <c r="B955" t="s">
        <v>1396</v>
      </c>
      <c r="C955" t="s">
        <v>141</v>
      </c>
      <c r="D955">
        <v>550</v>
      </c>
      <c r="E955">
        <v>1025.01</v>
      </c>
      <c r="F955">
        <v>1</v>
      </c>
      <c r="G955" t="s">
        <v>24</v>
      </c>
      <c r="H955" t="s">
        <v>23</v>
      </c>
      <c r="I955">
        <v>0.1</v>
      </c>
      <c r="J955">
        <v>1</v>
      </c>
      <c r="K955" t="s">
        <v>21</v>
      </c>
      <c r="L955">
        <v>357.02</v>
      </c>
      <c r="M955">
        <v>2.5468999999999999</v>
      </c>
      <c r="N955">
        <v>356.89</v>
      </c>
      <c r="O955">
        <v>2.5457999999999998</v>
      </c>
    </row>
    <row r="956" spans="2:15" x14ac:dyDescent="0.25">
      <c r="B956" t="s">
        <v>1397</v>
      </c>
      <c r="C956" t="s">
        <v>141</v>
      </c>
      <c r="D956">
        <v>550</v>
      </c>
      <c r="E956">
        <v>1025.01</v>
      </c>
      <c r="F956">
        <v>10</v>
      </c>
      <c r="G956" t="s">
        <v>24</v>
      </c>
      <c r="H956" t="s">
        <v>23</v>
      </c>
      <c r="I956">
        <v>0.1</v>
      </c>
      <c r="J956">
        <v>1</v>
      </c>
      <c r="K956" t="s">
        <v>21</v>
      </c>
      <c r="L956">
        <v>5503.5</v>
      </c>
      <c r="M956">
        <v>0.96336999999999995</v>
      </c>
      <c r="N956">
        <v>5504.3</v>
      </c>
      <c r="O956">
        <v>0.96038000000000001</v>
      </c>
    </row>
    <row r="957" spans="2:15" x14ac:dyDescent="0.25">
      <c r="B957" t="s">
        <v>2352</v>
      </c>
      <c r="C957" t="s">
        <v>141</v>
      </c>
      <c r="D957">
        <v>550</v>
      </c>
      <c r="E957">
        <v>1025.01</v>
      </c>
      <c r="F957">
        <v>0.01</v>
      </c>
      <c r="G957" t="s">
        <v>24</v>
      </c>
      <c r="H957" t="s">
        <v>23</v>
      </c>
      <c r="I957">
        <v>1</v>
      </c>
      <c r="J957">
        <v>1.0000100000000001</v>
      </c>
      <c r="K957" t="s">
        <v>21</v>
      </c>
      <c r="L957">
        <v>250</v>
      </c>
      <c r="M957">
        <v>2.6</v>
      </c>
      <c r="N957">
        <v>210.67</v>
      </c>
      <c r="O957">
        <v>2.6326000000000001</v>
      </c>
    </row>
    <row r="958" spans="2:15" x14ac:dyDescent="0.25">
      <c r="B958" t="s">
        <v>2353</v>
      </c>
      <c r="C958" t="s">
        <v>141</v>
      </c>
      <c r="D958">
        <v>550</v>
      </c>
      <c r="E958">
        <v>1025.01</v>
      </c>
      <c r="F958">
        <v>0.1</v>
      </c>
      <c r="G958" t="s">
        <v>24</v>
      </c>
      <c r="H958" t="s">
        <v>23</v>
      </c>
      <c r="I958">
        <v>1</v>
      </c>
      <c r="J958">
        <v>1.0000100000000001</v>
      </c>
      <c r="K958" t="s">
        <v>21</v>
      </c>
      <c r="L958">
        <v>250</v>
      </c>
      <c r="M958">
        <v>2.6</v>
      </c>
      <c r="N958">
        <v>212.17</v>
      </c>
      <c r="O958">
        <v>2.6316999999999999</v>
      </c>
    </row>
    <row r="959" spans="2:15" x14ac:dyDescent="0.25">
      <c r="B959" t="s">
        <v>2354</v>
      </c>
      <c r="C959" t="s">
        <v>141</v>
      </c>
      <c r="D959">
        <v>550</v>
      </c>
      <c r="E959">
        <v>1025.01</v>
      </c>
      <c r="F959">
        <v>1</v>
      </c>
      <c r="G959" t="s">
        <v>24</v>
      </c>
      <c r="H959" t="s">
        <v>23</v>
      </c>
      <c r="I959">
        <v>1</v>
      </c>
      <c r="J959">
        <v>1.0000100000000001</v>
      </c>
      <c r="K959" t="s">
        <v>21</v>
      </c>
      <c r="L959">
        <v>357.02</v>
      </c>
      <c r="M959">
        <v>2.5468999999999999</v>
      </c>
      <c r="N959">
        <v>356.89</v>
      </c>
      <c r="O959">
        <v>2.5457999999999998</v>
      </c>
    </row>
    <row r="960" spans="2:15" x14ac:dyDescent="0.25">
      <c r="B960" t="s">
        <v>2355</v>
      </c>
      <c r="C960" t="s">
        <v>141</v>
      </c>
      <c r="D960">
        <v>550</v>
      </c>
      <c r="E960">
        <v>1025.01</v>
      </c>
      <c r="F960">
        <v>10</v>
      </c>
      <c r="G960" t="s">
        <v>24</v>
      </c>
      <c r="H960" t="s">
        <v>23</v>
      </c>
      <c r="I960">
        <v>1</v>
      </c>
      <c r="J960">
        <v>1.0000100000000001</v>
      </c>
      <c r="K960" t="s">
        <v>21</v>
      </c>
      <c r="L960">
        <v>5503.5</v>
      </c>
      <c r="M960">
        <v>0.96336999999999995</v>
      </c>
      <c r="N960">
        <v>5504.3</v>
      </c>
      <c r="O960">
        <v>0.96038000000000001</v>
      </c>
    </row>
    <row r="961" spans="2:15" x14ac:dyDescent="0.25">
      <c r="B961" t="s">
        <v>1398</v>
      </c>
      <c r="C961" t="s">
        <v>25</v>
      </c>
      <c r="D961">
        <v>2.1999999999999998E-7</v>
      </c>
      <c r="E961">
        <v>3.3001E-6</v>
      </c>
      <c r="F961">
        <v>1E-10</v>
      </c>
      <c r="G961" t="s">
        <v>28</v>
      </c>
      <c r="H961" t="s">
        <v>26</v>
      </c>
      <c r="L961">
        <v>1.2E-2</v>
      </c>
      <c r="M961">
        <v>5800</v>
      </c>
      <c r="N961">
        <v>1.155E-2</v>
      </c>
      <c r="O961">
        <v>5775.2000000000007</v>
      </c>
    </row>
    <row r="962" spans="2:15" x14ac:dyDescent="0.25">
      <c r="B962" t="s">
        <v>1399</v>
      </c>
      <c r="C962" t="s">
        <v>25</v>
      </c>
      <c r="D962">
        <v>2.1999999999999998E-7</v>
      </c>
      <c r="E962">
        <v>3.3001E-6</v>
      </c>
      <c r="F962">
        <v>1.0000000000000001E-9</v>
      </c>
      <c r="G962" t="s">
        <v>28</v>
      </c>
      <c r="H962" t="s">
        <v>26</v>
      </c>
      <c r="L962">
        <v>1.2E-2</v>
      </c>
      <c r="M962">
        <v>5800</v>
      </c>
      <c r="N962">
        <v>1.1562999999999999E-2</v>
      </c>
      <c r="O962">
        <v>5772.8</v>
      </c>
    </row>
    <row r="963" spans="2:15" x14ac:dyDescent="0.25">
      <c r="B963" t="s">
        <v>1400</v>
      </c>
      <c r="C963" t="s">
        <v>25</v>
      </c>
      <c r="D963">
        <v>2.1999999999999998E-7</v>
      </c>
      <c r="E963">
        <v>3.3001E-6</v>
      </c>
      <c r="F963">
        <v>1E-8</v>
      </c>
      <c r="G963" t="s">
        <v>28</v>
      </c>
      <c r="H963" t="s">
        <v>26</v>
      </c>
      <c r="L963">
        <v>1.2844999999999999E-2</v>
      </c>
      <c r="M963">
        <v>5547.8</v>
      </c>
      <c r="N963">
        <v>1.2837999999999999E-2</v>
      </c>
      <c r="O963">
        <v>5547.8</v>
      </c>
    </row>
    <row r="964" spans="2:15" x14ac:dyDescent="0.25">
      <c r="B964" t="s">
        <v>1401</v>
      </c>
      <c r="C964" t="s">
        <v>25</v>
      </c>
      <c r="D964">
        <v>2.1999999999999998E-7</v>
      </c>
      <c r="E964">
        <v>3.3001E-6</v>
      </c>
      <c r="F964">
        <v>9.9999999999999995E-8</v>
      </c>
      <c r="G964" t="s">
        <v>28</v>
      </c>
      <c r="H964" t="s">
        <v>26</v>
      </c>
      <c r="L964">
        <v>5.8705E-2</v>
      </c>
      <c r="M964">
        <v>2016.8999999999999</v>
      </c>
      <c r="N964">
        <v>5.8698E-2</v>
      </c>
      <c r="O964">
        <v>2014.4999999999998</v>
      </c>
    </row>
    <row r="965" spans="2:15" x14ac:dyDescent="0.25">
      <c r="B965" t="s">
        <v>1402</v>
      </c>
      <c r="C965" t="s">
        <v>25</v>
      </c>
      <c r="D965">
        <v>2.1999999999999998E-7</v>
      </c>
      <c r="E965">
        <v>3.3001E-6</v>
      </c>
      <c r="F965">
        <v>9.9999999999999995E-7</v>
      </c>
      <c r="G965" t="s">
        <v>28</v>
      </c>
      <c r="H965" t="s">
        <v>26</v>
      </c>
      <c r="L965">
        <v>0.57744999999999991</v>
      </c>
      <c r="M965">
        <v>218.19</v>
      </c>
      <c r="N965">
        <v>0.57744999999999991</v>
      </c>
      <c r="O965">
        <v>217</v>
      </c>
    </row>
    <row r="966" spans="2:15" x14ac:dyDescent="0.25">
      <c r="B966" t="s">
        <v>1403</v>
      </c>
      <c r="C966" t="s">
        <v>25</v>
      </c>
      <c r="D966">
        <v>3.2999999999999997E-6</v>
      </c>
      <c r="E966">
        <v>1.1000999999999999E-5</v>
      </c>
      <c r="F966">
        <v>1.0000000000000001E-9</v>
      </c>
      <c r="G966" t="s">
        <v>28</v>
      </c>
      <c r="H966" t="s">
        <v>26</v>
      </c>
      <c r="L966">
        <v>1.2E-2</v>
      </c>
      <c r="M966">
        <v>2900</v>
      </c>
      <c r="N966">
        <v>1.1575999999999999E-2</v>
      </c>
      <c r="O966">
        <v>2885.2000000000003</v>
      </c>
    </row>
    <row r="967" spans="2:15" x14ac:dyDescent="0.25">
      <c r="B967" t="s">
        <v>1404</v>
      </c>
      <c r="C967" t="s">
        <v>25</v>
      </c>
      <c r="D967">
        <v>3.2999999999999997E-6</v>
      </c>
      <c r="E967">
        <v>1.1000999999999999E-5</v>
      </c>
      <c r="F967">
        <v>1E-8</v>
      </c>
      <c r="G967" t="s">
        <v>28</v>
      </c>
      <c r="H967" t="s">
        <v>26</v>
      </c>
      <c r="L967">
        <v>1.2482E-2</v>
      </c>
      <c r="M967">
        <v>2856.2000000000003</v>
      </c>
      <c r="N967">
        <v>1.2511E-2</v>
      </c>
      <c r="O967">
        <v>2834.7</v>
      </c>
    </row>
    <row r="968" spans="2:15" x14ac:dyDescent="0.25">
      <c r="B968" t="s">
        <v>1405</v>
      </c>
      <c r="C968" t="s">
        <v>25</v>
      </c>
      <c r="D968">
        <v>3.2999999999999997E-6</v>
      </c>
      <c r="E968">
        <v>1.1000999999999999E-5</v>
      </c>
      <c r="F968">
        <v>9.9999999999999995E-8</v>
      </c>
      <c r="G968" t="s">
        <v>28</v>
      </c>
      <c r="H968" t="s">
        <v>26</v>
      </c>
      <c r="L968">
        <v>5.6911000000000003E-2</v>
      </c>
      <c r="M968">
        <v>1398.6999999999998</v>
      </c>
      <c r="N968">
        <v>5.6877999999999998E-2</v>
      </c>
      <c r="O968">
        <v>1390.6000000000001</v>
      </c>
    </row>
    <row r="969" spans="2:15" x14ac:dyDescent="0.25">
      <c r="B969" t="s">
        <v>1406</v>
      </c>
      <c r="C969" t="s">
        <v>25</v>
      </c>
      <c r="D969">
        <v>3.2999999999999997E-6</v>
      </c>
      <c r="E969">
        <v>1.1000999999999999E-5</v>
      </c>
      <c r="F969">
        <v>9.9999999999999995E-7</v>
      </c>
      <c r="G969" t="s">
        <v>28</v>
      </c>
      <c r="H969" t="s">
        <v>26</v>
      </c>
      <c r="L969">
        <v>0.57721999999999996</v>
      </c>
      <c r="M969">
        <v>165.28</v>
      </c>
      <c r="N969">
        <v>0.57721</v>
      </c>
      <c r="O969">
        <v>160.66</v>
      </c>
    </row>
    <row r="970" spans="2:15" x14ac:dyDescent="0.25">
      <c r="B970" t="s">
        <v>1407</v>
      </c>
      <c r="C970" t="s">
        <v>25</v>
      </c>
      <c r="D970">
        <v>1.1E-5</v>
      </c>
      <c r="E970">
        <v>3.3000999999999998E-5</v>
      </c>
      <c r="F970">
        <v>1.0000000000000001E-9</v>
      </c>
      <c r="G970" t="s">
        <v>28</v>
      </c>
      <c r="H970" t="s">
        <v>26</v>
      </c>
      <c r="L970">
        <v>0.12</v>
      </c>
      <c r="M970">
        <v>2900</v>
      </c>
      <c r="N970">
        <v>0.11547</v>
      </c>
      <c r="O970">
        <v>2886.7</v>
      </c>
    </row>
    <row r="971" spans="2:15" x14ac:dyDescent="0.25">
      <c r="B971" t="s">
        <v>1408</v>
      </c>
      <c r="C971" t="s">
        <v>25</v>
      </c>
      <c r="D971">
        <v>1.1E-5</v>
      </c>
      <c r="E971">
        <v>3.3000999999999998E-5</v>
      </c>
      <c r="F971">
        <v>1E-8</v>
      </c>
      <c r="G971" t="s">
        <v>28</v>
      </c>
      <c r="H971" t="s">
        <v>26</v>
      </c>
      <c r="L971">
        <v>0.12</v>
      </c>
      <c r="M971">
        <v>2900</v>
      </c>
      <c r="N971">
        <v>0.11560999999999999</v>
      </c>
      <c r="O971">
        <v>2885.2000000000003</v>
      </c>
    </row>
    <row r="972" spans="2:15" x14ac:dyDescent="0.25">
      <c r="B972" t="s">
        <v>1409</v>
      </c>
      <c r="C972" t="s">
        <v>25</v>
      </c>
      <c r="D972">
        <v>1.1E-5</v>
      </c>
      <c r="E972">
        <v>3.3000999999999998E-5</v>
      </c>
      <c r="F972">
        <v>9.9999999999999995E-8</v>
      </c>
      <c r="G972" t="s">
        <v>28</v>
      </c>
      <c r="H972" t="s">
        <v>26</v>
      </c>
      <c r="L972">
        <v>0.12801000000000001</v>
      </c>
      <c r="M972">
        <v>2745.1</v>
      </c>
      <c r="N972">
        <v>0.12797</v>
      </c>
      <c r="O972">
        <v>2743.5</v>
      </c>
    </row>
    <row r="973" spans="2:15" x14ac:dyDescent="0.25">
      <c r="B973" t="s">
        <v>1410</v>
      </c>
      <c r="C973" t="s">
        <v>25</v>
      </c>
      <c r="D973">
        <v>1.1E-5</v>
      </c>
      <c r="E973">
        <v>3.3000999999999998E-5</v>
      </c>
      <c r="F973">
        <v>9.9999999999999995E-7</v>
      </c>
      <c r="G973" t="s">
        <v>28</v>
      </c>
      <c r="H973" t="s">
        <v>26</v>
      </c>
      <c r="L973">
        <v>0.58646999999999994</v>
      </c>
      <c r="M973">
        <v>856.77</v>
      </c>
      <c r="N973">
        <v>0.58643999999999996</v>
      </c>
      <c r="O973">
        <v>853.69</v>
      </c>
    </row>
    <row r="974" spans="2:15" x14ac:dyDescent="0.25">
      <c r="B974" t="s">
        <v>1411</v>
      </c>
      <c r="C974" t="s">
        <v>25</v>
      </c>
      <c r="D974">
        <v>1.1E-5</v>
      </c>
      <c r="E974">
        <v>3.3000999999999998E-5</v>
      </c>
      <c r="F974">
        <v>9.9999999999999991E-6</v>
      </c>
      <c r="G974" t="s">
        <v>28</v>
      </c>
      <c r="H974" t="s">
        <v>26</v>
      </c>
      <c r="L974">
        <v>5.7744999999999997</v>
      </c>
      <c r="M974">
        <v>853.2700000000001</v>
      </c>
      <c r="N974">
        <v>5.7744</v>
      </c>
      <c r="O974">
        <v>89.444999999999993</v>
      </c>
    </row>
    <row r="975" spans="2:15" x14ac:dyDescent="0.25">
      <c r="B975" t="s">
        <v>1412</v>
      </c>
      <c r="C975" t="s">
        <v>25</v>
      </c>
      <c r="D975">
        <v>3.2999999999999996E-5</v>
      </c>
      <c r="E975">
        <v>1.1001E-4</v>
      </c>
      <c r="F975">
        <v>1E-8</v>
      </c>
      <c r="G975" t="s">
        <v>28</v>
      </c>
      <c r="H975" t="s">
        <v>26</v>
      </c>
      <c r="L975">
        <v>0.12</v>
      </c>
      <c r="M975">
        <v>2900</v>
      </c>
      <c r="N975">
        <v>0.11565</v>
      </c>
      <c r="O975">
        <v>2886.2</v>
      </c>
    </row>
    <row r="976" spans="2:15" x14ac:dyDescent="0.25">
      <c r="B976" t="s">
        <v>1413</v>
      </c>
      <c r="C976" t="s">
        <v>25</v>
      </c>
      <c r="D976">
        <v>3.2999999999999996E-5</v>
      </c>
      <c r="E976">
        <v>1.1001E-4</v>
      </c>
      <c r="F976">
        <v>9.9999999999999995E-8</v>
      </c>
      <c r="G976" t="s">
        <v>28</v>
      </c>
      <c r="H976" t="s">
        <v>26</v>
      </c>
      <c r="L976">
        <v>0.12458999999999999</v>
      </c>
      <c r="M976">
        <v>2858.2999999999997</v>
      </c>
      <c r="N976">
        <v>0.125</v>
      </c>
      <c r="O976">
        <v>2835.7</v>
      </c>
    </row>
    <row r="977" spans="2:15" x14ac:dyDescent="0.25">
      <c r="B977" t="s">
        <v>1414</v>
      </c>
      <c r="C977" t="s">
        <v>25</v>
      </c>
      <c r="D977">
        <v>3.2999999999999996E-5</v>
      </c>
      <c r="E977">
        <v>1.1001E-4</v>
      </c>
      <c r="F977">
        <v>9.9999999999999995E-7</v>
      </c>
      <c r="G977" t="s">
        <v>28</v>
      </c>
      <c r="H977" t="s">
        <v>26</v>
      </c>
      <c r="L977">
        <v>0.56897999999999993</v>
      </c>
      <c r="M977">
        <v>1398</v>
      </c>
      <c r="N977">
        <v>0.56873999999999991</v>
      </c>
      <c r="O977">
        <v>1390.9</v>
      </c>
    </row>
    <row r="978" spans="2:15" x14ac:dyDescent="0.25">
      <c r="B978" t="s">
        <v>1415</v>
      </c>
      <c r="C978" t="s">
        <v>25</v>
      </c>
      <c r="D978">
        <v>3.2999999999999996E-5</v>
      </c>
      <c r="E978">
        <v>1.1001E-4</v>
      </c>
      <c r="F978">
        <v>9.9999999999999991E-6</v>
      </c>
      <c r="G978" t="s">
        <v>28</v>
      </c>
      <c r="H978" t="s">
        <v>26</v>
      </c>
      <c r="L978">
        <v>5.7721999999999998</v>
      </c>
      <c r="M978">
        <v>164.7</v>
      </c>
      <c r="N978">
        <v>5.7721</v>
      </c>
      <c r="O978">
        <v>160.69</v>
      </c>
    </row>
    <row r="979" spans="2:15" x14ac:dyDescent="0.25">
      <c r="B979" t="s">
        <v>1416</v>
      </c>
      <c r="C979" t="s">
        <v>25</v>
      </c>
      <c r="D979">
        <v>1.0999999999999999E-4</v>
      </c>
      <c r="E979">
        <v>3.3000999999999999E-4</v>
      </c>
      <c r="F979">
        <v>1E-8</v>
      </c>
      <c r="G979" t="s">
        <v>28</v>
      </c>
      <c r="H979" t="s">
        <v>26</v>
      </c>
      <c r="L979">
        <v>0.35</v>
      </c>
      <c r="M979">
        <v>2900</v>
      </c>
      <c r="N979">
        <v>0.34649000000000002</v>
      </c>
      <c r="O979">
        <v>2886.7</v>
      </c>
    </row>
    <row r="980" spans="2:15" x14ac:dyDescent="0.25">
      <c r="B980" t="s">
        <v>1417</v>
      </c>
      <c r="C980" t="s">
        <v>25</v>
      </c>
      <c r="D980">
        <v>1.0999999999999999E-4</v>
      </c>
      <c r="E980">
        <v>3.3000999999999999E-4</v>
      </c>
      <c r="F980">
        <v>9.9999999999999995E-8</v>
      </c>
      <c r="G980" t="s">
        <v>28</v>
      </c>
      <c r="H980" t="s">
        <v>26</v>
      </c>
      <c r="L980">
        <v>0.35</v>
      </c>
      <c r="M980">
        <v>2900</v>
      </c>
      <c r="N980">
        <v>0.34958</v>
      </c>
      <c r="O980">
        <v>2881.2</v>
      </c>
    </row>
    <row r="981" spans="2:15" x14ac:dyDescent="0.25">
      <c r="B981" t="s">
        <v>1418</v>
      </c>
      <c r="C981" t="s">
        <v>25</v>
      </c>
      <c r="D981">
        <v>1.0999999999999999E-4</v>
      </c>
      <c r="E981">
        <v>3.3000999999999999E-4</v>
      </c>
      <c r="F981">
        <v>9.9999999999999995E-7</v>
      </c>
      <c r="G981" t="s">
        <v>28</v>
      </c>
      <c r="H981" t="s">
        <v>26</v>
      </c>
      <c r="L981">
        <v>0.60930999999999991</v>
      </c>
      <c r="M981">
        <v>2463.1000000000004</v>
      </c>
      <c r="N981">
        <v>0.60905999999999993</v>
      </c>
      <c r="O981">
        <v>2462.3000000000002</v>
      </c>
    </row>
    <row r="982" spans="2:15" x14ac:dyDescent="0.25">
      <c r="B982" t="s">
        <v>1419</v>
      </c>
      <c r="C982" t="s">
        <v>25</v>
      </c>
      <c r="D982">
        <v>1.0999999999999999E-4</v>
      </c>
      <c r="E982">
        <v>3.3000999999999999E-4</v>
      </c>
      <c r="F982">
        <v>9.9999999999999991E-6</v>
      </c>
      <c r="G982" t="s">
        <v>28</v>
      </c>
      <c r="H982" t="s">
        <v>26</v>
      </c>
      <c r="L982">
        <v>5.7584999999999997</v>
      </c>
      <c r="M982">
        <v>484.5</v>
      </c>
      <c r="N982">
        <v>5.7584999999999997</v>
      </c>
      <c r="O982">
        <v>483.14</v>
      </c>
    </row>
    <row r="983" spans="2:15" x14ac:dyDescent="0.25">
      <c r="B983" t="s">
        <v>1420</v>
      </c>
      <c r="C983" t="s">
        <v>25</v>
      </c>
      <c r="D983">
        <v>3.3E-4</v>
      </c>
      <c r="E983">
        <v>1.1000999999999999E-3</v>
      </c>
      <c r="F983">
        <v>9.9999999999999995E-8</v>
      </c>
      <c r="G983" t="s">
        <v>28</v>
      </c>
      <c r="H983" t="s">
        <v>26</v>
      </c>
      <c r="L983">
        <v>1.2</v>
      </c>
      <c r="M983">
        <v>2900</v>
      </c>
      <c r="N983">
        <v>1.1566000000000001</v>
      </c>
      <c r="O983">
        <v>2886.2</v>
      </c>
    </row>
    <row r="984" spans="2:15" x14ac:dyDescent="0.25">
      <c r="B984" t="s">
        <v>1421</v>
      </c>
      <c r="C984" t="s">
        <v>25</v>
      </c>
      <c r="D984">
        <v>3.3E-4</v>
      </c>
      <c r="E984">
        <v>1.1000999999999999E-3</v>
      </c>
      <c r="F984">
        <v>9.9999999999999995E-7</v>
      </c>
      <c r="G984" t="s">
        <v>28</v>
      </c>
      <c r="H984" t="s">
        <v>26</v>
      </c>
      <c r="L984">
        <v>1.2438</v>
      </c>
      <c r="M984">
        <v>2860.2</v>
      </c>
      <c r="N984">
        <v>1.2501</v>
      </c>
      <c r="O984">
        <v>2835.6000000000004</v>
      </c>
    </row>
    <row r="985" spans="2:15" x14ac:dyDescent="0.25">
      <c r="B985" t="s">
        <v>598</v>
      </c>
      <c r="C985" t="s">
        <v>25</v>
      </c>
      <c r="D985">
        <v>3.3E-4</v>
      </c>
      <c r="E985">
        <v>1.1000999999999999E-3</v>
      </c>
      <c r="F985">
        <v>9.9999999999999991E-6</v>
      </c>
      <c r="G985" t="s">
        <v>28</v>
      </c>
      <c r="H985" t="s">
        <v>26</v>
      </c>
      <c r="L985">
        <v>5.6890999999999998</v>
      </c>
      <c r="M985">
        <v>1394</v>
      </c>
      <c r="N985">
        <v>5.6873999999999993</v>
      </c>
      <c r="O985">
        <v>1390.9</v>
      </c>
    </row>
    <row r="986" spans="2:15" x14ac:dyDescent="0.25">
      <c r="B986" t="s">
        <v>599</v>
      </c>
      <c r="C986" t="s">
        <v>25</v>
      </c>
      <c r="D986">
        <v>3.3E-4</v>
      </c>
      <c r="E986">
        <v>1.1000999999999999E-3</v>
      </c>
      <c r="F986">
        <v>9.9999999999999991E-5</v>
      </c>
      <c r="G986" t="s">
        <v>28</v>
      </c>
      <c r="H986" t="s">
        <v>26</v>
      </c>
      <c r="L986">
        <v>57.721999999999994</v>
      </c>
      <c r="M986">
        <v>162.47999999999999</v>
      </c>
      <c r="N986">
        <v>57.720999999999997</v>
      </c>
      <c r="O986">
        <v>160.69</v>
      </c>
    </row>
    <row r="987" spans="2:15" x14ac:dyDescent="0.25">
      <c r="B987" t="s">
        <v>600</v>
      </c>
      <c r="C987" t="s">
        <v>25</v>
      </c>
      <c r="D987">
        <v>1.1000000000000001E-3</v>
      </c>
      <c r="E987">
        <v>3.3001000000000003E-3</v>
      </c>
      <c r="F987">
        <v>1.0000000000000001E-7</v>
      </c>
      <c r="G987" t="s">
        <v>28</v>
      </c>
      <c r="H987" t="s">
        <v>26</v>
      </c>
      <c r="L987">
        <v>3.5</v>
      </c>
      <c r="M987">
        <v>2900</v>
      </c>
      <c r="N987">
        <v>3.4649000000000001</v>
      </c>
      <c r="O987">
        <v>2886.7</v>
      </c>
    </row>
    <row r="988" spans="2:15" x14ac:dyDescent="0.25">
      <c r="B988" t="s">
        <v>601</v>
      </c>
      <c r="C988" t="s">
        <v>25</v>
      </c>
      <c r="D988">
        <v>1.1000000000000001E-3</v>
      </c>
      <c r="E988">
        <v>3.3001000000000003E-3</v>
      </c>
      <c r="F988">
        <v>9.9999999999999995E-7</v>
      </c>
      <c r="G988" t="s">
        <v>28</v>
      </c>
      <c r="H988" t="s">
        <v>26</v>
      </c>
      <c r="L988">
        <v>3.5</v>
      </c>
      <c r="M988">
        <v>2900</v>
      </c>
      <c r="N988">
        <v>3.4958</v>
      </c>
      <c r="O988">
        <v>2881.2000000000003</v>
      </c>
    </row>
    <row r="989" spans="2:15" x14ac:dyDescent="0.25">
      <c r="B989" t="s">
        <v>602</v>
      </c>
      <c r="C989" t="s">
        <v>25</v>
      </c>
      <c r="D989">
        <v>1.1000000000000001E-3</v>
      </c>
      <c r="E989">
        <v>3.3001000000000003E-3</v>
      </c>
      <c r="F989">
        <v>1.0000000000000001E-5</v>
      </c>
      <c r="G989" t="s">
        <v>28</v>
      </c>
      <c r="H989" t="s">
        <v>26</v>
      </c>
      <c r="L989">
        <v>6.0937000000000001</v>
      </c>
      <c r="M989">
        <v>2463.2000000000003</v>
      </c>
      <c r="N989">
        <v>6.0905999999999993</v>
      </c>
      <c r="O989">
        <v>2462.2999999999997</v>
      </c>
    </row>
    <row r="990" spans="2:15" x14ac:dyDescent="0.25">
      <c r="B990" t="s">
        <v>603</v>
      </c>
      <c r="C990" t="s">
        <v>25</v>
      </c>
      <c r="D990">
        <v>1.1000000000000001E-3</v>
      </c>
      <c r="E990">
        <v>3.3001000000000003E-3</v>
      </c>
      <c r="F990">
        <v>1E-4</v>
      </c>
      <c r="G990" t="s">
        <v>28</v>
      </c>
      <c r="H990" t="s">
        <v>26</v>
      </c>
      <c r="L990">
        <v>57.585000000000001</v>
      </c>
      <c r="M990">
        <v>484.68</v>
      </c>
      <c r="N990">
        <v>57.585000000000001</v>
      </c>
      <c r="O990">
        <v>483.14</v>
      </c>
    </row>
    <row r="991" spans="2:15" x14ac:dyDescent="0.25">
      <c r="B991" t="s">
        <v>604</v>
      </c>
      <c r="C991" t="s">
        <v>25</v>
      </c>
      <c r="D991">
        <v>3.3E-3</v>
      </c>
      <c r="E991">
        <v>1.1001E-2</v>
      </c>
      <c r="F991">
        <v>9.9999999999999995E-7</v>
      </c>
      <c r="G991" t="s">
        <v>28</v>
      </c>
      <c r="H991" t="s">
        <v>26</v>
      </c>
      <c r="L991">
        <v>12</v>
      </c>
      <c r="M991">
        <v>2900</v>
      </c>
      <c r="N991">
        <v>11.566000000000001</v>
      </c>
      <c r="O991">
        <v>2886.2000000000003</v>
      </c>
    </row>
    <row r="992" spans="2:15" x14ac:dyDescent="0.25">
      <c r="B992" t="s">
        <v>605</v>
      </c>
      <c r="C992" t="s">
        <v>25</v>
      </c>
      <c r="D992">
        <v>3.3E-3</v>
      </c>
      <c r="E992">
        <v>1.1001E-2</v>
      </c>
      <c r="F992">
        <v>1.0000000000000001E-5</v>
      </c>
      <c r="G992" t="s">
        <v>28</v>
      </c>
      <c r="H992" t="s">
        <v>26</v>
      </c>
      <c r="L992">
        <v>12.429</v>
      </c>
      <c r="M992">
        <v>2861.1</v>
      </c>
      <c r="N992">
        <v>12.500999999999999</v>
      </c>
      <c r="O992">
        <v>2835.6</v>
      </c>
    </row>
    <row r="993" spans="2:15" x14ac:dyDescent="0.25">
      <c r="B993" t="s">
        <v>606</v>
      </c>
      <c r="C993" t="s">
        <v>25</v>
      </c>
      <c r="D993">
        <v>3.3E-3</v>
      </c>
      <c r="E993">
        <v>1.1001E-2</v>
      </c>
      <c r="F993">
        <v>1E-4</v>
      </c>
      <c r="G993" t="s">
        <v>28</v>
      </c>
      <c r="H993" t="s">
        <v>26</v>
      </c>
      <c r="L993">
        <v>56.879999999999995</v>
      </c>
      <c r="M993">
        <v>1394.3000000000002</v>
      </c>
      <c r="N993">
        <v>56.873999999999995</v>
      </c>
      <c r="O993">
        <v>1390.9</v>
      </c>
    </row>
    <row r="994" spans="2:15" x14ac:dyDescent="0.25">
      <c r="B994" t="s">
        <v>607</v>
      </c>
      <c r="C994" t="s">
        <v>25</v>
      </c>
      <c r="D994">
        <v>3.3E-3</v>
      </c>
      <c r="E994">
        <v>1.1001E-2</v>
      </c>
      <c r="F994">
        <v>1E-3</v>
      </c>
      <c r="G994" t="s">
        <v>28</v>
      </c>
      <c r="H994" t="s">
        <v>26</v>
      </c>
      <c r="L994">
        <v>577.21</v>
      </c>
      <c r="M994">
        <v>162.54</v>
      </c>
      <c r="N994">
        <v>577.21</v>
      </c>
      <c r="O994">
        <v>160.69</v>
      </c>
    </row>
    <row r="995" spans="2:15" x14ac:dyDescent="0.25">
      <c r="B995" t="s">
        <v>608</v>
      </c>
      <c r="C995" t="s">
        <v>25</v>
      </c>
      <c r="D995">
        <v>1.0999999999999999E-2</v>
      </c>
      <c r="E995">
        <v>3.3000999999999996E-2</v>
      </c>
      <c r="F995">
        <v>9.9999999999999995E-7</v>
      </c>
      <c r="G995" t="s">
        <v>28</v>
      </c>
      <c r="H995" t="s">
        <v>26</v>
      </c>
      <c r="L995">
        <v>36</v>
      </c>
      <c r="M995">
        <v>4600</v>
      </c>
      <c r="N995">
        <v>34.648000000000003</v>
      </c>
      <c r="O995">
        <v>4618.7</v>
      </c>
    </row>
    <row r="996" spans="2:15" x14ac:dyDescent="0.25">
      <c r="B996" t="s">
        <v>609</v>
      </c>
      <c r="C996" t="s">
        <v>25</v>
      </c>
      <c r="D996">
        <v>1.0999999999999999E-2</v>
      </c>
      <c r="E996">
        <v>3.3000999999999996E-2</v>
      </c>
      <c r="F996">
        <v>1.0000000000000001E-5</v>
      </c>
      <c r="G996" t="s">
        <v>28</v>
      </c>
      <c r="H996" t="s">
        <v>26</v>
      </c>
      <c r="L996">
        <v>36</v>
      </c>
      <c r="M996">
        <v>4600</v>
      </c>
      <c r="N996">
        <v>34.893999999999998</v>
      </c>
      <c r="O996">
        <v>4613.9000000000005</v>
      </c>
    </row>
    <row r="997" spans="2:15" x14ac:dyDescent="0.25">
      <c r="B997" t="s">
        <v>610</v>
      </c>
      <c r="C997" t="s">
        <v>25</v>
      </c>
      <c r="D997">
        <v>1.0999999999999999E-2</v>
      </c>
      <c r="E997">
        <v>3.3000999999999996E-2</v>
      </c>
      <c r="F997">
        <v>1E-4</v>
      </c>
      <c r="G997" t="s">
        <v>28</v>
      </c>
      <c r="H997" t="s">
        <v>26</v>
      </c>
      <c r="L997">
        <v>56.814</v>
      </c>
      <c r="M997">
        <v>4211.2999999999993</v>
      </c>
      <c r="N997">
        <v>56.808</v>
      </c>
      <c r="O997">
        <v>4211</v>
      </c>
    </row>
    <row r="998" spans="2:15" x14ac:dyDescent="0.25">
      <c r="B998" t="s">
        <v>611</v>
      </c>
      <c r="C998" t="s">
        <v>25</v>
      </c>
      <c r="D998">
        <v>1.0999999999999999E-2</v>
      </c>
      <c r="E998">
        <v>3.3000999999999996E-2</v>
      </c>
      <c r="F998">
        <v>1E-3</v>
      </c>
      <c r="G998" t="s">
        <v>28</v>
      </c>
      <c r="H998" t="s">
        <v>26</v>
      </c>
      <c r="L998">
        <v>572.02</v>
      </c>
      <c r="M998">
        <v>1057.8000000000002</v>
      </c>
      <c r="N998">
        <v>572.02</v>
      </c>
      <c r="O998">
        <v>1057.1999999999998</v>
      </c>
    </row>
    <row r="999" spans="2:15" x14ac:dyDescent="0.25">
      <c r="B999" t="s">
        <v>612</v>
      </c>
      <c r="C999" t="s">
        <v>25</v>
      </c>
      <c r="D999">
        <v>3.3000000000000002E-2</v>
      </c>
      <c r="E999">
        <v>0.11001000000000001</v>
      </c>
      <c r="F999">
        <v>1.0000000000000001E-5</v>
      </c>
      <c r="G999" t="s">
        <v>28</v>
      </c>
      <c r="H999" t="s">
        <v>26</v>
      </c>
      <c r="L999">
        <v>120</v>
      </c>
      <c r="M999">
        <v>5200</v>
      </c>
      <c r="N999">
        <v>115.61</v>
      </c>
      <c r="O999">
        <v>5195.5999999999995</v>
      </c>
    </row>
    <row r="1000" spans="2:15" x14ac:dyDescent="0.25">
      <c r="B1000" t="s">
        <v>613</v>
      </c>
      <c r="C1000" t="s">
        <v>25</v>
      </c>
      <c r="D1000">
        <v>3.3000000000000002E-2</v>
      </c>
      <c r="E1000">
        <v>0.11001000000000001</v>
      </c>
      <c r="F1000">
        <v>1E-4</v>
      </c>
      <c r="G1000" t="s">
        <v>28</v>
      </c>
      <c r="H1000" t="s">
        <v>26</v>
      </c>
      <c r="L1000">
        <v>121.85000000000001</v>
      </c>
      <c r="M1000">
        <v>5183.2</v>
      </c>
      <c r="N1000">
        <v>122.72</v>
      </c>
      <c r="O1000">
        <v>5152.8</v>
      </c>
    </row>
    <row r="1001" spans="2:15" x14ac:dyDescent="0.25">
      <c r="B1001" t="s">
        <v>614</v>
      </c>
      <c r="C1001" t="s">
        <v>25</v>
      </c>
      <c r="D1001">
        <v>3.3000000000000002E-2</v>
      </c>
      <c r="E1001">
        <v>0.11001000000000001</v>
      </c>
      <c r="F1001">
        <v>1E-3</v>
      </c>
      <c r="G1001" t="s">
        <v>28</v>
      </c>
      <c r="H1001" t="s">
        <v>26</v>
      </c>
      <c r="L1001">
        <v>536.63</v>
      </c>
      <c r="M1001">
        <v>3284.2</v>
      </c>
      <c r="N1001">
        <v>536.45000000000005</v>
      </c>
      <c r="O1001">
        <v>3282</v>
      </c>
    </row>
    <row r="1002" spans="2:15" x14ac:dyDescent="0.25">
      <c r="B1002" t="s">
        <v>615</v>
      </c>
      <c r="C1002" t="s">
        <v>25</v>
      </c>
      <c r="D1002">
        <v>3.3000000000000002E-2</v>
      </c>
      <c r="E1002">
        <v>0.11001000000000001</v>
      </c>
      <c r="F1002">
        <v>0.01</v>
      </c>
      <c r="G1002" t="s">
        <v>28</v>
      </c>
      <c r="H1002" t="s">
        <v>26</v>
      </c>
      <c r="L1002">
        <v>5766.3</v>
      </c>
      <c r="M1002">
        <v>438.5</v>
      </c>
      <c r="N1002">
        <v>5766.3</v>
      </c>
      <c r="O1002">
        <v>436.53</v>
      </c>
    </row>
    <row r="1003" spans="2:15" x14ac:dyDescent="0.25">
      <c r="B1003" t="s">
        <v>616</v>
      </c>
      <c r="C1003" t="s">
        <v>25</v>
      </c>
      <c r="D1003">
        <v>0.11</v>
      </c>
      <c r="E1003">
        <v>0.33000999999999997</v>
      </c>
      <c r="F1003">
        <v>1.0000000000000001E-5</v>
      </c>
      <c r="G1003" t="s">
        <v>28</v>
      </c>
      <c r="H1003" t="s">
        <v>27</v>
      </c>
      <c r="L1003">
        <v>0.35</v>
      </c>
      <c r="M1003">
        <v>5.2</v>
      </c>
      <c r="N1003">
        <v>0.34612999999999999</v>
      </c>
      <c r="O1003">
        <v>5.1997999999999998</v>
      </c>
    </row>
    <row r="1004" spans="2:15" x14ac:dyDescent="0.25">
      <c r="B1004" t="s">
        <v>617</v>
      </c>
      <c r="C1004" t="s">
        <v>25</v>
      </c>
      <c r="D1004">
        <v>0.11</v>
      </c>
      <c r="E1004">
        <v>0.33000999999999997</v>
      </c>
      <c r="F1004">
        <v>1E-4</v>
      </c>
      <c r="G1004" t="s">
        <v>28</v>
      </c>
      <c r="H1004" t="s">
        <v>27</v>
      </c>
      <c r="L1004">
        <v>0.35</v>
      </c>
      <c r="M1004">
        <v>5.2</v>
      </c>
      <c r="N1004">
        <v>0.34836</v>
      </c>
      <c r="O1004">
        <v>5.1952999999999996</v>
      </c>
    </row>
    <row r="1005" spans="2:15" x14ac:dyDescent="0.25">
      <c r="B1005" t="s">
        <v>618</v>
      </c>
      <c r="C1005" t="s">
        <v>25</v>
      </c>
      <c r="D1005">
        <v>0.11</v>
      </c>
      <c r="E1005">
        <v>0.33000999999999997</v>
      </c>
      <c r="F1005">
        <v>1E-3</v>
      </c>
      <c r="G1005" t="s">
        <v>28</v>
      </c>
      <c r="H1005" t="s">
        <v>27</v>
      </c>
      <c r="L1005">
        <v>0.55623</v>
      </c>
      <c r="M1005">
        <v>4.8038000000000007</v>
      </c>
      <c r="N1005">
        <v>0.55607999999999991</v>
      </c>
      <c r="O1005">
        <v>4.8037000000000001</v>
      </c>
    </row>
    <row r="1006" spans="2:15" x14ac:dyDescent="0.25">
      <c r="B1006" t="s">
        <v>619</v>
      </c>
      <c r="C1006" t="s">
        <v>25</v>
      </c>
      <c r="D1006">
        <v>0.11</v>
      </c>
      <c r="E1006">
        <v>0.33000999999999997</v>
      </c>
      <c r="F1006">
        <v>0.01</v>
      </c>
      <c r="G1006" t="s">
        <v>28</v>
      </c>
      <c r="H1006" t="s">
        <v>27</v>
      </c>
      <c r="L1006">
        <v>5.7038000000000002</v>
      </c>
      <c r="M1006">
        <v>1.2944</v>
      </c>
      <c r="N1006">
        <v>5.7038000000000002</v>
      </c>
      <c r="O1006">
        <v>1.2937999999999998</v>
      </c>
    </row>
    <row r="1007" spans="2:15" x14ac:dyDescent="0.25">
      <c r="B1007" t="s">
        <v>620</v>
      </c>
      <c r="C1007" t="s">
        <v>25</v>
      </c>
      <c r="D1007">
        <v>0.33</v>
      </c>
      <c r="E1007">
        <v>1.1000999999999999</v>
      </c>
      <c r="F1007">
        <v>1E-4</v>
      </c>
      <c r="G1007" t="s">
        <v>28</v>
      </c>
      <c r="H1007" t="s">
        <v>27</v>
      </c>
      <c r="L1007">
        <v>1.2</v>
      </c>
      <c r="M1007">
        <v>5.2</v>
      </c>
      <c r="N1007">
        <v>1.1557999999999999</v>
      </c>
      <c r="O1007">
        <v>5.1983000000000006</v>
      </c>
    </row>
    <row r="1008" spans="2:15" x14ac:dyDescent="0.25">
      <c r="B1008" t="s">
        <v>621</v>
      </c>
      <c r="C1008" t="s">
        <v>25</v>
      </c>
      <c r="D1008">
        <v>0.33</v>
      </c>
      <c r="E1008">
        <v>1.1000999999999999</v>
      </c>
      <c r="F1008">
        <v>1E-3</v>
      </c>
      <c r="G1008" t="s">
        <v>28</v>
      </c>
      <c r="H1008" t="s">
        <v>27</v>
      </c>
      <c r="L1008">
        <v>1.2193000000000001</v>
      </c>
      <c r="M1008">
        <v>5.1824999999999992</v>
      </c>
      <c r="N1008">
        <v>1.2267999999999999</v>
      </c>
      <c r="O1008">
        <v>5.1555</v>
      </c>
    </row>
    <row r="1009" spans="2:15" x14ac:dyDescent="0.25">
      <c r="B1009" t="s">
        <v>622</v>
      </c>
      <c r="C1009" t="s">
        <v>25</v>
      </c>
      <c r="D1009">
        <v>0.33</v>
      </c>
      <c r="E1009">
        <v>1.1000999999999999</v>
      </c>
      <c r="F1009">
        <v>0.01</v>
      </c>
      <c r="G1009" t="s">
        <v>28</v>
      </c>
      <c r="H1009" t="s">
        <v>27</v>
      </c>
      <c r="L1009">
        <v>5.3658000000000001</v>
      </c>
      <c r="M1009">
        <v>3.2864999999999998</v>
      </c>
      <c r="N1009">
        <v>5.3640999999999996</v>
      </c>
      <c r="O1009">
        <v>3.2842000000000002</v>
      </c>
    </row>
    <row r="1010" spans="2:15" x14ac:dyDescent="0.25">
      <c r="B1010" t="s">
        <v>623</v>
      </c>
      <c r="C1010" t="s">
        <v>25</v>
      </c>
      <c r="D1010">
        <v>0.33</v>
      </c>
      <c r="E1010">
        <v>1.1000999999999999</v>
      </c>
      <c r="F1010">
        <v>0.1</v>
      </c>
      <c r="G1010" t="s">
        <v>28</v>
      </c>
      <c r="H1010" t="s">
        <v>27</v>
      </c>
      <c r="L1010">
        <v>57.662999999999997</v>
      </c>
      <c r="M1010">
        <v>0.43886000000000003</v>
      </c>
      <c r="N1010">
        <v>57.662999999999997</v>
      </c>
      <c r="O1010">
        <v>0.43689</v>
      </c>
    </row>
    <row r="1011" spans="2:15" x14ac:dyDescent="0.25">
      <c r="B1011" t="s">
        <v>624</v>
      </c>
      <c r="C1011" t="s">
        <v>25</v>
      </c>
      <c r="D1011">
        <v>1.1000000000000001</v>
      </c>
      <c r="E1011">
        <v>3.3001</v>
      </c>
      <c r="F1011">
        <v>1E-4</v>
      </c>
      <c r="G1011" t="s">
        <v>28</v>
      </c>
      <c r="H1011" t="s">
        <v>27</v>
      </c>
      <c r="L1011">
        <v>3.5</v>
      </c>
      <c r="M1011">
        <v>5.2</v>
      </c>
      <c r="N1011">
        <v>3.4636</v>
      </c>
      <c r="O1011">
        <v>5.1989000000000001</v>
      </c>
    </row>
    <row r="1012" spans="2:15" x14ac:dyDescent="0.25">
      <c r="B1012" t="s">
        <v>625</v>
      </c>
      <c r="C1012" t="s">
        <v>25</v>
      </c>
      <c r="D1012">
        <v>1.1000000000000001</v>
      </c>
      <c r="E1012">
        <v>3.3001</v>
      </c>
      <c r="F1012">
        <v>1E-3</v>
      </c>
      <c r="G1012" t="s">
        <v>28</v>
      </c>
      <c r="H1012" t="s">
        <v>27</v>
      </c>
      <c r="L1012">
        <v>3.5</v>
      </c>
      <c r="M1012">
        <v>5.2</v>
      </c>
      <c r="N1012">
        <v>3.4866000000000001</v>
      </c>
      <c r="O1012">
        <v>5.1943999999999999</v>
      </c>
    </row>
    <row r="1013" spans="2:15" x14ac:dyDescent="0.25">
      <c r="B1013" t="s">
        <v>626</v>
      </c>
      <c r="C1013" t="s">
        <v>25</v>
      </c>
      <c r="D1013">
        <v>1.1000000000000001</v>
      </c>
      <c r="E1013">
        <v>3.3001</v>
      </c>
      <c r="F1013">
        <v>0.01</v>
      </c>
      <c r="G1013" t="s">
        <v>28</v>
      </c>
      <c r="H1013" t="s">
        <v>27</v>
      </c>
      <c r="L1013">
        <v>5.5760999999999994</v>
      </c>
      <c r="M1013">
        <v>4.8038999999999996</v>
      </c>
      <c r="N1013">
        <v>5.5633999999999997</v>
      </c>
      <c r="O1013">
        <v>4.8029000000000002</v>
      </c>
    </row>
    <row r="1014" spans="2:15" x14ac:dyDescent="0.25">
      <c r="B1014" t="s">
        <v>627</v>
      </c>
      <c r="C1014" t="s">
        <v>25</v>
      </c>
      <c r="D1014">
        <v>1.1000000000000001</v>
      </c>
      <c r="E1014">
        <v>3.3001</v>
      </c>
      <c r="F1014">
        <v>0.1</v>
      </c>
      <c r="G1014" t="s">
        <v>28</v>
      </c>
      <c r="H1014" t="s">
        <v>27</v>
      </c>
      <c r="L1014">
        <v>57.042999999999999</v>
      </c>
      <c r="M1014">
        <v>1.2990999999999999</v>
      </c>
      <c r="N1014">
        <v>57.037999999999997</v>
      </c>
      <c r="O1014">
        <v>1.2937000000000001</v>
      </c>
    </row>
    <row r="1015" spans="2:15" x14ac:dyDescent="0.25">
      <c r="B1015" t="s">
        <v>628</v>
      </c>
      <c r="C1015" t="s">
        <v>25</v>
      </c>
      <c r="D1015">
        <v>3.3</v>
      </c>
      <c r="E1015">
        <v>11.000999999999999</v>
      </c>
      <c r="F1015">
        <v>1E-3</v>
      </c>
      <c r="G1015" t="s">
        <v>28</v>
      </c>
      <c r="H1015" t="s">
        <v>27</v>
      </c>
      <c r="L1015">
        <v>13</v>
      </c>
      <c r="M1015">
        <v>5.2</v>
      </c>
      <c r="N1015">
        <v>12.076000000000001</v>
      </c>
      <c r="O1015">
        <v>5.1982999999999997</v>
      </c>
    </row>
    <row r="1016" spans="2:15" x14ac:dyDescent="0.25">
      <c r="B1016" t="s">
        <v>629</v>
      </c>
      <c r="C1016" t="s">
        <v>25</v>
      </c>
      <c r="D1016">
        <v>3.3</v>
      </c>
      <c r="E1016">
        <v>11.000999999999999</v>
      </c>
      <c r="F1016">
        <v>0.01</v>
      </c>
      <c r="G1016" t="s">
        <v>28</v>
      </c>
      <c r="H1016" t="s">
        <v>27</v>
      </c>
      <c r="L1016">
        <v>13</v>
      </c>
      <c r="M1016">
        <v>5.2</v>
      </c>
      <c r="N1016">
        <v>12.712999999999999</v>
      </c>
      <c r="O1016">
        <v>5.1555999999999997</v>
      </c>
    </row>
    <row r="1017" spans="2:15" x14ac:dyDescent="0.25">
      <c r="B1017" t="s">
        <v>630</v>
      </c>
      <c r="C1017" t="s">
        <v>25</v>
      </c>
      <c r="D1017">
        <v>3.3</v>
      </c>
      <c r="E1017">
        <v>11.000999999999999</v>
      </c>
      <c r="F1017">
        <v>0.1</v>
      </c>
      <c r="G1017" t="s">
        <v>28</v>
      </c>
      <c r="H1017" t="s">
        <v>27</v>
      </c>
      <c r="L1017">
        <v>53.665999999999997</v>
      </c>
      <c r="M1017">
        <v>3.2879</v>
      </c>
      <c r="N1017">
        <v>53.64</v>
      </c>
      <c r="O1017">
        <v>3.2843</v>
      </c>
    </row>
    <row r="1018" spans="2:15" x14ac:dyDescent="0.25">
      <c r="B1018" t="s">
        <v>631</v>
      </c>
      <c r="C1018" t="s">
        <v>25</v>
      </c>
      <c r="D1018">
        <v>3.3</v>
      </c>
      <c r="E1018">
        <v>11.000999999999999</v>
      </c>
      <c r="F1018">
        <v>1</v>
      </c>
      <c r="G1018" t="s">
        <v>28</v>
      </c>
      <c r="H1018" t="s">
        <v>27</v>
      </c>
      <c r="L1018">
        <v>576.63</v>
      </c>
      <c r="M1018">
        <v>0.43998999999999999</v>
      </c>
      <c r="N1018">
        <v>576.63</v>
      </c>
      <c r="O1018">
        <v>0.43690000000000001</v>
      </c>
    </row>
    <row r="1019" spans="2:15" x14ac:dyDescent="0.25">
      <c r="B1019" t="s">
        <v>632</v>
      </c>
      <c r="C1019" t="s">
        <v>25</v>
      </c>
      <c r="D1019">
        <v>11</v>
      </c>
      <c r="E1019">
        <v>33.000999999999998</v>
      </c>
      <c r="F1019">
        <v>1E-3</v>
      </c>
      <c r="G1019" t="s">
        <v>28</v>
      </c>
      <c r="H1019" t="s">
        <v>27</v>
      </c>
      <c r="L1019">
        <v>35</v>
      </c>
      <c r="M1019">
        <v>8.6999999999999993</v>
      </c>
      <c r="N1019">
        <v>34.642000000000003</v>
      </c>
      <c r="O1019">
        <v>8.6618999999999993</v>
      </c>
    </row>
    <row r="1020" spans="2:15" x14ac:dyDescent="0.25">
      <c r="B1020" t="s">
        <v>633</v>
      </c>
      <c r="C1020" t="s">
        <v>25</v>
      </c>
      <c r="D1020">
        <v>11</v>
      </c>
      <c r="E1020">
        <v>33.000999999999998</v>
      </c>
      <c r="F1020">
        <v>0.01</v>
      </c>
      <c r="G1020" t="s">
        <v>28</v>
      </c>
      <c r="H1020" t="s">
        <v>27</v>
      </c>
      <c r="L1020">
        <v>35</v>
      </c>
      <c r="M1020">
        <v>8.6999999999999993</v>
      </c>
      <c r="N1020">
        <v>34.805999999999997</v>
      </c>
      <c r="O1020">
        <v>8.6585000000000001</v>
      </c>
    </row>
    <row r="1021" spans="2:15" x14ac:dyDescent="0.25">
      <c r="B1021" t="s">
        <v>634</v>
      </c>
      <c r="C1021" t="s">
        <v>25</v>
      </c>
      <c r="D1021">
        <v>11</v>
      </c>
      <c r="E1021">
        <v>33.000999999999998</v>
      </c>
      <c r="F1021">
        <v>0.1</v>
      </c>
      <c r="G1021" t="s">
        <v>28</v>
      </c>
      <c r="H1021" t="s">
        <v>27</v>
      </c>
      <c r="L1021">
        <v>50.507999999999996</v>
      </c>
      <c r="M1021">
        <v>8.3397000000000006</v>
      </c>
      <c r="N1021">
        <v>50.436999999999998</v>
      </c>
      <c r="O1021">
        <v>8.3396000000000008</v>
      </c>
    </row>
    <row r="1022" spans="2:15" x14ac:dyDescent="0.25">
      <c r="B1022" t="s">
        <v>635</v>
      </c>
      <c r="C1022" t="s">
        <v>25</v>
      </c>
      <c r="D1022">
        <v>11</v>
      </c>
      <c r="E1022">
        <v>33.000999999999998</v>
      </c>
      <c r="F1022">
        <v>1</v>
      </c>
      <c r="G1022" t="s">
        <v>28</v>
      </c>
      <c r="H1022" t="s">
        <v>27</v>
      </c>
      <c r="L1022">
        <v>557.54999999999995</v>
      </c>
      <c r="M1022">
        <v>3.1193</v>
      </c>
      <c r="N1022">
        <v>557.52</v>
      </c>
      <c r="O1022">
        <v>3.1158000000000001</v>
      </c>
    </row>
    <row r="1023" spans="2:15" x14ac:dyDescent="0.25">
      <c r="B1023" t="s">
        <v>636</v>
      </c>
      <c r="C1023" t="s">
        <v>25</v>
      </c>
      <c r="D1023">
        <v>33</v>
      </c>
      <c r="E1023">
        <v>110.01</v>
      </c>
      <c r="F1023">
        <v>0.01</v>
      </c>
      <c r="G1023" t="s">
        <v>28</v>
      </c>
      <c r="H1023" t="s">
        <v>142</v>
      </c>
      <c r="L1023">
        <v>120</v>
      </c>
      <c r="M1023">
        <v>13</v>
      </c>
      <c r="N1023">
        <v>115.63</v>
      </c>
      <c r="O1023">
        <v>12.701000000000001</v>
      </c>
    </row>
    <row r="1024" spans="2:15" x14ac:dyDescent="0.25">
      <c r="B1024" t="s">
        <v>637</v>
      </c>
      <c r="C1024" t="s">
        <v>25</v>
      </c>
      <c r="D1024">
        <v>33</v>
      </c>
      <c r="E1024">
        <v>110.01</v>
      </c>
      <c r="F1024">
        <v>0.1</v>
      </c>
      <c r="G1024" t="s">
        <v>28</v>
      </c>
      <c r="H1024" t="s">
        <v>142</v>
      </c>
      <c r="L1024">
        <v>120</v>
      </c>
      <c r="M1024">
        <v>13</v>
      </c>
      <c r="N1024">
        <v>119.5</v>
      </c>
      <c r="O1024">
        <v>12.676</v>
      </c>
    </row>
    <row r="1025" spans="2:15" x14ac:dyDescent="0.25">
      <c r="B1025" t="s">
        <v>638</v>
      </c>
      <c r="C1025" t="s">
        <v>25</v>
      </c>
      <c r="D1025">
        <v>33</v>
      </c>
      <c r="E1025">
        <v>110.01</v>
      </c>
      <c r="F1025">
        <v>1</v>
      </c>
      <c r="G1025" t="s">
        <v>28</v>
      </c>
      <c r="H1025" t="s">
        <v>142</v>
      </c>
      <c r="L1025">
        <v>430.99</v>
      </c>
      <c r="M1025">
        <v>10.808999999999999</v>
      </c>
      <c r="N1025">
        <v>430.28</v>
      </c>
      <c r="O1025">
        <v>10.808</v>
      </c>
    </row>
    <row r="1026" spans="2:15" x14ac:dyDescent="0.25">
      <c r="B1026" t="s">
        <v>639</v>
      </c>
      <c r="C1026" t="s">
        <v>25</v>
      </c>
      <c r="D1026">
        <v>33</v>
      </c>
      <c r="E1026">
        <v>110.01</v>
      </c>
      <c r="F1026">
        <v>10</v>
      </c>
      <c r="G1026" t="s">
        <v>28</v>
      </c>
      <c r="H1026" t="s">
        <v>142</v>
      </c>
      <c r="L1026">
        <v>5725.6</v>
      </c>
      <c r="M1026">
        <v>2.2155999999999998</v>
      </c>
      <c r="N1026">
        <v>5725.3</v>
      </c>
      <c r="O1026">
        <v>2.2101000000000002</v>
      </c>
    </row>
    <row r="1027" spans="2:15" x14ac:dyDescent="0.25">
      <c r="B1027" t="s">
        <v>2356</v>
      </c>
      <c r="C1027" t="s">
        <v>25</v>
      </c>
      <c r="D1027">
        <v>110</v>
      </c>
      <c r="E1027">
        <v>110.1</v>
      </c>
      <c r="F1027">
        <v>0.01</v>
      </c>
      <c r="G1027" t="s">
        <v>28</v>
      </c>
      <c r="H1027" t="s">
        <v>27</v>
      </c>
      <c r="L1027">
        <v>120</v>
      </c>
      <c r="M1027">
        <v>13</v>
      </c>
      <c r="N1027">
        <v>115.63</v>
      </c>
      <c r="O1027">
        <v>12.701000000000001</v>
      </c>
    </row>
    <row r="1028" spans="2:15" x14ac:dyDescent="0.25">
      <c r="B1028" t="s">
        <v>2357</v>
      </c>
      <c r="C1028" t="s">
        <v>25</v>
      </c>
      <c r="D1028">
        <v>110</v>
      </c>
      <c r="E1028">
        <v>110.1</v>
      </c>
      <c r="F1028">
        <v>0.1</v>
      </c>
      <c r="G1028" t="s">
        <v>28</v>
      </c>
      <c r="H1028" t="s">
        <v>27</v>
      </c>
      <c r="L1028">
        <v>120</v>
      </c>
      <c r="M1028">
        <v>13</v>
      </c>
      <c r="N1028">
        <v>119.5</v>
      </c>
      <c r="O1028">
        <v>12.676</v>
      </c>
    </row>
    <row r="1029" spans="2:15" x14ac:dyDescent="0.25">
      <c r="B1029" t="s">
        <v>2358</v>
      </c>
      <c r="C1029" t="s">
        <v>25</v>
      </c>
      <c r="D1029">
        <v>110</v>
      </c>
      <c r="E1029">
        <v>110.1</v>
      </c>
      <c r="F1029">
        <v>1</v>
      </c>
      <c r="G1029" t="s">
        <v>28</v>
      </c>
      <c r="H1029" t="s">
        <v>27</v>
      </c>
      <c r="L1029">
        <v>430.99</v>
      </c>
      <c r="M1029">
        <v>10.808999999999999</v>
      </c>
      <c r="N1029">
        <v>430.28</v>
      </c>
      <c r="O1029">
        <v>10.808</v>
      </c>
    </row>
    <row r="1030" spans="2:15" x14ac:dyDescent="0.25">
      <c r="B1030" t="s">
        <v>2359</v>
      </c>
      <c r="C1030" t="s">
        <v>25</v>
      </c>
      <c r="D1030">
        <v>110</v>
      </c>
      <c r="E1030">
        <v>110.1</v>
      </c>
      <c r="F1030">
        <v>10</v>
      </c>
      <c r="G1030" t="s">
        <v>28</v>
      </c>
      <c r="H1030" t="s">
        <v>27</v>
      </c>
      <c r="L1030">
        <v>5725.6</v>
      </c>
      <c r="M1030">
        <v>2.2155999999999998</v>
      </c>
      <c r="N1030">
        <v>5725.3</v>
      </c>
      <c r="O1030">
        <v>2.2101000000000002</v>
      </c>
    </row>
    <row r="1031" spans="2:15" x14ac:dyDescent="0.25">
      <c r="B1031" t="s">
        <v>1817</v>
      </c>
      <c r="C1031" t="s">
        <v>1818</v>
      </c>
      <c r="D1031">
        <v>-250</v>
      </c>
      <c r="E1031">
        <v>-99.9</v>
      </c>
      <c r="F1031">
        <v>0.1</v>
      </c>
      <c r="G1031" t="s">
        <v>66</v>
      </c>
      <c r="H1031" t="s">
        <v>66</v>
      </c>
      <c r="L1031">
        <v>0.58422842381533813</v>
      </c>
      <c r="M1031">
        <v>0</v>
      </c>
      <c r="N1031">
        <v>0.58257756275525496</v>
      </c>
      <c r="O1031">
        <v>0</v>
      </c>
    </row>
    <row r="1032" spans="2:15" x14ac:dyDescent="0.25">
      <c r="B1032" t="s">
        <v>1819</v>
      </c>
      <c r="C1032" t="s">
        <v>1818</v>
      </c>
      <c r="D1032">
        <v>-100</v>
      </c>
      <c r="E1032">
        <v>-24.9</v>
      </c>
      <c r="F1032">
        <v>0.1</v>
      </c>
      <c r="G1032" t="s">
        <v>66</v>
      </c>
      <c r="H1032" t="s">
        <v>66</v>
      </c>
      <c r="L1032">
        <v>0.19859292765724584</v>
      </c>
      <c r="M1032">
        <v>0</v>
      </c>
      <c r="N1032">
        <v>0.19764767973606681</v>
      </c>
      <c r="O1032">
        <v>0</v>
      </c>
    </row>
    <row r="1033" spans="2:15" x14ac:dyDescent="0.25">
      <c r="B1033" t="s">
        <v>1820</v>
      </c>
      <c r="C1033" t="s">
        <v>1818</v>
      </c>
      <c r="D1033">
        <v>-25</v>
      </c>
      <c r="E1033">
        <v>350.1</v>
      </c>
      <c r="F1033">
        <v>0.1</v>
      </c>
      <c r="G1033" t="s">
        <v>66</v>
      </c>
      <c r="H1033" t="s">
        <v>66</v>
      </c>
      <c r="L1033">
        <v>0.17588372079055786</v>
      </c>
      <c r="M1033">
        <v>0</v>
      </c>
      <c r="N1033">
        <v>0.17481572477527779</v>
      </c>
      <c r="O1033">
        <v>0</v>
      </c>
    </row>
    <row r="1034" spans="2:15" x14ac:dyDescent="0.25">
      <c r="B1034" t="s">
        <v>1821</v>
      </c>
      <c r="C1034" t="s">
        <v>1818</v>
      </c>
      <c r="D1034">
        <v>350</v>
      </c>
      <c r="E1034">
        <v>650.1</v>
      </c>
      <c r="F1034">
        <v>0.1</v>
      </c>
      <c r="G1034" t="s">
        <v>66</v>
      </c>
      <c r="H1034" t="s">
        <v>66</v>
      </c>
      <c r="L1034">
        <v>0.19682908375567337</v>
      </c>
      <c r="M1034">
        <v>0</v>
      </c>
      <c r="N1034">
        <v>0.19628464572909862</v>
      </c>
      <c r="O1034">
        <v>0</v>
      </c>
    </row>
    <row r="1035" spans="2:15" x14ac:dyDescent="0.25">
      <c r="B1035" t="s">
        <v>1822</v>
      </c>
      <c r="C1035" t="s">
        <v>1818</v>
      </c>
      <c r="D1035">
        <v>650</v>
      </c>
      <c r="E1035">
        <v>1000</v>
      </c>
      <c r="F1035">
        <v>0.1</v>
      </c>
      <c r="G1035" t="s">
        <v>66</v>
      </c>
      <c r="H1035" t="s">
        <v>66</v>
      </c>
      <c r="L1035">
        <v>0.25181161507827815</v>
      </c>
      <c r="M1035">
        <v>0</v>
      </c>
      <c r="N1035">
        <v>0.25138628328775375</v>
      </c>
      <c r="O1035">
        <v>0</v>
      </c>
    </row>
    <row r="1036" spans="2:15" x14ac:dyDescent="0.25">
      <c r="B1036" t="s">
        <v>2360</v>
      </c>
      <c r="C1036" t="s">
        <v>1818</v>
      </c>
      <c r="D1036">
        <v>1000</v>
      </c>
      <c r="E1036">
        <v>1000.1</v>
      </c>
      <c r="F1036">
        <v>0.1</v>
      </c>
      <c r="G1036" t="s">
        <v>66</v>
      </c>
      <c r="H1036" t="s">
        <v>66</v>
      </c>
      <c r="L1036">
        <v>0.25181161507827815</v>
      </c>
      <c r="M1036">
        <v>0</v>
      </c>
      <c r="N1036">
        <v>0.25138628328775375</v>
      </c>
      <c r="O1036">
        <v>0</v>
      </c>
    </row>
    <row r="1037" spans="2:15" x14ac:dyDescent="0.25">
      <c r="B1037" t="s">
        <v>1823</v>
      </c>
      <c r="C1037" t="s">
        <v>1818</v>
      </c>
      <c r="D1037">
        <v>-250</v>
      </c>
      <c r="E1037">
        <v>-99.9</v>
      </c>
      <c r="F1037">
        <v>1</v>
      </c>
      <c r="G1037" t="s">
        <v>66</v>
      </c>
      <c r="H1037" t="s">
        <v>66</v>
      </c>
      <c r="L1037">
        <v>0.82286180789817798</v>
      </c>
      <c r="M1037">
        <v>0</v>
      </c>
      <c r="N1037">
        <v>0.81816661910997879</v>
      </c>
      <c r="O1037">
        <v>0</v>
      </c>
    </row>
    <row r="1038" spans="2:15" x14ac:dyDescent="0.25">
      <c r="B1038" t="s">
        <v>1824</v>
      </c>
      <c r="C1038" t="s">
        <v>1818</v>
      </c>
      <c r="D1038">
        <v>-100</v>
      </c>
      <c r="E1038">
        <v>-24.9</v>
      </c>
      <c r="F1038">
        <v>1</v>
      </c>
      <c r="G1038" t="s">
        <v>66</v>
      </c>
      <c r="H1038" t="s">
        <v>66</v>
      </c>
      <c r="L1038">
        <v>0.60873868592915292</v>
      </c>
      <c r="M1038">
        <v>0</v>
      </c>
      <c r="N1038">
        <v>0.60750687675535897</v>
      </c>
      <c r="O1038">
        <v>0</v>
      </c>
    </row>
    <row r="1039" spans="2:15" x14ac:dyDescent="0.25">
      <c r="B1039" t="s">
        <v>1825</v>
      </c>
      <c r="C1039" t="s">
        <v>1818</v>
      </c>
      <c r="D1039">
        <v>-25</v>
      </c>
      <c r="E1039">
        <v>350.1</v>
      </c>
      <c r="F1039">
        <v>1</v>
      </c>
      <c r="G1039" t="s">
        <v>66</v>
      </c>
      <c r="H1039" t="s">
        <v>66</v>
      </c>
      <c r="L1039">
        <v>0.60171315431059569</v>
      </c>
      <c r="M1039">
        <v>0</v>
      </c>
      <c r="N1039">
        <v>0.60046693300189791</v>
      </c>
      <c r="O1039">
        <v>0</v>
      </c>
    </row>
    <row r="1040" spans="2:15" x14ac:dyDescent="0.25">
      <c r="B1040" t="s">
        <v>1826</v>
      </c>
      <c r="C1040" t="s">
        <v>1818</v>
      </c>
      <c r="D1040">
        <v>350</v>
      </c>
      <c r="E1040">
        <v>650.1</v>
      </c>
      <c r="F1040">
        <v>1</v>
      </c>
      <c r="G1040" t="s">
        <v>66</v>
      </c>
      <c r="H1040" t="s">
        <v>66</v>
      </c>
      <c r="L1040">
        <v>0.60776950104574878</v>
      </c>
      <c r="M1040">
        <v>0</v>
      </c>
      <c r="N1040">
        <v>0.6070647923813387</v>
      </c>
      <c r="O1040">
        <v>0</v>
      </c>
    </row>
    <row r="1041" spans="2:15" x14ac:dyDescent="0.25">
      <c r="B1041" t="s">
        <v>1827</v>
      </c>
      <c r="C1041" t="s">
        <v>1818</v>
      </c>
      <c r="D1041">
        <v>650</v>
      </c>
      <c r="E1041">
        <v>1000</v>
      </c>
      <c r="F1041">
        <v>1</v>
      </c>
      <c r="G1041" t="s">
        <v>66</v>
      </c>
      <c r="H1041" t="s">
        <v>66</v>
      </c>
      <c r="L1041">
        <v>0.62773495018011505</v>
      </c>
      <c r="M1041">
        <v>0</v>
      </c>
      <c r="N1041">
        <v>0.62705267994422198</v>
      </c>
      <c r="O1041">
        <v>0</v>
      </c>
    </row>
    <row r="1042" spans="2:15" x14ac:dyDescent="0.25">
      <c r="B1042" t="s">
        <v>2361</v>
      </c>
      <c r="C1042" t="s">
        <v>1818</v>
      </c>
      <c r="D1042">
        <v>1000</v>
      </c>
      <c r="E1042">
        <v>1000.1</v>
      </c>
      <c r="F1042">
        <v>1</v>
      </c>
      <c r="G1042" t="s">
        <v>66</v>
      </c>
      <c r="H1042" t="s">
        <v>66</v>
      </c>
      <c r="L1042">
        <v>0.62773495018011505</v>
      </c>
      <c r="M1042">
        <v>0</v>
      </c>
      <c r="N1042">
        <v>0.62705267994422198</v>
      </c>
      <c r="O1042">
        <v>0</v>
      </c>
    </row>
    <row r="1043" spans="2:15" x14ac:dyDescent="0.25">
      <c r="B1043" t="s">
        <v>1828</v>
      </c>
      <c r="C1043" t="s">
        <v>1816</v>
      </c>
      <c r="D1043">
        <v>-210</v>
      </c>
      <c r="E1043">
        <v>-99.9</v>
      </c>
      <c r="F1043">
        <v>0.1</v>
      </c>
      <c r="G1043" t="s">
        <v>66</v>
      </c>
      <c r="H1043" t="s">
        <v>66</v>
      </c>
      <c r="L1043">
        <v>0.32482492761088289</v>
      </c>
      <c r="M1043">
        <v>0</v>
      </c>
      <c r="N1043">
        <v>0.31951027618499706</v>
      </c>
      <c r="O1043">
        <v>0</v>
      </c>
    </row>
    <row r="1044" spans="2:15" x14ac:dyDescent="0.25">
      <c r="B1044" t="s">
        <v>1829</v>
      </c>
      <c r="C1044" t="s">
        <v>1816</v>
      </c>
      <c r="D1044">
        <v>-100</v>
      </c>
      <c r="E1044">
        <v>-29.9</v>
      </c>
      <c r="F1044">
        <v>0.1</v>
      </c>
      <c r="G1044" t="s">
        <v>66</v>
      </c>
      <c r="H1044" t="s">
        <v>66</v>
      </c>
      <c r="L1044">
        <v>0.20265709478627572</v>
      </c>
      <c r="M1044">
        <v>0</v>
      </c>
      <c r="N1044">
        <v>0.19649070802855273</v>
      </c>
      <c r="O1044">
        <v>0</v>
      </c>
    </row>
    <row r="1045" spans="2:15" x14ac:dyDescent="0.25">
      <c r="B1045" t="s">
        <v>1830</v>
      </c>
      <c r="C1045" t="s">
        <v>1816</v>
      </c>
      <c r="D1045">
        <v>-30</v>
      </c>
      <c r="E1045">
        <v>150.1</v>
      </c>
      <c r="F1045">
        <v>0.1</v>
      </c>
      <c r="G1045" t="s">
        <v>66</v>
      </c>
      <c r="H1045" t="s">
        <v>66</v>
      </c>
      <c r="L1045">
        <v>0.18177460560928196</v>
      </c>
      <c r="M1045">
        <v>0</v>
      </c>
      <c r="N1045">
        <v>0.17487340426365131</v>
      </c>
      <c r="O1045">
        <v>0</v>
      </c>
    </row>
    <row r="1046" spans="2:15" x14ac:dyDescent="0.25">
      <c r="B1046" t="s">
        <v>1831</v>
      </c>
      <c r="C1046" t="s">
        <v>1816</v>
      </c>
      <c r="D1046">
        <v>150</v>
      </c>
      <c r="E1046">
        <v>760.1</v>
      </c>
      <c r="F1046">
        <v>0.1</v>
      </c>
      <c r="G1046" t="s">
        <v>66</v>
      </c>
      <c r="H1046" t="s">
        <v>66</v>
      </c>
      <c r="L1046">
        <v>0.20889557181656554</v>
      </c>
      <c r="M1046">
        <v>0</v>
      </c>
      <c r="N1046">
        <v>0.20722397356361655</v>
      </c>
      <c r="O1046">
        <v>0</v>
      </c>
    </row>
    <row r="1047" spans="2:15" x14ac:dyDescent="0.25">
      <c r="B1047" t="s">
        <v>1832</v>
      </c>
      <c r="C1047" t="s">
        <v>1816</v>
      </c>
      <c r="D1047">
        <v>760</v>
      </c>
      <c r="E1047">
        <v>1200</v>
      </c>
      <c r="F1047">
        <v>0.1</v>
      </c>
      <c r="G1047" t="s">
        <v>66</v>
      </c>
      <c r="H1047" t="s">
        <v>66</v>
      </c>
      <c r="L1047">
        <v>0.275029812806388</v>
      </c>
      <c r="M1047">
        <v>0</v>
      </c>
      <c r="N1047">
        <v>0.2737623298177479</v>
      </c>
      <c r="O1047">
        <v>0</v>
      </c>
    </row>
    <row r="1048" spans="2:15" x14ac:dyDescent="0.25">
      <c r="B1048" t="s">
        <v>2362</v>
      </c>
      <c r="C1048" t="s">
        <v>1816</v>
      </c>
      <c r="D1048">
        <v>1200</v>
      </c>
      <c r="E1048">
        <v>1200.0999999999999</v>
      </c>
      <c r="F1048">
        <v>0.1</v>
      </c>
      <c r="G1048" t="s">
        <v>66</v>
      </c>
      <c r="H1048" t="s">
        <v>66</v>
      </c>
      <c r="L1048">
        <v>0.275029812806388</v>
      </c>
      <c r="M1048">
        <v>0</v>
      </c>
      <c r="N1048">
        <v>0.2737623298177479</v>
      </c>
      <c r="O1048">
        <v>0</v>
      </c>
    </row>
    <row r="1049" spans="2:15" x14ac:dyDescent="0.25">
      <c r="B1049" t="s">
        <v>1833</v>
      </c>
      <c r="C1049" t="s">
        <v>1816</v>
      </c>
      <c r="D1049">
        <v>-210</v>
      </c>
      <c r="E1049">
        <v>-99.9</v>
      </c>
      <c r="F1049">
        <v>1</v>
      </c>
      <c r="G1049" t="s">
        <v>66</v>
      </c>
      <c r="H1049" t="s">
        <v>66</v>
      </c>
      <c r="L1049">
        <v>0.66767094037873331</v>
      </c>
      <c r="M1049">
        <v>0</v>
      </c>
      <c r="N1049">
        <v>0.65733310930441746</v>
      </c>
      <c r="O1049">
        <v>0</v>
      </c>
    </row>
    <row r="1050" spans="2:15" x14ac:dyDescent="0.25">
      <c r="B1050" t="s">
        <v>1834</v>
      </c>
      <c r="C1050" t="s">
        <v>1816</v>
      </c>
      <c r="D1050">
        <v>-100</v>
      </c>
      <c r="E1050">
        <v>-29.9</v>
      </c>
      <c r="F1050">
        <v>1</v>
      </c>
      <c r="G1050" t="s">
        <v>66</v>
      </c>
      <c r="H1050" t="s">
        <v>66</v>
      </c>
      <c r="L1050">
        <v>0.61518598589708495</v>
      </c>
      <c r="M1050">
        <v>0</v>
      </c>
      <c r="N1050">
        <v>0.60713145062791962</v>
      </c>
      <c r="O1050">
        <v>0</v>
      </c>
    </row>
    <row r="1051" spans="2:15" x14ac:dyDescent="0.25">
      <c r="B1051" t="s">
        <v>1835</v>
      </c>
      <c r="C1051" t="s">
        <v>1816</v>
      </c>
      <c r="D1051">
        <v>-30</v>
      </c>
      <c r="E1051">
        <v>150.1</v>
      </c>
      <c r="F1051">
        <v>1</v>
      </c>
      <c r="G1051" t="s">
        <v>66</v>
      </c>
      <c r="H1051" t="s">
        <v>66</v>
      </c>
      <c r="L1051">
        <v>0.60862624526170805</v>
      </c>
      <c r="M1051">
        <v>0</v>
      </c>
      <c r="N1051">
        <v>0.6004837279383668</v>
      </c>
      <c r="O1051">
        <v>0</v>
      </c>
    </row>
    <row r="1052" spans="2:15" x14ac:dyDescent="0.25">
      <c r="B1052" t="s">
        <v>1836</v>
      </c>
      <c r="C1052" t="s">
        <v>1816</v>
      </c>
      <c r="D1052">
        <v>150</v>
      </c>
      <c r="E1052">
        <v>760.1</v>
      </c>
      <c r="F1052">
        <v>1</v>
      </c>
      <c r="G1052" t="s">
        <v>66</v>
      </c>
      <c r="H1052" t="s">
        <v>66</v>
      </c>
      <c r="L1052">
        <v>0.61296338719355525</v>
      </c>
      <c r="M1052">
        <v>0</v>
      </c>
      <c r="N1052">
        <v>0.61068958990594768</v>
      </c>
      <c r="O1052">
        <v>0</v>
      </c>
    </row>
    <row r="1053" spans="2:15" x14ac:dyDescent="0.25">
      <c r="B1053" t="s">
        <v>1837</v>
      </c>
      <c r="C1053" t="s">
        <v>1816</v>
      </c>
      <c r="D1053">
        <v>760</v>
      </c>
      <c r="E1053">
        <v>1200</v>
      </c>
      <c r="F1053">
        <v>1</v>
      </c>
      <c r="G1053" t="s">
        <v>66</v>
      </c>
      <c r="H1053" t="s">
        <v>66</v>
      </c>
      <c r="L1053">
        <v>0.63853594420951998</v>
      </c>
      <c r="M1053">
        <v>0</v>
      </c>
      <c r="N1053">
        <v>0.6363535284943751</v>
      </c>
      <c r="O1053">
        <v>0</v>
      </c>
    </row>
    <row r="1054" spans="2:15" x14ac:dyDescent="0.25">
      <c r="B1054" t="s">
        <v>2363</v>
      </c>
      <c r="C1054" t="s">
        <v>1816</v>
      </c>
      <c r="D1054">
        <v>1200</v>
      </c>
      <c r="E1054">
        <v>1200.0999999999999</v>
      </c>
      <c r="F1054">
        <v>1</v>
      </c>
      <c r="G1054" t="s">
        <v>66</v>
      </c>
      <c r="H1054" t="s">
        <v>66</v>
      </c>
      <c r="L1054">
        <v>0.63853594420951998</v>
      </c>
      <c r="M1054">
        <v>0</v>
      </c>
      <c r="N1054">
        <v>0.6363535284943751</v>
      </c>
      <c r="O1054">
        <v>0</v>
      </c>
    </row>
    <row r="1055" spans="2:15" x14ac:dyDescent="0.25">
      <c r="B1055" t="s">
        <v>1838</v>
      </c>
      <c r="C1055" t="s">
        <v>1815</v>
      </c>
      <c r="D1055">
        <v>-200</v>
      </c>
      <c r="E1055">
        <v>-99.9</v>
      </c>
      <c r="F1055">
        <v>0.1</v>
      </c>
      <c r="G1055" t="s">
        <v>66</v>
      </c>
      <c r="H1055" t="s">
        <v>66</v>
      </c>
      <c r="L1055">
        <v>0.39349449356889432</v>
      </c>
      <c r="M1055">
        <v>0</v>
      </c>
      <c r="N1055">
        <v>0.38767236505606467</v>
      </c>
      <c r="O1055">
        <v>0</v>
      </c>
    </row>
    <row r="1056" spans="2:15" x14ac:dyDescent="0.25">
      <c r="B1056" t="s">
        <v>1839</v>
      </c>
      <c r="C1056" t="s">
        <v>1815</v>
      </c>
      <c r="D1056">
        <v>-100</v>
      </c>
      <c r="E1056">
        <v>-24.9</v>
      </c>
      <c r="F1056">
        <v>0.1</v>
      </c>
      <c r="G1056" t="s">
        <v>66</v>
      </c>
      <c r="H1056" t="s">
        <v>66</v>
      </c>
      <c r="L1056">
        <v>0.22869477122874926</v>
      </c>
      <c r="M1056">
        <v>0</v>
      </c>
      <c r="N1056">
        <v>0.21852515769698472</v>
      </c>
      <c r="O1056">
        <v>0</v>
      </c>
    </row>
    <row r="1057" spans="2:15" x14ac:dyDescent="0.25">
      <c r="B1057" t="s">
        <v>1840</v>
      </c>
      <c r="C1057" t="s">
        <v>1815</v>
      </c>
      <c r="D1057">
        <v>-25</v>
      </c>
      <c r="E1057">
        <v>120.1</v>
      </c>
      <c r="F1057">
        <v>0.1</v>
      </c>
      <c r="G1057" t="s">
        <v>66</v>
      </c>
      <c r="H1057" t="s">
        <v>66</v>
      </c>
      <c r="L1057">
        <v>0.20427602708206327</v>
      </c>
      <c r="M1057">
        <v>0</v>
      </c>
      <c r="N1057">
        <v>0.196533247379368</v>
      </c>
      <c r="O1057">
        <v>0</v>
      </c>
    </row>
    <row r="1058" spans="2:15" x14ac:dyDescent="0.25">
      <c r="B1058" t="s">
        <v>1841</v>
      </c>
      <c r="C1058" t="s">
        <v>1815</v>
      </c>
      <c r="D1058">
        <v>120</v>
      </c>
      <c r="E1058">
        <v>1000.1</v>
      </c>
      <c r="F1058">
        <v>0.1</v>
      </c>
      <c r="G1058" t="s">
        <v>66</v>
      </c>
      <c r="H1058" t="s">
        <v>66</v>
      </c>
      <c r="L1058">
        <v>0.31026319266530111</v>
      </c>
      <c r="M1058">
        <v>0</v>
      </c>
      <c r="N1058">
        <v>0.30757852124919205</v>
      </c>
      <c r="O1058">
        <v>0</v>
      </c>
    </row>
    <row r="1059" spans="2:15" x14ac:dyDescent="0.25">
      <c r="B1059" t="s">
        <v>1842</v>
      </c>
      <c r="C1059" t="s">
        <v>1815</v>
      </c>
      <c r="D1059">
        <v>1000</v>
      </c>
      <c r="E1059">
        <v>1372</v>
      </c>
      <c r="F1059">
        <v>0.1</v>
      </c>
      <c r="G1059" t="s">
        <v>66</v>
      </c>
      <c r="H1059" t="s">
        <v>66</v>
      </c>
      <c r="L1059">
        <v>0.46917668362698639</v>
      </c>
      <c r="M1059">
        <v>0</v>
      </c>
      <c r="N1059">
        <v>0.46671830934825215</v>
      </c>
      <c r="O1059">
        <v>0</v>
      </c>
    </row>
    <row r="1060" spans="2:15" x14ac:dyDescent="0.25">
      <c r="B1060" t="s">
        <v>2364</v>
      </c>
      <c r="C1060" t="s">
        <v>1815</v>
      </c>
      <c r="D1060">
        <v>1372</v>
      </c>
      <c r="E1060">
        <v>1372.1</v>
      </c>
      <c r="F1060">
        <v>0.1</v>
      </c>
      <c r="G1060" t="s">
        <v>66</v>
      </c>
      <c r="H1060" t="s">
        <v>66</v>
      </c>
      <c r="L1060">
        <v>0.46917668362698639</v>
      </c>
      <c r="M1060">
        <v>0</v>
      </c>
      <c r="N1060">
        <v>0.46671830934825215</v>
      </c>
      <c r="O1060">
        <v>0</v>
      </c>
    </row>
    <row r="1061" spans="2:15" x14ac:dyDescent="0.25">
      <c r="B1061" t="s">
        <v>1843</v>
      </c>
      <c r="C1061" t="s">
        <v>1815</v>
      </c>
      <c r="D1061">
        <v>-200</v>
      </c>
      <c r="E1061">
        <v>-99.9</v>
      </c>
      <c r="F1061">
        <v>1</v>
      </c>
      <c r="G1061" t="s">
        <v>66</v>
      </c>
      <c r="H1061" t="s">
        <v>66</v>
      </c>
      <c r="L1061">
        <v>0.70603263238442071</v>
      </c>
      <c r="M1061">
        <v>0</v>
      </c>
      <c r="N1061">
        <v>0.69302948178859092</v>
      </c>
      <c r="O1061">
        <v>0</v>
      </c>
    </row>
    <row r="1062" spans="2:15" x14ac:dyDescent="0.25">
      <c r="B1062" t="s">
        <v>1844</v>
      </c>
      <c r="C1062" t="s">
        <v>1815</v>
      </c>
      <c r="D1062">
        <v>-100</v>
      </c>
      <c r="E1062">
        <v>-24.9</v>
      </c>
      <c r="F1062">
        <v>1</v>
      </c>
      <c r="G1062" t="s">
        <v>66</v>
      </c>
      <c r="H1062" t="s">
        <v>66</v>
      </c>
      <c r="L1062">
        <v>0.62924197246369684</v>
      </c>
      <c r="M1062">
        <v>0</v>
      </c>
      <c r="N1062">
        <v>0.61461633930972914</v>
      </c>
      <c r="O1062">
        <v>0</v>
      </c>
    </row>
    <row r="1063" spans="2:15" x14ac:dyDescent="0.25">
      <c r="B1063" t="s">
        <v>1845</v>
      </c>
      <c r="C1063" t="s">
        <v>1815</v>
      </c>
      <c r="D1063">
        <v>-25</v>
      </c>
      <c r="E1063">
        <v>120.1</v>
      </c>
      <c r="F1063">
        <v>1</v>
      </c>
      <c r="G1063" t="s">
        <v>66</v>
      </c>
      <c r="H1063" t="s">
        <v>66</v>
      </c>
      <c r="L1063">
        <v>0.61728342678650294</v>
      </c>
      <c r="M1063">
        <v>0</v>
      </c>
      <c r="N1063">
        <v>0.60714521930546406</v>
      </c>
      <c r="O1063">
        <v>0</v>
      </c>
    </row>
    <row r="1064" spans="2:15" x14ac:dyDescent="0.25">
      <c r="B1064" t="s">
        <v>1846</v>
      </c>
      <c r="C1064" t="s">
        <v>1815</v>
      </c>
      <c r="D1064">
        <v>120</v>
      </c>
      <c r="E1064">
        <v>1000.1</v>
      </c>
      <c r="F1064">
        <v>1</v>
      </c>
      <c r="G1064" t="s">
        <v>66</v>
      </c>
      <c r="H1064" t="s">
        <v>66</v>
      </c>
      <c r="L1064">
        <v>0.65668817157760961</v>
      </c>
      <c r="M1064">
        <v>0</v>
      </c>
      <c r="N1064">
        <v>0.65161687112431321</v>
      </c>
      <c r="O1064">
        <v>0</v>
      </c>
    </row>
    <row r="1065" spans="2:15" x14ac:dyDescent="0.25">
      <c r="B1065" t="s">
        <v>1847</v>
      </c>
      <c r="C1065" t="s">
        <v>1815</v>
      </c>
      <c r="D1065">
        <v>1000</v>
      </c>
      <c r="E1065">
        <v>1372</v>
      </c>
      <c r="F1065">
        <v>1</v>
      </c>
      <c r="G1065" t="s">
        <v>66</v>
      </c>
      <c r="H1065" t="s">
        <v>66</v>
      </c>
      <c r="L1065">
        <v>0.74634382223891738</v>
      </c>
      <c r="M1065">
        <v>0</v>
      </c>
      <c r="N1065">
        <v>0.74015267362949577</v>
      </c>
      <c r="O1065">
        <v>0</v>
      </c>
    </row>
    <row r="1066" spans="2:15" x14ac:dyDescent="0.25">
      <c r="B1066" t="s">
        <v>2365</v>
      </c>
      <c r="C1066" t="s">
        <v>1815</v>
      </c>
      <c r="D1066">
        <v>1372</v>
      </c>
      <c r="E1066">
        <v>1372.1</v>
      </c>
      <c r="F1066">
        <v>1</v>
      </c>
      <c r="G1066" t="s">
        <v>66</v>
      </c>
      <c r="H1066" t="s">
        <v>66</v>
      </c>
      <c r="L1066">
        <v>0.74634382223891738</v>
      </c>
      <c r="M1066">
        <v>0</v>
      </c>
      <c r="N1066">
        <v>0.74015267362949577</v>
      </c>
      <c r="O1066">
        <v>0</v>
      </c>
    </row>
    <row r="1067" spans="2:15" x14ac:dyDescent="0.25">
      <c r="B1067" t="s">
        <v>1848</v>
      </c>
      <c r="C1067" t="s">
        <v>1849</v>
      </c>
      <c r="D1067">
        <v>-200</v>
      </c>
      <c r="E1067">
        <v>-99.9</v>
      </c>
      <c r="F1067">
        <v>0.1</v>
      </c>
      <c r="G1067" t="s">
        <v>66</v>
      </c>
      <c r="H1067" t="s">
        <v>66</v>
      </c>
      <c r="L1067">
        <v>0.47200850971072272</v>
      </c>
      <c r="M1067">
        <v>0</v>
      </c>
      <c r="N1067">
        <v>0.46682217203535792</v>
      </c>
      <c r="O1067">
        <v>0</v>
      </c>
    </row>
    <row r="1068" spans="2:15" x14ac:dyDescent="0.25">
      <c r="B1068" t="s">
        <v>1850</v>
      </c>
      <c r="C1068" t="s">
        <v>1849</v>
      </c>
      <c r="D1068">
        <v>-100</v>
      </c>
      <c r="E1068">
        <v>-24.9</v>
      </c>
      <c r="F1068">
        <v>0.1</v>
      </c>
      <c r="G1068" t="s">
        <v>66</v>
      </c>
      <c r="H1068" t="s">
        <v>66</v>
      </c>
      <c r="L1068">
        <v>0.26967921130961303</v>
      </c>
      <c r="M1068">
        <v>0</v>
      </c>
      <c r="N1068">
        <v>0.26325360396958047</v>
      </c>
      <c r="O1068">
        <v>0</v>
      </c>
    </row>
    <row r="1069" spans="2:15" x14ac:dyDescent="0.25">
      <c r="B1069" t="s">
        <v>1851</v>
      </c>
      <c r="C1069" t="s">
        <v>1849</v>
      </c>
      <c r="D1069">
        <v>-25</v>
      </c>
      <c r="E1069">
        <v>120.1</v>
      </c>
      <c r="F1069">
        <v>0.1</v>
      </c>
      <c r="G1069" t="s">
        <v>66</v>
      </c>
      <c r="H1069" t="s">
        <v>66</v>
      </c>
      <c r="L1069">
        <v>0.23706428989274492</v>
      </c>
      <c r="M1069">
        <v>0</v>
      </c>
      <c r="N1069">
        <v>0.22972823190184791</v>
      </c>
      <c r="O1069">
        <v>0</v>
      </c>
    </row>
    <row r="1070" spans="2:15" x14ac:dyDescent="0.25">
      <c r="B1070" t="s">
        <v>1852</v>
      </c>
      <c r="C1070" t="s">
        <v>1849</v>
      </c>
      <c r="D1070">
        <v>120</v>
      </c>
      <c r="E1070">
        <v>410.1</v>
      </c>
      <c r="F1070">
        <v>0.1</v>
      </c>
      <c r="G1070" t="s">
        <v>66</v>
      </c>
      <c r="H1070" t="s">
        <v>66</v>
      </c>
      <c r="L1070">
        <v>0.22303414471216912</v>
      </c>
      <c r="M1070">
        <v>0</v>
      </c>
      <c r="N1070">
        <v>0.21855088337458745</v>
      </c>
      <c r="O1070">
        <v>0</v>
      </c>
    </row>
    <row r="1071" spans="2:15" x14ac:dyDescent="0.25">
      <c r="B1071" t="s">
        <v>1853</v>
      </c>
      <c r="C1071" t="s">
        <v>1849</v>
      </c>
      <c r="D1071">
        <v>410</v>
      </c>
      <c r="E1071">
        <v>1300</v>
      </c>
      <c r="F1071">
        <v>0.1</v>
      </c>
      <c r="G1071" t="s">
        <v>66</v>
      </c>
      <c r="H1071" t="s">
        <v>66</v>
      </c>
      <c r="L1071">
        <v>0.32196849222192542</v>
      </c>
      <c r="M1071">
        <v>0</v>
      </c>
      <c r="N1071">
        <v>0.31887923874091234</v>
      </c>
      <c r="O1071">
        <v>0</v>
      </c>
    </row>
    <row r="1072" spans="2:15" x14ac:dyDescent="0.25">
      <c r="B1072" t="s">
        <v>2366</v>
      </c>
      <c r="C1072" t="s">
        <v>1849</v>
      </c>
      <c r="D1072">
        <v>1300</v>
      </c>
      <c r="E1072">
        <v>1300.0999999999999</v>
      </c>
      <c r="F1072">
        <v>0.1</v>
      </c>
      <c r="G1072" t="s">
        <v>66</v>
      </c>
      <c r="H1072" t="s">
        <v>66</v>
      </c>
      <c r="L1072">
        <v>0.32196849222192542</v>
      </c>
      <c r="M1072">
        <v>0</v>
      </c>
      <c r="N1072">
        <v>0.31887923874091234</v>
      </c>
      <c r="O1072">
        <v>0</v>
      </c>
    </row>
    <row r="1073" spans="2:15" x14ac:dyDescent="0.25">
      <c r="B1073" t="s">
        <v>1854</v>
      </c>
      <c r="C1073" t="s">
        <v>1849</v>
      </c>
      <c r="D1073">
        <v>-200</v>
      </c>
      <c r="E1073">
        <v>-99.9</v>
      </c>
      <c r="F1073">
        <v>1</v>
      </c>
      <c r="G1073" t="s">
        <v>66</v>
      </c>
      <c r="H1073" t="s">
        <v>66</v>
      </c>
      <c r="L1073">
        <v>0.75325912675912654</v>
      </c>
      <c r="M1073">
        <v>0</v>
      </c>
      <c r="N1073">
        <v>0.7402181707468477</v>
      </c>
      <c r="O1073">
        <v>0</v>
      </c>
    </row>
    <row r="1074" spans="2:15" x14ac:dyDescent="0.25">
      <c r="B1074" t="s">
        <v>1855</v>
      </c>
      <c r="C1074" t="s">
        <v>1849</v>
      </c>
      <c r="D1074">
        <v>-100</v>
      </c>
      <c r="E1074">
        <v>-24.9</v>
      </c>
      <c r="F1074">
        <v>1</v>
      </c>
      <c r="G1074" t="s">
        <v>66</v>
      </c>
      <c r="H1074" t="s">
        <v>66</v>
      </c>
      <c r="L1074">
        <v>0.64265086014210049</v>
      </c>
      <c r="M1074">
        <v>0</v>
      </c>
      <c r="N1074">
        <v>0.63190383762323588</v>
      </c>
      <c r="O1074">
        <v>0</v>
      </c>
    </row>
    <row r="1075" spans="2:15" x14ac:dyDescent="0.25">
      <c r="B1075" t="s">
        <v>1856</v>
      </c>
      <c r="C1075" t="s">
        <v>1849</v>
      </c>
      <c r="D1075">
        <v>-25</v>
      </c>
      <c r="E1075">
        <v>120.1</v>
      </c>
      <c r="F1075">
        <v>1</v>
      </c>
      <c r="G1075" t="s">
        <v>66</v>
      </c>
      <c r="H1075" t="s">
        <v>66</v>
      </c>
      <c r="L1075">
        <v>0.62966080437895933</v>
      </c>
      <c r="M1075">
        <v>0</v>
      </c>
      <c r="N1075">
        <v>0.61868817713994606</v>
      </c>
      <c r="O1075">
        <v>0</v>
      </c>
    </row>
    <row r="1076" spans="2:15" x14ac:dyDescent="0.25">
      <c r="B1076" t="s">
        <v>1857</v>
      </c>
      <c r="C1076" t="s">
        <v>1849</v>
      </c>
      <c r="D1076">
        <v>120</v>
      </c>
      <c r="E1076">
        <v>410.1</v>
      </c>
      <c r="F1076">
        <v>1</v>
      </c>
      <c r="G1076" t="s">
        <v>66</v>
      </c>
      <c r="H1076" t="s">
        <v>66</v>
      </c>
      <c r="L1076">
        <v>0.62103418018537249</v>
      </c>
      <c r="M1076">
        <v>0</v>
      </c>
      <c r="N1076">
        <v>0.61462548647433468</v>
      </c>
      <c r="O1076">
        <v>0</v>
      </c>
    </row>
    <row r="1077" spans="2:15" x14ac:dyDescent="0.25">
      <c r="B1077" t="s">
        <v>1858</v>
      </c>
      <c r="C1077" t="s">
        <v>1849</v>
      </c>
      <c r="D1077">
        <v>410</v>
      </c>
      <c r="E1077">
        <v>1300</v>
      </c>
      <c r="F1077">
        <v>1</v>
      </c>
      <c r="G1077" t="s">
        <v>66</v>
      </c>
      <c r="H1077" t="s">
        <v>66</v>
      </c>
      <c r="L1077">
        <v>0.66302559018086848</v>
      </c>
      <c r="M1077">
        <v>0</v>
      </c>
      <c r="N1077">
        <v>0.65702661201810075</v>
      </c>
      <c r="O1077">
        <v>0</v>
      </c>
    </row>
    <row r="1078" spans="2:15" x14ac:dyDescent="0.25">
      <c r="B1078" t="s">
        <v>2367</v>
      </c>
      <c r="C1078" t="s">
        <v>1849</v>
      </c>
      <c r="D1078">
        <v>1300</v>
      </c>
      <c r="E1078">
        <v>1300.0999999999999</v>
      </c>
      <c r="F1078">
        <v>1</v>
      </c>
      <c r="G1078" t="s">
        <v>66</v>
      </c>
      <c r="H1078" t="s">
        <v>66</v>
      </c>
      <c r="L1078">
        <v>0.66302559018086848</v>
      </c>
      <c r="M1078">
        <v>0</v>
      </c>
      <c r="N1078">
        <v>0.65702661201810075</v>
      </c>
      <c r="O1078">
        <v>0</v>
      </c>
    </row>
    <row r="1079" spans="2:15" x14ac:dyDescent="0.25">
      <c r="B1079" t="s">
        <v>1859</v>
      </c>
      <c r="C1079" t="s">
        <v>1860</v>
      </c>
      <c r="D1079">
        <v>0</v>
      </c>
      <c r="E1079">
        <v>250.1</v>
      </c>
      <c r="F1079">
        <v>0.1</v>
      </c>
      <c r="G1079" t="s">
        <v>66</v>
      </c>
      <c r="H1079" t="s">
        <v>66</v>
      </c>
      <c r="L1079">
        <v>0.66952654329837447</v>
      </c>
      <c r="M1079">
        <v>0</v>
      </c>
      <c r="N1079">
        <v>0.66592057015932238</v>
      </c>
      <c r="O1079">
        <v>0</v>
      </c>
    </row>
    <row r="1080" spans="2:15" x14ac:dyDescent="0.25">
      <c r="B1080" t="s">
        <v>1861</v>
      </c>
      <c r="C1080" t="s">
        <v>1860</v>
      </c>
      <c r="D1080">
        <v>250</v>
      </c>
      <c r="E1080">
        <v>400.1</v>
      </c>
      <c r="F1080">
        <v>0.1</v>
      </c>
      <c r="G1080" t="s">
        <v>66</v>
      </c>
      <c r="H1080" t="s">
        <v>66</v>
      </c>
      <c r="L1080">
        <v>0.41654469294323576</v>
      </c>
      <c r="M1080">
        <v>0</v>
      </c>
      <c r="N1080">
        <v>0.41163452967440906</v>
      </c>
      <c r="O1080">
        <v>0</v>
      </c>
    </row>
    <row r="1081" spans="2:15" x14ac:dyDescent="0.25">
      <c r="B1081" t="s">
        <v>1862</v>
      </c>
      <c r="C1081" t="s">
        <v>1860</v>
      </c>
      <c r="D1081">
        <v>400</v>
      </c>
      <c r="E1081">
        <v>1000.1</v>
      </c>
      <c r="F1081">
        <v>0.1</v>
      </c>
      <c r="G1081" t="s">
        <v>66</v>
      </c>
      <c r="H1081" t="s">
        <v>66</v>
      </c>
      <c r="L1081">
        <v>0.39416654581477856</v>
      </c>
      <c r="M1081">
        <v>0</v>
      </c>
      <c r="N1081">
        <v>0.38897399738369565</v>
      </c>
      <c r="O1081">
        <v>0</v>
      </c>
    </row>
    <row r="1082" spans="2:15" x14ac:dyDescent="0.25">
      <c r="B1082" t="s">
        <v>1863</v>
      </c>
      <c r="C1082" t="s">
        <v>1860</v>
      </c>
      <c r="D1082">
        <v>1000</v>
      </c>
      <c r="E1082">
        <v>1767</v>
      </c>
      <c r="F1082">
        <v>0.1</v>
      </c>
      <c r="G1082" t="s">
        <v>66</v>
      </c>
      <c r="H1082" t="s">
        <v>66</v>
      </c>
      <c r="L1082">
        <v>0.53997687564079666</v>
      </c>
      <c r="M1082">
        <v>0</v>
      </c>
      <c r="N1082">
        <v>0.53619821990369732</v>
      </c>
      <c r="O1082">
        <v>0</v>
      </c>
    </row>
    <row r="1083" spans="2:15" x14ac:dyDescent="0.25">
      <c r="B1083" t="s">
        <v>2368</v>
      </c>
      <c r="C1083" t="s">
        <v>1860</v>
      </c>
      <c r="D1083">
        <v>1767</v>
      </c>
      <c r="E1083">
        <v>1767.1</v>
      </c>
      <c r="F1083">
        <v>0.1</v>
      </c>
      <c r="G1083" t="s">
        <v>66</v>
      </c>
      <c r="H1083" t="s">
        <v>66</v>
      </c>
      <c r="L1083">
        <v>0.53997687564079666</v>
      </c>
      <c r="M1083">
        <v>0</v>
      </c>
      <c r="N1083">
        <v>0.53619821990369732</v>
      </c>
      <c r="O1083">
        <v>0</v>
      </c>
    </row>
    <row r="1084" spans="2:15" x14ac:dyDescent="0.25">
      <c r="B1084" t="s">
        <v>1864</v>
      </c>
      <c r="C1084" t="s">
        <v>1860</v>
      </c>
      <c r="D1084">
        <v>0</v>
      </c>
      <c r="E1084">
        <v>250.1</v>
      </c>
      <c r="F1084">
        <v>1</v>
      </c>
      <c r="G1084" t="s">
        <v>66</v>
      </c>
      <c r="H1084" t="s">
        <v>66</v>
      </c>
      <c r="L1084">
        <v>0.8903440635172053</v>
      </c>
      <c r="M1084">
        <v>0</v>
      </c>
      <c r="N1084">
        <v>0.87946017861033199</v>
      </c>
      <c r="O1084">
        <v>0</v>
      </c>
    </row>
    <row r="1085" spans="2:15" x14ac:dyDescent="0.25">
      <c r="B1085" t="s">
        <v>1865</v>
      </c>
      <c r="C1085" t="s">
        <v>1860</v>
      </c>
      <c r="D1085">
        <v>250</v>
      </c>
      <c r="E1085">
        <v>400.1</v>
      </c>
      <c r="F1085">
        <v>1</v>
      </c>
      <c r="G1085" t="s">
        <v>66</v>
      </c>
      <c r="H1085" t="s">
        <v>66</v>
      </c>
      <c r="L1085">
        <v>0.71812879542313479</v>
      </c>
      <c r="M1085">
        <v>0</v>
      </c>
      <c r="N1085">
        <v>0.70671280306802997</v>
      </c>
      <c r="O1085">
        <v>0</v>
      </c>
    </row>
    <row r="1086" spans="2:15" x14ac:dyDescent="0.25">
      <c r="B1086" t="s">
        <v>1866</v>
      </c>
      <c r="C1086" t="s">
        <v>1860</v>
      </c>
      <c r="D1086">
        <v>400</v>
      </c>
      <c r="E1086">
        <v>1000.1</v>
      </c>
      <c r="F1086">
        <v>1</v>
      </c>
      <c r="G1086" t="s">
        <v>66</v>
      </c>
      <c r="H1086" t="s">
        <v>66</v>
      </c>
      <c r="L1086">
        <v>0.70538411623473762</v>
      </c>
      <c r="M1086">
        <v>0</v>
      </c>
      <c r="N1086">
        <v>0.69375843824825034</v>
      </c>
      <c r="O1086">
        <v>0</v>
      </c>
    </row>
    <row r="1087" spans="2:15" x14ac:dyDescent="0.25">
      <c r="B1087" t="s">
        <v>1867</v>
      </c>
      <c r="C1087" t="s">
        <v>1860</v>
      </c>
      <c r="D1087">
        <v>1000</v>
      </c>
      <c r="E1087">
        <v>1767</v>
      </c>
      <c r="F1087">
        <v>1</v>
      </c>
      <c r="G1087" t="s">
        <v>66</v>
      </c>
      <c r="H1087" t="s">
        <v>66</v>
      </c>
      <c r="L1087">
        <v>0.79609956150189165</v>
      </c>
      <c r="M1087">
        <v>0</v>
      </c>
      <c r="N1087">
        <v>0.78581711041939883</v>
      </c>
      <c r="O1087">
        <v>0</v>
      </c>
    </row>
    <row r="1088" spans="2:15" x14ac:dyDescent="0.25">
      <c r="B1088" t="s">
        <v>2369</v>
      </c>
      <c r="C1088" t="s">
        <v>1860</v>
      </c>
      <c r="D1088">
        <v>1767</v>
      </c>
      <c r="E1088">
        <v>1767.1</v>
      </c>
      <c r="F1088">
        <v>1</v>
      </c>
      <c r="G1088" t="s">
        <v>66</v>
      </c>
      <c r="H1088" t="s">
        <v>66</v>
      </c>
      <c r="L1088">
        <v>0.79609956150189165</v>
      </c>
      <c r="M1088">
        <v>0</v>
      </c>
      <c r="N1088">
        <v>0.78581711041939883</v>
      </c>
      <c r="O1088">
        <v>0</v>
      </c>
    </row>
    <row r="1089" spans="2:15" x14ac:dyDescent="0.25">
      <c r="B1089" t="s">
        <v>1868</v>
      </c>
      <c r="C1089" t="s">
        <v>1869</v>
      </c>
      <c r="D1089">
        <v>0</v>
      </c>
      <c r="E1089">
        <v>250.1</v>
      </c>
      <c r="F1089">
        <v>0.1</v>
      </c>
      <c r="G1089" t="s">
        <v>66</v>
      </c>
      <c r="H1089" t="s">
        <v>66</v>
      </c>
      <c r="L1089">
        <v>0.55632015286420577</v>
      </c>
      <c r="M1089">
        <v>0</v>
      </c>
      <c r="N1089">
        <v>0.55207204158030887</v>
      </c>
      <c r="O1089">
        <v>0</v>
      </c>
    </row>
    <row r="1090" spans="2:15" x14ac:dyDescent="0.25">
      <c r="B1090" t="s">
        <v>1870</v>
      </c>
      <c r="C1090" t="s">
        <v>1869</v>
      </c>
      <c r="D1090">
        <v>250</v>
      </c>
      <c r="E1090">
        <v>1000.1</v>
      </c>
      <c r="F1090">
        <v>0.1</v>
      </c>
      <c r="G1090" t="s">
        <v>66</v>
      </c>
      <c r="H1090" t="s">
        <v>66</v>
      </c>
      <c r="L1090">
        <v>0.42875922732359073</v>
      </c>
      <c r="M1090">
        <v>0</v>
      </c>
      <c r="N1090">
        <v>0.42399054213062337</v>
      </c>
      <c r="O1090">
        <v>0</v>
      </c>
    </row>
    <row r="1091" spans="2:15" x14ac:dyDescent="0.25">
      <c r="B1091" t="s">
        <v>1871</v>
      </c>
      <c r="C1091" t="s">
        <v>1869</v>
      </c>
      <c r="D1091">
        <v>1000</v>
      </c>
      <c r="E1091">
        <v>1400.1</v>
      </c>
      <c r="F1091">
        <v>0.1</v>
      </c>
      <c r="G1091" t="s">
        <v>66</v>
      </c>
      <c r="H1091" t="s">
        <v>66</v>
      </c>
      <c r="L1091">
        <v>0.4386000776019367</v>
      </c>
      <c r="M1091">
        <v>0</v>
      </c>
      <c r="N1091">
        <v>0.43393954979181404</v>
      </c>
      <c r="O1091">
        <v>0</v>
      </c>
    </row>
    <row r="1092" spans="2:15" x14ac:dyDescent="0.25">
      <c r="B1092" t="s">
        <v>1872</v>
      </c>
      <c r="C1092" t="s">
        <v>1869</v>
      </c>
      <c r="D1092">
        <v>1400</v>
      </c>
      <c r="E1092">
        <v>1767</v>
      </c>
      <c r="F1092">
        <v>0.1</v>
      </c>
      <c r="G1092" t="s">
        <v>66</v>
      </c>
      <c r="H1092" t="s">
        <v>66</v>
      </c>
      <c r="L1092">
        <v>0.54056503056097305</v>
      </c>
      <c r="M1092">
        <v>0</v>
      </c>
      <c r="N1092">
        <v>0.53679051506754771</v>
      </c>
      <c r="O1092">
        <v>0</v>
      </c>
    </row>
    <row r="1093" spans="2:15" x14ac:dyDescent="0.25">
      <c r="B1093" t="s">
        <v>2370</v>
      </c>
      <c r="C1093" t="s">
        <v>1869</v>
      </c>
      <c r="D1093">
        <v>1767</v>
      </c>
      <c r="E1093">
        <v>1767.1</v>
      </c>
      <c r="F1093">
        <v>0.1</v>
      </c>
      <c r="G1093" t="s">
        <v>66</v>
      </c>
      <c r="H1093" t="s">
        <v>66</v>
      </c>
      <c r="L1093">
        <v>0.54056503056097305</v>
      </c>
      <c r="M1093">
        <v>0</v>
      </c>
      <c r="N1093">
        <v>0.53679051506754771</v>
      </c>
      <c r="O1093">
        <v>0</v>
      </c>
    </row>
    <row r="1094" spans="2:15" x14ac:dyDescent="0.25">
      <c r="B1094" t="s">
        <v>1873</v>
      </c>
      <c r="C1094" t="s">
        <v>1869</v>
      </c>
      <c r="D1094">
        <v>0</v>
      </c>
      <c r="E1094">
        <v>250.1</v>
      </c>
      <c r="F1094">
        <v>1</v>
      </c>
      <c r="G1094" t="s">
        <v>66</v>
      </c>
      <c r="H1094" t="s">
        <v>66</v>
      </c>
      <c r="L1094">
        <v>0.80846634602032896</v>
      </c>
      <c r="M1094">
        <v>0</v>
      </c>
      <c r="N1094">
        <v>0.7967330412971777</v>
      </c>
      <c r="O1094">
        <v>0</v>
      </c>
    </row>
    <row r="1095" spans="2:15" x14ac:dyDescent="0.25">
      <c r="B1095" t="s">
        <v>1874</v>
      </c>
      <c r="C1095" t="s">
        <v>1869</v>
      </c>
      <c r="D1095">
        <v>250</v>
      </c>
      <c r="E1095">
        <v>1000.1</v>
      </c>
      <c r="F1095">
        <v>1</v>
      </c>
      <c r="G1095" t="s">
        <v>66</v>
      </c>
      <c r="H1095" t="s">
        <v>66</v>
      </c>
      <c r="L1095">
        <v>0.72528198696219559</v>
      </c>
      <c r="M1095">
        <v>0</v>
      </c>
      <c r="N1095">
        <v>0.71398037775293233</v>
      </c>
      <c r="O1095">
        <v>0</v>
      </c>
    </row>
    <row r="1096" spans="2:15" x14ac:dyDescent="0.25">
      <c r="B1096" t="s">
        <v>1875</v>
      </c>
      <c r="C1096" t="s">
        <v>1869</v>
      </c>
      <c r="D1096">
        <v>1000</v>
      </c>
      <c r="E1096">
        <v>1400.1</v>
      </c>
      <c r="F1096">
        <v>1</v>
      </c>
      <c r="G1096" t="s">
        <v>66</v>
      </c>
      <c r="H1096" t="s">
        <v>66</v>
      </c>
      <c r="L1096">
        <v>0.73114260829822586</v>
      </c>
      <c r="M1096">
        <v>0</v>
      </c>
      <c r="N1096">
        <v>0.7199330058231268</v>
      </c>
      <c r="O1096">
        <v>0</v>
      </c>
    </row>
    <row r="1097" spans="2:15" x14ac:dyDescent="0.25">
      <c r="B1097" t="s">
        <v>1876</v>
      </c>
      <c r="C1097" t="s">
        <v>1869</v>
      </c>
      <c r="D1097">
        <v>1400</v>
      </c>
      <c r="E1097">
        <v>1767</v>
      </c>
      <c r="F1097">
        <v>1</v>
      </c>
      <c r="G1097" t="s">
        <v>66</v>
      </c>
      <c r="H1097" t="s">
        <v>66</v>
      </c>
      <c r="L1097">
        <v>0.79649861133720357</v>
      </c>
      <c r="M1097">
        <v>0</v>
      </c>
      <c r="N1097">
        <v>0.78622137917159396</v>
      </c>
      <c r="O1097">
        <v>0</v>
      </c>
    </row>
    <row r="1098" spans="2:15" x14ac:dyDescent="0.25">
      <c r="B1098" t="s">
        <v>2371</v>
      </c>
      <c r="C1098" t="s">
        <v>1869</v>
      </c>
      <c r="D1098">
        <v>1767</v>
      </c>
      <c r="E1098">
        <v>1767.1</v>
      </c>
      <c r="F1098">
        <v>1</v>
      </c>
      <c r="G1098" t="s">
        <v>66</v>
      </c>
      <c r="H1098" t="s">
        <v>66</v>
      </c>
      <c r="L1098">
        <v>0.79649861133720357</v>
      </c>
      <c r="M1098">
        <v>0</v>
      </c>
      <c r="N1098">
        <v>0.78622137917159396</v>
      </c>
      <c r="O1098">
        <v>0</v>
      </c>
    </row>
    <row r="1099" spans="2:15" x14ac:dyDescent="0.25">
      <c r="B1099" t="s">
        <v>1877</v>
      </c>
      <c r="C1099" t="s">
        <v>1878</v>
      </c>
      <c r="D1099">
        <v>-250</v>
      </c>
      <c r="E1099">
        <v>-149.9</v>
      </c>
      <c r="F1099">
        <v>0.1</v>
      </c>
      <c r="G1099" t="s">
        <v>66</v>
      </c>
      <c r="H1099" t="s">
        <v>66</v>
      </c>
      <c r="L1099">
        <v>0.55536480170386904</v>
      </c>
      <c r="M1099">
        <v>0</v>
      </c>
      <c r="N1099">
        <v>0.55057507926698734</v>
      </c>
      <c r="O1099">
        <v>0</v>
      </c>
    </row>
    <row r="1100" spans="2:15" x14ac:dyDescent="0.25">
      <c r="B1100" t="s">
        <v>1879</v>
      </c>
      <c r="C1100" t="s">
        <v>1878</v>
      </c>
      <c r="D1100">
        <v>-150</v>
      </c>
      <c r="E1100">
        <v>0.1</v>
      </c>
      <c r="F1100">
        <v>0.1</v>
      </c>
      <c r="G1100" t="s">
        <v>66</v>
      </c>
      <c r="H1100" t="s">
        <v>66</v>
      </c>
      <c r="L1100">
        <v>0.29307530930966652</v>
      </c>
      <c r="M1100">
        <v>0</v>
      </c>
      <c r="N1100">
        <v>0.28549186088819395</v>
      </c>
      <c r="O1100">
        <v>0</v>
      </c>
    </row>
    <row r="1101" spans="2:15" x14ac:dyDescent="0.25">
      <c r="B1101" t="s">
        <v>1880</v>
      </c>
      <c r="C1101" t="s">
        <v>1878</v>
      </c>
      <c r="D1101">
        <v>0</v>
      </c>
      <c r="E1101">
        <v>120.1</v>
      </c>
      <c r="F1101">
        <v>0.1</v>
      </c>
      <c r="G1101" t="s">
        <v>66</v>
      </c>
      <c r="H1101" t="s">
        <v>66</v>
      </c>
      <c r="L1101">
        <v>0.20014928119645972</v>
      </c>
      <c r="M1101">
        <v>0</v>
      </c>
      <c r="N1101">
        <v>0.19650714703932165</v>
      </c>
      <c r="O1101">
        <v>0</v>
      </c>
    </row>
    <row r="1102" spans="2:15" x14ac:dyDescent="0.25">
      <c r="B1102" t="s">
        <v>1881</v>
      </c>
      <c r="C1102" t="s">
        <v>1878</v>
      </c>
      <c r="D1102">
        <v>120</v>
      </c>
      <c r="E1102">
        <v>400</v>
      </c>
      <c r="F1102">
        <v>0.1</v>
      </c>
      <c r="G1102" t="s">
        <v>66</v>
      </c>
      <c r="H1102" t="s">
        <v>66</v>
      </c>
      <c r="L1102">
        <v>0.17895367964470385</v>
      </c>
      <c r="M1102">
        <v>0</v>
      </c>
      <c r="N1102">
        <v>0.17487064800146809</v>
      </c>
      <c r="O1102">
        <v>0</v>
      </c>
    </row>
    <row r="1103" spans="2:15" x14ac:dyDescent="0.25">
      <c r="B1103" t="s">
        <v>2372</v>
      </c>
      <c r="C1103" t="s">
        <v>1878</v>
      </c>
      <c r="D1103">
        <v>400</v>
      </c>
      <c r="E1103">
        <v>400.1</v>
      </c>
      <c r="F1103">
        <v>0.1</v>
      </c>
      <c r="G1103" t="s">
        <v>66</v>
      </c>
      <c r="H1103" t="s">
        <v>66</v>
      </c>
      <c r="L1103">
        <v>0.17895367964470385</v>
      </c>
      <c r="M1103">
        <v>0</v>
      </c>
      <c r="N1103">
        <v>0.17487064800146809</v>
      </c>
      <c r="O1103">
        <v>0</v>
      </c>
    </row>
    <row r="1104" spans="2:15" x14ac:dyDescent="0.25">
      <c r="B1104" t="s">
        <v>1882</v>
      </c>
      <c r="C1104" t="s">
        <v>1878</v>
      </c>
      <c r="D1104">
        <v>-250</v>
      </c>
      <c r="E1104">
        <v>-149.9</v>
      </c>
      <c r="F1104">
        <v>1</v>
      </c>
      <c r="G1104" t="s">
        <v>66</v>
      </c>
      <c r="H1104" t="s">
        <v>66</v>
      </c>
      <c r="L1104">
        <v>0.80890141436194996</v>
      </c>
      <c r="M1104">
        <v>0</v>
      </c>
      <c r="N1104">
        <v>0.79569649861605485</v>
      </c>
      <c r="O1104">
        <v>0</v>
      </c>
    </row>
    <row r="1105" spans="2:15" x14ac:dyDescent="0.25">
      <c r="B1105" t="s">
        <v>1883</v>
      </c>
      <c r="C1105" t="s">
        <v>1878</v>
      </c>
      <c r="D1105">
        <v>-150</v>
      </c>
      <c r="E1105">
        <v>0.1</v>
      </c>
      <c r="F1105">
        <v>1</v>
      </c>
      <c r="G1105" t="s">
        <v>66</v>
      </c>
      <c r="H1105" t="s">
        <v>66</v>
      </c>
      <c r="L1105">
        <v>0.65502346508168341</v>
      </c>
      <c r="M1105">
        <v>0</v>
      </c>
      <c r="N1105">
        <v>0.64148702452458384</v>
      </c>
      <c r="O1105">
        <v>0</v>
      </c>
    </row>
    <row r="1106" spans="2:15" x14ac:dyDescent="0.25">
      <c r="B1106" t="s">
        <v>1884</v>
      </c>
      <c r="C1106" t="s">
        <v>1878</v>
      </c>
      <c r="D1106">
        <v>0</v>
      </c>
      <c r="E1106">
        <v>120.1</v>
      </c>
      <c r="F1106">
        <v>1</v>
      </c>
      <c r="G1106" t="s">
        <v>66</v>
      </c>
      <c r="H1106" t="s">
        <v>66</v>
      </c>
      <c r="L1106">
        <v>0.61187724466696536</v>
      </c>
      <c r="M1106">
        <v>0</v>
      </c>
      <c r="N1106">
        <v>0.60713677111301179</v>
      </c>
      <c r="O1106">
        <v>0</v>
      </c>
    </row>
    <row r="1107" spans="2:15" x14ac:dyDescent="0.25">
      <c r="B1107" t="s">
        <v>1885</v>
      </c>
      <c r="C1107" t="s">
        <v>1878</v>
      </c>
      <c r="D1107">
        <v>120</v>
      </c>
      <c r="E1107">
        <v>400</v>
      </c>
      <c r="F1107">
        <v>1</v>
      </c>
      <c r="G1107" t="s">
        <v>66</v>
      </c>
      <c r="H1107" t="s">
        <v>66</v>
      </c>
      <c r="L1107">
        <v>0.60527551349460451</v>
      </c>
      <c r="M1107">
        <v>0</v>
      </c>
      <c r="N1107">
        <v>0.60048292526303648</v>
      </c>
      <c r="O1107">
        <v>0</v>
      </c>
    </row>
    <row r="1108" spans="2:15" x14ac:dyDescent="0.25">
      <c r="B1108" t="s">
        <v>2373</v>
      </c>
      <c r="C1108" t="s">
        <v>1878</v>
      </c>
      <c r="D1108">
        <v>400</v>
      </c>
      <c r="E1108">
        <v>400.1</v>
      </c>
      <c r="F1108">
        <v>1</v>
      </c>
      <c r="G1108" t="s">
        <v>66</v>
      </c>
      <c r="H1108" t="s">
        <v>66</v>
      </c>
      <c r="L1108">
        <v>0.60527551349460451</v>
      </c>
      <c r="M1108">
        <v>0</v>
      </c>
      <c r="N1108">
        <v>0.60048292526303648</v>
      </c>
      <c r="O1108">
        <v>0</v>
      </c>
    </row>
    <row r="1109" spans="2:15" x14ac:dyDescent="0.25">
      <c r="B1109" t="s">
        <v>1886</v>
      </c>
      <c r="C1109" t="s">
        <v>1887</v>
      </c>
      <c r="D1109">
        <v>-200</v>
      </c>
      <c r="E1109">
        <v>0.1</v>
      </c>
      <c r="F1109">
        <v>0.1</v>
      </c>
      <c r="G1109" t="s">
        <v>66</v>
      </c>
      <c r="H1109" t="s">
        <v>66</v>
      </c>
      <c r="L1109">
        <v>0.13102279011665502</v>
      </c>
      <c r="M1109">
        <v>0</v>
      </c>
      <c r="N1109">
        <v>0.11627080639112261</v>
      </c>
      <c r="O1109">
        <v>0</v>
      </c>
    </row>
    <row r="1110" spans="2:15" x14ac:dyDescent="0.25">
      <c r="B1110" t="s">
        <v>1888</v>
      </c>
      <c r="C1110" t="s">
        <v>1887</v>
      </c>
      <c r="D1110">
        <v>0</v>
      </c>
      <c r="E1110">
        <v>100.1</v>
      </c>
      <c r="F1110">
        <v>0.1</v>
      </c>
      <c r="G1110" t="s">
        <v>66</v>
      </c>
      <c r="H1110" t="s">
        <v>66</v>
      </c>
      <c r="L1110">
        <v>0.16571073656543706</v>
      </c>
      <c r="M1110">
        <v>0</v>
      </c>
      <c r="N1110">
        <v>0.15431129933335591</v>
      </c>
      <c r="O1110">
        <v>0</v>
      </c>
    </row>
    <row r="1111" spans="2:15" x14ac:dyDescent="0.25">
      <c r="B1111" t="s">
        <v>1889</v>
      </c>
      <c r="C1111" t="s">
        <v>1887</v>
      </c>
      <c r="D1111">
        <v>100</v>
      </c>
      <c r="E1111">
        <v>300.10000000000002</v>
      </c>
      <c r="F1111">
        <v>0.1</v>
      </c>
      <c r="G1111" t="s">
        <v>66</v>
      </c>
      <c r="H1111" t="s">
        <v>66</v>
      </c>
      <c r="L1111">
        <v>0.16571073656543706</v>
      </c>
      <c r="M1111">
        <v>0</v>
      </c>
      <c r="N1111">
        <v>0.15431129933335591</v>
      </c>
      <c r="O1111">
        <v>0</v>
      </c>
    </row>
    <row r="1112" spans="2:15" x14ac:dyDescent="0.25">
      <c r="B1112" t="s">
        <v>1890</v>
      </c>
      <c r="C1112" t="s">
        <v>1887</v>
      </c>
      <c r="D1112">
        <v>300</v>
      </c>
      <c r="E1112">
        <v>400.1</v>
      </c>
      <c r="F1112">
        <v>0.1</v>
      </c>
      <c r="G1112" t="s">
        <v>66</v>
      </c>
      <c r="H1112" t="s">
        <v>66</v>
      </c>
      <c r="L1112">
        <v>0.22203263630763473</v>
      </c>
      <c r="M1112">
        <v>0</v>
      </c>
      <c r="N1112">
        <v>0.21365959017700864</v>
      </c>
      <c r="O1112">
        <v>0</v>
      </c>
    </row>
    <row r="1113" spans="2:15" x14ac:dyDescent="0.25">
      <c r="B1113" t="s">
        <v>1891</v>
      </c>
      <c r="C1113" t="s">
        <v>1887</v>
      </c>
      <c r="D1113">
        <v>400</v>
      </c>
      <c r="E1113">
        <v>630.1</v>
      </c>
      <c r="F1113">
        <v>0.1</v>
      </c>
      <c r="G1113" t="s">
        <v>66</v>
      </c>
      <c r="H1113" t="s">
        <v>66</v>
      </c>
      <c r="L1113">
        <v>0.2599951147691662</v>
      </c>
      <c r="M1113">
        <v>0</v>
      </c>
      <c r="N1113">
        <v>0.25288216345310077</v>
      </c>
      <c r="O1113">
        <v>0</v>
      </c>
    </row>
    <row r="1114" spans="2:15" x14ac:dyDescent="0.25">
      <c r="B1114" t="s">
        <v>1892</v>
      </c>
      <c r="C1114" t="s">
        <v>1887</v>
      </c>
      <c r="D1114">
        <v>630</v>
      </c>
      <c r="E1114">
        <v>800</v>
      </c>
      <c r="F1114">
        <v>0.1</v>
      </c>
      <c r="G1114" t="s">
        <v>66</v>
      </c>
      <c r="H1114" t="s">
        <v>66</v>
      </c>
      <c r="L1114">
        <v>0.43496643841770388</v>
      </c>
      <c r="M1114">
        <v>0</v>
      </c>
      <c r="N1114">
        <v>0.4307525176231371</v>
      </c>
      <c r="O1114">
        <v>0</v>
      </c>
    </row>
    <row r="1115" spans="2:15" x14ac:dyDescent="0.25">
      <c r="B1115" t="s">
        <v>2374</v>
      </c>
      <c r="C1115" t="s">
        <v>1887</v>
      </c>
      <c r="D1115">
        <v>800</v>
      </c>
      <c r="E1115">
        <v>800.1</v>
      </c>
      <c r="F1115">
        <v>0.1</v>
      </c>
      <c r="G1115" t="s">
        <v>66</v>
      </c>
      <c r="H1115" t="s">
        <v>66</v>
      </c>
      <c r="L1115">
        <v>0.43496643841770388</v>
      </c>
      <c r="M1115">
        <v>0</v>
      </c>
      <c r="N1115">
        <v>0.4307525176231371</v>
      </c>
      <c r="O1115">
        <v>0</v>
      </c>
    </row>
    <row r="1116" spans="2:15" x14ac:dyDescent="0.25">
      <c r="B1116" t="s">
        <v>1893</v>
      </c>
      <c r="C1116" t="s">
        <v>1887</v>
      </c>
      <c r="D1116">
        <v>-200</v>
      </c>
      <c r="E1116">
        <v>0.1</v>
      </c>
      <c r="F1116">
        <v>1</v>
      </c>
      <c r="G1116" t="s">
        <v>66</v>
      </c>
      <c r="H1116" t="s">
        <v>66</v>
      </c>
      <c r="L1116">
        <v>0.60095134778802373</v>
      </c>
      <c r="M1116">
        <v>0</v>
      </c>
      <c r="N1116">
        <v>0.58868517729241132</v>
      </c>
      <c r="O1116">
        <v>0</v>
      </c>
    </row>
    <row r="1117" spans="2:15" x14ac:dyDescent="0.25">
      <c r="B1117" t="s">
        <v>1894</v>
      </c>
      <c r="C1117" t="s">
        <v>1887</v>
      </c>
      <c r="D1117">
        <v>0</v>
      </c>
      <c r="E1117">
        <v>100.1</v>
      </c>
      <c r="F1117">
        <v>1</v>
      </c>
      <c r="G1117" t="s">
        <v>66</v>
      </c>
      <c r="H1117" t="s">
        <v>66</v>
      </c>
      <c r="L1117">
        <v>0.60945516577624381</v>
      </c>
      <c r="M1117">
        <v>0</v>
      </c>
      <c r="N1117">
        <v>0.59736363686359784</v>
      </c>
      <c r="O1117">
        <v>0</v>
      </c>
    </row>
    <row r="1118" spans="2:15" x14ac:dyDescent="0.25">
      <c r="B1118" t="s">
        <v>1895</v>
      </c>
      <c r="C1118" t="s">
        <v>1887</v>
      </c>
      <c r="D1118">
        <v>100</v>
      </c>
      <c r="E1118">
        <v>300.10000000000002</v>
      </c>
      <c r="F1118">
        <v>1</v>
      </c>
      <c r="G1118" t="s">
        <v>66</v>
      </c>
      <c r="H1118" t="s">
        <v>66</v>
      </c>
      <c r="L1118">
        <v>0.60945516577624381</v>
      </c>
      <c r="M1118">
        <v>0</v>
      </c>
      <c r="N1118">
        <v>0.59736363686359784</v>
      </c>
      <c r="O1118">
        <v>0</v>
      </c>
    </row>
    <row r="1119" spans="2:15" x14ac:dyDescent="0.25">
      <c r="B1119" t="s">
        <v>1896</v>
      </c>
      <c r="C1119" t="s">
        <v>1887</v>
      </c>
      <c r="D1119">
        <v>300</v>
      </c>
      <c r="E1119">
        <v>400.1</v>
      </c>
      <c r="F1119">
        <v>1</v>
      </c>
      <c r="G1119" t="s">
        <v>66</v>
      </c>
      <c r="H1119" t="s">
        <v>66</v>
      </c>
      <c r="L1119">
        <v>0.62711565318050189</v>
      </c>
      <c r="M1119">
        <v>0</v>
      </c>
      <c r="N1119">
        <v>0.61537123593775744</v>
      </c>
      <c r="O1119">
        <v>0</v>
      </c>
    </row>
    <row r="1120" spans="2:15" x14ac:dyDescent="0.25">
      <c r="B1120" t="s">
        <v>1897</v>
      </c>
      <c r="C1120" t="s">
        <v>1887</v>
      </c>
      <c r="D1120">
        <v>400</v>
      </c>
      <c r="E1120">
        <v>630.1</v>
      </c>
      <c r="F1120">
        <v>1</v>
      </c>
      <c r="G1120" t="s">
        <v>66</v>
      </c>
      <c r="H1120" t="s">
        <v>66</v>
      </c>
      <c r="L1120">
        <v>0.64153956275674928</v>
      </c>
      <c r="M1120">
        <v>0</v>
      </c>
      <c r="N1120">
        <v>0.63006406510582447</v>
      </c>
      <c r="O1120">
        <v>0</v>
      </c>
    </row>
    <row r="1121" spans="2:15" x14ac:dyDescent="0.25">
      <c r="B1121" t="s">
        <v>1898</v>
      </c>
      <c r="C1121" t="s">
        <v>1887</v>
      </c>
      <c r="D1121">
        <v>630</v>
      </c>
      <c r="E1121">
        <v>800</v>
      </c>
      <c r="F1121">
        <v>1</v>
      </c>
      <c r="G1121" t="s">
        <v>66</v>
      </c>
      <c r="H1121" t="s">
        <v>66</v>
      </c>
      <c r="L1121">
        <v>0.73018583485854571</v>
      </c>
      <c r="M1121">
        <v>0</v>
      </c>
      <c r="N1121">
        <v>0.72012434272396797</v>
      </c>
      <c r="O1121">
        <v>0</v>
      </c>
    </row>
    <row r="1122" spans="2:15" x14ac:dyDescent="0.25">
      <c r="B1122" t="s">
        <v>2375</v>
      </c>
      <c r="C1122" t="s">
        <v>1887</v>
      </c>
      <c r="D1122">
        <v>800</v>
      </c>
      <c r="E1122">
        <v>800.1</v>
      </c>
      <c r="F1122">
        <v>1</v>
      </c>
      <c r="G1122" t="s">
        <v>66</v>
      </c>
      <c r="H1122" t="s">
        <v>66</v>
      </c>
      <c r="L1122">
        <v>0.73018583485854571</v>
      </c>
      <c r="M1122">
        <v>0</v>
      </c>
      <c r="N1122">
        <v>0.72012434272396797</v>
      </c>
      <c r="O1122">
        <v>0</v>
      </c>
    </row>
    <row r="1123" spans="2:15" x14ac:dyDescent="0.25">
      <c r="B1123" t="s">
        <v>1899</v>
      </c>
      <c r="C1123" t="s">
        <v>1900</v>
      </c>
      <c r="D1123">
        <v>-200</v>
      </c>
      <c r="E1123">
        <v>0.1</v>
      </c>
      <c r="F1123">
        <v>0.1</v>
      </c>
      <c r="G1123" t="s">
        <v>66</v>
      </c>
      <c r="H1123" t="s">
        <v>66</v>
      </c>
      <c r="L1123">
        <v>0.10309361867389379</v>
      </c>
      <c r="M1123">
        <v>0</v>
      </c>
      <c r="N1123">
        <v>8.3547729473439983E-2</v>
      </c>
      <c r="O1123">
        <v>0</v>
      </c>
    </row>
    <row r="1124" spans="2:15" x14ac:dyDescent="0.25">
      <c r="B1124" t="s">
        <v>1901</v>
      </c>
      <c r="C1124" t="s">
        <v>1900</v>
      </c>
      <c r="D1124">
        <v>0</v>
      </c>
      <c r="E1124">
        <v>100.1</v>
      </c>
      <c r="F1124">
        <v>0.1</v>
      </c>
      <c r="G1124" t="s">
        <v>66</v>
      </c>
      <c r="H1124" t="s">
        <v>66</v>
      </c>
      <c r="L1124">
        <v>0.11706930766839357</v>
      </c>
      <c r="M1124">
        <v>0</v>
      </c>
      <c r="N1124">
        <v>0.10028535130738628</v>
      </c>
      <c r="O1124">
        <v>0</v>
      </c>
    </row>
    <row r="1125" spans="2:15" x14ac:dyDescent="0.25">
      <c r="B1125" t="s">
        <v>1902</v>
      </c>
      <c r="C1125" t="s">
        <v>1900</v>
      </c>
      <c r="D1125">
        <v>100</v>
      </c>
      <c r="E1125">
        <v>260.10000000000002</v>
      </c>
      <c r="F1125">
        <v>0.1</v>
      </c>
      <c r="G1125" t="s">
        <v>66</v>
      </c>
      <c r="H1125" t="s">
        <v>66</v>
      </c>
      <c r="L1125">
        <v>0.11706930766839357</v>
      </c>
      <c r="M1125">
        <v>0</v>
      </c>
      <c r="N1125">
        <v>0.10028535130738628</v>
      </c>
      <c r="O1125">
        <v>0</v>
      </c>
    </row>
    <row r="1126" spans="2:15" x14ac:dyDescent="0.25">
      <c r="B1126" t="s">
        <v>1903</v>
      </c>
      <c r="C1126" t="s">
        <v>1900</v>
      </c>
      <c r="D1126">
        <v>260</v>
      </c>
      <c r="E1126">
        <v>300.10000000000002</v>
      </c>
      <c r="F1126">
        <v>0.1</v>
      </c>
      <c r="G1126" t="s">
        <v>66</v>
      </c>
      <c r="H1126" t="s">
        <v>66</v>
      </c>
      <c r="L1126">
        <v>0.15328217453445062</v>
      </c>
      <c r="M1126">
        <v>0</v>
      </c>
      <c r="N1126">
        <v>0.14088063713264032</v>
      </c>
      <c r="O1126">
        <v>0</v>
      </c>
    </row>
    <row r="1127" spans="2:15" x14ac:dyDescent="0.25">
      <c r="B1127" t="s">
        <v>1904</v>
      </c>
      <c r="C1127" t="s">
        <v>1900</v>
      </c>
      <c r="D1127">
        <v>300</v>
      </c>
      <c r="E1127">
        <v>400.1</v>
      </c>
      <c r="F1127">
        <v>0.1</v>
      </c>
      <c r="G1127" t="s">
        <v>66</v>
      </c>
      <c r="H1127" t="s">
        <v>66</v>
      </c>
      <c r="L1127">
        <v>0.16999556342951538</v>
      </c>
      <c r="M1127">
        <v>0</v>
      </c>
      <c r="N1127">
        <v>0.15890380887381925</v>
      </c>
      <c r="O1127">
        <v>0</v>
      </c>
    </row>
    <row r="1128" spans="2:15" x14ac:dyDescent="0.25">
      <c r="B1128" t="s">
        <v>1905</v>
      </c>
      <c r="C1128" t="s">
        <v>1900</v>
      </c>
      <c r="D1128">
        <v>400</v>
      </c>
      <c r="E1128">
        <v>600.1</v>
      </c>
      <c r="F1128">
        <v>0.1</v>
      </c>
      <c r="G1128" t="s">
        <v>66</v>
      </c>
      <c r="H1128" t="s">
        <v>66</v>
      </c>
      <c r="L1128">
        <v>0.17203912259666959</v>
      </c>
      <c r="M1128">
        <v>0</v>
      </c>
      <c r="N1128">
        <v>0.16108813920559389</v>
      </c>
      <c r="O1128">
        <v>0</v>
      </c>
    </row>
    <row r="1129" spans="2:15" x14ac:dyDescent="0.25">
      <c r="B1129" t="s">
        <v>1906</v>
      </c>
      <c r="C1129" t="s">
        <v>1900</v>
      </c>
      <c r="D1129">
        <v>600</v>
      </c>
      <c r="E1129">
        <v>630</v>
      </c>
      <c r="F1129">
        <v>0.1</v>
      </c>
      <c r="G1129" t="s">
        <v>66</v>
      </c>
      <c r="H1129" t="s">
        <v>66</v>
      </c>
      <c r="L1129">
        <v>0.47301427738735563</v>
      </c>
      <c r="M1129">
        <v>0</v>
      </c>
      <c r="N1129">
        <v>0.46914223376410175</v>
      </c>
      <c r="O1129">
        <v>0</v>
      </c>
    </row>
    <row r="1130" spans="2:15" x14ac:dyDescent="0.25">
      <c r="B1130" t="s">
        <v>2376</v>
      </c>
      <c r="C1130" t="s">
        <v>1900</v>
      </c>
      <c r="D1130">
        <v>630</v>
      </c>
      <c r="E1130">
        <v>630.1</v>
      </c>
      <c r="F1130">
        <v>0.1</v>
      </c>
      <c r="G1130" t="s">
        <v>66</v>
      </c>
      <c r="H1130" t="s">
        <v>66</v>
      </c>
      <c r="L1130">
        <v>0.47301427738735563</v>
      </c>
      <c r="M1130">
        <v>0</v>
      </c>
      <c r="N1130">
        <v>0.46914223376410175</v>
      </c>
      <c r="O1130">
        <v>0</v>
      </c>
    </row>
    <row r="1131" spans="2:15" x14ac:dyDescent="0.25">
      <c r="B1131" t="s">
        <v>1907</v>
      </c>
      <c r="C1131" t="s">
        <v>1900</v>
      </c>
      <c r="D1131">
        <v>-200</v>
      </c>
      <c r="E1131">
        <v>0.1</v>
      </c>
      <c r="F1131">
        <v>1</v>
      </c>
      <c r="G1131" t="s">
        <v>66</v>
      </c>
      <c r="H1131" t="s">
        <v>66</v>
      </c>
      <c r="L1131">
        <v>0.59548622577652233</v>
      </c>
      <c r="M1131">
        <v>0</v>
      </c>
      <c r="N1131">
        <v>0.58310510257167447</v>
      </c>
      <c r="O1131">
        <v>0</v>
      </c>
    </row>
    <row r="1132" spans="2:15" x14ac:dyDescent="0.25">
      <c r="B1132" t="s">
        <v>1908</v>
      </c>
      <c r="C1132" t="s">
        <v>1900</v>
      </c>
      <c r="D1132">
        <v>0</v>
      </c>
      <c r="E1132">
        <v>100.1</v>
      </c>
      <c r="F1132">
        <v>1</v>
      </c>
      <c r="G1132" t="s">
        <v>66</v>
      </c>
      <c r="H1132" t="s">
        <v>66</v>
      </c>
      <c r="L1132">
        <v>0.59806418859203248</v>
      </c>
      <c r="M1132">
        <v>0</v>
      </c>
      <c r="N1132">
        <v>0.58573756003162514</v>
      </c>
      <c r="O1132">
        <v>0</v>
      </c>
    </row>
    <row r="1133" spans="2:15" x14ac:dyDescent="0.25">
      <c r="B1133" t="s">
        <v>1909</v>
      </c>
      <c r="C1133" t="s">
        <v>1900</v>
      </c>
      <c r="D1133">
        <v>100</v>
      </c>
      <c r="E1133">
        <v>260.10000000000002</v>
      </c>
      <c r="F1133">
        <v>1</v>
      </c>
      <c r="G1133" t="s">
        <v>66</v>
      </c>
      <c r="H1133" t="s">
        <v>66</v>
      </c>
      <c r="L1133">
        <v>0.59806418859203248</v>
      </c>
      <c r="M1133">
        <v>0</v>
      </c>
      <c r="N1133">
        <v>0.58573756003162514</v>
      </c>
      <c r="O1133">
        <v>0</v>
      </c>
    </row>
    <row r="1134" spans="2:15" x14ac:dyDescent="0.25">
      <c r="B1134" t="s">
        <v>1910</v>
      </c>
      <c r="C1134" t="s">
        <v>1900</v>
      </c>
      <c r="D1134">
        <v>260</v>
      </c>
      <c r="E1134">
        <v>300.10000000000002</v>
      </c>
      <c r="F1134">
        <v>1</v>
      </c>
      <c r="G1134" t="s">
        <v>66</v>
      </c>
      <c r="H1134" t="s">
        <v>66</v>
      </c>
      <c r="L1134">
        <v>0.60619384350907002</v>
      </c>
      <c r="M1134">
        <v>0</v>
      </c>
      <c r="N1134">
        <v>0.59403593448869274</v>
      </c>
      <c r="O1134">
        <v>0</v>
      </c>
    </row>
    <row r="1135" spans="2:15" x14ac:dyDescent="0.25">
      <c r="B1135" t="s">
        <v>1911</v>
      </c>
      <c r="C1135" t="s">
        <v>1900</v>
      </c>
      <c r="D1135">
        <v>300</v>
      </c>
      <c r="E1135">
        <v>400.1</v>
      </c>
      <c r="F1135">
        <v>1</v>
      </c>
      <c r="G1135" t="s">
        <v>66</v>
      </c>
      <c r="H1135" t="s">
        <v>66</v>
      </c>
      <c r="L1135">
        <v>0.61063413142732814</v>
      </c>
      <c r="M1135">
        <v>0</v>
      </c>
      <c r="N1135">
        <v>0.59856641905436281</v>
      </c>
      <c r="O1135">
        <v>0</v>
      </c>
    </row>
    <row r="1136" spans="2:15" x14ac:dyDescent="0.25">
      <c r="B1136" t="s">
        <v>1912</v>
      </c>
      <c r="C1136" t="s">
        <v>1900</v>
      </c>
      <c r="D1136">
        <v>400</v>
      </c>
      <c r="E1136">
        <v>600.1</v>
      </c>
      <c r="F1136">
        <v>1</v>
      </c>
      <c r="G1136" t="s">
        <v>66</v>
      </c>
      <c r="H1136" t="s">
        <v>66</v>
      </c>
      <c r="L1136">
        <v>0.61120619318043645</v>
      </c>
      <c r="M1136">
        <v>0</v>
      </c>
      <c r="N1136">
        <v>0.59915000303569776</v>
      </c>
      <c r="O1136">
        <v>0</v>
      </c>
    </row>
    <row r="1137" spans="2:15" x14ac:dyDescent="0.25">
      <c r="B1137" t="s">
        <v>1913</v>
      </c>
      <c r="C1137" t="s">
        <v>1900</v>
      </c>
      <c r="D1137">
        <v>600</v>
      </c>
      <c r="E1137">
        <v>630</v>
      </c>
      <c r="F1137">
        <v>1</v>
      </c>
      <c r="G1137" t="s">
        <v>66</v>
      </c>
      <c r="H1137" t="s">
        <v>66</v>
      </c>
      <c r="L1137">
        <v>0.75347067460556905</v>
      </c>
      <c r="M1137">
        <v>0</v>
      </c>
      <c r="N1137">
        <v>0.74372425874521997</v>
      </c>
      <c r="O1137">
        <v>0</v>
      </c>
    </row>
    <row r="1138" spans="2:15" x14ac:dyDescent="0.25">
      <c r="B1138" t="s">
        <v>2377</v>
      </c>
      <c r="C1138" t="s">
        <v>1900</v>
      </c>
      <c r="D1138">
        <v>630</v>
      </c>
      <c r="E1138">
        <v>630.1</v>
      </c>
      <c r="F1138">
        <v>1</v>
      </c>
      <c r="G1138" t="s">
        <v>66</v>
      </c>
      <c r="H1138" t="s">
        <v>66</v>
      </c>
      <c r="L1138">
        <v>0.75347067460556905</v>
      </c>
      <c r="M1138">
        <v>0</v>
      </c>
      <c r="N1138">
        <v>0.74372425874521997</v>
      </c>
      <c r="O1138">
        <v>0</v>
      </c>
    </row>
    <row r="1139" spans="2:15" x14ac:dyDescent="0.25">
      <c r="B1139" t="s">
        <v>1717</v>
      </c>
      <c r="C1139" t="s">
        <v>1718</v>
      </c>
      <c r="D1139">
        <v>-418</v>
      </c>
      <c r="E1139">
        <v>-147.9</v>
      </c>
      <c r="F1139">
        <v>0.1</v>
      </c>
      <c r="G1139" t="s">
        <v>69</v>
      </c>
      <c r="H1139" t="s">
        <v>69</v>
      </c>
      <c r="L1139">
        <v>1.0462465556975473</v>
      </c>
      <c r="M1139">
        <v>0</v>
      </c>
      <c r="N1139">
        <v>1.0432597257198137</v>
      </c>
      <c r="O1139">
        <v>0</v>
      </c>
    </row>
    <row r="1140" spans="2:15" x14ac:dyDescent="0.25">
      <c r="B1140" t="s">
        <v>1719</v>
      </c>
      <c r="C1140" t="s">
        <v>1718</v>
      </c>
      <c r="D1140">
        <v>-148</v>
      </c>
      <c r="E1140">
        <v>-12.9</v>
      </c>
      <c r="F1140">
        <v>0.1</v>
      </c>
      <c r="G1140" t="s">
        <v>69</v>
      </c>
      <c r="H1140" t="s">
        <v>69</v>
      </c>
      <c r="L1140">
        <v>0.34659772782677106</v>
      </c>
      <c r="M1140">
        <v>0</v>
      </c>
      <c r="N1140">
        <v>0.34484265565167932</v>
      </c>
      <c r="O1140">
        <v>0</v>
      </c>
    </row>
    <row r="1141" spans="2:15" x14ac:dyDescent="0.25">
      <c r="B1141" t="s">
        <v>1720</v>
      </c>
      <c r="C1141" t="s">
        <v>1718</v>
      </c>
      <c r="D1141">
        <v>-13</v>
      </c>
      <c r="E1141">
        <v>662.1</v>
      </c>
      <c r="F1141">
        <v>0.1</v>
      </c>
      <c r="G1141" t="s">
        <v>69</v>
      </c>
      <c r="H1141" t="s">
        <v>69</v>
      </c>
      <c r="L1141">
        <v>0.30436869761789076</v>
      </c>
      <c r="M1141">
        <v>0</v>
      </c>
      <c r="N1141">
        <v>0.30236860999752146</v>
      </c>
      <c r="O1141">
        <v>0</v>
      </c>
    </row>
    <row r="1142" spans="2:15" x14ac:dyDescent="0.25">
      <c r="B1142" t="s">
        <v>1721</v>
      </c>
      <c r="C1142" t="s">
        <v>1718</v>
      </c>
      <c r="D1142">
        <v>662</v>
      </c>
      <c r="E1142">
        <v>1202.0999999999999</v>
      </c>
      <c r="F1142">
        <v>0.1</v>
      </c>
      <c r="G1142" t="s">
        <v>69</v>
      </c>
      <c r="H1142" t="s">
        <v>69</v>
      </c>
      <c r="L1142">
        <v>0.34352197204337565</v>
      </c>
      <c r="M1142">
        <v>0</v>
      </c>
      <c r="N1142">
        <v>0.34251116891588412</v>
      </c>
      <c r="O1142">
        <v>0</v>
      </c>
    </row>
    <row r="1143" spans="2:15" x14ac:dyDescent="0.25">
      <c r="B1143" t="s">
        <v>1722</v>
      </c>
      <c r="C1143" t="s">
        <v>1718</v>
      </c>
      <c r="D1143">
        <v>1202</v>
      </c>
      <c r="E1143">
        <v>1832</v>
      </c>
      <c r="F1143">
        <v>0.1</v>
      </c>
      <c r="G1143" t="s">
        <v>69</v>
      </c>
      <c r="H1143" t="s">
        <v>69</v>
      </c>
      <c r="L1143">
        <v>0.44489108766768543</v>
      </c>
      <c r="M1143">
        <v>0</v>
      </c>
      <c r="N1143">
        <v>0.44411106205733236</v>
      </c>
      <c r="O1143">
        <v>0</v>
      </c>
    </row>
    <row r="1144" spans="2:15" x14ac:dyDescent="0.25">
      <c r="B1144" t="s">
        <v>2378</v>
      </c>
      <c r="C1144" t="s">
        <v>1718</v>
      </c>
      <c r="D1144">
        <v>1832</v>
      </c>
      <c r="E1144">
        <v>1832.1</v>
      </c>
      <c r="F1144">
        <v>0.1</v>
      </c>
      <c r="G1144" t="s">
        <v>69</v>
      </c>
      <c r="H1144" t="s">
        <v>69</v>
      </c>
      <c r="L1144">
        <v>0.44489108766768543</v>
      </c>
      <c r="M1144">
        <v>0</v>
      </c>
      <c r="N1144">
        <v>0.44411106205733236</v>
      </c>
      <c r="O1144">
        <v>0</v>
      </c>
    </row>
    <row r="1145" spans="2:15" x14ac:dyDescent="0.25">
      <c r="B1145" t="s">
        <v>1723</v>
      </c>
      <c r="C1145" t="s">
        <v>1718</v>
      </c>
      <c r="D1145">
        <v>-418</v>
      </c>
      <c r="E1145">
        <v>-147.9</v>
      </c>
      <c r="F1145">
        <v>1</v>
      </c>
      <c r="G1145" t="s">
        <v>69</v>
      </c>
      <c r="H1145" t="s">
        <v>69</v>
      </c>
      <c r="L1145">
        <v>1.2013970431580814</v>
      </c>
      <c r="M1145">
        <v>0</v>
      </c>
      <c r="N1145">
        <v>1.1909621552799152</v>
      </c>
      <c r="O1145">
        <v>0</v>
      </c>
    </row>
    <row r="1146" spans="2:15" x14ac:dyDescent="0.25">
      <c r="B1146" t="s">
        <v>1724</v>
      </c>
      <c r="C1146" t="s">
        <v>1718</v>
      </c>
      <c r="D1146">
        <v>-148</v>
      </c>
      <c r="E1146">
        <v>-12.9</v>
      </c>
      <c r="F1146">
        <v>1</v>
      </c>
      <c r="G1146" t="s">
        <v>69</v>
      </c>
      <c r="H1146" t="s">
        <v>69</v>
      </c>
      <c r="L1146">
        <v>1.2013970431580814</v>
      </c>
      <c r="M1146">
        <v>0</v>
      </c>
      <c r="N1146">
        <v>1.1909621552799152</v>
      </c>
      <c r="O1146">
        <v>0</v>
      </c>
    </row>
    <row r="1147" spans="2:15" x14ac:dyDescent="0.25">
      <c r="B1147" t="s">
        <v>1725</v>
      </c>
      <c r="C1147" t="s">
        <v>1718</v>
      </c>
      <c r="D1147">
        <v>-13</v>
      </c>
      <c r="E1147">
        <v>662.1</v>
      </c>
      <c r="F1147">
        <v>1</v>
      </c>
      <c r="G1147" t="s">
        <v>69</v>
      </c>
      <c r="H1147" t="s">
        <v>69</v>
      </c>
      <c r="L1147">
        <v>0.65290189724256775</v>
      </c>
      <c r="M1147">
        <v>0</v>
      </c>
      <c r="N1147">
        <v>0.64917391838538419</v>
      </c>
      <c r="O1147">
        <v>0</v>
      </c>
    </row>
    <row r="1148" spans="2:15" x14ac:dyDescent="0.25">
      <c r="B1148" t="s">
        <v>1726</v>
      </c>
      <c r="C1148" t="s">
        <v>1718</v>
      </c>
      <c r="D1148">
        <v>662</v>
      </c>
      <c r="E1148">
        <v>1202.0999999999999</v>
      </c>
      <c r="F1148">
        <v>1</v>
      </c>
      <c r="G1148" t="s">
        <v>69</v>
      </c>
      <c r="H1148" t="s">
        <v>69</v>
      </c>
      <c r="L1148">
        <v>0.67088574184424521</v>
      </c>
      <c r="M1148">
        <v>0</v>
      </c>
      <c r="N1148">
        <v>0.66881529649980753</v>
      </c>
      <c r="O1148">
        <v>0</v>
      </c>
    </row>
    <row r="1149" spans="2:15" x14ac:dyDescent="0.25">
      <c r="B1149" t="s">
        <v>1727</v>
      </c>
      <c r="C1149" t="s">
        <v>1718</v>
      </c>
      <c r="D1149">
        <v>1202</v>
      </c>
      <c r="E1149">
        <v>1832</v>
      </c>
      <c r="F1149">
        <v>1</v>
      </c>
      <c r="G1149" t="s">
        <v>69</v>
      </c>
      <c r="H1149" t="s">
        <v>69</v>
      </c>
      <c r="L1149">
        <v>0.72801676712797592</v>
      </c>
      <c r="M1149">
        <v>0</v>
      </c>
      <c r="N1149">
        <v>0.72610924483970851</v>
      </c>
      <c r="O1149">
        <v>0</v>
      </c>
    </row>
    <row r="1150" spans="2:15" x14ac:dyDescent="0.25">
      <c r="B1150" t="s">
        <v>2379</v>
      </c>
      <c r="C1150" t="s">
        <v>1718</v>
      </c>
      <c r="D1150">
        <v>1832</v>
      </c>
      <c r="E1150">
        <v>1832.1</v>
      </c>
      <c r="F1150">
        <v>1</v>
      </c>
      <c r="G1150" t="s">
        <v>69</v>
      </c>
      <c r="H1150" t="s">
        <v>69</v>
      </c>
      <c r="L1150">
        <v>0.72801676712797592</v>
      </c>
      <c r="M1150">
        <v>0</v>
      </c>
      <c r="N1150">
        <v>0.72610924483970851</v>
      </c>
      <c r="O1150">
        <v>0</v>
      </c>
    </row>
    <row r="1151" spans="2:15" x14ac:dyDescent="0.25">
      <c r="B1151" t="s">
        <v>1728</v>
      </c>
      <c r="C1151" t="s">
        <v>1729</v>
      </c>
      <c r="D1151">
        <v>-346</v>
      </c>
      <c r="E1151">
        <v>-147.9</v>
      </c>
      <c r="F1151">
        <v>0.1</v>
      </c>
      <c r="G1151" t="s">
        <v>69</v>
      </c>
      <c r="H1151" t="s">
        <v>69</v>
      </c>
      <c r="L1151">
        <v>0.577267268875852</v>
      </c>
      <c r="M1151">
        <v>0</v>
      </c>
      <c r="N1151">
        <v>0.56757588796941871</v>
      </c>
      <c r="O1151">
        <v>0</v>
      </c>
    </row>
    <row r="1152" spans="2:15" x14ac:dyDescent="0.25">
      <c r="B1152" t="s">
        <v>1730</v>
      </c>
      <c r="C1152" t="s">
        <v>1729</v>
      </c>
      <c r="D1152">
        <v>-148</v>
      </c>
      <c r="E1152">
        <v>-21.9</v>
      </c>
      <c r="F1152">
        <v>0.1</v>
      </c>
      <c r="G1152" t="s">
        <v>69</v>
      </c>
      <c r="H1152" t="s">
        <v>69</v>
      </c>
      <c r="L1152">
        <v>0.35407548366951452</v>
      </c>
      <c r="M1152">
        <v>0</v>
      </c>
      <c r="N1152">
        <v>0.34262929971718636</v>
      </c>
      <c r="O1152">
        <v>0</v>
      </c>
    </row>
    <row r="1153" spans="2:15" x14ac:dyDescent="0.25">
      <c r="B1153" t="s">
        <v>1731</v>
      </c>
      <c r="C1153" t="s">
        <v>1729</v>
      </c>
      <c r="D1153">
        <v>-22</v>
      </c>
      <c r="E1153">
        <v>302.10000000000002</v>
      </c>
      <c r="F1153">
        <v>0.1</v>
      </c>
      <c r="G1153" t="s">
        <v>69</v>
      </c>
      <c r="H1153" t="s">
        <v>69</v>
      </c>
      <c r="L1153">
        <v>0.31531184137770202</v>
      </c>
      <c r="M1153">
        <v>0</v>
      </c>
      <c r="N1153">
        <v>0.30240196130628189</v>
      </c>
      <c r="O1153">
        <v>0</v>
      </c>
    </row>
    <row r="1154" spans="2:15" x14ac:dyDescent="0.25">
      <c r="B1154" t="s">
        <v>1732</v>
      </c>
      <c r="C1154" t="s">
        <v>1729</v>
      </c>
      <c r="D1154">
        <v>302</v>
      </c>
      <c r="E1154">
        <v>1400.1</v>
      </c>
      <c r="F1154">
        <v>0.1</v>
      </c>
      <c r="G1154" t="s">
        <v>69</v>
      </c>
      <c r="H1154" t="s">
        <v>69</v>
      </c>
      <c r="L1154">
        <v>0.36583836368957601</v>
      </c>
      <c r="M1154">
        <v>0</v>
      </c>
      <c r="N1154">
        <v>0.36274510872322185</v>
      </c>
      <c r="O1154">
        <v>0</v>
      </c>
    </row>
    <row r="1155" spans="2:15" x14ac:dyDescent="0.25">
      <c r="B1155" t="s">
        <v>1733</v>
      </c>
      <c r="C1155" t="s">
        <v>1729</v>
      </c>
      <c r="D1155">
        <v>1400</v>
      </c>
      <c r="E1155">
        <v>2192</v>
      </c>
      <c r="F1155">
        <v>0.1</v>
      </c>
      <c r="G1155" t="s">
        <v>69</v>
      </c>
      <c r="H1155" t="s">
        <v>69</v>
      </c>
      <c r="L1155">
        <v>0.48736202801902145</v>
      </c>
      <c r="M1155">
        <v>0</v>
      </c>
      <c r="N1155">
        <v>0.48504438138212569</v>
      </c>
      <c r="O1155">
        <v>0</v>
      </c>
    </row>
    <row r="1156" spans="2:15" x14ac:dyDescent="0.25">
      <c r="B1156" t="s">
        <v>2380</v>
      </c>
      <c r="C1156" t="s">
        <v>1729</v>
      </c>
      <c r="D1156">
        <v>2192</v>
      </c>
      <c r="E1156">
        <v>2192.1</v>
      </c>
      <c r="F1156">
        <v>0.1</v>
      </c>
      <c r="G1156" t="s">
        <v>69</v>
      </c>
      <c r="H1156" t="s">
        <v>69</v>
      </c>
      <c r="L1156">
        <v>0.48736202801902145</v>
      </c>
      <c r="M1156">
        <v>0</v>
      </c>
      <c r="N1156">
        <v>0.48504438138212569</v>
      </c>
      <c r="O1156">
        <v>0</v>
      </c>
    </row>
    <row r="1157" spans="2:15" x14ac:dyDescent="0.25">
      <c r="B1157" t="s">
        <v>1734</v>
      </c>
      <c r="C1157" t="s">
        <v>1729</v>
      </c>
      <c r="D1157">
        <v>-346</v>
      </c>
      <c r="E1157">
        <v>-147.9</v>
      </c>
      <c r="F1157">
        <v>1</v>
      </c>
      <c r="G1157" t="s">
        <v>69</v>
      </c>
      <c r="H1157" t="s">
        <v>69</v>
      </c>
      <c r="L1157">
        <v>0.83457943483452712</v>
      </c>
      <c r="M1157">
        <v>0</v>
      </c>
      <c r="N1157">
        <v>0.80755333483570868</v>
      </c>
      <c r="O1157">
        <v>0</v>
      </c>
    </row>
    <row r="1158" spans="2:15" x14ac:dyDescent="0.25">
      <c r="B1158" t="s">
        <v>1735</v>
      </c>
      <c r="C1158" t="s">
        <v>1729</v>
      </c>
      <c r="D1158">
        <v>-148</v>
      </c>
      <c r="E1158">
        <v>-21.9</v>
      </c>
      <c r="F1158">
        <v>1</v>
      </c>
      <c r="G1158" t="s">
        <v>69</v>
      </c>
      <c r="H1158" t="s">
        <v>69</v>
      </c>
      <c r="L1158">
        <v>0.69231010498846113</v>
      </c>
      <c r="M1158">
        <v>0</v>
      </c>
      <c r="N1158">
        <v>0.66887580089631704</v>
      </c>
      <c r="O1158">
        <v>0</v>
      </c>
    </row>
    <row r="1159" spans="2:15" x14ac:dyDescent="0.25">
      <c r="B1159" t="s">
        <v>1736</v>
      </c>
      <c r="C1159" t="s">
        <v>1729</v>
      </c>
      <c r="D1159">
        <v>-22</v>
      </c>
      <c r="E1159">
        <v>302.10000000000002</v>
      </c>
      <c r="F1159">
        <v>1</v>
      </c>
      <c r="G1159" t="s">
        <v>69</v>
      </c>
      <c r="H1159" t="s">
        <v>69</v>
      </c>
      <c r="L1159">
        <v>0.67330928305373194</v>
      </c>
      <c r="M1159">
        <v>0</v>
      </c>
      <c r="N1159">
        <v>0.64918945324295441</v>
      </c>
      <c r="O1159">
        <v>0</v>
      </c>
    </row>
    <row r="1160" spans="2:15" x14ac:dyDescent="0.25">
      <c r="B1160" t="s">
        <v>1737</v>
      </c>
      <c r="C1160" t="s">
        <v>1729</v>
      </c>
      <c r="D1160">
        <v>302</v>
      </c>
      <c r="E1160">
        <v>1400.1</v>
      </c>
      <c r="F1160">
        <v>1</v>
      </c>
      <c r="G1160" t="s">
        <v>69</v>
      </c>
      <c r="H1160" t="s">
        <v>69</v>
      </c>
      <c r="L1160">
        <v>0.68600203474946042</v>
      </c>
      <c r="M1160">
        <v>0</v>
      </c>
      <c r="N1160">
        <v>0.67939974529184377</v>
      </c>
      <c r="O1160">
        <v>0</v>
      </c>
    </row>
    <row r="1161" spans="2:15" x14ac:dyDescent="0.25">
      <c r="B1161" t="s">
        <v>1738</v>
      </c>
      <c r="C1161" t="s">
        <v>1729</v>
      </c>
      <c r="D1161">
        <v>1400</v>
      </c>
      <c r="E1161">
        <v>2192</v>
      </c>
      <c r="F1161">
        <v>1</v>
      </c>
      <c r="G1161" t="s">
        <v>69</v>
      </c>
      <c r="H1161" t="s">
        <v>69</v>
      </c>
      <c r="L1161">
        <v>0.75781450876065104</v>
      </c>
      <c r="M1161">
        <v>0</v>
      </c>
      <c r="N1161">
        <v>0.75184310325384318</v>
      </c>
      <c r="O1161">
        <v>0</v>
      </c>
    </row>
    <row r="1162" spans="2:15" x14ac:dyDescent="0.25">
      <c r="B1162" t="s">
        <v>2381</v>
      </c>
      <c r="C1162" t="s">
        <v>1729</v>
      </c>
      <c r="D1162">
        <v>2192</v>
      </c>
      <c r="E1162">
        <v>2192.1</v>
      </c>
      <c r="F1162">
        <v>1</v>
      </c>
      <c r="G1162" t="s">
        <v>69</v>
      </c>
      <c r="H1162" t="s">
        <v>69</v>
      </c>
      <c r="L1162">
        <v>0.75781450876065104</v>
      </c>
      <c r="M1162">
        <v>0</v>
      </c>
      <c r="N1162">
        <v>0.75184310325384318</v>
      </c>
      <c r="O1162">
        <v>0</v>
      </c>
    </row>
    <row r="1163" spans="2:15" x14ac:dyDescent="0.25">
      <c r="B1163" t="s">
        <v>1739</v>
      </c>
      <c r="C1163" t="s">
        <v>1740</v>
      </c>
      <c r="D1163">
        <v>-328</v>
      </c>
      <c r="E1163">
        <v>-147.9</v>
      </c>
      <c r="F1163">
        <v>0.1</v>
      </c>
      <c r="G1163" t="s">
        <v>69</v>
      </c>
      <c r="H1163" t="s">
        <v>69</v>
      </c>
      <c r="L1163">
        <v>0.70185549017519844</v>
      </c>
      <c r="M1163">
        <v>0</v>
      </c>
      <c r="N1163">
        <v>0.69127811671180772</v>
      </c>
      <c r="O1163">
        <v>0</v>
      </c>
    </row>
    <row r="1164" spans="2:15" x14ac:dyDescent="0.25">
      <c r="B1164" t="s">
        <v>1741</v>
      </c>
      <c r="C1164" t="s">
        <v>1740</v>
      </c>
      <c r="D1164">
        <v>-148</v>
      </c>
      <c r="E1164">
        <v>-12.9</v>
      </c>
      <c r="F1164">
        <v>0.1</v>
      </c>
      <c r="G1164" t="s">
        <v>69</v>
      </c>
      <c r="H1164" t="s">
        <v>69</v>
      </c>
      <c r="L1164">
        <v>0.40197575922858503</v>
      </c>
      <c r="M1164">
        <v>0</v>
      </c>
      <c r="N1164">
        <v>0.38320858101424726</v>
      </c>
      <c r="O1164">
        <v>0</v>
      </c>
    </row>
    <row r="1165" spans="2:15" x14ac:dyDescent="0.25">
      <c r="B1165" t="s">
        <v>1742</v>
      </c>
      <c r="C1165" t="s">
        <v>1740</v>
      </c>
      <c r="D1165">
        <v>-13</v>
      </c>
      <c r="E1165">
        <v>248.1</v>
      </c>
      <c r="F1165">
        <v>0.1</v>
      </c>
      <c r="G1165" t="s">
        <v>69</v>
      </c>
      <c r="H1165" t="s">
        <v>69</v>
      </c>
      <c r="L1165">
        <v>0.35702450959710297</v>
      </c>
      <c r="M1165">
        <v>0</v>
      </c>
      <c r="N1165">
        <v>0.3426536969136732</v>
      </c>
      <c r="O1165">
        <v>0</v>
      </c>
    </row>
    <row r="1166" spans="2:15" x14ac:dyDescent="0.25">
      <c r="B1166" t="s">
        <v>1743</v>
      </c>
      <c r="C1166" t="s">
        <v>1740</v>
      </c>
      <c r="D1166">
        <v>248</v>
      </c>
      <c r="E1166">
        <v>1832.1</v>
      </c>
      <c r="F1166">
        <v>0.1</v>
      </c>
      <c r="G1166" t="s">
        <v>69</v>
      </c>
      <c r="H1166" t="s">
        <v>69</v>
      </c>
      <c r="L1166">
        <v>0.55154780378622836</v>
      </c>
      <c r="M1166">
        <v>0</v>
      </c>
      <c r="N1166">
        <v>0.54665417351097523</v>
      </c>
      <c r="O1166">
        <v>0</v>
      </c>
    </row>
    <row r="1167" spans="2:15" x14ac:dyDescent="0.25">
      <c r="B1167" t="s">
        <v>1744</v>
      </c>
      <c r="C1167" t="s">
        <v>1740</v>
      </c>
      <c r="D1167">
        <v>1832</v>
      </c>
      <c r="E1167">
        <v>2500</v>
      </c>
      <c r="F1167">
        <v>0.1</v>
      </c>
      <c r="G1167" t="s">
        <v>69</v>
      </c>
      <c r="H1167" t="s">
        <v>69</v>
      </c>
      <c r="L1167">
        <v>0.83992544118022527</v>
      </c>
      <c r="M1167">
        <v>0</v>
      </c>
      <c r="N1167">
        <v>0.83547604332142189</v>
      </c>
      <c r="O1167">
        <v>0</v>
      </c>
    </row>
    <row r="1168" spans="2:15" x14ac:dyDescent="0.25">
      <c r="B1168" t="s">
        <v>2382</v>
      </c>
      <c r="C1168" t="s">
        <v>1740</v>
      </c>
      <c r="D1168">
        <v>2500</v>
      </c>
      <c r="E1168">
        <v>2500.1</v>
      </c>
      <c r="F1168">
        <v>0.1</v>
      </c>
      <c r="G1168" t="s">
        <v>69</v>
      </c>
      <c r="H1168" t="s">
        <v>69</v>
      </c>
      <c r="L1168">
        <v>0.83992544118022527</v>
      </c>
      <c r="M1168">
        <v>0</v>
      </c>
      <c r="N1168">
        <v>0.83547604332142189</v>
      </c>
      <c r="O1168">
        <v>0</v>
      </c>
    </row>
    <row r="1169" spans="2:15" x14ac:dyDescent="0.25">
      <c r="B1169" t="s">
        <v>1745</v>
      </c>
      <c r="C1169" t="s">
        <v>1740</v>
      </c>
      <c r="D1169">
        <v>-328</v>
      </c>
      <c r="E1169">
        <v>-147.9</v>
      </c>
      <c r="F1169">
        <v>1</v>
      </c>
      <c r="G1169" t="s">
        <v>69</v>
      </c>
      <c r="H1169" t="s">
        <v>69</v>
      </c>
      <c r="L1169">
        <v>0.9310253554132677</v>
      </c>
      <c r="M1169">
        <v>0</v>
      </c>
      <c r="N1169">
        <v>0.89881334805654922</v>
      </c>
      <c r="O1169">
        <v>0</v>
      </c>
    </row>
    <row r="1170" spans="2:15" x14ac:dyDescent="0.25">
      <c r="B1170" t="s">
        <v>1746</v>
      </c>
      <c r="C1170" t="s">
        <v>1740</v>
      </c>
      <c r="D1170">
        <v>-148</v>
      </c>
      <c r="E1170">
        <v>-12.9</v>
      </c>
      <c r="F1170">
        <v>1</v>
      </c>
      <c r="G1170" t="s">
        <v>69</v>
      </c>
      <c r="H1170" t="s">
        <v>69</v>
      </c>
      <c r="L1170">
        <v>0.73197786465215653</v>
      </c>
      <c r="M1170">
        <v>0</v>
      </c>
      <c r="N1170">
        <v>0.69054240750510976</v>
      </c>
      <c r="O1170">
        <v>0</v>
      </c>
    </row>
    <row r="1171" spans="2:15" x14ac:dyDescent="0.25">
      <c r="B1171" t="s">
        <v>1747</v>
      </c>
      <c r="C1171" t="s">
        <v>1740</v>
      </c>
      <c r="D1171">
        <v>-13</v>
      </c>
      <c r="E1171">
        <v>248.1</v>
      </c>
      <c r="F1171">
        <v>1</v>
      </c>
      <c r="G1171" t="s">
        <v>69</v>
      </c>
      <c r="H1171" t="s">
        <v>69</v>
      </c>
      <c r="L1171">
        <v>0.69830604593285983</v>
      </c>
      <c r="M1171">
        <v>0</v>
      </c>
      <c r="N1171">
        <v>0.66888829860344212</v>
      </c>
      <c r="O1171">
        <v>0</v>
      </c>
    </row>
    <row r="1172" spans="2:15" x14ac:dyDescent="0.25">
      <c r="B1172" t="s">
        <v>1748</v>
      </c>
      <c r="C1172" t="s">
        <v>1740</v>
      </c>
      <c r="D1172">
        <v>248</v>
      </c>
      <c r="E1172">
        <v>1832.1</v>
      </c>
      <c r="F1172">
        <v>1</v>
      </c>
      <c r="G1172" t="s">
        <v>69</v>
      </c>
      <c r="H1172" t="s">
        <v>69</v>
      </c>
      <c r="L1172">
        <v>0.80642889531237971</v>
      </c>
      <c r="M1172">
        <v>0</v>
      </c>
      <c r="N1172">
        <v>0.79298851531214964</v>
      </c>
      <c r="O1172">
        <v>0</v>
      </c>
    </row>
    <row r="1173" spans="2:15" x14ac:dyDescent="0.25">
      <c r="B1173" t="s">
        <v>1749</v>
      </c>
      <c r="C1173" t="s">
        <v>1740</v>
      </c>
      <c r="D1173">
        <v>1832</v>
      </c>
      <c r="E1173">
        <v>2500</v>
      </c>
      <c r="F1173">
        <v>1</v>
      </c>
      <c r="G1173" t="s">
        <v>69</v>
      </c>
      <c r="H1173" t="s">
        <v>69</v>
      </c>
      <c r="L1173">
        <v>1.0285126786166177</v>
      </c>
      <c r="M1173">
        <v>0</v>
      </c>
      <c r="N1173">
        <v>1.0139133192556544</v>
      </c>
      <c r="O1173">
        <v>0</v>
      </c>
    </row>
    <row r="1174" spans="2:15" x14ac:dyDescent="0.25">
      <c r="B1174" t="s">
        <v>2383</v>
      </c>
      <c r="C1174" t="s">
        <v>1740</v>
      </c>
      <c r="D1174">
        <v>2500</v>
      </c>
      <c r="E1174">
        <v>2500.1</v>
      </c>
      <c r="F1174">
        <v>1</v>
      </c>
      <c r="G1174" t="s">
        <v>69</v>
      </c>
      <c r="H1174" t="s">
        <v>69</v>
      </c>
      <c r="L1174">
        <v>1.0285126786166177</v>
      </c>
      <c r="M1174">
        <v>0</v>
      </c>
      <c r="N1174">
        <v>1.0139133192556544</v>
      </c>
      <c r="O1174">
        <v>0</v>
      </c>
    </row>
    <row r="1175" spans="2:15" x14ac:dyDescent="0.25">
      <c r="B1175" t="s">
        <v>1750</v>
      </c>
      <c r="C1175" t="s">
        <v>1751</v>
      </c>
      <c r="D1175">
        <v>-328</v>
      </c>
      <c r="E1175">
        <v>-147.9</v>
      </c>
      <c r="F1175">
        <v>0.1</v>
      </c>
      <c r="G1175" t="s">
        <v>69</v>
      </c>
      <c r="H1175" t="s">
        <v>69</v>
      </c>
      <c r="L1175">
        <v>0.84492191360980096</v>
      </c>
      <c r="M1175">
        <v>0</v>
      </c>
      <c r="N1175">
        <v>0.83553406811867148</v>
      </c>
      <c r="O1175">
        <v>0</v>
      </c>
    </row>
    <row r="1176" spans="2:15" x14ac:dyDescent="0.25">
      <c r="B1176" t="s">
        <v>1752</v>
      </c>
      <c r="C1176" t="s">
        <v>1751</v>
      </c>
      <c r="D1176">
        <v>-148</v>
      </c>
      <c r="E1176">
        <v>-12.9</v>
      </c>
      <c r="F1176">
        <v>0.1</v>
      </c>
      <c r="G1176" t="s">
        <v>69</v>
      </c>
      <c r="H1176" t="s">
        <v>69</v>
      </c>
      <c r="L1176">
        <v>0.47673872277927182</v>
      </c>
      <c r="M1176">
        <v>0</v>
      </c>
      <c r="N1176">
        <v>0.46495666323443552</v>
      </c>
      <c r="O1176">
        <v>0</v>
      </c>
    </row>
    <row r="1177" spans="2:15" x14ac:dyDescent="0.25">
      <c r="B1177" t="s">
        <v>1753</v>
      </c>
      <c r="C1177" t="s">
        <v>1751</v>
      </c>
      <c r="D1177">
        <v>-13</v>
      </c>
      <c r="E1177">
        <v>248.1</v>
      </c>
      <c r="F1177">
        <v>0.1</v>
      </c>
      <c r="G1177" t="s">
        <v>69</v>
      </c>
      <c r="H1177" t="s">
        <v>69</v>
      </c>
      <c r="L1177">
        <v>0.41715274220240711</v>
      </c>
      <c r="M1177">
        <v>0</v>
      </c>
      <c r="N1177">
        <v>0.4036351065205761</v>
      </c>
      <c r="O1177">
        <v>0</v>
      </c>
    </row>
    <row r="1178" spans="2:15" x14ac:dyDescent="0.25">
      <c r="B1178" t="s">
        <v>1754</v>
      </c>
      <c r="C1178" t="s">
        <v>1751</v>
      </c>
      <c r="D1178">
        <v>248</v>
      </c>
      <c r="E1178">
        <v>770.1</v>
      </c>
      <c r="F1178">
        <v>0.1</v>
      </c>
      <c r="G1178" t="s">
        <v>69</v>
      </c>
      <c r="H1178" t="s">
        <v>69</v>
      </c>
      <c r="L1178">
        <v>0.39150277361901864</v>
      </c>
      <c r="M1178">
        <v>0</v>
      </c>
      <c r="N1178">
        <v>0.3832232516957621</v>
      </c>
      <c r="O1178">
        <v>0</v>
      </c>
    </row>
    <row r="1179" spans="2:15" x14ac:dyDescent="0.25">
      <c r="B1179" t="s">
        <v>1755</v>
      </c>
      <c r="C1179" t="s">
        <v>1751</v>
      </c>
      <c r="D1179">
        <v>770</v>
      </c>
      <c r="E1179">
        <v>2372</v>
      </c>
      <c r="F1179">
        <v>0.1</v>
      </c>
      <c r="G1179" t="s">
        <v>69</v>
      </c>
      <c r="H1179" t="s">
        <v>69</v>
      </c>
      <c r="L1179">
        <v>0.57284718907188148</v>
      </c>
      <c r="M1179">
        <v>0</v>
      </c>
      <c r="N1179">
        <v>0.56722089252463614</v>
      </c>
      <c r="O1179">
        <v>0</v>
      </c>
    </row>
    <row r="1180" spans="2:15" x14ac:dyDescent="0.25">
      <c r="B1180" t="s">
        <v>2384</v>
      </c>
      <c r="C1180" t="s">
        <v>1751</v>
      </c>
      <c r="D1180">
        <v>2372</v>
      </c>
      <c r="E1180">
        <v>2372.1</v>
      </c>
      <c r="F1180">
        <v>0.1</v>
      </c>
      <c r="G1180" t="s">
        <v>69</v>
      </c>
      <c r="H1180" t="s">
        <v>69</v>
      </c>
      <c r="L1180">
        <v>0.57284718907188148</v>
      </c>
      <c r="M1180">
        <v>0</v>
      </c>
      <c r="N1180">
        <v>0.56722089252463614</v>
      </c>
      <c r="O1180">
        <v>0</v>
      </c>
    </row>
    <row r="1181" spans="2:15" x14ac:dyDescent="0.25">
      <c r="B1181" t="s">
        <v>1756</v>
      </c>
      <c r="C1181" t="s">
        <v>1751</v>
      </c>
      <c r="D1181">
        <v>-328</v>
      </c>
      <c r="E1181">
        <v>-147.9</v>
      </c>
      <c r="F1181">
        <v>1</v>
      </c>
      <c r="G1181" t="s">
        <v>69</v>
      </c>
      <c r="H1181" t="s">
        <v>69</v>
      </c>
      <c r="L1181">
        <v>1.044615059929437</v>
      </c>
      <c r="M1181">
        <v>0</v>
      </c>
      <c r="N1181">
        <v>1.0139611328778519</v>
      </c>
      <c r="O1181">
        <v>0</v>
      </c>
    </row>
    <row r="1182" spans="2:15" x14ac:dyDescent="0.25">
      <c r="B1182" t="s">
        <v>1757</v>
      </c>
      <c r="C1182" t="s">
        <v>1751</v>
      </c>
      <c r="D1182">
        <v>-148</v>
      </c>
      <c r="E1182">
        <v>-12.9</v>
      </c>
      <c r="F1182">
        <v>1</v>
      </c>
      <c r="G1182" t="s">
        <v>69</v>
      </c>
      <c r="H1182" t="s">
        <v>69</v>
      </c>
      <c r="L1182">
        <v>0.76848236357807509</v>
      </c>
      <c r="M1182">
        <v>0</v>
      </c>
      <c r="N1182">
        <v>0.73904309663652246</v>
      </c>
      <c r="O1182">
        <v>0</v>
      </c>
    </row>
    <row r="1183" spans="2:15" x14ac:dyDescent="0.25">
      <c r="B1183" t="s">
        <v>1758</v>
      </c>
      <c r="C1183" t="s">
        <v>1751</v>
      </c>
      <c r="D1183">
        <v>-13</v>
      </c>
      <c r="E1183">
        <v>248.1</v>
      </c>
      <c r="F1183">
        <v>1</v>
      </c>
      <c r="G1183" t="s">
        <v>69</v>
      </c>
      <c r="H1183" t="s">
        <v>69</v>
      </c>
      <c r="L1183">
        <v>0.73300869275904312</v>
      </c>
      <c r="M1183">
        <v>0</v>
      </c>
      <c r="N1183">
        <v>0.70208354147912977</v>
      </c>
      <c r="O1183">
        <v>0</v>
      </c>
    </row>
    <row r="1184" spans="2:15" x14ac:dyDescent="0.25">
      <c r="B1184" t="s">
        <v>1759</v>
      </c>
      <c r="C1184" t="s">
        <v>1751</v>
      </c>
      <c r="D1184">
        <v>248</v>
      </c>
      <c r="E1184">
        <v>770.1</v>
      </c>
      <c r="F1184">
        <v>1</v>
      </c>
      <c r="G1184" t="s">
        <v>69</v>
      </c>
      <c r="H1184" t="s">
        <v>69</v>
      </c>
      <c r="L1184">
        <v>0.70888469096512308</v>
      </c>
      <c r="M1184">
        <v>0</v>
      </c>
      <c r="N1184">
        <v>0.69055054893923118</v>
      </c>
      <c r="O1184">
        <v>0</v>
      </c>
    </row>
    <row r="1185" spans="2:15" x14ac:dyDescent="0.25">
      <c r="B1185" t="s">
        <v>1760</v>
      </c>
      <c r="C1185" t="s">
        <v>1751</v>
      </c>
      <c r="D1185">
        <v>770</v>
      </c>
      <c r="E1185">
        <v>2372</v>
      </c>
      <c r="F1185">
        <v>1</v>
      </c>
      <c r="G1185" t="s">
        <v>69</v>
      </c>
      <c r="H1185" t="s">
        <v>69</v>
      </c>
      <c r="L1185">
        <v>0.82304130234204487</v>
      </c>
      <c r="M1185">
        <v>0</v>
      </c>
      <c r="N1185">
        <v>0.80730387148609961</v>
      </c>
      <c r="O1185">
        <v>0</v>
      </c>
    </row>
    <row r="1186" spans="2:15" x14ac:dyDescent="0.25">
      <c r="B1186" t="s">
        <v>2385</v>
      </c>
      <c r="C1186" t="s">
        <v>1751</v>
      </c>
      <c r="D1186">
        <v>2372</v>
      </c>
      <c r="E1186">
        <v>2372.1</v>
      </c>
      <c r="F1186">
        <v>1</v>
      </c>
      <c r="G1186" t="s">
        <v>69</v>
      </c>
      <c r="H1186" t="s">
        <v>69</v>
      </c>
      <c r="L1186">
        <v>0.82304130234204487</v>
      </c>
      <c r="M1186">
        <v>0</v>
      </c>
      <c r="N1186">
        <v>0.80730387148609961</v>
      </c>
      <c r="O1186">
        <v>0</v>
      </c>
    </row>
    <row r="1187" spans="2:15" x14ac:dyDescent="0.25">
      <c r="B1187" t="s">
        <v>1761</v>
      </c>
      <c r="C1187" t="s">
        <v>1762</v>
      </c>
      <c r="D1187">
        <v>32</v>
      </c>
      <c r="E1187">
        <v>482.1</v>
      </c>
      <c r="F1187">
        <v>0.1</v>
      </c>
      <c r="G1187" t="s">
        <v>69</v>
      </c>
      <c r="H1187" t="s">
        <v>69</v>
      </c>
      <c r="L1187">
        <v>1.1965568426856195</v>
      </c>
      <c r="M1187">
        <v>0</v>
      </c>
      <c r="N1187">
        <v>1.190019234204968</v>
      </c>
      <c r="O1187">
        <v>0</v>
      </c>
    </row>
    <row r="1188" spans="2:15" x14ac:dyDescent="0.25">
      <c r="B1188" t="s">
        <v>1763</v>
      </c>
      <c r="C1188" t="s">
        <v>1762</v>
      </c>
      <c r="D1188">
        <v>482</v>
      </c>
      <c r="E1188">
        <v>752.1</v>
      </c>
      <c r="F1188">
        <v>0.1</v>
      </c>
      <c r="G1188" t="s">
        <v>69</v>
      </c>
      <c r="H1188" t="s">
        <v>69</v>
      </c>
      <c r="L1188">
        <v>0.74216754789457351</v>
      </c>
      <c r="M1188">
        <v>0</v>
      </c>
      <c r="N1188">
        <v>0.73323749542927741</v>
      </c>
      <c r="O1188">
        <v>0</v>
      </c>
    </row>
    <row r="1189" spans="2:15" x14ac:dyDescent="0.25">
      <c r="B1189" t="s">
        <v>1764</v>
      </c>
      <c r="C1189" t="s">
        <v>1762</v>
      </c>
      <c r="D1189">
        <v>752</v>
      </c>
      <c r="E1189">
        <v>1832.1</v>
      </c>
      <c r="F1189">
        <v>0.1</v>
      </c>
      <c r="G1189" t="s">
        <v>69</v>
      </c>
      <c r="H1189" t="s">
        <v>69</v>
      </c>
      <c r="L1189">
        <v>0.70146403122437906</v>
      </c>
      <c r="M1189">
        <v>0</v>
      </c>
      <c r="N1189">
        <v>0.69200891804738485</v>
      </c>
      <c r="O1189">
        <v>0</v>
      </c>
    </row>
    <row r="1190" spans="2:15" x14ac:dyDescent="0.25">
      <c r="B1190" t="s">
        <v>1765</v>
      </c>
      <c r="C1190" t="s">
        <v>1762</v>
      </c>
      <c r="D1190">
        <v>1832</v>
      </c>
      <c r="E1190">
        <v>3213</v>
      </c>
      <c r="F1190">
        <v>0.1</v>
      </c>
      <c r="G1190" t="s">
        <v>69</v>
      </c>
      <c r="H1190" t="s">
        <v>69</v>
      </c>
      <c r="L1190">
        <v>0.96694892013770084</v>
      </c>
      <c r="M1190">
        <v>0</v>
      </c>
      <c r="N1190">
        <v>0.96011185270832966</v>
      </c>
      <c r="O1190">
        <v>0</v>
      </c>
    </row>
    <row r="1191" spans="2:15" x14ac:dyDescent="0.25">
      <c r="B1191" t="s">
        <v>2386</v>
      </c>
      <c r="C1191" t="s">
        <v>1762</v>
      </c>
      <c r="D1191">
        <v>3213</v>
      </c>
      <c r="E1191">
        <v>3213.1</v>
      </c>
      <c r="F1191">
        <v>0.1</v>
      </c>
      <c r="G1191" t="s">
        <v>69</v>
      </c>
      <c r="H1191" t="s">
        <v>69</v>
      </c>
      <c r="L1191">
        <v>0.96694892013770084</v>
      </c>
      <c r="M1191">
        <v>0</v>
      </c>
      <c r="N1191">
        <v>0.96011185270832966</v>
      </c>
      <c r="O1191">
        <v>0</v>
      </c>
    </row>
    <row r="1192" spans="2:15" x14ac:dyDescent="0.25">
      <c r="B1192" t="s">
        <v>1766</v>
      </c>
      <c r="C1192" t="s">
        <v>1762</v>
      </c>
      <c r="D1192">
        <v>32</v>
      </c>
      <c r="E1192">
        <v>482.1</v>
      </c>
      <c r="F1192">
        <v>1</v>
      </c>
      <c r="G1192" t="s">
        <v>69</v>
      </c>
      <c r="H1192" t="s">
        <v>69</v>
      </c>
      <c r="L1192">
        <v>1.3448255566346805</v>
      </c>
      <c r="M1192">
        <v>0</v>
      </c>
      <c r="N1192">
        <v>1.3214180934805526</v>
      </c>
      <c r="O1192">
        <v>0</v>
      </c>
    </row>
    <row r="1193" spans="2:15" x14ac:dyDescent="0.25">
      <c r="B1193" t="s">
        <v>1767</v>
      </c>
      <c r="C1193" t="s">
        <v>1762</v>
      </c>
      <c r="D1193">
        <v>482</v>
      </c>
      <c r="E1193">
        <v>752.1</v>
      </c>
      <c r="F1193">
        <v>1</v>
      </c>
      <c r="G1193" t="s">
        <v>69</v>
      </c>
      <c r="H1193" t="s">
        <v>69</v>
      </c>
      <c r="L1193">
        <v>0.9593430056456228</v>
      </c>
      <c r="M1193">
        <v>0</v>
      </c>
      <c r="N1193">
        <v>0.93147046367740494</v>
      </c>
      <c r="O1193">
        <v>0</v>
      </c>
    </row>
    <row r="1194" spans="2:15" x14ac:dyDescent="0.25">
      <c r="B1194" t="s">
        <v>1768</v>
      </c>
      <c r="C1194" t="s">
        <v>1762</v>
      </c>
      <c r="D1194">
        <v>752</v>
      </c>
      <c r="E1194">
        <v>1832.1</v>
      </c>
      <c r="F1194">
        <v>1</v>
      </c>
      <c r="G1194" t="s">
        <v>69</v>
      </c>
      <c r="H1194" t="s">
        <v>69</v>
      </c>
      <c r="L1194">
        <v>0.92821232508240803</v>
      </c>
      <c r="M1194">
        <v>0</v>
      </c>
      <c r="N1194">
        <v>0.8993755292741249</v>
      </c>
      <c r="O1194">
        <v>0</v>
      </c>
    </row>
    <row r="1195" spans="2:15" x14ac:dyDescent="0.25">
      <c r="B1195" t="s">
        <v>1769</v>
      </c>
      <c r="C1195" t="s">
        <v>1762</v>
      </c>
      <c r="D1195">
        <v>1832</v>
      </c>
      <c r="E1195">
        <v>3213</v>
      </c>
      <c r="F1195">
        <v>1</v>
      </c>
      <c r="G1195" t="s">
        <v>69</v>
      </c>
      <c r="H1195" t="s">
        <v>69</v>
      </c>
      <c r="L1195">
        <v>1.1421543448627245</v>
      </c>
      <c r="M1195">
        <v>0</v>
      </c>
      <c r="N1195">
        <v>1.1188452840813252</v>
      </c>
      <c r="O1195">
        <v>0</v>
      </c>
    </row>
    <row r="1196" spans="2:15" x14ac:dyDescent="0.25">
      <c r="B1196" t="s">
        <v>2387</v>
      </c>
      <c r="C1196" t="s">
        <v>1762</v>
      </c>
      <c r="D1196">
        <v>3213</v>
      </c>
      <c r="E1196">
        <v>3213.1</v>
      </c>
      <c r="F1196">
        <v>1</v>
      </c>
      <c r="G1196" t="s">
        <v>69</v>
      </c>
      <c r="H1196" t="s">
        <v>69</v>
      </c>
      <c r="L1196">
        <v>1.1421543448627245</v>
      </c>
      <c r="M1196">
        <v>0</v>
      </c>
      <c r="N1196">
        <v>1.1188452840813252</v>
      </c>
      <c r="O1196">
        <v>0</v>
      </c>
    </row>
    <row r="1197" spans="2:15" x14ac:dyDescent="0.25">
      <c r="B1197" t="s">
        <v>1770</v>
      </c>
      <c r="C1197" t="s">
        <v>1771</v>
      </c>
      <c r="D1197">
        <v>32</v>
      </c>
      <c r="E1197">
        <v>482.1</v>
      </c>
      <c r="F1197">
        <v>0.1</v>
      </c>
      <c r="G1197" t="s">
        <v>69</v>
      </c>
      <c r="H1197" t="s">
        <v>69</v>
      </c>
      <c r="L1197">
        <v>0.9910204617239522</v>
      </c>
      <c r="M1197">
        <v>0</v>
      </c>
      <c r="N1197">
        <v>0.98329333251974094</v>
      </c>
      <c r="O1197">
        <v>0</v>
      </c>
    </row>
    <row r="1198" spans="2:15" x14ac:dyDescent="0.25">
      <c r="B1198" t="s">
        <v>1772</v>
      </c>
      <c r="C1198" t="s">
        <v>1771</v>
      </c>
      <c r="D1198">
        <v>482</v>
      </c>
      <c r="E1198">
        <v>1832.1</v>
      </c>
      <c r="F1198">
        <v>0.1</v>
      </c>
      <c r="G1198" t="s">
        <v>69</v>
      </c>
      <c r="H1198" t="s">
        <v>69</v>
      </c>
      <c r="L1198">
        <v>0.76311401263318779</v>
      </c>
      <c r="M1198">
        <v>0</v>
      </c>
      <c r="N1198">
        <v>0.7544319398280277</v>
      </c>
      <c r="O1198">
        <v>0</v>
      </c>
    </row>
    <row r="1199" spans="2:15" x14ac:dyDescent="0.25">
      <c r="B1199" t="s">
        <v>1773</v>
      </c>
      <c r="C1199" t="s">
        <v>1771</v>
      </c>
      <c r="D1199">
        <v>1832</v>
      </c>
      <c r="E1199">
        <v>2552.1</v>
      </c>
      <c r="F1199">
        <v>0.1</v>
      </c>
      <c r="G1199" t="s">
        <v>69</v>
      </c>
      <c r="H1199" t="s">
        <v>69</v>
      </c>
      <c r="L1199">
        <v>0.78273955821913987</v>
      </c>
      <c r="M1199">
        <v>0</v>
      </c>
      <c r="N1199">
        <v>0.77427758043007411</v>
      </c>
      <c r="O1199">
        <v>0</v>
      </c>
    </row>
    <row r="1200" spans="2:15" x14ac:dyDescent="0.25">
      <c r="B1200" t="s">
        <v>1774</v>
      </c>
      <c r="C1200" t="s">
        <v>1771</v>
      </c>
      <c r="D1200">
        <v>2552</v>
      </c>
      <c r="E1200">
        <v>3213</v>
      </c>
      <c r="F1200">
        <v>0.1</v>
      </c>
      <c r="G1200" t="s">
        <v>69</v>
      </c>
      <c r="H1200" t="s">
        <v>69</v>
      </c>
      <c r="L1200">
        <v>0.96727748872495478</v>
      </c>
      <c r="M1200">
        <v>0</v>
      </c>
      <c r="N1200">
        <v>0.9604427602671648</v>
      </c>
      <c r="O1200">
        <v>0</v>
      </c>
    </row>
    <row r="1201" spans="2:15" x14ac:dyDescent="0.25">
      <c r="B1201" t="s">
        <v>2388</v>
      </c>
      <c r="C1201" t="s">
        <v>1771</v>
      </c>
      <c r="D1201">
        <v>3213</v>
      </c>
      <c r="E1201">
        <v>3213.1</v>
      </c>
      <c r="F1201">
        <v>0.1</v>
      </c>
      <c r="G1201" t="s">
        <v>69</v>
      </c>
      <c r="H1201" t="s">
        <v>69</v>
      </c>
      <c r="L1201">
        <v>0.96727748872495478</v>
      </c>
      <c r="M1201">
        <v>0</v>
      </c>
      <c r="N1201">
        <v>0.9604427602671648</v>
      </c>
      <c r="O1201">
        <v>0</v>
      </c>
    </row>
    <row r="1202" spans="2:15" x14ac:dyDescent="0.25">
      <c r="B1202" t="s">
        <v>1775</v>
      </c>
      <c r="C1202" t="s">
        <v>1771</v>
      </c>
      <c r="D1202">
        <v>32</v>
      </c>
      <c r="E1202">
        <v>482.1</v>
      </c>
      <c r="F1202">
        <v>1</v>
      </c>
      <c r="G1202" t="s">
        <v>69</v>
      </c>
      <c r="H1202" t="s">
        <v>69</v>
      </c>
      <c r="L1202">
        <v>1.1652848960185183</v>
      </c>
      <c r="M1202">
        <v>0</v>
      </c>
      <c r="N1202">
        <v>1.1388001483042482</v>
      </c>
      <c r="O1202">
        <v>0</v>
      </c>
    </row>
    <row r="1203" spans="2:15" x14ac:dyDescent="0.25">
      <c r="B1203" t="s">
        <v>1776</v>
      </c>
      <c r="C1203" t="s">
        <v>1771</v>
      </c>
      <c r="D1203">
        <v>482</v>
      </c>
      <c r="E1203">
        <v>1832.1</v>
      </c>
      <c r="F1203">
        <v>1</v>
      </c>
      <c r="G1203" t="s">
        <v>69</v>
      </c>
      <c r="H1203" t="s">
        <v>69</v>
      </c>
      <c r="L1203">
        <v>0.97705967630047186</v>
      </c>
      <c r="M1203">
        <v>0</v>
      </c>
      <c r="N1203">
        <v>0.94824445784443201</v>
      </c>
      <c r="O1203">
        <v>0</v>
      </c>
    </row>
    <row r="1204" spans="2:15" x14ac:dyDescent="0.25">
      <c r="B1204" t="s">
        <v>1777</v>
      </c>
      <c r="C1204" t="s">
        <v>1771</v>
      </c>
      <c r="D1204">
        <v>1832</v>
      </c>
      <c r="E1204">
        <v>2552.1</v>
      </c>
      <c r="F1204">
        <v>1</v>
      </c>
      <c r="G1204" t="s">
        <v>69</v>
      </c>
      <c r="H1204" t="s">
        <v>69</v>
      </c>
      <c r="L1204">
        <v>0.99106384725426633</v>
      </c>
      <c r="M1204">
        <v>0</v>
      </c>
      <c r="N1204">
        <v>0.96410879653525106</v>
      </c>
      <c r="O1204">
        <v>0</v>
      </c>
    </row>
    <row r="1205" spans="2:15" x14ac:dyDescent="0.25">
      <c r="B1205" t="s">
        <v>1778</v>
      </c>
      <c r="C1205" t="s">
        <v>1771</v>
      </c>
      <c r="D1205">
        <v>2552</v>
      </c>
      <c r="E1205">
        <v>3213</v>
      </c>
      <c r="F1205">
        <v>1</v>
      </c>
      <c r="G1205" t="s">
        <v>69</v>
      </c>
      <c r="H1205" t="s">
        <v>69</v>
      </c>
      <c r="L1205">
        <v>1.1424325247153062</v>
      </c>
      <c r="M1205">
        <v>0</v>
      </c>
      <c r="N1205">
        <v>1.1191292578382583</v>
      </c>
      <c r="O1205">
        <v>0</v>
      </c>
    </row>
    <row r="1206" spans="2:15" x14ac:dyDescent="0.25">
      <c r="B1206" t="s">
        <v>2389</v>
      </c>
      <c r="C1206" t="s">
        <v>1771</v>
      </c>
      <c r="D1206">
        <v>3213</v>
      </c>
      <c r="E1206">
        <v>3213.1</v>
      </c>
      <c r="F1206">
        <v>1</v>
      </c>
      <c r="G1206" t="s">
        <v>69</v>
      </c>
      <c r="H1206" t="s">
        <v>69</v>
      </c>
      <c r="L1206">
        <v>1.1424325247153062</v>
      </c>
      <c r="M1206">
        <v>0</v>
      </c>
      <c r="N1206">
        <v>1.1191292578382583</v>
      </c>
      <c r="O1206">
        <v>0</v>
      </c>
    </row>
    <row r="1207" spans="2:15" x14ac:dyDescent="0.25">
      <c r="B1207" t="s">
        <v>1779</v>
      </c>
      <c r="C1207" t="s">
        <v>1780</v>
      </c>
      <c r="D1207">
        <v>-418</v>
      </c>
      <c r="E1207">
        <v>-237.9</v>
      </c>
      <c r="F1207">
        <v>0.1</v>
      </c>
      <c r="G1207" t="s">
        <v>69</v>
      </c>
      <c r="H1207" t="s">
        <v>69</v>
      </c>
      <c r="L1207">
        <v>0.55536480170386904</v>
      </c>
      <c r="M1207">
        <v>0</v>
      </c>
      <c r="N1207">
        <v>0.55057507926698734</v>
      </c>
      <c r="O1207">
        <v>0</v>
      </c>
    </row>
    <row r="1208" spans="2:15" x14ac:dyDescent="0.25">
      <c r="B1208" t="s">
        <v>1781</v>
      </c>
      <c r="C1208" t="s">
        <v>1780</v>
      </c>
      <c r="D1208">
        <v>-238</v>
      </c>
      <c r="E1208">
        <v>32.1</v>
      </c>
      <c r="F1208">
        <v>0.1</v>
      </c>
      <c r="G1208" t="s">
        <v>69</v>
      </c>
      <c r="H1208" t="s">
        <v>69</v>
      </c>
      <c r="L1208">
        <v>0.29307530930966652</v>
      </c>
      <c r="M1208">
        <v>0</v>
      </c>
      <c r="N1208">
        <v>0.28549186088819395</v>
      </c>
      <c r="O1208">
        <v>0</v>
      </c>
    </row>
    <row r="1209" spans="2:15" x14ac:dyDescent="0.25">
      <c r="B1209" t="s">
        <v>1782</v>
      </c>
      <c r="C1209" t="s">
        <v>1780</v>
      </c>
      <c r="D1209">
        <v>32</v>
      </c>
      <c r="E1209">
        <v>248.1</v>
      </c>
      <c r="F1209">
        <v>0.1</v>
      </c>
      <c r="G1209" t="s">
        <v>69</v>
      </c>
      <c r="H1209" t="s">
        <v>69</v>
      </c>
      <c r="L1209">
        <v>0.20014928119645972</v>
      </c>
      <c r="M1209">
        <v>0</v>
      </c>
      <c r="N1209">
        <v>0.19650714703932165</v>
      </c>
      <c r="O1209">
        <v>0</v>
      </c>
    </row>
    <row r="1210" spans="2:15" x14ac:dyDescent="0.25">
      <c r="B1210" t="s">
        <v>1783</v>
      </c>
      <c r="C1210" t="s">
        <v>1780</v>
      </c>
      <c r="D1210">
        <v>248</v>
      </c>
      <c r="E1210">
        <v>752</v>
      </c>
      <c r="F1210">
        <v>0.1</v>
      </c>
      <c r="G1210" t="s">
        <v>69</v>
      </c>
      <c r="H1210" t="s">
        <v>69</v>
      </c>
      <c r="L1210">
        <v>0.17895367964470385</v>
      </c>
      <c r="M1210">
        <v>0</v>
      </c>
      <c r="N1210">
        <v>0.17487064800146809</v>
      </c>
      <c r="O1210">
        <v>0</v>
      </c>
    </row>
    <row r="1211" spans="2:15" x14ac:dyDescent="0.25">
      <c r="B1211" t="s">
        <v>2390</v>
      </c>
      <c r="C1211" t="s">
        <v>1780</v>
      </c>
      <c r="D1211">
        <v>752</v>
      </c>
      <c r="E1211">
        <v>752.1</v>
      </c>
      <c r="F1211">
        <v>0.1</v>
      </c>
      <c r="G1211" t="s">
        <v>69</v>
      </c>
      <c r="H1211" t="s">
        <v>69</v>
      </c>
      <c r="L1211">
        <v>0.17895367964470385</v>
      </c>
      <c r="M1211">
        <v>0</v>
      </c>
      <c r="N1211">
        <v>0.17487064800146809</v>
      </c>
      <c r="O1211">
        <v>0</v>
      </c>
    </row>
    <row r="1212" spans="2:15" x14ac:dyDescent="0.25">
      <c r="B1212" t="s">
        <v>1784</v>
      </c>
      <c r="C1212" t="s">
        <v>1780</v>
      </c>
      <c r="D1212">
        <v>-418</v>
      </c>
      <c r="E1212">
        <v>-237.9</v>
      </c>
      <c r="F1212">
        <v>1</v>
      </c>
      <c r="G1212" t="s">
        <v>69</v>
      </c>
      <c r="H1212" t="s">
        <v>69</v>
      </c>
      <c r="L1212">
        <v>0.80890141436194996</v>
      </c>
      <c r="M1212">
        <v>0</v>
      </c>
      <c r="N1212">
        <v>0.79569649861605485</v>
      </c>
      <c r="O1212">
        <v>0</v>
      </c>
    </row>
    <row r="1213" spans="2:15" x14ac:dyDescent="0.25">
      <c r="B1213" t="s">
        <v>1785</v>
      </c>
      <c r="C1213" t="s">
        <v>1780</v>
      </c>
      <c r="D1213">
        <v>-238</v>
      </c>
      <c r="E1213">
        <v>32.1</v>
      </c>
      <c r="F1213">
        <v>1</v>
      </c>
      <c r="G1213" t="s">
        <v>69</v>
      </c>
      <c r="H1213" t="s">
        <v>69</v>
      </c>
      <c r="L1213">
        <v>0.65502346508168341</v>
      </c>
      <c r="M1213">
        <v>0</v>
      </c>
      <c r="N1213">
        <v>0.64148702452458384</v>
      </c>
      <c r="O1213">
        <v>0</v>
      </c>
    </row>
    <row r="1214" spans="2:15" x14ac:dyDescent="0.25">
      <c r="B1214" t="s">
        <v>1786</v>
      </c>
      <c r="C1214" t="s">
        <v>1780</v>
      </c>
      <c r="D1214">
        <v>32</v>
      </c>
      <c r="E1214">
        <v>248.1</v>
      </c>
      <c r="F1214">
        <v>1</v>
      </c>
      <c r="G1214" t="s">
        <v>69</v>
      </c>
      <c r="H1214" t="s">
        <v>69</v>
      </c>
      <c r="L1214">
        <v>0.61187724466696536</v>
      </c>
      <c r="M1214">
        <v>0</v>
      </c>
      <c r="N1214">
        <v>0.60713677111301179</v>
      </c>
      <c r="O1214">
        <v>0</v>
      </c>
    </row>
    <row r="1215" spans="2:15" x14ac:dyDescent="0.25">
      <c r="B1215" t="s">
        <v>1787</v>
      </c>
      <c r="C1215" t="s">
        <v>1780</v>
      </c>
      <c r="D1215">
        <v>248</v>
      </c>
      <c r="E1215">
        <v>752</v>
      </c>
      <c r="F1215">
        <v>1</v>
      </c>
      <c r="G1215" t="s">
        <v>69</v>
      </c>
      <c r="H1215" t="s">
        <v>69</v>
      </c>
      <c r="L1215">
        <v>0.60527551349460451</v>
      </c>
      <c r="M1215">
        <v>0</v>
      </c>
      <c r="N1215">
        <v>0.60048292526303648</v>
      </c>
      <c r="O1215">
        <v>0</v>
      </c>
    </row>
    <row r="1216" spans="2:15" x14ac:dyDescent="0.25">
      <c r="B1216" t="s">
        <v>2391</v>
      </c>
      <c r="C1216" t="s">
        <v>1780</v>
      </c>
      <c r="D1216">
        <v>752</v>
      </c>
      <c r="E1216">
        <v>752.1</v>
      </c>
      <c r="F1216">
        <v>1</v>
      </c>
      <c r="G1216" t="s">
        <v>69</v>
      </c>
      <c r="H1216" t="s">
        <v>69</v>
      </c>
      <c r="L1216">
        <v>0.60527551349460451</v>
      </c>
      <c r="M1216">
        <v>0</v>
      </c>
      <c r="N1216">
        <v>0.60048292526303648</v>
      </c>
      <c r="O1216">
        <v>0</v>
      </c>
    </row>
    <row r="1217" spans="2:15" x14ac:dyDescent="0.25">
      <c r="B1217" t="s">
        <v>1788</v>
      </c>
      <c r="C1217" t="s">
        <v>1789</v>
      </c>
      <c r="D1217">
        <v>-328</v>
      </c>
      <c r="E1217">
        <v>32.1</v>
      </c>
      <c r="F1217">
        <v>0.1</v>
      </c>
      <c r="G1217" t="s">
        <v>69</v>
      </c>
      <c r="H1217" t="s">
        <v>69</v>
      </c>
      <c r="L1217">
        <v>0.21928459419434856</v>
      </c>
      <c r="M1217">
        <v>0</v>
      </c>
      <c r="N1217">
        <v>0.1904362960440581</v>
      </c>
      <c r="O1217">
        <v>0</v>
      </c>
    </row>
    <row r="1218" spans="2:15" x14ac:dyDescent="0.25">
      <c r="B1218" t="s">
        <v>1790</v>
      </c>
      <c r="C1218" t="s">
        <v>1789</v>
      </c>
      <c r="D1218">
        <v>32</v>
      </c>
      <c r="E1218">
        <v>212.1</v>
      </c>
      <c r="F1218">
        <v>0.1</v>
      </c>
      <c r="G1218" t="s">
        <v>69</v>
      </c>
      <c r="H1218" t="s">
        <v>69</v>
      </c>
      <c r="L1218">
        <v>0.28536871185230822</v>
      </c>
      <c r="M1218">
        <v>0</v>
      </c>
      <c r="N1218">
        <v>0.26384759105257283</v>
      </c>
      <c r="O1218">
        <v>0</v>
      </c>
    </row>
    <row r="1219" spans="2:15" x14ac:dyDescent="0.25">
      <c r="B1219" t="s">
        <v>1791</v>
      </c>
      <c r="C1219" t="s">
        <v>1789</v>
      </c>
      <c r="D1219">
        <v>212</v>
      </c>
      <c r="E1219">
        <v>572.1</v>
      </c>
      <c r="F1219">
        <v>0.1</v>
      </c>
      <c r="G1219" t="s">
        <v>69</v>
      </c>
      <c r="H1219" t="s">
        <v>69</v>
      </c>
      <c r="L1219">
        <v>0.28536871185230822</v>
      </c>
      <c r="M1219">
        <v>0</v>
      </c>
      <c r="N1219">
        <v>0.26384759105257283</v>
      </c>
      <c r="O1219">
        <v>0</v>
      </c>
    </row>
    <row r="1220" spans="2:15" x14ac:dyDescent="0.25">
      <c r="B1220" t="s">
        <v>1792</v>
      </c>
      <c r="C1220" t="s">
        <v>1789</v>
      </c>
      <c r="D1220">
        <v>572</v>
      </c>
      <c r="E1220">
        <v>752.1</v>
      </c>
      <c r="F1220">
        <v>0.1</v>
      </c>
      <c r="G1220" t="s">
        <v>69</v>
      </c>
      <c r="H1220" t="s">
        <v>69</v>
      </c>
      <c r="L1220">
        <v>0.39011774918819048</v>
      </c>
      <c r="M1220">
        <v>0</v>
      </c>
      <c r="N1220">
        <v>0.37466265871001864</v>
      </c>
      <c r="O1220">
        <v>0</v>
      </c>
    </row>
    <row r="1221" spans="2:15" x14ac:dyDescent="0.25">
      <c r="B1221" t="s">
        <v>1793</v>
      </c>
      <c r="C1221" t="s">
        <v>1789</v>
      </c>
      <c r="D1221">
        <v>752</v>
      </c>
      <c r="E1221">
        <v>1166.0999999999999</v>
      </c>
      <c r="F1221">
        <v>0.1</v>
      </c>
      <c r="G1221" t="s">
        <v>69</v>
      </c>
      <c r="H1221" t="s">
        <v>69</v>
      </c>
      <c r="L1221">
        <v>0.4598701065891842</v>
      </c>
      <c r="M1221">
        <v>0</v>
      </c>
      <c r="N1221">
        <v>0.44683415775245705</v>
      </c>
      <c r="O1221">
        <v>0</v>
      </c>
    </row>
    <row r="1222" spans="2:15" x14ac:dyDescent="0.25">
      <c r="B1222" t="s">
        <v>1794</v>
      </c>
      <c r="C1222" t="s">
        <v>1789</v>
      </c>
      <c r="D1222">
        <v>1166</v>
      </c>
      <c r="E1222">
        <v>1472</v>
      </c>
      <c r="F1222">
        <v>0.1</v>
      </c>
      <c r="G1222" t="s">
        <v>69</v>
      </c>
      <c r="H1222" t="s">
        <v>69</v>
      </c>
      <c r="L1222">
        <v>0.77811255339778873</v>
      </c>
      <c r="M1222">
        <v>0</v>
      </c>
      <c r="N1222">
        <v>0.77047997725783024</v>
      </c>
      <c r="O1222">
        <v>0</v>
      </c>
    </row>
    <row r="1223" spans="2:15" x14ac:dyDescent="0.25">
      <c r="B1223" t="s">
        <v>2392</v>
      </c>
      <c r="C1223" t="s">
        <v>1789</v>
      </c>
      <c r="D1223">
        <v>1472</v>
      </c>
      <c r="E1223">
        <v>1472.1</v>
      </c>
      <c r="F1223">
        <v>0.1</v>
      </c>
      <c r="G1223" t="s">
        <v>69</v>
      </c>
      <c r="H1223" t="s">
        <v>69</v>
      </c>
      <c r="L1223">
        <v>0.77811255339778873</v>
      </c>
      <c r="M1223">
        <v>0</v>
      </c>
      <c r="N1223">
        <v>0.77047997725783024</v>
      </c>
      <c r="O1223">
        <v>0</v>
      </c>
    </row>
    <row r="1224" spans="2:15" x14ac:dyDescent="0.25">
      <c r="B1224" t="s">
        <v>1795</v>
      </c>
      <c r="C1224" t="s">
        <v>1789</v>
      </c>
      <c r="D1224">
        <v>-328</v>
      </c>
      <c r="E1224">
        <v>32.1</v>
      </c>
      <c r="F1224">
        <v>1</v>
      </c>
      <c r="G1224" t="s">
        <v>69</v>
      </c>
      <c r="H1224" t="s">
        <v>69</v>
      </c>
      <c r="L1224">
        <v>0.60123441610683337</v>
      </c>
      <c r="M1224">
        <v>0</v>
      </c>
      <c r="N1224">
        <v>0.58897414091527012</v>
      </c>
      <c r="O1224">
        <v>0</v>
      </c>
    </row>
    <row r="1225" spans="2:15" x14ac:dyDescent="0.25">
      <c r="B1225" t="s">
        <v>1796</v>
      </c>
      <c r="C1225" t="s">
        <v>1789</v>
      </c>
      <c r="D1225">
        <v>32</v>
      </c>
      <c r="E1225">
        <v>212.1</v>
      </c>
      <c r="F1225">
        <v>1</v>
      </c>
      <c r="G1225" t="s">
        <v>69</v>
      </c>
      <c r="H1225" t="s">
        <v>69</v>
      </c>
      <c r="L1225">
        <v>0.61100604871358721</v>
      </c>
      <c r="M1225">
        <v>0</v>
      </c>
      <c r="N1225">
        <v>0.59894582987123801</v>
      </c>
      <c r="O1225">
        <v>0</v>
      </c>
    </row>
    <row r="1226" spans="2:15" x14ac:dyDescent="0.25">
      <c r="B1226" t="s">
        <v>1797</v>
      </c>
      <c r="C1226" t="s">
        <v>1789</v>
      </c>
      <c r="D1226">
        <v>212</v>
      </c>
      <c r="E1226">
        <v>572.1</v>
      </c>
      <c r="F1226">
        <v>1</v>
      </c>
      <c r="G1226" t="s">
        <v>69</v>
      </c>
      <c r="H1226" t="s">
        <v>69</v>
      </c>
      <c r="L1226">
        <v>0.61100604871358721</v>
      </c>
      <c r="M1226">
        <v>0</v>
      </c>
      <c r="N1226">
        <v>0.59894582987123801</v>
      </c>
      <c r="O1226">
        <v>0</v>
      </c>
    </row>
    <row r="1227" spans="2:15" x14ac:dyDescent="0.25">
      <c r="B1227" t="s">
        <v>1798</v>
      </c>
      <c r="C1227" t="s">
        <v>1789</v>
      </c>
      <c r="D1227">
        <v>572</v>
      </c>
      <c r="E1227">
        <v>752.1</v>
      </c>
      <c r="F1227">
        <v>1</v>
      </c>
      <c r="G1227" t="s">
        <v>69</v>
      </c>
      <c r="H1227" t="s">
        <v>69</v>
      </c>
      <c r="L1227">
        <v>0.63118059863402387</v>
      </c>
      <c r="M1227">
        <v>0</v>
      </c>
      <c r="N1227">
        <v>0.61951324735437274</v>
      </c>
      <c r="O1227">
        <v>0</v>
      </c>
    </row>
    <row r="1228" spans="2:15" x14ac:dyDescent="0.25">
      <c r="B1228" t="s">
        <v>1799</v>
      </c>
      <c r="C1228" t="s">
        <v>1789</v>
      </c>
      <c r="D1228">
        <v>752</v>
      </c>
      <c r="E1228">
        <v>1166.0999999999999</v>
      </c>
      <c r="F1228">
        <v>1</v>
      </c>
      <c r="G1228" t="s">
        <v>69</v>
      </c>
      <c r="H1228" t="s">
        <v>69</v>
      </c>
      <c r="L1228">
        <v>0.64672529314593263</v>
      </c>
      <c r="M1228">
        <v>0</v>
      </c>
      <c r="N1228">
        <v>0.63534346644177275</v>
      </c>
      <c r="O1228">
        <v>0</v>
      </c>
    </row>
    <row r="1229" spans="2:15" x14ac:dyDescent="0.25">
      <c r="B1229" t="s">
        <v>1800</v>
      </c>
      <c r="C1229" t="s">
        <v>1789</v>
      </c>
      <c r="D1229">
        <v>1166</v>
      </c>
      <c r="E1229">
        <v>1472</v>
      </c>
      <c r="F1229">
        <v>1</v>
      </c>
      <c r="G1229" t="s">
        <v>69</v>
      </c>
      <c r="H1229" t="s">
        <v>69</v>
      </c>
      <c r="L1229">
        <v>0.73899948282496875</v>
      </c>
      <c r="M1229">
        <v>0</v>
      </c>
      <c r="N1229">
        <v>0.72905963485240821</v>
      </c>
      <c r="O1229">
        <v>0</v>
      </c>
    </row>
    <row r="1230" spans="2:15" x14ac:dyDescent="0.25">
      <c r="B1230" t="s">
        <v>2393</v>
      </c>
      <c r="C1230" t="s">
        <v>1789</v>
      </c>
      <c r="D1230">
        <v>1472</v>
      </c>
      <c r="E1230">
        <v>1472.1</v>
      </c>
      <c r="F1230">
        <v>1</v>
      </c>
      <c r="G1230" t="s">
        <v>69</v>
      </c>
      <c r="H1230" t="s">
        <v>69</v>
      </c>
      <c r="L1230">
        <v>0.73899948282496875</v>
      </c>
      <c r="M1230">
        <v>0</v>
      </c>
      <c r="N1230">
        <v>0.72905963485240821</v>
      </c>
      <c r="O1230">
        <v>0</v>
      </c>
    </row>
    <row r="1231" spans="2:15" x14ac:dyDescent="0.25">
      <c r="B1231" t="s">
        <v>1801</v>
      </c>
      <c r="C1231" t="s">
        <v>1802</v>
      </c>
      <c r="D1231">
        <v>-328</v>
      </c>
      <c r="E1231">
        <v>32.1</v>
      </c>
      <c r="F1231">
        <v>0.1</v>
      </c>
      <c r="G1231" t="s">
        <v>69</v>
      </c>
      <c r="H1231" t="s">
        <v>69</v>
      </c>
      <c r="L1231">
        <v>0.16401347121036658</v>
      </c>
      <c r="M1231">
        <v>0</v>
      </c>
      <c r="N1231">
        <v>0.12280337266734066</v>
      </c>
      <c r="O1231">
        <v>0</v>
      </c>
    </row>
    <row r="1232" spans="2:15" x14ac:dyDescent="0.25">
      <c r="B1232" t="s">
        <v>1803</v>
      </c>
      <c r="C1232" t="s">
        <v>1802</v>
      </c>
      <c r="D1232">
        <v>32</v>
      </c>
      <c r="E1232">
        <v>212.1</v>
      </c>
      <c r="F1232">
        <v>0.1</v>
      </c>
      <c r="G1232" t="s">
        <v>69</v>
      </c>
      <c r="H1232" t="s">
        <v>69</v>
      </c>
      <c r="L1232">
        <v>0.19201475818101321</v>
      </c>
      <c r="M1232">
        <v>0</v>
      </c>
      <c r="N1232">
        <v>0.15827165557772174</v>
      </c>
      <c r="O1232">
        <v>0</v>
      </c>
    </row>
    <row r="1233" spans="2:15" x14ac:dyDescent="0.25">
      <c r="B1233" t="s">
        <v>1804</v>
      </c>
      <c r="C1233" t="s">
        <v>1802</v>
      </c>
      <c r="D1233">
        <v>212</v>
      </c>
      <c r="E1233">
        <v>500.1</v>
      </c>
      <c r="F1233">
        <v>0.1</v>
      </c>
      <c r="G1233" t="s">
        <v>69</v>
      </c>
      <c r="H1233" t="s">
        <v>69</v>
      </c>
      <c r="L1233">
        <v>0.19201475818101321</v>
      </c>
      <c r="M1233">
        <v>0</v>
      </c>
      <c r="N1233">
        <v>0.15827165557772174</v>
      </c>
      <c r="O1233">
        <v>0</v>
      </c>
    </row>
    <row r="1234" spans="2:15" x14ac:dyDescent="0.25">
      <c r="B1234" t="s">
        <v>1805</v>
      </c>
      <c r="C1234" t="s">
        <v>1802</v>
      </c>
      <c r="D1234">
        <v>500</v>
      </c>
      <c r="E1234">
        <v>572.1</v>
      </c>
      <c r="F1234">
        <v>0.1</v>
      </c>
      <c r="G1234" t="s">
        <v>69</v>
      </c>
      <c r="H1234" t="s">
        <v>69</v>
      </c>
      <c r="L1234">
        <v>0.26189677850474602</v>
      </c>
      <c r="M1234">
        <v>0</v>
      </c>
      <c r="N1234">
        <v>0.23826492018583853</v>
      </c>
      <c r="O1234">
        <v>0</v>
      </c>
    </row>
    <row r="1235" spans="2:15" x14ac:dyDescent="0.25">
      <c r="B1235" t="s">
        <v>1806</v>
      </c>
      <c r="C1235" t="s">
        <v>1802</v>
      </c>
      <c r="D1235">
        <v>572</v>
      </c>
      <c r="E1235">
        <v>752.1</v>
      </c>
      <c r="F1235">
        <v>0.1</v>
      </c>
      <c r="G1235" t="s">
        <v>69</v>
      </c>
      <c r="H1235" t="s">
        <v>69</v>
      </c>
      <c r="L1235">
        <v>0.29342095738317653</v>
      </c>
      <c r="M1235">
        <v>0</v>
      </c>
      <c r="N1235">
        <v>0.2725364339527101</v>
      </c>
      <c r="O1235">
        <v>0</v>
      </c>
    </row>
    <row r="1236" spans="2:15" x14ac:dyDescent="0.25">
      <c r="B1236" t="s">
        <v>1807</v>
      </c>
      <c r="C1236" t="s">
        <v>1802</v>
      </c>
      <c r="D1236">
        <v>752</v>
      </c>
      <c r="E1236">
        <v>1112.0999999999999</v>
      </c>
      <c r="F1236">
        <v>0.1</v>
      </c>
      <c r="G1236" t="s">
        <v>69</v>
      </c>
      <c r="H1236" t="s">
        <v>69</v>
      </c>
      <c r="L1236">
        <v>0.29725496620636588</v>
      </c>
      <c r="M1236">
        <v>0</v>
      </c>
      <c r="N1236">
        <v>0.27666001614680014</v>
      </c>
      <c r="O1236">
        <v>0</v>
      </c>
    </row>
    <row r="1237" spans="2:15" x14ac:dyDescent="0.25">
      <c r="B1237" t="s">
        <v>1808</v>
      </c>
      <c r="C1237" t="s">
        <v>1802</v>
      </c>
      <c r="D1237">
        <v>1112</v>
      </c>
      <c r="E1237">
        <v>1166</v>
      </c>
      <c r="F1237">
        <v>0.1</v>
      </c>
      <c r="G1237" t="s">
        <v>69</v>
      </c>
      <c r="H1237" t="s">
        <v>69</v>
      </c>
      <c r="L1237">
        <v>0.84698905950297065</v>
      </c>
      <c r="M1237">
        <v>0</v>
      </c>
      <c r="N1237">
        <v>0.8399825691749363</v>
      </c>
      <c r="O1237">
        <v>0</v>
      </c>
    </row>
    <row r="1238" spans="2:15" x14ac:dyDescent="0.25">
      <c r="B1238" t="s">
        <v>2394</v>
      </c>
      <c r="C1238" t="s">
        <v>1802</v>
      </c>
      <c r="D1238">
        <v>1166</v>
      </c>
      <c r="E1238">
        <v>1166.0999999999999</v>
      </c>
      <c r="F1238">
        <v>0.1</v>
      </c>
      <c r="G1238" t="s">
        <v>69</v>
      </c>
      <c r="H1238" t="s">
        <v>69</v>
      </c>
      <c r="L1238">
        <v>0.84698905950297065</v>
      </c>
      <c r="M1238">
        <v>0</v>
      </c>
      <c r="N1238">
        <v>0.8399825691749363</v>
      </c>
      <c r="O1238">
        <v>0</v>
      </c>
    </row>
    <row r="1239" spans="2:15" x14ac:dyDescent="0.25">
      <c r="B1239" t="s">
        <v>1809</v>
      </c>
      <c r="C1239" t="s">
        <v>1802</v>
      </c>
      <c r="D1239">
        <v>-328</v>
      </c>
      <c r="E1239">
        <v>32.1</v>
      </c>
      <c r="F1239">
        <v>1</v>
      </c>
      <c r="G1239" t="s">
        <v>69</v>
      </c>
      <c r="H1239" t="s">
        <v>69</v>
      </c>
      <c r="L1239">
        <v>0.59551113222073238</v>
      </c>
      <c r="M1239">
        <v>0</v>
      </c>
      <c r="N1239">
        <v>0.58313053783383195</v>
      </c>
      <c r="O1239">
        <v>0</v>
      </c>
    </row>
    <row r="1240" spans="2:15" x14ac:dyDescent="0.25">
      <c r="B1240" t="s">
        <v>1810</v>
      </c>
      <c r="C1240" t="s">
        <v>1802</v>
      </c>
      <c r="D1240">
        <v>212</v>
      </c>
      <c r="E1240">
        <v>500.1</v>
      </c>
      <c r="F1240">
        <v>1</v>
      </c>
      <c r="G1240" t="s">
        <v>69</v>
      </c>
      <c r="H1240" t="s">
        <v>69</v>
      </c>
      <c r="L1240">
        <v>0.59860734811699212</v>
      </c>
      <c r="M1240">
        <v>0</v>
      </c>
      <c r="N1240">
        <v>0.58629213944518599</v>
      </c>
      <c r="O1240">
        <v>0</v>
      </c>
    </row>
    <row r="1241" spans="2:15" x14ac:dyDescent="0.25">
      <c r="B1241" t="s">
        <v>1811</v>
      </c>
      <c r="C1241" t="s">
        <v>1802</v>
      </c>
      <c r="D1241">
        <v>500</v>
      </c>
      <c r="E1241">
        <v>572.1</v>
      </c>
      <c r="F1241">
        <v>1</v>
      </c>
      <c r="G1241" t="s">
        <v>69</v>
      </c>
      <c r="H1241" t="s">
        <v>69</v>
      </c>
      <c r="L1241">
        <v>0.61002541951258782</v>
      </c>
      <c r="M1241">
        <v>0</v>
      </c>
      <c r="N1241">
        <v>0.59794542226449432</v>
      </c>
      <c r="O1241">
        <v>0</v>
      </c>
    </row>
    <row r="1242" spans="2:15" x14ac:dyDescent="0.25">
      <c r="B1242" t="s">
        <v>1812</v>
      </c>
      <c r="C1242" t="s">
        <v>1802</v>
      </c>
      <c r="D1242">
        <v>572</v>
      </c>
      <c r="E1242">
        <v>752.1</v>
      </c>
      <c r="F1242">
        <v>1</v>
      </c>
      <c r="G1242" t="s">
        <v>69</v>
      </c>
      <c r="H1242" t="s">
        <v>69</v>
      </c>
      <c r="L1242">
        <v>0.61480805792702875</v>
      </c>
      <c r="M1242">
        <v>0</v>
      </c>
      <c r="N1242">
        <v>0.60282390766090244</v>
      </c>
      <c r="O1242">
        <v>0</v>
      </c>
    </row>
    <row r="1243" spans="2:15" x14ac:dyDescent="0.25">
      <c r="B1243" t="s">
        <v>1813</v>
      </c>
      <c r="C1243" t="s">
        <v>1802</v>
      </c>
      <c r="D1243">
        <v>752</v>
      </c>
      <c r="E1243">
        <v>1112.0999999999999</v>
      </c>
      <c r="F1243">
        <v>1</v>
      </c>
      <c r="G1243" t="s">
        <v>69</v>
      </c>
      <c r="H1243" t="s">
        <v>69</v>
      </c>
      <c r="L1243">
        <v>0.61664706663916957</v>
      </c>
      <c r="M1243">
        <v>0</v>
      </c>
      <c r="N1243">
        <v>0.60469936360992482</v>
      </c>
      <c r="O1243">
        <v>0</v>
      </c>
    </row>
    <row r="1244" spans="2:15" x14ac:dyDescent="0.25">
      <c r="B1244" t="s">
        <v>1814</v>
      </c>
      <c r="C1244" t="s">
        <v>1802</v>
      </c>
      <c r="D1244">
        <v>1112</v>
      </c>
      <c r="E1244">
        <v>1166</v>
      </c>
      <c r="F1244">
        <v>1</v>
      </c>
      <c r="G1244" t="s">
        <v>69</v>
      </c>
      <c r="H1244" t="s">
        <v>69</v>
      </c>
      <c r="L1244">
        <v>1.0262492663958749</v>
      </c>
      <c r="M1244">
        <v>0</v>
      </c>
      <c r="N1244">
        <v>1.0191149455942774</v>
      </c>
      <c r="O1244">
        <v>0</v>
      </c>
    </row>
    <row r="1245" spans="2:15" x14ac:dyDescent="0.25">
      <c r="B1245" t="s">
        <v>2395</v>
      </c>
      <c r="C1245" t="s">
        <v>1802</v>
      </c>
      <c r="D1245">
        <v>1166</v>
      </c>
      <c r="E1245">
        <v>1166.0999999999999</v>
      </c>
      <c r="F1245">
        <v>1</v>
      </c>
      <c r="G1245" t="s">
        <v>69</v>
      </c>
      <c r="H1245" t="s">
        <v>69</v>
      </c>
      <c r="L1245">
        <v>1.0262492663958749</v>
      </c>
      <c r="M1245">
        <v>0</v>
      </c>
      <c r="N1245">
        <v>1.0191149455942774</v>
      </c>
      <c r="O1245">
        <v>0</v>
      </c>
    </row>
    <row r="1246" spans="2:15" x14ac:dyDescent="0.25">
      <c r="B1246" t="s">
        <v>2067</v>
      </c>
      <c r="C1246" t="s">
        <v>2068</v>
      </c>
      <c r="D1246">
        <v>0</v>
      </c>
      <c r="E1246">
        <v>1.090001E-4</v>
      </c>
      <c r="F1246">
        <v>1E-10</v>
      </c>
      <c r="G1246" t="s">
        <v>2193</v>
      </c>
      <c r="H1246" t="s">
        <v>2193</v>
      </c>
      <c r="L1246">
        <v>0</v>
      </c>
      <c r="M1246">
        <v>3.5999999999999999E-3</v>
      </c>
      <c r="N1246">
        <v>0</v>
      </c>
      <c r="O1246">
        <v>0</v>
      </c>
    </row>
    <row r="1247" spans="2:15" x14ac:dyDescent="0.25">
      <c r="B1247" t="s">
        <v>2069</v>
      </c>
      <c r="C1247" t="s">
        <v>2068</v>
      </c>
      <c r="D1247">
        <v>0</v>
      </c>
      <c r="E1247">
        <v>1.090001E-4</v>
      </c>
      <c r="F1247">
        <v>1.0000000000000001E-9</v>
      </c>
      <c r="G1247" t="s">
        <v>2193</v>
      </c>
      <c r="H1247" t="s">
        <v>2193</v>
      </c>
      <c r="L1247">
        <v>0</v>
      </c>
      <c r="M1247">
        <v>3.5999999999999999E-3</v>
      </c>
      <c r="N1247">
        <v>0</v>
      </c>
      <c r="O1247">
        <v>0</v>
      </c>
    </row>
    <row r="1248" spans="2:15" x14ac:dyDescent="0.25">
      <c r="B1248" t="s">
        <v>2070</v>
      </c>
      <c r="C1248" t="s">
        <v>2068</v>
      </c>
      <c r="D1248">
        <v>0</v>
      </c>
      <c r="E1248">
        <v>1.090001E-4</v>
      </c>
      <c r="F1248">
        <v>1E-8</v>
      </c>
      <c r="G1248" t="s">
        <v>2193</v>
      </c>
      <c r="H1248" t="s">
        <v>2193</v>
      </c>
      <c r="L1248">
        <v>0</v>
      </c>
      <c r="M1248">
        <v>6.8024000000000001E-3</v>
      </c>
      <c r="N1248">
        <v>0</v>
      </c>
      <c r="O1248">
        <v>0</v>
      </c>
    </row>
    <row r="1249" spans="2:15" x14ac:dyDescent="0.25">
      <c r="B1249" t="s">
        <v>2071</v>
      </c>
      <c r="C1249" t="s">
        <v>2068</v>
      </c>
      <c r="D1249">
        <v>0</v>
      </c>
      <c r="E1249">
        <v>1.090001E-4</v>
      </c>
      <c r="F1249">
        <v>9.9999999999999995E-8</v>
      </c>
      <c r="G1249" t="s">
        <v>2193</v>
      </c>
      <c r="H1249" t="s">
        <v>2193</v>
      </c>
      <c r="L1249">
        <v>0</v>
      </c>
      <c r="M1249">
        <v>5.8110000000000002E-2</v>
      </c>
      <c r="N1249">
        <v>0</v>
      </c>
      <c r="O1249">
        <v>0</v>
      </c>
    </row>
    <row r="1250" spans="2:15" x14ac:dyDescent="0.25">
      <c r="B1250" t="s">
        <v>2072</v>
      </c>
      <c r="C1250" t="s">
        <v>2068</v>
      </c>
      <c r="D1250">
        <v>0</v>
      </c>
      <c r="E1250">
        <v>1.090001E-4</v>
      </c>
      <c r="F1250">
        <v>9.9999999999999995E-7</v>
      </c>
      <c r="G1250" t="s">
        <v>2193</v>
      </c>
      <c r="H1250" t="s">
        <v>2193</v>
      </c>
      <c r="L1250">
        <v>0</v>
      </c>
      <c r="M1250">
        <v>0.58000999999999991</v>
      </c>
      <c r="N1250">
        <v>0</v>
      </c>
      <c r="O1250">
        <v>0</v>
      </c>
    </row>
    <row r="1251" spans="2:15" x14ac:dyDescent="0.25">
      <c r="B1251" t="s">
        <v>2073</v>
      </c>
      <c r="C1251" t="s">
        <v>2068</v>
      </c>
      <c r="D1251">
        <v>0</v>
      </c>
      <c r="E1251">
        <v>1.090001E-4</v>
      </c>
      <c r="F1251">
        <v>9.9999999999999991E-6</v>
      </c>
      <c r="G1251" t="s">
        <v>2193</v>
      </c>
      <c r="H1251" t="s">
        <v>2193</v>
      </c>
      <c r="L1251">
        <v>0</v>
      </c>
      <c r="M1251">
        <v>5.8</v>
      </c>
      <c r="N1251">
        <v>0</v>
      </c>
      <c r="O1251">
        <v>0</v>
      </c>
    </row>
    <row r="1252" spans="2:15" x14ac:dyDescent="0.25">
      <c r="B1252" t="s">
        <v>2074</v>
      </c>
      <c r="C1252" t="s">
        <v>2068</v>
      </c>
      <c r="D1252">
        <v>0</v>
      </c>
      <c r="E1252">
        <v>1.090001E-4</v>
      </c>
      <c r="F1252">
        <v>9.9999999999999991E-5</v>
      </c>
      <c r="G1252" t="s">
        <v>2193</v>
      </c>
      <c r="H1252" t="s">
        <v>2193</v>
      </c>
      <c r="L1252">
        <v>0</v>
      </c>
      <c r="M1252">
        <v>58</v>
      </c>
      <c r="N1252">
        <v>0</v>
      </c>
      <c r="O1252">
        <v>0</v>
      </c>
    </row>
    <row r="1253" spans="2:15" x14ac:dyDescent="0.25">
      <c r="B1253" t="s">
        <v>2075</v>
      </c>
      <c r="C1253" t="s">
        <v>2068</v>
      </c>
      <c r="D1253">
        <v>0</v>
      </c>
      <c r="E1253">
        <v>1.090001E-4</v>
      </c>
      <c r="F1253">
        <v>1E-3</v>
      </c>
      <c r="G1253" t="s">
        <v>2193</v>
      </c>
      <c r="H1253" t="s">
        <v>2193</v>
      </c>
      <c r="L1253">
        <v>0</v>
      </c>
      <c r="M1253">
        <v>580</v>
      </c>
      <c r="N1253">
        <v>0</v>
      </c>
      <c r="O1253">
        <v>0</v>
      </c>
    </row>
    <row r="1254" spans="2:15" x14ac:dyDescent="0.25">
      <c r="B1254" t="s">
        <v>2076</v>
      </c>
      <c r="C1254" t="s">
        <v>2068</v>
      </c>
      <c r="D1254">
        <v>0</v>
      </c>
      <c r="E1254">
        <v>1.090001E-4</v>
      </c>
      <c r="F1254">
        <v>0.01</v>
      </c>
      <c r="G1254" t="s">
        <v>2193</v>
      </c>
      <c r="H1254" t="s">
        <v>2193</v>
      </c>
      <c r="L1254">
        <v>0</v>
      </c>
      <c r="M1254">
        <v>5800</v>
      </c>
      <c r="N1254">
        <v>0</v>
      </c>
      <c r="O1254">
        <v>0</v>
      </c>
    </row>
    <row r="1255" spans="2:15" x14ac:dyDescent="0.25">
      <c r="B1255" t="s">
        <v>2077</v>
      </c>
      <c r="C1255" t="s">
        <v>2068</v>
      </c>
      <c r="D1255">
        <v>1.0899999999999999E-4</v>
      </c>
      <c r="E1255">
        <v>1.0900999999999999E-6</v>
      </c>
      <c r="F1255">
        <v>1E-8</v>
      </c>
      <c r="G1255" t="s">
        <v>2193</v>
      </c>
      <c r="H1255" t="s">
        <v>2193</v>
      </c>
      <c r="L1255">
        <v>0</v>
      </c>
      <c r="M1255">
        <v>3.5E-4</v>
      </c>
      <c r="N1255">
        <v>0</v>
      </c>
      <c r="O1255">
        <v>0</v>
      </c>
    </row>
    <row r="1256" spans="2:15" x14ac:dyDescent="0.25">
      <c r="B1256" t="s">
        <v>2078</v>
      </c>
      <c r="C1256" t="s">
        <v>2068</v>
      </c>
      <c r="D1256">
        <v>1.0899999999999999E-4</v>
      </c>
      <c r="E1256">
        <v>1.0900999999999999E-6</v>
      </c>
      <c r="F1256">
        <v>9.9999999999999995E-8</v>
      </c>
      <c r="G1256" t="s">
        <v>2193</v>
      </c>
      <c r="H1256" t="s">
        <v>2193</v>
      </c>
      <c r="L1256">
        <v>0</v>
      </c>
      <c r="M1256">
        <v>6.3401000000000006E-4</v>
      </c>
      <c r="N1256">
        <v>0</v>
      </c>
      <c r="O1256">
        <v>0</v>
      </c>
    </row>
    <row r="1257" spans="2:15" x14ac:dyDescent="0.25">
      <c r="B1257" t="s">
        <v>2079</v>
      </c>
      <c r="C1257" t="s">
        <v>2068</v>
      </c>
      <c r="D1257">
        <v>1.0899999999999999E-4</v>
      </c>
      <c r="E1257">
        <v>1.0900999999999999E-6</v>
      </c>
      <c r="F1257">
        <v>9.9999999999999995E-7</v>
      </c>
      <c r="G1257" t="s">
        <v>2193</v>
      </c>
      <c r="H1257" t="s">
        <v>2193</v>
      </c>
      <c r="L1257">
        <v>0</v>
      </c>
      <c r="M1257">
        <v>5.3337000000000002E-3</v>
      </c>
      <c r="N1257">
        <v>0</v>
      </c>
      <c r="O1257">
        <v>0</v>
      </c>
    </row>
    <row r="1258" spans="2:15" x14ac:dyDescent="0.25">
      <c r="B1258" t="s">
        <v>2080</v>
      </c>
      <c r="C1258" t="s">
        <v>2068</v>
      </c>
      <c r="D1258">
        <v>1.0899999999999999E-4</v>
      </c>
      <c r="E1258">
        <v>1.0900999999999999E-6</v>
      </c>
      <c r="F1258">
        <v>9.9999999999999991E-6</v>
      </c>
      <c r="G1258" t="s">
        <v>2193</v>
      </c>
      <c r="H1258" t="s">
        <v>2193</v>
      </c>
      <c r="L1258">
        <v>0</v>
      </c>
      <c r="M1258">
        <v>5.3213000000000003E-2</v>
      </c>
      <c r="N1258">
        <v>0</v>
      </c>
      <c r="O1258">
        <v>0</v>
      </c>
    </row>
    <row r="1259" spans="2:15" x14ac:dyDescent="0.25">
      <c r="B1259" t="s">
        <v>2081</v>
      </c>
      <c r="C1259" t="s">
        <v>2068</v>
      </c>
      <c r="D1259">
        <v>1.0899999999999999E-4</v>
      </c>
      <c r="E1259">
        <v>1.0900999999999999E-6</v>
      </c>
      <c r="F1259">
        <v>9.9999999999999991E-5</v>
      </c>
      <c r="G1259" t="s">
        <v>2193</v>
      </c>
      <c r="H1259" t="s">
        <v>2193</v>
      </c>
      <c r="L1259">
        <v>0</v>
      </c>
      <c r="M1259">
        <v>0.53210999999999997</v>
      </c>
      <c r="N1259">
        <v>0</v>
      </c>
      <c r="O1259">
        <v>0</v>
      </c>
    </row>
    <row r="1260" spans="2:15" x14ac:dyDescent="0.25">
      <c r="B1260" t="s">
        <v>2082</v>
      </c>
      <c r="C1260" t="s">
        <v>2068</v>
      </c>
      <c r="D1260">
        <v>1.09E-3</v>
      </c>
      <c r="E1260">
        <v>1.0900100000000001E-2</v>
      </c>
      <c r="F1260">
        <v>1.0000000000000001E-7</v>
      </c>
      <c r="G1260" t="s">
        <v>2193</v>
      </c>
      <c r="H1260" t="s">
        <v>2193</v>
      </c>
      <c r="L1260">
        <v>0</v>
      </c>
      <c r="M1260">
        <v>2.4000000000000001E-4</v>
      </c>
      <c r="N1260">
        <v>0</v>
      </c>
      <c r="O1260">
        <v>0</v>
      </c>
    </row>
    <row r="1261" spans="2:15" x14ac:dyDescent="0.25">
      <c r="B1261" t="s">
        <v>2083</v>
      </c>
      <c r="C1261" t="s">
        <v>2068</v>
      </c>
      <c r="D1261">
        <v>1.09E-3</v>
      </c>
      <c r="E1261">
        <v>1.0900100000000001E-2</v>
      </c>
      <c r="F1261">
        <v>9.9999999999999995E-7</v>
      </c>
      <c r="G1261" t="s">
        <v>2193</v>
      </c>
      <c r="H1261" t="s">
        <v>2193</v>
      </c>
      <c r="L1261">
        <v>0</v>
      </c>
      <c r="M1261">
        <v>5.8093000000000001E-4</v>
      </c>
      <c r="N1261">
        <v>0</v>
      </c>
      <c r="O1261">
        <v>0</v>
      </c>
    </row>
    <row r="1262" spans="2:15" x14ac:dyDescent="0.25">
      <c r="B1262" t="s">
        <v>2084</v>
      </c>
      <c r="C1262" t="s">
        <v>2068</v>
      </c>
      <c r="D1262">
        <v>1.09E-3</v>
      </c>
      <c r="E1262">
        <v>1.0900100000000001E-2</v>
      </c>
      <c r="F1262">
        <v>1.0000000000000001E-5</v>
      </c>
      <c r="G1262" t="s">
        <v>2193</v>
      </c>
      <c r="H1262" t="s">
        <v>2193</v>
      </c>
      <c r="L1262">
        <v>0</v>
      </c>
      <c r="M1262">
        <v>5.3277000000000003E-3</v>
      </c>
      <c r="N1262">
        <v>0</v>
      </c>
      <c r="O1262">
        <v>0</v>
      </c>
    </row>
    <row r="1263" spans="2:15" x14ac:dyDescent="0.25">
      <c r="B1263" t="s">
        <v>2085</v>
      </c>
      <c r="C1263" t="s">
        <v>2068</v>
      </c>
      <c r="D1263">
        <v>1.09E-3</v>
      </c>
      <c r="E1263">
        <v>1.0900100000000001E-2</v>
      </c>
      <c r="F1263">
        <v>1E-4</v>
      </c>
      <c r="G1263" t="s">
        <v>2193</v>
      </c>
      <c r="H1263" t="s">
        <v>2193</v>
      </c>
      <c r="L1263">
        <v>0</v>
      </c>
      <c r="M1263">
        <v>5.3212000000000002E-2</v>
      </c>
      <c r="N1263">
        <v>0</v>
      </c>
      <c r="O1263">
        <v>0</v>
      </c>
    </row>
    <row r="1264" spans="2:15" x14ac:dyDescent="0.25">
      <c r="B1264" t="s">
        <v>2086</v>
      </c>
      <c r="C1264" t="s">
        <v>2068</v>
      </c>
      <c r="D1264">
        <v>1.09E-3</v>
      </c>
      <c r="E1264">
        <v>1.0900100000000001E-2</v>
      </c>
      <c r="F1264">
        <v>1E-3</v>
      </c>
      <c r="G1264" t="s">
        <v>2193</v>
      </c>
      <c r="H1264" t="s">
        <v>2193</v>
      </c>
      <c r="L1264">
        <v>0</v>
      </c>
      <c r="M1264">
        <v>0.53210999999999997</v>
      </c>
      <c r="N1264">
        <v>0</v>
      </c>
      <c r="O1264">
        <v>0</v>
      </c>
    </row>
    <row r="1265" spans="2:15" x14ac:dyDescent="0.25">
      <c r="B1265" t="s">
        <v>2087</v>
      </c>
      <c r="C1265" t="s">
        <v>2068</v>
      </c>
      <c r="D1265">
        <v>1.09E-2</v>
      </c>
      <c r="E1265">
        <v>0.1090001</v>
      </c>
      <c r="F1265">
        <v>9.9999999999999995E-7</v>
      </c>
      <c r="G1265" t="s">
        <v>2193</v>
      </c>
      <c r="H1265" t="s">
        <v>2193</v>
      </c>
      <c r="L1265">
        <v>0</v>
      </c>
      <c r="M1265">
        <v>1.9000000000000001E-4</v>
      </c>
      <c r="N1265">
        <v>0</v>
      </c>
      <c r="O1265">
        <v>0</v>
      </c>
    </row>
    <row r="1266" spans="2:15" x14ac:dyDescent="0.25">
      <c r="B1266" t="s">
        <v>2088</v>
      </c>
      <c r="C1266" t="s">
        <v>2068</v>
      </c>
      <c r="D1266">
        <v>1.09E-2</v>
      </c>
      <c r="E1266">
        <v>0.1090001</v>
      </c>
      <c r="F1266">
        <v>1.0000000000000001E-5</v>
      </c>
      <c r="G1266" t="s">
        <v>2193</v>
      </c>
      <c r="H1266" t="s">
        <v>2193</v>
      </c>
      <c r="L1266">
        <v>0</v>
      </c>
      <c r="M1266">
        <v>5.6395000000000002E-4</v>
      </c>
      <c r="N1266">
        <v>0</v>
      </c>
      <c r="O1266">
        <v>0</v>
      </c>
    </row>
    <row r="1267" spans="2:15" x14ac:dyDescent="0.25">
      <c r="B1267" t="s">
        <v>2089</v>
      </c>
      <c r="C1267" t="s">
        <v>2068</v>
      </c>
      <c r="D1267">
        <v>1.09E-2</v>
      </c>
      <c r="E1267">
        <v>0.1090001</v>
      </c>
      <c r="F1267">
        <v>1E-4</v>
      </c>
      <c r="G1267" t="s">
        <v>2193</v>
      </c>
      <c r="H1267" t="s">
        <v>2193</v>
      </c>
      <c r="L1267">
        <v>0</v>
      </c>
      <c r="M1267">
        <v>5.3308000000000001E-3</v>
      </c>
      <c r="N1267">
        <v>0</v>
      </c>
      <c r="O1267">
        <v>0</v>
      </c>
    </row>
    <row r="1268" spans="2:15" x14ac:dyDescent="0.25">
      <c r="B1268" t="s">
        <v>2090</v>
      </c>
      <c r="C1268" t="s">
        <v>2068</v>
      </c>
      <c r="D1268">
        <v>1.09E-2</v>
      </c>
      <c r="E1268">
        <v>0.1090001</v>
      </c>
      <c r="F1268">
        <v>1E-3</v>
      </c>
      <c r="G1268" t="s">
        <v>2193</v>
      </c>
      <c r="H1268" t="s">
        <v>2193</v>
      </c>
      <c r="L1268">
        <v>0</v>
      </c>
      <c r="M1268">
        <v>5.3261000000000003E-2</v>
      </c>
      <c r="N1268">
        <v>0</v>
      </c>
      <c r="O1268">
        <v>0</v>
      </c>
    </row>
    <row r="1269" spans="2:15" x14ac:dyDescent="0.25">
      <c r="B1269" t="s">
        <v>2091</v>
      </c>
      <c r="C1269" t="s">
        <v>2068</v>
      </c>
      <c r="D1269">
        <v>1.09E-2</v>
      </c>
      <c r="E1269">
        <v>0.1090001</v>
      </c>
      <c r="F1269">
        <v>0.01</v>
      </c>
      <c r="G1269" t="s">
        <v>2193</v>
      </c>
      <c r="H1269" t="s">
        <v>2193</v>
      </c>
      <c r="L1269">
        <v>0</v>
      </c>
      <c r="M1269">
        <v>0.53259999999999996</v>
      </c>
      <c r="N1269">
        <v>0</v>
      </c>
      <c r="O1269">
        <v>0</v>
      </c>
    </row>
    <row r="1270" spans="2:15" x14ac:dyDescent="0.25">
      <c r="B1270" t="s">
        <v>2092</v>
      </c>
      <c r="C1270" t="s">
        <v>2068</v>
      </c>
      <c r="D1270">
        <v>0.109</v>
      </c>
      <c r="E1270">
        <v>1.0901000000000001</v>
      </c>
      <c r="F1270">
        <v>1.0000000000000001E-5</v>
      </c>
      <c r="G1270" t="s">
        <v>2193</v>
      </c>
      <c r="H1270" t="s">
        <v>2193</v>
      </c>
      <c r="L1270">
        <v>0</v>
      </c>
      <c r="M1270">
        <v>2.3000000000000001E-4</v>
      </c>
      <c r="N1270">
        <v>0</v>
      </c>
      <c r="O1270">
        <v>0</v>
      </c>
    </row>
    <row r="1271" spans="2:15" x14ac:dyDescent="0.25">
      <c r="B1271" t="s">
        <v>2093</v>
      </c>
      <c r="C1271" t="s">
        <v>2068</v>
      </c>
      <c r="D1271">
        <v>0.109</v>
      </c>
      <c r="E1271">
        <v>1.0901000000000001</v>
      </c>
      <c r="F1271">
        <v>1E-4</v>
      </c>
      <c r="G1271" t="s">
        <v>2193</v>
      </c>
      <c r="H1271" t="s">
        <v>2193</v>
      </c>
      <c r="L1271">
        <v>0</v>
      </c>
      <c r="M1271">
        <v>5.785600000000001E-4</v>
      </c>
      <c r="N1271">
        <v>0</v>
      </c>
      <c r="O1271">
        <v>0</v>
      </c>
    </row>
    <row r="1272" spans="2:15" x14ac:dyDescent="0.25">
      <c r="B1272" t="s">
        <v>2094</v>
      </c>
      <c r="C1272" t="s">
        <v>2068</v>
      </c>
      <c r="D1272">
        <v>0.109</v>
      </c>
      <c r="E1272">
        <v>1.0901000000000001</v>
      </c>
      <c r="F1272">
        <v>1E-3</v>
      </c>
      <c r="G1272" t="s">
        <v>2193</v>
      </c>
      <c r="H1272" t="s">
        <v>2193</v>
      </c>
      <c r="L1272">
        <v>0</v>
      </c>
      <c r="M1272">
        <v>5.3324000000000002E-3</v>
      </c>
      <c r="N1272">
        <v>0</v>
      </c>
      <c r="O1272">
        <v>0</v>
      </c>
    </row>
    <row r="1273" spans="2:15" x14ac:dyDescent="0.25">
      <c r="B1273" t="s">
        <v>2095</v>
      </c>
      <c r="C1273" t="s">
        <v>2068</v>
      </c>
      <c r="D1273">
        <v>0.109</v>
      </c>
      <c r="E1273">
        <v>1.0901000000000001</v>
      </c>
      <c r="F1273">
        <v>0.01</v>
      </c>
      <c r="G1273" t="s">
        <v>2193</v>
      </c>
      <c r="H1273" t="s">
        <v>2193</v>
      </c>
      <c r="L1273">
        <v>0</v>
      </c>
      <c r="M1273">
        <v>5.3261000000000003E-2</v>
      </c>
      <c r="N1273">
        <v>0</v>
      </c>
      <c r="O1273">
        <v>0</v>
      </c>
    </row>
    <row r="1274" spans="2:15" x14ac:dyDescent="0.25">
      <c r="B1274" t="s">
        <v>2096</v>
      </c>
      <c r="C1274" t="s">
        <v>2068</v>
      </c>
      <c r="D1274">
        <v>0.109</v>
      </c>
      <c r="E1274">
        <v>1.0901000000000001</v>
      </c>
      <c r="F1274">
        <v>0.1</v>
      </c>
      <c r="G1274" t="s">
        <v>2193</v>
      </c>
      <c r="H1274" t="s">
        <v>2193</v>
      </c>
      <c r="L1274">
        <v>0</v>
      </c>
      <c r="M1274">
        <v>0.53259999999999996</v>
      </c>
      <c r="N1274">
        <v>0</v>
      </c>
      <c r="O1274">
        <v>0</v>
      </c>
    </row>
    <row r="1275" spans="2:15" x14ac:dyDescent="0.25">
      <c r="B1275" t="s">
        <v>2097</v>
      </c>
      <c r="C1275" t="s">
        <v>2068</v>
      </c>
      <c r="D1275">
        <v>1.0900000000000001</v>
      </c>
      <c r="E1275">
        <v>10.9001</v>
      </c>
      <c r="F1275">
        <v>1E-4</v>
      </c>
      <c r="G1275" t="s">
        <v>2193</v>
      </c>
      <c r="H1275" t="s">
        <v>2193</v>
      </c>
      <c r="L1275">
        <v>0</v>
      </c>
      <c r="M1275">
        <v>2.3000000000000001E-4</v>
      </c>
      <c r="N1275">
        <v>0</v>
      </c>
      <c r="O1275">
        <v>0</v>
      </c>
    </row>
    <row r="1276" spans="2:15" x14ac:dyDescent="0.25">
      <c r="B1276" t="s">
        <v>2098</v>
      </c>
      <c r="C1276" t="s">
        <v>2068</v>
      </c>
      <c r="D1276">
        <v>1.0900000000000001</v>
      </c>
      <c r="E1276">
        <v>10.9001</v>
      </c>
      <c r="F1276">
        <v>1E-3</v>
      </c>
      <c r="G1276" t="s">
        <v>2193</v>
      </c>
      <c r="H1276" t="s">
        <v>2193</v>
      </c>
      <c r="L1276">
        <v>0</v>
      </c>
      <c r="M1276">
        <v>5.782500000000001E-4</v>
      </c>
      <c r="N1276">
        <v>0</v>
      </c>
      <c r="O1276">
        <v>0</v>
      </c>
    </row>
    <row r="1277" spans="2:15" x14ac:dyDescent="0.25">
      <c r="B1277" t="s">
        <v>2099</v>
      </c>
      <c r="C1277" t="s">
        <v>2068</v>
      </c>
      <c r="D1277">
        <v>1.0900000000000001</v>
      </c>
      <c r="E1277">
        <v>10.9001</v>
      </c>
      <c r="F1277">
        <v>0.01</v>
      </c>
      <c r="G1277" t="s">
        <v>2193</v>
      </c>
      <c r="H1277" t="s">
        <v>2193</v>
      </c>
      <c r="L1277">
        <v>0</v>
      </c>
      <c r="M1277">
        <v>5.3322000000000005E-3</v>
      </c>
      <c r="N1277">
        <v>0</v>
      </c>
      <c r="O1277">
        <v>0</v>
      </c>
    </row>
    <row r="1278" spans="2:15" x14ac:dyDescent="0.25">
      <c r="B1278" t="s">
        <v>2100</v>
      </c>
      <c r="C1278" t="s">
        <v>2068</v>
      </c>
      <c r="D1278">
        <v>1.0900000000000001</v>
      </c>
      <c r="E1278">
        <v>10.9001</v>
      </c>
      <c r="F1278">
        <v>0.1</v>
      </c>
      <c r="G1278" t="s">
        <v>2193</v>
      </c>
      <c r="H1278" t="s">
        <v>2193</v>
      </c>
      <c r="L1278">
        <v>0</v>
      </c>
      <c r="M1278">
        <v>5.3261000000000003E-2</v>
      </c>
      <c r="N1278">
        <v>0</v>
      </c>
      <c r="O1278">
        <v>0</v>
      </c>
    </row>
    <row r="1279" spans="2:15" x14ac:dyDescent="0.25">
      <c r="B1279" t="s">
        <v>2101</v>
      </c>
      <c r="C1279" t="s">
        <v>2068</v>
      </c>
      <c r="D1279">
        <v>1.0900000000000001</v>
      </c>
      <c r="E1279">
        <v>10.9001</v>
      </c>
      <c r="F1279">
        <v>1</v>
      </c>
      <c r="G1279" t="s">
        <v>2193</v>
      </c>
      <c r="H1279" t="s">
        <v>2193</v>
      </c>
      <c r="L1279">
        <v>0</v>
      </c>
      <c r="M1279">
        <v>0.53259999999999996</v>
      </c>
      <c r="N1279">
        <v>0</v>
      </c>
      <c r="O1279">
        <v>0</v>
      </c>
    </row>
    <row r="1280" spans="2:15" x14ac:dyDescent="0.25">
      <c r="B1280" t="s">
        <v>2102</v>
      </c>
      <c r="C1280" t="s">
        <v>2068</v>
      </c>
      <c r="D1280">
        <v>10.9</v>
      </c>
      <c r="E1280">
        <v>109.0001</v>
      </c>
      <c r="F1280">
        <v>1E-3</v>
      </c>
      <c r="G1280" t="s">
        <v>2193</v>
      </c>
      <c r="H1280" t="s">
        <v>2193</v>
      </c>
      <c r="L1280">
        <v>0</v>
      </c>
      <c r="M1280">
        <v>2.3000000000000001E-4</v>
      </c>
      <c r="N1280">
        <v>0</v>
      </c>
      <c r="O1280">
        <v>0</v>
      </c>
    </row>
    <row r="1281" spans="2:15" x14ac:dyDescent="0.25">
      <c r="B1281" t="s">
        <v>2103</v>
      </c>
      <c r="C1281" t="s">
        <v>2068</v>
      </c>
      <c r="D1281">
        <v>10.9</v>
      </c>
      <c r="E1281">
        <v>109.0001</v>
      </c>
      <c r="F1281">
        <v>0.01</v>
      </c>
      <c r="G1281" t="s">
        <v>2193</v>
      </c>
      <c r="H1281" t="s">
        <v>2193</v>
      </c>
      <c r="L1281">
        <v>0</v>
      </c>
      <c r="M1281">
        <v>5.788700000000001E-4</v>
      </c>
      <c r="N1281">
        <v>0</v>
      </c>
      <c r="O1281">
        <v>0</v>
      </c>
    </row>
    <row r="1282" spans="2:15" x14ac:dyDescent="0.25">
      <c r="B1282" t="s">
        <v>2104</v>
      </c>
      <c r="C1282" t="s">
        <v>2068</v>
      </c>
      <c r="D1282">
        <v>10.9</v>
      </c>
      <c r="E1282">
        <v>109.0001</v>
      </c>
      <c r="F1282">
        <v>0.1</v>
      </c>
      <c r="G1282" t="s">
        <v>2193</v>
      </c>
      <c r="H1282" t="s">
        <v>2193</v>
      </c>
      <c r="L1282">
        <v>0</v>
      </c>
      <c r="M1282">
        <v>5.3322999999999999E-3</v>
      </c>
      <c r="N1282">
        <v>0</v>
      </c>
      <c r="O1282">
        <v>0</v>
      </c>
    </row>
    <row r="1283" spans="2:15" x14ac:dyDescent="0.25">
      <c r="B1283" t="s">
        <v>2105</v>
      </c>
      <c r="C1283" t="s">
        <v>2068</v>
      </c>
      <c r="D1283">
        <v>10.9</v>
      </c>
      <c r="E1283">
        <v>109.0001</v>
      </c>
      <c r="F1283">
        <v>1</v>
      </c>
      <c r="G1283" t="s">
        <v>2193</v>
      </c>
      <c r="H1283" t="s">
        <v>2193</v>
      </c>
      <c r="L1283">
        <v>0</v>
      </c>
      <c r="M1283">
        <v>5.3261000000000003E-2</v>
      </c>
      <c r="N1283">
        <v>0</v>
      </c>
      <c r="O1283">
        <v>0</v>
      </c>
    </row>
    <row r="1284" spans="2:15" x14ac:dyDescent="0.25">
      <c r="B1284" t="s">
        <v>2106</v>
      </c>
      <c r="C1284" t="s">
        <v>2068</v>
      </c>
      <c r="D1284">
        <v>10.9</v>
      </c>
      <c r="E1284">
        <v>109.0001</v>
      </c>
      <c r="F1284">
        <v>10</v>
      </c>
      <c r="G1284" t="s">
        <v>2193</v>
      </c>
      <c r="H1284" t="s">
        <v>2193</v>
      </c>
      <c r="L1284">
        <v>0</v>
      </c>
      <c r="M1284">
        <v>0.53259999999999996</v>
      </c>
      <c r="N1284">
        <v>0</v>
      </c>
      <c r="O1284">
        <v>0</v>
      </c>
    </row>
    <row r="1285" spans="2:15" x14ac:dyDescent="0.25">
      <c r="B1285" t="s">
        <v>2107</v>
      </c>
      <c r="C1285" t="s">
        <v>2068</v>
      </c>
      <c r="D1285">
        <v>109</v>
      </c>
      <c r="E1285">
        <v>330.00009999999997</v>
      </c>
      <c r="F1285">
        <v>1E-3</v>
      </c>
      <c r="G1285" t="s">
        <v>2193</v>
      </c>
      <c r="H1285" t="s">
        <v>2193</v>
      </c>
      <c r="L1285">
        <v>0</v>
      </c>
      <c r="M1285">
        <v>1.4999999999999999E-4</v>
      </c>
      <c r="N1285">
        <v>0</v>
      </c>
      <c r="O1285">
        <v>0</v>
      </c>
    </row>
    <row r="1286" spans="2:15" x14ac:dyDescent="0.25">
      <c r="B1286" t="s">
        <v>2108</v>
      </c>
      <c r="C1286" t="s">
        <v>2068</v>
      </c>
      <c r="D1286">
        <v>109</v>
      </c>
      <c r="E1286">
        <v>330.00009999999997</v>
      </c>
      <c r="F1286">
        <v>0.01</v>
      </c>
      <c r="G1286" t="s">
        <v>2193</v>
      </c>
      <c r="H1286" t="s">
        <v>2193</v>
      </c>
      <c r="L1286">
        <v>0</v>
      </c>
      <c r="M1286">
        <v>1.5254999999999999E-4</v>
      </c>
      <c r="N1286">
        <v>0</v>
      </c>
      <c r="O1286">
        <v>0</v>
      </c>
    </row>
    <row r="1287" spans="2:15" x14ac:dyDescent="0.25">
      <c r="B1287" t="s">
        <v>2109</v>
      </c>
      <c r="C1287" t="s">
        <v>2068</v>
      </c>
      <c r="D1287">
        <v>109</v>
      </c>
      <c r="E1287">
        <v>330.00009999999997</v>
      </c>
      <c r="F1287">
        <v>0.1</v>
      </c>
      <c r="G1287" t="s">
        <v>2193</v>
      </c>
      <c r="H1287" t="s">
        <v>2193</v>
      </c>
      <c r="L1287">
        <v>0</v>
      </c>
      <c r="M1287">
        <v>5.5202000000000007E-4</v>
      </c>
      <c r="N1287">
        <v>0</v>
      </c>
      <c r="O1287">
        <v>0</v>
      </c>
    </row>
    <row r="1288" spans="2:15" x14ac:dyDescent="0.25">
      <c r="B1288" t="s">
        <v>2110</v>
      </c>
      <c r="C1288" t="s">
        <v>2068</v>
      </c>
      <c r="D1288">
        <v>109</v>
      </c>
      <c r="E1288">
        <v>330.00009999999997</v>
      </c>
      <c r="F1288">
        <v>1</v>
      </c>
      <c r="G1288" t="s">
        <v>2193</v>
      </c>
      <c r="H1288" t="s">
        <v>2193</v>
      </c>
      <c r="L1288">
        <v>0</v>
      </c>
      <c r="M1288">
        <v>5.3282E-3</v>
      </c>
      <c r="N1288">
        <v>0</v>
      </c>
      <c r="O1288">
        <v>0</v>
      </c>
    </row>
    <row r="1289" spans="2:15" x14ac:dyDescent="0.25">
      <c r="B1289" t="s">
        <v>2111</v>
      </c>
      <c r="C1289" t="s">
        <v>2068</v>
      </c>
      <c r="D1289">
        <v>109</v>
      </c>
      <c r="E1289">
        <v>330.00009999999997</v>
      </c>
      <c r="F1289">
        <v>10</v>
      </c>
      <c r="G1289" t="s">
        <v>2193</v>
      </c>
      <c r="H1289" t="s">
        <v>2193</v>
      </c>
      <c r="L1289">
        <v>0</v>
      </c>
      <c r="M1289">
        <v>5.3260000000000002E-2</v>
      </c>
      <c r="N1289">
        <v>0</v>
      </c>
      <c r="O1289">
        <v>0</v>
      </c>
    </row>
    <row r="1290" spans="2:15" x14ac:dyDescent="0.25">
      <c r="B1290" t="s">
        <v>2112</v>
      </c>
      <c r="C1290" t="s">
        <v>2068</v>
      </c>
      <c r="D1290">
        <v>330</v>
      </c>
      <c r="E1290">
        <v>3000.0001000000002</v>
      </c>
      <c r="F1290">
        <v>0.01</v>
      </c>
      <c r="G1290" t="s">
        <v>2193</v>
      </c>
      <c r="H1290" t="s">
        <v>2193</v>
      </c>
      <c r="L1290">
        <v>0</v>
      </c>
      <c r="M1290">
        <v>5.9999999999999995E-4</v>
      </c>
      <c r="N1290">
        <v>0</v>
      </c>
      <c r="O1290">
        <v>0</v>
      </c>
    </row>
    <row r="1291" spans="2:15" x14ac:dyDescent="0.25">
      <c r="B1291" t="s">
        <v>2113</v>
      </c>
      <c r="C1291" t="s">
        <v>2068</v>
      </c>
      <c r="D1291">
        <v>330</v>
      </c>
      <c r="E1291">
        <v>3000.0001000000002</v>
      </c>
      <c r="F1291">
        <v>0.1</v>
      </c>
      <c r="G1291" t="s">
        <v>2193</v>
      </c>
      <c r="H1291" t="s">
        <v>2193</v>
      </c>
      <c r="L1291">
        <v>0</v>
      </c>
      <c r="M1291">
        <v>6.2246000000000003E-4</v>
      </c>
      <c r="N1291">
        <v>0</v>
      </c>
      <c r="O1291">
        <v>0</v>
      </c>
    </row>
    <row r="1292" spans="2:15" x14ac:dyDescent="0.25">
      <c r="B1292" t="s">
        <v>2114</v>
      </c>
      <c r="C1292" t="s">
        <v>2068</v>
      </c>
      <c r="D1292">
        <v>330</v>
      </c>
      <c r="E1292">
        <v>3000.0001000000002</v>
      </c>
      <c r="F1292">
        <v>1</v>
      </c>
      <c r="G1292" t="s">
        <v>2193</v>
      </c>
      <c r="H1292" t="s">
        <v>2193</v>
      </c>
      <c r="L1292">
        <v>0</v>
      </c>
      <c r="M1292">
        <v>1.8565000000000001E-3</v>
      </c>
      <c r="N1292">
        <v>0</v>
      </c>
      <c r="O1292">
        <v>0</v>
      </c>
    </row>
    <row r="1293" spans="2:15" x14ac:dyDescent="0.25">
      <c r="B1293" t="s">
        <v>2115</v>
      </c>
      <c r="C1293" t="s">
        <v>2068</v>
      </c>
      <c r="D1293">
        <v>330</v>
      </c>
      <c r="E1293">
        <v>3000.0001000000002</v>
      </c>
      <c r="F1293">
        <v>10</v>
      </c>
      <c r="G1293" t="s">
        <v>2193</v>
      </c>
      <c r="H1293" t="s">
        <v>2193</v>
      </c>
      <c r="L1293">
        <v>0</v>
      </c>
      <c r="M1293">
        <v>1.7586000000000001E-2</v>
      </c>
      <c r="N1293">
        <v>0</v>
      </c>
      <c r="O1293">
        <v>0</v>
      </c>
    </row>
    <row r="1294" spans="2:15" x14ac:dyDescent="0.25">
      <c r="B1294" t="s">
        <v>2116</v>
      </c>
      <c r="C1294" t="s">
        <v>2068</v>
      </c>
      <c r="D1294">
        <v>330</v>
      </c>
      <c r="E1294">
        <v>3000.0001000000002</v>
      </c>
      <c r="F1294">
        <v>100</v>
      </c>
      <c r="G1294" t="s">
        <v>2193</v>
      </c>
      <c r="H1294" t="s">
        <v>2193</v>
      </c>
      <c r="L1294">
        <v>0</v>
      </c>
      <c r="M1294">
        <v>0.17576</v>
      </c>
      <c r="N1294">
        <v>0</v>
      </c>
      <c r="O1294">
        <v>0</v>
      </c>
    </row>
    <row r="1295" spans="2:15" x14ac:dyDescent="0.25">
      <c r="B1295" t="s">
        <v>2117</v>
      </c>
      <c r="C1295" t="s">
        <v>2068</v>
      </c>
      <c r="D1295">
        <v>3000</v>
      </c>
      <c r="E1295">
        <v>11000.1</v>
      </c>
      <c r="F1295">
        <v>10</v>
      </c>
      <c r="G1295" t="s">
        <v>2193</v>
      </c>
      <c r="H1295" t="s">
        <v>2193</v>
      </c>
      <c r="L1295">
        <v>0</v>
      </c>
      <c r="M1295">
        <v>9.1E-4</v>
      </c>
      <c r="N1295">
        <v>0</v>
      </c>
      <c r="O1295">
        <v>0</v>
      </c>
    </row>
    <row r="1296" spans="2:15" x14ac:dyDescent="0.25">
      <c r="B1296" t="s">
        <v>2118</v>
      </c>
      <c r="C1296" t="s">
        <v>2068</v>
      </c>
      <c r="D1296">
        <v>3000</v>
      </c>
      <c r="E1296">
        <v>11000.1</v>
      </c>
      <c r="F1296">
        <v>100</v>
      </c>
      <c r="G1296" t="s">
        <v>2193</v>
      </c>
      <c r="H1296" t="s">
        <v>2193</v>
      </c>
      <c r="L1296">
        <v>0</v>
      </c>
      <c r="M1296">
        <v>9.1E-4</v>
      </c>
      <c r="N1296">
        <v>0</v>
      </c>
      <c r="O1296">
        <v>0</v>
      </c>
    </row>
    <row r="1297" spans="2:15" x14ac:dyDescent="0.25">
      <c r="B1297" t="s">
        <v>2119</v>
      </c>
      <c r="C1297" t="s">
        <v>2068</v>
      </c>
      <c r="D1297">
        <v>3000</v>
      </c>
      <c r="E1297">
        <v>11000.1</v>
      </c>
      <c r="F1297">
        <v>1000</v>
      </c>
      <c r="G1297" t="s">
        <v>2193</v>
      </c>
      <c r="H1297" t="s">
        <v>2193</v>
      </c>
      <c r="L1297">
        <v>0</v>
      </c>
      <c r="M1297">
        <v>9.2998000000000006E-4</v>
      </c>
      <c r="N1297">
        <v>0</v>
      </c>
      <c r="O1297">
        <v>0</v>
      </c>
    </row>
    <row r="1298" spans="2:15" x14ac:dyDescent="0.25">
      <c r="B1298" t="s">
        <v>2120</v>
      </c>
      <c r="C1298" t="s">
        <v>2068</v>
      </c>
      <c r="D1298">
        <v>3000</v>
      </c>
      <c r="E1298">
        <v>11000.1</v>
      </c>
      <c r="F1298">
        <v>10000</v>
      </c>
      <c r="G1298" t="s">
        <v>2193</v>
      </c>
      <c r="H1298" t="s">
        <v>2193</v>
      </c>
      <c r="L1298">
        <v>0</v>
      </c>
      <c r="M1298">
        <v>2.1366999999999996E-3</v>
      </c>
      <c r="N1298">
        <v>0</v>
      </c>
      <c r="O1298">
        <v>0</v>
      </c>
    </row>
    <row r="1299" spans="2:15" x14ac:dyDescent="0.25">
      <c r="B1299" t="s">
        <v>2121</v>
      </c>
      <c r="C1299" t="s">
        <v>2068</v>
      </c>
      <c r="D1299">
        <v>3000</v>
      </c>
      <c r="E1299">
        <v>11000.1</v>
      </c>
      <c r="F1299">
        <v>100000</v>
      </c>
      <c r="G1299" t="s">
        <v>2193</v>
      </c>
      <c r="H1299" t="s">
        <v>2193</v>
      </c>
      <c r="L1299">
        <v>0</v>
      </c>
      <c r="M1299">
        <v>1.9355000000000001E-2</v>
      </c>
      <c r="N1299">
        <v>0</v>
      </c>
      <c r="O1299">
        <v>0</v>
      </c>
    </row>
    <row r="1300" spans="2:15" x14ac:dyDescent="0.25">
      <c r="B1300" t="s">
        <v>2122</v>
      </c>
      <c r="C1300" t="s">
        <v>2068</v>
      </c>
      <c r="D1300">
        <v>11000</v>
      </c>
      <c r="E1300">
        <v>24500</v>
      </c>
      <c r="F1300">
        <v>10</v>
      </c>
      <c r="G1300" t="s">
        <v>2193</v>
      </c>
      <c r="H1300" t="s">
        <v>2193</v>
      </c>
      <c r="L1300">
        <v>0</v>
      </c>
      <c r="M1300">
        <v>1.4E-3</v>
      </c>
      <c r="N1300">
        <v>0</v>
      </c>
      <c r="O1300">
        <v>0</v>
      </c>
    </row>
    <row r="1301" spans="2:15" x14ac:dyDescent="0.25">
      <c r="B1301" t="s">
        <v>2123</v>
      </c>
      <c r="C1301" t="s">
        <v>2068</v>
      </c>
      <c r="D1301">
        <v>11000</v>
      </c>
      <c r="E1301">
        <v>24500</v>
      </c>
      <c r="F1301">
        <v>100</v>
      </c>
      <c r="G1301" t="s">
        <v>2193</v>
      </c>
      <c r="H1301" t="s">
        <v>2193</v>
      </c>
      <c r="L1301">
        <v>0</v>
      </c>
      <c r="M1301">
        <v>1.4E-3</v>
      </c>
      <c r="N1301">
        <v>0</v>
      </c>
      <c r="O1301">
        <v>0</v>
      </c>
    </row>
    <row r="1302" spans="2:15" x14ac:dyDescent="0.25">
      <c r="B1302" t="s">
        <v>2124</v>
      </c>
      <c r="C1302" t="s">
        <v>2068</v>
      </c>
      <c r="D1302">
        <v>11000</v>
      </c>
      <c r="E1302">
        <v>24500</v>
      </c>
      <c r="F1302">
        <v>1000</v>
      </c>
      <c r="G1302" t="s">
        <v>2193</v>
      </c>
      <c r="H1302" t="s">
        <v>2193</v>
      </c>
      <c r="L1302">
        <v>0</v>
      </c>
      <c r="M1302">
        <v>1.4429E-3</v>
      </c>
      <c r="N1302">
        <v>0</v>
      </c>
      <c r="O1302">
        <v>0</v>
      </c>
    </row>
    <row r="1303" spans="2:15" x14ac:dyDescent="0.25">
      <c r="B1303" t="s">
        <v>2125</v>
      </c>
      <c r="C1303" t="s">
        <v>2068</v>
      </c>
      <c r="D1303">
        <v>11000</v>
      </c>
      <c r="E1303">
        <v>24500</v>
      </c>
      <c r="F1303">
        <v>10000</v>
      </c>
      <c r="G1303" t="s">
        <v>2193</v>
      </c>
      <c r="H1303" t="s">
        <v>2193</v>
      </c>
      <c r="L1303">
        <v>0</v>
      </c>
      <c r="M1303">
        <v>5.4410999999999999E-3</v>
      </c>
      <c r="N1303">
        <v>0</v>
      </c>
      <c r="O1303">
        <v>0</v>
      </c>
    </row>
    <row r="1304" spans="2:15" x14ac:dyDescent="0.25">
      <c r="B1304" t="s">
        <v>2126</v>
      </c>
      <c r="C1304" t="s">
        <v>2068</v>
      </c>
      <c r="D1304">
        <v>11000</v>
      </c>
      <c r="E1304">
        <v>24500</v>
      </c>
      <c r="F1304">
        <v>100000</v>
      </c>
      <c r="G1304" t="s">
        <v>2193</v>
      </c>
      <c r="H1304" t="s">
        <v>2193</v>
      </c>
      <c r="L1304">
        <v>0</v>
      </c>
      <c r="M1304">
        <v>5.2745E-2</v>
      </c>
      <c r="N1304">
        <v>0</v>
      </c>
      <c r="O1304">
        <v>0</v>
      </c>
    </row>
    <row r="1305" spans="2:15" x14ac:dyDescent="0.25">
      <c r="B1305" t="s">
        <v>2396</v>
      </c>
      <c r="C1305" t="s">
        <v>2068</v>
      </c>
      <c r="D1305">
        <v>24500</v>
      </c>
      <c r="E1305">
        <v>24501</v>
      </c>
      <c r="F1305">
        <v>10</v>
      </c>
      <c r="G1305" t="s">
        <v>2194</v>
      </c>
      <c r="H1305" t="s">
        <v>2194</v>
      </c>
      <c r="L1305">
        <v>0</v>
      </c>
      <c r="M1305">
        <v>1.4E-3</v>
      </c>
      <c r="N1305">
        <v>0</v>
      </c>
      <c r="O1305">
        <v>0</v>
      </c>
    </row>
    <row r="1306" spans="2:15" x14ac:dyDescent="0.25">
      <c r="B1306" t="s">
        <v>2397</v>
      </c>
      <c r="C1306" t="s">
        <v>2068</v>
      </c>
      <c r="D1306">
        <v>24500</v>
      </c>
      <c r="E1306">
        <v>24501</v>
      </c>
      <c r="F1306">
        <v>100</v>
      </c>
      <c r="G1306" t="s">
        <v>2194</v>
      </c>
      <c r="H1306" t="s">
        <v>2194</v>
      </c>
      <c r="L1306">
        <v>0</v>
      </c>
      <c r="M1306">
        <v>1.4E-3</v>
      </c>
      <c r="N1306">
        <v>0</v>
      </c>
      <c r="O1306">
        <v>0</v>
      </c>
    </row>
    <row r="1307" spans="2:15" x14ac:dyDescent="0.25">
      <c r="B1307" t="s">
        <v>2398</v>
      </c>
      <c r="C1307" t="s">
        <v>2068</v>
      </c>
      <c r="D1307">
        <v>24500</v>
      </c>
      <c r="E1307">
        <v>24501</v>
      </c>
      <c r="F1307">
        <v>1000</v>
      </c>
      <c r="G1307" t="s">
        <v>2194</v>
      </c>
      <c r="H1307" t="s">
        <v>2194</v>
      </c>
      <c r="L1307">
        <v>0</v>
      </c>
      <c r="M1307">
        <v>1.4429E-3</v>
      </c>
      <c r="N1307">
        <v>0</v>
      </c>
      <c r="O1307">
        <v>0</v>
      </c>
    </row>
    <row r="1308" spans="2:15" x14ac:dyDescent="0.25">
      <c r="B1308" t="s">
        <v>2399</v>
      </c>
      <c r="C1308" t="s">
        <v>2068</v>
      </c>
      <c r="D1308">
        <v>24500</v>
      </c>
      <c r="E1308">
        <v>24501</v>
      </c>
      <c r="F1308">
        <v>10000</v>
      </c>
      <c r="G1308" t="s">
        <v>2194</v>
      </c>
      <c r="H1308" t="s">
        <v>2194</v>
      </c>
      <c r="L1308">
        <v>0</v>
      </c>
      <c r="M1308">
        <v>5.4410999999999999E-3</v>
      </c>
      <c r="N1308">
        <v>0</v>
      </c>
      <c r="O1308">
        <v>0</v>
      </c>
    </row>
    <row r="1309" spans="2:15" x14ac:dyDescent="0.25">
      <c r="B1309" t="s">
        <v>2400</v>
      </c>
      <c r="C1309" t="s">
        <v>2068</v>
      </c>
      <c r="D1309">
        <v>24500</v>
      </c>
      <c r="E1309">
        <v>24501</v>
      </c>
      <c r="F1309">
        <v>100000</v>
      </c>
      <c r="G1309" t="s">
        <v>2194</v>
      </c>
      <c r="H1309" t="s">
        <v>2194</v>
      </c>
      <c r="L1309">
        <v>0</v>
      </c>
      <c r="M1309">
        <v>5.2745E-2</v>
      </c>
      <c r="N1309">
        <v>0</v>
      </c>
      <c r="O1309">
        <v>0</v>
      </c>
    </row>
    <row r="1310" spans="2:15" x14ac:dyDescent="0.25">
      <c r="B1310" t="s">
        <v>2127</v>
      </c>
      <c r="C1310" t="s">
        <v>2128</v>
      </c>
      <c r="D1310">
        <v>0</v>
      </c>
      <c r="E1310">
        <v>1.0900099999999999E-5</v>
      </c>
      <c r="F1310">
        <v>1E-10</v>
      </c>
      <c r="G1310" t="s">
        <v>2194</v>
      </c>
      <c r="H1310" t="s">
        <v>2194</v>
      </c>
      <c r="L1310">
        <v>0</v>
      </c>
      <c r="M1310">
        <v>2.5000000000000001E-2</v>
      </c>
      <c r="N1310">
        <v>0</v>
      </c>
      <c r="O1310">
        <v>0</v>
      </c>
    </row>
    <row r="1311" spans="2:15" x14ac:dyDescent="0.25">
      <c r="B1311" t="s">
        <v>2129</v>
      </c>
      <c r="C1311" t="s">
        <v>2128</v>
      </c>
      <c r="D1311">
        <v>0</v>
      </c>
      <c r="E1311">
        <v>1.0900099999999999E-5</v>
      </c>
      <c r="F1311">
        <v>1.0000000000000001E-9</v>
      </c>
      <c r="G1311" t="s">
        <v>2194</v>
      </c>
      <c r="H1311" t="s">
        <v>2194</v>
      </c>
      <c r="L1311">
        <v>0</v>
      </c>
      <c r="M1311">
        <v>2.5178000000000002E-2</v>
      </c>
      <c r="N1311">
        <v>0</v>
      </c>
      <c r="O1311">
        <v>0</v>
      </c>
    </row>
    <row r="1312" spans="2:15" x14ac:dyDescent="0.25">
      <c r="B1312" t="s">
        <v>2130</v>
      </c>
      <c r="C1312" t="s">
        <v>2128</v>
      </c>
      <c r="D1312">
        <v>0</v>
      </c>
      <c r="E1312">
        <v>1.0900099999999999E-5</v>
      </c>
      <c r="F1312">
        <v>1E-8</v>
      </c>
      <c r="G1312" t="s">
        <v>2194</v>
      </c>
      <c r="H1312" t="s">
        <v>2194</v>
      </c>
      <c r="L1312">
        <v>0</v>
      </c>
      <c r="M1312">
        <v>6.2989000000000003E-2</v>
      </c>
      <c r="N1312">
        <v>0</v>
      </c>
      <c r="O1312">
        <v>0</v>
      </c>
    </row>
    <row r="1313" spans="2:15" x14ac:dyDescent="0.25">
      <c r="B1313" t="s">
        <v>2131</v>
      </c>
      <c r="C1313" t="s">
        <v>2128</v>
      </c>
      <c r="D1313">
        <v>0</v>
      </c>
      <c r="E1313">
        <v>1.0900099999999999E-5</v>
      </c>
      <c r="F1313">
        <v>9.9999999999999995E-8</v>
      </c>
      <c r="G1313" t="s">
        <v>2194</v>
      </c>
      <c r="H1313" t="s">
        <v>2194</v>
      </c>
      <c r="L1313">
        <v>0</v>
      </c>
      <c r="M1313">
        <v>0.58052999999999999</v>
      </c>
      <c r="N1313">
        <v>0</v>
      </c>
      <c r="O1313">
        <v>0</v>
      </c>
    </row>
    <row r="1314" spans="2:15" x14ac:dyDescent="0.25">
      <c r="B1314" t="s">
        <v>2132</v>
      </c>
      <c r="C1314" t="s">
        <v>2128</v>
      </c>
      <c r="D1314">
        <v>0</v>
      </c>
      <c r="E1314">
        <v>1.0900099999999999E-5</v>
      </c>
      <c r="F1314">
        <v>9.9999999999999995E-7</v>
      </c>
      <c r="G1314" t="s">
        <v>2194</v>
      </c>
      <c r="H1314" t="s">
        <v>2194</v>
      </c>
      <c r="L1314">
        <v>0</v>
      </c>
      <c r="M1314">
        <v>5.8000999999999996</v>
      </c>
      <c r="N1314">
        <v>0</v>
      </c>
      <c r="O1314">
        <v>0</v>
      </c>
    </row>
    <row r="1315" spans="2:15" x14ac:dyDescent="0.25">
      <c r="B1315" t="s">
        <v>2133</v>
      </c>
      <c r="C1315" t="s">
        <v>2128</v>
      </c>
      <c r="D1315">
        <v>1.0900000000000001E-5</v>
      </c>
      <c r="E1315">
        <v>1.090001E-4</v>
      </c>
      <c r="F1315">
        <v>1.0000000000000001E-9</v>
      </c>
      <c r="G1315" t="s">
        <v>2194</v>
      </c>
      <c r="H1315" t="s">
        <v>2194</v>
      </c>
      <c r="L1315">
        <v>0</v>
      </c>
      <c r="M1315">
        <v>2.5999999999999999E-3</v>
      </c>
      <c r="N1315">
        <v>0</v>
      </c>
      <c r="O1315">
        <v>0</v>
      </c>
    </row>
    <row r="1316" spans="2:15" x14ac:dyDescent="0.25">
      <c r="B1316" t="s">
        <v>2134</v>
      </c>
      <c r="C1316" t="s">
        <v>2128</v>
      </c>
      <c r="D1316">
        <v>1.0900000000000001E-5</v>
      </c>
      <c r="E1316">
        <v>1.090001E-4</v>
      </c>
      <c r="F1316">
        <v>1E-8</v>
      </c>
      <c r="G1316" t="s">
        <v>2194</v>
      </c>
      <c r="H1316" t="s">
        <v>2194</v>
      </c>
      <c r="L1316">
        <v>0</v>
      </c>
      <c r="M1316">
        <v>2.5999999999999999E-3</v>
      </c>
      <c r="N1316">
        <v>0</v>
      </c>
      <c r="O1316">
        <v>0</v>
      </c>
    </row>
    <row r="1317" spans="2:15" x14ac:dyDescent="0.25">
      <c r="B1317" t="s">
        <v>2135</v>
      </c>
      <c r="C1317" t="s">
        <v>2128</v>
      </c>
      <c r="D1317">
        <v>1.0900000000000001E-5</v>
      </c>
      <c r="E1317">
        <v>1.090001E-4</v>
      </c>
      <c r="F1317">
        <v>9.9999999999999995E-8</v>
      </c>
      <c r="G1317" t="s">
        <v>2194</v>
      </c>
      <c r="H1317" t="s">
        <v>2194</v>
      </c>
      <c r="L1317">
        <v>0</v>
      </c>
      <c r="M1317">
        <v>5.8884000000000002E-3</v>
      </c>
      <c r="N1317">
        <v>0</v>
      </c>
      <c r="O1317">
        <v>0</v>
      </c>
    </row>
    <row r="1318" spans="2:15" x14ac:dyDescent="0.25">
      <c r="B1318" t="s">
        <v>2136</v>
      </c>
      <c r="C1318" t="s">
        <v>2128</v>
      </c>
      <c r="D1318">
        <v>1.0900000000000001E-5</v>
      </c>
      <c r="E1318">
        <v>1.090001E-4</v>
      </c>
      <c r="F1318">
        <v>9.9999999999999995E-7</v>
      </c>
      <c r="G1318" t="s">
        <v>2194</v>
      </c>
      <c r="H1318" t="s">
        <v>2194</v>
      </c>
      <c r="L1318">
        <v>0</v>
      </c>
      <c r="M1318">
        <v>5.3319999999999999E-2</v>
      </c>
      <c r="N1318">
        <v>0</v>
      </c>
      <c r="O1318">
        <v>0</v>
      </c>
    </row>
    <row r="1319" spans="2:15" x14ac:dyDescent="0.25">
      <c r="B1319" t="s">
        <v>2137</v>
      </c>
      <c r="C1319" t="s">
        <v>2128</v>
      </c>
      <c r="D1319">
        <v>1.0900000000000001E-5</v>
      </c>
      <c r="E1319">
        <v>1.090001E-4</v>
      </c>
      <c r="F1319">
        <v>9.9999999999999991E-6</v>
      </c>
      <c r="G1319" t="s">
        <v>2194</v>
      </c>
      <c r="H1319" t="s">
        <v>2194</v>
      </c>
      <c r="L1319">
        <v>0</v>
      </c>
      <c r="M1319">
        <v>0.53260999999999992</v>
      </c>
      <c r="N1319">
        <v>0</v>
      </c>
      <c r="O1319">
        <v>0</v>
      </c>
    </row>
    <row r="1320" spans="2:15" x14ac:dyDescent="0.25">
      <c r="B1320" t="s">
        <v>2138</v>
      </c>
      <c r="C1320" t="s">
        <v>2128</v>
      </c>
      <c r="D1320">
        <v>1.0900000000000001E-4</v>
      </c>
      <c r="E1320">
        <v>1.0901000000000001E-3</v>
      </c>
      <c r="F1320">
        <v>1E-8</v>
      </c>
      <c r="G1320" t="s">
        <v>2194</v>
      </c>
      <c r="H1320" t="s">
        <v>2194</v>
      </c>
      <c r="L1320">
        <v>0</v>
      </c>
      <c r="M1320">
        <v>1.6999999999999999E-3</v>
      </c>
      <c r="N1320">
        <v>0</v>
      </c>
      <c r="O1320">
        <v>0</v>
      </c>
    </row>
    <row r="1321" spans="2:15" x14ac:dyDescent="0.25">
      <c r="B1321" t="s">
        <v>2139</v>
      </c>
      <c r="C1321" t="s">
        <v>2128</v>
      </c>
      <c r="D1321">
        <v>1.0900000000000001E-4</v>
      </c>
      <c r="E1321">
        <v>1.0901000000000001E-3</v>
      </c>
      <c r="F1321">
        <v>1.0000000000000001E-7</v>
      </c>
      <c r="G1321" t="s">
        <v>2194</v>
      </c>
      <c r="H1321" t="s">
        <v>2194</v>
      </c>
      <c r="L1321">
        <v>0</v>
      </c>
      <c r="M1321">
        <v>1.6999999999999999E-3</v>
      </c>
      <c r="N1321">
        <v>0</v>
      </c>
      <c r="O1321">
        <v>0</v>
      </c>
    </row>
    <row r="1322" spans="2:15" x14ac:dyDescent="0.25">
      <c r="B1322" t="s">
        <v>2140</v>
      </c>
      <c r="C1322" t="s">
        <v>2128</v>
      </c>
      <c r="D1322">
        <v>1.0900000000000001E-4</v>
      </c>
      <c r="E1322">
        <v>1.0901000000000001E-3</v>
      </c>
      <c r="F1322">
        <v>9.9999999999999995E-7</v>
      </c>
      <c r="G1322" t="s">
        <v>2194</v>
      </c>
      <c r="H1322" t="s">
        <v>2194</v>
      </c>
      <c r="L1322">
        <v>0</v>
      </c>
      <c r="M1322">
        <v>5.5645E-3</v>
      </c>
      <c r="N1322">
        <v>0</v>
      </c>
      <c r="O1322">
        <v>0</v>
      </c>
    </row>
    <row r="1323" spans="2:15" x14ac:dyDescent="0.25">
      <c r="B1323" t="s">
        <v>2141</v>
      </c>
      <c r="C1323" t="s">
        <v>2128</v>
      </c>
      <c r="D1323">
        <v>1.0900000000000001E-4</v>
      </c>
      <c r="E1323">
        <v>1.0901000000000001E-3</v>
      </c>
      <c r="F1323">
        <v>1.0000000000000001E-5</v>
      </c>
      <c r="G1323" t="s">
        <v>2194</v>
      </c>
      <c r="H1323" t="s">
        <v>2194</v>
      </c>
      <c r="L1323">
        <v>0</v>
      </c>
      <c r="M1323">
        <v>5.3284999999999999E-2</v>
      </c>
      <c r="N1323">
        <v>0</v>
      </c>
      <c r="O1323">
        <v>0</v>
      </c>
    </row>
    <row r="1324" spans="2:15" x14ac:dyDescent="0.25">
      <c r="B1324" t="s">
        <v>2142</v>
      </c>
      <c r="C1324" t="s">
        <v>2128</v>
      </c>
      <c r="D1324">
        <v>1.0900000000000001E-4</v>
      </c>
      <c r="E1324">
        <v>1.0901000000000001E-3</v>
      </c>
      <c r="F1324">
        <v>1E-4</v>
      </c>
      <c r="G1324" t="s">
        <v>2194</v>
      </c>
      <c r="H1324" t="s">
        <v>2194</v>
      </c>
      <c r="L1324">
        <v>0</v>
      </c>
      <c r="M1324">
        <v>0.53259999999999996</v>
      </c>
      <c r="N1324">
        <v>0</v>
      </c>
      <c r="O1324">
        <v>0</v>
      </c>
    </row>
    <row r="1325" spans="2:15" x14ac:dyDescent="0.25">
      <c r="B1325" t="s">
        <v>2143</v>
      </c>
      <c r="C1325" t="s">
        <v>2128</v>
      </c>
      <c r="D1325">
        <v>1.09E-3</v>
      </c>
      <c r="E1325">
        <v>1.0900100000000001E-2</v>
      </c>
      <c r="F1325">
        <v>1.0000000000000001E-7</v>
      </c>
      <c r="G1325" t="s">
        <v>2194</v>
      </c>
      <c r="H1325" t="s">
        <v>2194</v>
      </c>
      <c r="L1325">
        <v>0</v>
      </c>
      <c r="M1325">
        <v>1.2999999999999999E-3</v>
      </c>
      <c r="N1325">
        <v>0</v>
      </c>
      <c r="O1325">
        <v>0</v>
      </c>
    </row>
    <row r="1326" spans="2:15" x14ac:dyDescent="0.25">
      <c r="B1326" t="s">
        <v>2144</v>
      </c>
      <c r="C1326" t="s">
        <v>2128</v>
      </c>
      <c r="D1326">
        <v>1.09E-3</v>
      </c>
      <c r="E1326">
        <v>1.0900100000000001E-2</v>
      </c>
      <c r="F1326">
        <v>9.9999999999999995E-7</v>
      </c>
      <c r="G1326" t="s">
        <v>2194</v>
      </c>
      <c r="H1326" t="s">
        <v>2194</v>
      </c>
      <c r="L1326">
        <v>0</v>
      </c>
      <c r="M1326">
        <v>1.3483E-3</v>
      </c>
      <c r="N1326">
        <v>0</v>
      </c>
      <c r="O1326">
        <v>0</v>
      </c>
    </row>
    <row r="1327" spans="2:15" x14ac:dyDescent="0.25">
      <c r="B1327" t="s">
        <v>2145</v>
      </c>
      <c r="C1327" t="s">
        <v>2128</v>
      </c>
      <c r="D1327">
        <v>1.09E-3</v>
      </c>
      <c r="E1327">
        <v>1.0900100000000001E-2</v>
      </c>
      <c r="F1327">
        <v>1.0000000000000001E-5</v>
      </c>
      <c r="G1327" t="s">
        <v>2194</v>
      </c>
      <c r="H1327" t="s">
        <v>2194</v>
      </c>
      <c r="L1327">
        <v>0</v>
      </c>
      <c r="M1327">
        <v>5.4702000000000006E-3</v>
      </c>
      <c r="N1327">
        <v>0</v>
      </c>
      <c r="O1327">
        <v>0</v>
      </c>
    </row>
    <row r="1328" spans="2:15" x14ac:dyDescent="0.25">
      <c r="B1328" t="s">
        <v>2146</v>
      </c>
      <c r="C1328" t="s">
        <v>2128</v>
      </c>
      <c r="D1328">
        <v>1.09E-3</v>
      </c>
      <c r="E1328">
        <v>1.0900100000000001E-2</v>
      </c>
      <c r="F1328">
        <v>1E-4</v>
      </c>
      <c r="G1328" t="s">
        <v>2194</v>
      </c>
      <c r="H1328" t="s">
        <v>2194</v>
      </c>
      <c r="L1328">
        <v>0</v>
      </c>
      <c r="M1328">
        <v>5.3275000000000003E-2</v>
      </c>
      <c r="N1328">
        <v>0</v>
      </c>
      <c r="O1328">
        <v>0</v>
      </c>
    </row>
    <row r="1329" spans="2:15" x14ac:dyDescent="0.25">
      <c r="B1329" t="s">
        <v>2147</v>
      </c>
      <c r="C1329" t="s">
        <v>2128</v>
      </c>
      <c r="D1329">
        <v>1.09E-3</v>
      </c>
      <c r="E1329">
        <v>1.0900100000000001E-2</v>
      </c>
      <c r="F1329">
        <v>1E-3</v>
      </c>
      <c r="G1329" t="s">
        <v>2194</v>
      </c>
      <c r="H1329" t="s">
        <v>2194</v>
      </c>
      <c r="L1329">
        <v>0</v>
      </c>
      <c r="M1329">
        <v>0.53259999999999996</v>
      </c>
      <c r="N1329">
        <v>0</v>
      </c>
      <c r="O1329">
        <v>0</v>
      </c>
    </row>
    <row r="1330" spans="2:15" x14ac:dyDescent="0.25">
      <c r="B1330" t="s">
        <v>2148</v>
      </c>
      <c r="C1330" t="s">
        <v>2128</v>
      </c>
      <c r="D1330">
        <v>1.09E-2</v>
      </c>
      <c r="E1330">
        <v>0.1090001</v>
      </c>
      <c r="F1330">
        <v>9.9999999999999995E-7</v>
      </c>
      <c r="G1330" t="s">
        <v>2194</v>
      </c>
      <c r="H1330" t="s">
        <v>2194</v>
      </c>
      <c r="L1330">
        <v>0</v>
      </c>
      <c r="M1330">
        <v>7.7999999999999999E-4</v>
      </c>
      <c r="N1330">
        <v>0</v>
      </c>
      <c r="O1330">
        <v>0</v>
      </c>
    </row>
    <row r="1331" spans="2:15" x14ac:dyDescent="0.25">
      <c r="B1331" t="s">
        <v>2149</v>
      </c>
      <c r="C1331" t="s">
        <v>2128</v>
      </c>
      <c r="D1331">
        <v>1.09E-2</v>
      </c>
      <c r="E1331">
        <v>0.1090001</v>
      </c>
      <c r="F1331">
        <v>1.0000000000000001E-5</v>
      </c>
      <c r="G1331" t="s">
        <v>2194</v>
      </c>
      <c r="H1331" t="s">
        <v>2194</v>
      </c>
      <c r="L1331">
        <v>0</v>
      </c>
      <c r="M1331">
        <v>9.4316000000000007E-4</v>
      </c>
      <c r="N1331">
        <v>0</v>
      </c>
      <c r="O1331">
        <v>0</v>
      </c>
    </row>
    <row r="1332" spans="2:15" x14ac:dyDescent="0.25">
      <c r="B1332" t="s">
        <v>2150</v>
      </c>
      <c r="C1332" t="s">
        <v>2128</v>
      </c>
      <c r="D1332">
        <v>1.09E-2</v>
      </c>
      <c r="E1332">
        <v>0.1090001</v>
      </c>
      <c r="F1332">
        <v>1E-4</v>
      </c>
      <c r="G1332" t="s">
        <v>2194</v>
      </c>
      <c r="H1332" t="s">
        <v>2194</v>
      </c>
      <c r="L1332">
        <v>0</v>
      </c>
      <c r="M1332">
        <v>5.3847000000000001E-3</v>
      </c>
      <c r="N1332">
        <v>0</v>
      </c>
      <c r="O1332">
        <v>0</v>
      </c>
    </row>
    <row r="1333" spans="2:15" x14ac:dyDescent="0.25">
      <c r="B1333" t="s">
        <v>2151</v>
      </c>
      <c r="C1333" t="s">
        <v>2128</v>
      </c>
      <c r="D1333">
        <v>1.09E-2</v>
      </c>
      <c r="E1333">
        <v>0.1090001</v>
      </c>
      <c r="F1333">
        <v>1E-3</v>
      </c>
      <c r="G1333" t="s">
        <v>2194</v>
      </c>
      <c r="H1333" t="s">
        <v>2194</v>
      </c>
      <c r="L1333">
        <v>0</v>
      </c>
      <c r="M1333">
        <v>5.3267000000000002E-2</v>
      </c>
      <c r="N1333">
        <v>0</v>
      </c>
      <c r="O1333">
        <v>0</v>
      </c>
    </row>
    <row r="1334" spans="2:15" x14ac:dyDescent="0.25">
      <c r="B1334" t="s">
        <v>2152</v>
      </c>
      <c r="C1334" t="s">
        <v>2128</v>
      </c>
      <c r="D1334">
        <v>1.09E-2</v>
      </c>
      <c r="E1334">
        <v>0.1090001</v>
      </c>
      <c r="F1334">
        <v>0.01</v>
      </c>
      <c r="G1334" t="s">
        <v>2194</v>
      </c>
      <c r="H1334" t="s">
        <v>2194</v>
      </c>
      <c r="L1334">
        <v>0</v>
      </c>
      <c r="M1334">
        <v>0.53259999999999996</v>
      </c>
      <c r="N1334">
        <v>0</v>
      </c>
      <c r="O1334">
        <v>0</v>
      </c>
    </row>
    <row r="1335" spans="2:15" x14ac:dyDescent="0.25">
      <c r="B1335" t="s">
        <v>2153</v>
      </c>
      <c r="C1335" t="s">
        <v>2128</v>
      </c>
      <c r="D1335">
        <v>0.109</v>
      </c>
      <c r="E1335">
        <v>1.0901000000000001</v>
      </c>
      <c r="F1335">
        <v>1.0000000000000001E-5</v>
      </c>
      <c r="G1335" t="s">
        <v>2194</v>
      </c>
      <c r="H1335" t="s">
        <v>2194</v>
      </c>
      <c r="L1335">
        <v>0</v>
      </c>
      <c r="M1335">
        <v>7.7999999999999999E-4</v>
      </c>
      <c r="N1335">
        <v>0</v>
      </c>
      <c r="O1335">
        <v>0</v>
      </c>
    </row>
    <row r="1336" spans="2:15" x14ac:dyDescent="0.25">
      <c r="B1336" t="s">
        <v>2154</v>
      </c>
      <c r="C1336" t="s">
        <v>2128</v>
      </c>
      <c r="D1336">
        <v>0.109</v>
      </c>
      <c r="E1336">
        <v>1.0901000000000001</v>
      </c>
      <c r="F1336">
        <v>1E-4</v>
      </c>
      <c r="G1336" t="s">
        <v>2194</v>
      </c>
      <c r="H1336" t="s">
        <v>2194</v>
      </c>
      <c r="L1336">
        <v>0</v>
      </c>
      <c r="M1336">
        <v>9.4283000000000008E-4</v>
      </c>
      <c r="N1336">
        <v>0</v>
      </c>
      <c r="O1336">
        <v>0</v>
      </c>
    </row>
    <row r="1337" spans="2:15" x14ac:dyDescent="0.25">
      <c r="B1337" t="s">
        <v>2155</v>
      </c>
      <c r="C1337" t="s">
        <v>2128</v>
      </c>
      <c r="D1337">
        <v>0.109</v>
      </c>
      <c r="E1337">
        <v>1.0901000000000001</v>
      </c>
      <c r="F1337">
        <v>1E-3</v>
      </c>
      <c r="G1337" t="s">
        <v>2194</v>
      </c>
      <c r="H1337" t="s">
        <v>2194</v>
      </c>
      <c r="L1337">
        <v>0</v>
      </c>
      <c r="M1337">
        <v>5.3846000000000007E-3</v>
      </c>
      <c r="N1337">
        <v>0</v>
      </c>
      <c r="O1337">
        <v>0</v>
      </c>
    </row>
    <row r="1338" spans="2:15" x14ac:dyDescent="0.25">
      <c r="B1338" t="s">
        <v>2156</v>
      </c>
      <c r="C1338" t="s">
        <v>2128</v>
      </c>
      <c r="D1338">
        <v>0.109</v>
      </c>
      <c r="E1338">
        <v>1.0901000000000001</v>
      </c>
      <c r="F1338">
        <v>0.01</v>
      </c>
      <c r="G1338" t="s">
        <v>2194</v>
      </c>
      <c r="H1338" t="s">
        <v>2194</v>
      </c>
      <c r="L1338">
        <v>0</v>
      </c>
      <c r="M1338">
        <v>5.3267000000000002E-2</v>
      </c>
      <c r="N1338">
        <v>0</v>
      </c>
      <c r="O1338">
        <v>0</v>
      </c>
    </row>
    <row r="1339" spans="2:15" x14ac:dyDescent="0.25">
      <c r="B1339" t="s">
        <v>2157</v>
      </c>
      <c r="C1339" t="s">
        <v>2128</v>
      </c>
      <c r="D1339">
        <v>0.109</v>
      </c>
      <c r="E1339">
        <v>1.0901000000000001</v>
      </c>
      <c r="F1339">
        <v>0.1</v>
      </c>
      <c r="G1339" t="s">
        <v>2194</v>
      </c>
      <c r="H1339" t="s">
        <v>2194</v>
      </c>
      <c r="L1339">
        <v>0</v>
      </c>
      <c r="M1339">
        <v>0.53259999999999996</v>
      </c>
      <c r="N1339">
        <v>0</v>
      </c>
      <c r="O1339">
        <v>0</v>
      </c>
    </row>
    <row r="1340" spans="2:15" x14ac:dyDescent="0.25">
      <c r="B1340" t="s">
        <v>2158</v>
      </c>
      <c r="C1340" t="s">
        <v>2128</v>
      </c>
      <c r="D1340">
        <v>1.0900000000000001</v>
      </c>
      <c r="E1340">
        <v>10.9001</v>
      </c>
      <c r="F1340">
        <v>1E-4</v>
      </c>
      <c r="G1340" t="s">
        <v>2194</v>
      </c>
      <c r="H1340" t="s">
        <v>2194</v>
      </c>
      <c r="L1340">
        <v>0</v>
      </c>
      <c r="M1340">
        <v>1.2999999999999999E-3</v>
      </c>
      <c r="N1340">
        <v>0</v>
      </c>
      <c r="O1340">
        <v>0</v>
      </c>
    </row>
    <row r="1341" spans="2:15" x14ac:dyDescent="0.25">
      <c r="B1341" t="s">
        <v>2159</v>
      </c>
      <c r="C1341" t="s">
        <v>2128</v>
      </c>
      <c r="D1341">
        <v>1.0900000000000001</v>
      </c>
      <c r="E1341">
        <v>10.9001</v>
      </c>
      <c r="F1341">
        <v>1E-3</v>
      </c>
      <c r="G1341" t="s">
        <v>2194</v>
      </c>
      <c r="H1341" t="s">
        <v>2194</v>
      </c>
      <c r="L1341">
        <v>0</v>
      </c>
      <c r="M1341">
        <v>1.3347000000000001E-3</v>
      </c>
      <c r="N1341">
        <v>0</v>
      </c>
      <c r="O1341">
        <v>0</v>
      </c>
    </row>
    <row r="1342" spans="2:15" x14ac:dyDescent="0.25">
      <c r="B1342" t="s">
        <v>2160</v>
      </c>
      <c r="C1342" t="s">
        <v>2128</v>
      </c>
      <c r="D1342">
        <v>1.0900000000000001</v>
      </c>
      <c r="E1342">
        <v>10.9001</v>
      </c>
      <c r="F1342">
        <v>0.01</v>
      </c>
      <c r="G1342" t="s">
        <v>2194</v>
      </c>
      <c r="H1342" t="s">
        <v>2194</v>
      </c>
      <c r="L1342">
        <v>0</v>
      </c>
      <c r="M1342">
        <v>5.4669000000000002E-3</v>
      </c>
      <c r="N1342">
        <v>0</v>
      </c>
      <c r="O1342">
        <v>0</v>
      </c>
    </row>
    <row r="1343" spans="2:15" x14ac:dyDescent="0.25">
      <c r="B1343" t="s">
        <v>2161</v>
      </c>
      <c r="C1343" t="s">
        <v>2128</v>
      </c>
      <c r="D1343">
        <v>1.0900000000000001</v>
      </c>
      <c r="E1343">
        <v>10.9001</v>
      </c>
      <c r="F1343">
        <v>0.1</v>
      </c>
      <c r="G1343" t="s">
        <v>2194</v>
      </c>
      <c r="H1343" t="s">
        <v>2194</v>
      </c>
      <c r="L1343">
        <v>0</v>
      </c>
      <c r="M1343">
        <v>5.3275000000000003E-2</v>
      </c>
      <c r="N1343">
        <v>0</v>
      </c>
      <c r="O1343">
        <v>0</v>
      </c>
    </row>
    <row r="1344" spans="2:15" x14ac:dyDescent="0.25">
      <c r="B1344" t="s">
        <v>2162</v>
      </c>
      <c r="C1344" t="s">
        <v>2128</v>
      </c>
      <c r="D1344">
        <v>1.0900000000000001</v>
      </c>
      <c r="E1344">
        <v>10.9001</v>
      </c>
      <c r="F1344">
        <v>1</v>
      </c>
      <c r="G1344" t="s">
        <v>2194</v>
      </c>
      <c r="H1344" t="s">
        <v>2194</v>
      </c>
      <c r="L1344">
        <v>0</v>
      </c>
      <c r="M1344">
        <v>0.53259999999999996</v>
      </c>
      <c r="N1344">
        <v>0</v>
      </c>
      <c r="O1344">
        <v>0</v>
      </c>
    </row>
    <row r="1345" spans="2:15" x14ac:dyDescent="0.25">
      <c r="B1345" t="s">
        <v>2163</v>
      </c>
      <c r="C1345" t="s">
        <v>2128</v>
      </c>
      <c r="D1345">
        <v>10.9</v>
      </c>
      <c r="E1345">
        <v>109.0001</v>
      </c>
      <c r="F1345">
        <v>1E-3</v>
      </c>
      <c r="G1345" t="s">
        <v>2194</v>
      </c>
      <c r="H1345" t="s">
        <v>2194</v>
      </c>
      <c r="L1345">
        <v>0</v>
      </c>
      <c r="M1345">
        <v>8.8000000000000003E-4</v>
      </c>
      <c r="N1345">
        <v>0</v>
      </c>
      <c r="O1345">
        <v>0</v>
      </c>
    </row>
    <row r="1346" spans="2:15" x14ac:dyDescent="0.25">
      <c r="B1346" t="s">
        <v>2164</v>
      </c>
      <c r="C1346" t="s">
        <v>2128</v>
      </c>
      <c r="D1346">
        <v>10.9</v>
      </c>
      <c r="E1346">
        <v>109.0001</v>
      </c>
      <c r="F1346">
        <v>0.01</v>
      </c>
      <c r="G1346" t="s">
        <v>2194</v>
      </c>
      <c r="H1346" t="s">
        <v>2194</v>
      </c>
      <c r="L1346">
        <v>0</v>
      </c>
      <c r="M1346">
        <v>1.0256E-3</v>
      </c>
      <c r="N1346">
        <v>0</v>
      </c>
      <c r="O1346">
        <v>0</v>
      </c>
    </row>
    <row r="1347" spans="2:15" x14ac:dyDescent="0.25">
      <c r="B1347" t="s">
        <v>2165</v>
      </c>
      <c r="C1347" t="s">
        <v>2128</v>
      </c>
      <c r="D1347">
        <v>10.9</v>
      </c>
      <c r="E1347">
        <v>109.0001</v>
      </c>
      <c r="F1347">
        <v>0.1</v>
      </c>
      <c r="G1347" t="s">
        <v>2194</v>
      </c>
      <c r="H1347" t="s">
        <v>2194</v>
      </c>
      <c r="L1347">
        <v>0</v>
      </c>
      <c r="M1347">
        <v>5.3997000000000003E-3</v>
      </c>
      <c r="N1347">
        <v>0</v>
      </c>
      <c r="O1347">
        <v>0</v>
      </c>
    </row>
    <row r="1348" spans="2:15" x14ac:dyDescent="0.25">
      <c r="B1348" t="s">
        <v>2166</v>
      </c>
      <c r="C1348" t="s">
        <v>2128</v>
      </c>
      <c r="D1348">
        <v>10.9</v>
      </c>
      <c r="E1348">
        <v>109.0001</v>
      </c>
      <c r="F1348">
        <v>1</v>
      </c>
      <c r="G1348" t="s">
        <v>2194</v>
      </c>
      <c r="H1348" t="s">
        <v>2194</v>
      </c>
      <c r="L1348">
        <v>0</v>
      </c>
      <c r="M1348">
        <v>5.3268000000000003E-2</v>
      </c>
      <c r="N1348">
        <v>0</v>
      </c>
      <c r="O1348">
        <v>0</v>
      </c>
    </row>
    <row r="1349" spans="2:15" x14ac:dyDescent="0.25">
      <c r="B1349" t="s">
        <v>2167</v>
      </c>
      <c r="C1349" t="s">
        <v>2128</v>
      </c>
      <c r="D1349">
        <v>10.9</v>
      </c>
      <c r="E1349">
        <v>109.0001</v>
      </c>
      <c r="F1349">
        <v>10</v>
      </c>
      <c r="G1349" t="s">
        <v>2194</v>
      </c>
      <c r="H1349" t="s">
        <v>2194</v>
      </c>
      <c r="L1349">
        <v>0</v>
      </c>
      <c r="M1349">
        <v>0.53259999999999996</v>
      </c>
      <c r="N1349">
        <v>0</v>
      </c>
      <c r="O1349">
        <v>0</v>
      </c>
    </row>
    <row r="1350" spans="2:15" x14ac:dyDescent="0.25">
      <c r="B1350" t="s">
        <v>2168</v>
      </c>
      <c r="C1350" t="s">
        <v>2128</v>
      </c>
      <c r="D1350">
        <v>109</v>
      </c>
      <c r="E1350">
        <v>363.00009999999997</v>
      </c>
      <c r="F1350">
        <v>0.01</v>
      </c>
      <c r="G1350" t="s">
        <v>2194</v>
      </c>
      <c r="H1350" t="s">
        <v>2194</v>
      </c>
      <c r="L1350">
        <v>0</v>
      </c>
      <c r="M1350">
        <v>1.1999999999999999E-3</v>
      </c>
      <c r="N1350">
        <v>0</v>
      </c>
      <c r="O1350">
        <v>0</v>
      </c>
    </row>
    <row r="1351" spans="2:15" x14ac:dyDescent="0.25">
      <c r="B1351" t="s">
        <v>2169</v>
      </c>
      <c r="C1351" t="s">
        <v>2128</v>
      </c>
      <c r="D1351">
        <v>109</v>
      </c>
      <c r="E1351">
        <v>363.00009999999997</v>
      </c>
      <c r="F1351">
        <v>0.1</v>
      </c>
      <c r="G1351" t="s">
        <v>2194</v>
      </c>
      <c r="H1351" t="s">
        <v>2194</v>
      </c>
      <c r="L1351">
        <v>0</v>
      </c>
      <c r="M1351">
        <v>1.2284000000000002E-3</v>
      </c>
      <c r="N1351">
        <v>0</v>
      </c>
      <c r="O1351">
        <v>0</v>
      </c>
    </row>
    <row r="1352" spans="2:15" x14ac:dyDescent="0.25">
      <c r="B1352" t="s">
        <v>2170</v>
      </c>
      <c r="C1352" t="s">
        <v>2128</v>
      </c>
      <c r="D1352">
        <v>109</v>
      </c>
      <c r="E1352">
        <v>363.00009999999997</v>
      </c>
      <c r="F1352">
        <v>1</v>
      </c>
      <c r="G1352" t="s">
        <v>2194</v>
      </c>
      <c r="H1352" t="s">
        <v>2194</v>
      </c>
      <c r="L1352">
        <v>0</v>
      </c>
      <c r="M1352">
        <v>5.4419000000000004E-3</v>
      </c>
      <c r="N1352">
        <v>0</v>
      </c>
      <c r="O1352">
        <v>0</v>
      </c>
    </row>
    <row r="1353" spans="2:15" x14ac:dyDescent="0.25">
      <c r="B1353" t="s">
        <v>2171</v>
      </c>
      <c r="C1353" t="s">
        <v>2128</v>
      </c>
      <c r="D1353">
        <v>109</v>
      </c>
      <c r="E1353">
        <v>363.00009999999997</v>
      </c>
      <c r="F1353">
        <v>10</v>
      </c>
      <c r="G1353" t="s">
        <v>2194</v>
      </c>
      <c r="H1353" t="s">
        <v>2194</v>
      </c>
      <c r="L1353">
        <v>0</v>
      </c>
      <c r="M1353">
        <v>5.3273000000000001E-2</v>
      </c>
      <c r="N1353">
        <v>0</v>
      </c>
      <c r="O1353">
        <v>0</v>
      </c>
    </row>
    <row r="1354" spans="2:15" x14ac:dyDescent="0.25">
      <c r="B1354" t="s">
        <v>2172</v>
      </c>
      <c r="C1354" t="s">
        <v>2128</v>
      </c>
      <c r="D1354">
        <v>363</v>
      </c>
      <c r="E1354">
        <v>990.00009999999997</v>
      </c>
      <c r="F1354">
        <v>0.01</v>
      </c>
      <c r="G1354" t="s">
        <v>2194</v>
      </c>
      <c r="H1354" t="s">
        <v>2194</v>
      </c>
      <c r="L1354">
        <v>0</v>
      </c>
      <c r="M1354">
        <v>1E-3</v>
      </c>
      <c r="N1354">
        <v>0</v>
      </c>
      <c r="O1354">
        <v>0</v>
      </c>
    </row>
    <row r="1355" spans="2:15" x14ac:dyDescent="0.25">
      <c r="B1355" t="s">
        <v>2173</v>
      </c>
      <c r="C1355" t="s">
        <v>2128</v>
      </c>
      <c r="D1355">
        <v>363</v>
      </c>
      <c r="E1355">
        <v>990.00009999999997</v>
      </c>
      <c r="F1355">
        <v>0.1</v>
      </c>
      <c r="G1355" t="s">
        <v>2194</v>
      </c>
      <c r="H1355" t="s">
        <v>2194</v>
      </c>
      <c r="L1355">
        <v>0</v>
      </c>
      <c r="M1355">
        <v>1.0070000000000001E-3</v>
      </c>
      <c r="N1355">
        <v>0</v>
      </c>
      <c r="O1355">
        <v>0</v>
      </c>
    </row>
    <row r="1356" spans="2:15" x14ac:dyDescent="0.25">
      <c r="B1356" t="s">
        <v>2174</v>
      </c>
      <c r="C1356" t="s">
        <v>2128</v>
      </c>
      <c r="D1356">
        <v>363</v>
      </c>
      <c r="E1356">
        <v>990.00009999999997</v>
      </c>
      <c r="F1356">
        <v>1</v>
      </c>
      <c r="G1356" t="s">
        <v>2194</v>
      </c>
      <c r="H1356" t="s">
        <v>2194</v>
      </c>
      <c r="L1356">
        <v>0</v>
      </c>
      <c r="M1356">
        <v>1.8832E-3</v>
      </c>
      <c r="N1356">
        <v>0</v>
      </c>
      <c r="O1356">
        <v>0</v>
      </c>
    </row>
    <row r="1357" spans="2:15" x14ac:dyDescent="0.25">
      <c r="B1357" t="s">
        <v>2175</v>
      </c>
      <c r="C1357" t="s">
        <v>2128</v>
      </c>
      <c r="D1357">
        <v>363</v>
      </c>
      <c r="E1357">
        <v>990.00009999999997</v>
      </c>
      <c r="F1357">
        <v>10</v>
      </c>
      <c r="G1357" t="s">
        <v>2194</v>
      </c>
      <c r="H1357" t="s">
        <v>2194</v>
      </c>
      <c r="L1357">
        <v>0</v>
      </c>
      <c r="M1357">
        <v>1.601E-2</v>
      </c>
      <c r="N1357">
        <v>0</v>
      </c>
      <c r="O1357">
        <v>0</v>
      </c>
    </row>
    <row r="1358" spans="2:15" x14ac:dyDescent="0.25">
      <c r="B1358" t="s">
        <v>2176</v>
      </c>
      <c r="C1358" t="s">
        <v>2128</v>
      </c>
      <c r="D1358">
        <v>363</v>
      </c>
      <c r="E1358">
        <v>990.00009999999997</v>
      </c>
      <c r="F1358">
        <v>100</v>
      </c>
      <c r="G1358" t="s">
        <v>2194</v>
      </c>
      <c r="H1358" t="s">
        <v>2194</v>
      </c>
      <c r="L1358">
        <v>0</v>
      </c>
      <c r="M1358">
        <v>0.15979000000000002</v>
      </c>
      <c r="N1358">
        <v>0</v>
      </c>
      <c r="O1358">
        <v>0</v>
      </c>
    </row>
    <row r="1359" spans="2:15" x14ac:dyDescent="0.25">
      <c r="B1359" t="s">
        <v>2177</v>
      </c>
      <c r="C1359" t="s">
        <v>2128</v>
      </c>
      <c r="D1359">
        <v>990</v>
      </c>
      <c r="E1359">
        <v>3630.1</v>
      </c>
      <c r="F1359">
        <v>0.1</v>
      </c>
      <c r="G1359" t="s">
        <v>2194</v>
      </c>
      <c r="H1359" t="s">
        <v>2194</v>
      </c>
      <c r="L1359">
        <v>0</v>
      </c>
      <c r="M1359">
        <v>2.0999999999999999E-3</v>
      </c>
      <c r="N1359">
        <v>0</v>
      </c>
      <c r="O1359">
        <v>0</v>
      </c>
    </row>
    <row r="1360" spans="2:15" x14ac:dyDescent="0.25">
      <c r="B1360" t="s">
        <v>2178</v>
      </c>
      <c r="C1360" t="s">
        <v>2128</v>
      </c>
      <c r="D1360">
        <v>990</v>
      </c>
      <c r="E1360">
        <v>3630.1</v>
      </c>
      <c r="F1360">
        <v>1</v>
      </c>
      <c r="G1360" t="s">
        <v>2194</v>
      </c>
      <c r="H1360" t="s">
        <v>2194</v>
      </c>
      <c r="L1360">
        <v>0</v>
      </c>
      <c r="M1360">
        <v>2.0999999999999999E-3</v>
      </c>
      <c r="N1360">
        <v>0</v>
      </c>
      <c r="O1360">
        <v>0</v>
      </c>
    </row>
    <row r="1361" spans="2:15" x14ac:dyDescent="0.25">
      <c r="B1361" t="s">
        <v>2179</v>
      </c>
      <c r="C1361" t="s">
        <v>2128</v>
      </c>
      <c r="D1361">
        <v>990</v>
      </c>
      <c r="E1361">
        <v>3630.1</v>
      </c>
      <c r="F1361">
        <v>10</v>
      </c>
      <c r="G1361" t="s">
        <v>2194</v>
      </c>
      <c r="H1361" t="s">
        <v>2194</v>
      </c>
      <c r="L1361">
        <v>0</v>
      </c>
      <c r="M1361">
        <v>6.1979000000000001E-3</v>
      </c>
      <c r="N1361">
        <v>0</v>
      </c>
      <c r="O1361">
        <v>0</v>
      </c>
    </row>
    <row r="1362" spans="2:15" x14ac:dyDescent="0.25">
      <c r="B1362" t="s">
        <v>2180</v>
      </c>
      <c r="C1362" t="s">
        <v>2128</v>
      </c>
      <c r="D1362">
        <v>990</v>
      </c>
      <c r="E1362">
        <v>3630.1</v>
      </c>
      <c r="F1362">
        <v>100</v>
      </c>
      <c r="G1362" t="s">
        <v>2194</v>
      </c>
      <c r="H1362" t="s">
        <v>2194</v>
      </c>
      <c r="L1362">
        <v>0</v>
      </c>
      <c r="M1362">
        <v>5.8622E-2</v>
      </c>
      <c r="N1362">
        <v>0</v>
      </c>
      <c r="O1362">
        <v>0</v>
      </c>
    </row>
    <row r="1363" spans="2:15" x14ac:dyDescent="0.25">
      <c r="B1363" t="s">
        <v>2181</v>
      </c>
      <c r="C1363" t="s">
        <v>2128</v>
      </c>
      <c r="D1363">
        <v>990</v>
      </c>
      <c r="E1363">
        <v>3630.1</v>
      </c>
      <c r="F1363">
        <v>1000</v>
      </c>
      <c r="G1363" t="s">
        <v>2194</v>
      </c>
      <c r="H1363" t="s">
        <v>2194</v>
      </c>
      <c r="L1363">
        <v>0</v>
      </c>
      <c r="M1363">
        <v>0.58585999999999994</v>
      </c>
      <c r="N1363">
        <v>0</v>
      </c>
      <c r="O1363">
        <v>0</v>
      </c>
    </row>
    <row r="1364" spans="2:15" x14ac:dyDescent="0.25">
      <c r="B1364" t="s">
        <v>2182</v>
      </c>
      <c r="C1364" t="s">
        <v>2128</v>
      </c>
      <c r="D1364">
        <v>3630</v>
      </c>
      <c r="E1364">
        <v>11200.099999999999</v>
      </c>
      <c r="F1364">
        <v>0.1</v>
      </c>
      <c r="G1364" t="s">
        <v>2194</v>
      </c>
      <c r="H1364" t="s">
        <v>2194</v>
      </c>
      <c r="L1364">
        <v>0</v>
      </c>
      <c r="M1364">
        <v>1.6000000000000001E-3</v>
      </c>
      <c r="N1364">
        <v>0</v>
      </c>
      <c r="O1364">
        <v>0</v>
      </c>
    </row>
    <row r="1365" spans="2:15" x14ac:dyDescent="0.25">
      <c r="B1365" t="s">
        <v>2183</v>
      </c>
      <c r="C1365" t="s">
        <v>2128</v>
      </c>
      <c r="D1365">
        <v>3630</v>
      </c>
      <c r="E1365">
        <v>11200.099999999999</v>
      </c>
      <c r="F1365">
        <v>1</v>
      </c>
      <c r="G1365" t="s">
        <v>2194</v>
      </c>
      <c r="H1365" t="s">
        <v>2194</v>
      </c>
      <c r="L1365">
        <v>0</v>
      </c>
      <c r="M1365">
        <v>1.6000000000000001E-3</v>
      </c>
      <c r="N1365">
        <v>0</v>
      </c>
      <c r="O1365">
        <v>0</v>
      </c>
    </row>
    <row r="1366" spans="2:15" x14ac:dyDescent="0.25">
      <c r="B1366" t="s">
        <v>2184</v>
      </c>
      <c r="C1366" t="s">
        <v>2128</v>
      </c>
      <c r="D1366">
        <v>3630</v>
      </c>
      <c r="E1366">
        <v>11200.099999999999</v>
      </c>
      <c r="F1366">
        <v>10</v>
      </c>
      <c r="G1366" t="s">
        <v>2194</v>
      </c>
      <c r="H1366" t="s">
        <v>2194</v>
      </c>
      <c r="L1366">
        <v>0</v>
      </c>
      <c r="M1366">
        <v>2.2011999999999999E-3</v>
      </c>
      <c r="N1366">
        <v>0</v>
      </c>
      <c r="O1366">
        <v>0</v>
      </c>
    </row>
    <row r="1367" spans="2:15" x14ac:dyDescent="0.25">
      <c r="B1367" t="s">
        <v>2185</v>
      </c>
      <c r="C1367" t="s">
        <v>2128</v>
      </c>
      <c r="D1367">
        <v>3630</v>
      </c>
      <c r="E1367">
        <v>11200.099999999999</v>
      </c>
      <c r="F1367">
        <v>100</v>
      </c>
      <c r="G1367" t="s">
        <v>2194</v>
      </c>
      <c r="H1367" t="s">
        <v>2194</v>
      </c>
      <c r="L1367">
        <v>0</v>
      </c>
      <c r="M1367">
        <v>1.6050999999999999E-2</v>
      </c>
      <c r="N1367">
        <v>0</v>
      </c>
      <c r="O1367">
        <v>0</v>
      </c>
    </row>
    <row r="1368" spans="2:15" x14ac:dyDescent="0.25">
      <c r="B1368" t="s">
        <v>2186</v>
      </c>
      <c r="C1368" t="s">
        <v>2128</v>
      </c>
      <c r="D1368">
        <v>3630</v>
      </c>
      <c r="E1368">
        <v>11200.099999999999</v>
      </c>
      <c r="F1368">
        <v>1000</v>
      </c>
      <c r="G1368" t="s">
        <v>2194</v>
      </c>
      <c r="H1368" t="s">
        <v>2194</v>
      </c>
      <c r="L1368">
        <v>0</v>
      </c>
      <c r="M1368">
        <v>0.15979000000000002</v>
      </c>
      <c r="N1368">
        <v>0</v>
      </c>
      <c r="O1368">
        <v>0</v>
      </c>
    </row>
    <row r="1369" spans="2:15" x14ac:dyDescent="0.25">
      <c r="B1369" t="s">
        <v>2187</v>
      </c>
      <c r="C1369" t="s">
        <v>2128</v>
      </c>
      <c r="D1369">
        <v>11200</v>
      </c>
      <c r="E1369">
        <v>20900</v>
      </c>
      <c r="F1369">
        <v>0.1</v>
      </c>
      <c r="G1369" t="s">
        <v>2194</v>
      </c>
      <c r="H1369" t="s">
        <v>2194</v>
      </c>
      <c r="L1369">
        <v>0</v>
      </c>
      <c r="M1369">
        <v>0.15979000000000002</v>
      </c>
      <c r="N1369">
        <v>0</v>
      </c>
      <c r="O1369">
        <v>0</v>
      </c>
    </row>
    <row r="1370" spans="2:15" x14ac:dyDescent="0.25">
      <c r="B1370" t="s">
        <v>2188</v>
      </c>
      <c r="C1370" t="s">
        <v>2128</v>
      </c>
      <c r="D1370">
        <v>11200</v>
      </c>
      <c r="E1370">
        <v>20900</v>
      </c>
      <c r="F1370">
        <v>1</v>
      </c>
      <c r="G1370" t="s">
        <v>2194</v>
      </c>
      <c r="H1370" t="s">
        <v>2194</v>
      </c>
      <c r="L1370">
        <v>0</v>
      </c>
      <c r="M1370">
        <v>2.0999999999999999E-3</v>
      </c>
      <c r="N1370">
        <v>0</v>
      </c>
      <c r="O1370">
        <v>0</v>
      </c>
    </row>
    <row r="1371" spans="2:15" x14ac:dyDescent="0.25">
      <c r="B1371" t="s">
        <v>2189</v>
      </c>
      <c r="C1371" t="s">
        <v>2128</v>
      </c>
      <c r="D1371">
        <v>11200</v>
      </c>
      <c r="E1371">
        <v>20900</v>
      </c>
      <c r="F1371">
        <v>10</v>
      </c>
      <c r="G1371" t="s">
        <v>2194</v>
      </c>
      <c r="H1371" t="s">
        <v>2194</v>
      </c>
      <c r="L1371">
        <v>0</v>
      </c>
      <c r="M1371">
        <v>2.0999999999999999E-3</v>
      </c>
      <c r="N1371">
        <v>0</v>
      </c>
      <c r="O1371">
        <v>0</v>
      </c>
    </row>
    <row r="1372" spans="2:15" x14ac:dyDescent="0.25">
      <c r="B1372" t="s">
        <v>2190</v>
      </c>
      <c r="C1372" t="s">
        <v>2128</v>
      </c>
      <c r="D1372">
        <v>11200</v>
      </c>
      <c r="E1372">
        <v>20900</v>
      </c>
      <c r="F1372">
        <v>100</v>
      </c>
      <c r="G1372" t="s">
        <v>2194</v>
      </c>
      <c r="H1372" t="s">
        <v>2194</v>
      </c>
      <c r="L1372">
        <v>0</v>
      </c>
      <c r="M1372">
        <v>5.5466000000000005E-3</v>
      </c>
      <c r="N1372">
        <v>0</v>
      </c>
      <c r="O1372">
        <v>0</v>
      </c>
    </row>
    <row r="1373" spans="2:15" x14ac:dyDescent="0.25">
      <c r="B1373" t="s">
        <v>2191</v>
      </c>
      <c r="C1373" t="s">
        <v>2128</v>
      </c>
      <c r="D1373">
        <v>11200</v>
      </c>
      <c r="E1373">
        <v>20900</v>
      </c>
      <c r="F1373">
        <v>1000</v>
      </c>
      <c r="G1373" t="s">
        <v>2194</v>
      </c>
      <c r="H1373" t="s">
        <v>2194</v>
      </c>
      <c r="L1373">
        <v>0</v>
      </c>
      <c r="M1373">
        <v>5.1733000000000001E-2</v>
      </c>
      <c r="N1373">
        <v>0</v>
      </c>
      <c r="O1373">
        <v>0</v>
      </c>
    </row>
    <row r="1374" spans="2:15" x14ac:dyDescent="0.25">
      <c r="B1374" t="s">
        <v>2401</v>
      </c>
      <c r="C1374" t="s">
        <v>2128</v>
      </c>
      <c r="D1374">
        <v>20900</v>
      </c>
      <c r="E1374">
        <v>20901</v>
      </c>
      <c r="F1374">
        <v>0.1</v>
      </c>
      <c r="G1374" t="s">
        <v>2194</v>
      </c>
      <c r="H1374" t="s">
        <v>2194</v>
      </c>
      <c r="L1374">
        <v>0</v>
      </c>
      <c r="M1374">
        <v>0.15979000000000002</v>
      </c>
      <c r="N1374">
        <v>0</v>
      </c>
      <c r="O1374">
        <v>0</v>
      </c>
    </row>
    <row r="1375" spans="2:15" x14ac:dyDescent="0.25">
      <c r="B1375" t="s">
        <v>2402</v>
      </c>
      <c r="C1375" t="s">
        <v>2128</v>
      </c>
      <c r="D1375">
        <v>20900</v>
      </c>
      <c r="E1375">
        <v>20901</v>
      </c>
      <c r="F1375">
        <v>1</v>
      </c>
      <c r="G1375" t="s">
        <v>2194</v>
      </c>
      <c r="H1375" t="s">
        <v>2194</v>
      </c>
      <c r="L1375">
        <v>0</v>
      </c>
      <c r="M1375">
        <v>2.0999999999999999E-3</v>
      </c>
      <c r="N1375">
        <v>0</v>
      </c>
      <c r="O1375">
        <v>0</v>
      </c>
    </row>
    <row r="1376" spans="2:15" x14ac:dyDescent="0.25">
      <c r="B1376" t="s">
        <v>2403</v>
      </c>
      <c r="C1376" t="s">
        <v>2128</v>
      </c>
      <c r="D1376">
        <v>20900</v>
      </c>
      <c r="E1376">
        <v>20901</v>
      </c>
      <c r="F1376">
        <v>10</v>
      </c>
      <c r="G1376" t="s">
        <v>2194</v>
      </c>
      <c r="H1376" t="s">
        <v>2194</v>
      </c>
      <c r="L1376">
        <v>0</v>
      </c>
      <c r="M1376">
        <v>2.0999999999999999E-3</v>
      </c>
      <c r="N1376">
        <v>0</v>
      </c>
      <c r="O1376">
        <v>0</v>
      </c>
    </row>
    <row r="1377" spans="2:15" x14ac:dyDescent="0.25">
      <c r="B1377" t="s">
        <v>2404</v>
      </c>
      <c r="C1377" t="s">
        <v>2128</v>
      </c>
      <c r="D1377">
        <v>20900</v>
      </c>
      <c r="E1377">
        <v>20901</v>
      </c>
      <c r="F1377">
        <v>100</v>
      </c>
      <c r="G1377" t="s">
        <v>2194</v>
      </c>
      <c r="H1377" t="s">
        <v>2194</v>
      </c>
      <c r="L1377">
        <v>0</v>
      </c>
      <c r="M1377">
        <v>5.5466000000000005E-3</v>
      </c>
      <c r="N1377">
        <v>0</v>
      </c>
      <c r="O1377">
        <v>0</v>
      </c>
    </row>
    <row r="1378" spans="2:15" x14ac:dyDescent="0.25">
      <c r="B1378" t="s">
        <v>2405</v>
      </c>
      <c r="C1378" t="s">
        <v>2128</v>
      </c>
      <c r="D1378">
        <v>20900</v>
      </c>
      <c r="E1378">
        <v>20901</v>
      </c>
      <c r="F1378">
        <v>1000</v>
      </c>
      <c r="G1378" t="s">
        <v>2194</v>
      </c>
      <c r="H1378" t="s">
        <v>2194</v>
      </c>
      <c r="L1378">
        <v>0</v>
      </c>
      <c r="M1378">
        <v>5.1733000000000001E-2</v>
      </c>
      <c r="N1378">
        <v>0</v>
      </c>
      <c r="O1378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957"/>
  <sheetViews>
    <sheetView topLeftCell="A5" workbookViewId="0">
      <selection activeCell="C5" sqref="C5"/>
    </sheetView>
  </sheetViews>
  <sheetFormatPr defaultRowHeight="15" x14ac:dyDescent="0.25"/>
  <cols>
    <col min="2" max="2" width="35.7109375" customWidth="1"/>
    <col min="3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  <col min="17" max="18" width="20.28515625" customWidth="1"/>
  </cols>
  <sheetData>
    <row r="1" spans="1:16" x14ac:dyDescent="0.25">
      <c r="A1" t="s">
        <v>135</v>
      </c>
      <c r="B1" s="115">
        <v>44518</v>
      </c>
      <c r="C1" s="147" t="s">
        <v>117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2411</v>
      </c>
      <c r="C4" t="s">
        <v>13</v>
      </c>
      <c r="D4">
        <v>0</v>
      </c>
      <c r="E4">
        <v>0.1</v>
      </c>
      <c r="F4">
        <v>1E-8</v>
      </c>
      <c r="G4" t="s">
        <v>16</v>
      </c>
      <c r="H4" t="s">
        <v>15</v>
      </c>
      <c r="L4">
        <v>0.62</v>
      </c>
      <c r="M4">
        <v>8</v>
      </c>
      <c r="N4">
        <v>0.60546</v>
      </c>
      <c r="O4">
        <v>8.1092000000000013</v>
      </c>
    </row>
    <row r="5" spans="1:16" x14ac:dyDescent="0.25">
      <c r="B5" t="s">
        <v>150</v>
      </c>
      <c r="C5" t="s">
        <v>13</v>
      </c>
      <c r="D5">
        <v>0</v>
      </c>
      <c r="E5">
        <v>0.1</v>
      </c>
      <c r="F5">
        <v>1.0000000000000001E-7</v>
      </c>
      <c r="G5" t="s">
        <v>16</v>
      </c>
      <c r="H5" t="s">
        <v>15</v>
      </c>
      <c r="L5">
        <v>0.62</v>
      </c>
      <c r="M5">
        <v>8.0237999999999996</v>
      </c>
      <c r="N5">
        <v>0.60819000000000001</v>
      </c>
      <c r="O5">
        <v>8.0937000000000001</v>
      </c>
    </row>
    <row r="6" spans="1:16" x14ac:dyDescent="0.25">
      <c r="B6" t="s">
        <v>152</v>
      </c>
      <c r="C6" t="s">
        <v>13</v>
      </c>
      <c r="D6">
        <v>0</v>
      </c>
      <c r="E6">
        <v>0.1</v>
      </c>
      <c r="F6">
        <v>9.9999999999999995E-7</v>
      </c>
      <c r="G6" t="s">
        <v>16</v>
      </c>
      <c r="H6" t="s">
        <v>15</v>
      </c>
      <c r="L6">
        <v>0.8393799999999999</v>
      </c>
      <c r="M6">
        <v>6.9596</v>
      </c>
      <c r="N6">
        <v>0.83736999999999995</v>
      </c>
      <c r="O6">
        <v>6.9315999999999995</v>
      </c>
    </row>
    <row r="7" spans="1:16" x14ac:dyDescent="0.25">
      <c r="B7" t="s">
        <v>153</v>
      </c>
      <c r="C7" t="s">
        <v>13</v>
      </c>
      <c r="D7">
        <v>0</v>
      </c>
      <c r="E7">
        <v>0.1</v>
      </c>
      <c r="F7">
        <v>1.0000000000000001E-5</v>
      </c>
      <c r="G7" t="s">
        <v>16</v>
      </c>
      <c r="H7" t="s">
        <v>15</v>
      </c>
      <c r="L7">
        <v>5.8320999999999996</v>
      </c>
      <c r="M7">
        <v>1.4327000000000001</v>
      </c>
      <c r="N7">
        <v>5.8309999999999995</v>
      </c>
      <c r="O7">
        <v>1.3947000000000001</v>
      </c>
    </row>
    <row r="8" spans="1:16" x14ac:dyDescent="0.25">
      <c r="B8" t="s">
        <v>154</v>
      </c>
      <c r="C8" t="s">
        <v>13</v>
      </c>
      <c r="D8">
        <v>0</v>
      </c>
      <c r="E8">
        <v>0.1</v>
      </c>
      <c r="F8">
        <v>1E-4</v>
      </c>
      <c r="G8" t="s">
        <v>16</v>
      </c>
      <c r="H8" t="s">
        <v>15</v>
      </c>
      <c r="L8">
        <v>58.003999999999998</v>
      </c>
      <c r="M8">
        <v>0.15762999999999999</v>
      </c>
      <c r="N8">
        <v>58.003</v>
      </c>
      <c r="O8">
        <v>0.14187999999999998</v>
      </c>
    </row>
    <row r="9" spans="1:16" x14ac:dyDescent="0.25">
      <c r="B9" t="s">
        <v>155</v>
      </c>
      <c r="C9" t="s">
        <v>13</v>
      </c>
      <c r="D9">
        <v>0</v>
      </c>
      <c r="E9">
        <v>0.1</v>
      </c>
      <c r="F9">
        <v>1E-3</v>
      </c>
      <c r="G9" t="s">
        <v>16</v>
      </c>
      <c r="H9" t="s">
        <v>15</v>
      </c>
      <c r="L9">
        <v>580</v>
      </c>
      <c r="M9">
        <v>2.0492999999999997E-2</v>
      </c>
      <c r="N9">
        <v>580</v>
      </c>
      <c r="O9">
        <v>1.4191E-2</v>
      </c>
    </row>
    <row r="10" spans="1:16" x14ac:dyDescent="0.25">
      <c r="B10" t="s">
        <v>156</v>
      </c>
      <c r="C10" t="s">
        <v>13</v>
      </c>
      <c r="D10">
        <v>0</v>
      </c>
      <c r="E10">
        <v>0.1</v>
      </c>
      <c r="F10">
        <v>0.01</v>
      </c>
      <c r="G10" t="s">
        <v>16</v>
      </c>
      <c r="H10" t="s">
        <v>14</v>
      </c>
      <c r="L10">
        <v>5.8</v>
      </c>
      <c r="M10">
        <v>3.9400000000000004E-6</v>
      </c>
      <c r="N10">
        <v>5.7999000000000001</v>
      </c>
      <c r="O10">
        <v>1.4190999999999999E-6</v>
      </c>
    </row>
    <row r="11" spans="1:16" x14ac:dyDescent="0.25">
      <c r="B11" t="s">
        <v>1609</v>
      </c>
      <c r="C11" t="s">
        <v>13</v>
      </c>
      <c r="D11">
        <v>0</v>
      </c>
      <c r="E11">
        <v>0.1</v>
      </c>
      <c r="F11">
        <v>0.1</v>
      </c>
      <c r="G11" t="s">
        <v>16</v>
      </c>
      <c r="H11" t="s">
        <v>14</v>
      </c>
      <c r="L11">
        <v>58</v>
      </c>
      <c r="M11">
        <v>1.1503E-6</v>
      </c>
      <c r="N11">
        <v>58</v>
      </c>
      <c r="O11">
        <v>1.4191E-7</v>
      </c>
    </row>
    <row r="12" spans="1:16" x14ac:dyDescent="0.25">
      <c r="B12" t="s">
        <v>1610</v>
      </c>
      <c r="C12" t="s">
        <v>13</v>
      </c>
      <c r="D12">
        <v>0</v>
      </c>
      <c r="E12">
        <v>0.1</v>
      </c>
      <c r="F12">
        <v>1</v>
      </c>
      <c r="G12" t="s">
        <v>16</v>
      </c>
      <c r="H12" t="s">
        <v>14</v>
      </c>
      <c r="L12">
        <v>580</v>
      </c>
      <c r="M12">
        <v>4.1753999999999997E-7</v>
      </c>
      <c r="N12">
        <v>580</v>
      </c>
      <c r="O12">
        <v>1.4191000000000001E-8</v>
      </c>
    </row>
    <row r="13" spans="1:16" x14ac:dyDescent="0.25">
      <c r="B13" t="s">
        <v>2412</v>
      </c>
      <c r="C13" t="s">
        <v>13</v>
      </c>
      <c r="D13">
        <v>0.1</v>
      </c>
      <c r="E13">
        <v>1</v>
      </c>
      <c r="F13">
        <v>1E-8</v>
      </c>
      <c r="G13" t="s">
        <v>16</v>
      </c>
      <c r="H13" t="s">
        <v>15</v>
      </c>
      <c r="L13">
        <v>0.44</v>
      </c>
      <c r="M13">
        <v>6</v>
      </c>
      <c r="N13">
        <v>0.43733</v>
      </c>
      <c r="O13">
        <v>5.9925999999999995</v>
      </c>
    </row>
    <row r="14" spans="1:16" x14ac:dyDescent="0.25">
      <c r="B14" t="s">
        <v>1108</v>
      </c>
      <c r="C14" t="s">
        <v>13</v>
      </c>
      <c r="D14">
        <v>0.1</v>
      </c>
      <c r="E14">
        <v>1</v>
      </c>
      <c r="F14">
        <v>1.0000000000000001E-7</v>
      </c>
      <c r="G14" t="s">
        <v>16</v>
      </c>
      <c r="H14" t="s">
        <v>15</v>
      </c>
      <c r="L14">
        <v>0.44094</v>
      </c>
      <c r="M14">
        <v>5.9899999999999993</v>
      </c>
      <c r="N14">
        <v>0.43909000000000004</v>
      </c>
      <c r="O14">
        <v>5.9911000000000003</v>
      </c>
    </row>
    <row r="15" spans="1:16" x14ac:dyDescent="0.25">
      <c r="B15" t="s">
        <v>1109</v>
      </c>
      <c r="C15" t="s">
        <v>13</v>
      </c>
      <c r="D15">
        <v>0.1</v>
      </c>
      <c r="E15">
        <v>1</v>
      </c>
      <c r="F15">
        <v>9.9999999999999995E-7</v>
      </c>
      <c r="G15" t="s">
        <v>16</v>
      </c>
      <c r="H15" t="s">
        <v>15</v>
      </c>
      <c r="L15">
        <v>0.60900999999999994</v>
      </c>
      <c r="M15">
        <v>5.8500000000000005</v>
      </c>
      <c r="N15">
        <v>0.60243999999999998</v>
      </c>
      <c r="O15">
        <v>5.8535999999999992</v>
      </c>
    </row>
    <row r="16" spans="1:16" x14ac:dyDescent="0.25">
      <c r="B16" t="s">
        <v>718</v>
      </c>
      <c r="C16" t="s">
        <v>13</v>
      </c>
      <c r="D16">
        <v>0.1</v>
      </c>
      <c r="E16">
        <v>1</v>
      </c>
      <c r="F16">
        <v>1.0000000000000001E-5</v>
      </c>
      <c r="G16" t="s">
        <v>16</v>
      </c>
      <c r="H16" t="s">
        <v>15</v>
      </c>
      <c r="L16">
        <v>5.5889999999999995</v>
      </c>
      <c r="M16">
        <v>3.0791999999999997</v>
      </c>
      <c r="N16">
        <v>5.5844999999999994</v>
      </c>
      <c r="O16">
        <v>3.0749000000000004</v>
      </c>
    </row>
    <row r="17" spans="2:15" x14ac:dyDescent="0.25">
      <c r="B17" t="s">
        <v>719</v>
      </c>
      <c r="C17" t="s">
        <v>13</v>
      </c>
      <c r="D17">
        <v>0.1</v>
      </c>
      <c r="E17">
        <v>1</v>
      </c>
      <c r="F17">
        <v>1E-4</v>
      </c>
      <c r="G17" t="s">
        <v>16</v>
      </c>
      <c r="H17" t="s">
        <v>15</v>
      </c>
      <c r="L17">
        <v>57.972999999999999</v>
      </c>
      <c r="M17">
        <v>0.3881</v>
      </c>
      <c r="N17">
        <v>57.970999999999997</v>
      </c>
      <c r="O17">
        <v>0.38452000000000003</v>
      </c>
    </row>
    <row r="18" spans="2:15" x14ac:dyDescent="0.25">
      <c r="B18" t="s">
        <v>720</v>
      </c>
      <c r="C18" t="s">
        <v>13</v>
      </c>
      <c r="D18">
        <v>0.1</v>
      </c>
      <c r="E18">
        <v>1</v>
      </c>
      <c r="F18">
        <v>1E-3</v>
      </c>
      <c r="G18" t="s">
        <v>16</v>
      </c>
      <c r="H18" t="s">
        <v>15</v>
      </c>
      <c r="L18">
        <v>580</v>
      </c>
      <c r="M18">
        <v>4.0018000000000005E-2</v>
      </c>
      <c r="N18">
        <v>579.96</v>
      </c>
      <c r="O18">
        <v>3.8571000000000001E-2</v>
      </c>
    </row>
    <row r="19" spans="2:15" x14ac:dyDescent="0.25">
      <c r="B19" t="s">
        <v>1110</v>
      </c>
      <c r="C19" t="s">
        <v>13</v>
      </c>
      <c r="D19">
        <v>1</v>
      </c>
      <c r="E19">
        <v>10</v>
      </c>
      <c r="F19">
        <v>9.9999999999999995E-8</v>
      </c>
      <c r="G19" t="s">
        <v>16</v>
      </c>
      <c r="H19" t="s">
        <v>15</v>
      </c>
      <c r="L19">
        <v>1.2000000000000002</v>
      </c>
      <c r="M19">
        <v>5.3</v>
      </c>
      <c r="N19">
        <v>0.75905</v>
      </c>
      <c r="O19">
        <v>5.3437000000000001</v>
      </c>
    </row>
    <row r="20" spans="2:15" x14ac:dyDescent="0.25">
      <c r="B20" t="s">
        <v>1111</v>
      </c>
      <c r="C20" t="s">
        <v>13</v>
      </c>
      <c r="D20">
        <v>1</v>
      </c>
      <c r="E20">
        <v>10</v>
      </c>
      <c r="F20">
        <v>9.9999999999999995E-7</v>
      </c>
      <c r="G20" t="s">
        <v>16</v>
      </c>
      <c r="H20" t="s">
        <v>15</v>
      </c>
      <c r="L20">
        <v>1.2000000000000002</v>
      </c>
      <c r="M20">
        <v>5.3409000000000004</v>
      </c>
      <c r="N20">
        <v>0.7889799999999999</v>
      </c>
      <c r="O20">
        <v>5.3410000000000002</v>
      </c>
    </row>
    <row r="21" spans="2:15" x14ac:dyDescent="0.25">
      <c r="B21" t="s">
        <v>1112</v>
      </c>
      <c r="C21" t="s">
        <v>13</v>
      </c>
      <c r="D21">
        <v>1</v>
      </c>
      <c r="E21">
        <v>10</v>
      </c>
      <c r="F21">
        <v>1.0000000000000001E-5</v>
      </c>
      <c r="G21" t="s">
        <v>16</v>
      </c>
      <c r="H21" t="s">
        <v>15</v>
      </c>
      <c r="L21">
        <v>3.3010000000000002</v>
      </c>
      <c r="M21">
        <v>5.1204999999999998</v>
      </c>
      <c r="N21">
        <v>3.2984</v>
      </c>
      <c r="O21">
        <v>5.1207000000000003</v>
      </c>
    </row>
    <row r="22" spans="2:15" x14ac:dyDescent="0.25">
      <c r="B22" t="s">
        <v>722</v>
      </c>
      <c r="C22" t="s">
        <v>13</v>
      </c>
      <c r="D22">
        <v>1</v>
      </c>
      <c r="E22">
        <v>10</v>
      </c>
      <c r="F22">
        <v>1E-4</v>
      </c>
      <c r="G22" t="s">
        <v>16</v>
      </c>
      <c r="H22" t="s">
        <v>15</v>
      </c>
      <c r="L22">
        <v>55.980999999999995</v>
      </c>
      <c r="M22">
        <v>2.3401000000000001</v>
      </c>
      <c r="N22">
        <v>55.98</v>
      </c>
      <c r="O22">
        <v>2.34</v>
      </c>
    </row>
    <row r="23" spans="2:15" x14ac:dyDescent="0.25">
      <c r="B23" t="s">
        <v>723</v>
      </c>
      <c r="C23" t="s">
        <v>13</v>
      </c>
      <c r="D23">
        <v>1</v>
      </c>
      <c r="E23">
        <v>10</v>
      </c>
      <c r="F23">
        <v>1E-3</v>
      </c>
      <c r="G23" t="s">
        <v>16</v>
      </c>
      <c r="H23" t="s">
        <v>15</v>
      </c>
      <c r="L23">
        <v>579.76</v>
      </c>
      <c r="M23">
        <v>0.27723999999999999</v>
      </c>
      <c r="N23">
        <v>579.76</v>
      </c>
      <c r="O23">
        <v>0.27716000000000002</v>
      </c>
    </row>
    <row r="24" spans="2:15" x14ac:dyDescent="0.25">
      <c r="B24" t="s">
        <v>724</v>
      </c>
      <c r="C24" t="s">
        <v>13</v>
      </c>
      <c r="D24">
        <v>1</v>
      </c>
      <c r="E24">
        <v>10</v>
      </c>
      <c r="F24">
        <v>0.01</v>
      </c>
      <c r="G24" t="s">
        <v>16</v>
      </c>
      <c r="H24" t="s">
        <v>15</v>
      </c>
      <c r="L24">
        <v>5800</v>
      </c>
      <c r="M24">
        <v>2.7807999999999999E-2</v>
      </c>
      <c r="N24">
        <v>5799.7000000000007</v>
      </c>
      <c r="O24">
        <v>2.7777E-2</v>
      </c>
    </row>
    <row r="25" spans="2:15" x14ac:dyDescent="0.25">
      <c r="B25" t="s">
        <v>2413</v>
      </c>
      <c r="C25" t="s">
        <v>13</v>
      </c>
      <c r="D25">
        <v>10</v>
      </c>
      <c r="E25">
        <v>100</v>
      </c>
      <c r="F25">
        <v>9.9999999999999995E-7</v>
      </c>
      <c r="G25" t="s">
        <v>16</v>
      </c>
      <c r="H25" t="s">
        <v>15</v>
      </c>
      <c r="L25">
        <v>34</v>
      </c>
      <c r="M25">
        <v>7.8</v>
      </c>
      <c r="N25">
        <v>33.131999999999998</v>
      </c>
      <c r="O25">
        <v>7.7866</v>
      </c>
    </row>
    <row r="26" spans="2:15" x14ac:dyDescent="0.25">
      <c r="B26" t="s">
        <v>1113</v>
      </c>
      <c r="C26" t="s">
        <v>13</v>
      </c>
      <c r="D26">
        <v>10</v>
      </c>
      <c r="E26">
        <v>100</v>
      </c>
      <c r="F26">
        <v>1.0000000000000001E-5</v>
      </c>
      <c r="G26" t="s">
        <v>16</v>
      </c>
      <c r="H26" t="s">
        <v>15</v>
      </c>
      <c r="L26">
        <v>34</v>
      </c>
      <c r="M26">
        <v>7.7847999999999997</v>
      </c>
      <c r="N26">
        <v>33.299999999999997</v>
      </c>
      <c r="O26">
        <v>7.7850999999999999</v>
      </c>
    </row>
    <row r="27" spans="2:15" x14ac:dyDescent="0.25">
      <c r="B27" t="s">
        <v>1114</v>
      </c>
      <c r="C27" t="s">
        <v>13</v>
      </c>
      <c r="D27">
        <v>10</v>
      </c>
      <c r="E27">
        <v>100</v>
      </c>
      <c r="F27">
        <v>1E-4</v>
      </c>
      <c r="G27" t="s">
        <v>16</v>
      </c>
      <c r="H27" t="s">
        <v>15</v>
      </c>
      <c r="L27">
        <v>48.989999999999995</v>
      </c>
      <c r="M27">
        <v>7.6505000000000001</v>
      </c>
      <c r="N27">
        <v>48.722999999999999</v>
      </c>
      <c r="O27">
        <v>7.6513999999999998</v>
      </c>
    </row>
    <row r="28" spans="2:15" x14ac:dyDescent="0.25">
      <c r="B28" t="s">
        <v>725</v>
      </c>
      <c r="C28" t="s">
        <v>13</v>
      </c>
      <c r="D28">
        <v>10</v>
      </c>
      <c r="E28">
        <v>100</v>
      </c>
      <c r="F28">
        <v>1E-3</v>
      </c>
      <c r="G28" t="s">
        <v>16</v>
      </c>
      <c r="H28" t="s">
        <v>15</v>
      </c>
      <c r="L28">
        <v>545.46</v>
      </c>
      <c r="M28">
        <v>4.5282999999999998</v>
      </c>
      <c r="N28">
        <v>545.28</v>
      </c>
      <c r="O28">
        <v>4.5242000000000004</v>
      </c>
    </row>
    <row r="29" spans="2:15" x14ac:dyDescent="0.25">
      <c r="B29" t="s">
        <v>726</v>
      </c>
      <c r="C29" t="s">
        <v>13</v>
      </c>
      <c r="D29">
        <v>10</v>
      </c>
      <c r="E29">
        <v>100</v>
      </c>
      <c r="F29">
        <v>0.01</v>
      </c>
      <c r="G29" t="s">
        <v>16</v>
      </c>
      <c r="H29" t="s">
        <v>15</v>
      </c>
      <c r="L29">
        <v>5795</v>
      </c>
      <c r="M29">
        <v>0.61987000000000003</v>
      </c>
      <c r="N29">
        <v>5794.9000000000005</v>
      </c>
      <c r="O29">
        <v>0.61636999999999997</v>
      </c>
    </row>
    <row r="30" spans="2:15" x14ac:dyDescent="0.25">
      <c r="B30" t="s">
        <v>2414</v>
      </c>
      <c r="C30" t="s">
        <v>13</v>
      </c>
      <c r="D30">
        <v>100</v>
      </c>
      <c r="E30">
        <v>1000</v>
      </c>
      <c r="F30">
        <v>1.0000000000000001E-5</v>
      </c>
      <c r="G30" t="s">
        <v>16</v>
      </c>
      <c r="H30" t="s">
        <v>14</v>
      </c>
      <c r="L30">
        <v>0.11</v>
      </c>
      <c r="M30">
        <v>8.6999999999999994E-3</v>
      </c>
      <c r="N30">
        <v>0.10063999999999999</v>
      </c>
      <c r="O30">
        <v>8.6546999999999995E-3</v>
      </c>
    </row>
    <row r="31" spans="2:15" x14ac:dyDescent="0.25">
      <c r="B31" t="s">
        <v>1115</v>
      </c>
      <c r="C31" t="s">
        <v>13</v>
      </c>
      <c r="D31">
        <v>100</v>
      </c>
      <c r="E31">
        <v>1000</v>
      </c>
      <c r="F31">
        <v>1E-4</v>
      </c>
      <c r="G31" t="s">
        <v>16</v>
      </c>
      <c r="H31" t="s">
        <v>14</v>
      </c>
      <c r="L31">
        <v>0.11</v>
      </c>
      <c r="M31">
        <v>8.6528999999999998E-3</v>
      </c>
      <c r="N31">
        <v>0.10253</v>
      </c>
      <c r="O31">
        <v>8.6529999999999992E-3</v>
      </c>
    </row>
    <row r="32" spans="2:15" x14ac:dyDescent="0.25">
      <c r="B32" t="s">
        <v>1116</v>
      </c>
      <c r="C32" t="s">
        <v>13</v>
      </c>
      <c r="D32">
        <v>100</v>
      </c>
      <c r="E32">
        <v>1000</v>
      </c>
      <c r="F32">
        <v>1E-3</v>
      </c>
      <c r="G32" t="s">
        <v>16</v>
      </c>
      <c r="H32" t="s">
        <v>14</v>
      </c>
      <c r="L32">
        <v>0.27989000000000003</v>
      </c>
      <c r="M32">
        <v>8.4975999999999993E-3</v>
      </c>
      <c r="N32">
        <v>0.27706999999999998</v>
      </c>
      <c r="O32">
        <v>8.4974999999999998E-3</v>
      </c>
    </row>
    <row r="33" spans="2:15" x14ac:dyDescent="0.25">
      <c r="B33" t="s">
        <v>728</v>
      </c>
      <c r="C33" t="s">
        <v>13</v>
      </c>
      <c r="D33">
        <v>100</v>
      </c>
      <c r="E33">
        <v>1000</v>
      </c>
      <c r="F33">
        <v>0.01</v>
      </c>
      <c r="G33" t="s">
        <v>16</v>
      </c>
      <c r="H33" t="s">
        <v>14</v>
      </c>
      <c r="L33">
        <v>5.3677000000000001</v>
      </c>
      <c r="M33">
        <v>5.1444000000000004E-3</v>
      </c>
      <c r="N33">
        <v>5.3662999999999998</v>
      </c>
      <c r="O33">
        <v>5.1358999999999997E-3</v>
      </c>
    </row>
    <row r="34" spans="2:15" x14ac:dyDescent="0.25">
      <c r="B34" t="s">
        <v>729</v>
      </c>
      <c r="C34" t="s">
        <v>13</v>
      </c>
      <c r="D34">
        <v>100</v>
      </c>
      <c r="E34">
        <v>1000</v>
      </c>
      <c r="F34">
        <v>0.1</v>
      </c>
      <c r="G34" t="s">
        <v>16</v>
      </c>
      <c r="H34" t="s">
        <v>14</v>
      </c>
      <c r="L34">
        <v>57.936</v>
      </c>
      <c r="M34">
        <v>7.2802999999999995E-4</v>
      </c>
      <c r="N34">
        <v>57.936</v>
      </c>
      <c r="O34">
        <v>7.2117999999999998E-4</v>
      </c>
    </row>
    <row r="35" spans="2:15" x14ac:dyDescent="0.25">
      <c r="B35" t="s">
        <v>730</v>
      </c>
      <c r="C35" t="s">
        <v>13</v>
      </c>
      <c r="D35">
        <v>100</v>
      </c>
      <c r="E35">
        <v>1000</v>
      </c>
      <c r="F35">
        <v>1</v>
      </c>
      <c r="G35" t="s">
        <v>16</v>
      </c>
      <c r="H35" t="s">
        <v>14</v>
      </c>
      <c r="L35">
        <v>579.99</v>
      </c>
      <c r="M35">
        <v>7.5300000000000001E-5</v>
      </c>
      <c r="N35">
        <v>579.92999999999995</v>
      </c>
      <c r="O35">
        <v>7.2527999999999994E-5</v>
      </c>
    </row>
    <row r="36" spans="2:15" x14ac:dyDescent="0.25">
      <c r="B36" t="s">
        <v>1494</v>
      </c>
      <c r="C36" t="s">
        <v>101</v>
      </c>
      <c r="D36">
        <v>0</v>
      </c>
      <c r="E36">
        <v>9.9999999999999995E-8</v>
      </c>
      <c r="F36">
        <v>9.9999999999999998E-13</v>
      </c>
      <c r="G36" t="s">
        <v>24</v>
      </c>
      <c r="H36" t="s">
        <v>717</v>
      </c>
      <c r="L36">
        <v>4.8000000000000001E-2</v>
      </c>
      <c r="M36">
        <v>33999.999999999993</v>
      </c>
      <c r="N36">
        <v>4.6246000000000002E-2</v>
      </c>
      <c r="O36">
        <v>34648.999999999993</v>
      </c>
    </row>
    <row r="37" spans="2:15" x14ac:dyDescent="0.25">
      <c r="B37" t="s">
        <v>1117</v>
      </c>
      <c r="C37" t="s">
        <v>101</v>
      </c>
      <c r="D37">
        <v>0</v>
      </c>
      <c r="E37">
        <v>9.9999999999999995E-8</v>
      </c>
      <c r="F37">
        <v>1.0000000000000001E-11</v>
      </c>
      <c r="G37" t="s">
        <v>24</v>
      </c>
      <c r="H37" t="s">
        <v>717</v>
      </c>
      <c r="L37">
        <v>4.8000000000000001E-2</v>
      </c>
      <c r="M37">
        <v>33999.999999999993</v>
      </c>
      <c r="N37">
        <v>4.6601000000000004E-2</v>
      </c>
      <c r="O37">
        <v>34403</v>
      </c>
    </row>
    <row r="38" spans="2:15" x14ac:dyDescent="0.25">
      <c r="B38" t="s">
        <v>1118</v>
      </c>
      <c r="C38" t="s">
        <v>101</v>
      </c>
      <c r="D38">
        <v>0</v>
      </c>
      <c r="E38">
        <v>9.9999999999999995E-8</v>
      </c>
      <c r="F38">
        <v>1.0000000000000002E-10</v>
      </c>
      <c r="G38" t="s">
        <v>24</v>
      </c>
      <c r="H38" t="s">
        <v>717</v>
      </c>
      <c r="L38">
        <v>7.4257000000000004E-2</v>
      </c>
      <c r="M38">
        <v>24026.999999999996</v>
      </c>
      <c r="N38">
        <v>7.3969999999999994E-2</v>
      </c>
      <c r="O38">
        <v>22146</v>
      </c>
    </row>
    <row r="39" spans="2:15" x14ac:dyDescent="0.25">
      <c r="B39" t="s">
        <v>664</v>
      </c>
      <c r="C39" t="s">
        <v>101</v>
      </c>
      <c r="D39">
        <v>0</v>
      </c>
      <c r="E39">
        <v>9.9999999999999995E-8</v>
      </c>
      <c r="F39">
        <v>1.0000000000000001E-9</v>
      </c>
      <c r="G39" t="s">
        <v>24</v>
      </c>
      <c r="H39" t="s">
        <v>717</v>
      </c>
      <c r="L39">
        <v>0.57934999999999992</v>
      </c>
      <c r="M39">
        <v>3897.9</v>
      </c>
      <c r="N39">
        <v>0.57919999999999994</v>
      </c>
      <c r="O39">
        <v>2870.3999999999996</v>
      </c>
    </row>
    <row r="40" spans="2:15" x14ac:dyDescent="0.25">
      <c r="B40" t="s">
        <v>665</v>
      </c>
      <c r="C40" t="s">
        <v>101</v>
      </c>
      <c r="D40">
        <v>0</v>
      </c>
      <c r="E40">
        <v>9.9999999999999995E-8</v>
      </c>
      <c r="F40">
        <v>1E-8</v>
      </c>
      <c r="G40" t="s">
        <v>24</v>
      </c>
      <c r="H40" t="s">
        <v>717</v>
      </c>
      <c r="L40">
        <v>5.7737999999999996</v>
      </c>
      <c r="M40">
        <v>700.9</v>
      </c>
      <c r="N40">
        <v>5.7736999999999998</v>
      </c>
      <c r="O40">
        <v>288.02</v>
      </c>
    </row>
    <row r="41" spans="2:15" x14ac:dyDescent="0.25">
      <c r="B41" t="s">
        <v>666</v>
      </c>
      <c r="C41" t="s">
        <v>101</v>
      </c>
      <c r="D41">
        <v>0</v>
      </c>
      <c r="E41">
        <v>9.9999999999999995E-8</v>
      </c>
      <c r="F41">
        <v>1.0000000000000001E-7</v>
      </c>
      <c r="G41" t="s">
        <v>24</v>
      </c>
      <c r="H41" t="s">
        <v>717</v>
      </c>
      <c r="L41">
        <v>57.735999999999997</v>
      </c>
      <c r="M41">
        <v>193.97</v>
      </c>
      <c r="N41">
        <v>57.735999999999997</v>
      </c>
      <c r="O41">
        <v>28.802999999999997</v>
      </c>
    </row>
    <row r="42" spans="2:15" x14ac:dyDescent="0.25">
      <c r="B42" t="s">
        <v>667</v>
      </c>
      <c r="C42" t="s">
        <v>101</v>
      </c>
      <c r="D42">
        <v>0</v>
      </c>
      <c r="E42">
        <v>9.9999999999999995E-8</v>
      </c>
      <c r="F42">
        <v>1.0000000000000002E-6</v>
      </c>
      <c r="G42" t="s">
        <v>24</v>
      </c>
      <c r="H42" t="s">
        <v>717</v>
      </c>
      <c r="L42">
        <v>577.36</v>
      </c>
      <c r="M42">
        <v>68.944999999999993</v>
      </c>
      <c r="N42">
        <v>577.36</v>
      </c>
      <c r="O42">
        <v>2.8802999999999996</v>
      </c>
    </row>
    <row r="43" spans="2:15" x14ac:dyDescent="0.25">
      <c r="B43" t="s">
        <v>663</v>
      </c>
      <c r="C43" t="s">
        <v>101</v>
      </c>
      <c r="D43">
        <v>0</v>
      </c>
      <c r="E43">
        <v>9.9999999999999995E-8</v>
      </c>
      <c r="F43">
        <v>1.0000000000000001E-5</v>
      </c>
      <c r="G43" t="s">
        <v>24</v>
      </c>
      <c r="H43" t="s">
        <v>717</v>
      </c>
      <c r="L43">
        <v>5773.6</v>
      </c>
      <c r="M43">
        <v>26.713999999999999</v>
      </c>
      <c r="N43">
        <v>5773.6</v>
      </c>
      <c r="O43">
        <v>0.28802999999999995</v>
      </c>
    </row>
    <row r="44" spans="2:15" x14ac:dyDescent="0.25">
      <c r="B44" t="s">
        <v>668</v>
      </c>
      <c r="C44" t="s">
        <v>101</v>
      </c>
      <c r="D44">
        <v>0</v>
      </c>
      <c r="E44">
        <v>9.9999999999999995E-8</v>
      </c>
      <c r="F44">
        <v>1E-4</v>
      </c>
      <c r="G44" t="s">
        <v>24</v>
      </c>
      <c r="H44" t="s">
        <v>717</v>
      </c>
      <c r="L44">
        <v>57736</v>
      </c>
      <c r="M44">
        <v>10.598999999999998</v>
      </c>
      <c r="N44">
        <v>57736</v>
      </c>
      <c r="O44">
        <v>2.8735999999999998E-2</v>
      </c>
    </row>
    <row r="45" spans="2:15" x14ac:dyDescent="0.25">
      <c r="B45" t="s">
        <v>1612</v>
      </c>
      <c r="C45" t="s">
        <v>101</v>
      </c>
      <c r="D45">
        <v>0</v>
      </c>
      <c r="E45">
        <v>9.9999999999999995E-8</v>
      </c>
      <c r="F45">
        <v>1E-3</v>
      </c>
      <c r="G45" t="s">
        <v>24</v>
      </c>
      <c r="H45" t="s">
        <v>717</v>
      </c>
      <c r="L45">
        <v>577360</v>
      </c>
      <c r="M45">
        <v>4.2309000000000001</v>
      </c>
      <c r="N45">
        <v>577360</v>
      </c>
      <c r="O45">
        <v>0</v>
      </c>
    </row>
    <row r="46" spans="2:15" x14ac:dyDescent="0.25">
      <c r="B46" t="s">
        <v>1613</v>
      </c>
      <c r="C46" t="s">
        <v>101</v>
      </c>
      <c r="D46">
        <v>0</v>
      </c>
      <c r="E46">
        <v>9.9999999999999995E-8</v>
      </c>
      <c r="F46">
        <v>0.01</v>
      </c>
      <c r="G46" t="s">
        <v>24</v>
      </c>
      <c r="H46" t="s">
        <v>717</v>
      </c>
      <c r="L46">
        <v>5773600</v>
      </c>
      <c r="M46">
        <v>1.6932999999999998</v>
      </c>
      <c r="N46">
        <v>5773600</v>
      </c>
      <c r="O46">
        <v>0</v>
      </c>
    </row>
    <row r="47" spans="2:15" x14ac:dyDescent="0.25">
      <c r="B47" t="s">
        <v>1614</v>
      </c>
      <c r="C47" t="s">
        <v>101</v>
      </c>
      <c r="D47">
        <v>0</v>
      </c>
      <c r="E47">
        <v>9.9999999999999995E-8</v>
      </c>
      <c r="F47">
        <v>0.1</v>
      </c>
      <c r="G47" t="s">
        <v>24</v>
      </c>
      <c r="H47" t="s">
        <v>717</v>
      </c>
      <c r="L47">
        <v>57736000</v>
      </c>
      <c r="M47">
        <v>0.75257999999999992</v>
      </c>
      <c r="N47">
        <v>57736000</v>
      </c>
      <c r="O47">
        <v>0</v>
      </c>
    </row>
    <row r="48" spans="2:15" x14ac:dyDescent="0.25">
      <c r="B48" t="s">
        <v>1495</v>
      </c>
      <c r="C48" t="s">
        <v>101</v>
      </c>
      <c r="D48">
        <v>9.9999999999999995E-8</v>
      </c>
      <c r="E48">
        <v>9.9999999999999995E-7</v>
      </c>
      <c r="F48">
        <v>9.9999999999999998E-13</v>
      </c>
      <c r="G48" t="s">
        <v>24</v>
      </c>
      <c r="H48" t="s">
        <v>717</v>
      </c>
      <c r="L48">
        <v>4.8000000000000001E-2</v>
      </c>
      <c r="M48">
        <v>23000</v>
      </c>
      <c r="N48">
        <v>4.6073000000000003E-2</v>
      </c>
      <c r="O48">
        <v>24826</v>
      </c>
    </row>
    <row r="49" spans="2:15" x14ac:dyDescent="0.25">
      <c r="B49" t="s">
        <v>1119</v>
      </c>
      <c r="C49" t="s">
        <v>101</v>
      </c>
      <c r="D49">
        <v>9.9999999999999995E-8</v>
      </c>
      <c r="E49">
        <v>9.9999999999999995E-7</v>
      </c>
      <c r="F49">
        <v>9.9999999999999994E-12</v>
      </c>
      <c r="G49" t="s">
        <v>24</v>
      </c>
      <c r="H49" t="s">
        <v>717</v>
      </c>
      <c r="L49">
        <v>4.8000000000000001E-2</v>
      </c>
      <c r="M49">
        <v>23271</v>
      </c>
      <c r="N49">
        <v>4.6424E-2</v>
      </c>
      <c r="O49">
        <v>24708</v>
      </c>
    </row>
    <row r="50" spans="2:15" x14ac:dyDescent="0.25">
      <c r="B50" t="s">
        <v>1120</v>
      </c>
      <c r="C50" t="s">
        <v>101</v>
      </c>
      <c r="D50">
        <v>9.9999999999999995E-8</v>
      </c>
      <c r="E50">
        <v>9.9999999999999995E-7</v>
      </c>
      <c r="F50">
        <v>1E-10</v>
      </c>
      <c r="G50" t="s">
        <v>24</v>
      </c>
      <c r="H50" t="s">
        <v>717</v>
      </c>
      <c r="L50">
        <v>7.4091000000000004E-2</v>
      </c>
      <c r="M50">
        <v>17690</v>
      </c>
      <c r="N50">
        <v>7.3660000000000003E-2</v>
      </c>
      <c r="O50">
        <v>17772</v>
      </c>
    </row>
    <row r="51" spans="2:15" x14ac:dyDescent="0.25">
      <c r="B51" t="s">
        <v>1121</v>
      </c>
      <c r="C51" t="s">
        <v>101</v>
      </c>
      <c r="D51">
        <v>9.9999999999999995E-8</v>
      </c>
      <c r="E51">
        <v>9.9999999999999995E-7</v>
      </c>
      <c r="F51">
        <v>1.0000000000000001E-9</v>
      </c>
      <c r="G51" t="s">
        <v>24</v>
      </c>
      <c r="H51" t="s">
        <v>717</v>
      </c>
      <c r="L51">
        <v>0.57935999999999999</v>
      </c>
      <c r="M51">
        <v>2553.1999999999998</v>
      </c>
      <c r="N51">
        <v>0.57913999999999999</v>
      </c>
      <c r="O51">
        <v>2554.1</v>
      </c>
    </row>
    <row r="52" spans="2:15" x14ac:dyDescent="0.25">
      <c r="B52" t="s">
        <v>1122</v>
      </c>
      <c r="C52" t="s">
        <v>101</v>
      </c>
      <c r="D52">
        <v>9.9999999999999995E-8</v>
      </c>
      <c r="E52">
        <v>9.9999999999999995E-7</v>
      </c>
      <c r="F52">
        <v>1E-8</v>
      </c>
      <c r="G52" t="s">
        <v>24</v>
      </c>
      <c r="H52" t="s">
        <v>717</v>
      </c>
      <c r="L52">
        <v>5.7737999999999996</v>
      </c>
      <c r="M52">
        <v>256.81</v>
      </c>
      <c r="N52">
        <v>5.7736999999999998</v>
      </c>
      <c r="O52">
        <v>256.81</v>
      </c>
    </row>
    <row r="53" spans="2:15" x14ac:dyDescent="0.25">
      <c r="B53" t="s">
        <v>1123</v>
      </c>
      <c r="C53" t="s">
        <v>101</v>
      </c>
      <c r="D53">
        <v>9.9999999999999995E-8</v>
      </c>
      <c r="E53">
        <v>9.9999999999999995E-7</v>
      </c>
      <c r="F53">
        <v>9.9999999999999995E-8</v>
      </c>
      <c r="G53" t="s">
        <v>24</v>
      </c>
      <c r="H53" t="s">
        <v>717</v>
      </c>
      <c r="L53">
        <v>57.735999999999997</v>
      </c>
      <c r="M53">
        <v>25.681999999999999</v>
      </c>
      <c r="N53">
        <v>57.735999999999997</v>
      </c>
      <c r="O53">
        <v>25.681999999999999</v>
      </c>
    </row>
    <row r="54" spans="2:15" x14ac:dyDescent="0.25">
      <c r="B54" t="s">
        <v>1496</v>
      </c>
      <c r="C54" t="s">
        <v>101</v>
      </c>
      <c r="D54">
        <v>9.9999999999999995E-7</v>
      </c>
      <c r="E54">
        <v>1.0000000000000001E-5</v>
      </c>
      <c r="F54">
        <v>9.9999999999999998E-13</v>
      </c>
      <c r="G54" t="s">
        <v>24</v>
      </c>
      <c r="H54" t="s">
        <v>717</v>
      </c>
      <c r="L54">
        <v>0.13</v>
      </c>
      <c r="M54">
        <v>25000</v>
      </c>
      <c r="N54">
        <v>0.11375</v>
      </c>
      <c r="O54">
        <v>25625</v>
      </c>
    </row>
    <row r="55" spans="2:15" x14ac:dyDescent="0.25">
      <c r="B55" t="s">
        <v>1124</v>
      </c>
      <c r="C55" t="s">
        <v>101</v>
      </c>
      <c r="D55">
        <v>9.9999999999999995E-7</v>
      </c>
      <c r="E55">
        <v>1.0000000000000001E-5</v>
      </c>
      <c r="F55">
        <v>1.0000000000000001E-11</v>
      </c>
      <c r="G55" t="s">
        <v>24</v>
      </c>
      <c r="H55" t="s">
        <v>717</v>
      </c>
      <c r="L55">
        <v>0.13</v>
      </c>
      <c r="M55">
        <v>25119</v>
      </c>
      <c r="N55">
        <v>0.11388999999999999</v>
      </c>
      <c r="O55">
        <v>25617</v>
      </c>
    </row>
    <row r="56" spans="2:15" x14ac:dyDescent="0.25">
      <c r="B56" t="s">
        <v>1125</v>
      </c>
      <c r="C56" t="s">
        <v>101</v>
      </c>
      <c r="D56">
        <v>9.9999999999999995E-7</v>
      </c>
      <c r="E56">
        <v>1.0000000000000001E-5</v>
      </c>
      <c r="F56">
        <v>1E-10</v>
      </c>
      <c r="G56" t="s">
        <v>24</v>
      </c>
      <c r="H56" t="s">
        <v>717</v>
      </c>
      <c r="L56">
        <v>0.13</v>
      </c>
      <c r="M56">
        <v>24832</v>
      </c>
      <c r="N56">
        <v>0.12602000000000002</v>
      </c>
      <c r="O56">
        <v>24846</v>
      </c>
    </row>
    <row r="57" spans="2:15" x14ac:dyDescent="0.25">
      <c r="B57" t="s">
        <v>1126</v>
      </c>
      <c r="C57" t="s">
        <v>101</v>
      </c>
      <c r="D57">
        <v>9.9999999999999995E-7</v>
      </c>
      <c r="E57">
        <v>1.0000000000000001E-5</v>
      </c>
      <c r="F57">
        <v>1.0000000000000001E-9</v>
      </c>
      <c r="G57" t="s">
        <v>24</v>
      </c>
      <c r="H57" t="s">
        <v>717</v>
      </c>
      <c r="L57">
        <v>0.58395999999999992</v>
      </c>
      <c r="M57">
        <v>10197</v>
      </c>
      <c r="N57">
        <v>0.58373999999999993</v>
      </c>
      <c r="O57">
        <v>10200</v>
      </c>
    </row>
    <row r="58" spans="2:15" x14ac:dyDescent="0.25">
      <c r="B58" t="s">
        <v>1127</v>
      </c>
      <c r="C58" t="s">
        <v>101</v>
      </c>
      <c r="D58">
        <v>9.9999999999999995E-7</v>
      </c>
      <c r="E58">
        <v>1.0000000000000001E-5</v>
      </c>
      <c r="F58">
        <v>1E-8</v>
      </c>
      <c r="G58" t="s">
        <v>24</v>
      </c>
      <c r="H58" t="s">
        <v>717</v>
      </c>
      <c r="L58">
        <v>5.7741999999999996</v>
      </c>
      <c r="M58">
        <v>1129.1000000000001</v>
      </c>
      <c r="N58">
        <v>5.7740999999999998</v>
      </c>
      <c r="O58">
        <v>1129.1000000000001</v>
      </c>
    </row>
    <row r="59" spans="2:15" x14ac:dyDescent="0.25">
      <c r="B59" t="s">
        <v>1128</v>
      </c>
      <c r="C59" t="s">
        <v>101</v>
      </c>
      <c r="D59">
        <v>9.9999999999999995E-7</v>
      </c>
      <c r="E59">
        <v>1.0000000000000001E-5</v>
      </c>
      <c r="F59">
        <v>9.9999999999999995E-8</v>
      </c>
      <c r="G59" t="s">
        <v>24</v>
      </c>
      <c r="H59" t="s">
        <v>717</v>
      </c>
      <c r="L59">
        <v>57.735999999999997</v>
      </c>
      <c r="M59">
        <v>113.04</v>
      </c>
      <c r="N59">
        <v>57.734999999999999</v>
      </c>
      <c r="O59">
        <v>113.04</v>
      </c>
    </row>
    <row r="60" spans="2:15" x14ac:dyDescent="0.25">
      <c r="B60" t="s">
        <v>1129</v>
      </c>
      <c r="C60" t="s">
        <v>101</v>
      </c>
      <c r="D60">
        <v>1.0000000000000001E-5</v>
      </c>
      <c r="E60">
        <v>1E-4</v>
      </c>
      <c r="F60">
        <v>9.9999999999999994E-12</v>
      </c>
      <c r="G60" t="s">
        <v>24</v>
      </c>
      <c r="H60" t="s">
        <v>717</v>
      </c>
      <c r="L60">
        <v>0.16</v>
      </c>
      <c r="M60">
        <v>23000</v>
      </c>
      <c r="N60">
        <v>0.11411</v>
      </c>
      <c r="O60">
        <v>23000</v>
      </c>
    </row>
    <row r="61" spans="2:15" x14ac:dyDescent="0.25">
      <c r="B61" t="s">
        <v>1130</v>
      </c>
      <c r="C61" t="s">
        <v>101</v>
      </c>
      <c r="D61">
        <v>1.0000000000000001E-5</v>
      </c>
      <c r="E61">
        <v>1E-4</v>
      </c>
      <c r="F61">
        <v>1E-10</v>
      </c>
      <c r="G61" t="s">
        <v>24</v>
      </c>
      <c r="H61" t="s">
        <v>717</v>
      </c>
      <c r="L61">
        <v>0.16</v>
      </c>
      <c r="M61">
        <v>23403</v>
      </c>
      <c r="N61">
        <v>0.11928</v>
      </c>
      <c r="O61">
        <v>23403</v>
      </c>
    </row>
    <row r="62" spans="2:15" x14ac:dyDescent="0.25">
      <c r="B62" t="s">
        <v>1131</v>
      </c>
      <c r="C62" t="s">
        <v>101</v>
      </c>
      <c r="D62">
        <v>1.0000000000000001E-5</v>
      </c>
      <c r="E62">
        <v>1E-4</v>
      </c>
      <c r="F62">
        <v>1.0000000000000001E-9</v>
      </c>
      <c r="G62" t="s">
        <v>24</v>
      </c>
      <c r="H62" t="s">
        <v>717</v>
      </c>
      <c r="L62">
        <v>0.47123999999999999</v>
      </c>
      <c r="M62">
        <v>20574</v>
      </c>
      <c r="N62">
        <v>0.46866000000000002</v>
      </c>
      <c r="O62">
        <v>20574</v>
      </c>
    </row>
    <row r="63" spans="2:15" x14ac:dyDescent="0.25">
      <c r="B63" t="s">
        <v>1132</v>
      </c>
      <c r="C63" t="s">
        <v>101</v>
      </c>
      <c r="D63">
        <v>1.0000000000000001E-5</v>
      </c>
      <c r="E63">
        <v>1E-4</v>
      </c>
      <c r="F63">
        <v>1E-8</v>
      </c>
      <c r="G63" t="s">
        <v>24</v>
      </c>
      <c r="H63" t="s">
        <v>717</v>
      </c>
      <c r="L63">
        <v>5.7303999999999995</v>
      </c>
      <c r="M63">
        <v>5486.9000000000005</v>
      </c>
      <c r="N63">
        <v>5.7294</v>
      </c>
      <c r="O63">
        <v>5486.9000000000005</v>
      </c>
    </row>
    <row r="64" spans="2:15" x14ac:dyDescent="0.25">
      <c r="B64" t="s">
        <v>1133</v>
      </c>
      <c r="C64" t="s">
        <v>101</v>
      </c>
      <c r="D64">
        <v>1.0000000000000001E-5</v>
      </c>
      <c r="E64">
        <v>1E-4</v>
      </c>
      <c r="F64">
        <v>9.9999999999999995E-8</v>
      </c>
      <c r="G64" t="s">
        <v>24</v>
      </c>
      <c r="H64" t="s">
        <v>717</v>
      </c>
      <c r="L64">
        <v>57.730999999999995</v>
      </c>
      <c r="M64">
        <v>581.51</v>
      </c>
      <c r="N64">
        <v>57.730999999999995</v>
      </c>
      <c r="O64">
        <v>581.51</v>
      </c>
    </row>
    <row r="65" spans="2:15" x14ac:dyDescent="0.25">
      <c r="B65" t="s">
        <v>1134</v>
      </c>
      <c r="C65" t="s">
        <v>101</v>
      </c>
      <c r="D65">
        <v>1.0000000000000001E-5</v>
      </c>
      <c r="E65">
        <v>1E-4</v>
      </c>
      <c r="F65">
        <v>9.9999999999999995E-7</v>
      </c>
      <c r="G65" t="s">
        <v>24</v>
      </c>
      <c r="H65" t="s">
        <v>717</v>
      </c>
      <c r="L65">
        <v>577.35</v>
      </c>
      <c r="M65">
        <v>61.585000000000001</v>
      </c>
      <c r="N65">
        <v>577.35</v>
      </c>
      <c r="O65">
        <v>61.585000000000001</v>
      </c>
    </row>
    <row r="66" spans="2:15" x14ac:dyDescent="0.25">
      <c r="B66" t="s">
        <v>1497</v>
      </c>
      <c r="C66" t="s">
        <v>101</v>
      </c>
      <c r="D66">
        <v>1E-4</v>
      </c>
      <c r="E66">
        <v>1E-3</v>
      </c>
      <c r="F66">
        <v>1E-10</v>
      </c>
      <c r="G66" t="s">
        <v>24</v>
      </c>
      <c r="H66" t="s">
        <v>717</v>
      </c>
      <c r="L66">
        <v>6.3</v>
      </c>
      <c r="M66">
        <v>23000</v>
      </c>
      <c r="N66">
        <v>5.7455999999999996</v>
      </c>
      <c r="O66">
        <v>23552</v>
      </c>
    </row>
    <row r="67" spans="2:15" x14ac:dyDescent="0.25">
      <c r="B67" t="s">
        <v>1498</v>
      </c>
      <c r="C67" t="s">
        <v>101</v>
      </c>
      <c r="D67">
        <v>1E-4</v>
      </c>
      <c r="E67">
        <v>1E-3</v>
      </c>
      <c r="F67">
        <v>1.0000000000000001E-9</v>
      </c>
      <c r="G67" t="s">
        <v>24</v>
      </c>
      <c r="H67" t="s">
        <v>717</v>
      </c>
      <c r="L67">
        <v>6.3</v>
      </c>
      <c r="M67">
        <v>23340</v>
      </c>
      <c r="N67">
        <v>5.7675000000000001</v>
      </c>
      <c r="O67">
        <v>23536</v>
      </c>
    </row>
    <row r="68" spans="2:15" x14ac:dyDescent="0.25">
      <c r="B68" t="s">
        <v>732</v>
      </c>
      <c r="C68" t="s">
        <v>101</v>
      </c>
      <c r="D68">
        <v>1E-4</v>
      </c>
      <c r="E68">
        <v>1E-3</v>
      </c>
      <c r="F68">
        <v>1E-8</v>
      </c>
      <c r="G68" t="s">
        <v>24</v>
      </c>
      <c r="H68" t="s">
        <v>717</v>
      </c>
      <c r="L68">
        <v>7.7387999999999995</v>
      </c>
      <c r="M68">
        <v>22133</v>
      </c>
      <c r="N68">
        <v>7.7351000000000001</v>
      </c>
      <c r="O68">
        <v>22126</v>
      </c>
    </row>
    <row r="69" spans="2:15" x14ac:dyDescent="0.25">
      <c r="B69" t="s">
        <v>733</v>
      </c>
      <c r="C69" t="s">
        <v>101</v>
      </c>
      <c r="D69">
        <v>1E-4</v>
      </c>
      <c r="E69">
        <v>1E-3</v>
      </c>
      <c r="F69">
        <v>1.0000000000000001E-7</v>
      </c>
      <c r="G69" t="s">
        <v>24</v>
      </c>
      <c r="H69" t="s">
        <v>717</v>
      </c>
      <c r="L69">
        <v>57.585999999999999</v>
      </c>
      <c r="M69">
        <v>7177.2</v>
      </c>
      <c r="N69">
        <v>57.585000000000001</v>
      </c>
      <c r="O69">
        <v>7158.5</v>
      </c>
    </row>
    <row r="70" spans="2:15" x14ac:dyDescent="0.25">
      <c r="B70" t="s">
        <v>734</v>
      </c>
      <c r="C70" t="s">
        <v>101</v>
      </c>
      <c r="D70">
        <v>1E-4</v>
      </c>
      <c r="E70">
        <v>1E-3</v>
      </c>
      <c r="F70">
        <v>9.9999999999999995E-7</v>
      </c>
      <c r="G70" t="s">
        <v>24</v>
      </c>
      <c r="H70" t="s">
        <v>717</v>
      </c>
      <c r="L70">
        <v>577.34</v>
      </c>
      <c r="M70">
        <v>770.78</v>
      </c>
      <c r="N70">
        <v>577.34</v>
      </c>
      <c r="O70">
        <v>762.27</v>
      </c>
    </row>
    <row r="71" spans="2:15" x14ac:dyDescent="0.25">
      <c r="B71" t="s">
        <v>735</v>
      </c>
      <c r="C71" t="s">
        <v>101</v>
      </c>
      <c r="D71">
        <v>1E-4</v>
      </c>
      <c r="E71">
        <v>1E-3</v>
      </c>
      <c r="F71">
        <v>1.0000000000000001E-5</v>
      </c>
      <c r="G71" t="s">
        <v>24</v>
      </c>
      <c r="H71" t="s">
        <v>717</v>
      </c>
      <c r="L71">
        <v>5773.6</v>
      </c>
      <c r="M71">
        <v>79.686000000000007</v>
      </c>
      <c r="N71">
        <v>5773.5</v>
      </c>
      <c r="O71">
        <v>76.28</v>
      </c>
    </row>
    <row r="72" spans="2:15" x14ac:dyDescent="0.25">
      <c r="B72" t="s">
        <v>1499</v>
      </c>
      <c r="C72" t="s">
        <v>101</v>
      </c>
      <c r="D72">
        <v>1E-3</v>
      </c>
      <c r="E72">
        <v>0.01</v>
      </c>
      <c r="F72">
        <v>1.0000000000000001E-9</v>
      </c>
      <c r="G72" t="s">
        <v>24</v>
      </c>
      <c r="H72" t="s">
        <v>22</v>
      </c>
      <c r="L72">
        <v>6.4000000000000001E-2</v>
      </c>
      <c r="M72">
        <v>23</v>
      </c>
      <c r="N72">
        <v>5.7395000000000002E-2</v>
      </c>
      <c r="O72">
        <v>23.593</v>
      </c>
    </row>
    <row r="73" spans="2:15" x14ac:dyDescent="0.25">
      <c r="B73" t="s">
        <v>1135</v>
      </c>
      <c r="C73" t="s">
        <v>101</v>
      </c>
      <c r="D73">
        <v>1E-3</v>
      </c>
      <c r="E73">
        <v>0.01</v>
      </c>
      <c r="F73">
        <v>1E-8</v>
      </c>
      <c r="G73" t="s">
        <v>24</v>
      </c>
      <c r="H73" t="s">
        <v>22</v>
      </c>
      <c r="L73">
        <v>6.4000000000000001E-2</v>
      </c>
      <c r="M73">
        <v>23.490000000000002</v>
      </c>
      <c r="N73">
        <v>5.7620999999999999E-2</v>
      </c>
      <c r="O73">
        <v>23.576000000000001</v>
      </c>
    </row>
    <row r="74" spans="2:15" x14ac:dyDescent="0.25">
      <c r="B74" t="s">
        <v>737</v>
      </c>
      <c r="C74" t="s">
        <v>101</v>
      </c>
      <c r="D74">
        <v>1E-3</v>
      </c>
      <c r="E74">
        <v>0.01</v>
      </c>
      <c r="F74">
        <v>1.0000000000000001E-7</v>
      </c>
      <c r="G74" t="s">
        <v>24</v>
      </c>
      <c r="H74" t="s">
        <v>22</v>
      </c>
      <c r="L74">
        <v>7.7329999999999996E-2</v>
      </c>
      <c r="M74">
        <v>22.172999999999998</v>
      </c>
      <c r="N74">
        <v>7.7294000000000002E-2</v>
      </c>
      <c r="O74">
        <v>22.166</v>
      </c>
    </row>
    <row r="75" spans="2:15" x14ac:dyDescent="0.25">
      <c r="B75" t="s">
        <v>738</v>
      </c>
      <c r="C75" t="s">
        <v>101</v>
      </c>
      <c r="D75">
        <v>1E-3</v>
      </c>
      <c r="E75">
        <v>0.01</v>
      </c>
      <c r="F75">
        <v>9.9999999999999995E-7</v>
      </c>
      <c r="G75" t="s">
        <v>24</v>
      </c>
      <c r="H75" t="s">
        <v>22</v>
      </c>
      <c r="L75">
        <v>0.57583999999999991</v>
      </c>
      <c r="M75">
        <v>7.1948999999999996</v>
      </c>
      <c r="N75">
        <v>0.57582999999999995</v>
      </c>
      <c r="O75">
        <v>7.1763000000000003</v>
      </c>
    </row>
    <row r="76" spans="2:15" x14ac:dyDescent="0.25">
      <c r="B76" t="s">
        <v>739</v>
      </c>
      <c r="C76" t="s">
        <v>101</v>
      </c>
      <c r="D76">
        <v>1E-3</v>
      </c>
      <c r="E76">
        <v>0.01</v>
      </c>
      <c r="F76">
        <v>1.0000000000000001E-5</v>
      </c>
      <c r="G76" t="s">
        <v>24</v>
      </c>
      <c r="H76" t="s">
        <v>22</v>
      </c>
      <c r="L76">
        <v>5.7733999999999996</v>
      </c>
      <c r="M76">
        <v>0.77276999999999996</v>
      </c>
      <c r="N76">
        <v>5.7733999999999996</v>
      </c>
      <c r="O76">
        <v>0.76426000000000005</v>
      </c>
    </row>
    <row r="77" spans="2:15" x14ac:dyDescent="0.25">
      <c r="B77" t="s">
        <v>740</v>
      </c>
      <c r="C77" t="s">
        <v>101</v>
      </c>
      <c r="D77">
        <v>1E-3</v>
      </c>
      <c r="E77">
        <v>0.01</v>
      </c>
      <c r="F77">
        <v>1E-4</v>
      </c>
      <c r="G77" t="s">
        <v>24</v>
      </c>
      <c r="H77" t="s">
        <v>22</v>
      </c>
      <c r="L77">
        <v>57.735999999999997</v>
      </c>
      <c r="M77">
        <v>7.9884999999999998E-2</v>
      </c>
      <c r="N77">
        <v>57.734999999999999</v>
      </c>
      <c r="O77">
        <v>7.6478999999999991E-2</v>
      </c>
    </row>
    <row r="78" spans="2:15" x14ac:dyDescent="0.25">
      <c r="B78" t="s">
        <v>1500</v>
      </c>
      <c r="C78" t="s">
        <v>101</v>
      </c>
      <c r="D78">
        <v>0.01</v>
      </c>
      <c r="E78">
        <v>0.1</v>
      </c>
      <c r="F78">
        <v>1E-8</v>
      </c>
      <c r="G78" t="s">
        <v>24</v>
      </c>
      <c r="H78" t="s">
        <v>22</v>
      </c>
      <c r="L78">
        <v>0.67</v>
      </c>
      <c r="M78">
        <v>40</v>
      </c>
      <c r="N78">
        <v>0.57450999999999997</v>
      </c>
      <c r="O78">
        <v>40.857999999999997</v>
      </c>
    </row>
    <row r="79" spans="2:15" x14ac:dyDescent="0.25">
      <c r="B79" t="s">
        <v>1136</v>
      </c>
      <c r="C79" t="s">
        <v>101</v>
      </c>
      <c r="D79">
        <v>0.01</v>
      </c>
      <c r="E79">
        <v>0.1</v>
      </c>
      <c r="F79">
        <v>1.0000000000000001E-7</v>
      </c>
      <c r="G79" t="s">
        <v>24</v>
      </c>
      <c r="H79" t="s">
        <v>22</v>
      </c>
      <c r="L79">
        <v>0.67</v>
      </c>
      <c r="M79">
        <v>40.353999999999999</v>
      </c>
      <c r="N79">
        <v>0.57628999999999997</v>
      </c>
      <c r="O79">
        <v>40.844000000000001</v>
      </c>
    </row>
    <row r="80" spans="2:15" x14ac:dyDescent="0.25">
      <c r="B80" t="s">
        <v>742</v>
      </c>
      <c r="C80" t="s">
        <v>101</v>
      </c>
      <c r="D80">
        <v>0.01</v>
      </c>
      <c r="E80">
        <v>0.1</v>
      </c>
      <c r="F80">
        <v>9.9999999999999995E-7</v>
      </c>
      <c r="G80" t="s">
        <v>24</v>
      </c>
      <c r="H80" t="s">
        <v>22</v>
      </c>
      <c r="L80">
        <v>0.75325999999999993</v>
      </c>
      <c r="M80">
        <v>39.474000000000004</v>
      </c>
      <c r="N80">
        <v>0.74493999999999994</v>
      </c>
      <c r="O80">
        <v>39.510000000000005</v>
      </c>
    </row>
    <row r="81" spans="2:15" x14ac:dyDescent="0.25">
      <c r="B81" t="s">
        <v>743</v>
      </c>
      <c r="C81" t="s">
        <v>101</v>
      </c>
      <c r="D81">
        <v>0.01</v>
      </c>
      <c r="E81">
        <v>0.1</v>
      </c>
      <c r="F81">
        <v>1.0000000000000001E-5</v>
      </c>
      <c r="G81" t="s">
        <v>24</v>
      </c>
      <c r="H81" t="s">
        <v>22</v>
      </c>
      <c r="L81">
        <v>5.6886000000000001</v>
      </c>
      <c r="M81">
        <v>17.430999999999997</v>
      </c>
      <c r="N81">
        <v>5.6829999999999998</v>
      </c>
      <c r="O81">
        <v>17.368000000000002</v>
      </c>
    </row>
    <row r="82" spans="2:15" x14ac:dyDescent="0.25">
      <c r="B82" t="s">
        <v>744</v>
      </c>
      <c r="C82" t="s">
        <v>101</v>
      </c>
      <c r="D82">
        <v>0.01</v>
      </c>
      <c r="E82">
        <v>0.1</v>
      </c>
      <c r="F82">
        <v>1E-4</v>
      </c>
      <c r="G82" t="s">
        <v>24</v>
      </c>
      <c r="H82" t="s">
        <v>22</v>
      </c>
      <c r="L82">
        <v>57.725999999999999</v>
      </c>
      <c r="M82">
        <v>2.0333999999999999</v>
      </c>
      <c r="N82">
        <v>57.723999999999997</v>
      </c>
      <c r="O82">
        <v>1.9935</v>
      </c>
    </row>
    <row r="83" spans="2:15" x14ac:dyDescent="0.25">
      <c r="B83" t="s">
        <v>745</v>
      </c>
      <c r="C83" t="s">
        <v>101</v>
      </c>
      <c r="D83">
        <v>0.01</v>
      </c>
      <c r="E83">
        <v>0.1</v>
      </c>
      <c r="F83">
        <v>1E-3</v>
      </c>
      <c r="G83" t="s">
        <v>24</v>
      </c>
      <c r="H83" t="s">
        <v>22</v>
      </c>
      <c r="L83">
        <v>577.35</v>
      </c>
      <c r="M83">
        <v>0.21573000000000001</v>
      </c>
      <c r="N83">
        <v>577.34</v>
      </c>
      <c r="O83">
        <v>0.19968000000000002</v>
      </c>
    </row>
    <row r="84" spans="2:15" x14ac:dyDescent="0.25">
      <c r="B84" t="s">
        <v>1501</v>
      </c>
      <c r="C84" t="s">
        <v>101</v>
      </c>
      <c r="D84">
        <v>0.1</v>
      </c>
      <c r="E84">
        <v>1</v>
      </c>
      <c r="F84">
        <v>9.9999999999999995E-8</v>
      </c>
      <c r="G84" t="s">
        <v>24</v>
      </c>
      <c r="H84" t="s">
        <v>22</v>
      </c>
      <c r="L84">
        <v>12</v>
      </c>
      <c r="M84">
        <v>130</v>
      </c>
      <c r="N84">
        <v>11.536</v>
      </c>
      <c r="O84">
        <v>127.22</v>
      </c>
    </row>
    <row r="85" spans="2:15" x14ac:dyDescent="0.25">
      <c r="B85" t="s">
        <v>1137</v>
      </c>
      <c r="C85" t="s">
        <v>101</v>
      </c>
      <c r="D85">
        <v>0.1</v>
      </c>
      <c r="E85">
        <v>1</v>
      </c>
      <c r="F85">
        <v>9.9999999999999995E-7</v>
      </c>
      <c r="G85" t="s">
        <v>24</v>
      </c>
      <c r="H85" t="s">
        <v>22</v>
      </c>
      <c r="L85">
        <v>12</v>
      </c>
      <c r="M85">
        <v>130</v>
      </c>
      <c r="N85">
        <v>11.548</v>
      </c>
      <c r="O85">
        <v>127.21</v>
      </c>
    </row>
    <row r="86" spans="2:15" x14ac:dyDescent="0.25">
      <c r="B86" t="s">
        <v>747</v>
      </c>
      <c r="C86" t="s">
        <v>101</v>
      </c>
      <c r="D86">
        <v>0.1</v>
      </c>
      <c r="E86">
        <v>1</v>
      </c>
      <c r="F86">
        <v>1.0000000000000001E-5</v>
      </c>
      <c r="G86" t="s">
        <v>24</v>
      </c>
      <c r="H86" t="s">
        <v>22</v>
      </c>
      <c r="L86">
        <v>12</v>
      </c>
      <c r="M86">
        <v>130</v>
      </c>
      <c r="N86">
        <v>12.276999999999999</v>
      </c>
      <c r="O86">
        <v>126.6</v>
      </c>
    </row>
    <row r="87" spans="2:15" x14ac:dyDescent="0.25">
      <c r="B87" t="s">
        <v>748</v>
      </c>
      <c r="C87" t="s">
        <v>101</v>
      </c>
      <c r="D87">
        <v>0.1</v>
      </c>
      <c r="E87">
        <v>1</v>
      </c>
      <c r="F87">
        <v>1E-4</v>
      </c>
      <c r="G87" t="s">
        <v>24</v>
      </c>
      <c r="H87" t="s">
        <v>22</v>
      </c>
      <c r="L87">
        <v>52.948999999999998</v>
      </c>
      <c r="M87">
        <v>97.341999999999999</v>
      </c>
      <c r="N87">
        <v>52.884</v>
      </c>
      <c r="O87">
        <v>97.405000000000001</v>
      </c>
    </row>
    <row r="88" spans="2:15" x14ac:dyDescent="0.25">
      <c r="B88" t="s">
        <v>749</v>
      </c>
      <c r="C88" t="s">
        <v>101</v>
      </c>
      <c r="D88">
        <v>0.1</v>
      </c>
      <c r="E88">
        <v>1</v>
      </c>
      <c r="F88">
        <v>1E-3</v>
      </c>
      <c r="G88" t="s">
        <v>24</v>
      </c>
      <c r="H88" t="s">
        <v>22</v>
      </c>
      <c r="L88">
        <v>576.12</v>
      </c>
      <c r="M88">
        <v>17.673999999999999</v>
      </c>
      <c r="N88">
        <v>576.1</v>
      </c>
      <c r="O88">
        <v>17.7</v>
      </c>
    </row>
    <row r="89" spans="2:15" x14ac:dyDescent="0.25">
      <c r="B89" t="s">
        <v>750</v>
      </c>
      <c r="C89" t="s">
        <v>101</v>
      </c>
      <c r="D89">
        <v>0.1</v>
      </c>
      <c r="E89">
        <v>1</v>
      </c>
      <c r="F89">
        <v>0.01</v>
      </c>
      <c r="G89" t="s">
        <v>24</v>
      </c>
      <c r="H89" t="s">
        <v>22</v>
      </c>
      <c r="L89">
        <v>5773.4000000000005</v>
      </c>
      <c r="M89">
        <v>1.7853000000000001</v>
      </c>
      <c r="N89">
        <v>5771.8</v>
      </c>
      <c r="O89">
        <v>1.7958000000000001</v>
      </c>
    </row>
    <row r="90" spans="2:15" x14ac:dyDescent="0.25">
      <c r="B90" t="s">
        <v>1502</v>
      </c>
      <c r="C90" t="s">
        <v>101</v>
      </c>
      <c r="D90">
        <v>1</v>
      </c>
      <c r="E90">
        <v>20</v>
      </c>
      <c r="F90">
        <v>9.9999999999999995E-7</v>
      </c>
      <c r="G90" t="s">
        <v>24</v>
      </c>
      <c r="H90" t="s">
        <v>23</v>
      </c>
      <c r="L90">
        <v>6.8000000000000005E-2</v>
      </c>
      <c r="M90">
        <v>3.5999999999999999E-3</v>
      </c>
      <c r="N90">
        <v>4.3000000000000003E-2</v>
      </c>
      <c r="O90">
        <v>4.7621E-3</v>
      </c>
    </row>
    <row r="91" spans="2:15" x14ac:dyDescent="0.25">
      <c r="B91" t="s">
        <v>1138</v>
      </c>
      <c r="C91" t="s">
        <v>101</v>
      </c>
      <c r="D91">
        <v>1</v>
      </c>
      <c r="E91">
        <v>20</v>
      </c>
      <c r="F91">
        <v>1.0000000000000001E-5</v>
      </c>
      <c r="G91" t="s">
        <v>24</v>
      </c>
      <c r="H91" t="s">
        <v>23</v>
      </c>
      <c r="L91">
        <v>6.8000000000000005E-2</v>
      </c>
      <c r="M91">
        <v>3.5999999999999999E-3</v>
      </c>
      <c r="N91">
        <v>4.3318000000000002E-2</v>
      </c>
      <c r="O91">
        <v>4.7475E-3</v>
      </c>
    </row>
    <row r="92" spans="2:15" x14ac:dyDescent="0.25">
      <c r="B92" t="s">
        <v>752</v>
      </c>
      <c r="C92" t="s">
        <v>101</v>
      </c>
      <c r="D92">
        <v>1</v>
      </c>
      <c r="E92">
        <v>20</v>
      </c>
      <c r="F92">
        <v>1E-4</v>
      </c>
      <c r="G92" t="s">
        <v>24</v>
      </c>
      <c r="H92" t="s">
        <v>23</v>
      </c>
      <c r="L92">
        <v>7.0892999999999998E-2</v>
      </c>
      <c r="M92">
        <v>3.8964999999999998E-3</v>
      </c>
      <c r="N92">
        <v>6.8928000000000003E-2</v>
      </c>
      <c r="O92">
        <v>3.8257999999999999E-3</v>
      </c>
    </row>
    <row r="93" spans="2:15" x14ac:dyDescent="0.25">
      <c r="B93" t="s">
        <v>753</v>
      </c>
      <c r="C93" t="s">
        <v>101</v>
      </c>
      <c r="D93">
        <v>1</v>
      </c>
      <c r="E93">
        <v>20</v>
      </c>
      <c r="F93">
        <v>1E-3</v>
      </c>
      <c r="G93" t="s">
        <v>24</v>
      </c>
      <c r="H93" t="s">
        <v>23</v>
      </c>
      <c r="L93">
        <v>0.57833999999999997</v>
      </c>
      <c r="M93">
        <v>8.1072999999999996E-4</v>
      </c>
      <c r="N93">
        <v>0.57808999999999999</v>
      </c>
      <c r="O93">
        <v>6.9919999999999997E-4</v>
      </c>
    </row>
    <row r="94" spans="2:15" x14ac:dyDescent="0.25">
      <c r="B94" t="s">
        <v>754</v>
      </c>
      <c r="C94" t="s">
        <v>101</v>
      </c>
      <c r="D94">
        <v>1</v>
      </c>
      <c r="E94">
        <v>20</v>
      </c>
      <c r="F94">
        <v>0.01</v>
      </c>
      <c r="G94" t="s">
        <v>24</v>
      </c>
      <c r="H94" t="s">
        <v>23</v>
      </c>
      <c r="L94">
        <v>5.7738999999999994</v>
      </c>
      <c r="M94">
        <v>1.1677E-4</v>
      </c>
      <c r="N94">
        <v>5.7736000000000001</v>
      </c>
      <c r="O94">
        <v>7.0888000000000003E-5</v>
      </c>
    </row>
    <row r="95" spans="2:15" x14ac:dyDescent="0.25">
      <c r="B95" t="s">
        <v>755</v>
      </c>
      <c r="C95" t="s">
        <v>101</v>
      </c>
      <c r="D95">
        <v>1</v>
      </c>
      <c r="E95">
        <v>20</v>
      </c>
      <c r="F95">
        <v>0.1</v>
      </c>
      <c r="G95" t="s">
        <v>24</v>
      </c>
      <c r="H95" t="s">
        <v>23</v>
      </c>
      <c r="L95">
        <v>57.735999999999997</v>
      </c>
      <c r="M95">
        <v>2.5449E-5</v>
      </c>
      <c r="N95">
        <v>57.734999999999999</v>
      </c>
      <c r="O95">
        <v>7.0898000000000003E-6</v>
      </c>
    </row>
    <row r="96" spans="2:15" x14ac:dyDescent="0.25">
      <c r="B96" t="s">
        <v>1139</v>
      </c>
      <c r="C96" t="s">
        <v>17</v>
      </c>
      <c r="D96">
        <v>0</v>
      </c>
      <c r="E96">
        <v>0.01</v>
      </c>
      <c r="F96">
        <v>1E-8</v>
      </c>
      <c r="G96" t="s">
        <v>18</v>
      </c>
      <c r="H96" t="s">
        <v>1140</v>
      </c>
      <c r="L96">
        <v>65</v>
      </c>
      <c r="M96">
        <v>17000</v>
      </c>
      <c r="N96">
        <v>61.667999999999999</v>
      </c>
      <c r="O96">
        <v>17321</v>
      </c>
    </row>
    <row r="97" spans="2:15" x14ac:dyDescent="0.25">
      <c r="B97" t="s">
        <v>1141</v>
      </c>
      <c r="C97" t="s">
        <v>17</v>
      </c>
      <c r="D97">
        <v>0</v>
      </c>
      <c r="E97">
        <v>0.01</v>
      </c>
      <c r="F97">
        <v>1.0000000000000001E-7</v>
      </c>
      <c r="G97" t="s">
        <v>18</v>
      </c>
      <c r="H97" t="s">
        <v>1140</v>
      </c>
      <c r="L97">
        <v>81.734000000000009</v>
      </c>
      <c r="M97">
        <v>16018</v>
      </c>
      <c r="N97">
        <v>81.655000000000001</v>
      </c>
      <c r="O97">
        <v>16015</v>
      </c>
    </row>
    <row r="98" spans="2:15" x14ac:dyDescent="0.25">
      <c r="B98" t="s">
        <v>247</v>
      </c>
      <c r="C98" t="s">
        <v>17</v>
      </c>
      <c r="D98">
        <v>0</v>
      </c>
      <c r="E98">
        <v>0.01</v>
      </c>
      <c r="F98">
        <v>9.9999999999999995E-7</v>
      </c>
      <c r="G98" t="s">
        <v>18</v>
      </c>
      <c r="H98" t="s">
        <v>1140</v>
      </c>
      <c r="L98">
        <v>578.24</v>
      </c>
      <c r="M98">
        <v>4520.7</v>
      </c>
      <c r="N98">
        <v>578.20000000000005</v>
      </c>
      <c r="O98">
        <v>4507.9000000000005</v>
      </c>
    </row>
    <row r="99" spans="2:15" x14ac:dyDescent="0.25">
      <c r="B99" t="s">
        <v>248</v>
      </c>
      <c r="C99" t="s">
        <v>17</v>
      </c>
      <c r="D99">
        <v>0</v>
      </c>
      <c r="E99">
        <v>0.01</v>
      </c>
      <c r="F99">
        <v>1.0000000000000001E-5</v>
      </c>
      <c r="G99" t="s">
        <v>18</v>
      </c>
      <c r="H99" t="s">
        <v>1140</v>
      </c>
      <c r="L99">
        <v>5773.6</v>
      </c>
      <c r="M99">
        <v>476.27000000000004</v>
      </c>
      <c r="N99">
        <v>5773.6</v>
      </c>
      <c r="O99">
        <v>470.59000000000003</v>
      </c>
    </row>
    <row r="100" spans="2:15" x14ac:dyDescent="0.25">
      <c r="B100" t="s">
        <v>249</v>
      </c>
      <c r="C100" t="s">
        <v>17</v>
      </c>
      <c r="D100">
        <v>0</v>
      </c>
      <c r="E100">
        <v>0.01</v>
      </c>
      <c r="F100">
        <v>1E-4</v>
      </c>
      <c r="G100" t="s">
        <v>18</v>
      </c>
      <c r="H100" t="s">
        <v>1140</v>
      </c>
      <c r="L100">
        <v>57736</v>
      </c>
      <c r="M100">
        <v>49.351999999999997</v>
      </c>
      <c r="N100">
        <v>57736</v>
      </c>
      <c r="O100">
        <v>47.080999999999996</v>
      </c>
    </row>
    <row r="101" spans="2:15" x14ac:dyDescent="0.25">
      <c r="B101" t="s">
        <v>250</v>
      </c>
      <c r="C101" t="s">
        <v>17</v>
      </c>
      <c r="D101">
        <v>0</v>
      </c>
      <c r="E101">
        <v>0.01</v>
      </c>
      <c r="F101">
        <v>1E-3</v>
      </c>
      <c r="G101" t="s">
        <v>18</v>
      </c>
      <c r="H101" t="s">
        <v>1140</v>
      </c>
      <c r="L101">
        <v>577360</v>
      </c>
      <c r="M101">
        <v>5.6165000000000003</v>
      </c>
      <c r="N101">
        <v>577360</v>
      </c>
      <c r="O101">
        <v>4.7081</v>
      </c>
    </row>
    <row r="102" spans="2:15" x14ac:dyDescent="0.25">
      <c r="B102" t="s">
        <v>1615</v>
      </c>
      <c r="C102" t="s">
        <v>17</v>
      </c>
      <c r="D102">
        <v>0</v>
      </c>
      <c r="E102">
        <v>0.01</v>
      </c>
      <c r="F102">
        <v>0.01</v>
      </c>
      <c r="G102" t="s">
        <v>18</v>
      </c>
      <c r="H102" t="s">
        <v>1140</v>
      </c>
      <c r="L102">
        <v>5773600</v>
      </c>
      <c r="M102">
        <v>0.83416999999999997</v>
      </c>
      <c r="N102">
        <v>5773600</v>
      </c>
      <c r="O102">
        <v>0.47081000000000001</v>
      </c>
    </row>
    <row r="103" spans="2:15" x14ac:dyDescent="0.25">
      <c r="B103" t="s">
        <v>1616</v>
      </c>
      <c r="C103" t="s">
        <v>17</v>
      </c>
      <c r="D103">
        <v>0</v>
      </c>
      <c r="E103">
        <v>0.01</v>
      </c>
      <c r="F103">
        <v>0.1</v>
      </c>
      <c r="G103" t="s">
        <v>18</v>
      </c>
      <c r="H103" t="s">
        <v>1140</v>
      </c>
      <c r="L103">
        <v>57736000</v>
      </c>
      <c r="M103">
        <v>0.19242000000000001</v>
      </c>
      <c r="N103">
        <v>57736000</v>
      </c>
      <c r="O103">
        <v>4.7080000000000004E-2</v>
      </c>
    </row>
    <row r="104" spans="2:15" x14ac:dyDescent="0.25">
      <c r="B104" t="s">
        <v>1617</v>
      </c>
      <c r="C104" t="s">
        <v>17</v>
      </c>
      <c r="D104">
        <v>0</v>
      </c>
      <c r="E104">
        <v>0.01</v>
      </c>
      <c r="F104">
        <v>1</v>
      </c>
      <c r="G104" t="s">
        <v>18</v>
      </c>
      <c r="H104" t="s">
        <v>1140</v>
      </c>
      <c r="L104">
        <v>577360000</v>
      </c>
      <c r="M104">
        <v>6.2850000000000003E-2</v>
      </c>
      <c r="N104">
        <v>577360000</v>
      </c>
      <c r="O104">
        <v>4.7020999999999999E-3</v>
      </c>
    </row>
    <row r="105" spans="2:15" x14ac:dyDescent="0.25">
      <c r="B105" t="s">
        <v>1618</v>
      </c>
      <c r="C105" t="s">
        <v>17</v>
      </c>
      <c r="D105">
        <v>0</v>
      </c>
      <c r="E105">
        <v>0.01</v>
      </c>
      <c r="F105">
        <v>10</v>
      </c>
      <c r="G105" t="s">
        <v>18</v>
      </c>
      <c r="H105" t="s">
        <v>1140</v>
      </c>
      <c r="L105">
        <v>5773600000</v>
      </c>
      <c r="M105">
        <v>2.3736E-2</v>
      </c>
      <c r="N105">
        <v>5773600000</v>
      </c>
      <c r="O105">
        <v>0</v>
      </c>
    </row>
    <row r="106" spans="2:15" x14ac:dyDescent="0.25">
      <c r="B106" t="s">
        <v>1619</v>
      </c>
      <c r="C106" t="s">
        <v>17</v>
      </c>
      <c r="D106">
        <v>0</v>
      </c>
      <c r="E106">
        <v>0.01</v>
      </c>
      <c r="F106">
        <v>100</v>
      </c>
      <c r="G106" t="s">
        <v>18</v>
      </c>
      <c r="H106" t="s">
        <v>1140</v>
      </c>
      <c r="L106">
        <v>57736000000</v>
      </c>
      <c r="M106">
        <v>8.4771000000000013E-3</v>
      </c>
      <c r="N106">
        <v>57736000000</v>
      </c>
      <c r="O106">
        <v>0</v>
      </c>
    </row>
    <row r="107" spans="2:15" x14ac:dyDescent="0.25">
      <c r="B107" t="s">
        <v>1620</v>
      </c>
      <c r="C107" t="s">
        <v>17</v>
      </c>
      <c r="D107">
        <v>0</v>
      </c>
      <c r="E107">
        <v>0.01</v>
      </c>
      <c r="F107">
        <v>1000</v>
      </c>
      <c r="G107" t="s">
        <v>18</v>
      </c>
      <c r="H107" t="s">
        <v>1140</v>
      </c>
      <c r="L107">
        <v>577360000000</v>
      </c>
      <c r="M107">
        <v>0</v>
      </c>
      <c r="N107">
        <v>577360000000</v>
      </c>
      <c r="O107">
        <v>0</v>
      </c>
    </row>
    <row r="108" spans="2:15" x14ac:dyDescent="0.25">
      <c r="B108" t="s">
        <v>1142</v>
      </c>
      <c r="C108" t="s">
        <v>17</v>
      </c>
      <c r="D108">
        <v>0.01</v>
      </c>
      <c r="E108">
        <v>0.1</v>
      </c>
      <c r="F108">
        <v>1E-8</v>
      </c>
      <c r="G108" t="s">
        <v>18</v>
      </c>
      <c r="H108" t="s">
        <v>1140</v>
      </c>
      <c r="L108">
        <v>580</v>
      </c>
      <c r="M108">
        <v>14000</v>
      </c>
      <c r="N108">
        <v>577.27</v>
      </c>
      <c r="O108" t="s">
        <v>91</v>
      </c>
    </row>
    <row r="109" spans="2:15" x14ac:dyDescent="0.25">
      <c r="B109" t="s">
        <v>1143</v>
      </c>
      <c r="C109" t="s">
        <v>17</v>
      </c>
      <c r="D109">
        <v>0.01</v>
      </c>
      <c r="E109">
        <v>0.1</v>
      </c>
      <c r="F109">
        <v>1.0000000000000001E-7</v>
      </c>
      <c r="G109" t="s">
        <v>18</v>
      </c>
      <c r="H109" t="s">
        <v>1140</v>
      </c>
      <c r="L109">
        <v>580</v>
      </c>
      <c r="M109">
        <v>13975</v>
      </c>
      <c r="N109">
        <v>579.78</v>
      </c>
      <c r="O109">
        <v>13975</v>
      </c>
    </row>
    <row r="110" spans="2:15" x14ac:dyDescent="0.25">
      <c r="B110" t="s">
        <v>1144</v>
      </c>
      <c r="C110" t="s">
        <v>17</v>
      </c>
      <c r="D110">
        <v>0.01</v>
      </c>
      <c r="E110">
        <v>0.1</v>
      </c>
      <c r="F110">
        <v>9.9999999999999995E-7</v>
      </c>
      <c r="G110" t="s">
        <v>18</v>
      </c>
      <c r="H110" t="s">
        <v>1140</v>
      </c>
      <c r="L110">
        <v>794.35</v>
      </c>
      <c r="M110">
        <v>12648</v>
      </c>
      <c r="N110">
        <v>794.24</v>
      </c>
      <c r="O110">
        <v>12648</v>
      </c>
    </row>
    <row r="111" spans="2:15" x14ac:dyDescent="0.25">
      <c r="B111" t="s">
        <v>1145</v>
      </c>
      <c r="C111" t="s">
        <v>17</v>
      </c>
      <c r="D111">
        <v>0.01</v>
      </c>
      <c r="E111">
        <v>0.1</v>
      </c>
      <c r="F111">
        <v>1.0000000000000001E-5</v>
      </c>
      <c r="G111" t="s">
        <v>18</v>
      </c>
      <c r="H111" t="s">
        <v>1140</v>
      </c>
      <c r="L111">
        <v>5786.4000000000005</v>
      </c>
      <c r="M111">
        <v>3162.6</v>
      </c>
      <c r="N111">
        <v>5786.3</v>
      </c>
      <c r="O111">
        <v>3161.7000000000003</v>
      </c>
    </row>
    <row r="112" spans="2:15" x14ac:dyDescent="0.25">
      <c r="B112" t="s">
        <v>1146</v>
      </c>
      <c r="C112" t="s">
        <v>17</v>
      </c>
      <c r="D112">
        <v>0.01</v>
      </c>
      <c r="E112">
        <v>0.1</v>
      </c>
      <c r="F112">
        <v>1E-4</v>
      </c>
      <c r="G112" t="s">
        <v>18</v>
      </c>
      <c r="H112" t="s">
        <v>1140</v>
      </c>
      <c r="L112">
        <v>57737</v>
      </c>
      <c r="M112">
        <v>326.69</v>
      </c>
      <c r="N112">
        <v>57737</v>
      </c>
      <c r="O112">
        <v>326.28000000000003</v>
      </c>
    </row>
    <row r="113" spans="2:15" x14ac:dyDescent="0.25">
      <c r="B113" t="s">
        <v>1147</v>
      </c>
      <c r="C113" t="s">
        <v>17</v>
      </c>
      <c r="D113">
        <v>0.01</v>
      </c>
      <c r="E113">
        <v>0.1</v>
      </c>
      <c r="F113">
        <v>1E-3</v>
      </c>
      <c r="G113" t="s">
        <v>18</v>
      </c>
      <c r="H113" t="s">
        <v>1140</v>
      </c>
      <c r="L113">
        <v>577360</v>
      </c>
      <c r="M113">
        <v>32.802</v>
      </c>
      <c r="N113">
        <v>577350</v>
      </c>
      <c r="O113">
        <v>32.639000000000003</v>
      </c>
    </row>
    <row r="114" spans="2:15" x14ac:dyDescent="0.25">
      <c r="B114" t="s">
        <v>1148</v>
      </c>
      <c r="C114" t="s">
        <v>17</v>
      </c>
      <c r="D114">
        <v>0.1</v>
      </c>
      <c r="E114">
        <v>1</v>
      </c>
      <c r="F114">
        <v>1.0000000000000001E-7</v>
      </c>
      <c r="G114" t="s">
        <v>18</v>
      </c>
      <c r="H114" t="s">
        <v>1140</v>
      </c>
      <c r="L114">
        <v>590</v>
      </c>
      <c r="M114">
        <v>12000</v>
      </c>
      <c r="N114">
        <v>568.01</v>
      </c>
      <c r="O114">
        <v>11812</v>
      </c>
    </row>
    <row r="115" spans="2:15" x14ac:dyDescent="0.25">
      <c r="B115" t="s">
        <v>1149</v>
      </c>
      <c r="C115" t="s">
        <v>17</v>
      </c>
      <c r="D115">
        <v>0.1</v>
      </c>
      <c r="E115">
        <v>1</v>
      </c>
      <c r="F115">
        <v>9.9999999999999995E-7</v>
      </c>
      <c r="G115" t="s">
        <v>18</v>
      </c>
      <c r="H115" t="s">
        <v>1140</v>
      </c>
      <c r="L115">
        <v>647.66</v>
      </c>
      <c r="M115">
        <v>11942</v>
      </c>
      <c r="N115">
        <v>669.04</v>
      </c>
      <c r="O115">
        <v>11724</v>
      </c>
    </row>
    <row r="116" spans="2:15" x14ac:dyDescent="0.25">
      <c r="B116" t="s">
        <v>1150</v>
      </c>
      <c r="C116" t="s">
        <v>17</v>
      </c>
      <c r="D116">
        <v>0.1</v>
      </c>
      <c r="E116">
        <v>1</v>
      </c>
      <c r="F116">
        <v>1.0000000000000001E-5</v>
      </c>
      <c r="G116" t="s">
        <v>18</v>
      </c>
      <c r="H116" t="s">
        <v>1140</v>
      </c>
      <c r="L116">
        <v>5185.8</v>
      </c>
      <c r="M116">
        <v>8475.5</v>
      </c>
      <c r="N116">
        <v>5185</v>
      </c>
      <c r="O116">
        <v>8474.7999999999993</v>
      </c>
    </row>
    <row r="117" spans="2:15" x14ac:dyDescent="0.25">
      <c r="B117" t="s">
        <v>1151</v>
      </c>
      <c r="C117" t="s">
        <v>17</v>
      </c>
      <c r="D117">
        <v>0.1</v>
      </c>
      <c r="E117">
        <v>1</v>
      </c>
      <c r="F117">
        <v>1E-4</v>
      </c>
      <c r="G117" t="s">
        <v>18</v>
      </c>
      <c r="H117" t="s">
        <v>1140</v>
      </c>
      <c r="L117">
        <v>57619</v>
      </c>
      <c r="M117">
        <v>1429.8999999999999</v>
      </c>
      <c r="N117">
        <v>57619</v>
      </c>
      <c r="O117">
        <v>1428.7</v>
      </c>
    </row>
    <row r="118" spans="2:15" x14ac:dyDescent="0.25">
      <c r="B118" t="s">
        <v>1152</v>
      </c>
      <c r="C118" t="s">
        <v>17</v>
      </c>
      <c r="D118">
        <v>0.1</v>
      </c>
      <c r="E118">
        <v>1</v>
      </c>
      <c r="F118">
        <v>1E-3</v>
      </c>
      <c r="G118" t="s">
        <v>18</v>
      </c>
      <c r="H118" t="s">
        <v>1140</v>
      </c>
      <c r="L118">
        <v>577340</v>
      </c>
      <c r="M118">
        <v>145.01</v>
      </c>
      <c r="N118">
        <v>577340</v>
      </c>
      <c r="O118">
        <v>144.51</v>
      </c>
    </row>
    <row r="119" spans="2:15" x14ac:dyDescent="0.25">
      <c r="B119" t="s">
        <v>1153</v>
      </c>
      <c r="C119" t="s">
        <v>17</v>
      </c>
      <c r="D119">
        <v>0.1</v>
      </c>
      <c r="E119">
        <v>1</v>
      </c>
      <c r="F119">
        <v>0.01</v>
      </c>
      <c r="G119" t="s">
        <v>18</v>
      </c>
      <c r="H119" t="s">
        <v>1140</v>
      </c>
      <c r="L119">
        <v>5773600</v>
      </c>
      <c r="M119">
        <v>14.652999999999999</v>
      </c>
      <c r="N119">
        <v>5773500</v>
      </c>
      <c r="O119">
        <v>14.453000000000001</v>
      </c>
    </row>
    <row r="120" spans="2:15" x14ac:dyDescent="0.25">
      <c r="B120" t="s">
        <v>1154</v>
      </c>
      <c r="C120" t="s">
        <v>17</v>
      </c>
      <c r="D120">
        <v>1</v>
      </c>
      <c r="E120">
        <v>10</v>
      </c>
      <c r="F120">
        <v>9.9999999999999995E-7</v>
      </c>
      <c r="G120" t="s">
        <v>18</v>
      </c>
      <c r="H120" t="s">
        <v>103</v>
      </c>
      <c r="L120">
        <v>5.9</v>
      </c>
      <c r="M120">
        <v>12</v>
      </c>
      <c r="N120">
        <v>5.8777999999999997</v>
      </c>
      <c r="O120">
        <v>11.641999999999999</v>
      </c>
    </row>
    <row r="121" spans="2:15" x14ac:dyDescent="0.25">
      <c r="B121" t="s">
        <v>1155</v>
      </c>
      <c r="C121" t="s">
        <v>17</v>
      </c>
      <c r="D121">
        <v>1</v>
      </c>
      <c r="E121">
        <v>10</v>
      </c>
      <c r="F121">
        <v>1.0000000000000001E-5</v>
      </c>
      <c r="G121" t="s">
        <v>18</v>
      </c>
      <c r="H121" t="s">
        <v>103</v>
      </c>
      <c r="L121">
        <v>6.5110999999999999</v>
      </c>
      <c r="M121">
        <v>11.939</v>
      </c>
      <c r="N121">
        <v>6.8826999999999998</v>
      </c>
      <c r="O121">
        <v>11.555</v>
      </c>
    </row>
    <row r="122" spans="2:15" x14ac:dyDescent="0.25">
      <c r="B122" t="s">
        <v>1156</v>
      </c>
      <c r="C122" t="s">
        <v>17</v>
      </c>
      <c r="D122">
        <v>1</v>
      </c>
      <c r="E122">
        <v>10</v>
      </c>
      <c r="F122">
        <v>1E-4</v>
      </c>
      <c r="G122" t="s">
        <v>18</v>
      </c>
      <c r="H122" t="s">
        <v>103</v>
      </c>
      <c r="L122">
        <v>52.024000000000001</v>
      </c>
      <c r="M122">
        <v>8.3239000000000001</v>
      </c>
      <c r="N122">
        <v>52.009</v>
      </c>
      <c r="O122">
        <v>8.3231000000000002</v>
      </c>
    </row>
    <row r="123" spans="2:15" x14ac:dyDescent="0.25">
      <c r="B123" t="s">
        <v>1157</v>
      </c>
      <c r="C123" t="s">
        <v>17</v>
      </c>
      <c r="D123">
        <v>1</v>
      </c>
      <c r="E123">
        <v>10</v>
      </c>
      <c r="F123">
        <v>1E-3</v>
      </c>
      <c r="G123" t="s">
        <v>18</v>
      </c>
      <c r="H123" t="s">
        <v>103</v>
      </c>
      <c r="L123">
        <v>576.23</v>
      </c>
      <c r="M123">
        <v>1.3955</v>
      </c>
      <c r="N123">
        <v>576.23</v>
      </c>
      <c r="O123">
        <v>1.3938999999999999</v>
      </c>
    </row>
    <row r="124" spans="2:15" x14ac:dyDescent="0.25">
      <c r="B124" t="s">
        <v>1158</v>
      </c>
      <c r="C124" t="s">
        <v>17</v>
      </c>
      <c r="D124">
        <v>1</v>
      </c>
      <c r="E124">
        <v>10</v>
      </c>
      <c r="F124">
        <v>0.01</v>
      </c>
      <c r="G124" t="s">
        <v>18</v>
      </c>
      <c r="H124" t="s">
        <v>103</v>
      </c>
      <c r="L124">
        <v>5773.4000000000005</v>
      </c>
      <c r="M124">
        <v>0.1416</v>
      </c>
      <c r="N124">
        <v>5773.4000000000005</v>
      </c>
      <c r="O124">
        <v>0.14094999999999999</v>
      </c>
    </row>
    <row r="125" spans="2:15" x14ac:dyDescent="0.25">
      <c r="B125" t="s">
        <v>1159</v>
      </c>
      <c r="C125" t="s">
        <v>17</v>
      </c>
      <c r="D125">
        <v>1</v>
      </c>
      <c r="E125">
        <v>10</v>
      </c>
      <c r="F125">
        <v>0.1</v>
      </c>
      <c r="G125" t="s">
        <v>18</v>
      </c>
      <c r="H125" t="s">
        <v>103</v>
      </c>
      <c r="L125">
        <v>57736</v>
      </c>
      <c r="M125">
        <v>1.4357E-2</v>
      </c>
      <c r="N125">
        <v>57735</v>
      </c>
      <c r="O125">
        <v>1.4097E-2</v>
      </c>
    </row>
    <row r="126" spans="2:15" x14ac:dyDescent="0.25">
      <c r="B126" t="s">
        <v>1160</v>
      </c>
      <c r="C126" t="s">
        <v>17</v>
      </c>
      <c r="D126">
        <v>10</v>
      </c>
      <c r="E126">
        <v>100</v>
      </c>
      <c r="F126">
        <v>1.0000000000000001E-5</v>
      </c>
      <c r="G126" t="s">
        <v>18</v>
      </c>
      <c r="H126" t="s">
        <v>103</v>
      </c>
      <c r="L126">
        <v>58</v>
      </c>
      <c r="M126">
        <v>12</v>
      </c>
      <c r="N126">
        <v>53.872999999999998</v>
      </c>
      <c r="O126">
        <v>12.026999999999999</v>
      </c>
    </row>
    <row r="127" spans="2:15" x14ac:dyDescent="0.25">
      <c r="B127" t="s">
        <v>1161</v>
      </c>
      <c r="C127" t="s">
        <v>17</v>
      </c>
      <c r="D127">
        <v>10</v>
      </c>
      <c r="E127">
        <v>100</v>
      </c>
      <c r="F127">
        <v>1E-4</v>
      </c>
      <c r="G127" t="s">
        <v>18</v>
      </c>
      <c r="H127" t="s">
        <v>103</v>
      </c>
      <c r="L127">
        <v>64.108000000000004</v>
      </c>
      <c r="M127">
        <v>11.939</v>
      </c>
      <c r="N127">
        <v>63.985999999999997</v>
      </c>
      <c r="O127">
        <v>11.939</v>
      </c>
    </row>
    <row r="128" spans="2:15" x14ac:dyDescent="0.25">
      <c r="B128" t="s">
        <v>1162</v>
      </c>
      <c r="C128" t="s">
        <v>17</v>
      </c>
      <c r="D128">
        <v>10</v>
      </c>
      <c r="E128">
        <v>100</v>
      </c>
      <c r="F128">
        <v>1E-3</v>
      </c>
      <c r="G128" t="s">
        <v>18</v>
      </c>
      <c r="H128" t="s">
        <v>103</v>
      </c>
      <c r="L128">
        <v>516.51</v>
      </c>
      <c r="M128">
        <v>8.6655999999999995</v>
      </c>
      <c r="N128">
        <v>516.37</v>
      </c>
      <c r="O128">
        <v>8.6648999999999994</v>
      </c>
    </row>
    <row r="129" spans="2:15" x14ac:dyDescent="0.25">
      <c r="B129" t="s">
        <v>1163</v>
      </c>
      <c r="C129" t="s">
        <v>17</v>
      </c>
      <c r="D129">
        <v>10</v>
      </c>
      <c r="E129">
        <v>100</v>
      </c>
      <c r="F129">
        <v>0.01</v>
      </c>
      <c r="G129" t="s">
        <v>18</v>
      </c>
      <c r="H129" t="s">
        <v>103</v>
      </c>
      <c r="L129">
        <v>5761.5</v>
      </c>
      <c r="M129">
        <v>1.4742</v>
      </c>
      <c r="N129">
        <v>5761.5</v>
      </c>
      <c r="O129">
        <v>1.4725999999999999</v>
      </c>
    </row>
    <row r="130" spans="2:15" x14ac:dyDescent="0.25">
      <c r="B130" t="s">
        <v>1164</v>
      </c>
      <c r="C130" t="s">
        <v>17</v>
      </c>
      <c r="D130">
        <v>10</v>
      </c>
      <c r="E130">
        <v>100</v>
      </c>
      <c r="F130">
        <v>0.1</v>
      </c>
      <c r="G130" t="s">
        <v>18</v>
      </c>
      <c r="H130" t="s">
        <v>103</v>
      </c>
      <c r="L130">
        <v>57734</v>
      </c>
      <c r="M130">
        <v>0.14965000000000001</v>
      </c>
      <c r="N130">
        <v>57734</v>
      </c>
      <c r="O130">
        <v>0.14899999999999999</v>
      </c>
    </row>
    <row r="131" spans="2:15" x14ac:dyDescent="0.25">
      <c r="B131" t="s">
        <v>1165</v>
      </c>
      <c r="C131" t="s">
        <v>17</v>
      </c>
      <c r="D131">
        <v>10</v>
      </c>
      <c r="E131">
        <v>100</v>
      </c>
      <c r="F131">
        <v>1</v>
      </c>
      <c r="G131" t="s">
        <v>18</v>
      </c>
      <c r="H131" t="s">
        <v>103</v>
      </c>
      <c r="L131">
        <v>577360</v>
      </c>
      <c r="M131">
        <v>1.5162E-2</v>
      </c>
      <c r="N131">
        <v>577350</v>
      </c>
      <c r="O131">
        <v>1.4902E-2</v>
      </c>
    </row>
    <row r="132" spans="2:15" x14ac:dyDescent="0.25">
      <c r="B132" t="s">
        <v>1166</v>
      </c>
      <c r="C132" t="s">
        <v>17</v>
      </c>
      <c r="D132">
        <v>100</v>
      </c>
      <c r="E132">
        <v>1000</v>
      </c>
      <c r="F132">
        <v>1E-4</v>
      </c>
      <c r="G132" t="s">
        <v>18</v>
      </c>
      <c r="H132" t="s">
        <v>104</v>
      </c>
      <c r="L132">
        <v>2.2999999999999998</v>
      </c>
      <c r="M132">
        <v>1.7999999999999999E-2</v>
      </c>
      <c r="N132">
        <v>2.2686999999999999</v>
      </c>
      <c r="O132">
        <v>1.7871000000000001E-2</v>
      </c>
    </row>
    <row r="133" spans="2:15" x14ac:dyDescent="0.25">
      <c r="B133" t="s">
        <v>1167</v>
      </c>
      <c r="C133" t="s">
        <v>17</v>
      </c>
      <c r="D133">
        <v>100</v>
      </c>
      <c r="E133">
        <v>1000</v>
      </c>
      <c r="F133">
        <v>1E-3</v>
      </c>
      <c r="G133" t="s">
        <v>18</v>
      </c>
      <c r="H133" t="s">
        <v>104</v>
      </c>
      <c r="L133">
        <v>2.2999999999999998</v>
      </c>
      <c r="M133">
        <v>1.7999999999999999E-2</v>
      </c>
      <c r="N133">
        <v>2.3129000000000004</v>
      </c>
      <c r="O133">
        <v>1.7835E-2</v>
      </c>
    </row>
    <row r="134" spans="2:15" x14ac:dyDescent="0.25">
      <c r="B134" t="s">
        <v>1168</v>
      </c>
      <c r="C134" t="s">
        <v>17</v>
      </c>
      <c r="D134">
        <v>100</v>
      </c>
      <c r="E134">
        <v>1000</v>
      </c>
      <c r="F134">
        <v>0.01</v>
      </c>
      <c r="G134" t="s">
        <v>18</v>
      </c>
      <c r="H134" t="s">
        <v>104</v>
      </c>
      <c r="L134">
        <v>5.5163000000000002</v>
      </c>
      <c r="M134">
        <v>1.5438E-2</v>
      </c>
      <c r="N134">
        <v>5.5115999999999996</v>
      </c>
      <c r="O134">
        <v>1.5439E-2</v>
      </c>
    </row>
    <row r="135" spans="2:15" x14ac:dyDescent="0.25">
      <c r="B135" t="s">
        <v>1169</v>
      </c>
      <c r="C135" t="s">
        <v>17</v>
      </c>
      <c r="D135">
        <v>100</v>
      </c>
      <c r="E135">
        <v>1000</v>
      </c>
      <c r="F135">
        <v>0.1</v>
      </c>
      <c r="G135" t="s">
        <v>18</v>
      </c>
      <c r="H135" t="s">
        <v>104</v>
      </c>
      <c r="L135">
        <v>57.515999999999998</v>
      </c>
      <c r="M135">
        <v>3.6361000000000002E-3</v>
      </c>
      <c r="N135">
        <v>57.515000000000001</v>
      </c>
      <c r="O135">
        <v>3.6327E-3</v>
      </c>
    </row>
    <row r="136" spans="2:15" x14ac:dyDescent="0.25">
      <c r="B136" t="s">
        <v>1170</v>
      </c>
      <c r="C136" t="s">
        <v>17</v>
      </c>
      <c r="D136">
        <v>100</v>
      </c>
      <c r="E136">
        <v>1000</v>
      </c>
      <c r="F136">
        <v>1</v>
      </c>
      <c r="G136" t="s">
        <v>18</v>
      </c>
      <c r="H136" t="s">
        <v>104</v>
      </c>
      <c r="L136">
        <v>577.33000000000004</v>
      </c>
      <c r="M136">
        <v>3.7584000000000001E-4</v>
      </c>
      <c r="N136">
        <v>577.33000000000004</v>
      </c>
      <c r="O136">
        <v>3.7432999999999998E-4</v>
      </c>
    </row>
    <row r="137" spans="2:15" x14ac:dyDescent="0.25">
      <c r="B137" t="s">
        <v>1171</v>
      </c>
      <c r="C137" t="s">
        <v>17</v>
      </c>
      <c r="D137">
        <v>100</v>
      </c>
      <c r="E137">
        <v>1000</v>
      </c>
      <c r="F137">
        <v>10</v>
      </c>
      <c r="G137" t="s">
        <v>18</v>
      </c>
      <c r="H137" t="s">
        <v>104</v>
      </c>
      <c r="L137">
        <v>5773.6</v>
      </c>
      <c r="M137">
        <v>3.8047999999999999E-5</v>
      </c>
      <c r="N137">
        <v>5773.5</v>
      </c>
      <c r="O137">
        <v>3.7444999999999998E-5</v>
      </c>
    </row>
    <row r="138" spans="2:15" x14ac:dyDescent="0.25">
      <c r="B138" t="s">
        <v>1503</v>
      </c>
      <c r="C138" t="s">
        <v>17</v>
      </c>
      <c r="D138">
        <v>1000</v>
      </c>
      <c r="E138">
        <v>10000</v>
      </c>
      <c r="F138">
        <v>1E-3</v>
      </c>
      <c r="G138" t="s">
        <v>18</v>
      </c>
      <c r="H138" t="s">
        <v>104</v>
      </c>
      <c r="L138">
        <v>120</v>
      </c>
      <c r="M138">
        <v>5.8999999999999997E-2</v>
      </c>
      <c r="N138">
        <v>115.5</v>
      </c>
      <c r="O138">
        <v>5.7738999999999999E-2</v>
      </c>
    </row>
    <row r="139" spans="2:15" x14ac:dyDescent="0.25">
      <c r="B139" t="s">
        <v>1172</v>
      </c>
      <c r="C139" t="s">
        <v>17</v>
      </c>
      <c r="D139">
        <v>1000</v>
      </c>
      <c r="E139">
        <v>10000</v>
      </c>
      <c r="F139">
        <v>0.01</v>
      </c>
      <c r="G139" t="s">
        <v>18</v>
      </c>
      <c r="H139" t="s">
        <v>104</v>
      </c>
      <c r="L139">
        <v>120</v>
      </c>
      <c r="M139">
        <v>5.8999999999999997E-2</v>
      </c>
      <c r="N139">
        <v>115.61</v>
      </c>
      <c r="O139">
        <v>5.7730999999999998E-2</v>
      </c>
    </row>
    <row r="140" spans="2:15" x14ac:dyDescent="0.25">
      <c r="B140" t="s">
        <v>1173</v>
      </c>
      <c r="C140" t="s">
        <v>17</v>
      </c>
      <c r="D140">
        <v>1000</v>
      </c>
      <c r="E140">
        <v>10000</v>
      </c>
      <c r="F140">
        <v>0.1</v>
      </c>
      <c r="G140" t="s">
        <v>18</v>
      </c>
      <c r="H140" t="s">
        <v>104</v>
      </c>
      <c r="L140">
        <v>124.34</v>
      </c>
      <c r="M140">
        <v>5.8567000000000001E-2</v>
      </c>
      <c r="N140">
        <v>125.65</v>
      </c>
      <c r="O140">
        <v>5.6965000000000002E-2</v>
      </c>
    </row>
    <row r="141" spans="2:15" x14ac:dyDescent="0.25">
      <c r="B141" t="s">
        <v>1174</v>
      </c>
      <c r="C141" t="s">
        <v>17</v>
      </c>
      <c r="D141">
        <v>1000</v>
      </c>
      <c r="E141">
        <v>10000</v>
      </c>
      <c r="F141">
        <v>1</v>
      </c>
      <c r="G141" t="s">
        <v>18</v>
      </c>
      <c r="H141" t="s">
        <v>104</v>
      </c>
      <c r="L141">
        <v>569.84</v>
      </c>
      <c r="M141">
        <v>3.3313000000000002E-2</v>
      </c>
      <c r="N141">
        <v>569.54999999999995</v>
      </c>
      <c r="O141">
        <v>3.3236000000000002E-2</v>
      </c>
    </row>
    <row r="142" spans="2:15" x14ac:dyDescent="0.25">
      <c r="B142" t="s">
        <v>1175</v>
      </c>
      <c r="C142" t="s">
        <v>17</v>
      </c>
      <c r="D142">
        <v>1000</v>
      </c>
      <c r="E142">
        <v>10000</v>
      </c>
      <c r="F142">
        <v>10</v>
      </c>
      <c r="G142" t="s">
        <v>18</v>
      </c>
      <c r="H142" t="s">
        <v>104</v>
      </c>
      <c r="L142">
        <v>5771.9000000000005</v>
      </c>
      <c r="M142">
        <v>4.3708000000000002E-3</v>
      </c>
      <c r="N142">
        <v>5771.8</v>
      </c>
      <c r="O142">
        <v>4.3144999999999998E-3</v>
      </c>
    </row>
    <row r="143" spans="2:15" x14ac:dyDescent="0.25">
      <c r="B143" t="s">
        <v>1176</v>
      </c>
      <c r="C143" t="s">
        <v>17</v>
      </c>
      <c r="D143">
        <v>1000</v>
      </c>
      <c r="E143">
        <v>10000</v>
      </c>
      <c r="F143">
        <v>100</v>
      </c>
      <c r="G143" t="s">
        <v>18</v>
      </c>
      <c r="H143" t="s">
        <v>104</v>
      </c>
      <c r="L143">
        <v>57735</v>
      </c>
      <c r="M143">
        <v>4.5579000000000003E-4</v>
      </c>
      <c r="N143">
        <v>57731</v>
      </c>
      <c r="O143">
        <v>4.3308000000000002E-4</v>
      </c>
    </row>
    <row r="144" spans="2:15" x14ac:dyDescent="0.25">
      <c r="B144" t="s">
        <v>1504</v>
      </c>
      <c r="C144" t="s">
        <v>17</v>
      </c>
      <c r="D144">
        <v>10000</v>
      </c>
      <c r="E144">
        <v>100000</v>
      </c>
      <c r="F144">
        <v>0.01</v>
      </c>
      <c r="G144" t="s">
        <v>18</v>
      </c>
      <c r="H144" t="s">
        <v>18</v>
      </c>
      <c r="L144">
        <v>1.2</v>
      </c>
      <c r="M144">
        <v>5.8E-4</v>
      </c>
      <c r="N144">
        <v>1.1508</v>
      </c>
      <c r="O144">
        <v>5.7779999999999995E-4</v>
      </c>
    </row>
    <row r="145" spans="2:15" x14ac:dyDescent="0.25">
      <c r="B145" t="s">
        <v>1177</v>
      </c>
      <c r="C145" t="s">
        <v>17</v>
      </c>
      <c r="D145">
        <v>10000</v>
      </c>
      <c r="E145">
        <v>100000</v>
      </c>
      <c r="F145">
        <v>0.1</v>
      </c>
      <c r="G145" t="s">
        <v>18</v>
      </c>
      <c r="H145" t="s">
        <v>18</v>
      </c>
      <c r="L145">
        <v>1.2</v>
      </c>
      <c r="M145">
        <v>5.8E-4</v>
      </c>
      <c r="N145">
        <v>1.1511</v>
      </c>
      <c r="O145">
        <v>5.7779999999999995E-4</v>
      </c>
    </row>
    <row r="146" spans="2:15" x14ac:dyDescent="0.25">
      <c r="B146" t="s">
        <v>1178</v>
      </c>
      <c r="C146" t="s">
        <v>17</v>
      </c>
      <c r="D146">
        <v>10000</v>
      </c>
      <c r="E146">
        <v>100000</v>
      </c>
      <c r="F146">
        <v>1</v>
      </c>
      <c r="G146" t="s">
        <v>18</v>
      </c>
      <c r="H146" t="s">
        <v>18</v>
      </c>
      <c r="L146">
        <v>1.2</v>
      </c>
      <c r="M146">
        <v>5.8E-4</v>
      </c>
      <c r="N146">
        <v>1.1777</v>
      </c>
      <c r="O146">
        <v>5.7755999999999997E-4</v>
      </c>
    </row>
    <row r="147" spans="2:15" x14ac:dyDescent="0.25">
      <c r="B147" t="s">
        <v>1179</v>
      </c>
      <c r="C147" t="s">
        <v>17</v>
      </c>
      <c r="D147">
        <v>10000</v>
      </c>
      <c r="E147">
        <v>100000</v>
      </c>
      <c r="F147">
        <v>10</v>
      </c>
      <c r="G147" t="s">
        <v>18</v>
      </c>
      <c r="H147" t="s">
        <v>18</v>
      </c>
      <c r="L147">
        <v>3.4529000000000001</v>
      </c>
      <c r="M147">
        <v>5.5767999999999996E-4</v>
      </c>
      <c r="N147">
        <v>3.4420000000000002</v>
      </c>
      <c r="O147">
        <v>5.5771E-4</v>
      </c>
    </row>
    <row r="148" spans="2:15" x14ac:dyDescent="0.25">
      <c r="B148" t="s">
        <v>1180</v>
      </c>
      <c r="C148" t="s">
        <v>17</v>
      </c>
      <c r="D148">
        <v>10000</v>
      </c>
      <c r="E148">
        <v>100000</v>
      </c>
      <c r="F148">
        <v>100</v>
      </c>
      <c r="G148" t="s">
        <v>18</v>
      </c>
      <c r="H148" t="s">
        <v>18</v>
      </c>
      <c r="L148">
        <v>55.448999999999998</v>
      </c>
      <c r="M148">
        <v>2.7074E-4</v>
      </c>
      <c r="N148">
        <v>55.443999999999996</v>
      </c>
      <c r="O148">
        <v>2.7056000000000004E-4</v>
      </c>
    </row>
    <row r="149" spans="2:15" x14ac:dyDescent="0.25">
      <c r="B149" t="s">
        <v>1181</v>
      </c>
      <c r="C149" t="s">
        <v>17</v>
      </c>
      <c r="D149">
        <v>10000</v>
      </c>
      <c r="E149">
        <v>100000</v>
      </c>
      <c r="F149">
        <v>10000</v>
      </c>
      <c r="G149" t="s">
        <v>18</v>
      </c>
      <c r="H149" t="s">
        <v>18</v>
      </c>
      <c r="L149">
        <v>5773.5</v>
      </c>
      <c r="M149">
        <v>3.3067999999999998E-6</v>
      </c>
      <c r="N149">
        <v>5770.9000000000005</v>
      </c>
      <c r="O149">
        <v>3.2955E-6</v>
      </c>
    </row>
    <row r="150" spans="2:15" x14ac:dyDescent="0.25">
      <c r="B150" t="s">
        <v>1505</v>
      </c>
      <c r="C150" t="s">
        <v>17</v>
      </c>
      <c r="D150">
        <v>100000</v>
      </c>
      <c r="E150">
        <v>1000000</v>
      </c>
      <c r="F150">
        <v>0.1</v>
      </c>
      <c r="G150" t="s">
        <v>18</v>
      </c>
      <c r="H150" t="s">
        <v>18</v>
      </c>
      <c r="L150">
        <v>12</v>
      </c>
      <c r="M150">
        <v>5.7999999999999996E-3</v>
      </c>
      <c r="N150">
        <v>11.592000000000001</v>
      </c>
      <c r="O150">
        <v>5.7735E-3</v>
      </c>
    </row>
    <row r="151" spans="2:15" x14ac:dyDescent="0.25">
      <c r="B151" t="s">
        <v>1182</v>
      </c>
      <c r="C151" t="s">
        <v>17</v>
      </c>
      <c r="D151">
        <v>100000</v>
      </c>
      <c r="E151">
        <v>1000000</v>
      </c>
      <c r="F151">
        <v>1</v>
      </c>
      <c r="G151" t="s">
        <v>18</v>
      </c>
      <c r="H151" t="s">
        <v>18</v>
      </c>
      <c r="L151">
        <v>12</v>
      </c>
      <c r="M151">
        <v>5.7999999999999996E-3</v>
      </c>
      <c r="N151">
        <v>11.591999999999999</v>
      </c>
      <c r="O151">
        <v>5.7735E-3</v>
      </c>
    </row>
    <row r="152" spans="2:15" x14ac:dyDescent="0.25">
      <c r="B152" t="s">
        <v>1183</v>
      </c>
      <c r="C152" t="s">
        <v>17</v>
      </c>
      <c r="D152">
        <v>100000</v>
      </c>
      <c r="E152">
        <v>1000000</v>
      </c>
      <c r="F152">
        <v>10</v>
      </c>
      <c r="G152" t="s">
        <v>18</v>
      </c>
      <c r="H152" t="s">
        <v>18</v>
      </c>
      <c r="L152">
        <v>12</v>
      </c>
      <c r="M152">
        <v>5.7999999999999996E-3</v>
      </c>
      <c r="N152">
        <v>11.594999999999999</v>
      </c>
      <c r="O152">
        <v>5.7707000000000001E-3</v>
      </c>
    </row>
    <row r="153" spans="2:15" x14ac:dyDescent="0.25">
      <c r="B153" t="s">
        <v>1184</v>
      </c>
      <c r="C153" t="s">
        <v>17</v>
      </c>
      <c r="D153">
        <v>100000</v>
      </c>
      <c r="E153">
        <v>1000000</v>
      </c>
      <c r="F153">
        <v>100</v>
      </c>
      <c r="G153" t="s">
        <v>18</v>
      </c>
      <c r="H153" t="s">
        <v>18</v>
      </c>
      <c r="L153">
        <v>12</v>
      </c>
      <c r="M153">
        <v>5.7999999999999996E-3</v>
      </c>
      <c r="N153">
        <v>14.68</v>
      </c>
      <c r="O153">
        <v>5.7707000000000001E-3</v>
      </c>
    </row>
    <row r="154" spans="2:15" x14ac:dyDescent="0.25">
      <c r="B154" t="s">
        <v>1185</v>
      </c>
      <c r="C154" t="s">
        <v>17</v>
      </c>
      <c r="D154">
        <v>100000</v>
      </c>
      <c r="E154">
        <v>1000000</v>
      </c>
      <c r="F154">
        <v>10000</v>
      </c>
      <c r="G154" t="s">
        <v>18</v>
      </c>
      <c r="H154" t="s">
        <v>18</v>
      </c>
      <c r="L154">
        <v>5540.2000000000007</v>
      </c>
      <c r="M154">
        <v>2.6331000000000002E-3</v>
      </c>
      <c r="N154">
        <v>5540.2000000000007</v>
      </c>
      <c r="O154">
        <v>2.6329999999999999E-3</v>
      </c>
    </row>
    <row r="155" spans="2:15" x14ac:dyDescent="0.25">
      <c r="B155" t="s">
        <v>1186</v>
      </c>
      <c r="C155" t="s">
        <v>17</v>
      </c>
      <c r="D155">
        <v>100000</v>
      </c>
      <c r="E155">
        <v>1000000</v>
      </c>
      <c r="F155">
        <v>100000</v>
      </c>
      <c r="G155" t="s">
        <v>18</v>
      </c>
      <c r="H155" t="s">
        <v>18</v>
      </c>
      <c r="L155">
        <v>57707</v>
      </c>
      <c r="M155">
        <v>3.1791000000000002E-4</v>
      </c>
      <c r="N155">
        <v>57475</v>
      </c>
      <c r="O155">
        <v>3.1790000000000003E-4</v>
      </c>
    </row>
    <row r="156" spans="2:15" x14ac:dyDescent="0.25">
      <c r="B156" t="s">
        <v>1506</v>
      </c>
      <c r="C156" t="s">
        <v>19</v>
      </c>
      <c r="D156">
        <v>0</v>
      </c>
      <c r="E156">
        <v>0.01</v>
      </c>
      <c r="F156">
        <v>1E-8</v>
      </c>
      <c r="G156" t="s">
        <v>16</v>
      </c>
      <c r="H156" t="s">
        <v>15</v>
      </c>
      <c r="I156">
        <v>1000</v>
      </c>
      <c r="J156">
        <v>4000</v>
      </c>
      <c r="K156" t="s">
        <v>21</v>
      </c>
      <c r="L156">
        <v>23</v>
      </c>
      <c r="M156">
        <v>80000</v>
      </c>
      <c r="N156">
        <v>22.678999999999998</v>
      </c>
      <c r="O156">
        <v>79411</v>
      </c>
    </row>
    <row r="157" spans="2:15" x14ac:dyDescent="0.25">
      <c r="B157" t="s">
        <v>1422</v>
      </c>
      <c r="C157" t="s">
        <v>19</v>
      </c>
      <c r="D157">
        <v>0</v>
      </c>
      <c r="E157">
        <v>0.01</v>
      </c>
      <c r="F157">
        <v>1.0000000000000001E-7</v>
      </c>
      <c r="G157" t="s">
        <v>16</v>
      </c>
      <c r="H157" t="s">
        <v>15</v>
      </c>
      <c r="I157">
        <v>1000</v>
      </c>
      <c r="J157">
        <v>4000</v>
      </c>
      <c r="K157" t="s">
        <v>21</v>
      </c>
      <c r="L157">
        <v>23</v>
      </c>
      <c r="M157">
        <v>79583</v>
      </c>
      <c r="N157">
        <v>22.679000000000002</v>
      </c>
      <c r="O157">
        <v>79411</v>
      </c>
    </row>
    <row r="158" spans="2:15" x14ac:dyDescent="0.25">
      <c r="B158" t="s">
        <v>1423</v>
      </c>
      <c r="C158" t="s">
        <v>19</v>
      </c>
      <c r="D158">
        <v>0</v>
      </c>
      <c r="E158">
        <v>0.01</v>
      </c>
      <c r="F158">
        <v>9.9999999999999995E-7</v>
      </c>
      <c r="G158" t="s">
        <v>16</v>
      </c>
      <c r="H158" t="s">
        <v>15</v>
      </c>
      <c r="I158">
        <v>1000</v>
      </c>
      <c r="J158">
        <v>4000</v>
      </c>
      <c r="K158" t="s">
        <v>21</v>
      </c>
      <c r="L158">
        <v>23</v>
      </c>
      <c r="M158">
        <v>79581</v>
      </c>
      <c r="N158">
        <v>22.688000000000002</v>
      </c>
      <c r="O158">
        <v>79410</v>
      </c>
    </row>
    <row r="159" spans="2:15" x14ac:dyDescent="0.25">
      <c r="B159" t="s">
        <v>1424</v>
      </c>
      <c r="C159" t="s">
        <v>19</v>
      </c>
      <c r="D159">
        <v>0</v>
      </c>
      <c r="E159">
        <v>0.01</v>
      </c>
      <c r="F159">
        <v>1.0000000000000001E-5</v>
      </c>
      <c r="G159" t="s">
        <v>16</v>
      </c>
      <c r="H159" t="s">
        <v>15</v>
      </c>
      <c r="I159">
        <v>1000</v>
      </c>
      <c r="J159">
        <v>4000</v>
      </c>
      <c r="K159" t="s">
        <v>21</v>
      </c>
      <c r="L159">
        <v>23.293000000000003</v>
      </c>
      <c r="M159">
        <v>79521</v>
      </c>
      <c r="N159">
        <v>23.228000000000002</v>
      </c>
      <c r="O159">
        <v>79358</v>
      </c>
    </row>
    <row r="160" spans="2:15" x14ac:dyDescent="0.25">
      <c r="B160" t="s">
        <v>1425</v>
      </c>
      <c r="C160" t="s">
        <v>19</v>
      </c>
      <c r="D160">
        <v>0</v>
      </c>
      <c r="E160">
        <v>0.01</v>
      </c>
      <c r="F160">
        <v>1E-4</v>
      </c>
      <c r="G160" t="s">
        <v>16</v>
      </c>
      <c r="H160" t="s">
        <v>15</v>
      </c>
      <c r="I160">
        <v>1000</v>
      </c>
      <c r="J160">
        <v>4000</v>
      </c>
      <c r="K160" t="s">
        <v>21</v>
      </c>
      <c r="L160">
        <v>57.908999999999999</v>
      </c>
      <c r="M160">
        <v>76095</v>
      </c>
      <c r="N160">
        <v>57.745999999999995</v>
      </c>
      <c r="O160">
        <v>76108</v>
      </c>
    </row>
    <row r="161" spans="2:15" x14ac:dyDescent="0.25">
      <c r="B161" t="s">
        <v>1426</v>
      </c>
      <c r="C161" t="s">
        <v>19</v>
      </c>
      <c r="D161">
        <v>0</v>
      </c>
      <c r="E161">
        <v>0.01</v>
      </c>
      <c r="F161">
        <v>1E-3</v>
      </c>
      <c r="G161" t="s">
        <v>16</v>
      </c>
      <c r="H161" t="s">
        <v>15</v>
      </c>
      <c r="I161">
        <v>1000</v>
      </c>
      <c r="J161">
        <v>4000</v>
      </c>
      <c r="K161" t="s">
        <v>21</v>
      </c>
      <c r="L161">
        <v>573.98</v>
      </c>
      <c r="M161">
        <v>42637</v>
      </c>
      <c r="N161">
        <v>570.55999999999995</v>
      </c>
      <c r="O161">
        <v>42634</v>
      </c>
    </row>
    <row r="162" spans="2:15" x14ac:dyDescent="0.25">
      <c r="B162" t="s">
        <v>2415</v>
      </c>
      <c r="C162" t="s">
        <v>19</v>
      </c>
      <c r="D162">
        <v>0</v>
      </c>
      <c r="E162">
        <v>0.01</v>
      </c>
      <c r="F162">
        <v>0.01</v>
      </c>
      <c r="G162" t="s">
        <v>16</v>
      </c>
      <c r="H162" t="s">
        <v>15</v>
      </c>
      <c r="I162">
        <v>1000</v>
      </c>
      <c r="J162">
        <v>4000</v>
      </c>
      <c r="K162" t="s">
        <v>21</v>
      </c>
      <c r="L162">
        <v>5773.1</v>
      </c>
      <c r="M162">
        <v>5803.4</v>
      </c>
      <c r="N162">
        <v>5766</v>
      </c>
      <c r="O162">
        <v>5798.9</v>
      </c>
    </row>
    <row r="163" spans="2:15" x14ac:dyDescent="0.25">
      <c r="B163" t="s">
        <v>2416</v>
      </c>
      <c r="C163" t="s">
        <v>19</v>
      </c>
      <c r="D163">
        <v>0</v>
      </c>
      <c r="E163">
        <v>0.01</v>
      </c>
      <c r="F163">
        <v>0.1</v>
      </c>
      <c r="G163" t="s">
        <v>16</v>
      </c>
      <c r="H163" t="s">
        <v>15</v>
      </c>
      <c r="I163">
        <v>1000</v>
      </c>
      <c r="J163">
        <v>4000</v>
      </c>
      <c r="K163" t="s">
        <v>21</v>
      </c>
      <c r="L163">
        <v>57735</v>
      </c>
      <c r="M163">
        <v>584.6</v>
      </c>
      <c r="N163">
        <v>57728</v>
      </c>
      <c r="O163">
        <v>582.75</v>
      </c>
    </row>
    <row r="164" spans="2:15" x14ac:dyDescent="0.25">
      <c r="B164" t="s">
        <v>2417</v>
      </c>
      <c r="C164" t="s">
        <v>19</v>
      </c>
      <c r="D164">
        <v>0</v>
      </c>
      <c r="E164">
        <v>0.01</v>
      </c>
      <c r="F164">
        <v>1</v>
      </c>
      <c r="G164" t="s">
        <v>16</v>
      </c>
      <c r="H164" t="s">
        <v>15</v>
      </c>
      <c r="I164">
        <v>1000</v>
      </c>
      <c r="J164">
        <v>4000</v>
      </c>
      <c r="K164" t="s">
        <v>21</v>
      </c>
      <c r="L164">
        <v>577360</v>
      </c>
      <c r="M164">
        <v>59.02</v>
      </c>
      <c r="N164">
        <v>577350</v>
      </c>
      <c r="O164">
        <v>58.278000000000006</v>
      </c>
    </row>
    <row r="165" spans="2:15" x14ac:dyDescent="0.25">
      <c r="B165" t="s">
        <v>1507</v>
      </c>
      <c r="C165" t="s">
        <v>19</v>
      </c>
      <c r="D165">
        <v>0</v>
      </c>
      <c r="E165">
        <v>0.01</v>
      </c>
      <c r="F165">
        <v>1E-8</v>
      </c>
      <c r="G165" t="s">
        <v>16</v>
      </c>
      <c r="H165" t="s">
        <v>15</v>
      </c>
      <c r="I165">
        <v>4000</v>
      </c>
      <c r="J165">
        <v>8000</v>
      </c>
      <c r="K165" t="s">
        <v>21</v>
      </c>
      <c r="L165">
        <v>31</v>
      </c>
      <c r="M165">
        <v>230000</v>
      </c>
      <c r="N165">
        <v>30.119</v>
      </c>
      <c r="O165">
        <v>228890</v>
      </c>
    </row>
    <row r="166" spans="2:15" x14ac:dyDescent="0.25">
      <c r="B166" t="s">
        <v>1427</v>
      </c>
      <c r="C166" t="s">
        <v>19</v>
      </c>
      <c r="D166">
        <v>0</v>
      </c>
      <c r="E166">
        <v>0.01</v>
      </c>
      <c r="F166">
        <v>1.0000000000000001E-7</v>
      </c>
      <c r="G166" t="s">
        <v>16</v>
      </c>
      <c r="H166" t="s">
        <v>15</v>
      </c>
      <c r="I166">
        <v>4000</v>
      </c>
      <c r="J166">
        <v>8000</v>
      </c>
      <c r="K166" t="s">
        <v>21</v>
      </c>
      <c r="L166">
        <v>31</v>
      </c>
      <c r="M166">
        <v>228990</v>
      </c>
      <c r="N166">
        <v>30.12</v>
      </c>
      <c r="O166">
        <v>228890</v>
      </c>
    </row>
    <row r="167" spans="2:15" x14ac:dyDescent="0.25">
      <c r="B167" t="s">
        <v>1428</v>
      </c>
      <c r="C167" t="s">
        <v>19</v>
      </c>
      <c r="D167">
        <v>0</v>
      </c>
      <c r="E167">
        <v>0.01</v>
      </c>
      <c r="F167">
        <v>9.9999999999999995E-7</v>
      </c>
      <c r="G167" t="s">
        <v>16</v>
      </c>
      <c r="H167" t="s">
        <v>15</v>
      </c>
      <c r="I167">
        <v>4000</v>
      </c>
      <c r="J167">
        <v>8000</v>
      </c>
      <c r="K167" t="s">
        <v>21</v>
      </c>
      <c r="L167">
        <v>31</v>
      </c>
      <c r="M167">
        <v>228990</v>
      </c>
      <c r="N167">
        <v>30.12</v>
      </c>
      <c r="O167">
        <v>228890</v>
      </c>
    </row>
    <row r="168" spans="2:15" x14ac:dyDescent="0.25">
      <c r="B168" t="s">
        <v>1429</v>
      </c>
      <c r="C168" t="s">
        <v>19</v>
      </c>
      <c r="D168">
        <v>0</v>
      </c>
      <c r="E168">
        <v>0.01</v>
      </c>
      <c r="F168">
        <v>1.0000000000000001E-5</v>
      </c>
      <c r="G168" t="s">
        <v>16</v>
      </c>
      <c r="H168" t="s">
        <v>15</v>
      </c>
      <c r="I168">
        <v>4000</v>
      </c>
      <c r="J168">
        <v>8000</v>
      </c>
      <c r="K168" t="s">
        <v>21</v>
      </c>
      <c r="L168">
        <v>31</v>
      </c>
      <c r="M168">
        <v>228940</v>
      </c>
      <c r="N168">
        <v>30.434000000000001</v>
      </c>
      <c r="O168">
        <v>228860</v>
      </c>
    </row>
    <row r="169" spans="2:15" x14ac:dyDescent="0.25">
      <c r="B169" t="s">
        <v>1430</v>
      </c>
      <c r="C169" t="s">
        <v>19</v>
      </c>
      <c r="D169">
        <v>0</v>
      </c>
      <c r="E169">
        <v>0.01</v>
      </c>
      <c r="F169">
        <v>1E-4</v>
      </c>
      <c r="G169" t="s">
        <v>16</v>
      </c>
      <c r="H169" t="s">
        <v>15</v>
      </c>
      <c r="I169">
        <v>4000</v>
      </c>
      <c r="J169">
        <v>8000</v>
      </c>
      <c r="K169" t="s">
        <v>21</v>
      </c>
      <c r="L169">
        <v>56.083999999999996</v>
      </c>
      <c r="M169">
        <v>226390</v>
      </c>
      <c r="N169">
        <v>55.738</v>
      </c>
      <c r="O169">
        <v>226400</v>
      </c>
    </row>
    <row r="170" spans="2:15" x14ac:dyDescent="0.25">
      <c r="B170" t="s">
        <v>1431</v>
      </c>
      <c r="C170" t="s">
        <v>19</v>
      </c>
      <c r="D170">
        <v>0</v>
      </c>
      <c r="E170">
        <v>0.01</v>
      </c>
      <c r="F170">
        <v>1E-3</v>
      </c>
      <c r="G170" t="s">
        <v>16</v>
      </c>
      <c r="H170" t="s">
        <v>15</v>
      </c>
      <c r="I170">
        <v>4000</v>
      </c>
      <c r="J170">
        <v>8000</v>
      </c>
      <c r="K170" t="s">
        <v>21</v>
      </c>
      <c r="L170">
        <v>561.68999999999994</v>
      </c>
      <c r="M170">
        <v>182820</v>
      </c>
      <c r="N170">
        <v>557.14</v>
      </c>
      <c r="O170">
        <v>182830</v>
      </c>
    </row>
    <row r="171" spans="2:15" x14ac:dyDescent="0.25">
      <c r="B171" t="s">
        <v>2418</v>
      </c>
      <c r="C171" t="s">
        <v>19</v>
      </c>
      <c r="D171">
        <v>0</v>
      </c>
      <c r="E171">
        <v>0.01</v>
      </c>
      <c r="F171">
        <v>0.01</v>
      </c>
      <c r="G171" t="s">
        <v>16</v>
      </c>
      <c r="H171" t="s">
        <v>15</v>
      </c>
      <c r="I171">
        <v>4000</v>
      </c>
      <c r="J171">
        <v>8000</v>
      </c>
      <c r="K171" t="s">
        <v>21</v>
      </c>
      <c r="L171">
        <v>5769.3</v>
      </c>
      <c r="M171">
        <v>45269</v>
      </c>
      <c r="N171">
        <v>5751.2000000000007</v>
      </c>
      <c r="O171">
        <v>45261</v>
      </c>
    </row>
    <row r="172" spans="2:15" x14ac:dyDescent="0.25">
      <c r="B172" t="s">
        <v>2419</v>
      </c>
      <c r="C172" t="s">
        <v>19</v>
      </c>
      <c r="D172">
        <v>0</v>
      </c>
      <c r="E172">
        <v>0.01</v>
      </c>
      <c r="F172">
        <v>0.1</v>
      </c>
      <c r="G172" t="s">
        <v>16</v>
      </c>
      <c r="H172" t="s">
        <v>15</v>
      </c>
      <c r="I172">
        <v>4000</v>
      </c>
      <c r="J172">
        <v>8000</v>
      </c>
      <c r="K172" t="s">
        <v>21</v>
      </c>
      <c r="L172">
        <v>57735</v>
      </c>
      <c r="M172">
        <v>4703.5</v>
      </c>
      <c r="N172">
        <v>57713</v>
      </c>
      <c r="O172">
        <v>4700</v>
      </c>
    </row>
    <row r="173" spans="2:15" x14ac:dyDescent="0.25">
      <c r="B173" t="s">
        <v>2420</v>
      </c>
      <c r="C173" t="s">
        <v>19</v>
      </c>
      <c r="D173">
        <v>0</v>
      </c>
      <c r="E173">
        <v>0.01</v>
      </c>
      <c r="F173">
        <v>1</v>
      </c>
      <c r="G173" t="s">
        <v>16</v>
      </c>
      <c r="H173" t="s">
        <v>15</v>
      </c>
      <c r="I173">
        <v>4000</v>
      </c>
      <c r="J173">
        <v>8000</v>
      </c>
      <c r="K173" t="s">
        <v>21</v>
      </c>
      <c r="L173">
        <v>577360</v>
      </c>
      <c r="M173">
        <v>471.57</v>
      </c>
      <c r="N173">
        <v>577330</v>
      </c>
      <c r="O173">
        <v>470.19</v>
      </c>
    </row>
    <row r="174" spans="2:15" x14ac:dyDescent="0.25">
      <c r="B174" t="s">
        <v>1508</v>
      </c>
      <c r="C174" t="s">
        <v>19</v>
      </c>
      <c r="D174">
        <v>0.01</v>
      </c>
      <c r="E174">
        <v>0.1</v>
      </c>
      <c r="F174">
        <v>1E-8</v>
      </c>
      <c r="G174" t="s">
        <v>16</v>
      </c>
      <c r="H174" t="s">
        <v>15</v>
      </c>
      <c r="I174">
        <v>1000</v>
      </c>
      <c r="J174">
        <v>2000</v>
      </c>
      <c r="K174" t="s">
        <v>21</v>
      </c>
      <c r="L174">
        <v>53</v>
      </c>
      <c r="M174">
        <v>17000</v>
      </c>
      <c r="N174">
        <v>11.488</v>
      </c>
      <c r="O174">
        <v>17414</v>
      </c>
    </row>
    <row r="175" spans="2:15" x14ac:dyDescent="0.25">
      <c r="B175" t="s">
        <v>1432</v>
      </c>
      <c r="C175" t="s">
        <v>19</v>
      </c>
      <c r="D175">
        <v>0.01</v>
      </c>
      <c r="E175">
        <v>0.1</v>
      </c>
      <c r="F175">
        <v>1.0000000000000001E-7</v>
      </c>
      <c r="G175" t="s">
        <v>16</v>
      </c>
      <c r="H175" t="s">
        <v>15</v>
      </c>
      <c r="I175">
        <v>1000</v>
      </c>
      <c r="J175">
        <v>2000</v>
      </c>
      <c r="K175" t="s">
        <v>21</v>
      </c>
      <c r="L175">
        <v>53</v>
      </c>
      <c r="M175">
        <v>17054</v>
      </c>
      <c r="N175">
        <v>11.488</v>
      </c>
      <c r="O175">
        <v>17414</v>
      </c>
    </row>
    <row r="176" spans="2:15" x14ac:dyDescent="0.25">
      <c r="B176" t="s">
        <v>1433</v>
      </c>
      <c r="C176" t="s">
        <v>19</v>
      </c>
      <c r="D176">
        <v>0.01</v>
      </c>
      <c r="E176">
        <v>0.1</v>
      </c>
      <c r="F176">
        <v>9.9999999999999995E-7</v>
      </c>
      <c r="G176" t="s">
        <v>16</v>
      </c>
      <c r="H176" t="s">
        <v>15</v>
      </c>
      <c r="I176">
        <v>1000</v>
      </c>
      <c r="J176">
        <v>2000</v>
      </c>
      <c r="K176" t="s">
        <v>21</v>
      </c>
      <c r="L176">
        <v>53</v>
      </c>
      <c r="M176">
        <v>17054</v>
      </c>
      <c r="N176">
        <v>11.488999999999999</v>
      </c>
      <c r="O176">
        <v>17414</v>
      </c>
    </row>
    <row r="177" spans="2:15" x14ac:dyDescent="0.25">
      <c r="B177" t="s">
        <v>1434</v>
      </c>
      <c r="C177" t="s">
        <v>19</v>
      </c>
      <c r="D177">
        <v>0.01</v>
      </c>
      <c r="E177">
        <v>0.1</v>
      </c>
      <c r="F177">
        <v>1.0000000000000001E-5</v>
      </c>
      <c r="G177" t="s">
        <v>16</v>
      </c>
      <c r="H177" t="s">
        <v>15</v>
      </c>
      <c r="I177">
        <v>1000</v>
      </c>
      <c r="J177">
        <v>2000</v>
      </c>
      <c r="K177" t="s">
        <v>21</v>
      </c>
      <c r="L177">
        <v>53</v>
      </c>
      <c r="M177">
        <v>17054</v>
      </c>
      <c r="N177">
        <v>11.587999999999999</v>
      </c>
      <c r="O177">
        <v>17413</v>
      </c>
    </row>
    <row r="178" spans="2:15" x14ac:dyDescent="0.25">
      <c r="B178" t="s">
        <v>1435</v>
      </c>
      <c r="C178" t="s">
        <v>19</v>
      </c>
      <c r="D178">
        <v>0.01</v>
      </c>
      <c r="E178">
        <v>0.1</v>
      </c>
      <c r="F178">
        <v>1E-4</v>
      </c>
      <c r="G178" t="s">
        <v>16</v>
      </c>
      <c r="H178" t="s">
        <v>15</v>
      </c>
      <c r="I178">
        <v>1000</v>
      </c>
      <c r="J178">
        <v>2000</v>
      </c>
      <c r="K178" t="s">
        <v>21</v>
      </c>
      <c r="L178">
        <v>53</v>
      </c>
      <c r="M178">
        <v>17065</v>
      </c>
      <c r="N178">
        <v>21.129000000000001</v>
      </c>
      <c r="O178">
        <v>17327</v>
      </c>
    </row>
    <row r="179" spans="2:15" x14ac:dyDescent="0.25">
      <c r="B179" t="s">
        <v>1436</v>
      </c>
      <c r="C179" t="s">
        <v>19</v>
      </c>
      <c r="D179">
        <v>0.01</v>
      </c>
      <c r="E179">
        <v>0.1</v>
      </c>
      <c r="F179">
        <v>1E-3</v>
      </c>
      <c r="G179" t="s">
        <v>16</v>
      </c>
      <c r="H179" t="s">
        <v>15</v>
      </c>
      <c r="I179">
        <v>1000</v>
      </c>
      <c r="J179">
        <v>2000</v>
      </c>
      <c r="K179" t="s">
        <v>21</v>
      </c>
      <c r="L179">
        <v>469.05</v>
      </c>
      <c r="M179">
        <v>13766</v>
      </c>
      <c r="N179">
        <v>433.19</v>
      </c>
      <c r="O179">
        <v>13767</v>
      </c>
    </row>
    <row r="180" spans="2:15" x14ac:dyDescent="0.25">
      <c r="B180" t="s">
        <v>1509</v>
      </c>
      <c r="C180" t="s">
        <v>19</v>
      </c>
      <c r="D180">
        <v>0.01</v>
      </c>
      <c r="E180">
        <v>0.1</v>
      </c>
      <c r="F180">
        <v>1E-8</v>
      </c>
      <c r="G180" t="s">
        <v>16</v>
      </c>
      <c r="H180" t="s">
        <v>15</v>
      </c>
      <c r="I180">
        <v>2000</v>
      </c>
      <c r="J180">
        <v>4000</v>
      </c>
      <c r="K180" t="s">
        <v>21</v>
      </c>
      <c r="L180">
        <v>110</v>
      </c>
      <c r="M180">
        <v>46000</v>
      </c>
      <c r="N180">
        <v>80.778000000000006</v>
      </c>
      <c r="O180">
        <v>46223</v>
      </c>
    </row>
    <row r="181" spans="2:15" x14ac:dyDescent="0.25">
      <c r="B181" t="s">
        <v>1437</v>
      </c>
      <c r="C181" t="s">
        <v>19</v>
      </c>
      <c r="D181">
        <v>0.01</v>
      </c>
      <c r="E181">
        <v>0.1</v>
      </c>
      <c r="F181">
        <v>1.0000000000000001E-7</v>
      </c>
      <c r="G181" t="s">
        <v>16</v>
      </c>
      <c r="H181" t="s">
        <v>15</v>
      </c>
      <c r="I181">
        <v>2000</v>
      </c>
      <c r="J181">
        <v>4000</v>
      </c>
      <c r="K181" t="s">
        <v>21</v>
      </c>
      <c r="L181">
        <v>110</v>
      </c>
      <c r="M181">
        <v>46000</v>
      </c>
      <c r="N181">
        <v>80.778000000000006</v>
      </c>
      <c r="O181">
        <v>46223</v>
      </c>
    </row>
    <row r="182" spans="2:15" x14ac:dyDescent="0.25">
      <c r="B182" t="s">
        <v>1438</v>
      </c>
      <c r="C182" t="s">
        <v>19</v>
      </c>
      <c r="D182">
        <v>0.01</v>
      </c>
      <c r="E182">
        <v>0.1</v>
      </c>
      <c r="F182">
        <v>9.9999999999999995E-7</v>
      </c>
      <c r="G182" t="s">
        <v>16</v>
      </c>
      <c r="H182" t="s">
        <v>15</v>
      </c>
      <c r="I182">
        <v>2000</v>
      </c>
      <c r="J182">
        <v>4000</v>
      </c>
      <c r="K182" t="s">
        <v>21</v>
      </c>
      <c r="L182">
        <v>110</v>
      </c>
      <c r="M182">
        <v>46000</v>
      </c>
      <c r="N182">
        <v>80.779000000000011</v>
      </c>
      <c r="O182">
        <v>46223</v>
      </c>
    </row>
    <row r="183" spans="2:15" x14ac:dyDescent="0.25">
      <c r="B183" t="s">
        <v>1439</v>
      </c>
      <c r="C183" t="s">
        <v>19</v>
      </c>
      <c r="D183">
        <v>0.01</v>
      </c>
      <c r="E183">
        <v>0.1</v>
      </c>
      <c r="F183">
        <v>1.0000000000000001E-5</v>
      </c>
      <c r="G183" t="s">
        <v>16</v>
      </c>
      <c r="H183" t="s">
        <v>15</v>
      </c>
      <c r="I183">
        <v>2000</v>
      </c>
      <c r="J183">
        <v>4000</v>
      </c>
      <c r="K183" t="s">
        <v>21</v>
      </c>
      <c r="L183">
        <v>110</v>
      </c>
      <c r="M183">
        <v>46000</v>
      </c>
      <c r="N183">
        <v>80.809000000000012</v>
      </c>
      <c r="O183">
        <v>46223</v>
      </c>
    </row>
    <row r="184" spans="2:15" x14ac:dyDescent="0.25">
      <c r="B184" t="s">
        <v>1440</v>
      </c>
      <c r="C184" t="s">
        <v>19</v>
      </c>
      <c r="D184">
        <v>0.01</v>
      </c>
      <c r="E184">
        <v>0.1</v>
      </c>
      <c r="F184">
        <v>1E-4</v>
      </c>
      <c r="G184" t="s">
        <v>16</v>
      </c>
      <c r="H184" t="s">
        <v>15</v>
      </c>
      <c r="I184">
        <v>2000</v>
      </c>
      <c r="J184">
        <v>4000</v>
      </c>
      <c r="K184" t="s">
        <v>21</v>
      </c>
      <c r="L184">
        <v>110</v>
      </c>
      <c r="M184">
        <v>46000</v>
      </c>
      <c r="N184">
        <v>84.13900000000001</v>
      </c>
      <c r="O184">
        <v>46193</v>
      </c>
    </row>
    <row r="185" spans="2:15" x14ac:dyDescent="0.25">
      <c r="B185" t="s">
        <v>1441</v>
      </c>
      <c r="C185" t="s">
        <v>19</v>
      </c>
      <c r="D185">
        <v>0.01</v>
      </c>
      <c r="E185">
        <v>0.1</v>
      </c>
      <c r="F185">
        <v>1E-3</v>
      </c>
      <c r="G185" t="s">
        <v>16</v>
      </c>
      <c r="H185" t="s">
        <v>15</v>
      </c>
      <c r="I185">
        <v>2000</v>
      </c>
      <c r="J185">
        <v>4000</v>
      </c>
      <c r="K185" t="s">
        <v>21</v>
      </c>
      <c r="L185">
        <v>354.53999999999996</v>
      </c>
      <c r="M185">
        <v>43842</v>
      </c>
      <c r="N185">
        <v>330.65999999999997</v>
      </c>
      <c r="O185">
        <v>43842</v>
      </c>
    </row>
    <row r="186" spans="2:15" x14ac:dyDescent="0.25">
      <c r="B186" t="s">
        <v>1510</v>
      </c>
      <c r="C186" t="s">
        <v>19</v>
      </c>
      <c r="D186">
        <v>0.01</v>
      </c>
      <c r="E186">
        <v>0.1</v>
      </c>
      <c r="F186">
        <v>1E-8</v>
      </c>
      <c r="G186" t="s">
        <v>16</v>
      </c>
      <c r="H186" t="s">
        <v>15</v>
      </c>
      <c r="I186">
        <v>4000</v>
      </c>
      <c r="J186">
        <v>8000</v>
      </c>
      <c r="K186" t="s">
        <v>21</v>
      </c>
      <c r="L186">
        <v>120</v>
      </c>
      <c r="M186">
        <v>46000</v>
      </c>
      <c r="N186">
        <v>92.256</v>
      </c>
      <c r="O186">
        <v>46261</v>
      </c>
    </row>
    <row r="187" spans="2:15" x14ac:dyDescent="0.25">
      <c r="B187" t="s">
        <v>1442</v>
      </c>
      <c r="C187" t="s">
        <v>19</v>
      </c>
      <c r="D187">
        <v>0.01</v>
      </c>
      <c r="E187">
        <v>0.1</v>
      </c>
      <c r="F187">
        <v>1.0000000000000001E-7</v>
      </c>
      <c r="G187" t="s">
        <v>16</v>
      </c>
      <c r="H187" t="s">
        <v>15</v>
      </c>
      <c r="I187">
        <v>4000</v>
      </c>
      <c r="J187">
        <v>8000</v>
      </c>
      <c r="K187" t="s">
        <v>21</v>
      </c>
      <c r="L187">
        <v>120</v>
      </c>
      <c r="M187">
        <v>46000</v>
      </c>
      <c r="N187">
        <v>92.256</v>
      </c>
      <c r="O187">
        <v>46261</v>
      </c>
    </row>
    <row r="188" spans="2:15" x14ac:dyDescent="0.25">
      <c r="B188" t="s">
        <v>1443</v>
      </c>
      <c r="C188" t="s">
        <v>19</v>
      </c>
      <c r="D188">
        <v>0.01</v>
      </c>
      <c r="E188">
        <v>0.1</v>
      </c>
      <c r="F188">
        <v>9.9999999999999995E-7</v>
      </c>
      <c r="G188" t="s">
        <v>16</v>
      </c>
      <c r="H188" t="s">
        <v>15</v>
      </c>
      <c r="I188">
        <v>4000</v>
      </c>
      <c r="J188">
        <v>8000</v>
      </c>
      <c r="K188" t="s">
        <v>21</v>
      </c>
      <c r="L188">
        <v>120</v>
      </c>
      <c r="M188">
        <v>46000</v>
      </c>
      <c r="N188">
        <v>92.257000000000005</v>
      </c>
      <c r="O188">
        <v>46261</v>
      </c>
    </row>
    <row r="189" spans="2:15" x14ac:dyDescent="0.25">
      <c r="B189" t="s">
        <v>1444</v>
      </c>
      <c r="C189" t="s">
        <v>19</v>
      </c>
      <c r="D189">
        <v>0.01</v>
      </c>
      <c r="E189">
        <v>0.1</v>
      </c>
      <c r="F189">
        <v>1.0000000000000001E-5</v>
      </c>
      <c r="G189" t="s">
        <v>16</v>
      </c>
      <c r="H189" t="s">
        <v>15</v>
      </c>
      <c r="I189">
        <v>4000</v>
      </c>
      <c r="J189">
        <v>8000</v>
      </c>
      <c r="K189" t="s">
        <v>21</v>
      </c>
      <c r="L189">
        <v>120</v>
      </c>
      <c r="M189">
        <v>46000</v>
      </c>
      <c r="N189">
        <v>92.287000000000006</v>
      </c>
      <c r="O189">
        <v>46261</v>
      </c>
    </row>
    <row r="190" spans="2:15" x14ac:dyDescent="0.25">
      <c r="B190" t="s">
        <v>1445</v>
      </c>
      <c r="C190" t="s">
        <v>19</v>
      </c>
      <c r="D190">
        <v>0.01</v>
      </c>
      <c r="E190">
        <v>0.1</v>
      </c>
      <c r="F190">
        <v>1E-4</v>
      </c>
      <c r="G190" t="s">
        <v>16</v>
      </c>
      <c r="H190" t="s">
        <v>15</v>
      </c>
      <c r="I190">
        <v>4000</v>
      </c>
      <c r="J190">
        <v>8000</v>
      </c>
      <c r="K190" t="s">
        <v>21</v>
      </c>
      <c r="L190">
        <v>120</v>
      </c>
      <c r="M190">
        <v>46000</v>
      </c>
      <c r="N190">
        <v>95.542000000000002</v>
      </c>
      <c r="O190">
        <v>46232</v>
      </c>
    </row>
    <row r="191" spans="2:15" x14ac:dyDescent="0.25">
      <c r="B191" t="s">
        <v>1446</v>
      </c>
      <c r="C191" t="s">
        <v>19</v>
      </c>
      <c r="D191">
        <v>0.01</v>
      </c>
      <c r="E191">
        <v>0.1</v>
      </c>
      <c r="F191">
        <v>1E-3</v>
      </c>
      <c r="G191" t="s">
        <v>16</v>
      </c>
      <c r="H191" t="s">
        <v>15</v>
      </c>
      <c r="I191">
        <v>4000</v>
      </c>
      <c r="J191">
        <v>8000</v>
      </c>
      <c r="K191" t="s">
        <v>21</v>
      </c>
      <c r="L191">
        <v>363.53</v>
      </c>
      <c r="M191">
        <v>43909</v>
      </c>
      <c r="N191">
        <v>338.44</v>
      </c>
      <c r="O191">
        <v>43920</v>
      </c>
    </row>
    <row r="192" spans="2:15" x14ac:dyDescent="0.25">
      <c r="B192" t="s">
        <v>1511</v>
      </c>
      <c r="C192" t="s">
        <v>19</v>
      </c>
      <c r="D192">
        <v>0.01</v>
      </c>
      <c r="E192">
        <v>0.1</v>
      </c>
      <c r="F192">
        <v>1E-8</v>
      </c>
      <c r="G192" t="s">
        <v>16</v>
      </c>
      <c r="H192" t="s">
        <v>15</v>
      </c>
      <c r="I192">
        <v>8000</v>
      </c>
      <c r="J192">
        <v>10000</v>
      </c>
      <c r="K192" t="s">
        <v>21</v>
      </c>
      <c r="L192">
        <v>450</v>
      </c>
      <c r="M192">
        <v>170000</v>
      </c>
      <c r="N192">
        <v>115.4</v>
      </c>
      <c r="O192">
        <v>173280</v>
      </c>
    </row>
    <row r="193" spans="2:15" x14ac:dyDescent="0.25">
      <c r="B193" t="s">
        <v>1447</v>
      </c>
      <c r="C193" t="s">
        <v>19</v>
      </c>
      <c r="D193">
        <v>0.01</v>
      </c>
      <c r="E193">
        <v>0.1</v>
      </c>
      <c r="F193">
        <v>1.0000000000000001E-7</v>
      </c>
      <c r="G193" t="s">
        <v>16</v>
      </c>
      <c r="H193" t="s">
        <v>15</v>
      </c>
      <c r="I193">
        <v>8000</v>
      </c>
      <c r="J193">
        <v>10000</v>
      </c>
      <c r="K193" t="s">
        <v>21</v>
      </c>
      <c r="L193">
        <v>450</v>
      </c>
      <c r="M193">
        <v>170030</v>
      </c>
      <c r="N193">
        <v>115.4</v>
      </c>
      <c r="O193">
        <v>173280</v>
      </c>
    </row>
    <row r="194" spans="2:15" x14ac:dyDescent="0.25">
      <c r="B194" t="s">
        <v>1448</v>
      </c>
      <c r="C194" t="s">
        <v>19</v>
      </c>
      <c r="D194">
        <v>0.01</v>
      </c>
      <c r="E194">
        <v>0.1</v>
      </c>
      <c r="F194">
        <v>9.9999999999999995E-7</v>
      </c>
      <c r="G194" t="s">
        <v>16</v>
      </c>
      <c r="H194" t="s">
        <v>15</v>
      </c>
      <c r="I194">
        <v>8000</v>
      </c>
      <c r="J194">
        <v>10000</v>
      </c>
      <c r="K194" t="s">
        <v>21</v>
      </c>
      <c r="L194">
        <v>450</v>
      </c>
      <c r="M194">
        <v>170040</v>
      </c>
      <c r="N194">
        <v>115.4</v>
      </c>
      <c r="O194">
        <v>173280</v>
      </c>
    </row>
    <row r="195" spans="2:15" x14ac:dyDescent="0.25">
      <c r="B195" t="s">
        <v>1449</v>
      </c>
      <c r="C195" t="s">
        <v>19</v>
      </c>
      <c r="D195">
        <v>0.01</v>
      </c>
      <c r="E195">
        <v>0.1</v>
      </c>
      <c r="F195">
        <v>1.0000000000000001E-5</v>
      </c>
      <c r="G195" t="s">
        <v>16</v>
      </c>
      <c r="H195" t="s">
        <v>15</v>
      </c>
      <c r="I195">
        <v>8000</v>
      </c>
      <c r="J195">
        <v>10000</v>
      </c>
      <c r="K195" t="s">
        <v>21</v>
      </c>
      <c r="L195">
        <v>450</v>
      </c>
      <c r="M195">
        <v>170040</v>
      </c>
      <c r="N195">
        <v>115.41000000000001</v>
      </c>
      <c r="O195">
        <v>173280</v>
      </c>
    </row>
    <row r="196" spans="2:15" x14ac:dyDescent="0.25">
      <c r="B196" t="s">
        <v>1450</v>
      </c>
      <c r="C196" t="s">
        <v>19</v>
      </c>
      <c r="D196">
        <v>0.01</v>
      </c>
      <c r="E196">
        <v>0.1</v>
      </c>
      <c r="F196">
        <v>1E-4</v>
      </c>
      <c r="G196" t="s">
        <v>16</v>
      </c>
      <c r="H196" t="s">
        <v>15</v>
      </c>
      <c r="I196">
        <v>8000</v>
      </c>
      <c r="J196">
        <v>10000</v>
      </c>
      <c r="K196" t="s">
        <v>21</v>
      </c>
      <c r="L196">
        <v>450</v>
      </c>
      <c r="M196">
        <v>170040</v>
      </c>
      <c r="N196">
        <v>116.4</v>
      </c>
      <c r="O196">
        <v>173270</v>
      </c>
    </row>
    <row r="197" spans="2:15" x14ac:dyDescent="0.25">
      <c r="B197" t="s">
        <v>1451</v>
      </c>
      <c r="C197" t="s">
        <v>19</v>
      </c>
      <c r="D197">
        <v>0.01</v>
      </c>
      <c r="E197">
        <v>0.1</v>
      </c>
      <c r="F197">
        <v>1E-3</v>
      </c>
      <c r="G197" t="s">
        <v>16</v>
      </c>
      <c r="H197" t="s">
        <v>15</v>
      </c>
      <c r="I197">
        <v>8000</v>
      </c>
      <c r="J197">
        <v>10000</v>
      </c>
      <c r="K197" t="s">
        <v>21</v>
      </c>
      <c r="L197">
        <v>450</v>
      </c>
      <c r="M197">
        <v>170150</v>
      </c>
      <c r="N197">
        <v>203.57999999999998</v>
      </c>
      <c r="O197">
        <v>172400</v>
      </c>
    </row>
    <row r="198" spans="2:15" x14ac:dyDescent="0.25">
      <c r="B198" t="s">
        <v>1512</v>
      </c>
      <c r="C198" t="s">
        <v>19</v>
      </c>
      <c r="D198">
        <v>0.1</v>
      </c>
      <c r="E198">
        <v>1</v>
      </c>
      <c r="F198">
        <v>9.9999999999999995E-8</v>
      </c>
      <c r="G198" t="s">
        <v>16</v>
      </c>
      <c r="H198" t="s">
        <v>15</v>
      </c>
      <c r="I198">
        <v>1000</v>
      </c>
      <c r="J198">
        <v>2000</v>
      </c>
      <c r="K198" t="s">
        <v>21</v>
      </c>
      <c r="L198">
        <v>590</v>
      </c>
      <c r="M198">
        <v>17000</v>
      </c>
      <c r="N198">
        <v>108.37</v>
      </c>
      <c r="O198">
        <v>17479</v>
      </c>
    </row>
    <row r="199" spans="2:15" x14ac:dyDescent="0.25">
      <c r="B199" t="s">
        <v>1452</v>
      </c>
      <c r="C199" t="s">
        <v>19</v>
      </c>
      <c r="D199">
        <v>0.1</v>
      </c>
      <c r="E199">
        <v>1</v>
      </c>
      <c r="F199">
        <v>9.9999999999999995E-7</v>
      </c>
      <c r="G199" t="s">
        <v>16</v>
      </c>
      <c r="H199" t="s">
        <v>15</v>
      </c>
      <c r="I199">
        <v>1000</v>
      </c>
      <c r="J199">
        <v>2000</v>
      </c>
      <c r="K199" t="s">
        <v>21</v>
      </c>
      <c r="L199">
        <v>590</v>
      </c>
      <c r="M199">
        <v>17152</v>
      </c>
      <c r="N199">
        <v>108.37</v>
      </c>
      <c r="O199">
        <v>17479</v>
      </c>
    </row>
    <row r="200" spans="2:15" x14ac:dyDescent="0.25">
      <c r="B200" t="s">
        <v>1453</v>
      </c>
      <c r="C200" t="s">
        <v>19</v>
      </c>
      <c r="D200">
        <v>0.1</v>
      </c>
      <c r="E200">
        <v>1</v>
      </c>
      <c r="F200">
        <v>1.0000000000000001E-5</v>
      </c>
      <c r="G200" t="s">
        <v>16</v>
      </c>
      <c r="H200" t="s">
        <v>15</v>
      </c>
      <c r="I200">
        <v>1000</v>
      </c>
      <c r="J200">
        <v>2000</v>
      </c>
      <c r="K200" t="s">
        <v>21</v>
      </c>
      <c r="L200">
        <v>590</v>
      </c>
      <c r="M200">
        <v>17152</v>
      </c>
      <c r="N200">
        <v>108.38000000000001</v>
      </c>
      <c r="O200">
        <v>17479</v>
      </c>
    </row>
    <row r="201" spans="2:15" x14ac:dyDescent="0.25">
      <c r="B201" t="s">
        <v>1454</v>
      </c>
      <c r="C201" t="s">
        <v>19</v>
      </c>
      <c r="D201">
        <v>0.1</v>
      </c>
      <c r="E201">
        <v>1</v>
      </c>
      <c r="F201">
        <v>1E-4</v>
      </c>
      <c r="G201" t="s">
        <v>16</v>
      </c>
      <c r="H201" t="s">
        <v>15</v>
      </c>
      <c r="I201">
        <v>1000</v>
      </c>
      <c r="J201">
        <v>2000</v>
      </c>
      <c r="K201" t="s">
        <v>21</v>
      </c>
      <c r="L201">
        <v>590</v>
      </c>
      <c r="M201">
        <v>17152</v>
      </c>
      <c r="N201">
        <v>109.37</v>
      </c>
      <c r="O201">
        <v>17478</v>
      </c>
    </row>
    <row r="202" spans="2:15" x14ac:dyDescent="0.25">
      <c r="B202" t="s">
        <v>1455</v>
      </c>
      <c r="C202" t="s">
        <v>19</v>
      </c>
      <c r="D202">
        <v>0.1</v>
      </c>
      <c r="E202">
        <v>1</v>
      </c>
      <c r="F202">
        <v>1E-3</v>
      </c>
      <c r="G202" t="s">
        <v>16</v>
      </c>
      <c r="H202" t="s">
        <v>15</v>
      </c>
      <c r="I202">
        <v>1000</v>
      </c>
      <c r="J202">
        <v>2000</v>
      </c>
      <c r="K202" t="s">
        <v>21</v>
      </c>
      <c r="L202">
        <v>590</v>
      </c>
      <c r="M202">
        <v>17163</v>
      </c>
      <c r="N202">
        <v>204.79</v>
      </c>
      <c r="O202">
        <v>17392</v>
      </c>
    </row>
    <row r="203" spans="2:15" x14ac:dyDescent="0.25">
      <c r="B203" t="s">
        <v>1456</v>
      </c>
      <c r="C203" t="s">
        <v>19</v>
      </c>
      <c r="D203">
        <v>0.1</v>
      </c>
      <c r="E203">
        <v>1</v>
      </c>
      <c r="F203">
        <v>0.01</v>
      </c>
      <c r="G203" t="s">
        <v>16</v>
      </c>
      <c r="H203" t="s">
        <v>15</v>
      </c>
      <c r="I203">
        <v>1000</v>
      </c>
      <c r="J203">
        <v>2000</v>
      </c>
      <c r="K203" t="s">
        <v>21</v>
      </c>
      <c r="L203">
        <v>4683.4000000000005</v>
      </c>
      <c r="M203">
        <v>13828</v>
      </c>
      <c r="N203">
        <v>4325.4000000000005</v>
      </c>
      <c r="O203">
        <v>13829</v>
      </c>
    </row>
    <row r="204" spans="2:15" x14ac:dyDescent="0.25">
      <c r="B204" t="s">
        <v>1513</v>
      </c>
      <c r="C204" t="s">
        <v>19</v>
      </c>
      <c r="D204">
        <v>0.1</v>
      </c>
      <c r="E204">
        <v>1</v>
      </c>
      <c r="F204">
        <v>9.9999999999999995E-8</v>
      </c>
      <c r="G204" t="s">
        <v>16</v>
      </c>
      <c r="H204" t="s">
        <v>14</v>
      </c>
      <c r="I204">
        <v>2000</v>
      </c>
      <c r="J204">
        <v>4000</v>
      </c>
      <c r="K204" t="s">
        <v>21</v>
      </c>
      <c r="L204">
        <v>1.2</v>
      </c>
      <c r="M204">
        <v>46</v>
      </c>
      <c r="N204">
        <v>0.8007200000000001</v>
      </c>
      <c r="O204">
        <v>46.326000000000001</v>
      </c>
    </row>
    <row r="205" spans="2:15" x14ac:dyDescent="0.25">
      <c r="B205" t="s">
        <v>1457</v>
      </c>
      <c r="C205" t="s">
        <v>19</v>
      </c>
      <c r="D205">
        <v>0.1</v>
      </c>
      <c r="E205">
        <v>1</v>
      </c>
      <c r="F205">
        <v>9.9999999999999995E-7</v>
      </c>
      <c r="G205" t="s">
        <v>16</v>
      </c>
      <c r="H205" t="s">
        <v>14</v>
      </c>
      <c r="I205">
        <v>2000</v>
      </c>
      <c r="J205">
        <v>4000</v>
      </c>
      <c r="K205" t="s">
        <v>21</v>
      </c>
      <c r="L205">
        <v>1.2</v>
      </c>
      <c r="M205">
        <v>46.029000000000003</v>
      </c>
      <c r="N205">
        <v>0.8007200000000001</v>
      </c>
      <c r="O205">
        <v>46.326000000000001</v>
      </c>
    </row>
    <row r="206" spans="2:15" x14ac:dyDescent="0.25">
      <c r="B206" t="s">
        <v>1458</v>
      </c>
      <c r="C206" t="s">
        <v>19</v>
      </c>
      <c r="D206">
        <v>0.1</v>
      </c>
      <c r="E206">
        <v>1</v>
      </c>
      <c r="F206">
        <v>1.0000000000000001E-5</v>
      </c>
      <c r="G206" t="s">
        <v>16</v>
      </c>
      <c r="H206" t="s">
        <v>14</v>
      </c>
      <c r="I206">
        <v>2000</v>
      </c>
      <c r="J206">
        <v>4000</v>
      </c>
      <c r="K206" t="s">
        <v>21</v>
      </c>
      <c r="L206">
        <v>1.2</v>
      </c>
      <c r="M206">
        <v>46.029000000000003</v>
      </c>
      <c r="N206">
        <v>0.80073000000000005</v>
      </c>
      <c r="O206">
        <v>46.326000000000001</v>
      </c>
    </row>
    <row r="207" spans="2:15" x14ac:dyDescent="0.25">
      <c r="B207" t="s">
        <v>1459</v>
      </c>
      <c r="C207" t="s">
        <v>19</v>
      </c>
      <c r="D207">
        <v>0.1</v>
      </c>
      <c r="E207">
        <v>1</v>
      </c>
      <c r="F207">
        <v>1E-4</v>
      </c>
      <c r="G207" t="s">
        <v>16</v>
      </c>
      <c r="H207" t="s">
        <v>14</v>
      </c>
      <c r="I207">
        <v>2000</v>
      </c>
      <c r="J207">
        <v>4000</v>
      </c>
      <c r="K207" t="s">
        <v>21</v>
      </c>
      <c r="L207">
        <v>1.2</v>
      </c>
      <c r="M207">
        <v>46.03</v>
      </c>
      <c r="N207">
        <v>0.80149999999999999</v>
      </c>
      <c r="O207">
        <v>46.325000000000003</v>
      </c>
    </row>
    <row r="208" spans="2:15" x14ac:dyDescent="0.25">
      <c r="B208" t="s">
        <v>1460</v>
      </c>
      <c r="C208" t="s">
        <v>19</v>
      </c>
      <c r="D208">
        <v>0.1</v>
      </c>
      <c r="E208">
        <v>1</v>
      </c>
      <c r="F208">
        <v>1E-3</v>
      </c>
      <c r="G208" t="s">
        <v>16</v>
      </c>
      <c r="H208" t="s">
        <v>14</v>
      </c>
      <c r="I208">
        <v>2000</v>
      </c>
      <c r="J208">
        <v>4000</v>
      </c>
      <c r="K208" t="s">
        <v>21</v>
      </c>
      <c r="L208">
        <v>1.2</v>
      </c>
      <c r="M208">
        <v>46.033999999999999</v>
      </c>
      <c r="N208">
        <v>0.83431</v>
      </c>
      <c r="O208">
        <v>46.295999999999999</v>
      </c>
    </row>
    <row r="209" spans="2:15" x14ac:dyDescent="0.25">
      <c r="B209" t="s">
        <v>1461</v>
      </c>
      <c r="C209" t="s">
        <v>19</v>
      </c>
      <c r="D209">
        <v>0.1</v>
      </c>
      <c r="E209">
        <v>1</v>
      </c>
      <c r="F209">
        <v>0.01</v>
      </c>
      <c r="G209" t="s">
        <v>16</v>
      </c>
      <c r="H209" t="s">
        <v>14</v>
      </c>
      <c r="I209">
        <v>2000</v>
      </c>
      <c r="J209">
        <v>4000</v>
      </c>
      <c r="K209" t="s">
        <v>21</v>
      </c>
      <c r="L209">
        <v>3.5375000000000001</v>
      </c>
      <c r="M209">
        <v>43.944000000000003</v>
      </c>
      <c r="N209">
        <v>3.2985000000000002</v>
      </c>
      <c r="O209">
        <v>43.945</v>
      </c>
    </row>
    <row r="210" spans="2:15" x14ac:dyDescent="0.25">
      <c r="B210" t="s">
        <v>1514</v>
      </c>
      <c r="C210" t="s">
        <v>19</v>
      </c>
      <c r="D210">
        <v>0.1</v>
      </c>
      <c r="E210">
        <v>1</v>
      </c>
      <c r="F210">
        <v>9.9999999999999995E-8</v>
      </c>
      <c r="G210" t="s">
        <v>16</v>
      </c>
      <c r="H210" t="s">
        <v>14</v>
      </c>
      <c r="I210">
        <v>4000</v>
      </c>
      <c r="J210">
        <v>8000</v>
      </c>
      <c r="K210" t="s">
        <v>21</v>
      </c>
      <c r="L210">
        <v>1.3</v>
      </c>
      <c r="M210">
        <v>46</v>
      </c>
      <c r="N210">
        <v>0.91605999999999999</v>
      </c>
      <c r="O210">
        <v>46.326000000000001</v>
      </c>
    </row>
    <row r="211" spans="2:15" x14ac:dyDescent="0.25">
      <c r="B211" t="s">
        <v>1462</v>
      </c>
      <c r="C211" t="s">
        <v>19</v>
      </c>
      <c r="D211">
        <v>0.1</v>
      </c>
      <c r="E211">
        <v>1</v>
      </c>
      <c r="F211">
        <v>9.9999999999999995E-7</v>
      </c>
      <c r="G211" t="s">
        <v>16</v>
      </c>
      <c r="H211" t="s">
        <v>14</v>
      </c>
      <c r="I211">
        <v>4000</v>
      </c>
      <c r="J211">
        <v>8000</v>
      </c>
      <c r="K211" t="s">
        <v>21</v>
      </c>
      <c r="L211">
        <v>1.3</v>
      </c>
      <c r="M211">
        <v>46.045999999999999</v>
      </c>
      <c r="N211">
        <v>0.91605999999999999</v>
      </c>
      <c r="O211">
        <v>46.326000000000001</v>
      </c>
    </row>
    <row r="212" spans="2:15" x14ac:dyDescent="0.25">
      <c r="B212" t="s">
        <v>1463</v>
      </c>
      <c r="C212" t="s">
        <v>19</v>
      </c>
      <c r="D212">
        <v>0.1</v>
      </c>
      <c r="E212">
        <v>1</v>
      </c>
      <c r="F212">
        <v>1.0000000000000001E-5</v>
      </c>
      <c r="G212" t="s">
        <v>16</v>
      </c>
      <c r="H212" t="s">
        <v>14</v>
      </c>
      <c r="I212">
        <v>4000</v>
      </c>
      <c r="J212">
        <v>8000</v>
      </c>
      <c r="K212" t="s">
        <v>21</v>
      </c>
      <c r="L212">
        <v>1.3</v>
      </c>
      <c r="M212">
        <v>46.045999999999999</v>
      </c>
      <c r="N212">
        <v>0.91606999999999994</v>
      </c>
      <c r="O212">
        <v>46.326000000000001</v>
      </c>
    </row>
    <row r="213" spans="2:15" x14ac:dyDescent="0.25">
      <c r="B213" t="s">
        <v>1464</v>
      </c>
      <c r="C213" t="s">
        <v>19</v>
      </c>
      <c r="D213">
        <v>0.1</v>
      </c>
      <c r="E213">
        <v>1</v>
      </c>
      <c r="F213">
        <v>1E-4</v>
      </c>
      <c r="G213" t="s">
        <v>16</v>
      </c>
      <c r="H213" t="s">
        <v>14</v>
      </c>
      <c r="I213">
        <v>4000</v>
      </c>
      <c r="J213">
        <v>8000</v>
      </c>
      <c r="K213" t="s">
        <v>21</v>
      </c>
      <c r="L213">
        <v>1.3</v>
      </c>
      <c r="M213">
        <v>46.045999999999999</v>
      </c>
      <c r="N213">
        <v>0.91664999999999996</v>
      </c>
      <c r="O213">
        <v>46.325000000000003</v>
      </c>
    </row>
    <row r="214" spans="2:15" x14ac:dyDescent="0.25">
      <c r="B214" t="s">
        <v>1465</v>
      </c>
      <c r="C214" t="s">
        <v>19</v>
      </c>
      <c r="D214">
        <v>0.1</v>
      </c>
      <c r="E214">
        <v>1</v>
      </c>
      <c r="F214">
        <v>1E-3</v>
      </c>
      <c r="G214" t="s">
        <v>16</v>
      </c>
      <c r="H214" t="s">
        <v>14</v>
      </c>
      <c r="I214">
        <v>4000</v>
      </c>
      <c r="J214">
        <v>8000</v>
      </c>
      <c r="K214" t="s">
        <v>21</v>
      </c>
      <c r="L214">
        <v>1.3</v>
      </c>
      <c r="M214">
        <v>46.051000000000002</v>
      </c>
      <c r="N214">
        <v>0.94915000000000005</v>
      </c>
      <c r="O214">
        <v>46.295999999999999</v>
      </c>
    </row>
    <row r="215" spans="2:15" x14ac:dyDescent="0.25">
      <c r="B215" t="s">
        <v>1466</v>
      </c>
      <c r="C215" t="s">
        <v>19</v>
      </c>
      <c r="D215">
        <v>0.1</v>
      </c>
      <c r="E215">
        <v>1</v>
      </c>
      <c r="F215">
        <v>0.01</v>
      </c>
      <c r="G215" t="s">
        <v>16</v>
      </c>
      <c r="H215" t="s">
        <v>14</v>
      </c>
      <c r="I215">
        <v>4000</v>
      </c>
      <c r="J215">
        <v>8000</v>
      </c>
      <c r="K215" t="s">
        <v>21</v>
      </c>
      <c r="L215">
        <v>3.6131000000000002</v>
      </c>
      <c r="M215">
        <v>43.981999999999999</v>
      </c>
      <c r="N215">
        <v>3.3780000000000001</v>
      </c>
      <c r="O215">
        <v>43.984000000000002</v>
      </c>
    </row>
    <row r="216" spans="2:15" x14ac:dyDescent="0.25">
      <c r="B216" t="s">
        <v>1515</v>
      </c>
      <c r="C216" t="s">
        <v>19</v>
      </c>
      <c r="D216">
        <v>0.1</v>
      </c>
      <c r="E216">
        <v>1</v>
      </c>
      <c r="F216">
        <v>9.9999999999999995E-8</v>
      </c>
      <c r="G216" t="s">
        <v>16</v>
      </c>
      <c r="H216" t="s">
        <v>14</v>
      </c>
      <c r="I216">
        <v>8000</v>
      </c>
      <c r="J216">
        <v>10000</v>
      </c>
      <c r="K216" t="s">
        <v>21</v>
      </c>
      <c r="L216">
        <v>4.6000000000000005</v>
      </c>
      <c r="M216">
        <v>170</v>
      </c>
      <c r="N216">
        <v>1.1460000000000001</v>
      </c>
      <c r="O216">
        <v>173.36</v>
      </c>
    </row>
    <row r="217" spans="2:15" x14ac:dyDescent="0.25">
      <c r="B217" t="s">
        <v>1467</v>
      </c>
      <c r="C217" t="s">
        <v>19</v>
      </c>
      <c r="D217">
        <v>0.1</v>
      </c>
      <c r="E217">
        <v>1</v>
      </c>
      <c r="F217">
        <v>9.9999999999999995E-7</v>
      </c>
      <c r="G217" t="s">
        <v>16</v>
      </c>
      <c r="H217" t="s">
        <v>14</v>
      </c>
      <c r="I217">
        <v>8000</v>
      </c>
      <c r="J217">
        <v>10000</v>
      </c>
      <c r="K217" t="s">
        <v>21</v>
      </c>
      <c r="L217">
        <v>4.6000000000000005</v>
      </c>
      <c r="M217">
        <v>170.12</v>
      </c>
      <c r="N217">
        <v>1.1460000000000001</v>
      </c>
      <c r="O217">
        <v>173.36</v>
      </c>
    </row>
    <row r="218" spans="2:15" x14ac:dyDescent="0.25">
      <c r="B218" t="s">
        <v>1468</v>
      </c>
      <c r="C218" t="s">
        <v>19</v>
      </c>
      <c r="D218">
        <v>0.1</v>
      </c>
      <c r="E218">
        <v>1</v>
      </c>
      <c r="F218">
        <v>1.0000000000000001E-5</v>
      </c>
      <c r="G218" t="s">
        <v>16</v>
      </c>
      <c r="H218" t="s">
        <v>14</v>
      </c>
      <c r="I218">
        <v>8000</v>
      </c>
      <c r="J218">
        <v>10000</v>
      </c>
      <c r="K218" t="s">
        <v>21</v>
      </c>
      <c r="L218">
        <v>4.6000000000000005</v>
      </c>
      <c r="M218">
        <v>170.12</v>
      </c>
      <c r="N218">
        <v>1.1460000000000001</v>
      </c>
      <c r="O218">
        <v>173.36</v>
      </c>
    </row>
    <row r="219" spans="2:15" x14ac:dyDescent="0.25">
      <c r="B219" t="s">
        <v>1469</v>
      </c>
      <c r="C219" t="s">
        <v>19</v>
      </c>
      <c r="D219">
        <v>0.1</v>
      </c>
      <c r="E219">
        <v>1</v>
      </c>
      <c r="F219">
        <v>1E-4</v>
      </c>
      <c r="G219" t="s">
        <v>16</v>
      </c>
      <c r="H219" t="s">
        <v>14</v>
      </c>
      <c r="I219">
        <v>8000</v>
      </c>
      <c r="J219">
        <v>10000</v>
      </c>
      <c r="K219" t="s">
        <v>21</v>
      </c>
      <c r="L219">
        <v>4.6000000000000005</v>
      </c>
      <c r="M219">
        <v>170.12</v>
      </c>
      <c r="N219">
        <v>1.1460999999999999</v>
      </c>
      <c r="O219">
        <v>173.36</v>
      </c>
    </row>
    <row r="220" spans="2:15" x14ac:dyDescent="0.25">
      <c r="B220" t="s">
        <v>1470</v>
      </c>
      <c r="C220" t="s">
        <v>19</v>
      </c>
      <c r="D220">
        <v>0.1</v>
      </c>
      <c r="E220">
        <v>1</v>
      </c>
      <c r="F220">
        <v>1E-3</v>
      </c>
      <c r="G220" t="s">
        <v>16</v>
      </c>
      <c r="H220" t="s">
        <v>14</v>
      </c>
      <c r="I220">
        <v>8000</v>
      </c>
      <c r="J220">
        <v>10000</v>
      </c>
      <c r="K220" t="s">
        <v>21</v>
      </c>
      <c r="L220">
        <v>4.6000000000000005</v>
      </c>
      <c r="M220">
        <v>170.12</v>
      </c>
      <c r="N220">
        <v>1.1559999999999999</v>
      </c>
      <c r="O220">
        <v>173.35</v>
      </c>
    </row>
    <row r="221" spans="2:15" x14ac:dyDescent="0.25">
      <c r="B221" t="s">
        <v>1471</v>
      </c>
      <c r="C221" t="s">
        <v>19</v>
      </c>
      <c r="D221">
        <v>0.1</v>
      </c>
      <c r="E221">
        <v>1</v>
      </c>
      <c r="F221">
        <v>0.01</v>
      </c>
      <c r="G221" t="s">
        <v>16</v>
      </c>
      <c r="H221" t="s">
        <v>14</v>
      </c>
      <c r="I221">
        <v>8000</v>
      </c>
      <c r="J221">
        <v>10000</v>
      </c>
      <c r="K221" t="s">
        <v>21</v>
      </c>
      <c r="L221">
        <v>4.6000000000000005</v>
      </c>
      <c r="M221">
        <v>170.23</v>
      </c>
      <c r="N221">
        <v>2.0278</v>
      </c>
      <c r="O221">
        <v>172.49</v>
      </c>
    </row>
    <row r="222" spans="2:15" x14ac:dyDescent="0.25">
      <c r="B222" t="s">
        <v>1516</v>
      </c>
      <c r="C222" t="s">
        <v>19</v>
      </c>
      <c r="D222">
        <v>1</v>
      </c>
      <c r="E222">
        <v>10</v>
      </c>
      <c r="F222">
        <v>9.9999999999999995E-7</v>
      </c>
      <c r="G222" t="s">
        <v>16</v>
      </c>
      <c r="H222" t="s">
        <v>14</v>
      </c>
      <c r="I222">
        <v>1000</v>
      </c>
      <c r="J222">
        <v>2000</v>
      </c>
      <c r="K222" t="s">
        <v>21</v>
      </c>
      <c r="L222">
        <v>6.1</v>
      </c>
      <c r="M222">
        <v>17</v>
      </c>
      <c r="N222">
        <v>1.1337999999999999</v>
      </c>
      <c r="O222">
        <v>17.486999999999998</v>
      </c>
    </row>
    <row r="223" spans="2:15" x14ac:dyDescent="0.25">
      <c r="B223" t="s">
        <v>1517</v>
      </c>
      <c r="C223" t="s">
        <v>19</v>
      </c>
      <c r="D223">
        <v>1</v>
      </c>
      <c r="E223">
        <v>10</v>
      </c>
      <c r="F223">
        <v>1.0000000000000001E-5</v>
      </c>
      <c r="G223" t="s">
        <v>16</v>
      </c>
      <c r="H223" t="s">
        <v>14</v>
      </c>
      <c r="I223">
        <v>1000</v>
      </c>
      <c r="J223">
        <v>2000</v>
      </c>
      <c r="K223" t="s">
        <v>21</v>
      </c>
      <c r="L223">
        <v>6.1</v>
      </c>
      <c r="M223">
        <v>17.155999999999999</v>
      </c>
      <c r="N223">
        <v>1.1337999999999999</v>
      </c>
      <c r="O223">
        <v>17.486999999999998</v>
      </c>
    </row>
    <row r="224" spans="2:15" x14ac:dyDescent="0.25">
      <c r="B224" t="s">
        <v>1518</v>
      </c>
      <c r="C224" t="s">
        <v>19</v>
      </c>
      <c r="D224">
        <v>1</v>
      </c>
      <c r="E224">
        <v>10</v>
      </c>
      <c r="F224">
        <v>1E-4</v>
      </c>
      <c r="G224" t="s">
        <v>16</v>
      </c>
      <c r="H224" t="s">
        <v>14</v>
      </c>
      <c r="I224">
        <v>1000</v>
      </c>
      <c r="J224">
        <v>2000</v>
      </c>
      <c r="K224" t="s">
        <v>21</v>
      </c>
      <c r="L224">
        <v>6.1</v>
      </c>
      <c r="M224">
        <v>17.155999999999999</v>
      </c>
      <c r="N224">
        <v>1.1337999999999999</v>
      </c>
      <c r="O224">
        <v>17.486999999999998</v>
      </c>
    </row>
    <row r="225" spans="2:15" x14ac:dyDescent="0.25">
      <c r="B225" t="s">
        <v>1519</v>
      </c>
      <c r="C225" t="s">
        <v>19</v>
      </c>
      <c r="D225">
        <v>1</v>
      </c>
      <c r="E225">
        <v>10</v>
      </c>
      <c r="F225">
        <v>1E-3</v>
      </c>
      <c r="G225" t="s">
        <v>16</v>
      </c>
      <c r="H225" t="s">
        <v>14</v>
      </c>
      <c r="I225">
        <v>1000</v>
      </c>
      <c r="J225">
        <v>2000</v>
      </c>
      <c r="K225" t="s">
        <v>21</v>
      </c>
      <c r="L225">
        <v>6.1</v>
      </c>
      <c r="M225">
        <v>17.155999999999999</v>
      </c>
      <c r="N225">
        <v>1.1448</v>
      </c>
      <c r="O225">
        <v>17.486000000000001</v>
      </c>
    </row>
    <row r="226" spans="2:15" x14ac:dyDescent="0.25">
      <c r="B226" t="s">
        <v>1520</v>
      </c>
      <c r="C226" t="s">
        <v>19</v>
      </c>
      <c r="D226">
        <v>1</v>
      </c>
      <c r="E226">
        <v>10</v>
      </c>
      <c r="F226">
        <v>0.01</v>
      </c>
      <c r="G226" t="s">
        <v>16</v>
      </c>
      <c r="H226" t="s">
        <v>14</v>
      </c>
      <c r="I226">
        <v>1000</v>
      </c>
      <c r="J226">
        <v>2000</v>
      </c>
      <c r="K226" t="s">
        <v>21</v>
      </c>
      <c r="L226">
        <v>6.1</v>
      </c>
      <c r="M226">
        <v>17.167000000000002</v>
      </c>
      <c r="N226">
        <v>2.0915000000000004</v>
      </c>
      <c r="O226">
        <v>17.401</v>
      </c>
    </row>
    <row r="227" spans="2:15" x14ac:dyDescent="0.25">
      <c r="B227" t="s">
        <v>1521</v>
      </c>
      <c r="C227" t="s">
        <v>19</v>
      </c>
      <c r="D227">
        <v>1</v>
      </c>
      <c r="E227">
        <v>10</v>
      </c>
      <c r="F227">
        <v>0.1</v>
      </c>
      <c r="G227" t="s">
        <v>16</v>
      </c>
      <c r="H227" t="s">
        <v>14</v>
      </c>
      <c r="I227">
        <v>1000</v>
      </c>
      <c r="J227">
        <v>2000</v>
      </c>
      <c r="K227" t="s">
        <v>21</v>
      </c>
      <c r="L227">
        <v>46.846999999999994</v>
      </c>
      <c r="M227">
        <v>13.84</v>
      </c>
      <c r="N227">
        <v>43.262</v>
      </c>
      <c r="O227">
        <v>13.840999999999999</v>
      </c>
    </row>
    <row r="228" spans="2:15" x14ac:dyDescent="0.25">
      <c r="B228" t="s">
        <v>1522</v>
      </c>
      <c r="C228" t="s">
        <v>19</v>
      </c>
      <c r="D228">
        <v>1</v>
      </c>
      <c r="E228">
        <v>10</v>
      </c>
      <c r="F228">
        <v>9.9999999999999995E-7</v>
      </c>
      <c r="G228" t="s">
        <v>16</v>
      </c>
      <c r="H228" t="s">
        <v>14</v>
      </c>
      <c r="I228">
        <v>2000</v>
      </c>
      <c r="J228">
        <v>4000</v>
      </c>
      <c r="K228" t="s">
        <v>21</v>
      </c>
      <c r="L228">
        <v>12</v>
      </c>
      <c r="M228">
        <v>46</v>
      </c>
      <c r="N228">
        <v>8.0599000000000007</v>
      </c>
      <c r="O228">
        <v>46.328000000000003</v>
      </c>
    </row>
    <row r="229" spans="2:15" x14ac:dyDescent="0.25">
      <c r="B229" t="s">
        <v>1523</v>
      </c>
      <c r="C229" t="s">
        <v>19</v>
      </c>
      <c r="D229">
        <v>1</v>
      </c>
      <c r="E229">
        <v>10</v>
      </c>
      <c r="F229">
        <v>1.0000000000000001E-5</v>
      </c>
      <c r="G229" t="s">
        <v>16</v>
      </c>
      <c r="H229" t="s">
        <v>14</v>
      </c>
      <c r="I229">
        <v>2000</v>
      </c>
      <c r="J229">
        <v>4000</v>
      </c>
      <c r="K229" t="s">
        <v>21</v>
      </c>
      <c r="L229">
        <v>12</v>
      </c>
      <c r="M229">
        <v>46.037999999999997</v>
      </c>
      <c r="N229">
        <v>8.06</v>
      </c>
      <c r="O229">
        <v>46.328000000000003</v>
      </c>
    </row>
    <row r="230" spans="2:15" x14ac:dyDescent="0.25">
      <c r="B230" t="s">
        <v>1524</v>
      </c>
      <c r="C230" t="s">
        <v>19</v>
      </c>
      <c r="D230">
        <v>1</v>
      </c>
      <c r="E230">
        <v>10</v>
      </c>
      <c r="F230">
        <v>1E-4</v>
      </c>
      <c r="G230" t="s">
        <v>16</v>
      </c>
      <c r="H230" t="s">
        <v>14</v>
      </c>
      <c r="I230">
        <v>2000</v>
      </c>
      <c r="J230">
        <v>4000</v>
      </c>
      <c r="K230" t="s">
        <v>21</v>
      </c>
      <c r="L230">
        <v>12</v>
      </c>
      <c r="M230">
        <v>46.037999999999997</v>
      </c>
      <c r="N230">
        <v>8.06</v>
      </c>
      <c r="O230">
        <v>46.328000000000003</v>
      </c>
    </row>
    <row r="231" spans="2:15" x14ac:dyDescent="0.25">
      <c r="B231" t="s">
        <v>1525</v>
      </c>
      <c r="C231" t="s">
        <v>19</v>
      </c>
      <c r="D231">
        <v>1</v>
      </c>
      <c r="E231">
        <v>10</v>
      </c>
      <c r="F231">
        <v>1E-3</v>
      </c>
      <c r="G231" t="s">
        <v>16</v>
      </c>
      <c r="H231" t="s">
        <v>14</v>
      </c>
      <c r="I231">
        <v>2000</v>
      </c>
      <c r="J231">
        <v>4000</v>
      </c>
      <c r="K231" t="s">
        <v>21</v>
      </c>
      <c r="L231">
        <v>12</v>
      </c>
      <c r="M231">
        <v>46.037999999999997</v>
      </c>
      <c r="N231">
        <v>8.0602999999999998</v>
      </c>
      <c r="O231">
        <v>46.328000000000003</v>
      </c>
    </row>
    <row r="232" spans="2:15" x14ac:dyDescent="0.25">
      <c r="B232" t="s">
        <v>1526</v>
      </c>
      <c r="C232" t="s">
        <v>19</v>
      </c>
      <c r="D232">
        <v>1</v>
      </c>
      <c r="E232">
        <v>10</v>
      </c>
      <c r="F232">
        <v>0.01</v>
      </c>
      <c r="G232" t="s">
        <v>16</v>
      </c>
      <c r="H232" t="s">
        <v>14</v>
      </c>
      <c r="I232">
        <v>2000</v>
      </c>
      <c r="J232">
        <v>4000</v>
      </c>
      <c r="K232" t="s">
        <v>21</v>
      </c>
      <c r="L232">
        <v>12</v>
      </c>
      <c r="M232">
        <v>46.042000000000002</v>
      </c>
      <c r="N232">
        <v>8.3953000000000007</v>
      </c>
      <c r="O232">
        <v>46.298000000000002</v>
      </c>
    </row>
    <row r="233" spans="2:15" x14ac:dyDescent="0.25">
      <c r="B233" t="s">
        <v>1527</v>
      </c>
      <c r="C233" t="s">
        <v>19</v>
      </c>
      <c r="D233">
        <v>1</v>
      </c>
      <c r="E233">
        <v>10</v>
      </c>
      <c r="F233">
        <v>0.1</v>
      </c>
      <c r="G233" t="s">
        <v>16</v>
      </c>
      <c r="H233" t="s">
        <v>14</v>
      </c>
      <c r="I233">
        <v>2000</v>
      </c>
      <c r="J233">
        <v>4000</v>
      </c>
      <c r="K233" t="s">
        <v>21</v>
      </c>
      <c r="L233">
        <v>35.390999999999998</v>
      </c>
      <c r="M233">
        <v>43.95</v>
      </c>
      <c r="N233">
        <v>33.018000000000001</v>
      </c>
      <c r="O233">
        <v>43.95</v>
      </c>
    </row>
    <row r="234" spans="2:15" x14ac:dyDescent="0.25">
      <c r="B234" t="s">
        <v>1528</v>
      </c>
      <c r="C234" t="s">
        <v>19</v>
      </c>
      <c r="D234">
        <v>1</v>
      </c>
      <c r="E234">
        <v>10</v>
      </c>
      <c r="F234">
        <v>9.9999999999999995E-7</v>
      </c>
      <c r="G234" t="s">
        <v>16</v>
      </c>
      <c r="H234" t="s">
        <v>14</v>
      </c>
      <c r="I234">
        <v>4000</v>
      </c>
      <c r="J234">
        <v>8000</v>
      </c>
      <c r="K234" t="s">
        <v>21</v>
      </c>
      <c r="L234">
        <v>15</v>
      </c>
      <c r="M234">
        <v>46</v>
      </c>
      <c r="N234">
        <v>9.1631999999999998</v>
      </c>
      <c r="O234">
        <v>46.576000000000001</v>
      </c>
    </row>
    <row r="235" spans="2:15" x14ac:dyDescent="0.25">
      <c r="B235" t="s">
        <v>1529</v>
      </c>
      <c r="C235" t="s">
        <v>19</v>
      </c>
      <c r="D235">
        <v>1</v>
      </c>
      <c r="E235">
        <v>10</v>
      </c>
      <c r="F235">
        <v>1.0000000000000001E-5</v>
      </c>
      <c r="G235" t="s">
        <v>16</v>
      </c>
      <c r="H235" t="s">
        <v>14</v>
      </c>
      <c r="I235">
        <v>4000</v>
      </c>
      <c r="J235">
        <v>8000</v>
      </c>
      <c r="K235" t="s">
        <v>21</v>
      </c>
      <c r="L235">
        <v>15</v>
      </c>
      <c r="M235">
        <v>46.325000000000003</v>
      </c>
      <c r="N235">
        <v>9.1631999999999998</v>
      </c>
      <c r="O235">
        <v>46.576000000000001</v>
      </c>
    </row>
    <row r="236" spans="2:15" x14ac:dyDescent="0.25">
      <c r="B236" t="s">
        <v>1530</v>
      </c>
      <c r="C236" t="s">
        <v>19</v>
      </c>
      <c r="D236">
        <v>1</v>
      </c>
      <c r="E236">
        <v>10</v>
      </c>
      <c r="F236">
        <v>1E-4</v>
      </c>
      <c r="G236" t="s">
        <v>16</v>
      </c>
      <c r="H236" t="s">
        <v>14</v>
      </c>
      <c r="I236">
        <v>4000</v>
      </c>
      <c r="J236">
        <v>8000</v>
      </c>
      <c r="K236" t="s">
        <v>21</v>
      </c>
      <c r="L236">
        <v>15</v>
      </c>
      <c r="M236">
        <v>46.325000000000003</v>
      </c>
      <c r="N236">
        <v>9.1631999999999998</v>
      </c>
      <c r="O236">
        <v>46.576000000000001</v>
      </c>
    </row>
    <row r="237" spans="2:15" x14ac:dyDescent="0.25">
      <c r="B237" t="s">
        <v>1531</v>
      </c>
      <c r="C237" t="s">
        <v>19</v>
      </c>
      <c r="D237">
        <v>1</v>
      </c>
      <c r="E237">
        <v>10</v>
      </c>
      <c r="F237">
        <v>1E-3</v>
      </c>
      <c r="G237" t="s">
        <v>16</v>
      </c>
      <c r="H237" t="s">
        <v>14</v>
      </c>
      <c r="I237">
        <v>4000</v>
      </c>
      <c r="J237">
        <v>8000</v>
      </c>
      <c r="K237" t="s">
        <v>21</v>
      </c>
      <c r="L237">
        <v>15</v>
      </c>
      <c r="M237">
        <v>46.325000000000003</v>
      </c>
      <c r="N237">
        <v>9.1657999999999991</v>
      </c>
      <c r="O237">
        <v>46.576000000000001</v>
      </c>
    </row>
    <row r="238" spans="2:15" x14ac:dyDescent="0.25">
      <c r="B238" t="s">
        <v>1532</v>
      </c>
      <c r="C238" t="s">
        <v>19</v>
      </c>
      <c r="D238">
        <v>1</v>
      </c>
      <c r="E238">
        <v>10</v>
      </c>
      <c r="F238">
        <v>0.01</v>
      </c>
      <c r="G238" t="s">
        <v>16</v>
      </c>
      <c r="H238" t="s">
        <v>14</v>
      </c>
      <c r="I238">
        <v>4000</v>
      </c>
      <c r="J238">
        <v>8000</v>
      </c>
      <c r="K238" t="s">
        <v>21</v>
      </c>
      <c r="L238">
        <v>15</v>
      </c>
      <c r="M238">
        <v>46.329000000000001</v>
      </c>
      <c r="N238">
        <v>9.49</v>
      </c>
      <c r="O238">
        <v>46.546999999999997</v>
      </c>
    </row>
    <row r="239" spans="2:15" x14ac:dyDescent="0.25">
      <c r="B239" t="s">
        <v>1533</v>
      </c>
      <c r="C239" t="s">
        <v>19</v>
      </c>
      <c r="D239">
        <v>1</v>
      </c>
      <c r="E239">
        <v>10</v>
      </c>
      <c r="F239">
        <v>0.1</v>
      </c>
      <c r="G239" t="s">
        <v>16</v>
      </c>
      <c r="H239" t="s">
        <v>14</v>
      </c>
      <c r="I239">
        <v>4000</v>
      </c>
      <c r="J239">
        <v>8000</v>
      </c>
      <c r="K239" t="s">
        <v>21</v>
      </c>
      <c r="L239">
        <v>36.033999999999999</v>
      </c>
      <c r="M239">
        <v>44.241</v>
      </c>
      <c r="N239">
        <v>33.704000000000001</v>
      </c>
      <c r="O239">
        <v>44.241</v>
      </c>
    </row>
    <row r="240" spans="2:15" x14ac:dyDescent="0.25">
      <c r="B240" t="s">
        <v>1534</v>
      </c>
      <c r="C240" t="s">
        <v>19</v>
      </c>
      <c r="D240">
        <v>1</v>
      </c>
      <c r="E240">
        <v>10</v>
      </c>
      <c r="F240">
        <v>9.9999999999999995E-7</v>
      </c>
      <c r="G240" t="s">
        <v>16</v>
      </c>
      <c r="H240" t="s">
        <v>14</v>
      </c>
      <c r="I240">
        <v>8000</v>
      </c>
      <c r="J240">
        <v>10000</v>
      </c>
      <c r="K240" t="s">
        <v>21</v>
      </c>
      <c r="L240">
        <v>46</v>
      </c>
      <c r="M240">
        <v>170</v>
      </c>
      <c r="N240">
        <v>11.528</v>
      </c>
      <c r="O240">
        <v>173.36</v>
      </c>
    </row>
    <row r="241" spans="2:15" x14ac:dyDescent="0.25">
      <c r="B241" t="s">
        <v>1535</v>
      </c>
      <c r="C241" t="s">
        <v>19</v>
      </c>
      <c r="D241">
        <v>1</v>
      </c>
      <c r="E241">
        <v>10</v>
      </c>
      <c r="F241">
        <v>1.0000000000000001E-5</v>
      </c>
      <c r="G241" t="s">
        <v>16</v>
      </c>
      <c r="H241" t="s">
        <v>14</v>
      </c>
      <c r="I241">
        <v>8000</v>
      </c>
      <c r="J241">
        <v>10000</v>
      </c>
      <c r="K241" t="s">
        <v>21</v>
      </c>
      <c r="L241">
        <v>46</v>
      </c>
      <c r="M241">
        <v>170.12</v>
      </c>
      <c r="N241">
        <v>11.529</v>
      </c>
      <c r="O241">
        <v>173.36</v>
      </c>
    </row>
    <row r="242" spans="2:15" x14ac:dyDescent="0.25">
      <c r="B242" t="s">
        <v>1536</v>
      </c>
      <c r="C242" t="s">
        <v>19</v>
      </c>
      <c r="D242">
        <v>1</v>
      </c>
      <c r="E242">
        <v>10</v>
      </c>
      <c r="F242">
        <v>1E-4</v>
      </c>
      <c r="G242" t="s">
        <v>16</v>
      </c>
      <c r="H242" t="s">
        <v>14</v>
      </c>
      <c r="I242">
        <v>8000</v>
      </c>
      <c r="J242">
        <v>10000</v>
      </c>
      <c r="K242" t="s">
        <v>21</v>
      </c>
      <c r="L242">
        <v>46</v>
      </c>
      <c r="M242">
        <v>170.12</v>
      </c>
      <c r="N242">
        <v>11.529</v>
      </c>
      <c r="O242">
        <v>173.36</v>
      </c>
    </row>
    <row r="243" spans="2:15" x14ac:dyDescent="0.25">
      <c r="B243" t="s">
        <v>1537</v>
      </c>
      <c r="C243" t="s">
        <v>19</v>
      </c>
      <c r="D243">
        <v>1</v>
      </c>
      <c r="E243">
        <v>10</v>
      </c>
      <c r="F243">
        <v>1E-3</v>
      </c>
      <c r="G243" t="s">
        <v>16</v>
      </c>
      <c r="H243" t="s">
        <v>14</v>
      </c>
      <c r="I243">
        <v>8000</v>
      </c>
      <c r="J243">
        <v>10000</v>
      </c>
      <c r="K243" t="s">
        <v>21</v>
      </c>
      <c r="L243">
        <v>46</v>
      </c>
      <c r="M243">
        <v>170.12</v>
      </c>
      <c r="N243">
        <v>11.584</v>
      </c>
      <c r="O243">
        <v>173.35</v>
      </c>
    </row>
    <row r="244" spans="2:15" x14ac:dyDescent="0.25">
      <c r="B244" t="s">
        <v>1538</v>
      </c>
      <c r="C244" t="s">
        <v>19</v>
      </c>
      <c r="D244">
        <v>1</v>
      </c>
      <c r="E244">
        <v>10</v>
      </c>
      <c r="F244">
        <v>0.01</v>
      </c>
      <c r="G244" t="s">
        <v>16</v>
      </c>
      <c r="H244" t="s">
        <v>14</v>
      </c>
      <c r="I244">
        <v>8000</v>
      </c>
      <c r="J244">
        <v>10000</v>
      </c>
      <c r="K244" t="s">
        <v>21</v>
      </c>
      <c r="L244">
        <v>46</v>
      </c>
      <c r="M244">
        <v>170.12</v>
      </c>
      <c r="N244">
        <v>11.629</v>
      </c>
      <c r="O244">
        <v>173.35</v>
      </c>
    </row>
    <row r="245" spans="2:15" x14ac:dyDescent="0.25">
      <c r="B245" t="s">
        <v>1539</v>
      </c>
      <c r="C245" t="s">
        <v>19</v>
      </c>
      <c r="D245">
        <v>1</v>
      </c>
      <c r="E245">
        <v>10</v>
      </c>
      <c r="F245">
        <v>0.1</v>
      </c>
      <c r="G245" t="s">
        <v>16</v>
      </c>
      <c r="H245" t="s">
        <v>14</v>
      </c>
      <c r="I245">
        <v>8000</v>
      </c>
      <c r="J245">
        <v>10000</v>
      </c>
      <c r="K245" t="s">
        <v>21</v>
      </c>
      <c r="L245">
        <v>46</v>
      </c>
      <c r="M245">
        <v>170.24</v>
      </c>
      <c r="N245">
        <v>20.344000000000001</v>
      </c>
      <c r="O245">
        <v>172.48</v>
      </c>
    </row>
    <row r="246" spans="2:15" x14ac:dyDescent="0.25">
      <c r="B246" t="s">
        <v>1540</v>
      </c>
      <c r="C246" t="s">
        <v>19</v>
      </c>
      <c r="D246">
        <v>10</v>
      </c>
      <c r="E246">
        <v>100</v>
      </c>
      <c r="F246">
        <v>1.0000000000000001E-5</v>
      </c>
      <c r="G246" t="s">
        <v>16</v>
      </c>
      <c r="H246" t="s">
        <v>14</v>
      </c>
      <c r="I246">
        <v>100</v>
      </c>
      <c r="J246">
        <v>300</v>
      </c>
      <c r="K246" t="s">
        <v>21</v>
      </c>
      <c r="L246">
        <v>15</v>
      </c>
      <c r="M246">
        <v>4.5999999999999996</v>
      </c>
      <c r="N246">
        <v>11.574999999999999</v>
      </c>
      <c r="O246">
        <v>4.6268000000000002</v>
      </c>
    </row>
    <row r="247" spans="2:15" x14ac:dyDescent="0.25">
      <c r="B247" t="s">
        <v>1472</v>
      </c>
      <c r="C247" t="s">
        <v>19</v>
      </c>
      <c r="D247">
        <v>10</v>
      </c>
      <c r="E247">
        <v>100</v>
      </c>
      <c r="F247">
        <v>1E-4</v>
      </c>
      <c r="G247" t="s">
        <v>16</v>
      </c>
      <c r="H247" t="s">
        <v>14</v>
      </c>
      <c r="I247">
        <v>100</v>
      </c>
      <c r="J247">
        <v>300</v>
      </c>
      <c r="K247" t="s">
        <v>21</v>
      </c>
      <c r="L247">
        <v>15</v>
      </c>
      <c r="M247">
        <v>4.6028000000000002</v>
      </c>
      <c r="N247">
        <v>11.574999999999999</v>
      </c>
      <c r="O247">
        <v>4.6268000000000002</v>
      </c>
    </row>
    <row r="248" spans="2:15" x14ac:dyDescent="0.25">
      <c r="B248" t="s">
        <v>1473</v>
      </c>
      <c r="C248" t="s">
        <v>19</v>
      </c>
      <c r="D248">
        <v>10</v>
      </c>
      <c r="E248">
        <v>100</v>
      </c>
      <c r="F248">
        <v>1E-3</v>
      </c>
      <c r="G248" t="s">
        <v>16</v>
      </c>
      <c r="H248" t="s">
        <v>14</v>
      </c>
      <c r="I248">
        <v>100</v>
      </c>
      <c r="J248">
        <v>300</v>
      </c>
      <c r="K248" t="s">
        <v>21</v>
      </c>
      <c r="L248">
        <v>15</v>
      </c>
      <c r="M248">
        <v>4.6028000000000002</v>
      </c>
      <c r="N248">
        <v>11.575999999999999</v>
      </c>
      <c r="O248">
        <v>4.6268000000000002</v>
      </c>
    </row>
    <row r="249" spans="2:15" x14ac:dyDescent="0.25">
      <c r="B249" t="s">
        <v>1474</v>
      </c>
      <c r="C249" t="s">
        <v>19</v>
      </c>
      <c r="D249">
        <v>10</v>
      </c>
      <c r="E249">
        <v>100</v>
      </c>
      <c r="F249">
        <v>0.01</v>
      </c>
      <c r="G249" t="s">
        <v>16</v>
      </c>
      <c r="H249" t="s">
        <v>14</v>
      </c>
      <c r="I249">
        <v>100</v>
      </c>
      <c r="J249">
        <v>300</v>
      </c>
      <c r="K249" t="s">
        <v>21</v>
      </c>
      <c r="L249">
        <v>15</v>
      </c>
      <c r="M249">
        <v>4.6032999999999999</v>
      </c>
      <c r="N249">
        <v>11.889999999999999</v>
      </c>
      <c r="O249">
        <v>4.6239999999999997</v>
      </c>
    </row>
    <row r="250" spans="2:15" x14ac:dyDescent="0.25">
      <c r="B250" t="s">
        <v>1475</v>
      </c>
      <c r="C250" t="s">
        <v>19</v>
      </c>
      <c r="D250">
        <v>10</v>
      </c>
      <c r="E250">
        <v>100</v>
      </c>
      <c r="F250">
        <v>0.1</v>
      </c>
      <c r="G250" t="s">
        <v>16</v>
      </c>
      <c r="H250" t="s">
        <v>14</v>
      </c>
      <c r="I250">
        <v>100</v>
      </c>
      <c r="J250">
        <v>300</v>
      </c>
      <c r="K250" t="s">
        <v>21</v>
      </c>
      <c r="L250">
        <v>37.774999999999999</v>
      </c>
      <c r="M250">
        <v>4.4000000000000004</v>
      </c>
      <c r="N250">
        <v>37.725999999999999</v>
      </c>
      <c r="O250">
        <v>4.4002999999999997</v>
      </c>
    </row>
    <row r="251" spans="2:15" x14ac:dyDescent="0.25">
      <c r="B251" t="s">
        <v>1476</v>
      </c>
      <c r="C251" t="s">
        <v>19</v>
      </c>
      <c r="D251">
        <v>10</v>
      </c>
      <c r="E251">
        <v>100</v>
      </c>
      <c r="F251">
        <v>1</v>
      </c>
      <c r="G251" t="s">
        <v>16</v>
      </c>
      <c r="H251" t="s">
        <v>14</v>
      </c>
      <c r="I251">
        <v>100</v>
      </c>
      <c r="J251">
        <v>300</v>
      </c>
      <c r="K251" t="s">
        <v>21</v>
      </c>
      <c r="L251">
        <v>561.72</v>
      </c>
      <c r="M251">
        <v>1.8549</v>
      </c>
      <c r="N251">
        <v>536.24</v>
      </c>
      <c r="O251">
        <v>1.8547</v>
      </c>
    </row>
    <row r="252" spans="2:15" x14ac:dyDescent="0.25">
      <c r="B252" t="s">
        <v>1541</v>
      </c>
      <c r="C252" t="s">
        <v>19</v>
      </c>
      <c r="D252">
        <v>10</v>
      </c>
      <c r="E252">
        <v>100</v>
      </c>
      <c r="F252">
        <v>1.0000000000000001E-5</v>
      </c>
      <c r="G252" t="s">
        <v>16</v>
      </c>
      <c r="H252" t="s">
        <v>14</v>
      </c>
      <c r="I252">
        <v>300</v>
      </c>
      <c r="J252">
        <v>1000</v>
      </c>
      <c r="K252" t="s">
        <v>21</v>
      </c>
      <c r="L252">
        <v>46</v>
      </c>
      <c r="M252">
        <v>17</v>
      </c>
      <c r="N252">
        <v>12.317</v>
      </c>
      <c r="O252">
        <v>17.334</v>
      </c>
    </row>
    <row r="253" spans="2:15" x14ac:dyDescent="0.25">
      <c r="B253" t="s">
        <v>1477</v>
      </c>
      <c r="C253" t="s">
        <v>19</v>
      </c>
      <c r="D253">
        <v>10</v>
      </c>
      <c r="E253">
        <v>100</v>
      </c>
      <c r="F253">
        <v>1E-4</v>
      </c>
      <c r="G253" t="s">
        <v>16</v>
      </c>
      <c r="H253" t="s">
        <v>14</v>
      </c>
      <c r="I253">
        <v>300</v>
      </c>
      <c r="J253">
        <v>1000</v>
      </c>
      <c r="K253" t="s">
        <v>21</v>
      </c>
      <c r="L253">
        <v>46</v>
      </c>
      <c r="M253">
        <v>17.018999999999998</v>
      </c>
      <c r="N253">
        <v>12.318</v>
      </c>
      <c r="O253">
        <v>17.334</v>
      </c>
    </row>
    <row r="254" spans="2:15" x14ac:dyDescent="0.25">
      <c r="B254" t="s">
        <v>1478</v>
      </c>
      <c r="C254" t="s">
        <v>19</v>
      </c>
      <c r="D254">
        <v>10</v>
      </c>
      <c r="E254">
        <v>100</v>
      </c>
      <c r="F254">
        <v>1E-3</v>
      </c>
      <c r="G254" t="s">
        <v>16</v>
      </c>
      <c r="H254" t="s">
        <v>14</v>
      </c>
      <c r="I254">
        <v>300</v>
      </c>
      <c r="J254">
        <v>1000</v>
      </c>
      <c r="K254" t="s">
        <v>21</v>
      </c>
      <c r="L254">
        <v>46</v>
      </c>
      <c r="M254">
        <v>17.018999999999998</v>
      </c>
      <c r="N254">
        <v>12.318</v>
      </c>
      <c r="O254">
        <v>17.334</v>
      </c>
    </row>
    <row r="255" spans="2:15" x14ac:dyDescent="0.25">
      <c r="B255" t="s">
        <v>1479</v>
      </c>
      <c r="C255" t="s">
        <v>19</v>
      </c>
      <c r="D255">
        <v>10</v>
      </c>
      <c r="E255">
        <v>100</v>
      </c>
      <c r="F255">
        <v>0.01</v>
      </c>
      <c r="G255" t="s">
        <v>16</v>
      </c>
      <c r="H255" t="s">
        <v>14</v>
      </c>
      <c r="I255">
        <v>300</v>
      </c>
      <c r="J255">
        <v>1000</v>
      </c>
      <c r="K255" t="s">
        <v>21</v>
      </c>
      <c r="L255">
        <v>46</v>
      </c>
      <c r="M255">
        <v>17.018999999999998</v>
      </c>
      <c r="N255">
        <v>12.427</v>
      </c>
      <c r="O255">
        <v>17.332999999999998</v>
      </c>
    </row>
    <row r="256" spans="2:15" x14ac:dyDescent="0.25">
      <c r="B256" t="s">
        <v>1480</v>
      </c>
      <c r="C256" t="s">
        <v>19</v>
      </c>
      <c r="D256">
        <v>10</v>
      </c>
      <c r="E256">
        <v>100</v>
      </c>
      <c r="F256">
        <v>0.1</v>
      </c>
      <c r="G256" t="s">
        <v>16</v>
      </c>
      <c r="H256" t="s">
        <v>14</v>
      </c>
      <c r="I256">
        <v>300</v>
      </c>
      <c r="J256">
        <v>1000</v>
      </c>
      <c r="K256" t="s">
        <v>21</v>
      </c>
      <c r="L256">
        <v>46</v>
      </c>
      <c r="M256">
        <v>17.03</v>
      </c>
      <c r="N256">
        <v>21.972000000000001</v>
      </c>
      <c r="O256">
        <v>17.247</v>
      </c>
    </row>
    <row r="257" spans="2:15" x14ac:dyDescent="0.25">
      <c r="B257" t="s">
        <v>1481</v>
      </c>
      <c r="C257" t="s">
        <v>19</v>
      </c>
      <c r="D257">
        <v>10</v>
      </c>
      <c r="E257">
        <v>100</v>
      </c>
      <c r="F257">
        <v>1</v>
      </c>
      <c r="G257" t="s">
        <v>16</v>
      </c>
      <c r="H257" t="s">
        <v>14</v>
      </c>
      <c r="I257">
        <v>300</v>
      </c>
      <c r="J257">
        <v>1000</v>
      </c>
      <c r="K257" t="s">
        <v>21</v>
      </c>
      <c r="L257">
        <v>469.61</v>
      </c>
      <c r="M257">
        <v>13.691000000000001</v>
      </c>
      <c r="N257">
        <v>433.99</v>
      </c>
      <c r="O257">
        <v>13.692</v>
      </c>
    </row>
    <row r="258" spans="2:15" x14ac:dyDescent="0.25">
      <c r="B258" t="str">
        <f t="shared" ref="B258:B321" si="0">IF(I258="",CONCATENATE(C258,F258,D258),CONCATENATE(C258,F258,D258,I258))</f>
        <v>ACV0.00011001</v>
      </c>
      <c r="C258" t="s">
        <v>19</v>
      </c>
      <c r="D258">
        <v>100</v>
      </c>
      <c r="E258">
        <v>1000</v>
      </c>
      <c r="F258">
        <v>1E-4</v>
      </c>
      <c r="G258" s="158" t="s">
        <v>16</v>
      </c>
      <c r="H258" s="158" t="s">
        <v>14</v>
      </c>
      <c r="I258">
        <v>1</v>
      </c>
      <c r="J258">
        <v>20</v>
      </c>
      <c r="K258" t="s">
        <v>21</v>
      </c>
      <c r="L258">
        <f>[1]Formula!$AC$3</f>
        <v>23</v>
      </c>
      <c r="M258">
        <f>[1]Formula!$AD$3</f>
        <v>0.7</v>
      </c>
      <c r="N258">
        <f>[1]Formula!$AE$3</f>
        <v>23.055</v>
      </c>
      <c r="O258">
        <f>[1]Formula!$AF$3</f>
        <v>0.69386999999999999</v>
      </c>
    </row>
    <row r="259" spans="2:15" x14ac:dyDescent="0.25">
      <c r="B259" t="str">
        <f t="shared" si="0"/>
        <v>ACV0.0011001</v>
      </c>
      <c r="C259" t="s">
        <v>19</v>
      </c>
      <c r="D259">
        <v>100</v>
      </c>
      <c r="E259">
        <v>1000</v>
      </c>
      <c r="F259">
        <v>1E-3</v>
      </c>
      <c r="G259" s="158" t="s">
        <v>16</v>
      </c>
      <c r="H259" s="158" t="s">
        <v>14</v>
      </c>
      <c r="I259">
        <v>1</v>
      </c>
      <c r="J259">
        <v>20</v>
      </c>
      <c r="K259" t="s">
        <v>21</v>
      </c>
      <c r="L259">
        <f>[1]Formula!$AC$4</f>
        <v>23</v>
      </c>
      <c r="M259">
        <f>[1]Formula!$AD$4</f>
        <v>0.7</v>
      </c>
      <c r="N259">
        <f>[1]Formula!$AE$4</f>
        <v>23.063000000000002</v>
      </c>
      <c r="O259">
        <f>[1]Formula!$AF$4</f>
        <v>0.69386000000000003</v>
      </c>
    </row>
    <row r="260" spans="2:15" x14ac:dyDescent="0.25">
      <c r="B260" t="str">
        <f t="shared" si="0"/>
        <v>ACV0.011001</v>
      </c>
      <c r="C260" t="s">
        <v>19</v>
      </c>
      <c r="D260">
        <v>100</v>
      </c>
      <c r="E260">
        <v>1000</v>
      </c>
      <c r="F260">
        <v>0.01</v>
      </c>
      <c r="G260" s="158" t="s">
        <v>16</v>
      </c>
      <c r="H260" s="158" t="s">
        <v>14</v>
      </c>
      <c r="I260">
        <v>1</v>
      </c>
      <c r="J260">
        <v>20</v>
      </c>
      <c r="K260" t="s">
        <v>21</v>
      </c>
      <c r="L260">
        <f>[1]Formula!$AC$5</f>
        <v>23</v>
      </c>
      <c r="M260">
        <f>[1]Formula!$AD$5</f>
        <v>0.7</v>
      </c>
      <c r="N260">
        <f>[1]Formula!$AE$5</f>
        <v>23.256</v>
      </c>
      <c r="O260">
        <f>[1]Formula!$AF$5</f>
        <v>0.69369000000000003</v>
      </c>
    </row>
    <row r="261" spans="2:15" x14ac:dyDescent="0.25">
      <c r="B261" t="str">
        <f t="shared" si="0"/>
        <v>ACV0.11001</v>
      </c>
      <c r="C261" t="s">
        <v>19</v>
      </c>
      <c r="D261">
        <v>100</v>
      </c>
      <c r="E261">
        <v>1000</v>
      </c>
      <c r="F261">
        <v>0.1</v>
      </c>
      <c r="G261" s="158" t="s">
        <v>16</v>
      </c>
      <c r="H261" s="158" t="s">
        <v>14</v>
      </c>
      <c r="I261">
        <v>1</v>
      </c>
      <c r="J261">
        <v>20</v>
      </c>
      <c r="K261" t="s">
        <v>21</v>
      </c>
      <c r="L261">
        <f>[1]Formula!$AC$6</f>
        <v>40.882999999999996</v>
      </c>
      <c r="M261">
        <f>[1]Formula!$AD$6</f>
        <v>0.68211999999999995</v>
      </c>
      <c r="N261">
        <f>[1]Formula!$AE$6</f>
        <v>41.184999999999995</v>
      </c>
      <c r="O261">
        <f>[1]Formula!$AF$6</f>
        <v>0.67806</v>
      </c>
    </row>
    <row r="262" spans="2:15" x14ac:dyDescent="0.25">
      <c r="B262" t="str">
        <f t="shared" si="0"/>
        <v>ACV11001</v>
      </c>
      <c r="C262" t="s">
        <v>19</v>
      </c>
      <c r="D262">
        <v>100</v>
      </c>
      <c r="E262">
        <v>1000</v>
      </c>
      <c r="F262">
        <v>1</v>
      </c>
      <c r="G262" s="158" t="s">
        <v>16</v>
      </c>
      <c r="H262" s="158" t="s">
        <v>14</v>
      </c>
      <c r="I262">
        <v>1</v>
      </c>
      <c r="J262">
        <v>20</v>
      </c>
      <c r="K262" t="s">
        <v>21</v>
      </c>
      <c r="L262">
        <f>[1]Formula!$AC$7</f>
        <v>547.47</v>
      </c>
      <c r="M262">
        <f>[1]Formula!$AD$7</f>
        <v>0.37317</v>
      </c>
      <c r="N262">
        <f>[1]Formula!$AE$7</f>
        <v>547.4</v>
      </c>
      <c r="O262">
        <f>[1]Formula!$AF$7</f>
        <v>0.37309999999999999</v>
      </c>
    </row>
    <row r="263" spans="2:15" x14ac:dyDescent="0.25">
      <c r="B263" t="str">
        <f t="shared" si="0"/>
        <v>ACV0.000110020</v>
      </c>
      <c r="C263" t="s">
        <v>19</v>
      </c>
      <c r="D263">
        <v>100</v>
      </c>
      <c r="E263">
        <v>1000</v>
      </c>
      <c r="F263">
        <v>1E-4</v>
      </c>
      <c r="G263" s="158" t="s">
        <v>16</v>
      </c>
      <c r="H263" s="158" t="s">
        <v>14</v>
      </c>
      <c r="I263">
        <v>20</v>
      </c>
      <c r="J263">
        <v>50</v>
      </c>
      <c r="K263" t="s">
        <v>21</v>
      </c>
      <c r="L263">
        <f>[2]Formula!$AC$3</f>
        <v>23</v>
      </c>
      <c r="M263">
        <f>[2]Formula!$AD$3</f>
        <v>1.4</v>
      </c>
      <c r="N263">
        <f>[2]Formula!$AE$3</f>
        <v>22.895</v>
      </c>
      <c r="O263">
        <f>[2]Formula!$AF$3</f>
        <v>1.3895999999999999</v>
      </c>
    </row>
    <row r="264" spans="2:15" x14ac:dyDescent="0.25">
      <c r="B264" t="str">
        <f t="shared" si="0"/>
        <v>ACV0.00110020</v>
      </c>
      <c r="C264" t="s">
        <v>19</v>
      </c>
      <c r="D264">
        <v>100</v>
      </c>
      <c r="E264">
        <v>1000</v>
      </c>
      <c r="F264">
        <v>1E-3</v>
      </c>
      <c r="G264" s="158" t="s">
        <v>16</v>
      </c>
      <c r="H264" s="158" t="s">
        <v>14</v>
      </c>
      <c r="I264">
        <v>20</v>
      </c>
      <c r="J264">
        <v>50</v>
      </c>
      <c r="K264" t="s">
        <v>21</v>
      </c>
      <c r="L264">
        <f>[2]Formula!$AC$4</f>
        <v>23</v>
      </c>
      <c r="M264">
        <f>[2]Formula!$AD$4</f>
        <v>1.4</v>
      </c>
      <c r="N264">
        <f>[2]Formula!$AE$4</f>
        <v>22.896000000000001</v>
      </c>
      <c r="O264">
        <f>[2]Formula!$AF$4</f>
        <v>1.3895999999999999</v>
      </c>
    </row>
    <row r="265" spans="2:15" x14ac:dyDescent="0.25">
      <c r="B265" t="str">
        <f t="shared" si="0"/>
        <v>ACV0.0110020</v>
      </c>
      <c r="C265" t="s">
        <v>19</v>
      </c>
      <c r="D265">
        <v>100</v>
      </c>
      <c r="E265">
        <v>1000</v>
      </c>
      <c r="F265">
        <v>0.01</v>
      </c>
      <c r="G265" s="158" t="s">
        <v>16</v>
      </c>
      <c r="H265" s="158" t="s">
        <v>14</v>
      </c>
      <c r="I265">
        <v>20</v>
      </c>
      <c r="J265">
        <v>50</v>
      </c>
      <c r="K265" t="s">
        <v>21</v>
      </c>
      <c r="L265">
        <f>[2]Formula!$AC$5</f>
        <v>23</v>
      </c>
      <c r="M265">
        <f>[2]Formula!$AD$5</f>
        <v>1.4</v>
      </c>
      <c r="N265">
        <f>[2]Formula!$AE$5</f>
        <v>23.007000000000001</v>
      </c>
      <c r="O265">
        <f>[2]Formula!$AF$5</f>
        <v>1.3895</v>
      </c>
    </row>
    <row r="266" spans="2:15" x14ac:dyDescent="0.25">
      <c r="B266" t="str">
        <f t="shared" si="0"/>
        <v>ACV0.110020</v>
      </c>
      <c r="C266" t="s">
        <v>19</v>
      </c>
      <c r="D266">
        <v>100</v>
      </c>
      <c r="E266">
        <v>1000</v>
      </c>
      <c r="F266">
        <v>0.1</v>
      </c>
      <c r="G266" s="158" t="s">
        <v>16</v>
      </c>
      <c r="H266" s="158" t="s">
        <v>14</v>
      </c>
      <c r="I266">
        <v>20</v>
      </c>
      <c r="J266">
        <v>50</v>
      </c>
      <c r="K266" t="s">
        <v>21</v>
      </c>
      <c r="L266">
        <f>[2]Formula!$AC$6</f>
        <v>33.01</v>
      </c>
      <c r="M266">
        <f>[2]Formula!$AD$6</f>
        <v>1.39</v>
      </c>
      <c r="N266">
        <f>[2]Formula!$AE$6</f>
        <v>33.875</v>
      </c>
      <c r="O266">
        <f>[2]Formula!$AF$6</f>
        <v>1.3797999999999999</v>
      </c>
    </row>
    <row r="267" spans="2:15" x14ac:dyDescent="0.25">
      <c r="B267" t="str">
        <f t="shared" si="0"/>
        <v>ACV110020</v>
      </c>
      <c r="C267" t="s">
        <v>19</v>
      </c>
      <c r="D267">
        <v>100</v>
      </c>
      <c r="E267">
        <v>1000</v>
      </c>
      <c r="F267">
        <v>1</v>
      </c>
      <c r="G267" s="158" t="s">
        <v>16</v>
      </c>
      <c r="H267" s="158" t="s">
        <v>14</v>
      </c>
      <c r="I267">
        <v>20</v>
      </c>
      <c r="J267">
        <v>50</v>
      </c>
      <c r="K267" t="s">
        <v>21</v>
      </c>
      <c r="L267">
        <f>[2]Formula!$AC$7</f>
        <v>496.92</v>
      </c>
      <c r="M267">
        <f>[2]Formula!$AD$7</f>
        <v>1.0291999999999999</v>
      </c>
      <c r="N267">
        <f>[2]Formula!$AE$7</f>
        <v>496.68</v>
      </c>
      <c r="O267">
        <f>[2]Formula!$AF$7</f>
        <v>1.0293000000000001</v>
      </c>
    </row>
    <row r="268" spans="2:15" x14ac:dyDescent="0.25">
      <c r="B268" t="str">
        <f t="shared" si="0"/>
        <v>ACV0.000110050</v>
      </c>
      <c r="C268" t="s">
        <v>19</v>
      </c>
      <c r="D268">
        <v>100</v>
      </c>
      <c r="E268">
        <v>1000</v>
      </c>
      <c r="F268">
        <v>1E-4</v>
      </c>
      <c r="G268" s="158" t="s">
        <v>16</v>
      </c>
      <c r="H268" s="158" t="s">
        <v>14</v>
      </c>
      <c r="I268">
        <v>50</v>
      </c>
      <c r="J268">
        <v>100</v>
      </c>
      <c r="K268" t="s">
        <v>21</v>
      </c>
      <c r="L268">
        <f>[3]Formula!$AC$3</f>
        <v>23</v>
      </c>
      <c r="M268">
        <f>[3]Formula!$AD$3</f>
        <v>3.5</v>
      </c>
      <c r="N268">
        <f>[3]Formula!$AE$3</f>
        <v>23.116</v>
      </c>
      <c r="O268">
        <f>[3]Formula!$AF$3</f>
        <v>3.4655999999999998</v>
      </c>
    </row>
    <row r="269" spans="2:15" x14ac:dyDescent="0.25">
      <c r="B269" t="str">
        <f t="shared" si="0"/>
        <v>ACV0.00110050</v>
      </c>
      <c r="C269" t="s">
        <v>19</v>
      </c>
      <c r="D269">
        <v>100</v>
      </c>
      <c r="E269">
        <v>1000</v>
      </c>
      <c r="F269">
        <v>1E-3</v>
      </c>
      <c r="G269" s="158" t="s">
        <v>16</v>
      </c>
      <c r="H269" s="158" t="s">
        <v>14</v>
      </c>
      <c r="I269">
        <v>50</v>
      </c>
      <c r="J269">
        <v>100</v>
      </c>
      <c r="K269" t="s">
        <v>21</v>
      </c>
      <c r="L269">
        <f>[3]Formula!$AC$4</f>
        <v>23</v>
      </c>
      <c r="M269">
        <f>[3]Formula!$AD$4</f>
        <v>3.5</v>
      </c>
      <c r="N269">
        <f>[3]Formula!$AE$4</f>
        <v>23.117000000000001</v>
      </c>
      <c r="O269">
        <f>[3]Formula!$AF$4</f>
        <v>3.4655999999999998</v>
      </c>
    </row>
    <row r="270" spans="2:15" x14ac:dyDescent="0.25">
      <c r="B270" t="str">
        <f t="shared" si="0"/>
        <v>ACV0.0110050</v>
      </c>
      <c r="C270" t="s">
        <v>19</v>
      </c>
      <c r="D270">
        <v>100</v>
      </c>
      <c r="E270">
        <v>1000</v>
      </c>
      <c r="F270">
        <v>0.01</v>
      </c>
      <c r="G270" s="158" t="s">
        <v>16</v>
      </c>
      <c r="H270" s="158" t="s">
        <v>14</v>
      </c>
      <c r="I270">
        <v>50</v>
      </c>
      <c r="J270">
        <v>100</v>
      </c>
      <c r="K270" t="s">
        <v>21</v>
      </c>
      <c r="L270">
        <f>[3]Formula!$AC$5</f>
        <v>23</v>
      </c>
      <c r="M270">
        <f>[3]Formula!$AD$5</f>
        <v>3.5</v>
      </c>
      <c r="N270">
        <f>[3]Formula!$AE$5</f>
        <v>23.153000000000002</v>
      </c>
      <c r="O270">
        <f>[3]Formula!$AF$5</f>
        <v>3.4655999999999998</v>
      </c>
    </row>
    <row r="271" spans="2:15" x14ac:dyDescent="0.25">
      <c r="B271" t="str">
        <f t="shared" si="0"/>
        <v>ACV0.110050</v>
      </c>
      <c r="C271" t="s">
        <v>19</v>
      </c>
      <c r="D271">
        <v>100</v>
      </c>
      <c r="E271">
        <v>1000</v>
      </c>
      <c r="F271">
        <v>0.1</v>
      </c>
      <c r="G271" s="158" t="s">
        <v>16</v>
      </c>
      <c r="H271" s="158" t="s">
        <v>14</v>
      </c>
      <c r="I271">
        <v>50</v>
      </c>
      <c r="J271">
        <v>100</v>
      </c>
      <c r="K271" t="s">
        <v>21</v>
      </c>
      <c r="L271">
        <f>[3]Formula!$AC$6</f>
        <v>24.483000000000001</v>
      </c>
      <c r="M271">
        <f>[3]Formula!$AD$6</f>
        <v>3.4984999999999999</v>
      </c>
      <c r="N271">
        <f>[3]Formula!$AE$6</f>
        <v>28.03</v>
      </c>
      <c r="O271">
        <f>[3]Formula!$AF$6</f>
        <v>3.4611999999999998</v>
      </c>
    </row>
    <row r="272" spans="2:15" x14ac:dyDescent="0.25">
      <c r="B272" t="str">
        <f t="shared" si="0"/>
        <v>ACV110050</v>
      </c>
      <c r="C272" t="s">
        <v>19</v>
      </c>
      <c r="D272">
        <v>100</v>
      </c>
      <c r="E272">
        <v>1000</v>
      </c>
      <c r="F272">
        <v>1</v>
      </c>
      <c r="G272" s="158" t="s">
        <v>16</v>
      </c>
      <c r="H272" s="158" t="s">
        <v>14</v>
      </c>
      <c r="I272">
        <v>50</v>
      </c>
      <c r="J272">
        <v>100</v>
      </c>
      <c r="K272" t="s">
        <v>21</v>
      </c>
      <c r="L272">
        <f>[3]Formula!$AC$7</f>
        <v>369.25</v>
      </c>
      <c r="M272">
        <f>[3]Formula!$AD$7</f>
        <v>3.1671</v>
      </c>
      <c r="N272">
        <f>[3]Formula!$AE$7</f>
        <v>368.87</v>
      </c>
      <c r="O272">
        <f>[3]Formula!$AF$7</f>
        <v>3.1673</v>
      </c>
    </row>
    <row r="273" spans="2:15" x14ac:dyDescent="0.25">
      <c r="B273" t="str">
        <f t="shared" si="0"/>
        <v>ACV0.0000000100.001</v>
      </c>
      <c r="C273" t="s">
        <v>19</v>
      </c>
      <c r="D273">
        <v>0</v>
      </c>
      <c r="E273">
        <v>0.01</v>
      </c>
      <c r="F273">
        <v>1E-8</v>
      </c>
      <c r="G273" s="158" t="s">
        <v>16</v>
      </c>
      <c r="H273" s="158" t="s">
        <v>15</v>
      </c>
      <c r="I273">
        <v>1E-3</v>
      </c>
      <c r="J273">
        <v>0.04</v>
      </c>
      <c r="K273" t="s">
        <v>21</v>
      </c>
      <c r="L273">
        <f>[4]Formula!$AC$3</f>
        <v>4.5</v>
      </c>
      <c r="M273">
        <f>[4]Formula!$AN$3</f>
        <v>310</v>
      </c>
      <c r="N273">
        <f>[4]Formula!$AE$3</f>
        <v>4.3849</v>
      </c>
      <c r="O273">
        <f>[4]Formula!$AO$3</f>
        <v>312.12</v>
      </c>
    </row>
    <row r="274" spans="2:15" x14ac:dyDescent="0.25">
      <c r="B274" t="str">
        <f t="shared" si="0"/>
        <v>ACV0.000000100.001</v>
      </c>
      <c r="C274" t="s">
        <v>19</v>
      </c>
      <c r="D274">
        <v>0</v>
      </c>
      <c r="E274">
        <v>0.01</v>
      </c>
      <c r="F274">
        <v>1.0000000000000001E-7</v>
      </c>
      <c r="G274" s="158" t="s">
        <v>16</v>
      </c>
      <c r="H274" s="158" t="s">
        <v>15</v>
      </c>
      <c r="I274">
        <v>1E-3</v>
      </c>
      <c r="J274">
        <v>0.04</v>
      </c>
      <c r="K274" t="s">
        <v>21</v>
      </c>
      <c r="L274">
        <f>[4]Formula!$AC$4</f>
        <v>4.5</v>
      </c>
      <c r="M274">
        <f>[4]Formula!$AN$4</f>
        <v>312.15999999999997</v>
      </c>
      <c r="N274">
        <f>[4]Formula!$AE$4</f>
        <v>4.3853</v>
      </c>
      <c r="O274">
        <f>[4]Formula!$AO$4</f>
        <v>312.11</v>
      </c>
    </row>
    <row r="275" spans="2:15" x14ac:dyDescent="0.25">
      <c r="B275" t="str">
        <f t="shared" si="0"/>
        <v>ACV0.00000100.001</v>
      </c>
      <c r="C275" t="s">
        <v>19</v>
      </c>
      <c r="D275">
        <v>0</v>
      </c>
      <c r="E275">
        <v>0.01</v>
      </c>
      <c r="F275">
        <v>9.9999999999999995E-7</v>
      </c>
      <c r="G275" s="158" t="s">
        <v>16</v>
      </c>
      <c r="H275" s="158" t="s">
        <v>15</v>
      </c>
      <c r="I275">
        <v>1E-3</v>
      </c>
      <c r="J275">
        <v>0.04</v>
      </c>
      <c r="K275" t="s">
        <v>21</v>
      </c>
      <c r="L275">
        <f>[4]Formula!$AC$5</f>
        <v>4.5</v>
      </c>
      <c r="M275">
        <f>[4]Formula!$AN$5</f>
        <v>310.77</v>
      </c>
      <c r="N275">
        <f>[4]Formula!$AE$5</f>
        <v>4.4226000000000001</v>
      </c>
      <c r="O275">
        <f>[4]Formula!$AO$5</f>
        <v>310.57</v>
      </c>
    </row>
    <row r="276" spans="2:15" x14ac:dyDescent="0.25">
      <c r="B276" t="str">
        <f t="shared" si="0"/>
        <v>ACV0.0000100.001</v>
      </c>
      <c r="C276" t="s">
        <v>19</v>
      </c>
      <c r="D276">
        <v>0</v>
      </c>
      <c r="E276">
        <v>0.01</v>
      </c>
      <c r="F276">
        <v>1.0000000000000001E-5</v>
      </c>
      <c r="G276" s="158" t="s">
        <v>16</v>
      </c>
      <c r="H276" s="158" t="s">
        <v>15</v>
      </c>
      <c r="I276">
        <v>1E-3</v>
      </c>
      <c r="J276">
        <v>0.04</v>
      </c>
      <c r="K276" t="s">
        <v>21</v>
      </c>
      <c r="L276">
        <f>[4]Formula!$AC$6</f>
        <v>7.2505999999999995</v>
      </c>
      <c r="M276">
        <f>[4]Formula!$AN$6</f>
        <v>223.08</v>
      </c>
      <c r="N276">
        <f>[4]Formula!$AE$6</f>
        <v>7.2465999999999999</v>
      </c>
      <c r="O276">
        <f>[4]Formula!$AO$6</f>
        <v>222.31</v>
      </c>
    </row>
    <row r="277" spans="2:15" x14ac:dyDescent="0.25">
      <c r="B277" t="str">
        <f t="shared" si="0"/>
        <v>ACV0.000100.001</v>
      </c>
      <c r="C277" t="s">
        <v>19</v>
      </c>
      <c r="D277">
        <v>0</v>
      </c>
      <c r="E277">
        <v>0.01</v>
      </c>
      <c r="F277">
        <v>1E-4</v>
      </c>
      <c r="G277" s="158" t="s">
        <v>16</v>
      </c>
      <c r="H277" s="158" t="s">
        <v>15</v>
      </c>
      <c r="I277">
        <v>1E-3</v>
      </c>
      <c r="J277">
        <v>0.04</v>
      </c>
      <c r="K277" t="s">
        <v>21</v>
      </c>
      <c r="L277">
        <f>[4]Formula!$AC$7</f>
        <v>57.902999999999999</v>
      </c>
      <c r="M277">
        <f>[4]Formula!$AN$7</f>
        <v>32.603000000000002</v>
      </c>
      <c r="N277">
        <f>[4]Formula!$AE$7</f>
        <v>57.900999999999996</v>
      </c>
      <c r="O277">
        <f>[4]Formula!$AO$7</f>
        <v>32.044999999999995</v>
      </c>
    </row>
    <row r="278" spans="2:15" x14ac:dyDescent="0.25">
      <c r="B278" t="str">
        <f t="shared" si="0"/>
        <v>ACV0.00100.001</v>
      </c>
      <c r="C278" t="s">
        <v>19</v>
      </c>
      <c r="D278">
        <v>0</v>
      </c>
      <c r="E278">
        <v>0.01</v>
      </c>
      <c r="F278">
        <v>1E-3</v>
      </c>
      <c r="G278" s="158" t="s">
        <v>16</v>
      </c>
      <c r="H278" s="158" t="s">
        <v>15</v>
      </c>
      <c r="I278">
        <v>1E-3</v>
      </c>
      <c r="J278">
        <v>0.04</v>
      </c>
      <c r="K278" t="s">
        <v>21</v>
      </c>
      <c r="L278">
        <f>[4]Formula!$AC$8</f>
        <v>577.37</v>
      </c>
      <c r="M278">
        <f>[4]Formula!$AN$8</f>
        <v>3.4481000000000002</v>
      </c>
      <c r="N278">
        <f>[4]Formula!$AE$8</f>
        <v>577.37</v>
      </c>
      <c r="O278">
        <f>[4]Formula!$AO$8</f>
        <v>3.2223999999999999</v>
      </c>
    </row>
    <row r="279" spans="2:15" x14ac:dyDescent="0.25">
      <c r="B279" t="str">
        <f t="shared" si="0"/>
        <v>ACV0.0000000100.04</v>
      </c>
      <c r="C279" t="s">
        <v>19</v>
      </c>
      <c r="D279">
        <v>0</v>
      </c>
      <c r="E279">
        <v>0.01</v>
      </c>
      <c r="F279">
        <v>1E-8</v>
      </c>
      <c r="G279" s="158" t="s">
        <v>16</v>
      </c>
      <c r="H279" s="158" t="s">
        <v>15</v>
      </c>
      <c r="I279">
        <v>0.04</v>
      </c>
      <c r="J279">
        <v>1</v>
      </c>
      <c r="K279" t="s">
        <v>21</v>
      </c>
      <c r="L279">
        <f>[5]Formula!$AC$3</f>
        <v>3</v>
      </c>
      <c r="M279">
        <f>[5]Formula!$AN$3</f>
        <v>160</v>
      </c>
      <c r="N279">
        <f>[5]Formula!$AE$3</f>
        <v>2.9725000000000001</v>
      </c>
      <c r="O279">
        <f>[5]Formula!$AO$3</f>
        <v>162.69</v>
      </c>
    </row>
    <row r="280" spans="2:15" x14ac:dyDescent="0.25">
      <c r="B280" t="str">
        <f t="shared" si="0"/>
        <v>ACV0.000000100.04</v>
      </c>
      <c r="C280" t="s">
        <v>19</v>
      </c>
      <c r="D280">
        <v>0</v>
      </c>
      <c r="E280">
        <v>0.01</v>
      </c>
      <c r="F280">
        <v>1.0000000000000001E-7</v>
      </c>
      <c r="G280" s="158" t="s">
        <v>16</v>
      </c>
      <c r="H280" s="158" t="s">
        <v>15</v>
      </c>
      <c r="I280">
        <v>0.04</v>
      </c>
      <c r="J280">
        <v>1</v>
      </c>
      <c r="K280" t="s">
        <v>21</v>
      </c>
      <c r="L280">
        <f>[5]Formula!$AC$4</f>
        <v>3</v>
      </c>
      <c r="M280">
        <f>[5]Formula!$AN$4</f>
        <v>162.76</v>
      </c>
      <c r="N280">
        <f>[5]Formula!$AE$4</f>
        <v>2.9731000000000001</v>
      </c>
      <c r="O280">
        <f>[5]Formula!$AO$4</f>
        <v>162.67000000000002</v>
      </c>
    </row>
    <row r="281" spans="2:15" x14ac:dyDescent="0.25">
      <c r="B281" t="str">
        <f t="shared" si="0"/>
        <v>ACV0.00000100.04</v>
      </c>
      <c r="C281" t="s">
        <v>19</v>
      </c>
      <c r="D281">
        <v>0</v>
      </c>
      <c r="E281">
        <v>0.01</v>
      </c>
      <c r="F281">
        <v>9.9999999999999995E-7</v>
      </c>
      <c r="G281" s="158" t="s">
        <v>16</v>
      </c>
      <c r="H281" s="158" t="s">
        <v>15</v>
      </c>
      <c r="I281">
        <v>0.04</v>
      </c>
      <c r="J281">
        <v>1</v>
      </c>
      <c r="K281" t="s">
        <v>21</v>
      </c>
      <c r="L281">
        <f>[5]Formula!$AC$5</f>
        <v>3.0304000000000002</v>
      </c>
      <c r="M281">
        <f>[5]Formula!$AN$5</f>
        <v>161.11000000000001</v>
      </c>
      <c r="N281">
        <f>[5]Formula!$AE$5</f>
        <v>3.028</v>
      </c>
      <c r="O281">
        <f>[5]Formula!$AO$5</f>
        <v>160.75</v>
      </c>
    </row>
    <row r="282" spans="2:15" x14ac:dyDescent="0.25">
      <c r="B282" t="str">
        <f t="shared" si="0"/>
        <v>ACV0.0000100.04</v>
      </c>
      <c r="C282" t="s">
        <v>19</v>
      </c>
      <c r="D282">
        <v>0</v>
      </c>
      <c r="E282">
        <v>0.01</v>
      </c>
      <c r="F282">
        <v>1.0000000000000001E-5</v>
      </c>
      <c r="G282" s="158" t="s">
        <v>16</v>
      </c>
      <c r="H282" s="158" t="s">
        <v>15</v>
      </c>
      <c r="I282">
        <v>0.04</v>
      </c>
      <c r="J282">
        <v>1</v>
      </c>
      <c r="K282" t="s">
        <v>21</v>
      </c>
      <c r="L282">
        <f>[5]Formula!$AC$6</f>
        <v>6.4967999999999995</v>
      </c>
      <c r="M282">
        <f>[5]Formula!$AN$6</f>
        <v>89.968999999999994</v>
      </c>
      <c r="N282">
        <f>[5]Formula!$AE$6</f>
        <v>6.4923999999999999</v>
      </c>
      <c r="O282">
        <f>[5]Formula!$AO$6</f>
        <v>88.921999999999997</v>
      </c>
    </row>
    <row r="283" spans="2:15" x14ac:dyDescent="0.25">
      <c r="B283" t="str">
        <f t="shared" si="0"/>
        <v>ACV0.000100.04</v>
      </c>
      <c r="C283" t="s">
        <v>19</v>
      </c>
      <c r="D283">
        <v>0</v>
      </c>
      <c r="E283">
        <v>0.01</v>
      </c>
      <c r="F283">
        <v>1E-4</v>
      </c>
      <c r="G283" s="158" t="s">
        <v>16</v>
      </c>
      <c r="H283" s="158" t="s">
        <v>15</v>
      </c>
      <c r="I283">
        <v>0.04</v>
      </c>
      <c r="J283">
        <v>1</v>
      </c>
      <c r="K283" t="s">
        <v>21</v>
      </c>
      <c r="L283">
        <f>[5]Formula!$AC$7</f>
        <v>57.814</v>
      </c>
      <c r="M283">
        <f>[5]Formula!$AN$7</f>
        <v>11.228999999999999</v>
      </c>
      <c r="N283">
        <f>[5]Formula!$AE$7</f>
        <v>57.811999999999998</v>
      </c>
      <c r="O283">
        <f>[5]Formula!$AO$7</f>
        <v>10.667</v>
      </c>
    </row>
    <row r="284" spans="2:15" x14ac:dyDescent="0.25">
      <c r="B284" t="str">
        <f t="shared" si="0"/>
        <v>ACV0.00100.04</v>
      </c>
      <c r="C284" t="s">
        <v>19</v>
      </c>
      <c r="D284">
        <v>0</v>
      </c>
      <c r="E284">
        <v>0.01</v>
      </c>
      <c r="F284">
        <v>1E-3</v>
      </c>
      <c r="G284" s="158" t="s">
        <v>16</v>
      </c>
      <c r="H284" s="158" t="s">
        <v>15</v>
      </c>
      <c r="I284">
        <v>0.04</v>
      </c>
      <c r="J284">
        <v>1</v>
      </c>
      <c r="K284" t="s">
        <v>21</v>
      </c>
      <c r="L284">
        <f>[5]Formula!$AC$8</f>
        <v>577.36</v>
      </c>
      <c r="M284">
        <f>[5]Formula!$AN$8</f>
        <v>1.2948</v>
      </c>
      <c r="N284">
        <f>[5]Formula!$AE$8</f>
        <v>577.36</v>
      </c>
      <c r="O284">
        <f>[5]Formula!$AO$8</f>
        <v>1.0690999999999999</v>
      </c>
    </row>
    <row r="285" spans="2:15" x14ac:dyDescent="0.25">
      <c r="B285" t="str">
        <f t="shared" si="0"/>
        <v>ACV0.000000101</v>
      </c>
      <c r="C285" t="s">
        <v>19</v>
      </c>
      <c r="D285">
        <v>0</v>
      </c>
      <c r="E285">
        <v>0.01</v>
      </c>
      <c r="F285">
        <v>1.0000000000000001E-7</v>
      </c>
      <c r="G285" s="158" t="s">
        <v>16</v>
      </c>
      <c r="H285" s="158" t="s">
        <v>15</v>
      </c>
      <c r="I285">
        <v>1</v>
      </c>
      <c r="J285">
        <v>20</v>
      </c>
      <c r="K285" t="s">
        <v>21</v>
      </c>
      <c r="L285">
        <f>[6]Formula!$AC$3</f>
        <v>3.1</v>
      </c>
      <c r="M285">
        <f>[6]Formula!$AN$3</f>
        <v>250</v>
      </c>
      <c r="N285">
        <f>[6]Formula!$AE$3</f>
        <v>3.0556000000000001</v>
      </c>
      <c r="O285">
        <f>[6]Formula!$AO$3</f>
        <v>254.12</v>
      </c>
    </row>
    <row r="286" spans="2:15" x14ac:dyDescent="0.25">
      <c r="B286" t="str">
        <f t="shared" si="0"/>
        <v>ACV0.0000000101</v>
      </c>
      <c r="C286" t="s">
        <v>19</v>
      </c>
      <c r="D286">
        <v>0</v>
      </c>
      <c r="E286">
        <v>0.01</v>
      </c>
      <c r="F286">
        <v>1E-8</v>
      </c>
      <c r="G286" s="158" t="s">
        <v>16</v>
      </c>
      <c r="H286" s="158" t="s">
        <v>15</v>
      </c>
      <c r="I286">
        <v>1</v>
      </c>
      <c r="J286">
        <v>20</v>
      </c>
      <c r="K286" t="s">
        <v>21</v>
      </c>
      <c r="L286">
        <f>[6]Formula!$AC$4</f>
        <v>3.1</v>
      </c>
      <c r="M286">
        <f>[6]Formula!$AN$4</f>
        <v>254.16</v>
      </c>
      <c r="N286">
        <f>[6]Formula!$AE$4</f>
        <v>3.0563000000000002</v>
      </c>
      <c r="O286">
        <f>[6]Formula!$AO$4</f>
        <v>254.08999999999997</v>
      </c>
    </row>
    <row r="287" spans="2:15" x14ac:dyDescent="0.25">
      <c r="B287" t="str">
        <f t="shared" si="0"/>
        <v>ACV0.00000101</v>
      </c>
      <c r="C287" t="s">
        <v>19</v>
      </c>
      <c r="D287">
        <v>0</v>
      </c>
      <c r="E287">
        <v>0.01</v>
      </c>
      <c r="F287">
        <v>9.9999999999999995E-7</v>
      </c>
      <c r="G287" s="158" t="s">
        <v>16</v>
      </c>
      <c r="H287" s="158" t="s">
        <v>15</v>
      </c>
      <c r="I287">
        <v>1</v>
      </c>
      <c r="J287">
        <v>20</v>
      </c>
      <c r="K287" t="s">
        <v>21</v>
      </c>
      <c r="L287">
        <f>[6]Formula!$AC$5</f>
        <v>3.1119000000000003</v>
      </c>
      <c r="M287">
        <f>[6]Formula!$AN$5</f>
        <v>251.96</v>
      </c>
      <c r="N287">
        <f>[6]Formula!$AE$5</f>
        <v>3.1096000000000004</v>
      </c>
      <c r="O287">
        <f>[6]Formula!$AO$5</f>
        <v>251.7</v>
      </c>
    </row>
    <row r="288" spans="2:15" x14ac:dyDescent="0.25">
      <c r="B288" t="str">
        <f t="shared" si="0"/>
        <v>ACV0.0000101</v>
      </c>
      <c r="C288" t="s">
        <v>19</v>
      </c>
      <c r="D288">
        <v>0</v>
      </c>
      <c r="E288">
        <v>0.01</v>
      </c>
      <c r="F288">
        <v>1.0000000000000001E-5</v>
      </c>
      <c r="G288" s="158" t="s">
        <v>16</v>
      </c>
      <c r="H288" s="158" t="s">
        <v>15</v>
      </c>
      <c r="I288">
        <v>1</v>
      </c>
      <c r="J288">
        <v>20</v>
      </c>
      <c r="K288" t="s">
        <v>21</v>
      </c>
      <c r="L288">
        <f>[6]Formula!$AC$6</f>
        <v>6.5335000000000001</v>
      </c>
      <c r="M288">
        <f>[6]Formula!$AN$6</f>
        <v>152.12</v>
      </c>
      <c r="N288">
        <f>[6]Formula!$AE$6</f>
        <v>6.5290999999999997</v>
      </c>
      <c r="O288">
        <f>[6]Formula!$AO$6</f>
        <v>151.19</v>
      </c>
    </row>
    <row r="289" spans="2:15" x14ac:dyDescent="0.25">
      <c r="B289" t="str">
        <f t="shared" si="0"/>
        <v>ACV0.000101</v>
      </c>
      <c r="C289" t="s">
        <v>19</v>
      </c>
      <c r="D289">
        <v>0</v>
      </c>
      <c r="E289">
        <v>0.01</v>
      </c>
      <c r="F289">
        <v>1E-4</v>
      </c>
      <c r="G289" s="158" t="s">
        <v>16</v>
      </c>
      <c r="H289" s="158" t="s">
        <v>15</v>
      </c>
      <c r="I289">
        <v>1</v>
      </c>
      <c r="J289">
        <v>20</v>
      </c>
      <c r="K289" t="s">
        <v>21</v>
      </c>
      <c r="L289">
        <f>[6]Formula!$AC$7</f>
        <v>57.817999999999998</v>
      </c>
      <c r="M289">
        <f>[6]Formula!$AN$7</f>
        <v>19.599999999999998</v>
      </c>
      <c r="N289">
        <f>[6]Formula!$AE$7</f>
        <v>57.815999999999995</v>
      </c>
      <c r="O289">
        <f>[6]Formula!$AO$7</f>
        <v>19.039000000000001</v>
      </c>
    </row>
    <row r="290" spans="2:15" x14ac:dyDescent="0.25">
      <c r="B290" t="str">
        <f t="shared" si="0"/>
        <v>ACV0.00101</v>
      </c>
      <c r="C290" t="s">
        <v>19</v>
      </c>
      <c r="D290">
        <v>0</v>
      </c>
      <c r="E290">
        <v>0.01</v>
      </c>
      <c r="F290">
        <v>1E-3</v>
      </c>
      <c r="G290" s="158" t="s">
        <v>16</v>
      </c>
      <c r="H290" s="158" t="s">
        <v>15</v>
      </c>
      <c r="I290">
        <v>1</v>
      </c>
      <c r="J290">
        <v>20</v>
      </c>
      <c r="K290" t="s">
        <v>21</v>
      </c>
      <c r="L290">
        <f>[6]Formula!$AC$8</f>
        <v>577.36</v>
      </c>
      <c r="M290">
        <f>[6]Formula!$AN$8</f>
        <v>2.1354000000000002</v>
      </c>
      <c r="N290">
        <f>[6]Formula!$AE$8</f>
        <v>577.36</v>
      </c>
      <c r="O290">
        <f>[6]Formula!$AO$8</f>
        <v>1.9097000000000002</v>
      </c>
    </row>
    <row r="291" spans="2:15" x14ac:dyDescent="0.25">
      <c r="B291" t="str">
        <f t="shared" si="0"/>
        <v>ACV0.00000001020</v>
      </c>
      <c r="C291" t="s">
        <v>19</v>
      </c>
      <c r="D291">
        <v>0</v>
      </c>
      <c r="E291">
        <v>0.01</v>
      </c>
      <c r="F291">
        <v>1E-8</v>
      </c>
      <c r="G291" s="158" t="s">
        <v>16</v>
      </c>
      <c r="H291" s="158" t="s">
        <v>15</v>
      </c>
      <c r="I291">
        <v>20</v>
      </c>
      <c r="J291">
        <v>50</v>
      </c>
      <c r="K291" t="s">
        <v>21</v>
      </c>
      <c r="L291">
        <f>[7]Formula!$AC$3</f>
        <v>5.6</v>
      </c>
      <c r="M291">
        <f>[7]Formula!$AN$3</f>
        <v>840</v>
      </c>
      <c r="N291">
        <f>[7]Formula!$AE$3</f>
        <v>5.5358000000000001</v>
      </c>
      <c r="O291">
        <f>[7]Formula!$AO$3</f>
        <v>839.05</v>
      </c>
    </row>
    <row r="292" spans="2:15" x14ac:dyDescent="0.25">
      <c r="B292" t="str">
        <f t="shared" si="0"/>
        <v>ACV0.0000001020</v>
      </c>
      <c r="C292" t="s">
        <v>19</v>
      </c>
      <c r="D292">
        <v>0</v>
      </c>
      <c r="E292">
        <v>0.01</v>
      </c>
      <c r="F292">
        <v>1.0000000000000001E-7</v>
      </c>
      <c r="G292" s="158" t="s">
        <v>16</v>
      </c>
      <c r="H292" s="158" t="s">
        <v>15</v>
      </c>
      <c r="I292">
        <v>20</v>
      </c>
      <c r="J292">
        <v>50</v>
      </c>
      <c r="K292" t="s">
        <v>21</v>
      </c>
      <c r="L292">
        <f>[7]Formula!$AC$4</f>
        <v>5.6</v>
      </c>
      <c r="M292">
        <f>[7]Formula!$AN$4</f>
        <v>839.02</v>
      </c>
      <c r="N292">
        <f>[7]Formula!$AE$4</f>
        <v>5.5362</v>
      </c>
      <c r="O292">
        <f>[7]Formula!$AO$4</f>
        <v>839.03000000000009</v>
      </c>
    </row>
    <row r="293" spans="2:15" x14ac:dyDescent="0.25">
      <c r="B293" t="str">
        <f t="shared" si="0"/>
        <v>ACV0.000001020</v>
      </c>
      <c r="C293" t="s">
        <v>19</v>
      </c>
      <c r="D293">
        <v>0</v>
      </c>
      <c r="E293">
        <v>0.01</v>
      </c>
      <c r="F293">
        <v>9.9999999999999995E-7</v>
      </c>
      <c r="G293" s="158" t="s">
        <v>16</v>
      </c>
      <c r="H293" s="158" t="s">
        <v>15</v>
      </c>
      <c r="I293">
        <v>20</v>
      </c>
      <c r="J293">
        <v>50</v>
      </c>
      <c r="K293" t="s">
        <v>21</v>
      </c>
      <c r="L293">
        <f>[7]Formula!$AC$5</f>
        <v>5.6</v>
      </c>
      <c r="M293">
        <f>[7]Formula!$AN$5</f>
        <v>837.24</v>
      </c>
      <c r="N293">
        <f>[7]Formula!$AE$5</f>
        <v>5.5655999999999999</v>
      </c>
      <c r="O293">
        <f>[7]Formula!$AO$5</f>
        <v>837.27</v>
      </c>
    </row>
    <row r="294" spans="2:15" x14ac:dyDescent="0.25">
      <c r="B294" t="str">
        <f t="shared" si="0"/>
        <v>ACV0.00001020</v>
      </c>
      <c r="C294" t="s">
        <v>19</v>
      </c>
      <c r="D294">
        <v>0</v>
      </c>
      <c r="E294">
        <v>0.01</v>
      </c>
      <c r="F294">
        <v>1.0000000000000001E-5</v>
      </c>
      <c r="G294" s="158" t="s">
        <v>16</v>
      </c>
      <c r="H294" s="158" t="s">
        <v>15</v>
      </c>
      <c r="I294">
        <v>20</v>
      </c>
      <c r="J294">
        <v>50</v>
      </c>
      <c r="K294" t="s">
        <v>21</v>
      </c>
      <c r="L294">
        <f>[7]Formula!$AC$6</f>
        <v>7.9955999999999996</v>
      </c>
      <c r="M294">
        <f>[7]Formula!$AN$6</f>
        <v>709.13</v>
      </c>
      <c r="N294">
        <f>[7]Formula!$AE$6</f>
        <v>7.9860999999999995</v>
      </c>
      <c r="O294">
        <f>[7]Formula!$AO$6</f>
        <v>708.96</v>
      </c>
    </row>
    <row r="295" spans="2:15" x14ac:dyDescent="0.25">
      <c r="B295" t="str">
        <f t="shared" si="0"/>
        <v>ACV0.0001020</v>
      </c>
      <c r="C295" t="s">
        <v>19</v>
      </c>
      <c r="D295">
        <v>0</v>
      </c>
      <c r="E295">
        <v>0.01</v>
      </c>
      <c r="F295">
        <v>1E-4</v>
      </c>
      <c r="G295" s="158" t="s">
        <v>16</v>
      </c>
      <c r="H295" s="158" t="s">
        <v>15</v>
      </c>
      <c r="I295">
        <v>20</v>
      </c>
      <c r="J295">
        <v>50</v>
      </c>
      <c r="K295" t="s">
        <v>21</v>
      </c>
      <c r="L295">
        <f>[7]Formula!$AC$7</f>
        <v>58</v>
      </c>
      <c r="M295">
        <f>[7]Formula!$AN$7</f>
        <v>140.31</v>
      </c>
      <c r="N295">
        <f>[7]Formula!$AE$7</f>
        <v>57.994</v>
      </c>
      <c r="O295">
        <f>[7]Formula!$AO$7</f>
        <v>139.69999999999999</v>
      </c>
    </row>
    <row r="296" spans="2:15" x14ac:dyDescent="0.25">
      <c r="B296" t="str">
        <f t="shared" si="0"/>
        <v>ACV0.001020</v>
      </c>
      <c r="C296" t="s">
        <v>19</v>
      </c>
      <c r="D296">
        <v>0</v>
      </c>
      <c r="E296">
        <v>0.01</v>
      </c>
      <c r="F296">
        <v>1E-3</v>
      </c>
      <c r="G296" s="158" t="s">
        <v>16</v>
      </c>
      <c r="H296" s="158" t="s">
        <v>15</v>
      </c>
      <c r="I296">
        <v>20</v>
      </c>
      <c r="J296">
        <v>50</v>
      </c>
      <c r="K296" t="s">
        <v>21</v>
      </c>
      <c r="L296">
        <f>[7]Formula!$AC$8</f>
        <v>577.38</v>
      </c>
      <c r="M296">
        <f>[7]Formula!$AN$8</f>
        <v>14.459</v>
      </c>
      <c r="N296">
        <f>[7]Formula!$AE$8</f>
        <v>577.37</v>
      </c>
      <c r="O296">
        <f>[7]Formula!$AO$8</f>
        <v>14.200000000000001</v>
      </c>
    </row>
    <row r="297" spans="2:15" x14ac:dyDescent="0.25">
      <c r="B297" t="str">
        <f t="shared" si="0"/>
        <v>ACV0.00000001050</v>
      </c>
      <c r="C297" t="s">
        <v>19</v>
      </c>
      <c r="D297">
        <v>0</v>
      </c>
      <c r="E297">
        <v>0.01</v>
      </c>
      <c r="F297">
        <v>1E-8</v>
      </c>
      <c r="G297" s="158" t="s">
        <v>16</v>
      </c>
      <c r="H297" s="158" t="s">
        <v>15</v>
      </c>
      <c r="I297">
        <v>50</v>
      </c>
      <c r="J297">
        <v>100</v>
      </c>
      <c r="K297" t="s">
        <v>21</v>
      </c>
      <c r="L297">
        <f>[8]Formula!$AC$3</f>
        <v>8.7999999999999989</v>
      </c>
      <c r="M297">
        <f>[8]Formula!$AN$3</f>
        <v>5100</v>
      </c>
      <c r="N297">
        <f>[8]Formula!$AE$3</f>
        <v>8.3102999999999998</v>
      </c>
      <c r="O297">
        <f>[8]Formula!$AO$3</f>
        <v>5147.5</v>
      </c>
    </row>
    <row r="298" spans="2:15" x14ac:dyDescent="0.25">
      <c r="B298" t="str">
        <f t="shared" si="0"/>
        <v>ACV0.0000001050</v>
      </c>
      <c r="C298" t="s">
        <v>19</v>
      </c>
      <c r="D298">
        <v>0</v>
      </c>
      <c r="E298">
        <v>0.01</v>
      </c>
      <c r="F298">
        <v>1.0000000000000001E-7</v>
      </c>
      <c r="G298" s="158" t="s">
        <v>16</v>
      </c>
      <c r="H298" s="158" t="s">
        <v>15</v>
      </c>
      <c r="I298">
        <v>50</v>
      </c>
      <c r="J298">
        <v>100</v>
      </c>
      <c r="K298" t="s">
        <v>21</v>
      </c>
      <c r="L298">
        <f>[8]Formula!$AC$4</f>
        <v>8.7999999999999989</v>
      </c>
      <c r="M298">
        <f>[8]Formula!$AN$4</f>
        <v>5147.5</v>
      </c>
      <c r="N298">
        <f>[8]Formula!$AE$4</f>
        <v>8.3102999999999998</v>
      </c>
      <c r="O298">
        <f>[8]Formula!$AO$4</f>
        <v>5147.5</v>
      </c>
    </row>
    <row r="299" spans="2:15" x14ac:dyDescent="0.25">
      <c r="B299" t="str">
        <f t="shared" si="0"/>
        <v>ACV0.000001050</v>
      </c>
      <c r="C299" t="s">
        <v>19</v>
      </c>
      <c r="D299">
        <v>0</v>
      </c>
      <c r="E299">
        <v>0.01</v>
      </c>
      <c r="F299">
        <v>9.9999999999999995E-7</v>
      </c>
      <c r="G299" s="158" t="s">
        <v>16</v>
      </c>
      <c r="H299" s="158" t="s">
        <v>15</v>
      </c>
      <c r="I299">
        <v>50</v>
      </c>
      <c r="J299">
        <v>100</v>
      </c>
      <c r="K299" t="s">
        <v>21</v>
      </c>
      <c r="L299">
        <f>[8]Formula!$AC$5</f>
        <v>8.7999999999999989</v>
      </c>
      <c r="M299">
        <f>[8]Formula!$AN$5</f>
        <v>5145.7</v>
      </c>
      <c r="N299">
        <f>[8]Formula!$AE$5</f>
        <v>8.3291000000000004</v>
      </c>
      <c r="O299">
        <f>[8]Formula!$AO$5</f>
        <v>5145.9000000000005</v>
      </c>
    </row>
    <row r="300" spans="2:15" x14ac:dyDescent="0.25">
      <c r="B300" t="str">
        <f t="shared" si="0"/>
        <v>ACV0.00001050</v>
      </c>
      <c r="C300" t="s">
        <v>19</v>
      </c>
      <c r="D300">
        <v>0</v>
      </c>
      <c r="E300">
        <v>0.01</v>
      </c>
      <c r="F300">
        <v>1.0000000000000001E-5</v>
      </c>
      <c r="G300" s="158" t="s">
        <v>16</v>
      </c>
      <c r="H300" s="158" t="s">
        <v>15</v>
      </c>
      <c r="I300">
        <v>50</v>
      </c>
      <c r="J300">
        <v>100</v>
      </c>
      <c r="K300" t="s">
        <v>21</v>
      </c>
      <c r="L300">
        <f>[8]Formula!$AC$6</f>
        <v>10.061999999999999</v>
      </c>
      <c r="M300">
        <f>[8]Formula!$AN$6</f>
        <v>5001.2999999999993</v>
      </c>
      <c r="N300">
        <f>[8]Formula!$AE$6</f>
        <v>10.045999999999999</v>
      </c>
      <c r="O300">
        <f>[8]Formula!$AO$6</f>
        <v>5001.8</v>
      </c>
    </row>
    <row r="301" spans="2:15" x14ac:dyDescent="0.25">
      <c r="B301" t="str">
        <f t="shared" si="0"/>
        <v>ACV0.0001050</v>
      </c>
      <c r="C301" t="s">
        <v>19</v>
      </c>
      <c r="D301">
        <v>0</v>
      </c>
      <c r="E301">
        <v>0.01</v>
      </c>
      <c r="F301">
        <v>1E-4</v>
      </c>
      <c r="G301" s="158" t="s">
        <v>16</v>
      </c>
      <c r="H301" s="158" t="s">
        <v>15</v>
      </c>
      <c r="I301">
        <v>50</v>
      </c>
      <c r="J301">
        <v>100</v>
      </c>
      <c r="K301" t="s">
        <v>21</v>
      </c>
      <c r="L301">
        <f>[8]Formula!$AC$7</f>
        <v>58.167999999999999</v>
      </c>
      <c r="M301">
        <f>[8]Formula!$AN$7</f>
        <v>2497.6999999999998</v>
      </c>
      <c r="N301">
        <f>[8]Formula!$AE$7</f>
        <v>58.156999999999996</v>
      </c>
      <c r="O301">
        <f>[8]Formula!$AO$7</f>
        <v>2495.6</v>
      </c>
    </row>
    <row r="302" spans="2:15" x14ac:dyDescent="0.25">
      <c r="B302" t="str">
        <f t="shared" si="0"/>
        <v>ACV0.001050</v>
      </c>
      <c r="C302" t="s">
        <v>19</v>
      </c>
      <c r="D302">
        <v>0</v>
      </c>
      <c r="E302">
        <v>0.01</v>
      </c>
      <c r="F302">
        <v>1E-3</v>
      </c>
      <c r="G302" s="158" t="s">
        <v>16</v>
      </c>
      <c r="H302" s="158" t="s">
        <v>15</v>
      </c>
      <c r="I302">
        <v>50</v>
      </c>
      <c r="J302">
        <v>100</v>
      </c>
      <c r="K302" t="s">
        <v>21</v>
      </c>
      <c r="L302">
        <f>[8]Formula!$AC$8</f>
        <v>577.4</v>
      </c>
      <c r="M302">
        <f>[8]Formula!$AN$8</f>
        <v>306.39</v>
      </c>
      <c r="N302">
        <f>[8]Formula!$AE$8</f>
        <v>577.16999999999996</v>
      </c>
      <c r="O302">
        <f>[8]Formula!$AO$8</f>
        <v>305.02000000000004</v>
      </c>
    </row>
    <row r="303" spans="2:15" x14ac:dyDescent="0.25">
      <c r="B303" t="str">
        <f t="shared" si="0"/>
        <v>ACV0.000000010100</v>
      </c>
      <c r="C303" t="s">
        <v>19</v>
      </c>
      <c r="D303">
        <v>0</v>
      </c>
      <c r="E303">
        <v>0.01</v>
      </c>
      <c r="F303">
        <v>1E-8</v>
      </c>
      <c r="G303" s="158" t="s">
        <v>16</v>
      </c>
      <c r="H303" s="158" t="s">
        <v>15</v>
      </c>
      <c r="I303">
        <v>100</v>
      </c>
      <c r="J303">
        <v>300</v>
      </c>
      <c r="K303" t="s">
        <v>21</v>
      </c>
      <c r="L303">
        <f>[9]Formula!$AC$3</f>
        <v>4.2</v>
      </c>
      <c r="M303">
        <f>[9]Formula!$AN$3</f>
        <v>46000</v>
      </c>
      <c r="N303">
        <f>[9]Formula!$AE$3</f>
        <v>2.8932000000000002</v>
      </c>
      <c r="O303">
        <f>[9]Formula!$AO$3</f>
        <v>46131</v>
      </c>
    </row>
    <row r="304" spans="2:15" x14ac:dyDescent="0.25">
      <c r="B304" t="str">
        <f t="shared" si="0"/>
        <v>ACV0.00000010100</v>
      </c>
      <c r="C304" t="s">
        <v>19</v>
      </c>
      <c r="D304">
        <v>0</v>
      </c>
      <c r="E304">
        <v>0.01</v>
      </c>
      <c r="F304">
        <v>1.0000000000000001E-7</v>
      </c>
      <c r="G304" s="158" t="s">
        <v>16</v>
      </c>
      <c r="H304" s="158" t="s">
        <v>15</v>
      </c>
      <c r="I304">
        <v>100</v>
      </c>
      <c r="J304">
        <v>300</v>
      </c>
      <c r="K304" t="s">
        <v>21</v>
      </c>
      <c r="L304">
        <f>[9]Formula!$AC$4</f>
        <v>4.2</v>
      </c>
      <c r="M304">
        <f>[9]Formula!$AN$4</f>
        <v>46000</v>
      </c>
      <c r="N304">
        <f>[9]Formula!$AE$4</f>
        <v>2.8935000000000004</v>
      </c>
      <c r="O304">
        <f>[9]Formula!$AO$4</f>
        <v>46131</v>
      </c>
    </row>
    <row r="305" spans="2:15" x14ac:dyDescent="0.25">
      <c r="B305" t="str">
        <f t="shared" si="0"/>
        <v>ACV0.0000010100</v>
      </c>
      <c r="C305" t="s">
        <v>19</v>
      </c>
      <c r="D305">
        <v>0</v>
      </c>
      <c r="E305">
        <v>0.01</v>
      </c>
      <c r="F305">
        <v>9.9999999999999995E-7</v>
      </c>
      <c r="G305" s="158" t="s">
        <v>16</v>
      </c>
      <c r="H305" s="158" t="s">
        <v>15</v>
      </c>
      <c r="I305">
        <v>100</v>
      </c>
      <c r="J305">
        <v>300</v>
      </c>
      <c r="K305" t="s">
        <v>21</v>
      </c>
      <c r="L305">
        <f>[9]Formula!$AC$5</f>
        <v>4.2004999999999999</v>
      </c>
      <c r="M305">
        <f>[9]Formula!$AN$5</f>
        <v>46000</v>
      </c>
      <c r="N305">
        <f>[9]Formula!$AE$5</f>
        <v>2.919</v>
      </c>
      <c r="O305">
        <f>[9]Formula!$AO$5</f>
        <v>46128</v>
      </c>
    </row>
    <row r="306" spans="2:15" x14ac:dyDescent="0.25">
      <c r="B306" t="str">
        <f t="shared" si="0"/>
        <v>ACV0.000010100</v>
      </c>
      <c r="C306" t="s">
        <v>19</v>
      </c>
      <c r="D306">
        <v>0</v>
      </c>
      <c r="E306">
        <v>0.01</v>
      </c>
      <c r="F306">
        <v>1.0000000000000001E-5</v>
      </c>
      <c r="G306" s="158" t="s">
        <v>16</v>
      </c>
      <c r="H306" s="158" t="s">
        <v>15</v>
      </c>
      <c r="I306">
        <v>100</v>
      </c>
      <c r="J306">
        <v>300</v>
      </c>
      <c r="K306" t="s">
        <v>21</v>
      </c>
      <c r="L306">
        <f>[9]Formula!$AC$6</f>
        <v>4.9502999999999995</v>
      </c>
      <c r="M306">
        <f>[9]Formula!$AN$6</f>
        <v>45929</v>
      </c>
      <c r="N306">
        <f>[9]Formula!$AE$6</f>
        <v>4.8762999999999996</v>
      </c>
      <c r="O306">
        <f>[9]Formula!$AO$6</f>
        <v>45936</v>
      </c>
    </row>
    <row r="307" spans="2:15" x14ac:dyDescent="0.25">
      <c r="B307" t="str">
        <f t="shared" si="0"/>
        <v>ACV0.00010100</v>
      </c>
      <c r="C307" t="s">
        <v>19</v>
      </c>
      <c r="D307">
        <v>0</v>
      </c>
      <c r="E307">
        <v>0.01</v>
      </c>
      <c r="F307">
        <v>1E-4</v>
      </c>
      <c r="G307" s="158" t="s">
        <v>16</v>
      </c>
      <c r="H307" s="158" t="s">
        <v>15</v>
      </c>
      <c r="I307">
        <v>100</v>
      </c>
      <c r="J307">
        <v>300</v>
      </c>
      <c r="K307" t="s">
        <v>21</v>
      </c>
      <c r="L307">
        <f>[9]Formula!$AC$7</f>
        <v>54.129999999999995</v>
      </c>
      <c r="M307">
        <f>[9]Formula!$AN$7</f>
        <v>41367</v>
      </c>
      <c r="N307">
        <f>[9]Formula!$AE$7</f>
        <v>54.085999999999999</v>
      </c>
      <c r="O307">
        <f>[9]Formula!$AO$7</f>
        <v>41369</v>
      </c>
    </row>
    <row r="308" spans="2:15" x14ac:dyDescent="0.25">
      <c r="B308" t="str">
        <f t="shared" si="0"/>
        <v>ACV0.0010100</v>
      </c>
      <c r="C308" t="s">
        <v>19</v>
      </c>
      <c r="D308">
        <v>0</v>
      </c>
      <c r="E308">
        <v>0.01</v>
      </c>
      <c r="F308">
        <v>1E-3</v>
      </c>
      <c r="G308" s="158" t="s">
        <v>16</v>
      </c>
      <c r="H308" s="158" t="s">
        <v>15</v>
      </c>
      <c r="I308">
        <v>100</v>
      </c>
      <c r="J308">
        <v>300</v>
      </c>
      <c r="K308" t="s">
        <v>21</v>
      </c>
      <c r="L308">
        <f>[9]Formula!$AC$8</f>
        <v>575.77</v>
      </c>
      <c r="M308">
        <f>[9]Formula!$AN$8</f>
        <v>16511</v>
      </c>
      <c r="N308">
        <f>[9]Formula!$AE$8</f>
        <v>573.27</v>
      </c>
      <c r="O308">
        <f>[9]Formula!$AO$8</f>
        <v>16507</v>
      </c>
    </row>
    <row r="309" spans="2:15" x14ac:dyDescent="0.25">
      <c r="B309" t="str">
        <f t="shared" si="0"/>
        <v>ACV0.000000010300</v>
      </c>
      <c r="C309" t="s">
        <v>19</v>
      </c>
      <c r="D309">
        <v>0</v>
      </c>
      <c r="E309">
        <v>0.01</v>
      </c>
      <c r="F309">
        <v>1E-8</v>
      </c>
      <c r="G309" s="158" t="s">
        <v>16</v>
      </c>
      <c r="H309" s="158" t="s">
        <v>15</v>
      </c>
      <c r="I309">
        <v>300</v>
      </c>
      <c r="J309">
        <v>1000</v>
      </c>
      <c r="K309" t="s">
        <v>21</v>
      </c>
      <c r="L309">
        <f>[10]Formula!$AC$3</f>
        <v>18</v>
      </c>
      <c r="M309">
        <f>[10]Formula!$AN$3</f>
        <v>45000</v>
      </c>
      <c r="N309">
        <f>[10]Formula!$AE$3</f>
        <v>12.904</v>
      </c>
      <c r="O309">
        <f>[10]Formula!$AO$3</f>
        <v>45496</v>
      </c>
    </row>
    <row r="310" spans="2:15" x14ac:dyDescent="0.25">
      <c r="B310" t="str">
        <f t="shared" si="0"/>
        <v>ACV0.00000010300</v>
      </c>
      <c r="C310" t="s">
        <v>19</v>
      </c>
      <c r="D310">
        <v>0</v>
      </c>
      <c r="E310">
        <v>0.01</v>
      </c>
      <c r="F310">
        <v>1.0000000000000001E-7</v>
      </c>
      <c r="G310" s="158" t="s">
        <v>16</v>
      </c>
      <c r="H310" s="158" t="s">
        <v>15</v>
      </c>
      <c r="I310">
        <v>300</v>
      </c>
      <c r="J310">
        <v>1000</v>
      </c>
      <c r="K310" t="s">
        <v>21</v>
      </c>
      <c r="L310">
        <f>[10]Formula!$AC$4</f>
        <v>18</v>
      </c>
      <c r="M310">
        <f>[10]Formula!$AN$4</f>
        <v>45496</v>
      </c>
      <c r="N310">
        <f>[10]Formula!$AE$4</f>
        <v>12.904</v>
      </c>
      <c r="O310">
        <f>[10]Formula!$AO$4</f>
        <v>45496</v>
      </c>
    </row>
    <row r="311" spans="2:15" x14ac:dyDescent="0.25">
      <c r="B311" t="str">
        <f t="shared" si="0"/>
        <v>ACV0.0000010300</v>
      </c>
      <c r="C311" t="s">
        <v>19</v>
      </c>
      <c r="D311">
        <v>0</v>
      </c>
      <c r="E311">
        <v>0.01</v>
      </c>
      <c r="F311">
        <v>9.9999999999999995E-7</v>
      </c>
      <c r="G311" s="158" t="s">
        <v>16</v>
      </c>
      <c r="H311" s="158" t="s">
        <v>15</v>
      </c>
      <c r="I311">
        <v>300</v>
      </c>
      <c r="J311">
        <v>1000</v>
      </c>
      <c r="K311" t="s">
        <v>21</v>
      </c>
      <c r="L311">
        <f>[10]Formula!$AC$5</f>
        <v>18</v>
      </c>
      <c r="M311">
        <f>[10]Formula!$AN$5</f>
        <v>45495</v>
      </c>
      <c r="N311">
        <f>[10]Formula!$AE$5</f>
        <v>12.914999999999999</v>
      </c>
      <c r="O311">
        <f>[10]Formula!$AO$5</f>
        <v>45495</v>
      </c>
    </row>
    <row r="312" spans="2:15" x14ac:dyDescent="0.25">
      <c r="B312" t="str">
        <f t="shared" si="0"/>
        <v>ACV0.000010300</v>
      </c>
      <c r="C312" t="s">
        <v>19</v>
      </c>
      <c r="D312">
        <v>0</v>
      </c>
      <c r="E312">
        <v>0.01</v>
      </c>
      <c r="F312">
        <v>1.0000000000000001E-5</v>
      </c>
      <c r="G312" s="158" t="s">
        <v>16</v>
      </c>
      <c r="H312" s="158" t="s">
        <v>15</v>
      </c>
      <c r="I312">
        <v>300</v>
      </c>
      <c r="J312">
        <v>1000</v>
      </c>
      <c r="K312" t="s">
        <v>21</v>
      </c>
      <c r="L312">
        <f>[10]Formula!$AC$6</f>
        <v>18</v>
      </c>
      <c r="M312">
        <f>[10]Formula!$AN$6</f>
        <v>45403</v>
      </c>
      <c r="N312">
        <f>[10]Formula!$AE$6</f>
        <v>13.84</v>
      </c>
      <c r="O312">
        <f>[10]Formula!$AO$6</f>
        <v>45406</v>
      </c>
    </row>
    <row r="313" spans="2:15" x14ac:dyDescent="0.25">
      <c r="B313" t="str">
        <f t="shared" si="0"/>
        <v>ACV0.00010300</v>
      </c>
      <c r="C313" t="s">
        <v>19</v>
      </c>
      <c r="D313">
        <v>0</v>
      </c>
      <c r="E313">
        <v>0.01</v>
      </c>
      <c r="F313">
        <v>1E-4</v>
      </c>
      <c r="G313" s="158" t="s">
        <v>16</v>
      </c>
      <c r="H313" s="158" t="s">
        <v>15</v>
      </c>
      <c r="I313">
        <v>300</v>
      </c>
      <c r="J313">
        <v>1000</v>
      </c>
      <c r="K313" t="s">
        <v>21</v>
      </c>
      <c r="L313">
        <f>[10]Formula!$AC$7</f>
        <v>56.207000000000001</v>
      </c>
      <c r="M313">
        <f>[10]Formula!$AN$7</f>
        <v>41523</v>
      </c>
      <c r="N313">
        <f>[10]Formula!$AE$7</f>
        <v>56.162999999999997</v>
      </c>
      <c r="O313">
        <f>[10]Formula!$AO$7</f>
        <v>41525</v>
      </c>
    </row>
    <row r="314" spans="2:15" x14ac:dyDescent="0.25">
      <c r="B314" t="str">
        <f t="shared" si="0"/>
        <v>ACV0.0010300</v>
      </c>
      <c r="C314" t="s">
        <v>19</v>
      </c>
      <c r="D314">
        <v>0</v>
      </c>
      <c r="E314">
        <v>0.01</v>
      </c>
      <c r="F314">
        <v>1E-3</v>
      </c>
      <c r="G314" s="158" t="s">
        <v>16</v>
      </c>
      <c r="H314" s="158" t="s">
        <v>15</v>
      </c>
      <c r="I314">
        <v>300</v>
      </c>
      <c r="J314">
        <v>1000</v>
      </c>
      <c r="K314" t="s">
        <v>21</v>
      </c>
      <c r="L314">
        <f>[10]Formula!$AC$8</f>
        <v>575.97</v>
      </c>
      <c r="M314">
        <f>[10]Formula!$AN$8</f>
        <v>16722</v>
      </c>
      <c r="N314">
        <f>[10]Formula!$AE$8</f>
        <v>573.47</v>
      </c>
      <c r="O314">
        <f>[10]Formula!$AO$8</f>
        <v>16718</v>
      </c>
    </row>
    <row r="315" spans="2:15" x14ac:dyDescent="0.25">
      <c r="B315" t="str">
        <f t="shared" si="0"/>
        <v>ACV0.000000010.010.001</v>
      </c>
      <c r="C315" t="s">
        <v>19</v>
      </c>
      <c r="D315">
        <v>0.01</v>
      </c>
      <c r="E315">
        <v>0.1</v>
      </c>
      <c r="F315">
        <v>1E-8</v>
      </c>
      <c r="G315" s="158" t="s">
        <v>16</v>
      </c>
      <c r="H315" s="158" t="s">
        <v>15</v>
      </c>
      <c r="I315">
        <v>1E-3</v>
      </c>
      <c r="J315">
        <v>0.04</v>
      </c>
      <c r="K315" t="s">
        <v>21</v>
      </c>
      <c r="L315">
        <f>[11]Formula!$AC$3</f>
        <v>5.3999999999999995</v>
      </c>
      <c r="M315">
        <f>[11]Formula!$AN$3</f>
        <v>83</v>
      </c>
      <c r="N315">
        <f>[11]Formula!$AE$3</f>
        <v>5.3159999999999998</v>
      </c>
      <c r="O315">
        <f>[11]Formula!$AO$3</f>
        <v>83.165000000000006</v>
      </c>
    </row>
    <row r="316" spans="2:15" x14ac:dyDescent="0.25">
      <c r="B316" t="str">
        <f t="shared" si="0"/>
        <v>ACV0.00000010.010.001</v>
      </c>
      <c r="C316" t="s">
        <v>19</v>
      </c>
      <c r="D316">
        <v>0.01</v>
      </c>
      <c r="E316">
        <v>0.1</v>
      </c>
      <c r="F316">
        <v>1.0000000000000001E-7</v>
      </c>
      <c r="G316" s="158" t="s">
        <v>16</v>
      </c>
      <c r="H316" s="158" t="s">
        <v>15</v>
      </c>
      <c r="I316">
        <v>1E-3</v>
      </c>
      <c r="J316">
        <v>0.04</v>
      </c>
      <c r="K316" t="s">
        <v>21</v>
      </c>
      <c r="L316">
        <f>[11]Formula!$AC$4</f>
        <v>5.3999999999999995</v>
      </c>
      <c r="M316">
        <f>[11]Formula!$AN$4</f>
        <v>83.165999999999997</v>
      </c>
      <c r="N316">
        <f>[11]Formula!$AE$4</f>
        <v>5.3163</v>
      </c>
      <c r="O316">
        <f>[11]Formula!$AO$4</f>
        <v>83.162999999999997</v>
      </c>
    </row>
    <row r="317" spans="2:15" x14ac:dyDescent="0.25">
      <c r="B317" t="str">
        <f t="shared" si="0"/>
        <v>ACV0.0000010.010.001</v>
      </c>
      <c r="C317" t="s">
        <v>19</v>
      </c>
      <c r="D317">
        <v>0.01</v>
      </c>
      <c r="E317">
        <v>0.1</v>
      </c>
      <c r="F317">
        <v>9.9999999999999995E-7</v>
      </c>
      <c r="G317" s="158" t="s">
        <v>16</v>
      </c>
      <c r="H317" s="158" t="s">
        <v>15</v>
      </c>
      <c r="I317">
        <v>1E-3</v>
      </c>
      <c r="J317">
        <v>0.04</v>
      </c>
      <c r="K317" t="s">
        <v>21</v>
      </c>
      <c r="L317">
        <f>[11]Formula!$AC$5</f>
        <v>5.3999999999999995</v>
      </c>
      <c r="M317">
        <f>[11]Formula!$AN$5</f>
        <v>83.01</v>
      </c>
      <c r="N317">
        <f>[11]Formula!$AE$5</f>
        <v>5.3446999999999996</v>
      </c>
      <c r="O317">
        <f>[11]Formula!$AO$5</f>
        <v>83</v>
      </c>
    </row>
    <row r="318" spans="2:15" x14ac:dyDescent="0.25">
      <c r="B318" t="str">
        <f t="shared" si="0"/>
        <v>ACV0.000010.010.001</v>
      </c>
      <c r="C318" t="s">
        <v>19</v>
      </c>
      <c r="D318">
        <v>0.01</v>
      </c>
      <c r="E318">
        <v>0.1</v>
      </c>
      <c r="F318">
        <v>1.0000000000000001E-5</v>
      </c>
      <c r="G318" s="158" t="s">
        <v>16</v>
      </c>
      <c r="H318" s="158" t="s">
        <v>15</v>
      </c>
      <c r="I318">
        <v>1E-3</v>
      </c>
      <c r="J318">
        <v>0.04</v>
      </c>
      <c r="K318" t="s">
        <v>21</v>
      </c>
      <c r="L318">
        <f>[11]Formula!$AC$6</f>
        <v>7.7286000000000001</v>
      </c>
      <c r="M318">
        <f>[11]Formula!$AN$6</f>
        <v>70.834999999999994</v>
      </c>
      <c r="N318">
        <f>[11]Formula!$AE$6</f>
        <v>7.7257999999999996</v>
      </c>
      <c r="O318">
        <f>[11]Formula!$AO$6</f>
        <v>70.789000000000001</v>
      </c>
    </row>
    <row r="319" spans="2:15" x14ac:dyDescent="0.25">
      <c r="B319" t="str">
        <f t="shared" si="0"/>
        <v>ACV0.00010.010.001</v>
      </c>
      <c r="C319" t="s">
        <v>19</v>
      </c>
      <c r="D319">
        <v>0.01</v>
      </c>
      <c r="E319">
        <v>0.1</v>
      </c>
      <c r="F319">
        <v>1E-4</v>
      </c>
      <c r="G319" s="158" t="s">
        <v>16</v>
      </c>
      <c r="H319" s="158" t="s">
        <v>15</v>
      </c>
      <c r="I319">
        <v>1E-3</v>
      </c>
      <c r="J319">
        <v>0.04</v>
      </c>
      <c r="K319" t="s">
        <v>21</v>
      </c>
      <c r="L319">
        <f>[11]Formula!$AC$7</f>
        <v>57.922999999999995</v>
      </c>
      <c r="M319">
        <f>[11]Formula!$AN$7</f>
        <v>14.075000000000001</v>
      </c>
      <c r="N319">
        <f>[11]Formula!$AE$7</f>
        <v>57.921999999999997</v>
      </c>
      <c r="O319">
        <f>[11]Formula!$AO$7</f>
        <v>14.014000000000001</v>
      </c>
    </row>
    <row r="320" spans="2:15" x14ac:dyDescent="0.25">
      <c r="B320" t="str">
        <f t="shared" si="0"/>
        <v>ACV0.0010.010.001</v>
      </c>
      <c r="C320" t="s">
        <v>19</v>
      </c>
      <c r="D320">
        <v>0.01</v>
      </c>
      <c r="E320">
        <v>0.1</v>
      </c>
      <c r="F320">
        <v>1E-3</v>
      </c>
      <c r="G320" s="158" t="s">
        <v>16</v>
      </c>
      <c r="H320" s="158" t="s">
        <v>15</v>
      </c>
      <c r="I320">
        <v>1E-3</v>
      </c>
      <c r="J320">
        <v>0.04</v>
      </c>
      <c r="K320" t="s">
        <v>21</v>
      </c>
      <c r="L320">
        <f>[11]Formula!$AC$8</f>
        <v>577.37</v>
      </c>
      <c r="M320">
        <f>[11]Formula!$AN$8</f>
        <v>1.4498</v>
      </c>
      <c r="N320">
        <f>[11]Formula!$AE$8</f>
        <v>577.25</v>
      </c>
      <c r="O320">
        <f>[11]Formula!$AO$8</f>
        <v>1.4243999999999999</v>
      </c>
    </row>
    <row r="321" spans="2:15" x14ac:dyDescent="0.25">
      <c r="B321" t="str">
        <f t="shared" si="0"/>
        <v>ACV0.000000010.010.04</v>
      </c>
      <c r="C321" t="s">
        <v>19</v>
      </c>
      <c r="D321">
        <v>0.01</v>
      </c>
      <c r="E321">
        <v>0.1</v>
      </c>
      <c r="F321">
        <v>1E-8</v>
      </c>
      <c r="G321" s="158" t="s">
        <v>16</v>
      </c>
      <c r="H321" s="158" t="s">
        <v>15</v>
      </c>
      <c r="I321">
        <v>0.04</v>
      </c>
      <c r="J321">
        <v>1</v>
      </c>
      <c r="K321" t="s">
        <v>21</v>
      </c>
      <c r="L321">
        <f>[12]Formula!$AC$3</f>
        <v>3.5</v>
      </c>
      <c r="M321">
        <f>[12]Formula!$AN$3</f>
        <v>81</v>
      </c>
      <c r="N321">
        <f>[12]Formula!$AE$3</f>
        <v>3.4428999999999998</v>
      </c>
      <c r="O321">
        <f>[12]Formula!$AO$3</f>
        <v>80.684000000000012</v>
      </c>
    </row>
    <row r="322" spans="2:15" x14ac:dyDescent="0.25">
      <c r="B322" t="str">
        <f t="shared" ref="B322:B385" si="1">IF(I322="",CONCATENATE(C322,F322,D322),CONCATENATE(C322,F322,D322,I322))</f>
        <v>ACV0.00000010.010.04</v>
      </c>
      <c r="C322" t="s">
        <v>19</v>
      </c>
      <c r="D322">
        <v>0.01</v>
      </c>
      <c r="E322">
        <v>0.1</v>
      </c>
      <c r="F322">
        <v>1.0000000000000001E-7</v>
      </c>
      <c r="G322" s="158" t="s">
        <v>16</v>
      </c>
      <c r="H322" s="158" t="s">
        <v>15</v>
      </c>
      <c r="I322">
        <v>0.04</v>
      </c>
      <c r="J322">
        <v>1</v>
      </c>
      <c r="K322" t="s">
        <v>21</v>
      </c>
      <c r="L322">
        <f>[12]Formula!$AC$4</f>
        <v>3.5</v>
      </c>
      <c r="M322">
        <f>[12]Formula!$AN$4</f>
        <v>80.684000000000012</v>
      </c>
      <c r="N322">
        <f>[12]Formula!$AE$4</f>
        <v>3.4434</v>
      </c>
      <c r="O322">
        <f>[12]Formula!$AO$4</f>
        <v>80.682000000000002</v>
      </c>
    </row>
    <row r="323" spans="2:15" x14ac:dyDescent="0.25">
      <c r="B323" t="str">
        <f t="shared" si="1"/>
        <v>ACV0.0000010.010.04</v>
      </c>
      <c r="C323" t="s">
        <v>19</v>
      </c>
      <c r="D323">
        <v>0.01</v>
      </c>
      <c r="E323">
        <v>0.1</v>
      </c>
      <c r="F323">
        <v>9.9999999999999995E-7</v>
      </c>
      <c r="G323" s="158" t="s">
        <v>16</v>
      </c>
      <c r="H323" s="158" t="s">
        <v>15</v>
      </c>
      <c r="I323">
        <v>0.04</v>
      </c>
      <c r="J323">
        <v>1</v>
      </c>
      <c r="K323" t="s">
        <v>21</v>
      </c>
      <c r="L323">
        <f>[12]Formula!$AC$5</f>
        <v>3.5</v>
      </c>
      <c r="M323">
        <f>[12]Formula!$AN$5</f>
        <v>80.42</v>
      </c>
      <c r="N323">
        <f>[12]Formula!$AE$5</f>
        <v>3.4848000000000003</v>
      </c>
      <c r="O323">
        <f>[12]Formula!$AO$5</f>
        <v>80.411000000000001</v>
      </c>
    </row>
    <row r="324" spans="2:15" x14ac:dyDescent="0.25">
      <c r="B324" t="str">
        <f t="shared" si="1"/>
        <v>ACV0.000010.010.04</v>
      </c>
      <c r="C324" t="s">
        <v>19</v>
      </c>
      <c r="D324">
        <v>0.01</v>
      </c>
      <c r="E324">
        <v>0.1</v>
      </c>
      <c r="F324">
        <v>1.0000000000000001E-5</v>
      </c>
      <c r="G324" s="158" t="s">
        <v>16</v>
      </c>
      <c r="H324" s="158" t="s">
        <v>15</v>
      </c>
      <c r="I324">
        <v>0.04</v>
      </c>
      <c r="J324">
        <v>1</v>
      </c>
      <c r="K324" t="s">
        <v>21</v>
      </c>
      <c r="L324">
        <f>[12]Formula!$AC$6</f>
        <v>6.5379999999999994</v>
      </c>
      <c r="M324">
        <f>[12]Formula!$AN$6</f>
        <v>63.487000000000002</v>
      </c>
      <c r="N324">
        <f>[12]Formula!$AE$6</f>
        <v>6.5346000000000002</v>
      </c>
      <c r="O324">
        <f>[12]Formula!$AO$6</f>
        <v>63.435000000000002</v>
      </c>
    </row>
    <row r="325" spans="2:15" x14ac:dyDescent="0.25">
      <c r="B325" t="str">
        <f t="shared" si="1"/>
        <v>ACV0.00010.010.04</v>
      </c>
      <c r="C325" t="s">
        <v>19</v>
      </c>
      <c r="D325">
        <v>0.01</v>
      </c>
      <c r="E325">
        <v>0.1</v>
      </c>
      <c r="F325">
        <v>1E-4</v>
      </c>
      <c r="G325" s="158" t="s">
        <v>16</v>
      </c>
      <c r="H325" s="158" t="s">
        <v>15</v>
      </c>
      <c r="I325">
        <v>0.04</v>
      </c>
      <c r="J325">
        <v>1</v>
      </c>
      <c r="K325" t="s">
        <v>21</v>
      </c>
      <c r="L325">
        <f>[12]Formula!$AC$7</f>
        <v>57.783999999999999</v>
      </c>
      <c r="M325">
        <f>[12]Formula!$AN$7</f>
        <v>10.952999999999999</v>
      </c>
      <c r="N325">
        <f>[12]Formula!$AE$7</f>
        <v>57.782999999999994</v>
      </c>
      <c r="O325">
        <f>[12]Formula!$AO$7</f>
        <v>10.891</v>
      </c>
    </row>
    <row r="326" spans="2:15" x14ac:dyDescent="0.25">
      <c r="B326" t="str">
        <f t="shared" si="1"/>
        <v>ACV0.0010.010.04</v>
      </c>
      <c r="C326" t="s">
        <v>19</v>
      </c>
      <c r="D326">
        <v>0.01</v>
      </c>
      <c r="E326">
        <v>0.1</v>
      </c>
      <c r="F326">
        <v>1E-3</v>
      </c>
      <c r="G326" s="158" t="s">
        <v>16</v>
      </c>
      <c r="H326" s="158" t="s">
        <v>15</v>
      </c>
      <c r="I326">
        <v>0.04</v>
      </c>
      <c r="J326">
        <v>1</v>
      </c>
      <c r="K326" t="s">
        <v>21</v>
      </c>
      <c r="L326">
        <f>[12]Formula!$AC$8</f>
        <v>577.36</v>
      </c>
      <c r="M326">
        <f>[12]Formula!$AN$8</f>
        <v>1.1266</v>
      </c>
      <c r="N326">
        <f>[12]Formula!$AE$8</f>
        <v>577.26</v>
      </c>
      <c r="O326">
        <f>[12]Formula!$AO$8</f>
        <v>1.1012000000000002</v>
      </c>
    </row>
    <row r="327" spans="2:15" x14ac:dyDescent="0.25">
      <c r="B327" t="str">
        <f t="shared" si="1"/>
        <v>ACV0.000000010.011</v>
      </c>
      <c r="C327" t="s">
        <v>19</v>
      </c>
      <c r="D327">
        <v>0.01</v>
      </c>
      <c r="E327">
        <v>0.1</v>
      </c>
      <c r="F327">
        <v>1E-8</v>
      </c>
      <c r="G327" s="158" t="s">
        <v>16</v>
      </c>
      <c r="H327" s="158" t="s">
        <v>15</v>
      </c>
      <c r="I327">
        <v>1</v>
      </c>
      <c r="J327">
        <v>20</v>
      </c>
      <c r="K327" t="s">
        <v>21</v>
      </c>
      <c r="L327">
        <f>[13]Formula!$AC$3</f>
        <v>3.4</v>
      </c>
      <c r="M327">
        <f>[13]Formula!$AN$3</f>
        <v>160</v>
      </c>
      <c r="N327">
        <f>[13]Formula!$AE$3</f>
        <v>3.3551000000000002</v>
      </c>
      <c r="O327">
        <f>[13]Formula!$AO$3</f>
        <v>157.72</v>
      </c>
    </row>
    <row r="328" spans="2:15" x14ac:dyDescent="0.25">
      <c r="B328" t="str">
        <f t="shared" si="1"/>
        <v>ACV0.00000010.011</v>
      </c>
      <c r="C328" t="s">
        <v>19</v>
      </c>
      <c r="D328">
        <v>0.01</v>
      </c>
      <c r="E328">
        <v>0.1</v>
      </c>
      <c r="F328">
        <v>1.0000000000000001E-7</v>
      </c>
      <c r="G328" s="158" t="s">
        <v>16</v>
      </c>
      <c r="H328" s="158" t="s">
        <v>15</v>
      </c>
      <c r="I328">
        <v>1</v>
      </c>
      <c r="J328">
        <v>20</v>
      </c>
      <c r="K328" t="s">
        <v>21</v>
      </c>
      <c r="L328">
        <f>[13]Formula!$AC$4</f>
        <v>3.4</v>
      </c>
      <c r="M328">
        <f>[13]Formula!$AN$4</f>
        <v>157.72</v>
      </c>
      <c r="N328">
        <f>[13]Formula!$AE$4</f>
        <v>3.3552000000000004</v>
      </c>
      <c r="O328">
        <f>[13]Formula!$AO$4</f>
        <v>157.72</v>
      </c>
    </row>
    <row r="329" spans="2:15" x14ac:dyDescent="0.25">
      <c r="B329" t="str">
        <f t="shared" si="1"/>
        <v>ACV0.0000010.011</v>
      </c>
      <c r="C329" t="s">
        <v>19</v>
      </c>
      <c r="D329">
        <v>0.01</v>
      </c>
      <c r="E329">
        <v>0.1</v>
      </c>
      <c r="F329">
        <v>9.9999999999999995E-7</v>
      </c>
      <c r="G329" s="158" t="s">
        <v>16</v>
      </c>
      <c r="H329" s="158" t="s">
        <v>15</v>
      </c>
      <c r="I329">
        <v>1</v>
      </c>
      <c r="J329">
        <v>20</v>
      </c>
      <c r="K329" t="s">
        <v>21</v>
      </c>
      <c r="L329">
        <f>[13]Formula!$AC$5</f>
        <v>3.4</v>
      </c>
      <c r="M329">
        <f>[13]Formula!$AN$5</f>
        <v>157.45000000000002</v>
      </c>
      <c r="N329">
        <f>[13]Formula!$AE$5</f>
        <v>3.3911000000000002</v>
      </c>
      <c r="O329">
        <f>[13]Formula!$AO$5</f>
        <v>157.45000000000002</v>
      </c>
    </row>
    <row r="330" spans="2:15" x14ac:dyDescent="0.25">
      <c r="B330" t="str">
        <f t="shared" si="1"/>
        <v>ACV0.000010.011</v>
      </c>
      <c r="C330" t="s">
        <v>19</v>
      </c>
      <c r="D330">
        <v>0.01</v>
      </c>
      <c r="E330">
        <v>0.1</v>
      </c>
      <c r="F330">
        <v>1.0000000000000001E-5</v>
      </c>
      <c r="G330" s="158" t="s">
        <v>16</v>
      </c>
      <c r="H330" s="158" t="s">
        <v>15</v>
      </c>
      <c r="I330">
        <v>1</v>
      </c>
      <c r="J330">
        <v>20</v>
      </c>
      <c r="K330" t="s">
        <v>21</v>
      </c>
      <c r="L330">
        <f>[13]Formula!$AC$6</f>
        <v>6.2203999999999997</v>
      </c>
      <c r="M330">
        <f>[13]Formula!$AN$6</f>
        <v>137.65</v>
      </c>
      <c r="N330">
        <f>[13]Formula!$AE$6</f>
        <v>6.2174999999999994</v>
      </c>
      <c r="O330">
        <f>[13]Formula!$AO$6</f>
        <v>137.62</v>
      </c>
    </row>
    <row r="331" spans="2:15" x14ac:dyDescent="0.25">
      <c r="B331" t="str">
        <f t="shared" si="1"/>
        <v>ACV0.00010.011</v>
      </c>
      <c r="C331" t="s">
        <v>19</v>
      </c>
      <c r="D331">
        <v>0.01</v>
      </c>
      <c r="E331">
        <v>0.1</v>
      </c>
      <c r="F331">
        <v>1E-4</v>
      </c>
      <c r="G331" s="158" t="s">
        <v>16</v>
      </c>
      <c r="H331" s="158" t="s">
        <v>15</v>
      </c>
      <c r="I331">
        <v>1</v>
      </c>
      <c r="J331">
        <v>20</v>
      </c>
      <c r="K331" t="s">
        <v>21</v>
      </c>
      <c r="L331">
        <f>[13]Formula!$AC$7</f>
        <v>57.628</v>
      </c>
      <c r="M331">
        <f>[13]Formula!$AN$7</f>
        <v>32.01</v>
      </c>
      <c r="N331">
        <f>[13]Formula!$AE$7</f>
        <v>57.625999999999998</v>
      </c>
      <c r="O331">
        <f>[13]Formula!$AO$7</f>
        <v>31.951000000000001</v>
      </c>
    </row>
    <row r="332" spans="2:15" x14ac:dyDescent="0.25">
      <c r="B332" t="str">
        <f t="shared" si="1"/>
        <v>ACV0.0010.011</v>
      </c>
      <c r="C332" t="s">
        <v>19</v>
      </c>
      <c r="D332">
        <v>0.01</v>
      </c>
      <c r="E332">
        <v>0.1</v>
      </c>
      <c r="F332">
        <v>1E-3</v>
      </c>
      <c r="G332" s="158" t="s">
        <v>16</v>
      </c>
      <c r="H332" s="158" t="s">
        <v>15</v>
      </c>
      <c r="I332">
        <v>1</v>
      </c>
      <c r="J332">
        <v>20</v>
      </c>
      <c r="K332" t="s">
        <v>21</v>
      </c>
      <c r="L332">
        <f>[13]Formula!$AC$8</f>
        <v>577.34</v>
      </c>
      <c r="M332">
        <f>[13]Formula!$AN$8</f>
        <v>3.3107000000000002</v>
      </c>
      <c r="N332">
        <f>[13]Formula!$AE$8</f>
        <v>577.05999999999995</v>
      </c>
      <c r="O332">
        <f>[13]Formula!$AO$8</f>
        <v>3.2853000000000003</v>
      </c>
    </row>
    <row r="333" spans="2:15" x14ac:dyDescent="0.25">
      <c r="B333" t="str">
        <f t="shared" si="1"/>
        <v>ACV0.000000010.0120</v>
      </c>
      <c r="C333" t="s">
        <v>19</v>
      </c>
      <c r="D333">
        <v>0.01</v>
      </c>
      <c r="E333">
        <v>0.1</v>
      </c>
      <c r="F333">
        <v>1E-8</v>
      </c>
      <c r="G333" s="158" t="s">
        <v>16</v>
      </c>
      <c r="H333" s="158" t="s">
        <v>15</v>
      </c>
      <c r="I333">
        <v>20</v>
      </c>
      <c r="J333">
        <v>50</v>
      </c>
      <c r="K333" t="s">
        <v>21</v>
      </c>
      <c r="L333">
        <f>[14]Formula!$AC$3</f>
        <v>4.6999999999999993</v>
      </c>
      <c r="M333">
        <f>[14]Formula!$AN$3</f>
        <v>330</v>
      </c>
      <c r="N333">
        <f>[14]Formula!$AE$3</f>
        <v>4.6688000000000001</v>
      </c>
      <c r="O333">
        <f>[14]Formula!$AO$3</f>
        <v>326.81</v>
      </c>
    </row>
    <row r="334" spans="2:15" x14ac:dyDescent="0.25">
      <c r="B334" t="str">
        <f t="shared" si="1"/>
        <v>ACV0.00000010.0120</v>
      </c>
      <c r="C334" t="s">
        <v>19</v>
      </c>
      <c r="D334">
        <v>0.01</v>
      </c>
      <c r="E334">
        <v>0.1</v>
      </c>
      <c r="F334">
        <v>1.0000000000000001E-7</v>
      </c>
      <c r="G334" s="158" t="s">
        <v>16</v>
      </c>
      <c r="H334" s="158" t="s">
        <v>15</v>
      </c>
      <c r="I334">
        <v>20</v>
      </c>
      <c r="J334">
        <v>50</v>
      </c>
      <c r="K334" t="s">
        <v>21</v>
      </c>
      <c r="L334">
        <f>[14]Formula!$AC$4</f>
        <v>4.6999999999999993</v>
      </c>
      <c r="M334">
        <f>[14]Formula!$AN$4</f>
        <v>327.35999999999996</v>
      </c>
      <c r="N334">
        <f>[14]Formula!$AE$4</f>
        <v>4.6690999999999994</v>
      </c>
      <c r="O334">
        <f>[14]Formula!$AO$4</f>
        <v>326.81</v>
      </c>
    </row>
    <row r="335" spans="2:15" x14ac:dyDescent="0.25">
      <c r="B335" t="str">
        <f t="shared" si="1"/>
        <v>ACV0.0000010.0120</v>
      </c>
      <c r="C335" t="s">
        <v>19</v>
      </c>
      <c r="D335">
        <v>0.01</v>
      </c>
      <c r="E335">
        <v>0.1</v>
      </c>
      <c r="F335">
        <v>9.9999999999999995E-7</v>
      </c>
      <c r="G335" s="158" t="s">
        <v>16</v>
      </c>
      <c r="H335" s="158" t="s">
        <v>15</v>
      </c>
      <c r="I335">
        <v>20</v>
      </c>
      <c r="J335">
        <v>50</v>
      </c>
      <c r="K335" t="s">
        <v>21</v>
      </c>
      <c r="L335">
        <f>[14]Formula!$AC$5</f>
        <v>4.6999999999999993</v>
      </c>
      <c r="M335">
        <f>[14]Formula!$AN$5</f>
        <v>327.10000000000002</v>
      </c>
      <c r="N335">
        <f>[14]Formula!$AE$5</f>
        <v>4.6915999999999993</v>
      </c>
      <c r="O335">
        <f>[14]Formula!$AO$5</f>
        <v>326.63</v>
      </c>
    </row>
    <row r="336" spans="2:15" x14ac:dyDescent="0.25">
      <c r="B336" t="str">
        <f t="shared" si="1"/>
        <v>ACV0.000010.0120</v>
      </c>
      <c r="C336" t="s">
        <v>19</v>
      </c>
      <c r="D336">
        <v>0.01</v>
      </c>
      <c r="E336">
        <v>0.1</v>
      </c>
      <c r="F336">
        <v>1.0000000000000001E-5</v>
      </c>
      <c r="G336" s="158" t="s">
        <v>16</v>
      </c>
      <c r="H336" s="158" t="s">
        <v>15</v>
      </c>
      <c r="I336">
        <v>20</v>
      </c>
      <c r="J336">
        <v>50</v>
      </c>
      <c r="K336" t="s">
        <v>21</v>
      </c>
      <c r="L336">
        <f>[14]Formula!$AC$6</f>
        <v>6.7172000000000001</v>
      </c>
      <c r="M336">
        <f>[14]Formula!$AN$6</f>
        <v>310.87</v>
      </c>
      <c r="N336">
        <f>[14]Formula!$AE$6</f>
        <v>6.7062999999999997</v>
      </c>
      <c r="O336">
        <f>[14]Formula!$AO$6</f>
        <v>310.87</v>
      </c>
    </row>
    <row r="337" spans="2:15" x14ac:dyDescent="0.25">
      <c r="B337" t="str">
        <f t="shared" si="1"/>
        <v>ACV0.00010.0120</v>
      </c>
      <c r="C337" t="s">
        <v>19</v>
      </c>
      <c r="D337">
        <v>0.01</v>
      </c>
      <c r="E337">
        <v>0.1</v>
      </c>
      <c r="F337">
        <v>1E-4</v>
      </c>
      <c r="G337" s="158" t="s">
        <v>16</v>
      </c>
      <c r="H337" s="158" t="s">
        <v>15</v>
      </c>
      <c r="I337">
        <v>20</v>
      </c>
      <c r="J337">
        <v>50</v>
      </c>
      <c r="K337" t="s">
        <v>21</v>
      </c>
      <c r="L337">
        <f>[14]Formula!$AC$7</f>
        <v>57.119</v>
      </c>
      <c r="M337">
        <f>[14]Formula!$AN$7</f>
        <v>116.68</v>
      </c>
      <c r="N337">
        <f>[14]Formula!$AE$7</f>
        <v>57.113999999999997</v>
      </c>
      <c r="O337">
        <f>[14]Formula!$AO$7</f>
        <v>116.5</v>
      </c>
    </row>
    <row r="338" spans="2:15" x14ac:dyDescent="0.25">
      <c r="B338" t="str">
        <f t="shared" si="1"/>
        <v>ACV0.0010.0120</v>
      </c>
      <c r="C338" t="s">
        <v>19</v>
      </c>
      <c r="D338">
        <v>0.01</v>
      </c>
      <c r="E338">
        <v>0.1</v>
      </c>
      <c r="F338">
        <v>1E-3</v>
      </c>
      <c r="G338" s="158" t="s">
        <v>16</v>
      </c>
      <c r="H338" s="158" t="s">
        <v>15</v>
      </c>
      <c r="I338">
        <v>20</v>
      </c>
      <c r="J338">
        <v>50</v>
      </c>
      <c r="K338" t="s">
        <v>21</v>
      </c>
      <c r="L338">
        <f>[14]Formula!$AC$8</f>
        <v>577.28</v>
      </c>
      <c r="M338">
        <f>[14]Formula!$AN$8</f>
        <v>12.895999999999999</v>
      </c>
      <c r="N338">
        <f>[14]Formula!$AE$8</f>
        <v>576.24</v>
      </c>
      <c r="O338">
        <f>[14]Formula!$AO$8</f>
        <v>12.803000000000001</v>
      </c>
    </row>
    <row r="339" spans="2:15" x14ac:dyDescent="0.25">
      <c r="B339" t="str">
        <f t="shared" si="1"/>
        <v>ACV0.000000010.0150</v>
      </c>
      <c r="C339" t="s">
        <v>19</v>
      </c>
      <c r="D339">
        <v>0.01</v>
      </c>
      <c r="E339">
        <v>0.1</v>
      </c>
      <c r="F339">
        <v>1E-8</v>
      </c>
      <c r="G339" s="158" t="s">
        <v>16</v>
      </c>
      <c r="H339" s="158" t="s">
        <v>15</v>
      </c>
      <c r="I339">
        <v>50</v>
      </c>
      <c r="J339">
        <v>100</v>
      </c>
      <c r="K339" t="s">
        <v>21</v>
      </c>
      <c r="L339">
        <f>[15]Formula!$AC$3</f>
        <v>6</v>
      </c>
      <c r="M339">
        <f>[15]Formula!$AN$3</f>
        <v>910</v>
      </c>
      <c r="N339">
        <f>[15]Formula!$AE$3</f>
        <v>5.9729000000000001</v>
      </c>
      <c r="O339">
        <f>[15]Formula!$AO$3</f>
        <v>906.03</v>
      </c>
    </row>
    <row r="340" spans="2:15" x14ac:dyDescent="0.25">
      <c r="B340" t="str">
        <f t="shared" si="1"/>
        <v>ACV0.00000010.0150</v>
      </c>
      <c r="C340" t="s">
        <v>19</v>
      </c>
      <c r="D340">
        <v>0.01</v>
      </c>
      <c r="E340">
        <v>0.1</v>
      </c>
      <c r="F340">
        <v>1.0000000000000001E-7</v>
      </c>
      <c r="G340" s="158" t="s">
        <v>16</v>
      </c>
      <c r="H340" s="158" t="s">
        <v>15</v>
      </c>
      <c r="I340">
        <v>50</v>
      </c>
      <c r="J340">
        <v>100</v>
      </c>
      <c r="K340" t="s">
        <v>21</v>
      </c>
      <c r="L340">
        <f>[15]Formula!$AC$4</f>
        <v>6</v>
      </c>
      <c r="M340">
        <f>[15]Formula!$AN$4</f>
        <v>906.0200000000001</v>
      </c>
      <c r="N340">
        <f>[15]Formula!$AE$4</f>
        <v>5.9729999999999999</v>
      </c>
      <c r="O340">
        <f>[15]Formula!$AO$4</f>
        <v>906.03</v>
      </c>
    </row>
    <row r="341" spans="2:15" x14ac:dyDescent="0.25">
      <c r="B341" t="str">
        <f t="shared" si="1"/>
        <v>ACV0.0000010.0150</v>
      </c>
      <c r="C341" t="s">
        <v>19</v>
      </c>
      <c r="D341">
        <v>0.01</v>
      </c>
      <c r="E341">
        <v>0.1</v>
      </c>
      <c r="F341">
        <v>9.9999999999999995E-7</v>
      </c>
      <c r="G341" s="158" t="s">
        <v>16</v>
      </c>
      <c r="H341" s="158" t="s">
        <v>15</v>
      </c>
      <c r="I341">
        <v>50</v>
      </c>
      <c r="J341">
        <v>100</v>
      </c>
      <c r="K341" t="s">
        <v>21</v>
      </c>
      <c r="L341">
        <f>[15]Formula!$AC$5</f>
        <v>6</v>
      </c>
      <c r="M341">
        <f>[15]Formula!$AN$5</f>
        <v>905.89</v>
      </c>
      <c r="N341">
        <f>[15]Formula!$AE$5</f>
        <v>5.9853999999999994</v>
      </c>
      <c r="O341">
        <f>[15]Formula!$AO$5</f>
        <v>905.92</v>
      </c>
    </row>
    <row r="342" spans="2:15" x14ac:dyDescent="0.25">
      <c r="B342" t="str">
        <f t="shared" si="1"/>
        <v>ACV0.000010.0150</v>
      </c>
      <c r="C342" t="s">
        <v>19</v>
      </c>
      <c r="D342">
        <v>0.01</v>
      </c>
      <c r="E342">
        <v>0.1</v>
      </c>
      <c r="F342">
        <v>1.0000000000000001E-5</v>
      </c>
      <c r="G342" s="158" t="s">
        <v>16</v>
      </c>
      <c r="H342" s="158" t="s">
        <v>15</v>
      </c>
      <c r="I342">
        <v>50</v>
      </c>
      <c r="J342">
        <v>100</v>
      </c>
      <c r="K342" t="s">
        <v>21</v>
      </c>
      <c r="L342">
        <f>[15]Formula!$AC$6</f>
        <v>7.1697999999999995</v>
      </c>
      <c r="M342">
        <f>[15]Formula!$AN$6</f>
        <v>895.95</v>
      </c>
      <c r="N342">
        <f>[15]Formula!$AE$6</f>
        <v>7.1433</v>
      </c>
      <c r="O342">
        <f>[15]Formula!$AO$6</f>
        <v>896.05000000000007</v>
      </c>
    </row>
    <row r="343" spans="2:15" x14ac:dyDescent="0.25">
      <c r="B343" t="str">
        <f t="shared" si="1"/>
        <v>ACV0.00010.0150</v>
      </c>
      <c r="C343" t="s">
        <v>19</v>
      </c>
      <c r="D343">
        <v>0.01</v>
      </c>
      <c r="E343">
        <v>0.1</v>
      </c>
      <c r="F343">
        <v>1E-4</v>
      </c>
      <c r="G343" s="158" t="s">
        <v>16</v>
      </c>
      <c r="H343" s="158" t="s">
        <v>15</v>
      </c>
      <c r="I343">
        <v>50</v>
      </c>
      <c r="J343">
        <v>100</v>
      </c>
      <c r="K343" t="s">
        <v>21</v>
      </c>
      <c r="L343">
        <f>[15]Formula!$AC$7</f>
        <v>53.811999999999998</v>
      </c>
      <c r="M343">
        <f>[15]Formula!$AN$7</f>
        <v>587.62</v>
      </c>
      <c r="N343">
        <f>[15]Formula!$AE$7</f>
        <v>53.787999999999997</v>
      </c>
      <c r="O343">
        <f>[15]Formula!$AO$7</f>
        <v>587.30000000000007</v>
      </c>
    </row>
    <row r="344" spans="2:15" x14ac:dyDescent="0.25">
      <c r="B344" t="str">
        <f t="shared" si="1"/>
        <v>ACV0.0010.0150</v>
      </c>
      <c r="C344" t="s">
        <v>19</v>
      </c>
      <c r="D344">
        <v>0.01</v>
      </c>
      <c r="E344">
        <v>0.1</v>
      </c>
      <c r="F344">
        <v>1E-3</v>
      </c>
      <c r="G344" s="158" t="s">
        <v>16</v>
      </c>
      <c r="H344" s="158" t="s">
        <v>15</v>
      </c>
      <c r="I344">
        <v>50</v>
      </c>
      <c r="J344">
        <v>100</v>
      </c>
      <c r="K344" t="s">
        <v>21</v>
      </c>
      <c r="L344">
        <f>[15]Formula!$AC$8</f>
        <v>576.68999999999994</v>
      </c>
      <c r="M344">
        <f>[15]Formula!$AN$8</f>
        <v>87.305999999999997</v>
      </c>
      <c r="N344">
        <f>[15]Formula!$AE$8</f>
        <v>571.67999999999995</v>
      </c>
      <c r="O344">
        <f>[15]Formula!$AO$8</f>
        <v>86.954000000000008</v>
      </c>
    </row>
    <row r="345" spans="2:15" x14ac:dyDescent="0.25">
      <c r="B345" t="str">
        <f t="shared" si="1"/>
        <v>ACV0.000000010.01100</v>
      </c>
      <c r="C345" t="s">
        <v>19</v>
      </c>
      <c r="D345">
        <v>0.01</v>
      </c>
      <c r="E345">
        <v>0.1</v>
      </c>
      <c r="F345">
        <v>1E-8</v>
      </c>
      <c r="G345" s="158" t="s">
        <v>16</v>
      </c>
      <c r="H345" s="158" t="s">
        <v>15</v>
      </c>
      <c r="I345">
        <v>100</v>
      </c>
      <c r="J345">
        <v>300</v>
      </c>
      <c r="K345" t="s">
        <v>21</v>
      </c>
      <c r="L345">
        <f>[16]Formula!$AC$3</f>
        <v>12</v>
      </c>
      <c r="M345">
        <f>[16]Formula!$AN$3</f>
        <v>3500</v>
      </c>
      <c r="N345">
        <f>[16]Formula!$AE$3</f>
        <v>11.521000000000001</v>
      </c>
      <c r="O345">
        <f>[16]Formula!$AO$3</f>
        <v>3476.1000000000004</v>
      </c>
    </row>
    <row r="346" spans="2:15" x14ac:dyDescent="0.25">
      <c r="B346" t="str">
        <f t="shared" si="1"/>
        <v>ACV0.00000010.01100</v>
      </c>
      <c r="C346" t="s">
        <v>19</v>
      </c>
      <c r="D346">
        <v>0.01</v>
      </c>
      <c r="E346">
        <v>0.1</v>
      </c>
      <c r="F346">
        <v>1.0000000000000001E-7</v>
      </c>
      <c r="G346" s="158" t="s">
        <v>16</v>
      </c>
      <c r="H346" s="158" t="s">
        <v>15</v>
      </c>
      <c r="I346">
        <v>100</v>
      </c>
      <c r="J346">
        <v>300</v>
      </c>
      <c r="K346" t="s">
        <v>21</v>
      </c>
      <c r="L346">
        <f>[16]Formula!$AC$4</f>
        <v>12</v>
      </c>
      <c r="M346">
        <f>[16]Formula!$AN$4</f>
        <v>3500</v>
      </c>
      <c r="N346">
        <f>[16]Formula!$AE$4</f>
        <v>11.520999999999999</v>
      </c>
      <c r="O346">
        <f>[16]Formula!$AO$4</f>
        <v>3476.1000000000004</v>
      </c>
    </row>
    <row r="347" spans="2:15" x14ac:dyDescent="0.25">
      <c r="B347" t="str">
        <f t="shared" si="1"/>
        <v>ACV0.0000010.01100</v>
      </c>
      <c r="C347" t="s">
        <v>19</v>
      </c>
      <c r="D347">
        <v>0.01</v>
      </c>
      <c r="E347">
        <v>0.1</v>
      </c>
      <c r="F347">
        <v>9.9999999999999995E-7</v>
      </c>
      <c r="G347" s="158" t="s">
        <v>16</v>
      </c>
      <c r="H347" s="158" t="s">
        <v>15</v>
      </c>
      <c r="I347">
        <v>100</v>
      </c>
      <c r="J347">
        <v>300</v>
      </c>
      <c r="K347" t="s">
        <v>21</v>
      </c>
      <c r="L347">
        <f>[16]Formula!$AC$5</f>
        <v>12</v>
      </c>
      <c r="M347">
        <f>[16]Formula!$AN$5</f>
        <v>3500</v>
      </c>
      <c r="N347">
        <f>[16]Formula!$AE$5</f>
        <v>11.522</v>
      </c>
      <c r="O347">
        <f>[16]Formula!$AO$5</f>
        <v>3476.1000000000004</v>
      </c>
    </row>
    <row r="348" spans="2:15" x14ac:dyDescent="0.25">
      <c r="B348" t="str">
        <f t="shared" si="1"/>
        <v>ACV0.000010.01100</v>
      </c>
      <c r="C348" t="s">
        <v>19</v>
      </c>
      <c r="D348">
        <v>0.01</v>
      </c>
      <c r="E348">
        <v>0.1</v>
      </c>
      <c r="F348">
        <v>1.0000000000000001E-5</v>
      </c>
      <c r="G348" s="158" t="s">
        <v>16</v>
      </c>
      <c r="H348" s="158" t="s">
        <v>15</v>
      </c>
      <c r="I348">
        <v>100</v>
      </c>
      <c r="J348">
        <v>300</v>
      </c>
      <c r="K348" t="s">
        <v>21</v>
      </c>
      <c r="L348">
        <f>[16]Formula!$AC$6</f>
        <v>12</v>
      </c>
      <c r="M348">
        <f>[16]Formula!$AN$6</f>
        <v>3500</v>
      </c>
      <c r="N348">
        <f>[16]Formula!$AE$6</f>
        <v>11.911</v>
      </c>
      <c r="O348">
        <f>[16]Formula!$AO$6</f>
        <v>3472.7000000000003</v>
      </c>
    </row>
    <row r="349" spans="2:15" x14ac:dyDescent="0.25">
      <c r="B349" t="str">
        <f t="shared" si="1"/>
        <v>ACV0.00010.01100</v>
      </c>
      <c r="C349" t="s">
        <v>19</v>
      </c>
      <c r="D349">
        <v>0.01</v>
      </c>
      <c r="E349">
        <v>0.1</v>
      </c>
      <c r="F349">
        <v>1E-4</v>
      </c>
      <c r="G349" s="158" t="s">
        <v>16</v>
      </c>
      <c r="H349" s="158" t="s">
        <v>15</v>
      </c>
      <c r="I349">
        <v>100</v>
      </c>
      <c r="J349">
        <v>300</v>
      </c>
      <c r="K349" t="s">
        <v>21</v>
      </c>
      <c r="L349">
        <f>[16]Formula!$AC$7</f>
        <v>41.903999999999996</v>
      </c>
      <c r="M349">
        <f>[16]Formula!$AN$7</f>
        <v>3219</v>
      </c>
      <c r="N349">
        <f>[16]Formula!$AE$7</f>
        <v>41.802</v>
      </c>
      <c r="O349">
        <f>[16]Formula!$AO$7</f>
        <v>3219.3999999999996</v>
      </c>
    </row>
    <row r="350" spans="2:15" x14ac:dyDescent="0.25">
      <c r="B350" t="str">
        <f t="shared" si="1"/>
        <v>ACV0.0010.01100</v>
      </c>
      <c r="C350" t="s">
        <v>19</v>
      </c>
      <c r="D350">
        <v>0.01</v>
      </c>
      <c r="E350">
        <v>0.1</v>
      </c>
      <c r="F350">
        <v>1E-3</v>
      </c>
      <c r="G350" s="158" t="s">
        <v>16</v>
      </c>
      <c r="H350" s="158" t="s">
        <v>15</v>
      </c>
      <c r="I350">
        <v>100</v>
      </c>
      <c r="J350">
        <v>300</v>
      </c>
      <c r="K350" t="s">
        <v>21</v>
      </c>
      <c r="L350">
        <f>[16]Formula!$AC$8</f>
        <v>568.05999999999995</v>
      </c>
      <c r="M350">
        <f>[16]Formula!$AN$8</f>
        <v>1120</v>
      </c>
      <c r="N350">
        <f>[16]Formula!$AE$8</f>
        <v>547.01</v>
      </c>
      <c r="O350">
        <f>[16]Formula!$AO$8</f>
        <v>1119.2</v>
      </c>
    </row>
    <row r="351" spans="2:15" x14ac:dyDescent="0.25">
      <c r="B351" t="str">
        <f t="shared" si="1"/>
        <v>ACV0.000000010.01300</v>
      </c>
      <c r="C351" t="s">
        <v>19</v>
      </c>
      <c r="D351">
        <v>0.01</v>
      </c>
      <c r="E351">
        <v>0.1</v>
      </c>
      <c r="F351">
        <v>1E-8</v>
      </c>
      <c r="G351" s="158" t="s">
        <v>16</v>
      </c>
      <c r="H351" s="158" t="s">
        <v>15</v>
      </c>
      <c r="I351">
        <v>300</v>
      </c>
      <c r="J351">
        <v>1000</v>
      </c>
      <c r="K351" t="s">
        <v>21</v>
      </c>
      <c r="L351">
        <f>[17]Formula!$AC$3</f>
        <v>12</v>
      </c>
      <c r="M351">
        <f>[17]Formula!$AN$3</f>
        <v>12000</v>
      </c>
      <c r="N351">
        <f>[17]Formula!$AE$3</f>
        <v>11.521000000000001</v>
      </c>
      <c r="O351">
        <f>[17]Formula!$AO$3</f>
        <v>11631</v>
      </c>
    </row>
    <row r="352" spans="2:15" x14ac:dyDescent="0.25">
      <c r="B352" t="str">
        <f t="shared" si="1"/>
        <v>ACV0.00000010.01300</v>
      </c>
      <c r="C352" t="s">
        <v>19</v>
      </c>
      <c r="D352">
        <v>0.01</v>
      </c>
      <c r="E352">
        <v>0.1</v>
      </c>
      <c r="F352">
        <v>1.0000000000000001E-7</v>
      </c>
      <c r="G352" s="158" t="s">
        <v>16</v>
      </c>
      <c r="H352" s="158" t="s">
        <v>15</v>
      </c>
      <c r="I352">
        <v>300</v>
      </c>
      <c r="J352">
        <v>1000</v>
      </c>
      <c r="K352" t="s">
        <v>21</v>
      </c>
      <c r="L352">
        <f>[17]Formula!$AC$4</f>
        <v>12</v>
      </c>
      <c r="M352">
        <f>[17]Formula!$AN$4</f>
        <v>12000</v>
      </c>
      <c r="N352">
        <f>[17]Formula!$AE$4</f>
        <v>11.520999999999999</v>
      </c>
      <c r="O352">
        <f>[17]Formula!$AO$4</f>
        <v>11631</v>
      </c>
    </row>
    <row r="353" spans="2:15" x14ac:dyDescent="0.25">
      <c r="B353" t="str">
        <f t="shared" si="1"/>
        <v>ACV0.0000010.01300</v>
      </c>
      <c r="C353" t="s">
        <v>19</v>
      </c>
      <c r="D353">
        <v>0.01</v>
      </c>
      <c r="E353">
        <v>0.1</v>
      </c>
      <c r="F353">
        <v>9.9999999999999995E-7</v>
      </c>
      <c r="G353" s="158" t="s">
        <v>16</v>
      </c>
      <c r="H353" s="158" t="s">
        <v>15</v>
      </c>
      <c r="I353">
        <v>300</v>
      </c>
      <c r="J353">
        <v>1000</v>
      </c>
      <c r="K353" t="s">
        <v>21</v>
      </c>
      <c r="L353">
        <f>[17]Formula!$AC$5</f>
        <v>12</v>
      </c>
      <c r="M353">
        <f>[17]Formula!$AN$5</f>
        <v>12000</v>
      </c>
      <c r="N353">
        <f>[17]Formula!$AE$5</f>
        <v>11.520999999999999</v>
      </c>
      <c r="O353">
        <f>[17]Formula!$AO$5</f>
        <v>11631</v>
      </c>
    </row>
    <row r="354" spans="2:15" x14ac:dyDescent="0.25">
      <c r="B354" t="str">
        <f t="shared" si="1"/>
        <v>ACV0.000010.01300</v>
      </c>
      <c r="C354" t="s">
        <v>19</v>
      </c>
      <c r="D354">
        <v>0.01</v>
      </c>
      <c r="E354">
        <v>0.1</v>
      </c>
      <c r="F354">
        <v>1.0000000000000001E-5</v>
      </c>
      <c r="G354" s="158" t="s">
        <v>16</v>
      </c>
      <c r="H354" s="158" t="s">
        <v>15</v>
      </c>
      <c r="I354">
        <v>300</v>
      </c>
      <c r="J354">
        <v>1000</v>
      </c>
      <c r="K354" t="s">
        <v>21</v>
      </c>
      <c r="L354">
        <f>[17]Formula!$AC$6</f>
        <v>12</v>
      </c>
      <c r="M354">
        <f>[17]Formula!$AN$6</f>
        <v>12000</v>
      </c>
      <c r="N354">
        <f>[17]Formula!$AE$6</f>
        <v>11.635</v>
      </c>
      <c r="O354">
        <f>[17]Formula!$AO$6</f>
        <v>11630</v>
      </c>
    </row>
    <row r="355" spans="2:15" x14ac:dyDescent="0.25">
      <c r="B355" t="str">
        <f t="shared" si="1"/>
        <v>ACV0.00010.01300</v>
      </c>
      <c r="C355" t="s">
        <v>19</v>
      </c>
      <c r="D355">
        <v>0.01</v>
      </c>
      <c r="E355">
        <v>0.1</v>
      </c>
      <c r="F355">
        <v>1E-4</v>
      </c>
      <c r="G355" s="158" t="s">
        <v>16</v>
      </c>
      <c r="H355" s="158" t="s">
        <v>15</v>
      </c>
      <c r="I355">
        <v>300</v>
      </c>
      <c r="J355">
        <v>1000</v>
      </c>
      <c r="K355" t="s">
        <v>21</v>
      </c>
      <c r="L355">
        <f>[17]Formula!$AC$7</f>
        <v>21.308</v>
      </c>
      <c r="M355">
        <f>[17]Formula!$AN$7</f>
        <v>11907</v>
      </c>
      <c r="N355">
        <f>[17]Formula!$AE$7</f>
        <v>25.139000000000003</v>
      </c>
      <c r="O355">
        <f>[17]Formula!$AO$7</f>
        <v>11509</v>
      </c>
    </row>
    <row r="356" spans="2:15" x14ac:dyDescent="0.25">
      <c r="B356" t="str">
        <f t="shared" si="1"/>
        <v>ACV0.0010.01300</v>
      </c>
      <c r="C356" t="s">
        <v>19</v>
      </c>
      <c r="D356">
        <v>0.01</v>
      </c>
      <c r="E356">
        <v>0.1</v>
      </c>
      <c r="F356">
        <v>1E-3</v>
      </c>
      <c r="G356" s="158" t="s">
        <v>16</v>
      </c>
      <c r="H356" s="158" t="s">
        <v>15</v>
      </c>
      <c r="I356">
        <v>300</v>
      </c>
      <c r="J356">
        <v>1000</v>
      </c>
      <c r="K356" t="s">
        <v>21</v>
      </c>
      <c r="L356">
        <f>[17]Formula!$AC$8</f>
        <v>511.75</v>
      </c>
      <c r="M356">
        <f>[17]Formula!$AN$8</f>
        <v>7972.6</v>
      </c>
      <c r="N356">
        <f>[17]Formula!$AE$8</f>
        <v>476.24</v>
      </c>
      <c r="O356">
        <f>[17]Formula!$AO$8</f>
        <v>7972.4000000000005</v>
      </c>
    </row>
    <row r="357" spans="2:15" x14ac:dyDescent="0.25">
      <c r="B357" t="str">
        <f t="shared" si="1"/>
        <v>ACV0.00000010.10.001</v>
      </c>
      <c r="C357" t="s">
        <v>19</v>
      </c>
      <c r="D357">
        <v>0.1</v>
      </c>
      <c r="E357">
        <v>1</v>
      </c>
      <c r="F357">
        <v>9.9999999999999995E-8</v>
      </c>
      <c r="G357" s="158" t="s">
        <v>16</v>
      </c>
      <c r="H357" s="158" t="s">
        <v>15</v>
      </c>
      <c r="I357">
        <v>1E-3</v>
      </c>
      <c r="J357">
        <v>0.04</v>
      </c>
      <c r="K357" t="s">
        <v>21</v>
      </c>
      <c r="L357">
        <f>[18]Formula!$AC$3</f>
        <v>47</v>
      </c>
      <c r="M357">
        <f>[18]Formula!$AD$3</f>
        <v>82</v>
      </c>
      <c r="N357">
        <f>[18]Formula!$AF$3</f>
        <v>80.62</v>
      </c>
      <c r="O357">
        <f>[18]Formula!$AF$3</f>
        <v>80.62</v>
      </c>
    </row>
    <row r="358" spans="2:15" x14ac:dyDescent="0.25">
      <c r="B358" t="str">
        <f t="shared" si="1"/>
        <v>ACV0.0000010.10.001</v>
      </c>
      <c r="C358" t="s">
        <v>19</v>
      </c>
      <c r="D358">
        <v>0.1</v>
      </c>
      <c r="E358">
        <v>1</v>
      </c>
      <c r="F358">
        <v>9.9999999999999995E-7</v>
      </c>
      <c r="G358" s="158" t="s">
        <v>16</v>
      </c>
      <c r="H358" s="158" t="s">
        <v>15</v>
      </c>
      <c r="I358">
        <v>1E-3</v>
      </c>
      <c r="J358">
        <v>0.04</v>
      </c>
      <c r="K358" t="s">
        <v>21</v>
      </c>
      <c r="L358">
        <f>[18]Formula!$AC$4</f>
        <v>47</v>
      </c>
      <c r="M358">
        <f>[18]Formula!$AD$4</f>
        <v>82</v>
      </c>
      <c r="N358">
        <f>[18]Formula!$AF$4</f>
        <v>80.617999999999995</v>
      </c>
      <c r="O358">
        <f>[18]Formula!$AF$4</f>
        <v>80.617999999999995</v>
      </c>
    </row>
    <row r="359" spans="2:15" x14ac:dyDescent="0.25">
      <c r="B359" t="str">
        <f t="shared" si="1"/>
        <v>ACV0.000010.10.001</v>
      </c>
      <c r="C359" t="s">
        <v>19</v>
      </c>
      <c r="D359">
        <v>0.1</v>
      </c>
      <c r="E359">
        <v>1</v>
      </c>
      <c r="F359">
        <v>1.0000000000000001E-5</v>
      </c>
      <c r="G359" s="158" t="s">
        <v>16</v>
      </c>
      <c r="H359" s="158" t="s">
        <v>15</v>
      </c>
      <c r="I359">
        <v>1E-3</v>
      </c>
      <c r="J359">
        <v>0.04</v>
      </c>
      <c r="K359" t="s">
        <v>21</v>
      </c>
      <c r="L359">
        <f>[18]Formula!$AC$5</f>
        <v>47</v>
      </c>
      <c r="M359">
        <f>[18]Formula!$AD$5</f>
        <v>82</v>
      </c>
      <c r="N359">
        <f>[18]Formula!$AF$5</f>
        <v>80.426000000000002</v>
      </c>
      <c r="O359">
        <f>[18]Formula!$AF$5</f>
        <v>80.426000000000002</v>
      </c>
    </row>
    <row r="360" spans="2:15" x14ac:dyDescent="0.25">
      <c r="B360" t="str">
        <f t="shared" si="1"/>
        <v>ACV0.00010.10.001</v>
      </c>
      <c r="C360" t="s">
        <v>19</v>
      </c>
      <c r="D360">
        <v>0.1</v>
      </c>
      <c r="E360">
        <v>1</v>
      </c>
      <c r="F360">
        <v>1E-4</v>
      </c>
      <c r="G360" s="158" t="s">
        <v>16</v>
      </c>
      <c r="H360" s="158" t="s">
        <v>15</v>
      </c>
      <c r="I360">
        <v>1E-3</v>
      </c>
      <c r="J360">
        <v>0.04</v>
      </c>
      <c r="K360" t="s">
        <v>21</v>
      </c>
      <c r="L360">
        <f>[18]Formula!$AC$6</f>
        <v>72.743000000000009</v>
      </c>
      <c r="M360">
        <f>[18]Formula!$AD$6</f>
        <v>66.872</v>
      </c>
      <c r="N360">
        <f>[18]Formula!$AF$6</f>
        <v>66.849000000000004</v>
      </c>
      <c r="O360">
        <f>[18]Formula!$AF$6</f>
        <v>66.849000000000004</v>
      </c>
    </row>
    <row r="361" spans="2:15" x14ac:dyDescent="0.25">
      <c r="B361" t="str">
        <f t="shared" si="1"/>
        <v>ACV0.0010.10.001</v>
      </c>
      <c r="C361" t="s">
        <v>19</v>
      </c>
      <c r="D361">
        <v>0.1</v>
      </c>
      <c r="E361">
        <v>1</v>
      </c>
      <c r="F361">
        <v>1E-3</v>
      </c>
      <c r="G361" s="158" t="s">
        <v>16</v>
      </c>
      <c r="H361" s="158" t="s">
        <v>15</v>
      </c>
      <c r="I361">
        <v>1E-3</v>
      </c>
      <c r="J361">
        <v>0.04</v>
      </c>
      <c r="K361" t="s">
        <v>21</v>
      </c>
      <c r="L361">
        <f>[18]Formula!$AC$7</f>
        <v>578.68999999999994</v>
      </c>
      <c r="M361">
        <f>[18]Formula!$AD$7</f>
        <v>12.536</v>
      </c>
      <c r="N361">
        <f>[18]Formula!$AF$7</f>
        <v>12.497999999999999</v>
      </c>
      <c r="O361">
        <f>[18]Formula!$AF$7</f>
        <v>12.497999999999999</v>
      </c>
    </row>
    <row r="362" spans="2:15" x14ac:dyDescent="0.25">
      <c r="B362" t="str">
        <f t="shared" si="1"/>
        <v>ACV0.010.10.001</v>
      </c>
      <c r="C362" t="s">
        <v>19</v>
      </c>
      <c r="D362">
        <v>0.1</v>
      </c>
      <c r="E362">
        <v>1</v>
      </c>
      <c r="F362">
        <v>0.01</v>
      </c>
      <c r="G362" s="158" t="s">
        <v>16</v>
      </c>
      <c r="H362" s="158" t="s">
        <v>15</v>
      </c>
      <c r="I362">
        <v>1E-3</v>
      </c>
      <c r="J362">
        <v>0.04</v>
      </c>
      <c r="K362" t="s">
        <v>21</v>
      </c>
      <c r="L362">
        <f>[18]Formula!$AC$8</f>
        <v>5773.7000000000007</v>
      </c>
      <c r="M362">
        <f>[18]Formula!$AD$8</f>
        <v>1.2830999999999999</v>
      </c>
      <c r="N362">
        <f>[18]Formula!$AF$8</f>
        <v>1.2674000000000001</v>
      </c>
      <c r="O362">
        <f>[18]Formula!$AF$8</f>
        <v>1.2674000000000001</v>
      </c>
    </row>
    <row r="363" spans="2:15" x14ac:dyDescent="0.25">
      <c r="B363" t="str">
        <f t="shared" si="1"/>
        <v>ACV0.00000010.10.04</v>
      </c>
      <c r="C363" t="s">
        <v>19</v>
      </c>
      <c r="D363">
        <v>0.1</v>
      </c>
      <c r="E363">
        <v>1</v>
      </c>
      <c r="F363">
        <v>9.9999999999999995E-8</v>
      </c>
      <c r="G363" s="158" t="s">
        <v>16</v>
      </c>
      <c r="H363" s="158" t="s">
        <v>15</v>
      </c>
      <c r="I363">
        <v>0.04</v>
      </c>
      <c r="J363">
        <v>1</v>
      </c>
      <c r="K363" t="s">
        <v>21</v>
      </c>
      <c r="L363">
        <f>[19]Formula!$AC$3</f>
        <v>24</v>
      </c>
      <c r="M363">
        <f>[19]Formula!$AD$3</f>
        <v>82</v>
      </c>
      <c r="N363">
        <f>[19]Formula!$AE$3</f>
        <v>23.524000000000001</v>
      </c>
      <c r="O363">
        <f>[19]Formula!$AF$3</f>
        <v>80.444999999999993</v>
      </c>
    </row>
    <row r="364" spans="2:15" x14ac:dyDescent="0.25">
      <c r="B364" t="str">
        <f t="shared" si="1"/>
        <v>ACV0.0000010.10.04</v>
      </c>
      <c r="C364" t="s">
        <v>19</v>
      </c>
      <c r="D364">
        <v>0.1</v>
      </c>
      <c r="E364">
        <v>1</v>
      </c>
      <c r="F364">
        <v>9.9999999999999995E-7</v>
      </c>
      <c r="G364" s="158" t="s">
        <v>16</v>
      </c>
      <c r="H364" s="158" t="s">
        <v>15</v>
      </c>
      <c r="I364">
        <v>0.04</v>
      </c>
      <c r="J364">
        <v>1</v>
      </c>
      <c r="K364" t="s">
        <v>21</v>
      </c>
      <c r="L364">
        <f>[19]Formula!$AC$4</f>
        <v>24</v>
      </c>
      <c r="M364">
        <f>[19]Formula!$AD$4</f>
        <v>82</v>
      </c>
      <c r="N364">
        <f>[19]Formula!$AE$4</f>
        <v>23.53</v>
      </c>
      <c r="O364">
        <f>[19]Formula!$AF$4</f>
        <v>80.441000000000003</v>
      </c>
    </row>
    <row r="365" spans="2:15" x14ac:dyDescent="0.25">
      <c r="B365" t="str">
        <f t="shared" si="1"/>
        <v>ACV0.000010.10.04</v>
      </c>
      <c r="C365" t="s">
        <v>19</v>
      </c>
      <c r="D365">
        <v>0.1</v>
      </c>
      <c r="E365">
        <v>1</v>
      </c>
      <c r="F365">
        <v>1.0000000000000001E-5</v>
      </c>
      <c r="G365" s="158" t="s">
        <v>16</v>
      </c>
      <c r="H365" s="158" t="s">
        <v>15</v>
      </c>
      <c r="I365">
        <v>0.04</v>
      </c>
      <c r="J365">
        <v>1</v>
      </c>
      <c r="K365" t="s">
        <v>21</v>
      </c>
      <c r="L365">
        <f>[19]Formula!$AC$5</f>
        <v>24</v>
      </c>
      <c r="M365">
        <f>[19]Formula!$AD$5</f>
        <v>82</v>
      </c>
      <c r="N365">
        <f>[19]Formula!$AE$5</f>
        <v>24.088000000000001</v>
      </c>
      <c r="O365">
        <f>[19]Formula!$AF$5</f>
        <v>80.040999999999997</v>
      </c>
    </row>
    <row r="366" spans="2:15" x14ac:dyDescent="0.25">
      <c r="B366" t="str">
        <f t="shared" si="1"/>
        <v>ACV0.00010.10.04</v>
      </c>
      <c r="C366" t="s">
        <v>19</v>
      </c>
      <c r="D366">
        <v>0.1</v>
      </c>
      <c r="E366">
        <v>1</v>
      </c>
      <c r="F366">
        <v>1E-4</v>
      </c>
      <c r="G366" s="158" t="s">
        <v>16</v>
      </c>
      <c r="H366" s="158" t="s">
        <v>15</v>
      </c>
      <c r="I366">
        <v>0.04</v>
      </c>
      <c r="J366">
        <v>1</v>
      </c>
      <c r="K366" t="s">
        <v>21</v>
      </c>
      <c r="L366">
        <f>[19]Formula!$AC$6</f>
        <v>59.942999999999998</v>
      </c>
      <c r="M366">
        <f>[19]Formula!$AD$6</f>
        <v>59.048999999999999</v>
      </c>
      <c r="N366">
        <f>[19]Formula!$AE$6</f>
        <v>59.9</v>
      </c>
      <c r="O366">
        <f>[19]Formula!$AF$6</f>
        <v>59.024000000000001</v>
      </c>
    </row>
    <row r="367" spans="2:15" x14ac:dyDescent="0.25">
      <c r="B367" t="str">
        <f t="shared" si="1"/>
        <v>ACV0.0010.10.04</v>
      </c>
      <c r="C367" t="s">
        <v>19</v>
      </c>
      <c r="D367">
        <v>0.1</v>
      </c>
      <c r="E367">
        <v>1</v>
      </c>
      <c r="F367">
        <v>1E-3</v>
      </c>
      <c r="G367" s="158" t="s">
        <v>16</v>
      </c>
      <c r="H367" s="158" t="s">
        <v>15</v>
      </c>
      <c r="I367">
        <v>0.04</v>
      </c>
      <c r="J367">
        <v>1</v>
      </c>
      <c r="K367" t="s">
        <v>21</v>
      </c>
      <c r="L367">
        <f>[19]Formula!$AC$7</f>
        <v>577.29999999999995</v>
      </c>
      <c r="M367">
        <f>[19]Formula!$AD$7</f>
        <v>9.3986000000000001</v>
      </c>
      <c r="N367">
        <f>[19]Formula!$AE$7</f>
        <v>577.28</v>
      </c>
      <c r="O367">
        <f>[19]Formula!$AF$7</f>
        <v>9.3602000000000007</v>
      </c>
    </row>
    <row r="368" spans="2:15" x14ac:dyDescent="0.25">
      <c r="B368" t="str">
        <f t="shared" si="1"/>
        <v>ACV0.010.10.04</v>
      </c>
      <c r="C368" t="s">
        <v>19</v>
      </c>
      <c r="D368">
        <v>0.1</v>
      </c>
      <c r="E368">
        <v>1</v>
      </c>
      <c r="F368">
        <v>0.01</v>
      </c>
      <c r="G368" s="158" t="s">
        <v>16</v>
      </c>
      <c r="H368" s="158" t="s">
        <v>15</v>
      </c>
      <c r="I368">
        <v>0.04</v>
      </c>
      <c r="J368">
        <v>1</v>
      </c>
      <c r="K368" t="s">
        <v>21</v>
      </c>
      <c r="L368">
        <f>[19]Formula!$AC$8</f>
        <v>5773.6</v>
      </c>
      <c r="M368">
        <f>[19]Formula!$AD$8</f>
        <v>0.95989999999999998</v>
      </c>
      <c r="N368">
        <f>[19]Formula!$AE$8</f>
        <v>5772.7000000000007</v>
      </c>
      <c r="O368">
        <f>[19]Formula!$AF$8</f>
        <v>0.94416</v>
      </c>
    </row>
    <row r="369" spans="2:15" x14ac:dyDescent="0.25">
      <c r="B369" t="str">
        <f t="shared" si="1"/>
        <v>ACV0.00000010.11</v>
      </c>
      <c r="C369" t="s">
        <v>19</v>
      </c>
      <c r="D369">
        <v>0.1</v>
      </c>
      <c r="E369">
        <v>1</v>
      </c>
      <c r="F369">
        <v>9.9999999999999995E-8</v>
      </c>
      <c r="G369" s="158" t="s">
        <v>16</v>
      </c>
      <c r="H369" s="158" t="s">
        <v>15</v>
      </c>
      <c r="I369">
        <v>1</v>
      </c>
      <c r="J369">
        <v>20</v>
      </c>
      <c r="K369" t="s">
        <v>21</v>
      </c>
      <c r="L369">
        <f>[20]Formula!$AC$3</f>
        <v>26</v>
      </c>
      <c r="M369">
        <f>[20]Formula!$AD$3</f>
        <v>160</v>
      </c>
      <c r="N369">
        <f>[20]Formula!$AE$3</f>
        <v>23.437999999999999</v>
      </c>
      <c r="O369">
        <f>[20]Formula!$AF$3</f>
        <v>161.34</v>
      </c>
    </row>
    <row r="370" spans="2:15" x14ac:dyDescent="0.25">
      <c r="B370" t="str">
        <f t="shared" si="1"/>
        <v>ACV0.0000010.11</v>
      </c>
      <c r="C370" t="s">
        <v>19</v>
      </c>
      <c r="D370">
        <v>0.1</v>
      </c>
      <c r="E370">
        <v>1</v>
      </c>
      <c r="F370">
        <v>9.9999999999999995E-7</v>
      </c>
      <c r="G370" s="158" t="s">
        <v>16</v>
      </c>
      <c r="H370" s="158" t="s">
        <v>15</v>
      </c>
      <c r="I370">
        <v>1</v>
      </c>
      <c r="J370">
        <v>20</v>
      </c>
      <c r="K370" t="s">
        <v>21</v>
      </c>
      <c r="L370">
        <f>[20]Formula!$AC$4</f>
        <v>26</v>
      </c>
      <c r="M370">
        <f>[20]Formula!$AD$4</f>
        <v>160</v>
      </c>
      <c r="N370">
        <f>[20]Formula!$AE$4</f>
        <v>23.442</v>
      </c>
      <c r="O370">
        <f>[20]Formula!$AF$4</f>
        <v>161.34</v>
      </c>
    </row>
    <row r="371" spans="2:15" x14ac:dyDescent="0.25">
      <c r="B371" t="str">
        <f t="shared" si="1"/>
        <v>ACV0.000010.11</v>
      </c>
      <c r="C371" t="s">
        <v>19</v>
      </c>
      <c r="D371">
        <v>0.1</v>
      </c>
      <c r="E371">
        <v>1</v>
      </c>
      <c r="F371">
        <v>1.0000000000000001E-5</v>
      </c>
      <c r="G371" s="158" t="s">
        <v>16</v>
      </c>
      <c r="H371" s="158" t="s">
        <v>15</v>
      </c>
      <c r="I371">
        <v>1</v>
      </c>
      <c r="J371">
        <v>20</v>
      </c>
      <c r="K371" t="s">
        <v>21</v>
      </c>
      <c r="L371">
        <f>[20]Formula!$AC$5</f>
        <v>26</v>
      </c>
      <c r="M371">
        <f>[20]Formula!$AD$5</f>
        <v>160</v>
      </c>
      <c r="N371">
        <f>[20]Formula!$AE$5</f>
        <v>23.893000000000001</v>
      </c>
      <c r="O371">
        <f>[20]Formula!$AF$5</f>
        <v>160.97999999999999</v>
      </c>
    </row>
    <row r="372" spans="2:15" x14ac:dyDescent="0.25">
      <c r="B372" t="str">
        <f t="shared" si="1"/>
        <v>ACV0.00010.11</v>
      </c>
      <c r="C372" t="s">
        <v>19</v>
      </c>
      <c r="D372">
        <v>0.1</v>
      </c>
      <c r="E372">
        <v>1</v>
      </c>
      <c r="F372">
        <v>1E-4</v>
      </c>
      <c r="G372" s="158" t="s">
        <v>16</v>
      </c>
      <c r="H372" s="158" t="s">
        <v>15</v>
      </c>
      <c r="I372">
        <v>1</v>
      </c>
      <c r="J372">
        <v>20</v>
      </c>
      <c r="K372" t="s">
        <v>21</v>
      </c>
      <c r="L372">
        <f>[20]Formula!$AC$6</f>
        <v>56.376999999999995</v>
      </c>
      <c r="M372">
        <f>[20]Formula!$AD$6</f>
        <v>137.35</v>
      </c>
      <c r="N372">
        <f>[20]Formula!$AE$6</f>
        <v>56.262</v>
      </c>
      <c r="O372">
        <f>[20]Formula!$AF$6</f>
        <v>137.33000000000001</v>
      </c>
    </row>
    <row r="373" spans="2:15" x14ac:dyDescent="0.25">
      <c r="B373" t="str">
        <f t="shared" si="1"/>
        <v>ACV0.0010.11</v>
      </c>
      <c r="C373" t="s">
        <v>19</v>
      </c>
      <c r="D373">
        <v>0.1</v>
      </c>
      <c r="E373">
        <v>1</v>
      </c>
      <c r="F373">
        <v>1E-3</v>
      </c>
      <c r="G373" s="158" t="s">
        <v>16</v>
      </c>
      <c r="H373" s="158" t="s">
        <v>15</v>
      </c>
      <c r="I373">
        <v>1</v>
      </c>
      <c r="J373">
        <v>20</v>
      </c>
      <c r="K373" t="s">
        <v>21</v>
      </c>
      <c r="L373">
        <f>[20]Formula!$AC$7</f>
        <v>575.70000000000005</v>
      </c>
      <c r="M373">
        <f>[20]Formula!$AD$7</f>
        <v>30.683</v>
      </c>
      <c r="N373">
        <f>[20]Formula!$AE$7</f>
        <v>575.66</v>
      </c>
      <c r="O373">
        <f>[20]Formula!$AF$7</f>
        <v>30.547999999999998</v>
      </c>
    </row>
    <row r="374" spans="2:15" x14ac:dyDescent="0.25">
      <c r="B374" t="str">
        <f t="shared" si="1"/>
        <v>ACV0.010.11</v>
      </c>
      <c r="C374" t="s">
        <v>19</v>
      </c>
      <c r="D374">
        <v>0.1</v>
      </c>
      <c r="E374">
        <v>1</v>
      </c>
      <c r="F374">
        <v>0.01</v>
      </c>
      <c r="G374" s="158" t="s">
        <v>16</v>
      </c>
      <c r="H374" s="158" t="s">
        <v>15</v>
      </c>
      <c r="I374">
        <v>1</v>
      </c>
      <c r="J374">
        <v>20</v>
      </c>
      <c r="K374" t="s">
        <v>21</v>
      </c>
      <c r="L374">
        <f>[20]Formula!$AC$8</f>
        <v>5773.4000000000005</v>
      </c>
      <c r="M374">
        <f>[20]Formula!$AD$8</f>
        <v>3.1917</v>
      </c>
      <c r="N374">
        <f>[20]Formula!$AE$8</f>
        <v>5770.6</v>
      </c>
      <c r="O374">
        <v>0.31602999999999998</v>
      </c>
    </row>
    <row r="375" spans="2:15" x14ac:dyDescent="0.25">
      <c r="B375" t="str">
        <f t="shared" si="1"/>
        <v>ACV0.00000010.120</v>
      </c>
      <c r="C375" t="s">
        <v>19</v>
      </c>
      <c r="D375">
        <v>0.1</v>
      </c>
      <c r="E375">
        <v>1</v>
      </c>
      <c r="F375">
        <v>9.9999999999999995E-8</v>
      </c>
      <c r="G375" s="158" t="s">
        <v>16</v>
      </c>
      <c r="H375" s="158" t="s">
        <v>15</v>
      </c>
      <c r="I375">
        <v>20</v>
      </c>
      <c r="J375">
        <v>50</v>
      </c>
      <c r="K375" t="s">
        <v>21</v>
      </c>
      <c r="L375">
        <f>[21]Formula!$AC$3</f>
        <v>24</v>
      </c>
      <c r="M375">
        <f>[21]Formula!$AD$3</f>
        <v>350</v>
      </c>
      <c r="N375">
        <f>[21]Formula!$AE$3</f>
        <v>23.379000000000001</v>
      </c>
      <c r="O375">
        <f>[21]Formula!$AF$3</f>
        <v>346.14</v>
      </c>
    </row>
    <row r="376" spans="2:15" x14ac:dyDescent="0.25">
      <c r="B376" t="str">
        <f t="shared" si="1"/>
        <v>ACV0.0000010.120</v>
      </c>
      <c r="C376" t="s">
        <v>19</v>
      </c>
      <c r="D376">
        <v>0.1</v>
      </c>
      <c r="E376">
        <v>1</v>
      </c>
      <c r="F376">
        <v>9.9999999999999995E-7</v>
      </c>
      <c r="G376" s="158" t="s">
        <v>16</v>
      </c>
      <c r="H376" s="158" t="s">
        <v>15</v>
      </c>
      <c r="I376">
        <v>20</v>
      </c>
      <c r="J376">
        <v>50</v>
      </c>
      <c r="K376" t="s">
        <v>21</v>
      </c>
      <c r="L376">
        <f>[21]Formula!$AC$4</f>
        <v>24</v>
      </c>
      <c r="M376">
        <f>[21]Formula!$AD$4</f>
        <v>350</v>
      </c>
      <c r="N376">
        <f>[21]Formula!$AE$4</f>
        <v>23.383000000000003</v>
      </c>
      <c r="O376">
        <f>[21]Formula!$AF$4</f>
        <v>346.14</v>
      </c>
    </row>
    <row r="377" spans="2:15" x14ac:dyDescent="0.25">
      <c r="B377" t="str">
        <f t="shared" si="1"/>
        <v>ACV0.000010.120</v>
      </c>
      <c r="C377" t="s">
        <v>19</v>
      </c>
      <c r="D377">
        <v>0.1</v>
      </c>
      <c r="E377">
        <v>1</v>
      </c>
      <c r="F377">
        <v>1.0000000000000001E-5</v>
      </c>
      <c r="G377" s="158" t="s">
        <v>16</v>
      </c>
      <c r="H377" s="158" t="s">
        <v>15</v>
      </c>
      <c r="I377">
        <v>20</v>
      </c>
      <c r="J377">
        <v>50</v>
      </c>
      <c r="K377" t="s">
        <v>21</v>
      </c>
      <c r="L377">
        <f>[21]Formula!$AC$5</f>
        <v>24</v>
      </c>
      <c r="M377">
        <f>[21]Formula!$AD$5</f>
        <v>350</v>
      </c>
      <c r="N377">
        <f>[21]Formula!$AE$5</f>
        <v>23.693000000000001</v>
      </c>
      <c r="O377">
        <f>[21]Formula!$AF$5</f>
        <v>345.87</v>
      </c>
    </row>
    <row r="378" spans="2:15" x14ac:dyDescent="0.25">
      <c r="B378" t="str">
        <f t="shared" si="1"/>
        <v>ACV0.00010.120</v>
      </c>
      <c r="C378" t="s">
        <v>19</v>
      </c>
      <c r="D378">
        <v>0.1</v>
      </c>
      <c r="E378">
        <v>1</v>
      </c>
      <c r="F378">
        <v>1E-4</v>
      </c>
      <c r="G378" s="158" t="s">
        <v>16</v>
      </c>
      <c r="H378" s="158" t="s">
        <v>15</v>
      </c>
      <c r="I378">
        <v>20</v>
      </c>
      <c r="J378">
        <v>50</v>
      </c>
      <c r="K378" t="s">
        <v>21</v>
      </c>
      <c r="L378">
        <f>[21]Formula!$AC$6</f>
        <v>49.713000000000001</v>
      </c>
      <c r="M378">
        <f>[21]Formula!$AD$6</f>
        <v>324.48</v>
      </c>
      <c r="N378">
        <f>[21]Formula!$AE$6</f>
        <v>49.370999999999995</v>
      </c>
      <c r="O378">
        <f>[21]Formula!$AF$6</f>
        <v>324.63</v>
      </c>
    </row>
    <row r="379" spans="2:15" x14ac:dyDescent="0.25">
      <c r="B379" t="str">
        <f t="shared" si="1"/>
        <v>ACV0.0010.120</v>
      </c>
      <c r="C379" t="s">
        <v>19</v>
      </c>
      <c r="D379">
        <v>0.1</v>
      </c>
      <c r="E379">
        <v>1</v>
      </c>
      <c r="F379">
        <v>1E-3</v>
      </c>
      <c r="G379" s="158" t="s">
        <v>16</v>
      </c>
      <c r="H379" s="158" t="s">
        <v>15</v>
      </c>
      <c r="I379">
        <v>20</v>
      </c>
      <c r="J379">
        <v>50</v>
      </c>
      <c r="K379" t="s">
        <v>21</v>
      </c>
      <c r="L379">
        <f>[21]Formula!$AC$7</f>
        <v>568.73</v>
      </c>
      <c r="M379">
        <f>[21]Formula!$AD$7</f>
        <v>117.17</v>
      </c>
      <c r="N379">
        <f>[21]Formula!$AE$7</f>
        <v>568.56999999999994</v>
      </c>
      <c r="O379">
        <f>[21]Formula!$AF$7</f>
        <v>116.91</v>
      </c>
    </row>
    <row r="380" spans="2:15" x14ac:dyDescent="0.25">
      <c r="B380" t="str">
        <f t="shared" si="1"/>
        <v>ACV0.010.120</v>
      </c>
      <c r="C380" t="s">
        <v>19</v>
      </c>
      <c r="D380">
        <v>0.1</v>
      </c>
      <c r="E380">
        <v>1</v>
      </c>
      <c r="F380">
        <v>0.01</v>
      </c>
      <c r="G380" s="158" t="s">
        <v>16</v>
      </c>
      <c r="H380" s="158" t="s">
        <v>15</v>
      </c>
      <c r="I380">
        <v>20</v>
      </c>
      <c r="J380">
        <v>50</v>
      </c>
      <c r="K380" t="s">
        <v>21</v>
      </c>
      <c r="L380">
        <f>[21]Formula!$AC$8</f>
        <v>5772.6</v>
      </c>
      <c r="M380">
        <f>[21]Formula!$AD$8</f>
        <v>12.94</v>
      </c>
      <c r="N380">
        <f>[21]Formula!$AE$8</f>
        <v>5762.2000000000007</v>
      </c>
      <c r="O380">
        <f>[21]Formula!$AF$8</f>
        <v>12.802</v>
      </c>
    </row>
    <row r="381" spans="2:15" x14ac:dyDescent="0.25">
      <c r="B381" t="str">
        <f t="shared" si="1"/>
        <v>ACV0.00000010.150</v>
      </c>
      <c r="C381" t="s">
        <v>19</v>
      </c>
      <c r="D381">
        <v>0.1</v>
      </c>
      <c r="E381">
        <v>1</v>
      </c>
      <c r="F381">
        <v>9.9999999999999995E-8</v>
      </c>
      <c r="G381" s="158" t="s">
        <v>16</v>
      </c>
      <c r="H381" s="158" t="s">
        <v>15</v>
      </c>
      <c r="I381">
        <v>50</v>
      </c>
      <c r="J381">
        <v>100</v>
      </c>
      <c r="K381" t="s">
        <v>21</v>
      </c>
      <c r="L381">
        <f>[22]Formula!$AC$3</f>
        <v>27</v>
      </c>
      <c r="M381">
        <f>[22]Formula!$AD$3</f>
        <v>940</v>
      </c>
      <c r="N381">
        <f>[22]Formula!$AE$3</f>
        <v>23.140999999999998</v>
      </c>
      <c r="O381">
        <f>[22]Formula!$AF$3</f>
        <v>938.86</v>
      </c>
    </row>
    <row r="382" spans="2:15" x14ac:dyDescent="0.25">
      <c r="B382" t="str">
        <f t="shared" si="1"/>
        <v>ACV0.0000010.150</v>
      </c>
      <c r="C382" t="s">
        <v>19</v>
      </c>
      <c r="D382">
        <v>0.1</v>
      </c>
      <c r="E382">
        <v>1</v>
      </c>
      <c r="F382">
        <v>9.9999999999999995E-7</v>
      </c>
      <c r="G382" s="158" t="s">
        <v>16</v>
      </c>
      <c r="H382" s="158" t="s">
        <v>15</v>
      </c>
      <c r="I382">
        <v>50</v>
      </c>
      <c r="J382">
        <v>100</v>
      </c>
      <c r="K382" t="s">
        <v>21</v>
      </c>
      <c r="L382">
        <f>[22]Formula!$AC$4</f>
        <v>27</v>
      </c>
      <c r="M382">
        <f>[22]Formula!$AD$4</f>
        <v>935.56</v>
      </c>
      <c r="N382">
        <f>[22]Formula!$AE$4</f>
        <v>23.148</v>
      </c>
      <c r="O382">
        <f>[22]Formula!$AF$4</f>
        <v>938.85</v>
      </c>
    </row>
    <row r="383" spans="2:15" x14ac:dyDescent="0.25">
      <c r="B383" t="str">
        <f t="shared" si="1"/>
        <v>ACV0.000010.150</v>
      </c>
      <c r="C383" t="s">
        <v>19</v>
      </c>
      <c r="D383">
        <v>0.1</v>
      </c>
      <c r="E383">
        <v>1</v>
      </c>
      <c r="F383">
        <v>1.0000000000000001E-5</v>
      </c>
      <c r="G383" s="158" t="s">
        <v>16</v>
      </c>
      <c r="H383" s="158" t="s">
        <v>15</v>
      </c>
      <c r="I383">
        <v>50</v>
      </c>
      <c r="J383">
        <v>100</v>
      </c>
      <c r="K383" t="s">
        <v>21</v>
      </c>
      <c r="L383">
        <f>[22]Formula!$AC$5</f>
        <v>27</v>
      </c>
      <c r="M383">
        <f>[22]Formula!$AD$5</f>
        <v>935.62</v>
      </c>
      <c r="N383">
        <f>[22]Formula!$AE$5</f>
        <v>23.298000000000002</v>
      </c>
      <c r="O383">
        <f>[22]Formula!$AF$5</f>
        <v>938.72</v>
      </c>
    </row>
    <row r="384" spans="2:15" x14ac:dyDescent="0.25">
      <c r="B384" t="str">
        <f t="shared" si="1"/>
        <v>ACV0.00010.150</v>
      </c>
      <c r="C384" t="s">
        <v>19</v>
      </c>
      <c r="D384">
        <v>0.1</v>
      </c>
      <c r="E384">
        <v>1</v>
      </c>
      <c r="F384">
        <v>1E-4</v>
      </c>
      <c r="G384" s="158" t="s">
        <v>16</v>
      </c>
      <c r="H384" s="158" t="s">
        <v>15</v>
      </c>
      <c r="I384">
        <v>50</v>
      </c>
      <c r="J384">
        <v>100</v>
      </c>
      <c r="K384" t="s">
        <v>21</v>
      </c>
      <c r="L384">
        <f>[22]Formula!$AC$6</f>
        <v>38.506</v>
      </c>
      <c r="M384">
        <f>[22]Formula!$AD$6</f>
        <v>925.39</v>
      </c>
      <c r="N384">
        <f>[22]Formula!$AE$6</f>
        <v>37.912999999999997</v>
      </c>
      <c r="O384">
        <f>[22]Formula!$AF$6</f>
        <v>925.82</v>
      </c>
    </row>
    <row r="385" spans="2:15" x14ac:dyDescent="0.25">
      <c r="B385" t="str">
        <f t="shared" si="1"/>
        <v>ACV0.0010.150</v>
      </c>
      <c r="C385" t="s">
        <v>19</v>
      </c>
      <c r="D385">
        <v>0.1</v>
      </c>
      <c r="E385">
        <v>1</v>
      </c>
      <c r="F385">
        <v>1E-3</v>
      </c>
      <c r="G385" s="158" t="s">
        <v>16</v>
      </c>
      <c r="H385" s="158" t="s">
        <v>15</v>
      </c>
      <c r="I385">
        <v>50</v>
      </c>
      <c r="J385">
        <v>100</v>
      </c>
      <c r="K385" t="s">
        <v>21</v>
      </c>
      <c r="L385">
        <f>[22]Formula!$AC$7</f>
        <v>530.37</v>
      </c>
      <c r="M385">
        <f>[22]Formula!$AD$7</f>
        <v>592.16</v>
      </c>
      <c r="N385">
        <f>[22]Formula!$AE$7</f>
        <v>529.89</v>
      </c>
      <c r="O385">
        <f>[22]Formula!$AF$7</f>
        <v>592.07000000000005</v>
      </c>
    </row>
    <row r="386" spans="2:15" x14ac:dyDescent="0.25">
      <c r="B386" t="str">
        <f t="shared" ref="B386:B449" si="2">IF(I386="",CONCATENATE(C386,F386,D386),CONCATENATE(C386,F386,D386,I386))</f>
        <v>ACV0.010.150</v>
      </c>
      <c r="C386" t="s">
        <v>19</v>
      </c>
      <c r="D386">
        <v>0.1</v>
      </c>
      <c r="E386">
        <v>1</v>
      </c>
      <c r="F386">
        <v>0.01</v>
      </c>
      <c r="G386" s="158" t="s">
        <v>16</v>
      </c>
      <c r="H386" s="158" t="s">
        <v>15</v>
      </c>
      <c r="I386">
        <v>50</v>
      </c>
      <c r="J386">
        <v>100</v>
      </c>
      <c r="K386" t="s">
        <v>21</v>
      </c>
      <c r="L386">
        <f>[22]Formula!$AC$8</f>
        <v>5766.2000000000007</v>
      </c>
      <c r="M386">
        <f>[22]Formula!$AD$8</f>
        <v>87.391999999999996</v>
      </c>
      <c r="N386">
        <f>[22]Formula!$AE$8</f>
        <v>5715.5</v>
      </c>
      <c r="O386">
        <f>[22]Formula!$AF$8</f>
        <v>87.123000000000005</v>
      </c>
    </row>
    <row r="387" spans="2:15" x14ac:dyDescent="0.25">
      <c r="B387" t="str">
        <f t="shared" si="2"/>
        <v>ACV0.00000010.1100</v>
      </c>
      <c r="C387" t="s">
        <v>19</v>
      </c>
      <c r="D387">
        <v>0.1</v>
      </c>
      <c r="E387">
        <v>1</v>
      </c>
      <c r="F387">
        <v>9.9999999999999995E-8</v>
      </c>
      <c r="G387" s="158" t="s">
        <v>16</v>
      </c>
      <c r="H387" s="158" t="s">
        <v>15</v>
      </c>
      <c r="I387">
        <v>100</v>
      </c>
      <c r="J387">
        <v>300</v>
      </c>
      <c r="K387" t="s">
        <v>21</v>
      </c>
      <c r="L387">
        <f>[23]Formula!$AC$3</f>
        <v>120</v>
      </c>
      <c r="M387">
        <f>[23]Formula!$AD$3</f>
        <v>3500</v>
      </c>
      <c r="N387">
        <f>[23]Formula!$AE$3</f>
        <v>116.46</v>
      </c>
      <c r="O387">
        <f>[23]Formula!$AF$3</f>
        <v>3463.3</v>
      </c>
    </row>
    <row r="388" spans="2:15" x14ac:dyDescent="0.25">
      <c r="B388" t="str">
        <f t="shared" si="2"/>
        <v>ACV0.0000010.1100</v>
      </c>
      <c r="C388" t="s">
        <v>19</v>
      </c>
      <c r="D388">
        <v>0.1</v>
      </c>
      <c r="E388">
        <v>1</v>
      </c>
      <c r="F388">
        <v>9.9999999999999995E-7</v>
      </c>
      <c r="G388" s="158" t="s">
        <v>16</v>
      </c>
      <c r="H388" s="158" t="s">
        <v>15</v>
      </c>
      <c r="I388">
        <v>100</v>
      </c>
      <c r="J388">
        <v>300</v>
      </c>
      <c r="K388" t="s">
        <v>21</v>
      </c>
      <c r="L388">
        <f>[23]Formula!$AC$4</f>
        <v>120</v>
      </c>
      <c r="M388">
        <f>[23]Formula!$AD$4</f>
        <v>3500</v>
      </c>
      <c r="N388">
        <f>[23]Formula!$AE$4</f>
        <v>116.47</v>
      </c>
      <c r="O388">
        <f>[23]Formula!$AF$4</f>
        <v>3463.3</v>
      </c>
    </row>
    <row r="389" spans="2:15" x14ac:dyDescent="0.25">
      <c r="B389" t="str">
        <f t="shared" si="2"/>
        <v>ACV0.000010.1100</v>
      </c>
      <c r="C389" t="s">
        <v>19</v>
      </c>
      <c r="D389">
        <v>0.1</v>
      </c>
      <c r="E389">
        <v>1</v>
      </c>
      <c r="F389">
        <v>1.0000000000000001E-5</v>
      </c>
      <c r="G389" s="158" t="s">
        <v>16</v>
      </c>
      <c r="H389" s="158" t="s">
        <v>15</v>
      </c>
      <c r="I389">
        <v>100</v>
      </c>
      <c r="J389">
        <v>300</v>
      </c>
      <c r="K389" t="s">
        <v>21</v>
      </c>
      <c r="L389">
        <f>[23]Formula!$AC$5</f>
        <v>120</v>
      </c>
      <c r="M389">
        <f>[23]Formula!$AD$5</f>
        <v>3500</v>
      </c>
      <c r="N389">
        <f>[23]Formula!$AE$5</f>
        <v>116.55000000000001</v>
      </c>
      <c r="O389">
        <f>[23]Formula!$AF$5</f>
        <v>3463.2</v>
      </c>
    </row>
    <row r="390" spans="2:15" x14ac:dyDescent="0.25">
      <c r="B390" t="str">
        <f t="shared" si="2"/>
        <v>ACV0.00010.1100</v>
      </c>
      <c r="C390" t="s">
        <v>19</v>
      </c>
      <c r="D390">
        <v>0.1</v>
      </c>
      <c r="E390">
        <v>1</v>
      </c>
      <c r="F390">
        <v>1E-4</v>
      </c>
      <c r="G390" s="158" t="s">
        <v>16</v>
      </c>
      <c r="H390" s="158" t="s">
        <v>15</v>
      </c>
      <c r="I390">
        <v>100</v>
      </c>
      <c r="J390">
        <v>300</v>
      </c>
      <c r="K390" t="s">
        <v>21</v>
      </c>
      <c r="L390">
        <f>[23]Formula!$AC$6</f>
        <v>120</v>
      </c>
      <c r="M390">
        <f>[23]Formula!$AD$6</f>
        <v>3500</v>
      </c>
      <c r="N390">
        <f>[23]Formula!$AE$6</f>
        <v>120.41000000000001</v>
      </c>
      <c r="O390">
        <f>[23]Formula!$AF$6</f>
        <v>3459.8</v>
      </c>
    </row>
    <row r="391" spans="2:15" x14ac:dyDescent="0.25">
      <c r="B391" t="str">
        <f t="shared" si="2"/>
        <v>ACV0.0010.1100</v>
      </c>
      <c r="C391" t="s">
        <v>19</v>
      </c>
      <c r="D391">
        <v>0.1</v>
      </c>
      <c r="E391">
        <v>1</v>
      </c>
      <c r="F391">
        <v>1E-3</v>
      </c>
      <c r="G391" s="158" t="s">
        <v>16</v>
      </c>
      <c r="H391" s="158" t="s">
        <v>15</v>
      </c>
      <c r="I391">
        <v>100</v>
      </c>
      <c r="J391">
        <v>300</v>
      </c>
      <c r="K391" t="s">
        <v>21</v>
      </c>
      <c r="L391">
        <f>[23]Formula!$AC$7</f>
        <v>420.55</v>
      </c>
      <c r="M391">
        <f>[23]Formula!$AD$7</f>
        <v>3205.9</v>
      </c>
      <c r="N391">
        <f>[23]Formula!$AE$7</f>
        <v>419.31</v>
      </c>
      <c r="O391">
        <f>[23]Formula!$AF$7</f>
        <v>3206.7</v>
      </c>
    </row>
    <row r="392" spans="2:15" x14ac:dyDescent="0.25">
      <c r="B392" t="str">
        <f t="shared" si="2"/>
        <v>ACV0.010.1100</v>
      </c>
      <c r="C392" t="s">
        <v>19</v>
      </c>
      <c r="D392">
        <v>0.1</v>
      </c>
      <c r="E392">
        <v>1</v>
      </c>
      <c r="F392">
        <v>0.01</v>
      </c>
      <c r="G392" s="158" t="s">
        <v>16</v>
      </c>
      <c r="H392" s="158" t="s">
        <v>15</v>
      </c>
      <c r="I392">
        <v>100</v>
      </c>
      <c r="J392">
        <v>300</v>
      </c>
      <c r="K392" t="s">
        <v>21</v>
      </c>
      <c r="L392">
        <f>[23]Formula!$AC$8</f>
        <v>5681.4000000000005</v>
      </c>
      <c r="M392">
        <f>[23]Formula!$AD$8</f>
        <v>1112.8</v>
      </c>
      <c r="N392">
        <f>[23]Formula!$AE$8</f>
        <v>5471.4000000000005</v>
      </c>
      <c r="O392">
        <f>[23]Formula!$AF$8</f>
        <v>1112.4000000000001</v>
      </c>
    </row>
    <row r="393" spans="2:15" x14ac:dyDescent="0.25">
      <c r="B393" t="str">
        <f t="shared" si="2"/>
        <v>ACV0.0000010.1300</v>
      </c>
      <c r="C393" t="s">
        <v>19</v>
      </c>
      <c r="D393">
        <v>0.1</v>
      </c>
      <c r="E393">
        <v>1</v>
      </c>
      <c r="F393">
        <v>9.9999999999999995E-7</v>
      </c>
      <c r="G393" s="158" t="s">
        <v>16</v>
      </c>
      <c r="H393" s="158" t="s">
        <v>15</v>
      </c>
      <c r="I393">
        <v>300</v>
      </c>
      <c r="J393">
        <v>1000</v>
      </c>
      <c r="K393" t="s">
        <v>21</v>
      </c>
      <c r="L393">
        <f>[24]Formula!$AC$3</f>
        <v>120</v>
      </c>
      <c r="M393">
        <f>[24]Formula!$AD$3</f>
        <v>12000</v>
      </c>
      <c r="N393">
        <f>[24]Formula!$AE$3</f>
        <v>110.73</v>
      </c>
      <c r="O393">
        <f>[24]Formula!$AF$3</f>
        <v>11675</v>
      </c>
    </row>
    <row r="394" spans="2:15" x14ac:dyDescent="0.25">
      <c r="B394" t="str">
        <f t="shared" si="2"/>
        <v>ACV0.0000010.1300</v>
      </c>
      <c r="C394" t="s">
        <v>19</v>
      </c>
      <c r="D394">
        <v>0.1</v>
      </c>
      <c r="E394">
        <v>1</v>
      </c>
      <c r="F394">
        <v>9.9999999999999995E-7</v>
      </c>
      <c r="G394" s="158" t="s">
        <v>16</v>
      </c>
      <c r="H394" s="158" t="s">
        <v>15</v>
      </c>
      <c r="I394">
        <v>300</v>
      </c>
      <c r="J394">
        <v>1000</v>
      </c>
      <c r="K394" t="s">
        <v>21</v>
      </c>
      <c r="L394">
        <f>[24]Formula!$AC$4</f>
        <v>120</v>
      </c>
      <c r="M394">
        <f>[24]Formula!$AD$4</f>
        <v>12000</v>
      </c>
      <c r="N394">
        <f>[24]Formula!$AE$4</f>
        <v>110.73</v>
      </c>
      <c r="O394">
        <f>[24]Formula!$AF$4</f>
        <v>11675</v>
      </c>
    </row>
    <row r="395" spans="2:15" x14ac:dyDescent="0.25">
      <c r="B395" t="str">
        <f t="shared" si="2"/>
        <v>ACV0.000010.1300</v>
      </c>
      <c r="C395" t="s">
        <v>19</v>
      </c>
      <c r="D395">
        <v>0.1</v>
      </c>
      <c r="E395">
        <v>1</v>
      </c>
      <c r="F395">
        <v>1.0000000000000001E-5</v>
      </c>
      <c r="G395" s="158" t="s">
        <v>16</v>
      </c>
      <c r="H395" s="158" t="s">
        <v>15</v>
      </c>
      <c r="I395">
        <v>300</v>
      </c>
      <c r="J395">
        <v>1000</v>
      </c>
      <c r="K395" t="s">
        <v>21</v>
      </c>
      <c r="L395">
        <f>[24]Formula!$AC$5</f>
        <v>120</v>
      </c>
      <c r="M395">
        <f>[24]Formula!$AD$5</f>
        <v>12000</v>
      </c>
      <c r="N395">
        <f>[24]Formula!$AE$5</f>
        <v>110.73</v>
      </c>
      <c r="O395">
        <f>[24]Formula!$AF$5</f>
        <v>11675</v>
      </c>
    </row>
    <row r="396" spans="2:15" x14ac:dyDescent="0.25">
      <c r="B396" t="str">
        <f t="shared" si="2"/>
        <v>ACV0.00010.1300</v>
      </c>
      <c r="C396" t="s">
        <v>19</v>
      </c>
      <c r="D396">
        <v>0.1</v>
      </c>
      <c r="E396">
        <v>1</v>
      </c>
      <c r="F396">
        <v>1E-4</v>
      </c>
      <c r="G396" s="158" t="s">
        <v>16</v>
      </c>
      <c r="H396" s="158" t="s">
        <v>15</v>
      </c>
      <c r="I396">
        <v>300</v>
      </c>
      <c r="J396">
        <v>1000</v>
      </c>
      <c r="K396" t="s">
        <v>21</v>
      </c>
      <c r="L396">
        <f>[24]Formula!$AC$6</f>
        <v>120</v>
      </c>
      <c r="M396">
        <f>[24]Formula!$AD$6</f>
        <v>12000</v>
      </c>
      <c r="N396">
        <f>[24]Formula!$AE$6</f>
        <v>111.87</v>
      </c>
      <c r="O396">
        <f>[24]Formula!$AF$6</f>
        <v>11674</v>
      </c>
    </row>
    <row r="397" spans="2:15" x14ac:dyDescent="0.25">
      <c r="B397" t="str">
        <f t="shared" si="2"/>
        <v>ACV0.0010.1300</v>
      </c>
      <c r="C397" t="s">
        <v>19</v>
      </c>
      <c r="D397">
        <v>0.1</v>
      </c>
      <c r="E397">
        <v>1</v>
      </c>
      <c r="F397">
        <v>1E-3</v>
      </c>
      <c r="G397" s="158" t="s">
        <v>16</v>
      </c>
      <c r="H397" s="158" t="s">
        <v>15</v>
      </c>
      <c r="I397">
        <v>300</v>
      </c>
      <c r="J397">
        <v>1000</v>
      </c>
      <c r="K397" t="s">
        <v>21</v>
      </c>
      <c r="L397">
        <f>[24]Formula!$AC$7</f>
        <v>212.67</v>
      </c>
      <c r="M397">
        <f>[24]Formula!$AD$7</f>
        <v>11907</v>
      </c>
      <c r="N397">
        <f>[24]Formula!$AE$7</f>
        <v>246.94</v>
      </c>
      <c r="O397">
        <f>[24]Formula!$AF$7</f>
        <v>11553</v>
      </c>
    </row>
    <row r="398" spans="2:15" x14ac:dyDescent="0.25">
      <c r="B398" t="str">
        <f t="shared" si="2"/>
        <v>ACV0.010.1300</v>
      </c>
      <c r="C398" t="s">
        <v>19</v>
      </c>
      <c r="D398">
        <v>0.1</v>
      </c>
      <c r="E398">
        <v>1</v>
      </c>
      <c r="F398">
        <v>0.01</v>
      </c>
      <c r="G398" s="158" t="s">
        <v>16</v>
      </c>
      <c r="H398" s="158" t="s">
        <v>15</v>
      </c>
      <c r="I398">
        <v>300</v>
      </c>
      <c r="J398">
        <v>1000</v>
      </c>
      <c r="K398" t="s">
        <v>21</v>
      </c>
      <c r="L398">
        <f>[24]Formula!$AC$8</f>
        <v>5113.2000000000007</v>
      </c>
      <c r="M398">
        <f>[24]Formula!$AD$8</f>
        <v>8011.6</v>
      </c>
      <c r="N398">
        <f>[24]Formula!$AE$8</f>
        <v>4758</v>
      </c>
      <c r="O398">
        <f>[24]Formula!$AF$8</f>
        <v>8011.9</v>
      </c>
    </row>
    <row r="399" spans="2:15" x14ac:dyDescent="0.25">
      <c r="B399" t="str">
        <f t="shared" si="2"/>
        <v>ACV0.00000110.001</v>
      </c>
      <c r="C399" t="s">
        <v>19</v>
      </c>
      <c r="D399">
        <v>1</v>
      </c>
      <c r="E399">
        <v>10</v>
      </c>
      <c r="F399">
        <v>9.9999999999999995E-7</v>
      </c>
      <c r="G399" s="158" t="s">
        <v>16</v>
      </c>
      <c r="H399" s="158" t="s">
        <v>14</v>
      </c>
      <c r="I399">
        <v>1E-3</v>
      </c>
      <c r="J399">
        <v>0.04</v>
      </c>
      <c r="K399" t="s">
        <v>21</v>
      </c>
      <c r="L399">
        <f>[25]Formula!$AC$3</f>
        <v>0.46</v>
      </c>
      <c r="M399">
        <f>[25]Formula!$AD$3</f>
        <v>9.1999999999999998E-2</v>
      </c>
      <c r="N399">
        <f>[25]Formula!$AE$3</f>
        <v>0.45052999999999999</v>
      </c>
      <c r="O399">
        <f>[25]Formula!$AF$3</f>
        <v>9.2199000000000003E-2</v>
      </c>
    </row>
    <row r="400" spans="2:15" x14ac:dyDescent="0.25">
      <c r="B400" t="str">
        <f t="shared" si="2"/>
        <v>ACV0.0000110.001</v>
      </c>
      <c r="C400" t="s">
        <v>19</v>
      </c>
      <c r="D400">
        <v>1</v>
      </c>
      <c r="E400">
        <v>10</v>
      </c>
      <c r="F400">
        <v>1.0000000000000001E-5</v>
      </c>
      <c r="G400" s="158" t="s">
        <v>16</v>
      </c>
      <c r="H400" s="158" t="s">
        <v>14</v>
      </c>
      <c r="I400">
        <v>1E-3</v>
      </c>
      <c r="J400">
        <v>0.04</v>
      </c>
      <c r="K400" t="s">
        <v>21</v>
      </c>
      <c r="L400">
        <f>[25]Formula!$AC$4</f>
        <v>0.46</v>
      </c>
      <c r="M400">
        <f>[25]Formula!$AD$4</f>
        <v>9.1967999999999994E-2</v>
      </c>
      <c r="N400">
        <f>[25]Formula!$AE$4</f>
        <v>0.45057000000000003</v>
      </c>
      <c r="O400">
        <f>[25]Formula!$AF$4</f>
        <v>9.2197000000000001E-2</v>
      </c>
    </row>
    <row r="401" spans="2:15" x14ac:dyDescent="0.25">
      <c r="B401" t="str">
        <f t="shared" si="2"/>
        <v>ACV0.000110.001</v>
      </c>
      <c r="C401" t="s">
        <v>19</v>
      </c>
      <c r="D401">
        <v>1</v>
      </c>
      <c r="E401">
        <v>10</v>
      </c>
      <c r="F401">
        <v>1E-4</v>
      </c>
      <c r="G401" s="158" t="s">
        <v>16</v>
      </c>
      <c r="H401" s="158" t="s">
        <v>14</v>
      </c>
      <c r="I401">
        <v>1E-3</v>
      </c>
      <c r="J401">
        <v>0.04</v>
      </c>
      <c r="K401" t="s">
        <v>21</v>
      </c>
      <c r="L401">
        <f>[25]Formula!$AC$5</f>
        <v>0.46</v>
      </c>
      <c r="M401">
        <f>[25]Formula!$AD$5</f>
        <v>9.2019000000000004E-2</v>
      </c>
      <c r="N401">
        <f>[25]Formula!$AE$5</f>
        <v>0.45380000000000004</v>
      </c>
      <c r="O401">
        <f>[25]Formula!$AF$5</f>
        <v>9.1994000000000006E-2</v>
      </c>
    </row>
    <row r="402" spans="2:15" x14ac:dyDescent="0.25">
      <c r="B402" t="str">
        <f t="shared" si="2"/>
        <v>ACV0.00110.001</v>
      </c>
      <c r="C402" t="s">
        <v>19</v>
      </c>
      <c r="D402">
        <v>1</v>
      </c>
      <c r="E402">
        <v>10</v>
      </c>
      <c r="F402">
        <v>1E-3</v>
      </c>
      <c r="G402" s="158" t="s">
        <v>16</v>
      </c>
      <c r="H402" s="158" t="s">
        <v>14</v>
      </c>
      <c r="I402">
        <v>1E-3</v>
      </c>
      <c r="J402">
        <v>0.04</v>
      </c>
      <c r="K402" t="s">
        <v>21</v>
      </c>
      <c r="L402">
        <f>[25]Formula!$AC$6</f>
        <v>0.71618999999999999</v>
      </c>
      <c r="M402">
        <f>[25]Formula!$AD$6</f>
        <v>7.7546000000000004E-2</v>
      </c>
      <c r="N402">
        <f>[25]Formula!$AE$6</f>
        <v>0.7149899999999999</v>
      </c>
      <c r="O402">
        <f>[25]Formula!$AF$6</f>
        <v>7.7401999999999999E-2</v>
      </c>
    </row>
    <row r="403" spans="2:15" x14ac:dyDescent="0.25">
      <c r="B403" t="str">
        <f t="shared" si="2"/>
        <v>ACV0.0110.001</v>
      </c>
      <c r="C403" t="s">
        <v>19</v>
      </c>
      <c r="D403">
        <v>1</v>
      </c>
      <c r="E403">
        <v>10</v>
      </c>
      <c r="F403">
        <v>0.01</v>
      </c>
      <c r="G403" s="158" t="s">
        <v>16</v>
      </c>
      <c r="H403" s="158" t="s">
        <v>14</v>
      </c>
      <c r="I403">
        <v>1E-3</v>
      </c>
      <c r="J403">
        <v>0.04</v>
      </c>
      <c r="K403" t="s">
        <v>21</v>
      </c>
      <c r="L403">
        <f>[25]Formula!$AC$7</f>
        <v>5.7844999999999995</v>
      </c>
      <c r="M403">
        <f>[25]Formula!$AD$7</f>
        <v>1.5263000000000001E-2</v>
      </c>
      <c r="N403">
        <f>[25]Formula!$AE$7</f>
        <v>5.7839999999999998</v>
      </c>
      <c r="O403">
        <f>[25]Formula!$AF$7</f>
        <v>1.5049999999999999E-2</v>
      </c>
    </row>
    <row r="404" spans="2:15" x14ac:dyDescent="0.25">
      <c r="B404" t="str">
        <f t="shared" si="2"/>
        <v>ACV0.110.001</v>
      </c>
      <c r="C404" t="s">
        <v>19</v>
      </c>
      <c r="D404">
        <v>1</v>
      </c>
      <c r="E404">
        <v>10</v>
      </c>
      <c r="F404">
        <v>0.1</v>
      </c>
      <c r="G404" s="158" t="s">
        <v>16</v>
      </c>
      <c r="H404" s="158" t="s">
        <v>14</v>
      </c>
      <c r="I404">
        <v>1E-3</v>
      </c>
      <c r="J404">
        <v>0.04</v>
      </c>
      <c r="K404" t="s">
        <v>21</v>
      </c>
      <c r="L404">
        <f>[25]Formula!$AC$8</f>
        <v>57.736999999999995</v>
      </c>
      <c r="M404">
        <f>[25]Formula!$AD$8</f>
        <v>1.6174E-3</v>
      </c>
      <c r="N404">
        <f>[25]Formula!$AE$8</f>
        <v>57.722999999999999</v>
      </c>
      <c r="O404">
        <f>[25]Formula!$AF$8</f>
        <v>1.529E-3</v>
      </c>
    </row>
    <row r="405" spans="2:15" x14ac:dyDescent="0.25">
      <c r="B405" t="str">
        <f t="shared" si="2"/>
        <v>ACV0.00000110.04</v>
      </c>
      <c r="C405" t="s">
        <v>19</v>
      </c>
      <c r="D405">
        <v>1</v>
      </c>
      <c r="E405">
        <v>10</v>
      </c>
      <c r="F405">
        <v>9.9999999999999995E-7</v>
      </c>
      <c r="G405" s="158" t="s">
        <v>16</v>
      </c>
      <c r="H405" s="158" t="s">
        <v>14</v>
      </c>
      <c r="I405">
        <v>0.04</v>
      </c>
      <c r="J405">
        <v>1</v>
      </c>
      <c r="K405" t="s">
        <v>21</v>
      </c>
      <c r="L405">
        <f>[26]Formula!$AC$3</f>
        <v>0.25</v>
      </c>
      <c r="M405">
        <f>[26]Formula!$AD$3</f>
        <v>8.4000000000000005E-2</v>
      </c>
      <c r="N405">
        <f>[26]Formula!$AE$3</f>
        <v>0.22625000000000001</v>
      </c>
      <c r="O405">
        <f>[26]Formula!$AF$3</f>
        <v>8.5544999999999996E-2</v>
      </c>
    </row>
    <row r="406" spans="2:15" x14ac:dyDescent="0.25">
      <c r="B406" t="str">
        <f t="shared" si="2"/>
        <v>ACV0.0000110.04</v>
      </c>
      <c r="C406" t="s">
        <v>19</v>
      </c>
      <c r="D406">
        <v>1</v>
      </c>
      <c r="E406">
        <v>10</v>
      </c>
      <c r="F406">
        <v>1.0000000000000001E-5</v>
      </c>
      <c r="G406" s="158" t="s">
        <v>16</v>
      </c>
      <c r="H406" s="158" t="s">
        <v>14</v>
      </c>
      <c r="I406">
        <v>0.04</v>
      </c>
      <c r="J406">
        <v>1</v>
      </c>
      <c r="K406" t="s">
        <v>21</v>
      </c>
      <c r="L406">
        <f>[26]Formula!$AC$4</f>
        <v>0.25</v>
      </c>
      <c r="M406">
        <f>[26]Formula!$AD$4</f>
        <v>8.4437999999999999E-2</v>
      </c>
      <c r="N406">
        <f>[26]Formula!$AE$4</f>
        <v>0.22632000000000002</v>
      </c>
      <c r="O406">
        <f>[26]Formula!$AF$4</f>
        <v>8.5540000000000005E-2</v>
      </c>
    </row>
    <row r="407" spans="2:15" x14ac:dyDescent="0.25">
      <c r="B407" t="str">
        <f t="shared" si="2"/>
        <v>ACV0.000110.04</v>
      </c>
      <c r="C407" t="s">
        <v>19</v>
      </c>
      <c r="D407">
        <v>1</v>
      </c>
      <c r="E407">
        <v>10</v>
      </c>
      <c r="F407">
        <v>1E-4</v>
      </c>
      <c r="G407" s="158" t="s">
        <v>16</v>
      </c>
      <c r="H407" s="158" t="s">
        <v>14</v>
      </c>
      <c r="I407">
        <v>0.04</v>
      </c>
      <c r="J407">
        <v>1</v>
      </c>
      <c r="K407" t="s">
        <v>21</v>
      </c>
      <c r="L407">
        <f>[26]Formula!$AC$5</f>
        <v>0.25</v>
      </c>
      <c r="M407">
        <f>[26]Formula!$AD$5</f>
        <v>8.4682999999999994E-2</v>
      </c>
      <c r="N407">
        <f>[26]Formula!$AE$5</f>
        <v>0.23198000000000002</v>
      </c>
      <c r="O407">
        <f>[26]Formula!$AF$5</f>
        <v>8.5126999999999994E-2</v>
      </c>
    </row>
    <row r="408" spans="2:15" x14ac:dyDescent="0.25">
      <c r="B408" t="str">
        <f t="shared" si="2"/>
        <v>ACV0.00110.04</v>
      </c>
      <c r="C408" t="s">
        <v>19</v>
      </c>
      <c r="D408">
        <v>1</v>
      </c>
      <c r="E408">
        <v>10</v>
      </c>
      <c r="F408">
        <v>1E-3</v>
      </c>
      <c r="G408" s="158" t="s">
        <v>16</v>
      </c>
      <c r="H408" s="158" t="s">
        <v>14</v>
      </c>
      <c r="I408">
        <v>0.04</v>
      </c>
      <c r="J408">
        <v>1</v>
      </c>
      <c r="K408" t="s">
        <v>21</v>
      </c>
      <c r="L408">
        <f>[26]Formula!$AC$6</f>
        <v>0.59427999999999992</v>
      </c>
      <c r="M408">
        <f>[26]Formula!$AD$6</f>
        <v>6.3506000000000007E-2</v>
      </c>
      <c r="N408">
        <f>[26]Formula!$AE$6</f>
        <v>0.59283999999999992</v>
      </c>
      <c r="O408">
        <f>[26]Formula!$AF$6</f>
        <v>6.3329999999999997E-2</v>
      </c>
    </row>
    <row r="409" spans="2:15" x14ac:dyDescent="0.25">
      <c r="B409" t="str">
        <f t="shared" si="2"/>
        <v>ACV0.0110.04</v>
      </c>
      <c r="C409" t="s">
        <v>19</v>
      </c>
      <c r="D409">
        <v>1</v>
      </c>
      <c r="E409">
        <v>10</v>
      </c>
      <c r="F409">
        <v>0.01</v>
      </c>
      <c r="G409" s="158" t="s">
        <v>16</v>
      </c>
      <c r="H409" s="158" t="s">
        <v>14</v>
      </c>
      <c r="I409">
        <v>0.04</v>
      </c>
      <c r="J409">
        <v>1</v>
      </c>
      <c r="K409" t="s">
        <v>21</v>
      </c>
      <c r="L409">
        <f>[26]Formula!$AC$7</f>
        <v>5.7722999999999995</v>
      </c>
      <c r="M409">
        <f>[26]Formula!$AD$7</f>
        <v>1.0442999999999999E-2</v>
      </c>
      <c r="N409">
        <f>[26]Formula!$AE$7</f>
        <v>5.7717000000000001</v>
      </c>
      <c r="O409">
        <f>[26]Formula!$AF$7</f>
        <v>1.0227E-2</v>
      </c>
    </row>
    <row r="410" spans="2:15" x14ac:dyDescent="0.25">
      <c r="B410" t="str">
        <f t="shared" si="2"/>
        <v>ACV0.110.04</v>
      </c>
      <c r="C410" t="s">
        <v>19</v>
      </c>
      <c r="D410">
        <v>1</v>
      </c>
      <c r="E410">
        <v>10</v>
      </c>
      <c r="F410">
        <v>0.1</v>
      </c>
      <c r="G410" s="158" t="s">
        <v>16</v>
      </c>
      <c r="H410" s="158" t="s">
        <v>14</v>
      </c>
      <c r="I410">
        <v>0.04</v>
      </c>
      <c r="J410">
        <v>1</v>
      </c>
      <c r="K410" t="s">
        <v>21</v>
      </c>
      <c r="L410">
        <f>[26]Formula!$AC$8</f>
        <v>57.735999999999997</v>
      </c>
      <c r="M410">
        <f>[26]Formula!$AD$8</f>
        <v>1.1207000000000001E-3</v>
      </c>
      <c r="N410">
        <f>[26]Formula!$AE$8</f>
        <v>57.725999999999999</v>
      </c>
      <c r="O410">
        <f>[26]Formula!$AF$8</f>
        <v>1.0323000000000001E-3</v>
      </c>
    </row>
    <row r="411" spans="2:15" x14ac:dyDescent="0.25">
      <c r="B411" t="str">
        <f t="shared" si="2"/>
        <v>ACV0.00000111</v>
      </c>
      <c r="C411" t="s">
        <v>19</v>
      </c>
      <c r="D411">
        <v>1</v>
      </c>
      <c r="E411">
        <v>10</v>
      </c>
      <c r="F411">
        <v>9.9999999999999995E-7</v>
      </c>
      <c r="G411" s="158" t="s">
        <v>16</v>
      </c>
      <c r="H411" s="158" t="s">
        <v>14</v>
      </c>
      <c r="I411">
        <v>1</v>
      </c>
      <c r="J411">
        <v>20</v>
      </c>
      <c r="K411" t="s">
        <v>21</v>
      </c>
      <c r="L411">
        <f>[27]Formula!$AC$3</f>
        <v>0.28000000000000003</v>
      </c>
      <c r="M411">
        <f>[27]Formula!$AD$3</f>
        <v>0.16</v>
      </c>
      <c r="N411">
        <f>[27]Formula!$AE$3</f>
        <v>0.22835</v>
      </c>
      <c r="O411">
        <f>[27]Formula!$AF$3</f>
        <v>0.16434000000000001</v>
      </c>
    </row>
    <row r="412" spans="2:15" x14ac:dyDescent="0.25">
      <c r="B412" t="str">
        <f t="shared" si="2"/>
        <v>ACV0.0000111</v>
      </c>
      <c r="C412" t="s">
        <v>19</v>
      </c>
      <c r="D412">
        <v>1</v>
      </c>
      <c r="E412">
        <v>10</v>
      </c>
      <c r="F412">
        <v>1.0000000000000001E-5</v>
      </c>
      <c r="G412" s="158" t="s">
        <v>16</v>
      </c>
      <c r="H412" s="158" t="s">
        <v>14</v>
      </c>
      <c r="I412">
        <v>1</v>
      </c>
      <c r="J412">
        <v>20</v>
      </c>
      <c r="K412" t="s">
        <v>21</v>
      </c>
      <c r="L412">
        <f>[27]Formula!$AC$4</f>
        <v>0.28000000000000003</v>
      </c>
      <c r="M412">
        <f>[27]Formula!$AD$4</f>
        <v>0.16134000000000001</v>
      </c>
      <c r="N412">
        <f>[27]Formula!$AE$4</f>
        <v>0.22837000000000002</v>
      </c>
      <c r="O412">
        <f>[27]Formula!$AF$4</f>
        <v>0.16434000000000001</v>
      </c>
    </row>
    <row r="413" spans="2:15" x14ac:dyDescent="0.25">
      <c r="B413" t="str">
        <f t="shared" si="2"/>
        <v>ACV0.000111</v>
      </c>
      <c r="C413" t="s">
        <v>19</v>
      </c>
      <c r="D413">
        <v>1</v>
      </c>
      <c r="E413">
        <v>10</v>
      </c>
      <c r="F413">
        <v>1E-4</v>
      </c>
      <c r="G413" s="158" t="s">
        <v>16</v>
      </c>
      <c r="H413" s="158" t="s">
        <v>14</v>
      </c>
      <c r="I413">
        <v>1</v>
      </c>
      <c r="J413">
        <v>20</v>
      </c>
      <c r="K413" t="s">
        <v>21</v>
      </c>
      <c r="L413">
        <f>[27]Formula!$AC$5</f>
        <v>0.28000000000000003</v>
      </c>
      <c r="M413">
        <f>[27]Formula!$AD$5</f>
        <v>0.16156000000000001</v>
      </c>
      <c r="N413">
        <f>[27]Formula!$AE$5</f>
        <v>0.23295000000000002</v>
      </c>
      <c r="O413">
        <f>[27]Formula!$AF$5</f>
        <v>0.16397</v>
      </c>
    </row>
    <row r="414" spans="2:15" x14ac:dyDescent="0.25">
      <c r="B414" t="str">
        <f t="shared" si="2"/>
        <v>ACV0.00111</v>
      </c>
      <c r="C414" t="s">
        <v>19</v>
      </c>
      <c r="D414">
        <v>1</v>
      </c>
      <c r="E414">
        <v>10</v>
      </c>
      <c r="F414">
        <v>1E-3</v>
      </c>
      <c r="G414" s="158" t="s">
        <v>16</v>
      </c>
      <c r="H414" s="158" t="s">
        <v>14</v>
      </c>
      <c r="I414">
        <v>1</v>
      </c>
      <c r="J414">
        <v>20</v>
      </c>
      <c r="K414" t="s">
        <v>21</v>
      </c>
      <c r="L414">
        <f>[27]Formula!$AC$6</f>
        <v>0.56385999999999992</v>
      </c>
      <c r="M414">
        <f>[27]Formula!$AD$6</f>
        <v>0.14001</v>
      </c>
      <c r="N414">
        <f>[27]Formula!$AE$6</f>
        <v>0.55818000000000001</v>
      </c>
      <c r="O414">
        <f>[27]Formula!$AF$6</f>
        <v>0.14005999999999999</v>
      </c>
    </row>
    <row r="415" spans="2:15" x14ac:dyDescent="0.25">
      <c r="B415" t="str">
        <f t="shared" si="2"/>
        <v>ACV0.0111</v>
      </c>
      <c r="C415" t="s">
        <v>19</v>
      </c>
      <c r="D415">
        <v>1</v>
      </c>
      <c r="E415">
        <v>10</v>
      </c>
      <c r="F415">
        <v>0.01</v>
      </c>
      <c r="G415" s="158" t="s">
        <v>16</v>
      </c>
      <c r="H415" s="158" t="s">
        <v>14</v>
      </c>
      <c r="I415">
        <v>1</v>
      </c>
      <c r="J415">
        <v>20</v>
      </c>
      <c r="K415" t="s">
        <v>21</v>
      </c>
      <c r="L415">
        <f>[27]Formula!$AC$7</f>
        <v>5.7577999999999996</v>
      </c>
      <c r="M415">
        <f>[27]Formula!$AD$7</f>
        <v>3.1829000000000003E-2</v>
      </c>
      <c r="N415">
        <f>[27]Formula!$AE$7</f>
        <v>5.7554999999999996</v>
      </c>
      <c r="O415">
        <f>[27]Formula!$AF$7</f>
        <v>3.1387999999999999E-2</v>
      </c>
    </row>
    <row r="416" spans="2:15" x14ac:dyDescent="0.25">
      <c r="B416" t="str">
        <f t="shared" si="2"/>
        <v>ACV0.111</v>
      </c>
      <c r="C416" t="s">
        <v>19</v>
      </c>
      <c r="D416">
        <v>1</v>
      </c>
      <c r="E416">
        <v>10</v>
      </c>
      <c r="F416">
        <v>0.1</v>
      </c>
      <c r="G416" s="158" t="s">
        <v>16</v>
      </c>
      <c r="H416" s="158" t="s">
        <v>14</v>
      </c>
      <c r="I416">
        <v>1</v>
      </c>
      <c r="J416">
        <v>20</v>
      </c>
      <c r="K416" t="s">
        <v>21</v>
      </c>
      <c r="L416">
        <f>[27]Formula!$AC$8</f>
        <v>57.734999999999999</v>
      </c>
      <c r="M416">
        <f>[27]Formula!$AD$8</f>
        <v>3.4134999999999999E-3</v>
      </c>
      <c r="N416">
        <f>[27]Formula!$AE$8</f>
        <v>57.704999999999998</v>
      </c>
      <c r="O416">
        <f>[27]Formula!$AF$8</f>
        <v>3.222E-3</v>
      </c>
    </row>
    <row r="417" spans="2:15" x14ac:dyDescent="0.25">
      <c r="B417" t="str">
        <f t="shared" si="2"/>
        <v>ACV0.000001120</v>
      </c>
      <c r="C417" t="s">
        <v>19</v>
      </c>
      <c r="D417">
        <v>1</v>
      </c>
      <c r="E417">
        <v>10</v>
      </c>
      <c r="F417">
        <v>9.9999999999999995E-7</v>
      </c>
      <c r="G417" s="158" t="s">
        <v>16</v>
      </c>
      <c r="H417" s="158" t="s">
        <v>14</v>
      </c>
      <c r="I417">
        <v>20</v>
      </c>
      <c r="J417">
        <v>50</v>
      </c>
      <c r="K417" t="s">
        <v>21</v>
      </c>
      <c r="L417">
        <f>[28]Formula!$AC$3</f>
        <v>0.24</v>
      </c>
      <c r="M417">
        <f>[28]Formula!$AD$3</f>
        <v>0.35</v>
      </c>
      <c r="N417">
        <f>[28]Formula!$AE$3</f>
        <v>0.22967000000000001</v>
      </c>
      <c r="O417">
        <f>[28]Formula!$AF$3</f>
        <v>0.34776000000000001</v>
      </c>
    </row>
    <row r="418" spans="2:15" x14ac:dyDescent="0.25">
      <c r="B418" t="str">
        <f t="shared" si="2"/>
        <v>ACV0.00001120</v>
      </c>
      <c r="C418" t="s">
        <v>19</v>
      </c>
      <c r="D418">
        <v>1</v>
      </c>
      <c r="E418">
        <v>10</v>
      </c>
      <c r="F418">
        <v>1.0000000000000001E-5</v>
      </c>
      <c r="G418" s="158" t="s">
        <v>16</v>
      </c>
      <c r="H418" s="158" t="s">
        <v>14</v>
      </c>
      <c r="I418">
        <v>20</v>
      </c>
      <c r="J418">
        <v>50</v>
      </c>
      <c r="K418" t="s">
        <v>21</v>
      </c>
      <c r="L418">
        <f>[28]Formula!$AC$4</f>
        <v>0.24</v>
      </c>
      <c r="M418">
        <f>[28]Formula!$AD$4</f>
        <v>0.35</v>
      </c>
      <c r="N418">
        <f>[28]Formula!$AE$4</f>
        <v>0.22973000000000002</v>
      </c>
      <c r="O418">
        <f>[28]Formula!$AF$4</f>
        <v>0.34775</v>
      </c>
    </row>
    <row r="419" spans="2:15" x14ac:dyDescent="0.25">
      <c r="B419" t="str">
        <f t="shared" si="2"/>
        <v>ACV0.0001120</v>
      </c>
      <c r="C419" t="s">
        <v>19</v>
      </c>
      <c r="D419">
        <v>1</v>
      </c>
      <c r="E419">
        <v>10</v>
      </c>
      <c r="F419">
        <v>1E-4</v>
      </c>
      <c r="G419" s="158" t="s">
        <v>16</v>
      </c>
      <c r="H419" s="158" t="s">
        <v>14</v>
      </c>
      <c r="I419">
        <v>20</v>
      </c>
      <c r="J419">
        <v>50</v>
      </c>
      <c r="K419" t="s">
        <v>21</v>
      </c>
      <c r="L419">
        <f>[28]Formula!$AC$5</f>
        <v>0.24</v>
      </c>
      <c r="M419">
        <f>[28]Formula!$AD$5</f>
        <v>0.35</v>
      </c>
      <c r="N419">
        <f>[28]Formula!$AE$5</f>
        <v>0.23282</v>
      </c>
      <c r="O419">
        <f>[28]Formula!$AF$5</f>
        <v>0.34749000000000002</v>
      </c>
    </row>
    <row r="420" spans="2:15" x14ac:dyDescent="0.25">
      <c r="B420" t="str">
        <f t="shared" si="2"/>
        <v>ACV0.001120</v>
      </c>
      <c r="C420" t="s">
        <v>19</v>
      </c>
      <c r="D420">
        <v>1</v>
      </c>
      <c r="E420">
        <v>10</v>
      </c>
      <c r="F420">
        <v>1E-3</v>
      </c>
      <c r="G420" s="158" t="s">
        <v>16</v>
      </c>
      <c r="H420" s="158" t="s">
        <v>14</v>
      </c>
      <c r="I420">
        <v>20</v>
      </c>
      <c r="J420">
        <v>50</v>
      </c>
      <c r="K420" t="s">
        <v>21</v>
      </c>
      <c r="L420">
        <f>[28]Formula!$AC$6</f>
        <v>0.50357999999999992</v>
      </c>
      <c r="M420">
        <f>[28]Formula!$AD$6</f>
        <v>0.32533000000000001</v>
      </c>
      <c r="N420">
        <f>[28]Formula!$AE$6</f>
        <v>0.49042000000000002</v>
      </c>
      <c r="O420">
        <f>[28]Formula!$AF$6</f>
        <v>0.32615</v>
      </c>
    </row>
    <row r="421" spans="2:15" x14ac:dyDescent="0.25">
      <c r="B421" t="str">
        <f t="shared" si="2"/>
        <v>ACV0.01120</v>
      </c>
      <c r="C421" t="s">
        <v>19</v>
      </c>
      <c r="D421">
        <v>1</v>
      </c>
      <c r="E421">
        <v>10</v>
      </c>
      <c r="F421">
        <v>0.01</v>
      </c>
      <c r="G421" s="158" t="s">
        <v>16</v>
      </c>
      <c r="H421" s="158" t="s">
        <v>14</v>
      </c>
      <c r="I421">
        <v>20</v>
      </c>
      <c r="J421">
        <v>50</v>
      </c>
      <c r="K421" t="s">
        <v>21</v>
      </c>
      <c r="L421">
        <f>[28]Formula!$AC$7</f>
        <v>5.6913</v>
      </c>
      <c r="M421">
        <f>[28]Formula!$AD$7</f>
        <v>0.11808</v>
      </c>
      <c r="N421">
        <f>[28]Formula!$AE$7</f>
        <v>5.6846999999999994</v>
      </c>
      <c r="O421">
        <f>[28]Formula!$AF$7</f>
        <v>0.11766</v>
      </c>
    </row>
    <row r="422" spans="2:15" x14ac:dyDescent="0.25">
      <c r="B422" t="str">
        <f t="shared" si="2"/>
        <v>ACV0.1120</v>
      </c>
      <c r="C422" t="s">
        <v>19</v>
      </c>
      <c r="D422">
        <v>1</v>
      </c>
      <c r="E422">
        <v>10</v>
      </c>
      <c r="F422">
        <v>0.1</v>
      </c>
      <c r="G422" s="158" t="s">
        <v>16</v>
      </c>
      <c r="H422" s="158" t="s">
        <v>14</v>
      </c>
      <c r="I422">
        <v>20</v>
      </c>
      <c r="J422">
        <v>50</v>
      </c>
      <c r="K422" t="s">
        <v>21</v>
      </c>
      <c r="L422">
        <f>[28]Formula!$AC$8</f>
        <v>57.727999999999994</v>
      </c>
      <c r="M422">
        <f>[28]Formula!$AD$8</f>
        <v>1.3146E-2</v>
      </c>
      <c r="N422">
        <f>[28]Formula!$AE$8</f>
        <v>57.620999999999995</v>
      </c>
      <c r="O422">
        <f>[28]Formula!$AF$8</f>
        <v>1.289E-2</v>
      </c>
    </row>
    <row r="423" spans="2:15" x14ac:dyDescent="0.25">
      <c r="B423" t="str">
        <f t="shared" si="2"/>
        <v>ACV0.000001150</v>
      </c>
      <c r="C423" t="s">
        <v>19</v>
      </c>
      <c r="D423">
        <v>1</v>
      </c>
      <c r="E423">
        <v>10</v>
      </c>
      <c r="F423">
        <v>9.9999999999999995E-7</v>
      </c>
      <c r="G423" s="158" t="s">
        <v>16</v>
      </c>
      <c r="H423" s="158" t="s">
        <v>14</v>
      </c>
      <c r="I423">
        <v>50</v>
      </c>
      <c r="J423">
        <v>100</v>
      </c>
      <c r="K423" t="s">
        <v>21</v>
      </c>
      <c r="L423">
        <f>[29]Formula!$AC$3</f>
        <v>0.27</v>
      </c>
      <c r="M423">
        <f>[29]Formula!$AD$3</f>
        <v>0.94</v>
      </c>
      <c r="N423">
        <f>[29]Formula!$AE$3</f>
        <v>0.22603000000000001</v>
      </c>
      <c r="O423">
        <f>[29]Formula!$AF$3</f>
        <v>0.94120999999999999</v>
      </c>
    </row>
    <row r="424" spans="2:15" x14ac:dyDescent="0.25">
      <c r="B424" t="str">
        <f t="shared" si="2"/>
        <v>ACV0.00001150</v>
      </c>
      <c r="C424" t="s">
        <v>19</v>
      </c>
      <c r="D424">
        <v>1</v>
      </c>
      <c r="E424">
        <v>10</v>
      </c>
      <c r="F424">
        <v>1.0000000000000001E-5</v>
      </c>
      <c r="G424" s="158" t="s">
        <v>16</v>
      </c>
      <c r="H424" s="158" t="s">
        <v>14</v>
      </c>
      <c r="I424">
        <v>50</v>
      </c>
      <c r="J424">
        <v>100</v>
      </c>
      <c r="K424" t="s">
        <v>21</v>
      </c>
      <c r="L424">
        <f>[29]Formula!$AC$4</f>
        <v>0.27</v>
      </c>
      <c r="M424">
        <f>[29]Formula!$AD$4</f>
        <v>0.93759000000000003</v>
      </c>
      <c r="N424">
        <f>[29]Formula!$AE$4</f>
        <v>0.22604000000000002</v>
      </c>
      <c r="O424">
        <f>[29]Formula!$AF$4</f>
        <v>0.94120999999999999</v>
      </c>
    </row>
    <row r="425" spans="2:15" x14ac:dyDescent="0.25">
      <c r="B425" t="str">
        <f t="shared" si="2"/>
        <v>ACV0.0001150</v>
      </c>
      <c r="C425" t="s">
        <v>19</v>
      </c>
      <c r="D425">
        <v>1</v>
      </c>
      <c r="E425">
        <v>10</v>
      </c>
      <c r="F425">
        <v>1E-4</v>
      </c>
      <c r="G425" s="158" t="s">
        <v>16</v>
      </c>
      <c r="H425" s="158" t="s">
        <v>14</v>
      </c>
      <c r="I425">
        <v>50</v>
      </c>
      <c r="J425">
        <v>100</v>
      </c>
      <c r="K425" t="s">
        <v>21</v>
      </c>
      <c r="L425">
        <f>[29]Formula!$AC$5</f>
        <v>0.27</v>
      </c>
      <c r="M425">
        <f>[29]Formula!$AD$5</f>
        <v>0.93767999999999996</v>
      </c>
      <c r="N425">
        <f>[29]Formula!$AE$5</f>
        <v>0.22761000000000001</v>
      </c>
      <c r="O425">
        <f>[29]Formula!$AF$5</f>
        <v>0.94106999999999996</v>
      </c>
    </row>
    <row r="426" spans="2:15" x14ac:dyDescent="0.25">
      <c r="B426" t="str">
        <f t="shared" si="2"/>
        <v>ACV0.001150</v>
      </c>
      <c r="C426" t="s">
        <v>19</v>
      </c>
      <c r="D426">
        <v>1</v>
      </c>
      <c r="E426">
        <v>10</v>
      </c>
      <c r="F426">
        <v>1E-3</v>
      </c>
      <c r="G426" s="158" t="s">
        <v>16</v>
      </c>
      <c r="H426" s="158" t="s">
        <v>14</v>
      </c>
      <c r="I426">
        <v>50</v>
      </c>
      <c r="J426">
        <v>100</v>
      </c>
      <c r="K426" t="s">
        <v>21</v>
      </c>
      <c r="L426">
        <f>[29]Formula!$AC$6</f>
        <v>0.38941999999999999</v>
      </c>
      <c r="M426">
        <f>[29]Formula!$AD$6</f>
        <v>0.92691999999999997</v>
      </c>
      <c r="N426">
        <f>[29]Formula!$AE$6</f>
        <v>0.37412000000000001</v>
      </c>
      <c r="O426">
        <f>[29]Formula!$AF$6</f>
        <v>0.92813000000000001</v>
      </c>
    </row>
    <row r="427" spans="2:15" x14ac:dyDescent="0.25">
      <c r="B427" t="str">
        <f t="shared" si="2"/>
        <v>ACV0.01150</v>
      </c>
      <c r="C427" t="s">
        <v>19</v>
      </c>
      <c r="D427">
        <v>1</v>
      </c>
      <c r="E427">
        <v>10</v>
      </c>
      <c r="F427">
        <v>0.01</v>
      </c>
      <c r="G427" s="158" t="s">
        <v>16</v>
      </c>
      <c r="H427" s="158" t="s">
        <v>14</v>
      </c>
      <c r="I427">
        <v>50</v>
      </c>
      <c r="J427">
        <v>100</v>
      </c>
      <c r="K427" t="s">
        <v>21</v>
      </c>
      <c r="L427">
        <f>[29]Formula!$AC$7</f>
        <v>5.3091999999999997</v>
      </c>
      <c r="M427">
        <f>[29]Formula!$AD$7</f>
        <v>0.59367999999999999</v>
      </c>
      <c r="N427">
        <f>[29]Formula!$AE$7</f>
        <v>5.2965</v>
      </c>
      <c r="O427">
        <f>[29]Formula!$AF$7</f>
        <v>0.59386000000000005</v>
      </c>
    </row>
    <row r="428" spans="2:15" x14ac:dyDescent="0.25">
      <c r="B428" t="str">
        <f t="shared" si="2"/>
        <v>ACV0.1150</v>
      </c>
      <c r="C428" t="s">
        <v>19</v>
      </c>
      <c r="D428">
        <v>1</v>
      </c>
      <c r="E428">
        <v>10</v>
      </c>
      <c r="F428">
        <v>0.1</v>
      </c>
      <c r="G428" s="158" t="s">
        <v>16</v>
      </c>
      <c r="H428" s="158" t="s">
        <v>14</v>
      </c>
      <c r="I428">
        <v>50</v>
      </c>
      <c r="J428">
        <v>100</v>
      </c>
      <c r="K428" t="s">
        <v>21</v>
      </c>
      <c r="L428">
        <f>[29]Formula!$AC$8</f>
        <v>57.664999999999999</v>
      </c>
      <c r="M428">
        <f>[29]Formula!$AD$8</f>
        <v>8.7822999999999998E-2</v>
      </c>
      <c r="N428">
        <f>[29]Formula!$AE$8</f>
        <v>57.152999999999999</v>
      </c>
      <c r="O428">
        <f>[29]Formula!$AF$8</f>
        <v>8.7461999999999998E-2</v>
      </c>
    </row>
    <row r="429" spans="2:15" x14ac:dyDescent="0.25">
      <c r="B429" t="str">
        <f t="shared" si="2"/>
        <v>ACV0.0000011100</v>
      </c>
      <c r="C429" t="s">
        <v>19</v>
      </c>
      <c r="D429">
        <v>1</v>
      </c>
      <c r="E429">
        <v>10</v>
      </c>
      <c r="F429">
        <v>9.9999999999999995E-7</v>
      </c>
      <c r="G429" s="158" t="s">
        <v>16</v>
      </c>
      <c r="H429" s="158" t="s">
        <v>14</v>
      </c>
      <c r="I429">
        <v>100</v>
      </c>
      <c r="J429">
        <v>300</v>
      </c>
      <c r="K429" t="s">
        <v>21</v>
      </c>
      <c r="L429">
        <f>[30]Formula!$AC$3</f>
        <v>1.2</v>
      </c>
      <c r="M429">
        <f>[30]Formula!$AD$3</f>
        <v>3.5</v>
      </c>
      <c r="N429">
        <f>[30]Formula!$AE$3</f>
        <v>1.1358999999999999</v>
      </c>
      <c r="O429">
        <f>[30]Formula!$AF$3</f>
        <v>3.4830999999999999</v>
      </c>
    </row>
    <row r="430" spans="2:15" x14ac:dyDescent="0.25">
      <c r="B430" t="str">
        <f t="shared" si="2"/>
        <v>ACV0.000011100</v>
      </c>
      <c r="C430" t="s">
        <v>19</v>
      </c>
      <c r="D430">
        <v>1</v>
      </c>
      <c r="E430">
        <v>10</v>
      </c>
      <c r="F430">
        <v>1.0000000000000001E-5</v>
      </c>
      <c r="G430" s="158" t="s">
        <v>16</v>
      </c>
      <c r="H430" s="158" t="s">
        <v>14</v>
      </c>
      <c r="I430">
        <v>100</v>
      </c>
      <c r="J430">
        <v>300</v>
      </c>
      <c r="K430" t="s">
        <v>21</v>
      </c>
      <c r="L430">
        <f>[30]Formula!$AC$4</f>
        <v>1.2</v>
      </c>
      <c r="M430">
        <f>[30]Formula!$AD$4</f>
        <v>3.5</v>
      </c>
      <c r="N430">
        <f>[30]Formula!$AE$4</f>
        <v>1.1358999999999999</v>
      </c>
      <c r="O430">
        <f>[30]Formula!$AF$4</f>
        <v>3.4830999999999999</v>
      </c>
    </row>
    <row r="431" spans="2:15" x14ac:dyDescent="0.25">
      <c r="B431" t="str">
        <f t="shared" si="2"/>
        <v>ACV0.00011100</v>
      </c>
      <c r="C431" t="s">
        <v>19</v>
      </c>
      <c r="D431">
        <v>1</v>
      </c>
      <c r="E431">
        <v>10</v>
      </c>
      <c r="F431">
        <v>1E-4</v>
      </c>
      <c r="G431" s="158" t="s">
        <v>16</v>
      </c>
      <c r="H431" s="158" t="s">
        <v>14</v>
      </c>
      <c r="I431">
        <v>100</v>
      </c>
      <c r="J431">
        <v>300</v>
      </c>
      <c r="K431" t="s">
        <v>21</v>
      </c>
      <c r="L431">
        <f>[30]Formula!$AC$5</f>
        <v>1.2</v>
      </c>
      <c r="M431">
        <f>[30]Formula!$AD$5</f>
        <v>3.5</v>
      </c>
      <c r="N431">
        <f>[30]Formula!$AE$5</f>
        <v>1.1365000000000001</v>
      </c>
      <c r="O431">
        <f>[30]Formula!$AF$5</f>
        <v>3.4830000000000001</v>
      </c>
    </row>
    <row r="432" spans="2:15" x14ac:dyDescent="0.25">
      <c r="B432" t="str">
        <f t="shared" si="2"/>
        <v>ACV0.0011100</v>
      </c>
      <c r="C432" t="s">
        <v>19</v>
      </c>
      <c r="D432">
        <v>1</v>
      </c>
      <c r="E432">
        <v>10</v>
      </c>
      <c r="F432">
        <v>1E-3</v>
      </c>
      <c r="G432" s="158" t="s">
        <v>16</v>
      </c>
      <c r="H432" s="158" t="s">
        <v>14</v>
      </c>
      <c r="I432">
        <v>100</v>
      </c>
      <c r="J432">
        <v>300</v>
      </c>
      <c r="K432" t="s">
        <v>21</v>
      </c>
      <c r="L432">
        <f>[30]Formula!$AC$6</f>
        <v>1.2</v>
      </c>
      <c r="M432">
        <f>[30]Formula!$AD$6</f>
        <v>3.5</v>
      </c>
      <c r="N432">
        <f>[30]Formula!$AE$6</f>
        <v>1.1754</v>
      </c>
      <c r="O432">
        <f>[30]Formula!$AF$6</f>
        <v>3.4796</v>
      </c>
    </row>
    <row r="433" spans="2:15" x14ac:dyDescent="0.25">
      <c r="B433" t="str">
        <f t="shared" si="2"/>
        <v>ACV0.011100</v>
      </c>
      <c r="C433" t="s">
        <v>19</v>
      </c>
      <c r="D433">
        <v>1</v>
      </c>
      <c r="E433">
        <v>10</v>
      </c>
      <c r="F433">
        <v>0.01</v>
      </c>
      <c r="G433" s="158" t="s">
        <v>16</v>
      </c>
      <c r="H433" s="158" t="s">
        <v>14</v>
      </c>
      <c r="I433">
        <v>100</v>
      </c>
      <c r="J433">
        <v>300</v>
      </c>
      <c r="K433" t="s">
        <v>21</v>
      </c>
      <c r="L433">
        <f>[30]Formula!$AC$7</f>
        <v>4.1894999999999998</v>
      </c>
      <c r="M433">
        <f>[30]Formula!$AD$7</f>
        <v>3.2244000000000002</v>
      </c>
      <c r="N433">
        <f>[30]Formula!$AE$7</f>
        <v>4.1678999999999995</v>
      </c>
      <c r="O433">
        <f>[30]Formula!$AF$7</f>
        <v>3.2259000000000002</v>
      </c>
    </row>
    <row r="434" spans="2:15" x14ac:dyDescent="0.25">
      <c r="B434" t="str">
        <f t="shared" si="2"/>
        <v>ACV0.11100</v>
      </c>
      <c r="C434" t="s">
        <v>19</v>
      </c>
      <c r="D434">
        <v>1</v>
      </c>
      <c r="E434">
        <v>10</v>
      </c>
      <c r="F434">
        <v>0.1</v>
      </c>
      <c r="G434" s="158" t="s">
        <v>16</v>
      </c>
      <c r="H434" s="158" t="s">
        <v>14</v>
      </c>
      <c r="I434">
        <v>100</v>
      </c>
      <c r="J434">
        <v>300</v>
      </c>
      <c r="K434" t="s">
        <v>21</v>
      </c>
      <c r="L434">
        <f>[30]Formula!$AC$8</f>
        <v>56.806999999999995</v>
      </c>
      <c r="M434">
        <f>[30]Formula!$AD$8</f>
        <v>1.1229</v>
      </c>
      <c r="N434">
        <f>[30]Formula!$AE$8</f>
        <v>54.693999999999996</v>
      </c>
      <c r="O434">
        <f>[30]Formula!$AF$8</f>
        <v>1.1224000000000001</v>
      </c>
    </row>
    <row r="435" spans="2:15" x14ac:dyDescent="0.25">
      <c r="B435" t="str">
        <f t="shared" si="2"/>
        <v>ACV0.0000011300</v>
      </c>
      <c r="C435" t="s">
        <v>19</v>
      </c>
      <c r="D435">
        <v>1</v>
      </c>
      <c r="E435">
        <v>10</v>
      </c>
      <c r="F435">
        <v>9.9999999999999995E-7</v>
      </c>
      <c r="G435" s="158" t="s">
        <v>16</v>
      </c>
      <c r="H435" s="158" t="s">
        <v>14</v>
      </c>
      <c r="I435">
        <v>300</v>
      </c>
      <c r="J435">
        <v>1000</v>
      </c>
      <c r="K435" t="s">
        <v>21</v>
      </c>
      <c r="L435">
        <f>[31]Formula!$AC$3</f>
        <v>0.83</v>
      </c>
      <c r="M435">
        <f>[31]Formula!$AD$3</f>
        <v>12</v>
      </c>
      <c r="N435">
        <f>[31]Formula!$AE$3</f>
        <v>1.127</v>
      </c>
      <c r="O435">
        <f>[31]Formula!$AF$3</f>
        <v>11.688000000000001</v>
      </c>
    </row>
    <row r="436" spans="2:15" x14ac:dyDescent="0.25">
      <c r="B436" t="str">
        <f t="shared" si="2"/>
        <v>ACV0.000011300</v>
      </c>
      <c r="C436" t="s">
        <v>19</v>
      </c>
      <c r="D436">
        <v>1</v>
      </c>
      <c r="E436">
        <v>10</v>
      </c>
      <c r="F436">
        <v>1.0000000000000001E-5</v>
      </c>
      <c r="G436" s="158" t="s">
        <v>16</v>
      </c>
      <c r="H436" s="158" t="s">
        <v>14</v>
      </c>
      <c r="I436">
        <v>300</v>
      </c>
      <c r="J436">
        <v>1000</v>
      </c>
      <c r="K436" t="s">
        <v>21</v>
      </c>
      <c r="L436">
        <f>[31]Formula!$AC$4</f>
        <v>0.83</v>
      </c>
      <c r="M436">
        <f>[31]Formula!$AD$4</f>
        <v>11.988</v>
      </c>
      <c r="N436">
        <f>[31]Formula!$AE$4</f>
        <v>1.127</v>
      </c>
      <c r="O436">
        <f>[31]Formula!$AF$4</f>
        <v>11.688000000000001</v>
      </c>
    </row>
    <row r="437" spans="2:15" x14ac:dyDescent="0.25">
      <c r="B437" t="str">
        <f t="shared" si="2"/>
        <v>ACV0.00011300</v>
      </c>
      <c r="C437" t="s">
        <v>19</v>
      </c>
      <c r="D437">
        <v>1</v>
      </c>
      <c r="E437">
        <v>10</v>
      </c>
      <c r="F437">
        <v>1E-4</v>
      </c>
      <c r="G437" s="158" t="s">
        <v>16</v>
      </c>
      <c r="H437" s="158" t="s">
        <v>14</v>
      </c>
      <c r="I437">
        <v>300</v>
      </c>
      <c r="J437">
        <v>1000</v>
      </c>
      <c r="K437" t="s">
        <v>21</v>
      </c>
      <c r="L437">
        <f>[31]Formula!$AC$5</f>
        <v>0.83</v>
      </c>
      <c r="M437">
        <f>[31]Formula!$AD$5</f>
        <v>11.988</v>
      </c>
      <c r="N437">
        <f>[31]Formula!$AE$5</f>
        <v>1.1272</v>
      </c>
      <c r="O437">
        <f>[31]Formula!$AF$5</f>
        <v>11.688000000000001</v>
      </c>
    </row>
    <row r="438" spans="2:15" x14ac:dyDescent="0.25">
      <c r="B438" t="str">
        <f t="shared" si="2"/>
        <v>ACV0.0011300</v>
      </c>
      <c r="C438" t="s">
        <v>19</v>
      </c>
      <c r="D438">
        <v>1</v>
      </c>
      <c r="E438">
        <v>10</v>
      </c>
      <c r="F438">
        <v>1E-3</v>
      </c>
      <c r="G438" s="158" t="s">
        <v>16</v>
      </c>
      <c r="H438" s="158" t="s">
        <v>14</v>
      </c>
      <c r="I438">
        <v>300</v>
      </c>
      <c r="J438">
        <v>1000</v>
      </c>
      <c r="K438" t="s">
        <v>21</v>
      </c>
      <c r="L438">
        <f>[31]Formula!$AC$6</f>
        <v>0.84662999999999999</v>
      </c>
      <c r="M438">
        <f>[31]Formula!$AD$6</f>
        <v>11.986000000000001</v>
      </c>
      <c r="N438">
        <f>[31]Formula!$AE$6</f>
        <v>1.141</v>
      </c>
      <c r="O438">
        <f>[31]Formula!$AF$6</f>
        <v>11.686999999999999</v>
      </c>
    </row>
    <row r="439" spans="2:15" x14ac:dyDescent="0.25">
      <c r="B439" t="str">
        <f t="shared" si="2"/>
        <v>ACV0.011300</v>
      </c>
      <c r="C439" t="s">
        <v>19</v>
      </c>
      <c r="D439">
        <v>1</v>
      </c>
      <c r="E439">
        <v>10</v>
      </c>
      <c r="F439">
        <v>0.01</v>
      </c>
      <c r="G439" s="158" t="s">
        <v>16</v>
      </c>
      <c r="H439" s="158" t="s">
        <v>14</v>
      </c>
      <c r="I439">
        <v>300</v>
      </c>
      <c r="J439">
        <v>1000</v>
      </c>
      <c r="K439" t="s">
        <v>21</v>
      </c>
      <c r="L439">
        <f>[31]Formula!$AC$7</f>
        <v>2.2239000000000004</v>
      </c>
      <c r="M439">
        <f>[31]Formula!$AD$7</f>
        <v>11.849</v>
      </c>
      <c r="N439">
        <f>[31]Formula!$AE$7</f>
        <v>2.4896000000000003</v>
      </c>
      <c r="O439">
        <f>[31]Formula!$AF$7</f>
        <v>11.566000000000001</v>
      </c>
    </row>
    <row r="440" spans="2:15" x14ac:dyDescent="0.25">
      <c r="B440" t="str">
        <f t="shared" si="2"/>
        <v>ACV0.11300</v>
      </c>
      <c r="C440" t="s">
        <v>19</v>
      </c>
      <c r="D440">
        <v>1</v>
      </c>
      <c r="E440">
        <v>10</v>
      </c>
      <c r="F440">
        <v>0.1</v>
      </c>
      <c r="G440" s="158" t="s">
        <v>16</v>
      </c>
      <c r="H440" s="158" t="s">
        <v>14</v>
      </c>
      <c r="I440">
        <v>300</v>
      </c>
      <c r="J440">
        <v>1000</v>
      </c>
      <c r="K440" t="s">
        <v>21</v>
      </c>
      <c r="L440">
        <f>[31]Formula!$AC$8</f>
        <v>51.131999999999998</v>
      </c>
      <c r="M440">
        <f>[31]Formula!$AD$8</f>
        <v>8.0251999999999999</v>
      </c>
      <c r="N440">
        <f>[31]Formula!$AE$8</f>
        <v>47.574999999999996</v>
      </c>
      <c r="O440">
        <f>[31]Formula!$AF$8</f>
        <v>8.0258000000000003</v>
      </c>
    </row>
    <row r="441" spans="2:15" x14ac:dyDescent="0.25">
      <c r="B441" t="str">
        <f t="shared" si="2"/>
        <v>ACV0.00001100.001</v>
      </c>
      <c r="C441" t="s">
        <v>19</v>
      </c>
      <c r="D441">
        <v>10</v>
      </c>
      <c r="E441">
        <v>20</v>
      </c>
      <c r="F441">
        <v>1.0000000000000001E-5</v>
      </c>
      <c r="G441" s="158" t="s">
        <v>16</v>
      </c>
      <c r="H441" s="158" t="s">
        <v>14</v>
      </c>
      <c r="I441">
        <v>1E-3</v>
      </c>
      <c r="J441">
        <v>0.04</v>
      </c>
      <c r="K441" t="s">
        <v>21</v>
      </c>
      <c r="L441">
        <f>[32]Formula!$AC$3</f>
        <v>4.7</v>
      </c>
      <c r="M441">
        <f>[32]Formula!$AD$3</f>
        <v>0.23</v>
      </c>
      <c r="N441">
        <f>[32]Formula!$AE$3</f>
        <v>4.6185999999999998</v>
      </c>
      <c r="O441">
        <f>[32]Formula!$AF$3</f>
        <v>0.23291000000000001</v>
      </c>
    </row>
    <row r="442" spans="2:15" x14ac:dyDescent="0.25">
      <c r="B442" t="str">
        <f t="shared" si="2"/>
        <v>ACV0.0001100.001</v>
      </c>
      <c r="C442" t="s">
        <v>19</v>
      </c>
      <c r="D442">
        <v>10</v>
      </c>
      <c r="E442">
        <v>20</v>
      </c>
      <c r="F442">
        <v>1E-4</v>
      </c>
      <c r="G442" s="158" t="s">
        <v>16</v>
      </c>
      <c r="H442" s="158" t="s">
        <v>14</v>
      </c>
      <c r="I442">
        <v>1E-3</v>
      </c>
      <c r="J442">
        <v>0.04</v>
      </c>
      <c r="K442" t="s">
        <v>21</v>
      </c>
      <c r="L442">
        <f>[32]Formula!$AC$4</f>
        <v>4.7</v>
      </c>
      <c r="M442">
        <f>[32]Formula!$AD$4</f>
        <v>0.23</v>
      </c>
      <c r="N442">
        <f>[32]Formula!$AE$4</f>
        <v>4.6189999999999998</v>
      </c>
      <c r="O442">
        <f>[32]Formula!$AF$4</f>
        <v>0.2329</v>
      </c>
    </row>
    <row r="443" spans="2:15" x14ac:dyDescent="0.25">
      <c r="B443" t="str">
        <f t="shared" si="2"/>
        <v>ACV0.001100.001</v>
      </c>
      <c r="C443" t="s">
        <v>19</v>
      </c>
      <c r="D443">
        <v>10</v>
      </c>
      <c r="E443">
        <v>20</v>
      </c>
      <c r="F443">
        <v>1E-3</v>
      </c>
      <c r="G443" s="158" t="s">
        <v>16</v>
      </c>
      <c r="H443" s="158" t="s">
        <v>14</v>
      </c>
      <c r="I443">
        <v>1E-3</v>
      </c>
      <c r="J443">
        <v>0.04</v>
      </c>
      <c r="K443" t="s">
        <v>21</v>
      </c>
      <c r="L443">
        <f>[32]Formula!$AC$5</f>
        <v>4.7</v>
      </c>
      <c r="M443">
        <f>[32]Formula!$AD$5</f>
        <v>0.23</v>
      </c>
      <c r="N443">
        <f>[32]Formula!$AE$5</f>
        <v>4.6486000000000001</v>
      </c>
      <c r="O443">
        <f>[32]Formula!$AF$5</f>
        <v>0.23230999999999999</v>
      </c>
    </row>
    <row r="444" spans="2:15" x14ac:dyDescent="0.25">
      <c r="B444" t="str">
        <f t="shared" si="2"/>
        <v>ACV0.01100.001</v>
      </c>
      <c r="C444" t="s">
        <v>19</v>
      </c>
      <c r="D444">
        <v>10</v>
      </c>
      <c r="E444">
        <v>20</v>
      </c>
      <c r="F444">
        <v>0.01</v>
      </c>
      <c r="G444" s="158" t="s">
        <v>16</v>
      </c>
      <c r="H444" s="158" t="s">
        <v>14</v>
      </c>
      <c r="I444">
        <v>1E-3</v>
      </c>
      <c r="J444">
        <v>0.04</v>
      </c>
      <c r="K444" t="s">
        <v>21</v>
      </c>
      <c r="L444">
        <f>[32]Formula!$AC$6</f>
        <v>7.1398999999999999</v>
      </c>
      <c r="M444">
        <f>[32]Formula!$AD$6</f>
        <v>0.18969</v>
      </c>
      <c r="N444">
        <f>[32]Formula!$AE$6</f>
        <v>7.1402999999999999</v>
      </c>
      <c r="O444">
        <f>[32]Formula!$AF$6</f>
        <v>0.18931999999999999</v>
      </c>
    </row>
    <row r="445" spans="2:15" x14ac:dyDescent="0.25">
      <c r="B445" t="str">
        <f t="shared" si="2"/>
        <v>ACV0.1100.001</v>
      </c>
      <c r="C445" t="s">
        <v>19</v>
      </c>
      <c r="D445">
        <v>10</v>
      </c>
      <c r="E445">
        <v>20</v>
      </c>
      <c r="F445">
        <v>0.1</v>
      </c>
      <c r="G445" s="158" t="s">
        <v>16</v>
      </c>
      <c r="H445" s="158" t="s">
        <v>14</v>
      </c>
      <c r="I445">
        <v>1E-3</v>
      </c>
      <c r="J445">
        <v>0.04</v>
      </c>
      <c r="K445" t="s">
        <v>21</v>
      </c>
      <c r="L445">
        <f>[32]Formula!$AC$7</f>
        <v>57.826999999999998</v>
      </c>
      <c r="M445">
        <f>[32]Formula!$AD$7</f>
        <v>3.2722000000000001E-2</v>
      </c>
      <c r="N445">
        <f>[32]Formula!$AE$7</f>
        <v>57.827999999999996</v>
      </c>
      <c r="O445">
        <f>[32]Formula!$AF$7</f>
        <v>3.2399999999999998E-2</v>
      </c>
    </row>
    <row r="446" spans="2:15" x14ac:dyDescent="0.25">
      <c r="B446" t="str">
        <f t="shared" si="2"/>
        <v>ACV1100.001</v>
      </c>
      <c r="C446" t="s">
        <v>19</v>
      </c>
      <c r="D446">
        <v>10</v>
      </c>
      <c r="E446">
        <v>20</v>
      </c>
      <c r="F446">
        <v>1</v>
      </c>
      <c r="G446" s="158" t="s">
        <v>16</v>
      </c>
      <c r="H446" s="158" t="s">
        <v>14</v>
      </c>
      <c r="I446">
        <v>1E-3</v>
      </c>
      <c r="J446">
        <v>0.04</v>
      </c>
      <c r="K446" t="s">
        <v>21</v>
      </c>
      <c r="L446">
        <f>[32]Formula!$AC$8</f>
        <v>577.36</v>
      </c>
      <c r="M446">
        <f>[32]Formula!$AD$8</f>
        <v>3.4030000000000002E-3</v>
      </c>
      <c r="N446">
        <f>[32]Formula!$AE$8</f>
        <v>577.06999999999994</v>
      </c>
      <c r="O446">
        <f>[32]Formula!$AF$8</f>
        <v>3.2721999999999998E-3</v>
      </c>
    </row>
    <row r="447" spans="2:15" x14ac:dyDescent="0.25">
      <c r="B447" t="str">
        <f t="shared" si="2"/>
        <v>ACV0.00001100.04</v>
      </c>
      <c r="C447" t="s">
        <v>19</v>
      </c>
      <c r="D447">
        <v>10</v>
      </c>
      <c r="E447">
        <v>20</v>
      </c>
      <c r="F447">
        <v>1.0000000000000001E-5</v>
      </c>
      <c r="G447" s="158" t="s">
        <v>16</v>
      </c>
      <c r="H447" s="158" t="s">
        <v>14</v>
      </c>
      <c r="I447">
        <v>0.04</v>
      </c>
      <c r="J447">
        <v>1</v>
      </c>
      <c r="K447" t="s">
        <v>21</v>
      </c>
      <c r="L447">
        <f>[33]Formula!$AC$3</f>
        <v>2.4</v>
      </c>
      <c r="M447">
        <f>[33]Formula!$AD$3</f>
        <v>0.23</v>
      </c>
      <c r="N447">
        <f>[33]Formula!$AE$3</f>
        <v>2.298</v>
      </c>
      <c r="O447">
        <f>[33]Formula!$AF$3</f>
        <v>0.23305999999999999</v>
      </c>
    </row>
    <row r="448" spans="2:15" x14ac:dyDescent="0.25">
      <c r="B448" t="str">
        <f t="shared" si="2"/>
        <v>ACV0.0001100.04</v>
      </c>
      <c r="C448" t="s">
        <v>19</v>
      </c>
      <c r="D448">
        <v>10</v>
      </c>
      <c r="E448">
        <v>20</v>
      </c>
      <c r="F448">
        <v>1E-4</v>
      </c>
      <c r="G448" s="158" t="s">
        <v>16</v>
      </c>
      <c r="H448" s="158" t="s">
        <v>14</v>
      </c>
      <c r="I448">
        <v>0.04</v>
      </c>
      <c r="J448">
        <v>1</v>
      </c>
      <c r="K448" t="s">
        <v>21</v>
      </c>
      <c r="L448">
        <f>[33]Formula!$AC$4</f>
        <v>2.4</v>
      </c>
      <c r="M448">
        <f>[33]Formula!$AD$4</f>
        <v>0.23</v>
      </c>
      <c r="N448">
        <f>[33]Formula!$AE$4</f>
        <v>2.2985000000000002</v>
      </c>
      <c r="O448">
        <f>[33]Formula!$AF$4</f>
        <v>0.23305000000000001</v>
      </c>
    </row>
    <row r="449" spans="2:15" x14ac:dyDescent="0.25">
      <c r="B449" t="str">
        <f t="shared" si="2"/>
        <v>ACV0.001100.04</v>
      </c>
      <c r="C449" t="s">
        <v>19</v>
      </c>
      <c r="D449">
        <v>10</v>
      </c>
      <c r="E449">
        <v>20</v>
      </c>
      <c r="F449">
        <v>1E-3</v>
      </c>
      <c r="G449" s="158" t="s">
        <v>16</v>
      </c>
      <c r="H449" s="158" t="s">
        <v>14</v>
      </c>
      <c r="I449">
        <v>0.04</v>
      </c>
      <c r="J449">
        <v>1</v>
      </c>
      <c r="K449" t="s">
        <v>21</v>
      </c>
      <c r="L449">
        <f>[33]Formula!$AC$5</f>
        <v>2.4</v>
      </c>
      <c r="M449">
        <f>[33]Formula!$AD$5</f>
        <v>0.23</v>
      </c>
      <c r="N449">
        <f>[33]Formula!$AE$5</f>
        <v>2.3458000000000001</v>
      </c>
      <c r="O449">
        <f>[33]Formula!$AF$5</f>
        <v>0.23186999999999999</v>
      </c>
    </row>
    <row r="450" spans="2:15" x14ac:dyDescent="0.25">
      <c r="B450" t="str">
        <f t="shared" ref="B450:B513" si="3">IF(I450="",CONCATENATE(C450,F450,D450),CONCATENATE(C450,F450,D450,I450))</f>
        <v>ACV0.01100.04</v>
      </c>
      <c r="C450" t="s">
        <v>19</v>
      </c>
      <c r="D450">
        <v>10</v>
      </c>
      <c r="E450">
        <v>20</v>
      </c>
      <c r="F450">
        <v>0.01</v>
      </c>
      <c r="G450" s="158" t="s">
        <v>16</v>
      </c>
      <c r="H450" s="158" t="s">
        <v>14</v>
      </c>
      <c r="I450">
        <v>0.04</v>
      </c>
      <c r="J450">
        <v>1</v>
      </c>
      <c r="K450" t="s">
        <v>21</v>
      </c>
      <c r="L450">
        <f>[33]Formula!$AC$6</f>
        <v>5.7568999999999999</v>
      </c>
      <c r="M450">
        <f>[33]Formula!$AD$6</f>
        <v>0.16470000000000001</v>
      </c>
      <c r="N450">
        <f>[33]Formula!$AE$6</f>
        <v>5.7573999999999996</v>
      </c>
      <c r="O450">
        <f>[33]Formula!$AF$6</f>
        <v>0.16425000000000001</v>
      </c>
    </row>
    <row r="451" spans="2:15" x14ac:dyDescent="0.25">
      <c r="B451" t="str">
        <f t="shared" si="3"/>
        <v>ACV0.1100.04</v>
      </c>
      <c r="C451" t="s">
        <v>19</v>
      </c>
      <c r="D451">
        <v>10</v>
      </c>
      <c r="E451">
        <v>20</v>
      </c>
      <c r="F451">
        <v>0.1</v>
      </c>
      <c r="G451" s="158" t="s">
        <v>16</v>
      </c>
      <c r="H451" s="158" t="s">
        <v>14</v>
      </c>
      <c r="I451">
        <v>0.04</v>
      </c>
      <c r="J451">
        <v>1</v>
      </c>
      <c r="K451" t="s">
        <v>21</v>
      </c>
      <c r="L451">
        <f>[33]Formula!$AC$7</f>
        <v>57.686999999999998</v>
      </c>
      <c r="M451">
        <f>[33]Formula!$AD$7</f>
        <v>2.3591000000000001E-2</v>
      </c>
      <c r="N451">
        <f>[33]Formula!$AE$7</f>
        <v>57.687999999999995</v>
      </c>
      <c r="O451">
        <f>[33]Formula!$AF$7</f>
        <v>2.3266999999999999E-2</v>
      </c>
    </row>
    <row r="452" spans="2:15" x14ac:dyDescent="0.25">
      <c r="B452" t="str">
        <f t="shared" si="3"/>
        <v>ACV1100.04</v>
      </c>
      <c r="C452" t="s">
        <v>19</v>
      </c>
      <c r="D452">
        <v>10</v>
      </c>
      <c r="E452">
        <v>20</v>
      </c>
      <c r="F452">
        <v>1</v>
      </c>
      <c r="G452" s="158" t="s">
        <v>16</v>
      </c>
      <c r="H452" s="158" t="s">
        <v>14</v>
      </c>
      <c r="I452">
        <v>0.04</v>
      </c>
      <c r="J452">
        <v>1</v>
      </c>
      <c r="K452" t="s">
        <v>21</v>
      </c>
      <c r="L452">
        <f>[33]Formula!$AC$8</f>
        <v>577.35</v>
      </c>
      <c r="M452">
        <f>[33]Formula!$AD$8</f>
        <v>2.4694999999999999E-3</v>
      </c>
      <c r="N452">
        <f>[33]Formula!$AE$8</f>
        <v>577.14</v>
      </c>
      <c r="O452">
        <f>[33]Formula!$AF$8</f>
        <v>2.3387E-3</v>
      </c>
    </row>
    <row r="453" spans="2:15" x14ac:dyDescent="0.25">
      <c r="B453" t="str">
        <f t="shared" si="3"/>
        <v>ACV0.00001101</v>
      </c>
      <c r="C453" t="s">
        <v>19</v>
      </c>
      <c r="D453">
        <v>10</v>
      </c>
      <c r="E453">
        <v>20</v>
      </c>
      <c r="F453">
        <v>1.0000000000000001E-5</v>
      </c>
      <c r="G453" s="158" t="s">
        <v>16</v>
      </c>
      <c r="H453" s="158" t="s">
        <v>14</v>
      </c>
      <c r="I453">
        <v>1</v>
      </c>
      <c r="J453">
        <v>20</v>
      </c>
      <c r="K453" t="s">
        <v>21</v>
      </c>
      <c r="L453">
        <f>[34]Formula!$AC$3</f>
        <v>2.4</v>
      </c>
      <c r="M453">
        <f>[34]Formula!$AD$3</f>
        <v>0.23</v>
      </c>
      <c r="N453">
        <f>[34]Formula!$AE$3</f>
        <v>2.298</v>
      </c>
      <c r="O453">
        <f>[34]Formula!$AF$3</f>
        <v>0.23305999999999999</v>
      </c>
    </row>
    <row r="454" spans="2:15" x14ac:dyDescent="0.25">
      <c r="B454" t="str">
        <f t="shared" si="3"/>
        <v>ACV0.0001101</v>
      </c>
      <c r="C454" t="s">
        <v>19</v>
      </c>
      <c r="D454">
        <v>10</v>
      </c>
      <c r="E454">
        <v>20</v>
      </c>
      <c r="F454">
        <v>1E-4</v>
      </c>
      <c r="G454" s="158" t="s">
        <v>16</v>
      </c>
      <c r="H454" s="158" t="s">
        <v>14</v>
      </c>
      <c r="I454">
        <v>1</v>
      </c>
      <c r="J454">
        <v>20</v>
      </c>
      <c r="K454" t="s">
        <v>21</v>
      </c>
      <c r="L454">
        <f>[34]Formula!$AC$4</f>
        <v>2.4</v>
      </c>
      <c r="M454">
        <f>[34]Formula!$AD$4</f>
        <v>0.23</v>
      </c>
      <c r="N454">
        <f>[34]Formula!$AE$4</f>
        <v>2.2985000000000002</v>
      </c>
      <c r="O454">
        <f>[34]Formula!$AF$4</f>
        <v>0.23305000000000001</v>
      </c>
    </row>
    <row r="455" spans="2:15" x14ac:dyDescent="0.25">
      <c r="B455" t="str">
        <f t="shared" si="3"/>
        <v>ACV0.001101</v>
      </c>
      <c r="C455" t="s">
        <v>19</v>
      </c>
      <c r="D455">
        <v>10</v>
      </c>
      <c r="E455">
        <v>20</v>
      </c>
      <c r="F455">
        <v>1E-3</v>
      </c>
      <c r="G455" s="158" t="s">
        <v>16</v>
      </c>
      <c r="H455" s="158" t="s">
        <v>14</v>
      </c>
      <c r="I455">
        <v>1</v>
      </c>
      <c r="J455">
        <v>20</v>
      </c>
      <c r="K455" t="s">
        <v>21</v>
      </c>
      <c r="L455">
        <f>[34]Formula!$AC$5</f>
        <v>2.4</v>
      </c>
      <c r="M455">
        <f>[34]Formula!$AD$5</f>
        <v>0.23</v>
      </c>
      <c r="N455">
        <f>[34]Formula!$AE$5</f>
        <v>2.3458000000000001</v>
      </c>
      <c r="O455">
        <f>[34]Formula!$AF$5</f>
        <v>0.23186999999999999</v>
      </c>
    </row>
    <row r="456" spans="2:15" x14ac:dyDescent="0.25">
      <c r="B456" t="str">
        <f t="shared" si="3"/>
        <v>ACV0.01101</v>
      </c>
      <c r="C456" t="s">
        <v>19</v>
      </c>
      <c r="D456">
        <v>10</v>
      </c>
      <c r="E456">
        <v>20</v>
      </c>
      <c r="F456">
        <v>0.01</v>
      </c>
      <c r="G456" s="158" t="s">
        <v>16</v>
      </c>
      <c r="H456" s="158" t="s">
        <v>14</v>
      </c>
      <c r="I456">
        <v>1</v>
      </c>
      <c r="J456">
        <v>20</v>
      </c>
      <c r="K456" t="s">
        <v>21</v>
      </c>
      <c r="L456">
        <f>[34]Formula!$AC$6</f>
        <v>5.7568999999999999</v>
      </c>
      <c r="M456">
        <f>[34]Formula!$AD$6</f>
        <v>0.16470000000000001</v>
      </c>
      <c r="N456">
        <f>[34]Formula!$AE$6</f>
        <v>5.7573999999999996</v>
      </c>
      <c r="O456">
        <f>[34]Formula!$AF$6</f>
        <v>0.16425000000000001</v>
      </c>
    </row>
    <row r="457" spans="2:15" x14ac:dyDescent="0.25">
      <c r="B457" t="str">
        <f t="shared" si="3"/>
        <v>ACV0.1101</v>
      </c>
      <c r="C457" t="s">
        <v>19</v>
      </c>
      <c r="D457">
        <v>10</v>
      </c>
      <c r="E457">
        <v>20</v>
      </c>
      <c r="F457">
        <v>0.1</v>
      </c>
      <c r="G457" s="158" t="s">
        <v>16</v>
      </c>
      <c r="H457" s="158" t="s">
        <v>14</v>
      </c>
      <c r="I457">
        <v>1</v>
      </c>
      <c r="J457">
        <v>20</v>
      </c>
      <c r="K457" t="s">
        <v>21</v>
      </c>
      <c r="L457">
        <f>[34]Formula!$AC$7</f>
        <v>57.686999999999998</v>
      </c>
      <c r="M457">
        <f>[34]Formula!$AD$7</f>
        <v>2.3591000000000001E-2</v>
      </c>
      <c r="N457">
        <f>[34]Formula!$AE$7</f>
        <v>57.687999999999995</v>
      </c>
      <c r="O457">
        <f>[34]Formula!$AF$7</f>
        <v>2.3266999999999999E-2</v>
      </c>
    </row>
    <row r="458" spans="2:15" x14ac:dyDescent="0.25">
      <c r="B458" t="str">
        <f t="shared" si="3"/>
        <v>ACV1101</v>
      </c>
      <c r="C458" t="s">
        <v>19</v>
      </c>
      <c r="D458">
        <v>10</v>
      </c>
      <c r="E458">
        <v>20</v>
      </c>
      <c r="F458">
        <v>1</v>
      </c>
      <c r="G458" s="158" t="s">
        <v>16</v>
      </c>
      <c r="H458" s="158" t="s">
        <v>14</v>
      </c>
      <c r="I458">
        <v>1</v>
      </c>
      <c r="J458">
        <v>20</v>
      </c>
      <c r="K458" t="s">
        <v>21</v>
      </c>
      <c r="L458">
        <f>[34]Formula!$AC$8</f>
        <v>577.35</v>
      </c>
      <c r="M458">
        <f>[34]Formula!$AD$8</f>
        <v>2.4694999999999999E-3</v>
      </c>
      <c r="N458">
        <f>[34]Formula!$AE$8</f>
        <v>577.14</v>
      </c>
      <c r="O458">
        <f>[34]Formula!$AF$8</f>
        <v>2.3387E-3</v>
      </c>
    </row>
    <row r="459" spans="2:15" x14ac:dyDescent="0.25">
      <c r="B459" t="str">
        <f t="shared" si="3"/>
        <v>ACV0.000011020</v>
      </c>
      <c r="C459" t="s">
        <v>19</v>
      </c>
      <c r="D459">
        <v>10</v>
      </c>
      <c r="E459">
        <v>20</v>
      </c>
      <c r="F459">
        <v>1.0000000000000001E-5</v>
      </c>
      <c r="G459" s="158" t="s">
        <v>16</v>
      </c>
      <c r="H459" s="158" t="s">
        <v>14</v>
      </c>
      <c r="I459">
        <v>20</v>
      </c>
      <c r="J459">
        <v>50</v>
      </c>
      <c r="K459" t="s">
        <v>21</v>
      </c>
      <c r="L459">
        <f>[35]Formula!$AC$3</f>
        <v>2.4</v>
      </c>
      <c r="M459">
        <f>[35]Formula!$AD$3</f>
        <v>0.41</v>
      </c>
      <c r="N459">
        <f>[35]Formula!$AE$3</f>
        <v>2.2656000000000001</v>
      </c>
      <c r="O459">
        <f>[35]Formula!$AF$3</f>
        <v>0.40923999999999999</v>
      </c>
    </row>
    <row r="460" spans="2:15" x14ac:dyDescent="0.25">
      <c r="B460" t="str">
        <f t="shared" si="3"/>
        <v>ACV0.00011020</v>
      </c>
      <c r="C460" t="s">
        <v>19</v>
      </c>
      <c r="D460">
        <v>10</v>
      </c>
      <c r="E460">
        <v>20</v>
      </c>
      <c r="F460">
        <v>1E-4</v>
      </c>
      <c r="G460" s="158" t="s">
        <v>16</v>
      </c>
      <c r="H460" s="158" t="s">
        <v>14</v>
      </c>
      <c r="I460">
        <v>20</v>
      </c>
      <c r="J460">
        <v>50</v>
      </c>
      <c r="K460" t="s">
        <v>21</v>
      </c>
      <c r="L460">
        <f>[35]Formula!$AC$4</f>
        <v>2.4</v>
      </c>
      <c r="M460">
        <f>[35]Formula!$AD$4</f>
        <v>0.41</v>
      </c>
      <c r="N460">
        <f>[35]Formula!$AE$4</f>
        <v>2.266</v>
      </c>
      <c r="O460">
        <f>[35]Formula!$AF$4</f>
        <v>0.40922999999999998</v>
      </c>
    </row>
    <row r="461" spans="2:15" x14ac:dyDescent="0.25">
      <c r="B461" t="str">
        <f t="shared" si="3"/>
        <v>ACV0.0011020</v>
      </c>
      <c r="C461" t="s">
        <v>19</v>
      </c>
      <c r="D461">
        <v>10</v>
      </c>
      <c r="E461">
        <v>20</v>
      </c>
      <c r="F461">
        <v>1E-3</v>
      </c>
      <c r="G461" s="158" t="s">
        <v>16</v>
      </c>
      <c r="H461" s="158" t="s">
        <v>14</v>
      </c>
      <c r="I461">
        <v>20</v>
      </c>
      <c r="J461">
        <v>50</v>
      </c>
      <c r="K461" t="s">
        <v>21</v>
      </c>
      <c r="L461">
        <f>[35]Formula!$AC$5</f>
        <v>2.4</v>
      </c>
      <c r="M461">
        <f>[35]Formula!$AD$5</f>
        <v>0.41</v>
      </c>
      <c r="N461">
        <f>[35]Formula!$AE$5</f>
        <v>2.302</v>
      </c>
      <c r="O461">
        <f>[35]Formula!$AF$5</f>
        <v>0.40822000000000003</v>
      </c>
    </row>
    <row r="462" spans="2:15" x14ac:dyDescent="0.25">
      <c r="B462" t="str">
        <f t="shared" si="3"/>
        <v>ACV0.011020</v>
      </c>
      <c r="C462" t="s">
        <v>19</v>
      </c>
      <c r="D462">
        <v>10</v>
      </c>
      <c r="E462">
        <v>20</v>
      </c>
      <c r="F462">
        <v>0.01</v>
      </c>
      <c r="G462" s="158" t="s">
        <v>16</v>
      </c>
      <c r="H462" s="158" t="s">
        <v>14</v>
      </c>
      <c r="I462">
        <v>20</v>
      </c>
      <c r="J462">
        <v>50</v>
      </c>
      <c r="K462" t="s">
        <v>21</v>
      </c>
      <c r="L462">
        <f>[35]Formula!$AC$6</f>
        <v>5.2424999999999997</v>
      </c>
      <c r="M462">
        <f>[35]Formula!$AD$6</f>
        <v>0.33546999999999999</v>
      </c>
      <c r="N462">
        <f>[35]Formula!$AE$6</f>
        <v>5.2372999999999994</v>
      </c>
      <c r="O462">
        <f>[35]Formula!$AF$6</f>
        <v>0.33510000000000001</v>
      </c>
    </row>
    <row r="463" spans="2:15" x14ac:dyDescent="0.25">
      <c r="B463" t="str">
        <f t="shared" si="3"/>
        <v>ACV0.11020</v>
      </c>
      <c r="C463" t="s">
        <v>19</v>
      </c>
      <c r="D463">
        <v>10</v>
      </c>
      <c r="E463">
        <v>20</v>
      </c>
      <c r="F463">
        <v>0.1</v>
      </c>
      <c r="G463" s="158" t="s">
        <v>16</v>
      </c>
      <c r="H463" s="158" t="s">
        <v>14</v>
      </c>
      <c r="I463">
        <v>20</v>
      </c>
      <c r="J463">
        <v>50</v>
      </c>
      <c r="K463" t="s">
        <v>21</v>
      </c>
      <c r="L463">
        <f>[35]Formula!$AC$7</f>
        <v>57.495999999999995</v>
      </c>
      <c r="M463">
        <f>[35]Formula!$AD$7</f>
        <v>5.9412E-2</v>
      </c>
      <c r="N463">
        <f>[35]Formula!$AE$7</f>
        <v>57.494999999999997</v>
      </c>
      <c r="O463">
        <f>[35]Formula!$AF$7</f>
        <v>5.8915000000000002E-2</v>
      </c>
    </row>
    <row r="464" spans="2:15" x14ac:dyDescent="0.25">
      <c r="B464" t="str">
        <f t="shared" si="3"/>
        <v>ACV11020</v>
      </c>
      <c r="C464" t="s">
        <v>19</v>
      </c>
      <c r="D464">
        <v>10</v>
      </c>
      <c r="E464">
        <v>20</v>
      </c>
      <c r="F464">
        <v>1</v>
      </c>
      <c r="G464" s="158" t="s">
        <v>16</v>
      </c>
      <c r="H464" s="158" t="s">
        <v>14</v>
      </c>
      <c r="I464">
        <v>20</v>
      </c>
      <c r="J464">
        <v>50</v>
      </c>
      <c r="K464" t="s">
        <v>21</v>
      </c>
      <c r="L464">
        <f>[35]Formula!$AC$8</f>
        <v>577.33000000000004</v>
      </c>
      <c r="M464">
        <f>[35]Formula!$AD$8</f>
        <v>6.1608000000000001E-3</v>
      </c>
      <c r="N464">
        <f>[35]Formula!$AE$8</f>
        <v>576.79999999999995</v>
      </c>
      <c r="O464">
        <f>[35]Formula!$AF$8</f>
        <v>5.9565E-3</v>
      </c>
    </row>
    <row r="465" spans="2:15" x14ac:dyDescent="0.25">
      <c r="B465" t="str">
        <f t="shared" si="3"/>
        <v>ACV0.000011050</v>
      </c>
      <c r="C465" t="s">
        <v>19</v>
      </c>
      <c r="D465">
        <v>10</v>
      </c>
      <c r="E465">
        <v>20</v>
      </c>
      <c r="F465">
        <v>1.0000000000000001E-5</v>
      </c>
      <c r="G465" s="158" t="s">
        <v>16</v>
      </c>
      <c r="H465" s="158" t="s">
        <v>14</v>
      </c>
      <c r="I465">
        <v>50</v>
      </c>
      <c r="J465">
        <v>100</v>
      </c>
      <c r="K465" t="s">
        <v>21</v>
      </c>
      <c r="L465">
        <f>[36]Formula!$AC$3</f>
        <v>2.4</v>
      </c>
      <c r="M465">
        <f>[36]Formula!$AD$3</f>
        <v>1.4</v>
      </c>
      <c r="N465">
        <f>[36]Formula!$AE$3</f>
        <v>2.3767</v>
      </c>
      <c r="O465">
        <f>[36]Formula!$AF$3</f>
        <v>1.3889</v>
      </c>
    </row>
    <row r="466" spans="2:15" x14ac:dyDescent="0.25">
      <c r="B466" t="str">
        <f t="shared" si="3"/>
        <v>ACV0.00011050</v>
      </c>
      <c r="C466" t="s">
        <v>19</v>
      </c>
      <c r="D466">
        <v>10</v>
      </c>
      <c r="E466">
        <v>20</v>
      </c>
      <c r="F466">
        <v>1E-4</v>
      </c>
      <c r="G466" s="158" t="s">
        <v>16</v>
      </c>
      <c r="H466" s="158" t="s">
        <v>14</v>
      </c>
      <c r="I466">
        <v>50</v>
      </c>
      <c r="J466">
        <v>100</v>
      </c>
      <c r="K466" t="s">
        <v>21</v>
      </c>
      <c r="L466">
        <f>[36]Formula!$AC$4</f>
        <v>2.4</v>
      </c>
      <c r="M466">
        <f>[36]Formula!$AD$4</f>
        <v>1.4</v>
      </c>
      <c r="N466">
        <f>[36]Formula!$AE$4</f>
        <v>2.3769</v>
      </c>
      <c r="O466">
        <f>[36]Formula!$AF$4</f>
        <v>1.3889</v>
      </c>
    </row>
    <row r="467" spans="2:15" x14ac:dyDescent="0.25">
      <c r="B467" t="str">
        <f t="shared" si="3"/>
        <v>ACV0.0011050</v>
      </c>
      <c r="C467" t="s">
        <v>19</v>
      </c>
      <c r="D467">
        <v>10</v>
      </c>
      <c r="E467">
        <v>20</v>
      </c>
      <c r="F467">
        <v>1E-3</v>
      </c>
      <c r="G467" s="158" t="s">
        <v>16</v>
      </c>
      <c r="H467" s="158" t="s">
        <v>14</v>
      </c>
      <c r="I467">
        <v>50</v>
      </c>
      <c r="J467">
        <v>100</v>
      </c>
      <c r="K467" t="s">
        <v>21</v>
      </c>
      <c r="L467">
        <f>[36]Formula!$AC$5</f>
        <v>2.4</v>
      </c>
      <c r="M467">
        <f>[36]Formula!$AD$5</f>
        <v>1.4</v>
      </c>
      <c r="N467">
        <f>[36]Formula!$AE$5</f>
        <v>2.3922000000000003</v>
      </c>
      <c r="O467">
        <f>[36]Formula!$AF$5</f>
        <v>1.3884000000000001</v>
      </c>
    </row>
    <row r="468" spans="2:15" x14ac:dyDescent="0.25">
      <c r="B468" t="str">
        <f t="shared" si="3"/>
        <v>ACV0.011050</v>
      </c>
      <c r="C468" t="s">
        <v>19</v>
      </c>
      <c r="D468">
        <v>10</v>
      </c>
      <c r="E468">
        <v>20</v>
      </c>
      <c r="F468">
        <v>0.01</v>
      </c>
      <c r="G468" s="158" t="s">
        <v>16</v>
      </c>
      <c r="H468" s="158" t="s">
        <v>14</v>
      </c>
      <c r="I468">
        <v>50</v>
      </c>
      <c r="J468">
        <v>100</v>
      </c>
      <c r="K468" t="s">
        <v>21</v>
      </c>
      <c r="L468">
        <f>[36]Formula!$AC$6</f>
        <v>3.8217000000000003</v>
      </c>
      <c r="M468">
        <f>[36]Formula!$AD$6</f>
        <v>1.3443000000000001</v>
      </c>
      <c r="N468">
        <f>[36]Formula!$AE$6</f>
        <v>3.8184</v>
      </c>
      <c r="O468">
        <f>[36]Formula!$AF$6</f>
        <v>1.3442000000000001</v>
      </c>
    </row>
    <row r="469" spans="2:15" x14ac:dyDescent="0.25">
      <c r="B469" t="str">
        <f t="shared" si="3"/>
        <v>ACV0.11050</v>
      </c>
      <c r="C469" t="s">
        <v>19</v>
      </c>
      <c r="D469">
        <v>10</v>
      </c>
      <c r="E469">
        <v>20</v>
      </c>
      <c r="F469">
        <v>0.1</v>
      </c>
      <c r="G469" s="158" t="s">
        <v>16</v>
      </c>
      <c r="H469" s="158" t="s">
        <v>14</v>
      </c>
      <c r="I469">
        <v>50</v>
      </c>
      <c r="J469">
        <v>100</v>
      </c>
      <c r="K469" t="s">
        <v>21</v>
      </c>
      <c r="L469">
        <f>[36]Formula!$AC$7</f>
        <v>54.830999999999996</v>
      </c>
      <c r="M469">
        <f>[36]Formula!$AD$7</f>
        <v>0.51571</v>
      </c>
      <c r="N469">
        <f>[36]Formula!$AE$7</f>
        <v>54.83</v>
      </c>
      <c r="O469">
        <f>[36]Formula!$AF$7</f>
        <v>0.51529000000000003</v>
      </c>
    </row>
    <row r="470" spans="2:15" x14ac:dyDescent="0.25">
      <c r="B470" t="str">
        <f t="shared" si="3"/>
        <v>ACV11050</v>
      </c>
      <c r="C470" t="s">
        <v>19</v>
      </c>
      <c r="D470">
        <v>10</v>
      </c>
      <c r="E470">
        <v>20</v>
      </c>
      <c r="F470">
        <v>1</v>
      </c>
      <c r="G470" s="158" t="s">
        <v>16</v>
      </c>
      <c r="H470" s="158" t="s">
        <v>14</v>
      </c>
      <c r="I470">
        <v>50</v>
      </c>
      <c r="J470">
        <v>100</v>
      </c>
      <c r="K470" t="s">
        <v>21</v>
      </c>
      <c r="L470">
        <f>[36]Formula!$AC$8</f>
        <v>577.03</v>
      </c>
      <c r="M470">
        <f>[36]Formula!$AD$8</f>
        <v>5.5989999999999998E-2</v>
      </c>
      <c r="N470">
        <f>[36]Formula!$AE$8</f>
        <v>572.42999999999995</v>
      </c>
      <c r="O470">
        <f>[36]Formula!$AF$8</f>
        <v>5.5786000000000002E-2</v>
      </c>
    </row>
    <row r="471" spans="2:15" x14ac:dyDescent="0.25">
      <c r="B471" t="str">
        <f t="shared" si="3"/>
        <v>ACV0.0000110100</v>
      </c>
      <c r="C471" t="s">
        <v>19</v>
      </c>
      <c r="D471">
        <v>10</v>
      </c>
      <c r="E471">
        <v>20</v>
      </c>
      <c r="F471">
        <v>1.0000000000000001E-5</v>
      </c>
      <c r="G471" s="158" t="s">
        <v>16</v>
      </c>
      <c r="H471" s="158" t="s">
        <v>14</v>
      </c>
      <c r="I471">
        <v>100</v>
      </c>
      <c r="J471">
        <v>300</v>
      </c>
      <c r="K471" t="s">
        <v>21</v>
      </c>
      <c r="L471">
        <f>[37]Formula!$AC$3</f>
        <v>13</v>
      </c>
      <c r="M471">
        <f>[37]Formula!$AD$3</f>
        <v>4.5999999999999996</v>
      </c>
      <c r="N471">
        <f>[37]Formula!$AE$3</f>
        <v>11.573</v>
      </c>
      <c r="O471">
        <f>[37]Formula!$AF$3</f>
        <v>4.6268000000000002</v>
      </c>
    </row>
    <row r="472" spans="2:15" x14ac:dyDescent="0.25">
      <c r="B472" t="str">
        <f t="shared" si="3"/>
        <v>ACV0.000110100</v>
      </c>
      <c r="C472" t="s">
        <v>19</v>
      </c>
      <c r="D472">
        <v>10</v>
      </c>
      <c r="E472">
        <v>20</v>
      </c>
      <c r="F472">
        <v>1E-4</v>
      </c>
      <c r="G472" s="158" t="s">
        <v>16</v>
      </c>
      <c r="H472" s="158" t="s">
        <v>14</v>
      </c>
      <c r="I472">
        <v>100</v>
      </c>
      <c r="J472">
        <v>300</v>
      </c>
      <c r="K472" t="s">
        <v>21</v>
      </c>
      <c r="L472">
        <f>[37]Formula!$AC$4</f>
        <v>13</v>
      </c>
      <c r="M472">
        <f>[37]Formula!$AD$4</f>
        <v>4.6109</v>
      </c>
      <c r="N472">
        <f>[37]Formula!$AE$4</f>
        <v>11.574</v>
      </c>
      <c r="O472">
        <f>[37]Formula!$AF$4</f>
        <v>4.6268000000000002</v>
      </c>
    </row>
    <row r="473" spans="2:15" x14ac:dyDescent="0.25">
      <c r="B473" t="str">
        <f t="shared" si="3"/>
        <v>ACV0.00110100</v>
      </c>
      <c r="C473" t="s">
        <v>19</v>
      </c>
      <c r="D473">
        <v>10</v>
      </c>
      <c r="E473">
        <v>20</v>
      </c>
      <c r="F473">
        <v>1E-3</v>
      </c>
      <c r="G473" s="158" t="s">
        <v>16</v>
      </c>
      <c r="H473" s="158" t="s">
        <v>14</v>
      </c>
      <c r="I473">
        <v>100</v>
      </c>
      <c r="J473">
        <v>300</v>
      </c>
      <c r="K473" t="s">
        <v>21</v>
      </c>
      <c r="L473">
        <f>[37]Formula!$AC$5</f>
        <v>13</v>
      </c>
      <c r="M473">
        <f>[37]Formula!$AD$5</f>
        <v>4.6111000000000004</v>
      </c>
      <c r="N473">
        <f>[37]Formula!$AE$5</f>
        <v>11.577</v>
      </c>
      <c r="O473">
        <f>[37]Formula!$AF$5</f>
        <v>4.6266999999999996</v>
      </c>
    </row>
    <row r="474" spans="2:15" x14ac:dyDescent="0.25">
      <c r="B474" t="str">
        <f t="shared" si="3"/>
        <v>ACV0.0110100</v>
      </c>
      <c r="C474" t="s">
        <v>19</v>
      </c>
      <c r="D474">
        <v>10</v>
      </c>
      <c r="E474">
        <v>20</v>
      </c>
      <c r="F474">
        <v>0.01</v>
      </c>
      <c r="G474" s="158" t="s">
        <v>16</v>
      </c>
      <c r="H474" s="158" t="s">
        <v>14</v>
      </c>
      <c r="I474">
        <v>100</v>
      </c>
      <c r="J474">
        <v>300</v>
      </c>
      <c r="K474" t="s">
        <v>21</v>
      </c>
      <c r="L474">
        <f>[37]Formula!$AC$6</f>
        <v>13</v>
      </c>
      <c r="M474">
        <f>[37]Formula!$AD$6</f>
        <v>4.6140999999999996</v>
      </c>
      <c r="N474">
        <f>[37]Formula!$AE$6</f>
        <v>11.988</v>
      </c>
      <c r="O474">
        <f>[37]Formula!$AF$6</f>
        <v>4.6140999999999996</v>
      </c>
    </row>
    <row r="475" spans="2:15" x14ac:dyDescent="0.25">
      <c r="B475" t="str">
        <f t="shared" si="3"/>
        <v>ACV0.110100</v>
      </c>
      <c r="C475" t="s">
        <v>19</v>
      </c>
      <c r="D475">
        <v>10</v>
      </c>
      <c r="E475">
        <v>20</v>
      </c>
      <c r="F475">
        <v>0.1</v>
      </c>
      <c r="G475" s="158" t="s">
        <v>16</v>
      </c>
      <c r="H475" s="158" t="s">
        <v>14</v>
      </c>
      <c r="I475">
        <v>100</v>
      </c>
      <c r="J475">
        <v>300</v>
      </c>
      <c r="K475" t="s">
        <v>21</v>
      </c>
      <c r="L475">
        <f>[37]Formula!$AC$7</f>
        <v>44.405999999999999</v>
      </c>
      <c r="M475">
        <f>[37]Formula!$AD$7</f>
        <v>3.7323</v>
      </c>
      <c r="N475">
        <f>[37]Formula!$AE$7</f>
        <v>44.402999999999999</v>
      </c>
      <c r="O475">
        <f>[37]Formula!$AF$7</f>
        <v>3.7322000000000002</v>
      </c>
    </row>
    <row r="476" spans="2:15" x14ac:dyDescent="0.25">
      <c r="B476" t="str">
        <f t="shared" si="3"/>
        <v>ACV110100</v>
      </c>
      <c r="C476" t="s">
        <v>19</v>
      </c>
      <c r="D476">
        <v>10</v>
      </c>
      <c r="E476">
        <v>20</v>
      </c>
      <c r="F476">
        <v>1</v>
      </c>
      <c r="G476" s="158" t="s">
        <v>16</v>
      </c>
      <c r="H476" s="158" t="s">
        <v>14</v>
      </c>
      <c r="I476">
        <v>100</v>
      </c>
      <c r="J476">
        <v>300</v>
      </c>
      <c r="K476" t="s">
        <v>21</v>
      </c>
      <c r="L476">
        <f>[37]Formula!$AC$8</f>
        <v>573.81999999999994</v>
      </c>
      <c r="M476">
        <f>[37]Formula!$AD$8</f>
        <v>0.64234000000000002</v>
      </c>
      <c r="N476">
        <f>[37]Formula!$AE$8</f>
        <v>542.91999999999996</v>
      </c>
      <c r="O476">
        <f>[37]Formula!$AF$8</f>
        <v>0.64214000000000004</v>
      </c>
    </row>
    <row r="477" spans="2:15" x14ac:dyDescent="0.25">
      <c r="B477" t="str">
        <f t="shared" si="3"/>
        <v>ACV0.0000110300</v>
      </c>
      <c r="C477" t="s">
        <v>19</v>
      </c>
      <c r="D477">
        <v>10</v>
      </c>
      <c r="E477">
        <v>20</v>
      </c>
      <c r="F477">
        <v>1.0000000000000001E-5</v>
      </c>
      <c r="G477" s="158" t="s">
        <v>16</v>
      </c>
      <c r="H477" s="158" t="s">
        <v>14</v>
      </c>
      <c r="I477">
        <v>300</v>
      </c>
      <c r="J477">
        <v>1000</v>
      </c>
      <c r="K477" t="s">
        <v>21</v>
      </c>
      <c r="L477">
        <f>[38]Formula!$AC$3</f>
        <v>19</v>
      </c>
      <c r="M477">
        <f>[38]Formula!$AD$3</f>
        <v>17</v>
      </c>
      <c r="N477">
        <f>[38]Formula!$AE$3</f>
        <v>12.388</v>
      </c>
      <c r="O477">
        <f>[38]Formula!$AF$3</f>
        <v>17.324000000000002</v>
      </c>
    </row>
    <row r="478" spans="2:15" x14ac:dyDescent="0.25">
      <c r="B478" t="str">
        <f t="shared" si="3"/>
        <v>ACV0.000110300</v>
      </c>
      <c r="C478" t="s">
        <v>19</v>
      </c>
      <c r="D478">
        <v>10</v>
      </c>
      <c r="E478">
        <v>20</v>
      </c>
      <c r="F478">
        <v>1E-4</v>
      </c>
      <c r="G478" s="158" t="s">
        <v>16</v>
      </c>
      <c r="H478" s="158" t="s">
        <v>14</v>
      </c>
      <c r="I478">
        <v>300</v>
      </c>
      <c r="J478">
        <v>1000</v>
      </c>
      <c r="K478" t="s">
        <v>21</v>
      </c>
      <c r="L478">
        <f>[38]Formula!$AC$4</f>
        <v>19</v>
      </c>
      <c r="M478">
        <f>[38]Formula!$AD$4</f>
        <v>17.087</v>
      </c>
      <c r="N478">
        <f>[38]Formula!$AE$4</f>
        <v>12.388999999999999</v>
      </c>
      <c r="O478">
        <f>[38]Formula!$AF$4</f>
        <v>17.324000000000002</v>
      </c>
    </row>
    <row r="479" spans="2:15" x14ac:dyDescent="0.25">
      <c r="B479" t="str">
        <f t="shared" si="3"/>
        <v>ACV0.00110300</v>
      </c>
      <c r="C479" t="s">
        <v>19</v>
      </c>
      <c r="D479">
        <v>10</v>
      </c>
      <c r="E479">
        <v>20</v>
      </c>
      <c r="F479">
        <v>1E-3</v>
      </c>
      <c r="G479" s="158" t="s">
        <v>16</v>
      </c>
      <c r="H479" s="158" t="s">
        <v>14</v>
      </c>
      <c r="I479">
        <v>300</v>
      </c>
      <c r="J479">
        <v>1000</v>
      </c>
      <c r="K479" t="s">
        <v>21</v>
      </c>
      <c r="L479">
        <f>[38]Formula!$AC$5</f>
        <v>19</v>
      </c>
      <c r="M479">
        <f>[38]Formula!$AD$5</f>
        <v>17.087</v>
      </c>
      <c r="N479">
        <f>[38]Formula!$AE$5</f>
        <v>12.388999999999999</v>
      </c>
      <c r="O479">
        <f>[38]Formula!$AF$5</f>
        <v>17.324000000000002</v>
      </c>
    </row>
    <row r="480" spans="2:15" x14ac:dyDescent="0.25">
      <c r="B480" t="str">
        <f t="shared" si="3"/>
        <v>ACV0.0110300</v>
      </c>
      <c r="C480" t="s">
        <v>19</v>
      </c>
      <c r="D480">
        <v>10</v>
      </c>
      <c r="E480">
        <v>20</v>
      </c>
      <c r="F480">
        <v>0.01</v>
      </c>
      <c r="G480" s="158" t="s">
        <v>16</v>
      </c>
      <c r="H480" s="158" t="s">
        <v>14</v>
      </c>
      <c r="I480">
        <v>300</v>
      </c>
      <c r="J480">
        <v>1000</v>
      </c>
      <c r="K480" t="s">
        <v>21</v>
      </c>
      <c r="L480">
        <f>[38]Formula!$AC$6</f>
        <v>19</v>
      </c>
      <c r="M480">
        <f>[38]Formula!$AD$6</f>
        <v>17.091999999999999</v>
      </c>
      <c r="N480">
        <f>[38]Formula!$AE$6</f>
        <v>12.516999999999999</v>
      </c>
      <c r="O480">
        <f>[38]Formula!$AF$6</f>
        <v>17.32</v>
      </c>
    </row>
    <row r="481" spans="2:15" x14ac:dyDescent="0.25">
      <c r="B481" t="str">
        <f t="shared" si="3"/>
        <v>ACV0.110300</v>
      </c>
      <c r="C481" t="s">
        <v>19</v>
      </c>
      <c r="D481">
        <v>10</v>
      </c>
      <c r="E481">
        <v>20</v>
      </c>
      <c r="F481">
        <v>0.1</v>
      </c>
      <c r="G481" s="158" t="s">
        <v>16</v>
      </c>
      <c r="H481" s="158" t="s">
        <v>14</v>
      </c>
      <c r="I481">
        <v>300</v>
      </c>
      <c r="J481">
        <v>1000</v>
      </c>
      <c r="K481" t="s">
        <v>21</v>
      </c>
      <c r="L481">
        <f>[38]Formula!$AC$7</f>
        <v>25.325000000000003</v>
      </c>
      <c r="M481">
        <f>[38]Formula!$AD$7</f>
        <v>16.908000000000001</v>
      </c>
      <c r="N481">
        <f>[38]Formula!$AE$7</f>
        <v>25.323</v>
      </c>
      <c r="O481">
        <f>[38]Formula!$AF$7</f>
        <v>16.908000000000001</v>
      </c>
    </row>
    <row r="482" spans="2:15" x14ac:dyDescent="0.25">
      <c r="B482" t="str">
        <f t="shared" si="3"/>
        <v>ACV110300</v>
      </c>
      <c r="C482" t="s">
        <v>19</v>
      </c>
      <c r="D482">
        <v>10</v>
      </c>
      <c r="E482">
        <v>20</v>
      </c>
      <c r="F482">
        <v>1</v>
      </c>
      <c r="G482" s="158" t="s">
        <v>16</v>
      </c>
      <c r="H482" s="158" t="s">
        <v>14</v>
      </c>
      <c r="I482">
        <v>300</v>
      </c>
      <c r="J482">
        <v>1000</v>
      </c>
      <c r="K482" t="s">
        <v>21</v>
      </c>
      <c r="L482">
        <f>[38]Formula!$AC$8</f>
        <v>533.13</v>
      </c>
      <c r="M482">
        <f>[38]Formula!$AD$8</f>
        <v>7.3338000000000001</v>
      </c>
      <c r="N482">
        <f>[38]Formula!$AE$8</f>
        <v>437.38</v>
      </c>
      <c r="O482">
        <f>[38]Formula!$AF$8</f>
        <v>7.3335999999999997</v>
      </c>
    </row>
    <row r="483" spans="2:15" x14ac:dyDescent="0.25">
      <c r="B483" t="str">
        <f t="shared" si="3"/>
        <v>ACV0.00001200.001</v>
      </c>
      <c r="C483" t="s">
        <v>19</v>
      </c>
      <c r="D483">
        <v>20</v>
      </c>
      <c r="E483">
        <v>100</v>
      </c>
      <c r="F483">
        <v>1.0000000000000001E-5</v>
      </c>
      <c r="G483" s="158" t="s">
        <v>16</v>
      </c>
      <c r="H483" s="158" t="s">
        <v>14</v>
      </c>
      <c r="I483">
        <v>1E-3</v>
      </c>
      <c r="J483">
        <v>0.04</v>
      </c>
      <c r="K483" t="s">
        <v>21</v>
      </c>
      <c r="L483">
        <f>[39]Formula!$AC$3</f>
        <v>5</v>
      </c>
      <c r="M483">
        <f>[39]Formula!$AD$3</f>
        <v>0.23</v>
      </c>
      <c r="N483">
        <f>[39]Formula!$AE$3</f>
        <v>4.6009000000000002</v>
      </c>
      <c r="O483">
        <f>[39]Formula!$AF$3</f>
        <v>0.23351</v>
      </c>
    </row>
    <row r="484" spans="2:15" x14ac:dyDescent="0.25">
      <c r="B484" t="str">
        <f t="shared" si="3"/>
        <v>ACV0.0001200.001</v>
      </c>
      <c r="C484" t="s">
        <v>19</v>
      </c>
      <c r="D484">
        <v>20</v>
      </c>
      <c r="E484">
        <v>100</v>
      </c>
      <c r="F484">
        <v>1E-4</v>
      </c>
      <c r="G484" s="158" t="s">
        <v>16</v>
      </c>
      <c r="H484" s="158" t="s">
        <v>14</v>
      </c>
      <c r="I484">
        <v>1E-3</v>
      </c>
      <c r="J484">
        <v>0.04</v>
      </c>
      <c r="K484" t="s">
        <v>21</v>
      </c>
      <c r="L484">
        <f>[39]Formula!$AC$4</f>
        <v>5</v>
      </c>
      <c r="M484">
        <f>[39]Formula!$AD$4</f>
        <v>0.23166999999999999</v>
      </c>
      <c r="N484">
        <f>[39]Formula!$AE$4</f>
        <v>4.6010999999999997</v>
      </c>
      <c r="O484">
        <f>[39]Formula!$AF$4</f>
        <v>0.23351</v>
      </c>
    </row>
    <row r="485" spans="2:15" x14ac:dyDescent="0.25">
      <c r="B485" t="str">
        <f t="shared" si="3"/>
        <v>ACV0.001200.001</v>
      </c>
      <c r="C485" t="s">
        <v>19</v>
      </c>
      <c r="D485">
        <v>20</v>
      </c>
      <c r="E485">
        <v>100</v>
      </c>
      <c r="F485">
        <v>1E-3</v>
      </c>
      <c r="G485" s="158" t="s">
        <v>16</v>
      </c>
      <c r="H485" s="158" t="s">
        <v>14</v>
      </c>
      <c r="I485">
        <v>1E-3</v>
      </c>
      <c r="J485">
        <v>0.04</v>
      </c>
      <c r="K485" t="s">
        <v>21</v>
      </c>
      <c r="L485">
        <f>[39]Formula!$AC$5</f>
        <v>5</v>
      </c>
      <c r="M485">
        <f>[39]Formula!$AD$5</f>
        <v>0.23175000000000001</v>
      </c>
      <c r="N485">
        <f>[39]Formula!$AE$5</f>
        <v>4.6194999999999995</v>
      </c>
      <c r="O485">
        <f>[39]Formula!$AF$5</f>
        <v>0.23336000000000001</v>
      </c>
    </row>
    <row r="486" spans="2:15" x14ac:dyDescent="0.25">
      <c r="B486" t="str">
        <f t="shared" si="3"/>
        <v>ACV0.01200.001</v>
      </c>
      <c r="C486" t="s">
        <v>19</v>
      </c>
      <c r="D486">
        <v>20</v>
      </c>
      <c r="E486">
        <v>100</v>
      </c>
      <c r="F486">
        <v>0.01</v>
      </c>
      <c r="G486" s="158" t="s">
        <v>16</v>
      </c>
      <c r="H486" s="158" t="s">
        <v>14</v>
      </c>
      <c r="I486">
        <v>1E-3</v>
      </c>
      <c r="J486">
        <v>0.04</v>
      </c>
      <c r="K486" t="s">
        <v>21</v>
      </c>
      <c r="L486">
        <f>[39]Formula!$AC$6</f>
        <v>6.5042</v>
      </c>
      <c r="M486">
        <f>[39]Formula!$AD$6</f>
        <v>0.22022</v>
      </c>
      <c r="N486">
        <f>[39]Formula!$AE$6</f>
        <v>6.5015000000000001</v>
      </c>
      <c r="O486">
        <f>[39]Formula!$AF$6</f>
        <v>0.22022</v>
      </c>
    </row>
    <row r="487" spans="2:15" x14ac:dyDescent="0.25">
      <c r="B487" t="str">
        <f t="shared" si="3"/>
        <v>ACV0.1200.001</v>
      </c>
      <c r="C487" t="s">
        <v>19</v>
      </c>
      <c r="D487">
        <v>20</v>
      </c>
      <c r="E487">
        <v>100</v>
      </c>
      <c r="F487">
        <v>0.1</v>
      </c>
      <c r="G487" s="158" t="s">
        <v>16</v>
      </c>
      <c r="H487" s="158" t="s">
        <v>14</v>
      </c>
      <c r="I487">
        <v>1E-3</v>
      </c>
      <c r="J487">
        <v>0.04</v>
      </c>
      <c r="K487" t="s">
        <v>21</v>
      </c>
      <c r="L487">
        <f>[39]Formula!$AC$7</f>
        <v>57.056999999999995</v>
      </c>
      <c r="M487">
        <f>[39]Formula!$AD$7</f>
        <v>7.0854E-2</v>
      </c>
      <c r="N487">
        <f>[39]Formula!$AE$7</f>
        <v>57.055999999999997</v>
      </c>
      <c r="O487">
        <f>[39]Formula!$AF$7</f>
        <v>7.0818999999999993E-2</v>
      </c>
    </row>
    <row r="488" spans="2:15" x14ac:dyDescent="0.25">
      <c r="B488" t="str">
        <f t="shared" si="3"/>
        <v>ACV1200.001</v>
      </c>
      <c r="C488" t="s">
        <v>19</v>
      </c>
      <c r="D488">
        <v>20</v>
      </c>
      <c r="E488">
        <v>100</v>
      </c>
      <c r="F488">
        <v>1</v>
      </c>
      <c r="G488" s="158" t="s">
        <v>16</v>
      </c>
      <c r="H488" s="158" t="s">
        <v>14</v>
      </c>
      <c r="I488">
        <v>1E-3</v>
      </c>
      <c r="J488">
        <v>0.04</v>
      </c>
      <c r="K488" t="s">
        <v>21</v>
      </c>
      <c r="L488">
        <f>[39]Formula!$AC$8</f>
        <v>577.28</v>
      </c>
      <c r="M488">
        <f>[39]Formula!$AD$8</f>
        <v>7.5312E-3</v>
      </c>
      <c r="N488">
        <f>[39]Formula!$AE$8</f>
        <v>576.01</v>
      </c>
      <c r="O488">
        <f>[39]Formula!$AF$8</f>
        <v>7.5148999999999997E-3</v>
      </c>
    </row>
    <row r="489" spans="2:15" x14ac:dyDescent="0.25">
      <c r="B489" t="str">
        <f t="shared" si="3"/>
        <v>ACV0.00001200.04</v>
      </c>
      <c r="C489" t="s">
        <v>19</v>
      </c>
      <c r="D489">
        <v>20</v>
      </c>
      <c r="E489">
        <v>100</v>
      </c>
      <c r="F489">
        <v>1.0000000000000001E-5</v>
      </c>
      <c r="G489" s="158" t="s">
        <v>16</v>
      </c>
      <c r="H489" s="158" t="s">
        <v>14</v>
      </c>
      <c r="I489">
        <v>0.04</v>
      </c>
      <c r="J489">
        <v>1</v>
      </c>
      <c r="K489" t="s">
        <v>21</v>
      </c>
      <c r="L489">
        <f>[40]Formula!$AC$3</f>
        <v>2.7</v>
      </c>
      <c r="M489">
        <f>[40]Formula!$AD$3</f>
        <v>0.23</v>
      </c>
      <c r="N489">
        <f>[40]Formula!$AE$3</f>
        <v>2.2757999999999998</v>
      </c>
      <c r="O489">
        <f>[40]Formula!$AF$3</f>
        <v>0.23386000000000001</v>
      </c>
    </row>
    <row r="490" spans="2:15" x14ac:dyDescent="0.25">
      <c r="B490" t="str">
        <f t="shared" si="3"/>
        <v>ACV0.0001200.04</v>
      </c>
      <c r="C490" t="s">
        <v>19</v>
      </c>
      <c r="D490">
        <v>20</v>
      </c>
      <c r="E490">
        <v>100</v>
      </c>
      <c r="F490">
        <v>1E-4</v>
      </c>
      <c r="G490" s="158" t="s">
        <v>16</v>
      </c>
      <c r="H490" s="158" t="s">
        <v>14</v>
      </c>
      <c r="I490">
        <v>0.04</v>
      </c>
      <c r="J490">
        <v>1</v>
      </c>
      <c r="K490" t="s">
        <v>21</v>
      </c>
      <c r="L490">
        <f>[40]Formula!$AC$4</f>
        <v>2.7</v>
      </c>
      <c r="M490">
        <f>[40]Formula!$AD$4</f>
        <v>0.23180000000000001</v>
      </c>
      <c r="N490">
        <f>[40]Formula!$AE$4</f>
        <v>2.2760000000000002</v>
      </c>
      <c r="O490">
        <f>[40]Formula!$AF$4</f>
        <v>0.23386000000000001</v>
      </c>
    </row>
    <row r="491" spans="2:15" x14ac:dyDescent="0.25">
      <c r="B491" t="str">
        <f t="shared" si="3"/>
        <v>ACV0.001200.04</v>
      </c>
      <c r="C491" t="s">
        <v>19</v>
      </c>
      <c r="D491">
        <v>20</v>
      </c>
      <c r="E491">
        <v>100</v>
      </c>
      <c r="F491">
        <v>1E-3</v>
      </c>
      <c r="G491" s="158" t="s">
        <v>16</v>
      </c>
      <c r="H491" s="158" t="s">
        <v>14</v>
      </c>
      <c r="I491">
        <v>0.04</v>
      </c>
      <c r="J491">
        <v>1</v>
      </c>
      <c r="K491" t="s">
        <v>21</v>
      </c>
      <c r="L491">
        <f>[40]Formula!$AC$5</f>
        <v>2.7</v>
      </c>
      <c r="M491">
        <f>[40]Formula!$AD$5</f>
        <v>0.23188</v>
      </c>
      <c r="N491">
        <f>[40]Formula!$AE$5</f>
        <v>2.2998000000000003</v>
      </c>
      <c r="O491">
        <f>[40]Formula!$AF$5</f>
        <v>0.23363999999999999</v>
      </c>
    </row>
    <row r="492" spans="2:15" x14ac:dyDescent="0.25">
      <c r="B492" t="str">
        <f t="shared" si="3"/>
        <v>ACV0.01200.04</v>
      </c>
      <c r="C492" t="s">
        <v>19</v>
      </c>
      <c r="D492">
        <v>20</v>
      </c>
      <c r="E492">
        <v>100</v>
      </c>
      <c r="F492">
        <v>0.01</v>
      </c>
      <c r="G492" s="158" t="s">
        <v>16</v>
      </c>
      <c r="H492" s="158" t="s">
        <v>14</v>
      </c>
      <c r="I492">
        <v>0.04</v>
      </c>
      <c r="J492">
        <v>1</v>
      </c>
      <c r="K492" t="s">
        <v>21</v>
      </c>
      <c r="L492">
        <f>[40]Formula!$AC$6</f>
        <v>4.7115</v>
      </c>
      <c r="M492">
        <f>[40]Formula!$AD$6</f>
        <v>0.21576999999999999</v>
      </c>
      <c r="N492">
        <f>[40]Formula!$AE$6</f>
        <v>4.7084000000000001</v>
      </c>
      <c r="O492">
        <f>[40]Formula!$AF$6</f>
        <v>0.21576999999999999</v>
      </c>
    </row>
    <row r="493" spans="2:15" x14ac:dyDescent="0.25">
      <c r="B493" t="str">
        <f t="shared" si="3"/>
        <v>ACV0.1200.04</v>
      </c>
      <c r="C493" t="s">
        <v>19</v>
      </c>
      <c r="D493">
        <v>20</v>
      </c>
      <c r="E493">
        <v>100</v>
      </c>
      <c r="F493">
        <v>0.1</v>
      </c>
      <c r="G493" s="158" t="s">
        <v>16</v>
      </c>
      <c r="H493" s="158" t="s">
        <v>14</v>
      </c>
      <c r="I493">
        <v>0.04</v>
      </c>
      <c r="J493">
        <v>1</v>
      </c>
      <c r="K493" t="s">
        <v>21</v>
      </c>
      <c r="L493">
        <f>[40]Formula!$AC$7</f>
        <v>56.896000000000001</v>
      </c>
      <c r="M493">
        <f>[40]Formula!$AD$7</f>
        <v>6.2831999999999999E-2</v>
      </c>
      <c r="N493">
        <f>[40]Formula!$AE$7</f>
        <v>56.894999999999996</v>
      </c>
      <c r="O493">
        <f>[40]Formula!$AF$7</f>
        <v>6.2796000000000005E-2</v>
      </c>
    </row>
    <row r="494" spans="2:15" x14ac:dyDescent="0.25">
      <c r="B494" t="str">
        <f t="shared" si="3"/>
        <v>ACV1200.04</v>
      </c>
      <c r="C494" t="s">
        <v>19</v>
      </c>
      <c r="D494">
        <v>20</v>
      </c>
      <c r="E494">
        <v>100</v>
      </c>
      <c r="F494">
        <v>1</v>
      </c>
      <c r="G494" s="158" t="s">
        <v>16</v>
      </c>
      <c r="H494" s="158" t="s">
        <v>14</v>
      </c>
      <c r="I494">
        <v>0.04</v>
      </c>
      <c r="J494">
        <v>1</v>
      </c>
      <c r="K494" t="s">
        <v>21</v>
      </c>
      <c r="L494">
        <f>[40]Formula!$AC$8</f>
        <v>577.27</v>
      </c>
      <c r="M494">
        <f>[40]Formula!$AD$8</f>
        <v>6.6108E-3</v>
      </c>
      <c r="N494">
        <f>[40]Formula!$AE$8</f>
        <v>576.14</v>
      </c>
      <c r="O494">
        <f>[40]Formula!$AF$8</f>
        <v>6.5944999999999997E-3</v>
      </c>
    </row>
    <row r="495" spans="2:15" x14ac:dyDescent="0.25">
      <c r="B495" t="str">
        <f t="shared" si="3"/>
        <v>ACV0.00001201</v>
      </c>
      <c r="C495" t="s">
        <v>19</v>
      </c>
      <c r="D495">
        <v>20</v>
      </c>
      <c r="E495">
        <v>100</v>
      </c>
      <c r="F495">
        <v>1.0000000000000001E-5</v>
      </c>
      <c r="G495" s="158" t="s">
        <v>16</v>
      </c>
      <c r="H495" s="158" t="s">
        <v>14</v>
      </c>
      <c r="I495">
        <v>1</v>
      </c>
      <c r="J495">
        <v>20</v>
      </c>
      <c r="K495" t="s">
        <v>21</v>
      </c>
      <c r="L495">
        <f>[41]Formula!$AC$3</f>
        <v>4.9000000000000004</v>
      </c>
      <c r="M495">
        <f>[41]Formula!$AD$3</f>
        <v>0.21</v>
      </c>
      <c r="N495">
        <f>[41]Formula!$AE$3</f>
        <v>4.8563999999999998</v>
      </c>
      <c r="O495">
        <f>[41]Formula!$AF$3</f>
        <v>0.20787</v>
      </c>
    </row>
    <row r="496" spans="2:15" x14ac:dyDescent="0.25">
      <c r="B496" t="str">
        <f t="shared" si="3"/>
        <v>ACV0.0001201</v>
      </c>
      <c r="C496" t="s">
        <v>19</v>
      </c>
      <c r="D496">
        <v>20</v>
      </c>
      <c r="E496">
        <v>100</v>
      </c>
      <c r="F496">
        <v>1E-4</v>
      </c>
      <c r="G496" s="158" t="s">
        <v>16</v>
      </c>
      <c r="H496" s="158" t="s">
        <v>14</v>
      </c>
      <c r="I496">
        <v>1</v>
      </c>
      <c r="J496">
        <v>20</v>
      </c>
      <c r="K496" t="s">
        <v>21</v>
      </c>
      <c r="L496">
        <f>[41]Formula!$AC$4</f>
        <v>4.9000000000000004</v>
      </c>
      <c r="M496">
        <f>[41]Formula!$AD$4</f>
        <v>0.21</v>
      </c>
      <c r="N496">
        <f>[41]Formula!$AE$4</f>
        <v>4.8564999999999996</v>
      </c>
      <c r="O496">
        <f>[41]Formula!$AF$4</f>
        <v>0.20787</v>
      </c>
    </row>
    <row r="497" spans="2:15" x14ac:dyDescent="0.25">
      <c r="B497" t="str">
        <f t="shared" si="3"/>
        <v>ACV0.001201</v>
      </c>
      <c r="C497" t="s">
        <v>19</v>
      </c>
      <c r="D497">
        <v>20</v>
      </c>
      <c r="E497">
        <v>100</v>
      </c>
      <c r="F497">
        <v>1E-3</v>
      </c>
      <c r="G497" s="158" t="s">
        <v>16</v>
      </c>
      <c r="H497" s="158" t="s">
        <v>14</v>
      </c>
      <c r="I497">
        <v>1</v>
      </c>
      <c r="J497">
        <v>20</v>
      </c>
      <c r="K497" t="s">
        <v>21</v>
      </c>
      <c r="L497">
        <f>[41]Formula!$AC$5</f>
        <v>4.9000000000000004</v>
      </c>
      <c r="M497">
        <f>[41]Formula!$AD$5</f>
        <v>0.21</v>
      </c>
      <c r="N497">
        <f>[41]Formula!$AE$5</f>
        <v>4.8819999999999997</v>
      </c>
      <c r="O497">
        <f>[41]Formula!$AF$5</f>
        <v>0.20768</v>
      </c>
    </row>
    <row r="498" spans="2:15" x14ac:dyDescent="0.25">
      <c r="B498" t="str">
        <f t="shared" si="3"/>
        <v>ACV0.01201</v>
      </c>
      <c r="C498" t="s">
        <v>19</v>
      </c>
      <c r="D498">
        <v>20</v>
      </c>
      <c r="E498">
        <v>100</v>
      </c>
      <c r="F498">
        <v>0.01</v>
      </c>
      <c r="G498" s="158" t="s">
        <v>16</v>
      </c>
      <c r="H498" s="158" t="s">
        <v>14</v>
      </c>
      <c r="I498">
        <v>1</v>
      </c>
      <c r="J498">
        <v>20</v>
      </c>
      <c r="K498" t="s">
        <v>21</v>
      </c>
      <c r="L498">
        <f>[41]Formula!$AC$6</f>
        <v>7.1093000000000002</v>
      </c>
      <c r="M498">
        <f>[41]Formula!$AD$6</f>
        <v>0.19178999999999999</v>
      </c>
      <c r="N498">
        <f>[41]Formula!$AE$6</f>
        <v>7.1055999999999999</v>
      </c>
      <c r="O498">
        <f>[41]Formula!$AF$6</f>
        <v>0.1918</v>
      </c>
    </row>
    <row r="499" spans="2:15" x14ac:dyDescent="0.25">
      <c r="B499" t="str">
        <f t="shared" si="3"/>
        <v>ACV0.1201</v>
      </c>
      <c r="C499" t="s">
        <v>19</v>
      </c>
      <c r="D499">
        <v>20</v>
      </c>
      <c r="E499">
        <v>100</v>
      </c>
      <c r="F499">
        <v>0.1</v>
      </c>
      <c r="G499" s="158" t="s">
        <v>16</v>
      </c>
      <c r="H499" s="158" t="s">
        <v>14</v>
      </c>
      <c r="I499">
        <v>1</v>
      </c>
      <c r="J499">
        <v>20</v>
      </c>
      <c r="K499" t="s">
        <v>21</v>
      </c>
      <c r="L499">
        <f>[41]Formula!$AC$7</f>
        <v>57.594000000000001</v>
      </c>
      <c r="M499">
        <f>[41]Formula!$AD$7</f>
        <v>5.5849999999999997E-2</v>
      </c>
      <c r="N499">
        <f>[41]Formula!$AE$7</f>
        <v>57.591999999999999</v>
      </c>
      <c r="O499">
        <f>[41]Formula!$AF$7</f>
        <v>5.5819000000000001E-2</v>
      </c>
    </row>
    <row r="500" spans="2:15" x14ac:dyDescent="0.25">
      <c r="B500" t="str">
        <f t="shared" si="3"/>
        <v>ACV1201</v>
      </c>
      <c r="C500" t="s">
        <v>19</v>
      </c>
      <c r="D500">
        <v>20</v>
      </c>
      <c r="E500">
        <v>100</v>
      </c>
      <c r="F500">
        <v>1</v>
      </c>
      <c r="G500" s="158" t="s">
        <v>16</v>
      </c>
      <c r="H500" s="158" t="s">
        <v>14</v>
      </c>
      <c r="I500">
        <v>1</v>
      </c>
      <c r="J500">
        <v>20</v>
      </c>
      <c r="K500" t="s">
        <v>21</v>
      </c>
      <c r="L500">
        <f>[41]Formula!$AC$8</f>
        <v>577.34</v>
      </c>
      <c r="M500">
        <f>[41]Formula!$AD$8</f>
        <v>5.8763000000000001E-3</v>
      </c>
      <c r="N500">
        <f>[41]Formula!$AE$8</f>
        <v>576.84</v>
      </c>
      <c r="O500">
        <f>[41]Formula!$AF$8</f>
        <v>5.8618000000000003E-3</v>
      </c>
    </row>
    <row r="501" spans="2:15" x14ac:dyDescent="0.25">
      <c r="B501" t="str">
        <f t="shared" si="3"/>
        <v>ACV0.000012020</v>
      </c>
      <c r="C501" t="s">
        <v>19</v>
      </c>
      <c r="D501">
        <v>20</v>
      </c>
      <c r="E501">
        <v>100</v>
      </c>
      <c r="F501">
        <v>1.0000000000000001E-5</v>
      </c>
      <c r="G501" s="158" t="s">
        <v>16</v>
      </c>
      <c r="H501" s="158" t="s">
        <v>14</v>
      </c>
      <c r="I501">
        <v>20</v>
      </c>
      <c r="J501">
        <v>50</v>
      </c>
      <c r="K501" t="s">
        <v>21</v>
      </c>
      <c r="L501">
        <f>[42]Formula!$AC$3</f>
        <v>6.8</v>
      </c>
      <c r="M501">
        <f>[42]Formula!$AD$3</f>
        <v>0.37</v>
      </c>
      <c r="N501">
        <f>[42]Formula!$AE$3</f>
        <v>6.7323000000000004</v>
      </c>
      <c r="O501">
        <f>[42]Formula!$AF$3</f>
        <v>0.36645</v>
      </c>
    </row>
    <row r="502" spans="2:15" x14ac:dyDescent="0.25">
      <c r="B502" t="str">
        <f t="shared" si="3"/>
        <v>ACV0.00012020</v>
      </c>
      <c r="C502" t="s">
        <v>19</v>
      </c>
      <c r="D502">
        <v>20</v>
      </c>
      <c r="E502">
        <v>100</v>
      </c>
      <c r="F502">
        <v>1E-4</v>
      </c>
      <c r="G502" s="158" t="s">
        <v>16</v>
      </c>
      <c r="H502" s="158" t="s">
        <v>14</v>
      </c>
      <c r="I502">
        <v>20</v>
      </c>
      <c r="J502">
        <v>50</v>
      </c>
      <c r="K502" t="s">
        <v>21</v>
      </c>
      <c r="L502">
        <f>[42]Formula!$AC$4</f>
        <v>6.8</v>
      </c>
      <c r="M502">
        <f>[42]Formula!$AD$4</f>
        <v>0.36642000000000002</v>
      </c>
      <c r="N502">
        <f>[42]Formula!$AE$4</f>
        <v>6.7324000000000002</v>
      </c>
      <c r="O502">
        <f>[42]Formula!$AF$4</f>
        <v>0.36645</v>
      </c>
    </row>
    <row r="503" spans="2:15" x14ac:dyDescent="0.25">
      <c r="B503" t="str">
        <f t="shared" si="3"/>
        <v>ACV0.0012020</v>
      </c>
      <c r="C503" t="s">
        <v>19</v>
      </c>
      <c r="D503">
        <v>20</v>
      </c>
      <c r="E503">
        <v>100</v>
      </c>
      <c r="F503">
        <v>1E-3</v>
      </c>
      <c r="G503" s="158" t="s">
        <v>16</v>
      </c>
      <c r="H503" s="158" t="s">
        <v>14</v>
      </c>
      <c r="I503">
        <v>20</v>
      </c>
      <c r="J503">
        <v>50</v>
      </c>
      <c r="K503" t="s">
        <v>21</v>
      </c>
      <c r="L503">
        <f>[42]Formula!$AC$5</f>
        <v>6.8</v>
      </c>
      <c r="M503">
        <f>[42]Formula!$AD$5</f>
        <v>0.36631000000000002</v>
      </c>
      <c r="N503">
        <f>[42]Formula!$AE$5</f>
        <v>6.7494999999999994</v>
      </c>
      <c r="O503">
        <f>[42]Formula!$AF$5</f>
        <v>0.36631999999999998</v>
      </c>
    </row>
    <row r="504" spans="2:15" x14ac:dyDescent="0.25">
      <c r="B504" t="str">
        <f t="shared" si="3"/>
        <v>ACV0.012020</v>
      </c>
      <c r="C504" t="s">
        <v>19</v>
      </c>
      <c r="D504">
        <v>20</v>
      </c>
      <c r="E504">
        <v>100</v>
      </c>
      <c r="F504">
        <v>0.01</v>
      </c>
      <c r="G504" s="158" t="s">
        <v>16</v>
      </c>
      <c r="H504" s="158" t="s">
        <v>14</v>
      </c>
      <c r="I504">
        <v>20</v>
      </c>
      <c r="J504">
        <v>50</v>
      </c>
      <c r="K504" t="s">
        <v>21</v>
      </c>
      <c r="L504">
        <f>[42]Formula!$AC$6</f>
        <v>8.3577999999999992</v>
      </c>
      <c r="M504">
        <f>[42]Formula!$AD$6</f>
        <v>0.35409000000000002</v>
      </c>
      <c r="N504">
        <f>[42]Formula!$AE$6</f>
        <v>8.351799999999999</v>
      </c>
      <c r="O504">
        <f>[42]Formula!$AF$6</f>
        <v>0.35408000000000001</v>
      </c>
    </row>
    <row r="505" spans="2:15" x14ac:dyDescent="0.25">
      <c r="B505" t="str">
        <f t="shared" si="3"/>
        <v>ACV0.12020</v>
      </c>
      <c r="C505" t="s">
        <v>19</v>
      </c>
      <c r="D505">
        <v>20</v>
      </c>
      <c r="E505">
        <v>100</v>
      </c>
      <c r="F505">
        <v>0.1</v>
      </c>
      <c r="G505" s="158" t="s">
        <v>16</v>
      </c>
      <c r="H505" s="158" t="s">
        <v>14</v>
      </c>
      <c r="I505">
        <v>20</v>
      </c>
      <c r="J505">
        <v>50</v>
      </c>
      <c r="K505" t="s">
        <v>21</v>
      </c>
      <c r="L505">
        <f>[42]Formula!$AC$7</f>
        <v>57.162999999999997</v>
      </c>
      <c r="M505">
        <f>[42]Formula!$AD$7</f>
        <v>0.15068999999999999</v>
      </c>
      <c r="N505">
        <f>[42]Formula!$AE$7</f>
        <v>57.158999999999999</v>
      </c>
      <c r="O505">
        <f>[42]Formula!$AF$7</f>
        <v>0.15056</v>
      </c>
    </row>
    <row r="506" spans="2:15" x14ac:dyDescent="0.25">
      <c r="B506" t="str">
        <f t="shared" si="3"/>
        <v>ACV12020</v>
      </c>
      <c r="C506" t="s">
        <v>19</v>
      </c>
      <c r="D506">
        <v>20</v>
      </c>
      <c r="E506">
        <v>100</v>
      </c>
      <c r="F506">
        <v>1</v>
      </c>
      <c r="G506" s="158" t="s">
        <v>16</v>
      </c>
      <c r="H506" s="158" t="s">
        <v>14</v>
      </c>
      <c r="I506">
        <v>20</v>
      </c>
      <c r="J506">
        <v>50</v>
      </c>
      <c r="K506" t="s">
        <v>21</v>
      </c>
      <c r="L506">
        <f>[42]Formula!$AC$8</f>
        <v>577.28</v>
      </c>
      <c r="M506">
        <f>[42]Formula!$AD$8</f>
        <v>1.7106E-2</v>
      </c>
      <c r="N506">
        <f>[42]Formula!$AE$8</f>
        <v>575.93999999999994</v>
      </c>
      <c r="O506">
        <f>[42]Formula!$AF$8</f>
        <v>1.704E-2</v>
      </c>
    </row>
    <row r="507" spans="2:15" x14ac:dyDescent="0.25">
      <c r="B507" t="str">
        <f t="shared" si="3"/>
        <v>ACV0.000012050</v>
      </c>
      <c r="C507" t="s">
        <v>19</v>
      </c>
      <c r="D507">
        <v>20</v>
      </c>
      <c r="E507">
        <v>100</v>
      </c>
      <c r="F507">
        <v>1.0000000000000001E-5</v>
      </c>
      <c r="G507" s="158" t="s">
        <v>16</v>
      </c>
      <c r="H507" s="158" t="s">
        <v>14</v>
      </c>
      <c r="I507">
        <v>50</v>
      </c>
      <c r="J507">
        <v>100</v>
      </c>
      <c r="K507" t="s">
        <v>21</v>
      </c>
      <c r="L507">
        <f>[43]Formula!$AC$3</f>
        <v>22</v>
      </c>
      <c r="M507">
        <f>[43]Formula!$AD$3</f>
        <v>1.2</v>
      </c>
      <c r="N507">
        <f>[43]Formula!$AE$3</f>
        <v>17.722000000000001</v>
      </c>
      <c r="O507">
        <f>[43]Formula!$AF$3</f>
        <v>1.2358</v>
      </c>
    </row>
    <row r="508" spans="2:15" x14ac:dyDescent="0.25">
      <c r="B508" t="str">
        <f t="shared" si="3"/>
        <v>ACV0.00012050</v>
      </c>
      <c r="C508" t="s">
        <v>19</v>
      </c>
      <c r="D508">
        <v>20</v>
      </c>
      <c r="E508">
        <v>100</v>
      </c>
      <c r="F508">
        <v>1E-4</v>
      </c>
      <c r="G508" s="158" t="s">
        <v>16</v>
      </c>
      <c r="H508" s="158" t="s">
        <v>14</v>
      </c>
      <c r="I508">
        <v>50</v>
      </c>
      <c r="J508">
        <v>100</v>
      </c>
      <c r="K508" t="s">
        <v>21</v>
      </c>
      <c r="L508">
        <f>[43]Formula!$AC$4</f>
        <v>22</v>
      </c>
      <c r="M508">
        <f>[43]Formula!$AD$4</f>
        <v>1.2034</v>
      </c>
      <c r="N508">
        <f>[43]Formula!$AE$4</f>
        <v>17.723000000000003</v>
      </c>
      <c r="O508">
        <f>[43]Formula!$AF$4</f>
        <v>1.2358</v>
      </c>
    </row>
    <row r="509" spans="2:15" x14ac:dyDescent="0.25">
      <c r="B509" t="str">
        <f t="shared" si="3"/>
        <v>ACV0.0012050</v>
      </c>
      <c r="C509" t="s">
        <v>19</v>
      </c>
      <c r="D509">
        <v>20</v>
      </c>
      <c r="E509">
        <v>100</v>
      </c>
      <c r="F509">
        <v>1E-3</v>
      </c>
      <c r="G509" s="158" t="s">
        <v>16</v>
      </c>
      <c r="H509" s="158" t="s">
        <v>14</v>
      </c>
      <c r="I509">
        <v>50</v>
      </c>
      <c r="J509">
        <v>100</v>
      </c>
      <c r="K509" t="s">
        <v>21</v>
      </c>
      <c r="L509">
        <f>[43]Formula!$AC$5</f>
        <v>22</v>
      </c>
      <c r="M509">
        <f>[43]Formula!$AD$5</f>
        <v>1.2034</v>
      </c>
      <c r="N509">
        <f>[43]Formula!$AE$5</f>
        <v>17.724</v>
      </c>
      <c r="O509">
        <f>[43]Formula!$AF$5</f>
        <v>1.2358</v>
      </c>
    </row>
    <row r="510" spans="2:15" x14ac:dyDescent="0.25">
      <c r="B510" t="str">
        <f t="shared" si="3"/>
        <v>ACV0.012050</v>
      </c>
      <c r="C510" t="s">
        <v>19</v>
      </c>
      <c r="D510">
        <v>20</v>
      </c>
      <c r="E510">
        <v>100</v>
      </c>
      <c r="F510">
        <v>0.01</v>
      </c>
      <c r="G510" s="158" t="s">
        <v>16</v>
      </c>
      <c r="H510" s="158" t="s">
        <v>14</v>
      </c>
      <c r="I510">
        <v>50</v>
      </c>
      <c r="J510">
        <v>100</v>
      </c>
      <c r="K510" t="s">
        <v>21</v>
      </c>
      <c r="L510">
        <f>[43]Formula!$AC$6</f>
        <v>22</v>
      </c>
      <c r="M510">
        <f>[43]Formula!$AD$6</f>
        <v>1.2047000000000001</v>
      </c>
      <c r="N510">
        <f>[43]Formula!$AE$6</f>
        <v>18.315000000000001</v>
      </c>
      <c r="O510">
        <f>[43]Formula!$AF$6</f>
        <v>1.2311000000000001</v>
      </c>
    </row>
    <row r="511" spans="2:15" x14ac:dyDescent="0.25">
      <c r="B511" t="str">
        <f t="shared" si="3"/>
        <v>ACV0.12050</v>
      </c>
      <c r="C511" t="s">
        <v>19</v>
      </c>
      <c r="D511">
        <v>20</v>
      </c>
      <c r="E511">
        <v>100</v>
      </c>
      <c r="F511">
        <v>0.1</v>
      </c>
      <c r="G511" s="158" t="s">
        <v>16</v>
      </c>
      <c r="H511" s="158" t="s">
        <v>14</v>
      </c>
      <c r="I511">
        <v>50</v>
      </c>
      <c r="J511">
        <v>100</v>
      </c>
      <c r="K511" t="s">
        <v>21</v>
      </c>
      <c r="L511">
        <f>[43]Formula!$AC$7</f>
        <v>55.390999999999998</v>
      </c>
      <c r="M511">
        <f>[43]Formula!$AD$7</f>
        <v>0.97270000000000001</v>
      </c>
      <c r="N511">
        <f>[43]Formula!$AE$7</f>
        <v>55.372999999999998</v>
      </c>
      <c r="O511">
        <f>[43]Formula!$AF$7</f>
        <v>0.97270000000000001</v>
      </c>
    </row>
    <row r="512" spans="2:15" x14ac:dyDescent="0.25">
      <c r="B512" t="str">
        <f t="shared" si="3"/>
        <v>ACV12050</v>
      </c>
      <c r="C512" t="s">
        <v>19</v>
      </c>
      <c r="D512">
        <v>20</v>
      </c>
      <c r="E512">
        <v>100</v>
      </c>
      <c r="F512">
        <v>1</v>
      </c>
      <c r="G512" s="158" t="s">
        <v>16</v>
      </c>
      <c r="H512" s="158" t="s">
        <v>14</v>
      </c>
      <c r="I512">
        <v>50</v>
      </c>
      <c r="J512">
        <v>100</v>
      </c>
      <c r="K512" t="s">
        <v>21</v>
      </c>
      <c r="L512">
        <f>[43]Formula!$AC$8</f>
        <v>576.34</v>
      </c>
      <c r="M512">
        <f>[43]Formula!$AD$8</f>
        <v>0.18074999999999999</v>
      </c>
      <c r="N512">
        <f>[43]Formula!$AE$8</f>
        <v>568.41</v>
      </c>
      <c r="O512">
        <f>[43]Formula!$AF$8</f>
        <v>0.18063000000000001</v>
      </c>
    </row>
    <row r="513" spans="2:15" x14ac:dyDescent="0.25">
      <c r="B513" t="str">
        <f t="shared" si="3"/>
        <v>ACV0.00011000.001</v>
      </c>
      <c r="C513" t="s">
        <v>19</v>
      </c>
      <c r="D513">
        <v>100</v>
      </c>
      <c r="E513">
        <v>330</v>
      </c>
      <c r="F513">
        <v>1E-4</v>
      </c>
      <c r="G513" s="158" t="s">
        <v>16</v>
      </c>
      <c r="H513" s="158" t="s">
        <v>14</v>
      </c>
      <c r="I513">
        <v>1E-3</v>
      </c>
      <c r="J513">
        <v>0.04</v>
      </c>
      <c r="K513" t="s">
        <v>21</v>
      </c>
      <c r="L513">
        <f>[44]Formula!$AC$3</f>
        <v>48</v>
      </c>
      <c r="M513">
        <f>[44]Formula!$AD$3</f>
        <v>0.46</v>
      </c>
      <c r="N513">
        <f>[44]Formula!$AE$3</f>
        <v>46.118000000000002</v>
      </c>
      <c r="O513">
        <f>[44]Formula!$AF$3</f>
        <v>0.46325</v>
      </c>
    </row>
    <row r="514" spans="2:15" x14ac:dyDescent="0.25">
      <c r="B514" t="str">
        <f t="shared" ref="B514:B552" si="4">IF(I514="",CONCATENATE(C514,F514,D514),CONCATENATE(C514,F514,D514,I514))</f>
        <v>ACV0.0011000.001</v>
      </c>
      <c r="C514" t="s">
        <v>19</v>
      </c>
      <c r="D514">
        <v>100</v>
      </c>
      <c r="E514">
        <v>330</v>
      </c>
      <c r="F514">
        <v>1E-3</v>
      </c>
      <c r="G514" s="158" t="s">
        <v>16</v>
      </c>
      <c r="H514" s="158" t="s">
        <v>14</v>
      </c>
      <c r="I514">
        <v>1E-3</v>
      </c>
      <c r="J514">
        <v>0.04</v>
      </c>
      <c r="K514" t="s">
        <v>21</v>
      </c>
      <c r="L514">
        <f>[44]Formula!$AC$4</f>
        <v>48</v>
      </c>
      <c r="M514">
        <f>[44]Formula!$AD$4</f>
        <v>0.46085999999999999</v>
      </c>
      <c r="N514">
        <f>[44]Formula!$AE$4</f>
        <v>46.12</v>
      </c>
      <c r="O514">
        <f>[44]Formula!$AF$4</f>
        <v>0.46325</v>
      </c>
    </row>
    <row r="515" spans="2:15" x14ac:dyDescent="0.25">
      <c r="B515" t="str">
        <f t="shared" si="4"/>
        <v>ACV0.011000.001</v>
      </c>
      <c r="C515" t="s">
        <v>19</v>
      </c>
      <c r="D515">
        <v>100</v>
      </c>
      <c r="E515">
        <v>330</v>
      </c>
      <c r="F515">
        <v>0.01</v>
      </c>
      <c r="G515" s="158" t="s">
        <v>16</v>
      </c>
      <c r="H515" s="158" t="s">
        <v>14</v>
      </c>
      <c r="I515">
        <v>1E-3</v>
      </c>
      <c r="J515">
        <v>0.04</v>
      </c>
      <c r="K515" t="s">
        <v>21</v>
      </c>
      <c r="L515">
        <f>[44]Formula!$AC$5</f>
        <v>48</v>
      </c>
      <c r="M515">
        <f>[44]Formula!$AD$5</f>
        <v>0.46128999999999998</v>
      </c>
      <c r="N515">
        <f>[44]Formula!$AE$5</f>
        <v>46.341000000000001</v>
      </c>
      <c r="O515">
        <f>[44]Formula!$AF$5</f>
        <v>0.46283000000000002</v>
      </c>
    </row>
    <row r="516" spans="2:15" x14ac:dyDescent="0.25">
      <c r="B516" t="str">
        <f t="shared" si="4"/>
        <v>ACV0.11000.001</v>
      </c>
      <c r="C516" t="s">
        <v>19</v>
      </c>
      <c r="D516">
        <v>100</v>
      </c>
      <c r="E516">
        <v>330</v>
      </c>
      <c r="F516">
        <v>0.1</v>
      </c>
      <c r="G516" s="158" t="s">
        <v>16</v>
      </c>
      <c r="H516" s="158" t="s">
        <v>14</v>
      </c>
      <c r="I516">
        <v>1E-3</v>
      </c>
      <c r="J516">
        <v>0.04</v>
      </c>
      <c r="K516" t="s">
        <v>21</v>
      </c>
      <c r="L516">
        <f>[44]Formula!$AC$6</f>
        <v>66.332000000000008</v>
      </c>
      <c r="M516">
        <f>[44]Formula!$AD$6</f>
        <v>0.42712</v>
      </c>
      <c r="N516">
        <f>[44]Formula!$AE$6</f>
        <v>66.294000000000011</v>
      </c>
      <c r="O516">
        <f>[44]Formula!$AF$6</f>
        <v>0.42698000000000003</v>
      </c>
    </row>
    <row r="517" spans="2:15" x14ac:dyDescent="0.25">
      <c r="B517" t="str">
        <f t="shared" si="4"/>
        <v>ACV11000.001</v>
      </c>
      <c r="C517" t="s">
        <v>19</v>
      </c>
      <c r="D517">
        <v>100</v>
      </c>
      <c r="E517">
        <v>330</v>
      </c>
      <c r="F517">
        <v>1</v>
      </c>
      <c r="G517" s="158" t="s">
        <v>16</v>
      </c>
      <c r="H517" s="158" t="s">
        <v>14</v>
      </c>
      <c r="I517">
        <v>1E-3</v>
      </c>
      <c r="J517">
        <v>0.04</v>
      </c>
      <c r="K517" t="s">
        <v>21</v>
      </c>
      <c r="L517">
        <f>[44]Formula!$AC$7</f>
        <v>573.41999999999996</v>
      </c>
      <c r="M517">
        <f>[44]Formula!$AD$7</f>
        <v>0.11327</v>
      </c>
      <c r="N517">
        <f>[44]Formula!$AE$7</f>
        <v>573.41999999999996</v>
      </c>
      <c r="O517">
        <f>[44]Formula!$AF$7</f>
        <v>0.11294</v>
      </c>
    </row>
    <row r="518" spans="2:15" x14ac:dyDescent="0.25">
      <c r="B518" t="str">
        <f t="shared" si="4"/>
        <v>ACV0.00011000.04</v>
      </c>
      <c r="C518" t="s">
        <v>19</v>
      </c>
      <c r="D518">
        <v>100</v>
      </c>
      <c r="E518">
        <v>330</v>
      </c>
      <c r="F518">
        <v>1E-4</v>
      </c>
      <c r="G518" s="158" t="s">
        <v>16</v>
      </c>
      <c r="H518" s="158" t="s">
        <v>14</v>
      </c>
      <c r="I518">
        <v>0.04</v>
      </c>
      <c r="J518">
        <v>1</v>
      </c>
      <c r="K518" t="s">
        <v>21</v>
      </c>
      <c r="L518">
        <f>[45]Formula!$AC$3</f>
        <v>25</v>
      </c>
      <c r="M518">
        <f>[45]Formula!$AD$3</f>
        <v>0.46</v>
      </c>
      <c r="N518">
        <f>[45]Formula!$AE$3</f>
        <v>23.033999999999999</v>
      </c>
      <c r="O518">
        <f>[45]Formula!$AF$3</f>
        <v>0.46337</v>
      </c>
    </row>
    <row r="519" spans="2:15" x14ac:dyDescent="0.25">
      <c r="B519" t="str">
        <f t="shared" si="4"/>
        <v>ACV0.0011000.04</v>
      </c>
      <c r="C519" t="s">
        <v>19</v>
      </c>
      <c r="D519">
        <v>100</v>
      </c>
      <c r="E519">
        <v>330</v>
      </c>
      <c r="F519">
        <v>1E-3</v>
      </c>
      <c r="G519" s="158" t="s">
        <v>16</v>
      </c>
      <c r="H519" s="158" t="s">
        <v>14</v>
      </c>
      <c r="I519">
        <v>0.04</v>
      </c>
      <c r="J519">
        <v>1</v>
      </c>
      <c r="K519" t="s">
        <v>21</v>
      </c>
      <c r="L519">
        <f>[45]Formula!$AC$4</f>
        <v>25</v>
      </c>
      <c r="M519">
        <f>[45]Formula!$AD$4</f>
        <v>0.46067000000000002</v>
      </c>
      <c r="N519">
        <f>[45]Formula!$AE$4</f>
        <v>23.037000000000003</v>
      </c>
      <c r="O519">
        <f>[45]Formula!$AF$4</f>
        <v>0.46337</v>
      </c>
    </row>
    <row r="520" spans="2:15" x14ac:dyDescent="0.25">
      <c r="B520" t="str">
        <f t="shared" si="4"/>
        <v>ACV0.011000.04</v>
      </c>
      <c r="C520" t="s">
        <v>19</v>
      </c>
      <c r="D520">
        <v>100</v>
      </c>
      <c r="E520">
        <v>330</v>
      </c>
      <c r="F520">
        <v>0.01</v>
      </c>
      <c r="G520" s="158" t="s">
        <v>16</v>
      </c>
      <c r="H520" s="158" t="s">
        <v>14</v>
      </c>
      <c r="I520">
        <v>0.04</v>
      </c>
      <c r="J520">
        <v>1</v>
      </c>
      <c r="K520" t="s">
        <v>21</v>
      </c>
      <c r="L520">
        <f>[45]Formula!$AC$5</f>
        <v>25</v>
      </c>
      <c r="M520">
        <f>[45]Formula!$AD$5</f>
        <v>0.46116000000000001</v>
      </c>
      <c r="N520">
        <f>[45]Formula!$AE$5</f>
        <v>23.338000000000001</v>
      </c>
      <c r="O520">
        <f>[45]Formula!$AF$5</f>
        <v>0.46273999999999998</v>
      </c>
    </row>
    <row r="521" spans="2:15" x14ac:dyDescent="0.25">
      <c r="B521" t="str">
        <f t="shared" si="4"/>
        <v>ACV0.11000.04</v>
      </c>
      <c r="C521" t="s">
        <v>19</v>
      </c>
      <c r="D521">
        <v>100</v>
      </c>
      <c r="E521">
        <v>330</v>
      </c>
      <c r="F521">
        <v>0.1</v>
      </c>
      <c r="G521" s="158" t="s">
        <v>16</v>
      </c>
      <c r="H521" s="158" t="s">
        <v>14</v>
      </c>
      <c r="I521">
        <v>0.04</v>
      </c>
      <c r="J521">
        <v>1</v>
      </c>
      <c r="K521" t="s">
        <v>21</v>
      </c>
      <c r="L521">
        <f>[45]Formula!$AC$6</f>
        <v>49.031999999999996</v>
      </c>
      <c r="M521">
        <f>[45]Formula!$AD$6</f>
        <v>0.41284999999999999</v>
      </c>
      <c r="N521">
        <f>[45]Formula!$AE$6</f>
        <v>48.982999999999997</v>
      </c>
      <c r="O521">
        <f>[45]Formula!$AF$6</f>
        <v>0.41271000000000002</v>
      </c>
    </row>
    <row r="522" spans="2:15" x14ac:dyDescent="0.25">
      <c r="B522" t="str">
        <f t="shared" si="4"/>
        <v>ACV11000.04</v>
      </c>
      <c r="C522" t="s">
        <v>19</v>
      </c>
      <c r="D522">
        <v>100</v>
      </c>
      <c r="E522">
        <v>330</v>
      </c>
      <c r="F522">
        <v>1</v>
      </c>
      <c r="G522" s="158" t="s">
        <v>16</v>
      </c>
      <c r="H522" s="158" t="s">
        <v>14</v>
      </c>
      <c r="I522">
        <v>0.04</v>
      </c>
      <c r="J522">
        <v>1</v>
      </c>
      <c r="K522" t="s">
        <v>21</v>
      </c>
      <c r="L522">
        <f>[45]Formula!$AC$7</f>
        <v>571.91999999999996</v>
      </c>
      <c r="M522">
        <f>[45]Formula!$AD$7</f>
        <v>9.6252000000000004E-2</v>
      </c>
      <c r="N522">
        <f>[45]Formula!$AE$7</f>
        <v>571.91999999999996</v>
      </c>
      <c r="O522">
        <f>[45]Formula!$AF$7</f>
        <v>9.5921000000000006E-2</v>
      </c>
    </row>
    <row r="523" spans="2:15" x14ac:dyDescent="0.25">
      <c r="B523" t="str">
        <f t="shared" si="4"/>
        <v>ACV0.00011001</v>
      </c>
      <c r="C523" t="s">
        <v>19</v>
      </c>
      <c r="D523">
        <v>100</v>
      </c>
      <c r="E523">
        <v>330</v>
      </c>
      <c r="F523">
        <v>1E-4</v>
      </c>
      <c r="G523" s="158" t="s">
        <v>16</v>
      </c>
      <c r="H523" s="158" t="s">
        <v>14</v>
      </c>
      <c r="I523">
        <v>1</v>
      </c>
      <c r="J523">
        <v>20</v>
      </c>
      <c r="K523" t="s">
        <v>21</v>
      </c>
      <c r="L523">
        <f>[46]Formula!$AC$3</f>
        <v>23</v>
      </c>
      <c r="M523">
        <f>[46]Formula!$AD$3</f>
        <v>0.7</v>
      </c>
      <c r="N523">
        <f>[46]Formula!$AE$3</f>
        <v>23.059000000000001</v>
      </c>
      <c r="O523">
        <f>[46]Formula!$AF$3</f>
        <v>0.69384000000000001</v>
      </c>
    </row>
    <row r="524" spans="2:15" x14ac:dyDescent="0.25">
      <c r="B524" t="str">
        <f t="shared" si="4"/>
        <v>ACV0.0011001</v>
      </c>
      <c r="C524" t="s">
        <v>19</v>
      </c>
      <c r="D524">
        <v>100</v>
      </c>
      <c r="E524">
        <v>330</v>
      </c>
      <c r="F524">
        <v>1E-3</v>
      </c>
      <c r="G524" s="158" t="s">
        <v>16</v>
      </c>
      <c r="H524" s="158" t="s">
        <v>14</v>
      </c>
      <c r="I524">
        <v>1</v>
      </c>
      <c r="J524">
        <v>20</v>
      </c>
      <c r="K524" t="s">
        <v>21</v>
      </c>
      <c r="L524">
        <f>[46]Formula!$AC$4</f>
        <v>23</v>
      </c>
      <c r="M524">
        <f>[46]Formula!$AD$4</f>
        <v>0.7</v>
      </c>
      <c r="N524">
        <f>[46]Formula!$AE$4</f>
        <v>23.061</v>
      </c>
      <c r="O524">
        <f>[46]Formula!$AF$4</f>
        <v>0.69384000000000001</v>
      </c>
    </row>
    <row r="525" spans="2:15" x14ac:dyDescent="0.25">
      <c r="B525" t="str">
        <f t="shared" si="4"/>
        <v>ACV0.011001</v>
      </c>
      <c r="C525" t="s">
        <v>19</v>
      </c>
      <c r="D525">
        <v>100</v>
      </c>
      <c r="E525">
        <v>330</v>
      </c>
      <c r="F525">
        <v>0.01</v>
      </c>
      <c r="G525" s="158" t="s">
        <v>16</v>
      </c>
      <c r="H525" s="158" t="s">
        <v>14</v>
      </c>
      <c r="I525">
        <v>1</v>
      </c>
      <c r="J525">
        <v>20</v>
      </c>
      <c r="K525" t="s">
        <v>21</v>
      </c>
      <c r="L525">
        <f>[46]Formula!$AC$5</f>
        <v>23</v>
      </c>
      <c r="M525">
        <f>[46]Formula!$AD$5</f>
        <v>0.7</v>
      </c>
      <c r="N525">
        <f>[46]Formula!$AE$5</f>
        <v>23.291</v>
      </c>
      <c r="O525">
        <f>[46]Formula!$AF$5</f>
        <v>0.69333999999999996</v>
      </c>
    </row>
    <row r="526" spans="2:15" x14ac:dyDescent="0.25">
      <c r="B526" t="str">
        <f t="shared" si="4"/>
        <v>ACV0.11001</v>
      </c>
      <c r="C526" t="s">
        <v>19</v>
      </c>
      <c r="D526">
        <v>100</v>
      </c>
      <c r="E526">
        <v>330</v>
      </c>
      <c r="F526">
        <v>0.1</v>
      </c>
      <c r="G526" s="158" t="s">
        <v>16</v>
      </c>
      <c r="H526" s="158" t="s">
        <v>14</v>
      </c>
      <c r="I526">
        <v>1</v>
      </c>
      <c r="J526">
        <v>20</v>
      </c>
      <c r="K526" t="s">
        <v>21</v>
      </c>
      <c r="L526">
        <f>[46]Formula!$AC$6</f>
        <v>44.082999999999998</v>
      </c>
      <c r="M526">
        <f>[46]Formula!$AD$6</f>
        <v>0.65012000000000003</v>
      </c>
      <c r="N526">
        <f>[46]Formula!$AE$6</f>
        <v>43.963000000000001</v>
      </c>
      <c r="O526">
        <f>[46]Formula!$AF$6</f>
        <v>0.65027999999999997</v>
      </c>
    </row>
    <row r="527" spans="2:15" x14ac:dyDescent="0.25">
      <c r="B527" t="str">
        <f t="shared" si="4"/>
        <v>ACV11001</v>
      </c>
      <c r="C527" t="s">
        <v>19</v>
      </c>
      <c r="D527">
        <v>100</v>
      </c>
      <c r="E527">
        <v>330</v>
      </c>
      <c r="F527">
        <v>1</v>
      </c>
      <c r="G527" s="158" t="s">
        <v>16</v>
      </c>
      <c r="H527" s="158" t="s">
        <v>14</v>
      </c>
      <c r="I527">
        <v>1</v>
      </c>
      <c r="J527">
        <v>20</v>
      </c>
      <c r="K527" t="s">
        <v>21</v>
      </c>
      <c r="L527">
        <f>[46]Formula!$AC$7</f>
        <v>565.1</v>
      </c>
      <c r="M527">
        <f>[46]Formula!$AD$7</f>
        <v>0.19691</v>
      </c>
      <c r="N527">
        <f>[46]Formula!$AE$7</f>
        <v>565.03</v>
      </c>
      <c r="O527">
        <f>[46]Formula!$AF$7</f>
        <v>0.19677</v>
      </c>
    </row>
    <row r="528" spans="2:15" x14ac:dyDescent="0.25">
      <c r="B528" t="str">
        <f t="shared" si="4"/>
        <v>ACV0.000110020</v>
      </c>
      <c r="C528" t="s">
        <v>19</v>
      </c>
      <c r="D528">
        <v>100</v>
      </c>
      <c r="E528">
        <v>330</v>
      </c>
      <c r="F528">
        <v>1E-4</v>
      </c>
      <c r="G528" s="158" t="s">
        <v>16</v>
      </c>
      <c r="H528" s="158" t="s">
        <v>14</v>
      </c>
      <c r="I528">
        <v>20</v>
      </c>
      <c r="J528">
        <v>50</v>
      </c>
      <c r="K528" t="s">
        <v>21</v>
      </c>
      <c r="L528">
        <f>[47]Formula!$AC$3</f>
        <v>23</v>
      </c>
      <c r="M528">
        <f>[47]Formula!$AD$3</f>
        <v>1.4</v>
      </c>
      <c r="N528">
        <f>[47]Formula!$AE$3</f>
        <v>23.053000000000001</v>
      </c>
      <c r="O528">
        <f>[47]Formula!$AF$3</f>
        <v>1.3878999999999999</v>
      </c>
    </row>
    <row r="529" spans="2:15" x14ac:dyDescent="0.25">
      <c r="B529" t="str">
        <f t="shared" si="4"/>
        <v>ACV0.00110020</v>
      </c>
      <c r="C529" t="s">
        <v>19</v>
      </c>
      <c r="D529">
        <v>100</v>
      </c>
      <c r="E529">
        <v>330</v>
      </c>
      <c r="F529">
        <v>1E-3</v>
      </c>
      <c r="G529" s="158" t="s">
        <v>16</v>
      </c>
      <c r="H529" s="158" t="s">
        <v>14</v>
      </c>
      <c r="I529">
        <v>20</v>
      </c>
      <c r="J529">
        <v>50</v>
      </c>
      <c r="K529" t="s">
        <v>21</v>
      </c>
      <c r="L529">
        <f>[47]Formula!$AC$4</f>
        <v>23</v>
      </c>
      <c r="M529">
        <f>[47]Formula!$AD$4</f>
        <v>1.4</v>
      </c>
      <c r="N529">
        <f>[47]Formula!$AE$4</f>
        <v>23.054000000000002</v>
      </c>
      <c r="O529">
        <f>[47]Formula!$AF$4</f>
        <v>1.3878999999999999</v>
      </c>
    </row>
    <row r="530" spans="2:15" x14ac:dyDescent="0.25">
      <c r="B530" t="str">
        <f t="shared" si="4"/>
        <v>ACV0.0110020</v>
      </c>
      <c r="C530" t="s">
        <v>19</v>
      </c>
      <c r="D530">
        <v>100</v>
      </c>
      <c r="E530">
        <v>330</v>
      </c>
      <c r="F530">
        <v>0.01</v>
      </c>
      <c r="G530" s="158" t="s">
        <v>16</v>
      </c>
      <c r="H530" s="158" t="s">
        <v>14</v>
      </c>
      <c r="I530">
        <v>20</v>
      </c>
      <c r="J530">
        <v>50</v>
      </c>
      <c r="K530" t="s">
        <v>21</v>
      </c>
      <c r="L530">
        <f>[47]Formula!$AC$5</f>
        <v>23</v>
      </c>
      <c r="M530">
        <f>[47]Formula!$AD$5</f>
        <v>1.4</v>
      </c>
      <c r="N530">
        <f>[47]Formula!$AE$5</f>
        <v>23.188000000000002</v>
      </c>
      <c r="O530">
        <f>[47]Formula!$AF$5</f>
        <v>1.3875999999999999</v>
      </c>
    </row>
    <row r="531" spans="2:15" x14ac:dyDescent="0.25">
      <c r="B531" t="str">
        <f t="shared" si="4"/>
        <v>ACV0.110020</v>
      </c>
      <c r="C531" t="s">
        <v>19</v>
      </c>
      <c r="D531">
        <v>100</v>
      </c>
      <c r="E531">
        <v>330</v>
      </c>
      <c r="F531">
        <v>0.1</v>
      </c>
      <c r="G531" s="158" t="s">
        <v>16</v>
      </c>
      <c r="H531" s="158" t="s">
        <v>14</v>
      </c>
      <c r="I531">
        <v>20</v>
      </c>
      <c r="J531">
        <v>50</v>
      </c>
      <c r="K531" t="s">
        <v>21</v>
      </c>
      <c r="L531">
        <f>[47]Formula!$AC$6</f>
        <v>35.928999999999995</v>
      </c>
      <c r="M531">
        <f>[47]Formula!$AD$6</f>
        <v>1.3608</v>
      </c>
      <c r="N531">
        <f>[47]Formula!$AE$6</f>
        <v>35.878</v>
      </c>
      <c r="O531">
        <f>[47]Formula!$AF$6</f>
        <v>1.3594999999999999</v>
      </c>
    </row>
    <row r="532" spans="2:15" x14ac:dyDescent="0.25">
      <c r="B532" t="str">
        <f t="shared" si="4"/>
        <v>ACV110020</v>
      </c>
      <c r="C532" t="s">
        <v>19</v>
      </c>
      <c r="D532">
        <v>100</v>
      </c>
      <c r="E532">
        <v>330</v>
      </c>
      <c r="F532">
        <v>1</v>
      </c>
      <c r="G532" s="158" t="s">
        <v>16</v>
      </c>
      <c r="H532" s="158" t="s">
        <v>14</v>
      </c>
      <c r="I532">
        <v>20</v>
      </c>
      <c r="J532">
        <v>50</v>
      </c>
      <c r="K532" t="s">
        <v>21</v>
      </c>
      <c r="L532">
        <f>[47]Formula!$AC$7</f>
        <v>533.77</v>
      </c>
      <c r="M532">
        <f>[47]Formula!$AD$7</f>
        <v>0.66047</v>
      </c>
      <c r="N532">
        <f>[47]Formula!$AE$7</f>
        <v>533.56999999999994</v>
      </c>
      <c r="O532">
        <f>[47]Formula!$AF$7</f>
        <v>0.66042000000000001</v>
      </c>
    </row>
    <row r="533" spans="2:15" x14ac:dyDescent="0.25">
      <c r="B533" t="str">
        <f t="shared" si="4"/>
        <v>ACV0.000110050</v>
      </c>
      <c r="C533" t="s">
        <v>19</v>
      </c>
      <c r="D533">
        <v>100</v>
      </c>
      <c r="E533">
        <v>330</v>
      </c>
      <c r="F533">
        <v>1E-4</v>
      </c>
      <c r="G533" s="158" t="s">
        <v>16</v>
      </c>
      <c r="H533" s="158" t="s">
        <v>14</v>
      </c>
      <c r="I533">
        <v>50</v>
      </c>
      <c r="J533">
        <v>100</v>
      </c>
      <c r="K533" t="s">
        <v>21</v>
      </c>
      <c r="L533">
        <f>[48]Formula!$AC$3</f>
        <v>23</v>
      </c>
      <c r="M533">
        <f>[48]Formula!$AD$3</f>
        <v>3.5</v>
      </c>
      <c r="N533">
        <f>[48]Formula!$AE$3</f>
        <v>23.11</v>
      </c>
      <c r="O533">
        <f>[48]Formula!$AF$3</f>
        <v>3.4655999999999998</v>
      </c>
    </row>
    <row r="534" spans="2:15" x14ac:dyDescent="0.25">
      <c r="B534" t="str">
        <f t="shared" si="4"/>
        <v>ACV0.00110050</v>
      </c>
      <c r="C534" t="s">
        <v>19</v>
      </c>
      <c r="D534">
        <v>100</v>
      </c>
      <c r="E534">
        <v>330</v>
      </c>
      <c r="F534">
        <v>1E-3</v>
      </c>
      <c r="G534" s="158" t="s">
        <v>16</v>
      </c>
      <c r="H534" s="158" t="s">
        <v>14</v>
      </c>
      <c r="I534">
        <v>50</v>
      </c>
      <c r="J534">
        <v>100</v>
      </c>
      <c r="K534" t="s">
        <v>21</v>
      </c>
      <c r="L534">
        <f>[48]Formula!$AC$4</f>
        <v>23</v>
      </c>
      <c r="M534">
        <f>[48]Formula!$AD$4</f>
        <v>3.5</v>
      </c>
      <c r="N534">
        <f>[48]Formula!$AE$4</f>
        <v>23.111000000000001</v>
      </c>
      <c r="O534">
        <f>[48]Formula!$AF$4</f>
        <v>3.4655999999999998</v>
      </c>
    </row>
    <row r="535" spans="2:15" x14ac:dyDescent="0.25">
      <c r="B535" t="str">
        <f t="shared" si="4"/>
        <v>ACV0.0110050</v>
      </c>
      <c r="C535" t="s">
        <v>19</v>
      </c>
      <c r="D535">
        <v>100</v>
      </c>
      <c r="E535">
        <v>330</v>
      </c>
      <c r="F535">
        <v>0.01</v>
      </c>
      <c r="G535" s="158" t="s">
        <v>16</v>
      </c>
      <c r="H535" s="158" t="s">
        <v>14</v>
      </c>
      <c r="I535">
        <v>50</v>
      </c>
      <c r="J535">
        <v>100</v>
      </c>
      <c r="K535" t="s">
        <v>21</v>
      </c>
      <c r="L535">
        <f>[48]Formula!$AC$5</f>
        <v>23</v>
      </c>
      <c r="M535">
        <f>[48]Formula!$AD$5</f>
        <v>3.5</v>
      </c>
      <c r="N535">
        <f>[48]Formula!$AE$5</f>
        <v>23.164000000000001</v>
      </c>
      <c r="O535">
        <f>[48]Formula!$AF$5</f>
        <v>3.4655</v>
      </c>
    </row>
    <row r="536" spans="2:15" x14ac:dyDescent="0.25">
      <c r="B536" t="str">
        <f t="shared" si="4"/>
        <v>ACV0.110050</v>
      </c>
      <c r="C536" t="s">
        <v>19</v>
      </c>
      <c r="D536">
        <v>100</v>
      </c>
      <c r="E536">
        <v>330</v>
      </c>
      <c r="F536">
        <v>0.1</v>
      </c>
      <c r="G536" s="158" t="s">
        <v>16</v>
      </c>
      <c r="H536" s="158" t="s">
        <v>14</v>
      </c>
      <c r="I536">
        <v>50</v>
      </c>
      <c r="J536">
        <v>100</v>
      </c>
      <c r="K536" t="s">
        <v>21</v>
      </c>
      <c r="L536">
        <f>[48]Formula!$AC$6</f>
        <v>24.914000000000001</v>
      </c>
      <c r="M536">
        <f>[48]Formula!$AD$6</f>
        <v>3.4942000000000002</v>
      </c>
      <c r="N536">
        <f>[48]Formula!$AE$6</f>
        <v>28.927</v>
      </c>
      <c r="O536">
        <f>[48]Formula!$AF$6</f>
        <v>3.4523000000000001</v>
      </c>
    </row>
    <row r="537" spans="2:15" x14ac:dyDescent="0.25">
      <c r="B537" t="str">
        <f t="shared" si="4"/>
        <v>ACV110050</v>
      </c>
      <c r="C537" t="s">
        <v>19</v>
      </c>
      <c r="D537">
        <v>100</v>
      </c>
      <c r="E537">
        <v>330</v>
      </c>
      <c r="F537">
        <v>1</v>
      </c>
      <c r="G537" s="158" t="s">
        <v>16</v>
      </c>
      <c r="H537" s="158" t="s">
        <v>14</v>
      </c>
      <c r="I537">
        <v>50</v>
      </c>
      <c r="J537">
        <v>100</v>
      </c>
      <c r="K537" t="s">
        <v>21</v>
      </c>
      <c r="L537">
        <f>[48]Formula!$AC$7</f>
        <v>418.09</v>
      </c>
      <c r="M537">
        <f>[48]Formula!$AD$7</f>
        <v>2.6787000000000001</v>
      </c>
      <c r="N537">
        <f>[48]Formula!$AE$7</f>
        <v>417.63</v>
      </c>
      <c r="O537">
        <f>[48]Formula!$AF$7</f>
        <v>2.6793</v>
      </c>
    </row>
    <row r="538" spans="2:15" x14ac:dyDescent="0.25">
      <c r="B538" t="str">
        <f t="shared" si="4"/>
        <v>ACV0.00013300.001</v>
      </c>
      <c r="C538" t="s">
        <v>19</v>
      </c>
      <c r="D538">
        <v>330</v>
      </c>
      <c r="E538">
        <v>1000</v>
      </c>
      <c r="F538">
        <v>1E-4</v>
      </c>
      <c r="G538" s="158" t="s">
        <v>16</v>
      </c>
      <c r="H538" s="158" t="s">
        <v>14</v>
      </c>
      <c r="I538">
        <v>1E-3</v>
      </c>
      <c r="J538">
        <v>0.04</v>
      </c>
      <c r="K538" t="s">
        <v>21</v>
      </c>
      <c r="L538">
        <f>[49]Formula!$AC$3</f>
        <v>50</v>
      </c>
      <c r="M538">
        <f>[49]Formula!$AD$3</f>
        <v>0.46</v>
      </c>
      <c r="N538">
        <f>[49]Formula!$AE$3</f>
        <v>46.106999999999999</v>
      </c>
      <c r="O538">
        <f>[49]Formula!$AF$3</f>
        <v>0.46338000000000001</v>
      </c>
    </row>
    <row r="539" spans="2:15" x14ac:dyDescent="0.25">
      <c r="B539" t="str">
        <f t="shared" si="4"/>
        <v>ACV0.0013300.001</v>
      </c>
      <c r="C539" t="s">
        <v>19</v>
      </c>
      <c r="D539">
        <v>330</v>
      </c>
      <c r="E539">
        <v>1000</v>
      </c>
      <c r="F539">
        <v>1E-3</v>
      </c>
      <c r="G539" s="158" t="s">
        <v>16</v>
      </c>
      <c r="H539" s="158" t="s">
        <v>14</v>
      </c>
      <c r="I539">
        <v>1E-3</v>
      </c>
      <c r="J539">
        <v>0.04</v>
      </c>
      <c r="K539" t="s">
        <v>21</v>
      </c>
      <c r="L539">
        <f>[49]Formula!$AC$4</f>
        <v>50</v>
      </c>
      <c r="M539">
        <f>[49]Formula!$AD$4</f>
        <v>0.46054</v>
      </c>
      <c r="N539">
        <f>[49]Formula!$AE$4</f>
        <v>46.107999999999997</v>
      </c>
      <c r="O539">
        <f>[49]Formula!$AF$4</f>
        <v>0.46338000000000001</v>
      </c>
    </row>
    <row r="540" spans="2:15" x14ac:dyDescent="0.25">
      <c r="B540" t="str">
        <f t="shared" si="4"/>
        <v>ACV0.013300.001</v>
      </c>
      <c r="C540" t="s">
        <v>19</v>
      </c>
      <c r="D540">
        <v>330</v>
      </c>
      <c r="E540">
        <v>1000</v>
      </c>
      <c r="F540">
        <v>0.01</v>
      </c>
      <c r="G540" s="158" t="s">
        <v>16</v>
      </c>
      <c r="H540" s="158" t="s">
        <v>14</v>
      </c>
      <c r="I540">
        <v>1E-3</v>
      </c>
      <c r="J540">
        <v>0.04</v>
      </c>
      <c r="K540" t="s">
        <v>21</v>
      </c>
      <c r="L540">
        <f>[49]Formula!$AC$5</f>
        <v>50</v>
      </c>
      <c r="M540">
        <f>[49]Formula!$AD$5</f>
        <v>0.46059</v>
      </c>
      <c r="N540">
        <f>[49]Formula!$AE$5</f>
        <v>46.300999999999995</v>
      </c>
      <c r="O540">
        <f>[49]Formula!$AF$5</f>
        <v>0.46322000000000002</v>
      </c>
    </row>
    <row r="541" spans="2:15" x14ac:dyDescent="0.25">
      <c r="B541" t="str">
        <f t="shared" si="4"/>
        <v>ACV0.13300.001</v>
      </c>
      <c r="C541" t="s">
        <v>19</v>
      </c>
      <c r="D541">
        <v>330</v>
      </c>
      <c r="E541">
        <v>1000</v>
      </c>
      <c r="F541">
        <v>0.1</v>
      </c>
      <c r="G541" s="158" t="s">
        <v>16</v>
      </c>
      <c r="H541" s="158" t="s">
        <v>14</v>
      </c>
      <c r="I541">
        <v>1E-3</v>
      </c>
      <c r="J541">
        <v>0.04</v>
      </c>
      <c r="K541" t="s">
        <v>21</v>
      </c>
      <c r="L541">
        <f>[49]Formula!$AC$6</f>
        <v>64.184000000000012</v>
      </c>
      <c r="M541">
        <f>[49]Formula!$AD$6</f>
        <v>0.4486</v>
      </c>
      <c r="N541">
        <f>[49]Formula!$AE$6</f>
        <v>64.129000000000005</v>
      </c>
      <c r="O541">
        <f>[49]Formula!$AF$6</f>
        <v>0.44862000000000002</v>
      </c>
    </row>
    <row r="542" spans="2:15" x14ac:dyDescent="0.25">
      <c r="B542" t="str">
        <f t="shared" si="4"/>
        <v>ACV13300.001</v>
      </c>
      <c r="C542" t="s">
        <v>19</v>
      </c>
      <c r="D542">
        <v>330</v>
      </c>
      <c r="E542">
        <v>1000</v>
      </c>
      <c r="F542">
        <v>1</v>
      </c>
      <c r="G542" s="158" t="s">
        <v>16</v>
      </c>
      <c r="H542" s="158" t="s">
        <v>14</v>
      </c>
      <c r="I542">
        <v>1E-3</v>
      </c>
      <c r="J542">
        <v>0.04</v>
      </c>
      <c r="K542" t="s">
        <v>21</v>
      </c>
      <c r="L542">
        <f>[49]Formula!$AC$7</f>
        <v>564.15</v>
      </c>
      <c r="M542">
        <f>[49]Formula!$AD$7</f>
        <v>0.20594999999999999</v>
      </c>
      <c r="N542">
        <f>[49]Formula!$AE$7</f>
        <v>564.12</v>
      </c>
      <c r="O542">
        <f>[49]Formula!$AF$7</f>
        <v>0.20588999999999999</v>
      </c>
    </row>
    <row r="543" spans="2:15" x14ac:dyDescent="0.25">
      <c r="B543" t="str">
        <f t="shared" si="4"/>
        <v>ACV0.00013300.04</v>
      </c>
      <c r="C543" t="s">
        <v>19</v>
      </c>
      <c r="D543">
        <v>330</v>
      </c>
      <c r="E543">
        <v>1000</v>
      </c>
      <c r="F543">
        <v>1E-4</v>
      </c>
      <c r="G543" s="158" t="s">
        <v>16</v>
      </c>
      <c r="H543" s="158" t="s">
        <v>14</v>
      </c>
      <c r="I543">
        <v>0.04</v>
      </c>
      <c r="J543">
        <v>1</v>
      </c>
      <c r="K543" t="s">
        <v>21</v>
      </c>
      <c r="L543">
        <f>[50]Formula!$AC$3</f>
        <v>27</v>
      </c>
      <c r="M543">
        <f>[50]Formula!$AD$3</f>
        <v>0.46</v>
      </c>
      <c r="N543">
        <f>[50]Formula!$AE$3</f>
        <v>23.030999999999999</v>
      </c>
      <c r="O543">
        <f>[50]Formula!$AF$3</f>
        <v>0.46343000000000001</v>
      </c>
    </row>
    <row r="544" spans="2:15" x14ac:dyDescent="0.25">
      <c r="B544" t="str">
        <f t="shared" si="4"/>
        <v>ACV0.0013300.04</v>
      </c>
      <c r="C544" t="s">
        <v>19</v>
      </c>
      <c r="D544">
        <v>330</v>
      </c>
      <c r="E544">
        <v>1000</v>
      </c>
      <c r="F544">
        <v>1E-3</v>
      </c>
      <c r="G544" s="158" t="s">
        <v>16</v>
      </c>
      <c r="H544" s="158" t="s">
        <v>14</v>
      </c>
      <c r="I544">
        <v>0.04</v>
      </c>
      <c r="J544">
        <v>1</v>
      </c>
      <c r="K544" t="s">
        <v>21</v>
      </c>
      <c r="L544">
        <f>[50]Formula!$AC$4</f>
        <v>27</v>
      </c>
      <c r="M544">
        <f>[50]Formula!$AD$4</f>
        <v>0.46050999999999997</v>
      </c>
      <c r="N544">
        <f>[50]Formula!$AE$4</f>
        <v>23.032</v>
      </c>
      <c r="O544">
        <f>[50]Formula!$AF$4</f>
        <v>0.46343000000000001</v>
      </c>
    </row>
    <row r="545" spans="2:15" x14ac:dyDescent="0.25">
      <c r="B545" t="str">
        <f t="shared" si="4"/>
        <v>ACV0.013300.04</v>
      </c>
      <c r="C545" t="s">
        <v>19</v>
      </c>
      <c r="D545">
        <v>330</v>
      </c>
      <c r="E545">
        <v>1000</v>
      </c>
      <c r="F545">
        <v>0.01</v>
      </c>
      <c r="G545" s="158" t="s">
        <v>16</v>
      </c>
      <c r="H545" s="158" t="s">
        <v>14</v>
      </c>
      <c r="I545">
        <v>0.04</v>
      </c>
      <c r="J545">
        <v>1</v>
      </c>
      <c r="K545" t="s">
        <v>21</v>
      </c>
      <c r="L545">
        <f>[50]Formula!$AC$5</f>
        <v>27</v>
      </c>
      <c r="M545">
        <f>[50]Formula!$AD$5</f>
        <v>0.46056000000000002</v>
      </c>
      <c r="N545">
        <f>[50]Formula!$AE$5</f>
        <v>23.290000000000003</v>
      </c>
      <c r="O545">
        <f>[50]Formula!$AF$5</f>
        <v>0.46321000000000001</v>
      </c>
    </row>
    <row r="546" spans="2:15" x14ac:dyDescent="0.25">
      <c r="B546" t="str">
        <f t="shared" si="4"/>
        <v>ACV0.13300.04</v>
      </c>
      <c r="C546" t="s">
        <v>19</v>
      </c>
      <c r="D546">
        <v>330</v>
      </c>
      <c r="E546">
        <v>1000</v>
      </c>
      <c r="F546">
        <v>0.1</v>
      </c>
      <c r="G546" s="158" t="s">
        <v>16</v>
      </c>
      <c r="H546" s="158" t="s">
        <v>14</v>
      </c>
      <c r="I546">
        <v>0.04</v>
      </c>
      <c r="J546">
        <v>1</v>
      </c>
      <c r="K546" t="s">
        <v>21</v>
      </c>
      <c r="L546">
        <f>[50]Formula!$AC$6</f>
        <v>45.920999999999999</v>
      </c>
      <c r="M546">
        <f>[50]Formula!$AD$6</f>
        <v>0.44399</v>
      </c>
      <c r="N546">
        <f>[50]Formula!$AE$6</f>
        <v>45.854999999999997</v>
      </c>
      <c r="O546">
        <f>[50]Formula!$AF$6</f>
        <v>0.44402000000000003</v>
      </c>
    </row>
    <row r="547" spans="2:15" x14ac:dyDescent="0.25">
      <c r="B547" t="str">
        <f t="shared" si="4"/>
        <v>ACV13300.04</v>
      </c>
      <c r="C547" t="s">
        <v>19</v>
      </c>
      <c r="D547">
        <v>330</v>
      </c>
      <c r="E547">
        <v>1000</v>
      </c>
      <c r="F547">
        <v>1</v>
      </c>
      <c r="G547" s="158" t="s">
        <v>16</v>
      </c>
      <c r="H547" s="158" t="s">
        <v>14</v>
      </c>
      <c r="I547">
        <v>0.04</v>
      </c>
      <c r="J547">
        <v>1</v>
      </c>
      <c r="K547" t="s">
        <v>21</v>
      </c>
      <c r="L547">
        <f>[50]Formula!$AC$7</f>
        <v>562.27</v>
      </c>
      <c r="M547">
        <f>[50]Formula!$AD$7</f>
        <v>0.1928</v>
      </c>
      <c r="N547">
        <f>[50]Formula!$AE$7</f>
        <v>562.23</v>
      </c>
      <c r="O547">
        <f>[50]Formula!$AF$7</f>
        <v>0.19273999999999999</v>
      </c>
    </row>
    <row r="548" spans="2:15" x14ac:dyDescent="0.25">
      <c r="B548" t="str">
        <f t="shared" si="4"/>
        <v>ACV0.00013301</v>
      </c>
      <c r="C548" t="s">
        <v>19</v>
      </c>
      <c r="D548">
        <v>330</v>
      </c>
      <c r="E548">
        <v>1000</v>
      </c>
      <c r="F548">
        <v>1E-4</v>
      </c>
      <c r="G548" s="158" t="s">
        <v>16</v>
      </c>
      <c r="H548" s="158" t="s">
        <v>14</v>
      </c>
      <c r="I548">
        <v>1</v>
      </c>
      <c r="J548">
        <v>10</v>
      </c>
      <c r="K548" t="s">
        <v>21</v>
      </c>
      <c r="L548">
        <f>[51]Formula!$AC$3</f>
        <v>23</v>
      </c>
      <c r="M548">
        <f>[51]Formula!$AD$3</f>
        <v>0.7</v>
      </c>
      <c r="N548">
        <f>[51]Formula!$AE$3</f>
        <v>23.056000000000001</v>
      </c>
      <c r="O548">
        <f>[51]Formula!$AF$3</f>
        <v>0.69386999999999999</v>
      </c>
    </row>
    <row r="549" spans="2:15" x14ac:dyDescent="0.25">
      <c r="B549" t="str">
        <f t="shared" si="4"/>
        <v>ACV0.0013301</v>
      </c>
      <c r="C549" t="s">
        <v>19</v>
      </c>
      <c r="D549">
        <v>330</v>
      </c>
      <c r="E549">
        <v>1000</v>
      </c>
      <c r="F549">
        <v>1E-3</v>
      </c>
      <c r="G549" s="158" t="s">
        <v>16</v>
      </c>
      <c r="H549" s="158" t="s">
        <v>14</v>
      </c>
      <c r="I549">
        <v>1</v>
      </c>
      <c r="J549">
        <v>10</v>
      </c>
      <c r="K549" t="s">
        <v>21</v>
      </c>
      <c r="L549">
        <f>[51]Formula!$AC$4</f>
        <v>23</v>
      </c>
      <c r="M549">
        <f>[51]Formula!$AD$4</f>
        <v>0.7</v>
      </c>
      <c r="N549">
        <f>[51]Formula!$AE$4</f>
        <v>23.063000000000002</v>
      </c>
      <c r="O549">
        <f>[51]Formula!$AF$4</f>
        <v>0.69386000000000003</v>
      </c>
    </row>
    <row r="550" spans="2:15" x14ac:dyDescent="0.25">
      <c r="B550" t="str">
        <f t="shared" si="4"/>
        <v>ACV0.013301</v>
      </c>
      <c r="C550" t="s">
        <v>19</v>
      </c>
      <c r="D550">
        <v>330</v>
      </c>
      <c r="E550">
        <v>1000</v>
      </c>
      <c r="F550">
        <v>0.01</v>
      </c>
      <c r="G550" s="158" t="s">
        <v>16</v>
      </c>
      <c r="H550" s="158" t="s">
        <v>14</v>
      </c>
      <c r="I550">
        <v>1</v>
      </c>
      <c r="J550">
        <v>10</v>
      </c>
      <c r="K550" t="s">
        <v>21</v>
      </c>
      <c r="L550">
        <f>[51]Formula!$AC$5</f>
        <v>23</v>
      </c>
      <c r="M550">
        <f>[51]Formula!$AD$5</f>
        <v>0.7</v>
      </c>
      <c r="N550">
        <f>[51]Formula!$AE$5</f>
        <v>23.256</v>
      </c>
      <c r="O550">
        <f>[51]Formula!$AF$5</f>
        <v>0.69369000000000003</v>
      </c>
    </row>
    <row r="551" spans="2:15" x14ac:dyDescent="0.25">
      <c r="B551" t="str">
        <f t="shared" si="4"/>
        <v>ACV0.13301</v>
      </c>
      <c r="C551" t="s">
        <v>19</v>
      </c>
      <c r="D551">
        <v>330</v>
      </c>
      <c r="E551">
        <v>1000</v>
      </c>
      <c r="F551">
        <v>0.1</v>
      </c>
      <c r="G551" s="158" t="s">
        <v>16</v>
      </c>
      <c r="H551" s="158" t="s">
        <v>14</v>
      </c>
      <c r="I551">
        <v>1</v>
      </c>
      <c r="J551">
        <v>10</v>
      </c>
      <c r="K551" t="s">
        <v>21</v>
      </c>
      <c r="L551">
        <f>[51]Formula!$AC$6</f>
        <v>40.882999999999996</v>
      </c>
      <c r="M551">
        <f>[51]Formula!$AD$6</f>
        <v>0.68211999999999995</v>
      </c>
      <c r="N551">
        <f>[51]Formula!$AE$6</f>
        <v>41.184999999999995</v>
      </c>
      <c r="O551">
        <f>[51]Formula!$AF$6</f>
        <v>0.67806</v>
      </c>
    </row>
    <row r="552" spans="2:15" x14ac:dyDescent="0.25">
      <c r="B552" t="str">
        <f t="shared" si="4"/>
        <v>ACV13301</v>
      </c>
      <c r="C552" t="s">
        <v>19</v>
      </c>
      <c r="D552">
        <v>330</v>
      </c>
      <c r="E552">
        <v>1000</v>
      </c>
      <c r="F552">
        <v>1</v>
      </c>
      <c r="G552" s="158" t="s">
        <v>16</v>
      </c>
      <c r="H552" s="158" t="s">
        <v>14</v>
      </c>
      <c r="I552">
        <v>1</v>
      </c>
      <c r="J552">
        <v>10</v>
      </c>
      <c r="K552" t="s">
        <v>21</v>
      </c>
      <c r="L552">
        <f>[51]Formula!$AC$7</f>
        <v>547.47</v>
      </c>
      <c r="M552">
        <f>[51]Formula!$AD$7</f>
        <v>0.37317</v>
      </c>
      <c r="N552">
        <f>[51]Formula!$AE$7</f>
        <v>547.4</v>
      </c>
      <c r="O552">
        <f>[51]Formula!$AF$7</f>
        <v>0.37309999999999999</v>
      </c>
    </row>
    <row r="553" spans="2:15" x14ac:dyDescent="0.25">
      <c r="B553" t="s">
        <v>1542</v>
      </c>
      <c r="C553" t="s">
        <v>102</v>
      </c>
      <c r="D553">
        <v>0</v>
      </c>
      <c r="E553">
        <v>1E-4</v>
      </c>
      <c r="F553">
        <v>1E-10</v>
      </c>
      <c r="G553" t="s">
        <v>24</v>
      </c>
      <c r="H553" t="s">
        <v>22</v>
      </c>
      <c r="I553">
        <v>1E-3</v>
      </c>
      <c r="J553">
        <v>0.02</v>
      </c>
      <c r="K553" t="s">
        <v>21</v>
      </c>
      <c r="L553">
        <v>7.6999999999999999E-2</v>
      </c>
      <c r="M553">
        <v>4200</v>
      </c>
      <c r="N553">
        <v>7.6632000000000006E-2</v>
      </c>
      <c r="O553">
        <v>4198.9000000000005</v>
      </c>
    </row>
    <row r="554" spans="2:15" x14ac:dyDescent="0.25">
      <c r="B554" t="s">
        <v>1187</v>
      </c>
      <c r="C554" t="s">
        <v>102</v>
      </c>
      <c r="D554">
        <v>0</v>
      </c>
      <c r="E554">
        <v>1E-4</v>
      </c>
      <c r="F554">
        <v>1.0000000000000001E-9</v>
      </c>
      <c r="G554" t="s">
        <v>24</v>
      </c>
      <c r="H554" t="s">
        <v>22</v>
      </c>
      <c r="I554">
        <v>1E-3</v>
      </c>
      <c r="J554">
        <v>0.02</v>
      </c>
      <c r="K554" t="s">
        <v>21</v>
      </c>
      <c r="L554">
        <v>7.6999999999999999E-2</v>
      </c>
      <c r="M554">
        <v>4200</v>
      </c>
      <c r="N554">
        <v>7.6633000000000007E-2</v>
      </c>
      <c r="O554">
        <v>4198.9000000000005</v>
      </c>
    </row>
    <row r="555" spans="2:15" x14ac:dyDescent="0.25">
      <c r="B555" t="s">
        <v>1188</v>
      </c>
      <c r="C555" t="s">
        <v>102</v>
      </c>
      <c r="D555">
        <v>0</v>
      </c>
      <c r="E555">
        <v>1E-4</v>
      </c>
      <c r="F555">
        <v>1E-8</v>
      </c>
      <c r="G555" t="s">
        <v>24</v>
      </c>
      <c r="H555" t="s">
        <v>22</v>
      </c>
      <c r="I555">
        <v>1E-3</v>
      </c>
      <c r="J555">
        <v>0.02</v>
      </c>
      <c r="K555" t="s">
        <v>21</v>
      </c>
      <c r="L555">
        <v>7.6999999999999999E-2</v>
      </c>
      <c r="M555">
        <v>4200</v>
      </c>
      <c r="N555">
        <v>7.6839000000000005E-2</v>
      </c>
      <c r="O555">
        <v>4197.2</v>
      </c>
    </row>
    <row r="556" spans="2:15" x14ac:dyDescent="0.25">
      <c r="B556" t="s">
        <v>1189</v>
      </c>
      <c r="C556" t="s">
        <v>102</v>
      </c>
      <c r="D556">
        <v>0</v>
      </c>
      <c r="E556">
        <v>1E-4</v>
      </c>
      <c r="F556">
        <v>9.9999999999999995E-8</v>
      </c>
      <c r="G556" t="s">
        <v>24</v>
      </c>
      <c r="H556" t="s">
        <v>22</v>
      </c>
      <c r="I556">
        <v>1E-3</v>
      </c>
      <c r="J556">
        <v>0.02</v>
      </c>
      <c r="K556" t="s">
        <v>21</v>
      </c>
      <c r="L556">
        <v>9.5325999999999994E-2</v>
      </c>
      <c r="M556">
        <v>4045.8999999999996</v>
      </c>
      <c r="N556">
        <v>9.5287999999999998E-2</v>
      </c>
      <c r="O556">
        <v>4045.7999999999997</v>
      </c>
    </row>
    <row r="557" spans="2:15" x14ac:dyDescent="0.25">
      <c r="B557" t="s">
        <v>1190</v>
      </c>
      <c r="C557" t="s">
        <v>102</v>
      </c>
      <c r="D557">
        <v>0</v>
      </c>
      <c r="E557">
        <v>1E-4</v>
      </c>
      <c r="F557">
        <v>9.9999999999999995E-7</v>
      </c>
      <c r="G557" t="s">
        <v>24</v>
      </c>
      <c r="H557" t="s">
        <v>22</v>
      </c>
      <c r="I557">
        <v>1E-3</v>
      </c>
      <c r="J557">
        <v>0.02</v>
      </c>
      <c r="K557" t="s">
        <v>21</v>
      </c>
      <c r="L557">
        <v>0.58121</v>
      </c>
      <c r="M557">
        <v>1804</v>
      </c>
      <c r="N557">
        <v>0.58118999999999998</v>
      </c>
      <c r="O557">
        <v>1803.1</v>
      </c>
    </row>
    <row r="558" spans="2:15" x14ac:dyDescent="0.25">
      <c r="B558" t="s">
        <v>2421</v>
      </c>
      <c r="C558" t="s">
        <v>102</v>
      </c>
      <c r="D558">
        <v>0</v>
      </c>
      <c r="E558">
        <v>1E-4</v>
      </c>
      <c r="F558">
        <v>9.9999999999999991E-6</v>
      </c>
      <c r="G558" t="s">
        <v>24</v>
      </c>
      <c r="H558" t="s">
        <v>22</v>
      </c>
      <c r="I558">
        <v>1E-3</v>
      </c>
      <c r="J558">
        <v>0.02</v>
      </c>
      <c r="K558" t="s">
        <v>21</v>
      </c>
      <c r="L558">
        <v>5.7738999999999994</v>
      </c>
      <c r="M558">
        <v>210.05</v>
      </c>
      <c r="N558">
        <v>5.7722999999999995</v>
      </c>
      <c r="O558">
        <v>209.55</v>
      </c>
    </row>
    <row r="559" spans="2:15" x14ac:dyDescent="0.25">
      <c r="B559" t="s">
        <v>2422</v>
      </c>
      <c r="C559" t="s">
        <v>102</v>
      </c>
      <c r="D559">
        <v>0</v>
      </c>
      <c r="E559">
        <v>1E-4</v>
      </c>
      <c r="F559">
        <v>9.9999999999999991E-5</v>
      </c>
      <c r="G559" t="s">
        <v>24</v>
      </c>
      <c r="H559" t="s">
        <v>22</v>
      </c>
      <c r="I559">
        <v>1E-3</v>
      </c>
      <c r="J559">
        <v>0.02</v>
      </c>
      <c r="K559" t="s">
        <v>21</v>
      </c>
      <c r="L559">
        <v>57.735999999999997</v>
      </c>
      <c r="M559">
        <v>21.196999999999999</v>
      </c>
      <c r="N559">
        <v>57.733999999999995</v>
      </c>
      <c r="O559">
        <v>20.994</v>
      </c>
    </row>
    <row r="560" spans="2:15" x14ac:dyDescent="0.25">
      <c r="B560" t="s">
        <v>2423</v>
      </c>
      <c r="C560" t="s">
        <v>102</v>
      </c>
      <c r="D560">
        <v>0</v>
      </c>
      <c r="E560">
        <v>1E-4</v>
      </c>
      <c r="F560">
        <v>1E-3</v>
      </c>
      <c r="G560" t="s">
        <v>24</v>
      </c>
      <c r="H560" t="s">
        <v>22</v>
      </c>
      <c r="I560">
        <v>1E-3</v>
      </c>
      <c r="J560">
        <v>0.02</v>
      </c>
      <c r="K560" t="s">
        <v>21</v>
      </c>
      <c r="L560">
        <v>577.36</v>
      </c>
      <c r="M560">
        <v>2.1805000000000003</v>
      </c>
      <c r="N560">
        <v>577.35</v>
      </c>
      <c r="O560">
        <v>2.0994999999999999</v>
      </c>
    </row>
    <row r="561" spans="2:15" x14ac:dyDescent="0.25">
      <c r="B561" t="s">
        <v>2424</v>
      </c>
      <c r="C561" t="s">
        <v>102</v>
      </c>
      <c r="D561">
        <v>0</v>
      </c>
      <c r="E561">
        <v>1E-4</v>
      </c>
      <c r="F561">
        <v>0.01</v>
      </c>
      <c r="G561" t="s">
        <v>24</v>
      </c>
      <c r="H561" t="s">
        <v>22</v>
      </c>
      <c r="I561">
        <v>1E-3</v>
      </c>
      <c r="J561">
        <v>0.02</v>
      </c>
      <c r="K561" t="s">
        <v>21</v>
      </c>
      <c r="L561">
        <v>5773.6</v>
      </c>
      <c r="M561">
        <v>0.24237000000000003</v>
      </c>
      <c r="N561">
        <v>5773.6</v>
      </c>
      <c r="O561">
        <v>0.20995</v>
      </c>
    </row>
    <row r="562" spans="2:15" x14ac:dyDescent="0.25">
      <c r="B562" t="s">
        <v>2425</v>
      </c>
      <c r="C562" t="s">
        <v>102</v>
      </c>
      <c r="D562">
        <v>0</v>
      </c>
      <c r="E562">
        <v>1E-4</v>
      </c>
      <c r="F562">
        <v>9.9999999999999992E-2</v>
      </c>
      <c r="G562" t="s">
        <v>24</v>
      </c>
      <c r="H562" t="s">
        <v>22</v>
      </c>
      <c r="I562">
        <v>1E-3</v>
      </c>
      <c r="J562">
        <v>0.02</v>
      </c>
      <c r="K562" t="s">
        <v>21</v>
      </c>
      <c r="L562">
        <v>57736</v>
      </c>
      <c r="M562">
        <v>3.3964000000000001E-2</v>
      </c>
      <c r="N562">
        <v>57736</v>
      </c>
      <c r="O562">
        <v>2.0995E-2</v>
      </c>
    </row>
    <row r="563" spans="2:15" x14ac:dyDescent="0.25">
      <c r="B563" t="s">
        <v>2426</v>
      </c>
      <c r="C563" t="s">
        <v>102</v>
      </c>
      <c r="D563">
        <v>0</v>
      </c>
      <c r="E563">
        <v>1E-4</v>
      </c>
      <c r="F563">
        <v>1</v>
      </c>
      <c r="G563" t="s">
        <v>24</v>
      </c>
      <c r="H563" t="s">
        <v>22</v>
      </c>
      <c r="I563">
        <v>1E-3</v>
      </c>
      <c r="J563">
        <v>0.02</v>
      </c>
      <c r="K563" t="s">
        <v>21</v>
      </c>
      <c r="L563">
        <v>577360</v>
      </c>
      <c r="M563">
        <v>7.2870999999999995E-3</v>
      </c>
      <c r="N563">
        <v>577360</v>
      </c>
      <c r="O563">
        <v>2.0989999999999997E-3</v>
      </c>
    </row>
    <row r="564" spans="2:15" x14ac:dyDescent="0.25">
      <c r="B564" t="s">
        <v>1543</v>
      </c>
      <c r="C564" t="s">
        <v>102</v>
      </c>
      <c r="D564">
        <v>0</v>
      </c>
      <c r="E564">
        <v>1E-4</v>
      </c>
      <c r="F564">
        <v>1E-10</v>
      </c>
      <c r="G564" t="s">
        <v>24</v>
      </c>
      <c r="H564" t="s">
        <v>22</v>
      </c>
      <c r="I564">
        <v>0.02</v>
      </c>
      <c r="J564">
        <v>4.4999999999999998E-2</v>
      </c>
      <c r="K564" t="s">
        <v>21</v>
      </c>
      <c r="L564">
        <v>3.7999999999999999E-2</v>
      </c>
      <c r="M564">
        <v>1700</v>
      </c>
      <c r="N564">
        <v>3.4644000000000001E-2</v>
      </c>
      <c r="O564">
        <v>1732.1000000000001</v>
      </c>
    </row>
    <row r="565" spans="2:15" x14ac:dyDescent="0.25">
      <c r="B565" t="s">
        <v>1191</v>
      </c>
      <c r="C565" t="s">
        <v>102</v>
      </c>
      <c r="D565">
        <v>0</v>
      </c>
      <c r="E565">
        <v>1E-4</v>
      </c>
      <c r="F565">
        <v>1.0000000000000001E-9</v>
      </c>
      <c r="G565" t="s">
        <v>24</v>
      </c>
      <c r="H565" t="s">
        <v>22</v>
      </c>
      <c r="I565">
        <v>0.02</v>
      </c>
      <c r="J565">
        <v>4.4999999999999998E-2</v>
      </c>
      <c r="K565" t="s">
        <v>21</v>
      </c>
      <c r="L565">
        <v>3.7999999999999999E-2</v>
      </c>
      <c r="M565">
        <v>1700</v>
      </c>
      <c r="N565">
        <v>3.4647999999999998E-2</v>
      </c>
      <c r="O565">
        <v>1732.1000000000001</v>
      </c>
    </row>
    <row r="566" spans="2:15" x14ac:dyDescent="0.25">
      <c r="B566" t="s">
        <v>1192</v>
      </c>
      <c r="C566" t="s">
        <v>102</v>
      </c>
      <c r="D566">
        <v>0</v>
      </c>
      <c r="E566">
        <v>1E-4</v>
      </c>
      <c r="F566">
        <v>1E-8</v>
      </c>
      <c r="G566" t="s">
        <v>24</v>
      </c>
      <c r="H566" t="s">
        <v>22</v>
      </c>
      <c r="I566">
        <v>0.02</v>
      </c>
      <c r="J566">
        <v>4.4999999999999998E-2</v>
      </c>
      <c r="K566" t="s">
        <v>21</v>
      </c>
      <c r="L566">
        <v>3.7999999999999999E-2</v>
      </c>
      <c r="M566">
        <v>1700</v>
      </c>
      <c r="N566">
        <v>3.4998000000000001E-2</v>
      </c>
      <c r="O566">
        <v>1729.4</v>
      </c>
    </row>
    <row r="567" spans="2:15" x14ac:dyDescent="0.25">
      <c r="B567" t="s">
        <v>1193</v>
      </c>
      <c r="C567" t="s">
        <v>102</v>
      </c>
      <c r="D567">
        <v>0</v>
      </c>
      <c r="E567">
        <v>1E-4</v>
      </c>
      <c r="F567">
        <v>9.9999999999999995E-8</v>
      </c>
      <c r="G567" t="s">
        <v>24</v>
      </c>
      <c r="H567" t="s">
        <v>22</v>
      </c>
      <c r="I567">
        <v>0.02</v>
      </c>
      <c r="J567">
        <v>4.4999999999999998E-2</v>
      </c>
      <c r="K567" t="s">
        <v>21</v>
      </c>
      <c r="L567">
        <v>6.2399000000000003E-2</v>
      </c>
      <c r="M567">
        <v>1534.5</v>
      </c>
      <c r="N567">
        <v>6.2349000000000002E-2</v>
      </c>
      <c r="O567">
        <v>1534</v>
      </c>
    </row>
    <row r="568" spans="2:15" x14ac:dyDescent="0.25">
      <c r="B568" t="s">
        <v>1194</v>
      </c>
      <c r="C568" t="s">
        <v>102</v>
      </c>
      <c r="D568">
        <v>0</v>
      </c>
      <c r="E568">
        <v>1E-4</v>
      </c>
      <c r="F568">
        <v>9.9999999999999995E-7</v>
      </c>
      <c r="G568" t="s">
        <v>24</v>
      </c>
      <c r="H568" t="s">
        <v>22</v>
      </c>
      <c r="I568">
        <v>0.02</v>
      </c>
      <c r="J568">
        <v>4.4999999999999998E-2</v>
      </c>
      <c r="K568" t="s">
        <v>21</v>
      </c>
      <c r="L568">
        <v>0.57594000000000001</v>
      </c>
      <c r="M568">
        <v>378.74</v>
      </c>
      <c r="N568">
        <v>0.57591999999999999</v>
      </c>
      <c r="O568">
        <v>377.44</v>
      </c>
    </row>
    <row r="569" spans="2:15" x14ac:dyDescent="0.25">
      <c r="B569" t="s">
        <v>1669</v>
      </c>
      <c r="C569" t="s">
        <v>102</v>
      </c>
      <c r="D569">
        <v>0</v>
      </c>
      <c r="E569">
        <v>1E-4</v>
      </c>
      <c r="F569">
        <v>9.9999999999999991E-6</v>
      </c>
      <c r="G569" t="s">
        <v>24</v>
      </c>
      <c r="H569" t="s">
        <v>22</v>
      </c>
      <c r="I569">
        <v>0.02</v>
      </c>
      <c r="J569">
        <v>4.4999999999999998E-2</v>
      </c>
      <c r="K569" t="s">
        <v>21</v>
      </c>
      <c r="L569">
        <v>5.7733999999999996</v>
      </c>
      <c r="M569">
        <v>39.655999999999999</v>
      </c>
      <c r="N569">
        <v>5.77</v>
      </c>
      <c r="O569">
        <v>39.098999999999997</v>
      </c>
    </row>
    <row r="570" spans="2:15" x14ac:dyDescent="0.25">
      <c r="B570" t="s">
        <v>1670</v>
      </c>
      <c r="C570" t="s">
        <v>102</v>
      </c>
      <c r="D570">
        <v>0</v>
      </c>
      <c r="E570">
        <v>1E-4</v>
      </c>
      <c r="F570">
        <v>9.9999999999999991E-5</v>
      </c>
      <c r="G570" t="s">
        <v>24</v>
      </c>
      <c r="H570" t="s">
        <v>22</v>
      </c>
      <c r="I570">
        <v>0.02</v>
      </c>
      <c r="J570">
        <v>4.4999999999999998E-2</v>
      </c>
      <c r="K570" t="s">
        <v>21</v>
      </c>
      <c r="L570">
        <v>57.735999999999997</v>
      </c>
      <c r="M570">
        <v>4.1759000000000004</v>
      </c>
      <c r="N570">
        <v>57.731999999999999</v>
      </c>
      <c r="O570">
        <v>3.9530000000000003</v>
      </c>
    </row>
    <row r="571" spans="2:15" x14ac:dyDescent="0.25">
      <c r="B571" t="s">
        <v>1671</v>
      </c>
      <c r="C571" t="s">
        <v>102</v>
      </c>
      <c r="D571">
        <v>0</v>
      </c>
      <c r="E571">
        <v>1E-4</v>
      </c>
      <c r="F571">
        <v>1E-3</v>
      </c>
      <c r="G571" t="s">
        <v>24</v>
      </c>
      <c r="H571" t="s">
        <v>22</v>
      </c>
      <c r="I571">
        <v>0.02</v>
      </c>
      <c r="J571">
        <v>4.4999999999999998E-2</v>
      </c>
      <c r="K571" t="s">
        <v>21</v>
      </c>
      <c r="L571">
        <v>577.36</v>
      </c>
      <c r="M571">
        <v>0.50118000000000007</v>
      </c>
      <c r="N571">
        <v>577.35</v>
      </c>
      <c r="O571">
        <v>0.41202</v>
      </c>
    </row>
    <row r="572" spans="2:15" x14ac:dyDescent="0.25">
      <c r="B572" t="s">
        <v>1672</v>
      </c>
      <c r="C572" t="s">
        <v>102</v>
      </c>
      <c r="D572">
        <v>0</v>
      </c>
      <c r="E572">
        <v>1E-4</v>
      </c>
      <c r="F572">
        <v>0.01</v>
      </c>
      <c r="G572" t="s">
        <v>24</v>
      </c>
      <c r="H572" t="s">
        <v>22</v>
      </c>
      <c r="I572">
        <v>0.02</v>
      </c>
      <c r="J572">
        <v>4.4999999999999998E-2</v>
      </c>
      <c r="K572" t="s">
        <v>21</v>
      </c>
      <c r="L572">
        <v>5773.6</v>
      </c>
      <c r="M572">
        <v>8.3553999999999989E-2</v>
      </c>
      <c r="N572">
        <v>5773.5</v>
      </c>
      <c r="O572">
        <v>4.7889000000000001E-2</v>
      </c>
    </row>
    <row r="573" spans="2:15" x14ac:dyDescent="0.25">
      <c r="B573" t="s">
        <v>1673</v>
      </c>
      <c r="C573" t="s">
        <v>102</v>
      </c>
      <c r="D573">
        <v>0</v>
      </c>
      <c r="E573">
        <v>1E-4</v>
      </c>
      <c r="F573">
        <v>9.9999999999999992E-2</v>
      </c>
      <c r="G573" t="s">
        <v>24</v>
      </c>
      <c r="H573" t="s">
        <v>22</v>
      </c>
      <c r="I573">
        <v>0.02</v>
      </c>
      <c r="J573">
        <v>4.4999999999999998E-2</v>
      </c>
      <c r="K573" t="s">
        <v>21</v>
      </c>
      <c r="L573">
        <v>57736</v>
      </c>
      <c r="M573">
        <v>2.1729999999999999E-2</v>
      </c>
      <c r="N573">
        <v>57736</v>
      </c>
      <c r="O573">
        <v>7.4638000000000005E-3</v>
      </c>
    </row>
    <row r="574" spans="2:15" x14ac:dyDescent="0.25">
      <c r="B574" t="s">
        <v>1674</v>
      </c>
      <c r="C574" t="s">
        <v>102</v>
      </c>
      <c r="D574">
        <v>0</v>
      </c>
      <c r="E574">
        <v>1E-4</v>
      </c>
      <c r="F574">
        <v>1</v>
      </c>
      <c r="G574" t="s">
        <v>24</v>
      </c>
      <c r="H574" t="s">
        <v>22</v>
      </c>
      <c r="I574">
        <v>0.02</v>
      </c>
      <c r="J574">
        <v>4.4999999999999998E-2</v>
      </c>
      <c r="K574" t="s">
        <v>21</v>
      </c>
      <c r="L574">
        <v>577360</v>
      </c>
      <c r="M574">
        <v>7.5230000000000002E-3</v>
      </c>
      <c r="N574">
        <v>577360</v>
      </c>
      <c r="O574">
        <v>1.8174E-3</v>
      </c>
    </row>
    <row r="575" spans="2:15" x14ac:dyDescent="0.25">
      <c r="B575" t="s">
        <v>1544</v>
      </c>
      <c r="C575" t="s">
        <v>102</v>
      </c>
      <c r="D575">
        <v>0</v>
      </c>
      <c r="E575">
        <v>1E-4</v>
      </c>
      <c r="F575">
        <v>1E-10</v>
      </c>
      <c r="G575" t="s">
        <v>24</v>
      </c>
      <c r="H575" t="s">
        <v>22</v>
      </c>
      <c r="I575">
        <v>4.4999999999999998E-2</v>
      </c>
      <c r="J575">
        <v>5</v>
      </c>
      <c r="K575" t="s">
        <v>21</v>
      </c>
      <c r="L575">
        <v>3.6999999999999998E-2</v>
      </c>
      <c r="M575">
        <v>700</v>
      </c>
      <c r="N575">
        <v>3.5478000000000003E-2</v>
      </c>
      <c r="O575">
        <v>705.46</v>
      </c>
    </row>
    <row r="576" spans="2:15" x14ac:dyDescent="0.25">
      <c r="B576" t="s">
        <v>1195</v>
      </c>
      <c r="C576" t="s">
        <v>102</v>
      </c>
      <c r="D576">
        <v>0</v>
      </c>
      <c r="E576">
        <v>1E-4</v>
      </c>
      <c r="F576">
        <v>1.0000000000000001E-9</v>
      </c>
      <c r="G576" t="s">
        <v>24</v>
      </c>
      <c r="H576" t="s">
        <v>22</v>
      </c>
      <c r="I576">
        <v>4.4999999999999998E-2</v>
      </c>
      <c r="J576">
        <v>5</v>
      </c>
      <c r="K576" t="s">
        <v>21</v>
      </c>
      <c r="L576">
        <v>3.6999999999999998E-2</v>
      </c>
      <c r="M576">
        <v>701.56999999999994</v>
      </c>
      <c r="N576">
        <v>3.5484000000000002E-2</v>
      </c>
      <c r="O576">
        <v>705.45</v>
      </c>
    </row>
    <row r="577" spans="2:15" x14ac:dyDescent="0.25">
      <c r="B577" t="s">
        <v>1196</v>
      </c>
      <c r="C577" t="s">
        <v>102</v>
      </c>
      <c r="D577">
        <v>0</v>
      </c>
      <c r="E577">
        <v>1E-4</v>
      </c>
      <c r="F577">
        <v>1E-8</v>
      </c>
      <c r="G577" t="s">
        <v>24</v>
      </c>
      <c r="H577" t="s">
        <v>22</v>
      </c>
      <c r="I577">
        <v>4.4999999999999998E-2</v>
      </c>
      <c r="J577">
        <v>5</v>
      </c>
      <c r="K577" t="s">
        <v>21</v>
      </c>
      <c r="L577">
        <v>3.6999999999999998E-2</v>
      </c>
      <c r="M577">
        <v>703.27</v>
      </c>
      <c r="N577">
        <v>3.5899E-2</v>
      </c>
      <c r="O577">
        <v>702.95</v>
      </c>
    </row>
    <row r="578" spans="2:15" x14ac:dyDescent="0.25">
      <c r="B578" t="s">
        <v>1197</v>
      </c>
      <c r="C578" t="s">
        <v>102</v>
      </c>
      <c r="D578">
        <v>0</v>
      </c>
      <c r="E578">
        <v>1E-4</v>
      </c>
      <c r="F578">
        <v>9.9999999999999995E-8</v>
      </c>
      <c r="G578" t="s">
        <v>24</v>
      </c>
      <c r="H578" t="s">
        <v>22</v>
      </c>
      <c r="I578">
        <v>4.4999999999999998E-2</v>
      </c>
      <c r="J578">
        <v>5</v>
      </c>
      <c r="K578" t="s">
        <v>21</v>
      </c>
      <c r="L578">
        <v>6.6314999999999999E-2</v>
      </c>
      <c r="M578">
        <v>546.37</v>
      </c>
      <c r="N578">
        <v>6.6275000000000001E-2</v>
      </c>
      <c r="O578">
        <v>544.96</v>
      </c>
    </row>
    <row r="579" spans="2:15" x14ac:dyDescent="0.25">
      <c r="B579" t="s">
        <v>1198</v>
      </c>
      <c r="C579" t="s">
        <v>102</v>
      </c>
      <c r="D579">
        <v>0</v>
      </c>
      <c r="E579">
        <v>1E-4</v>
      </c>
      <c r="F579">
        <v>9.9999999999999995E-7</v>
      </c>
      <c r="G579" t="s">
        <v>24</v>
      </c>
      <c r="H579" t="s">
        <v>22</v>
      </c>
      <c r="I579">
        <v>4.4999999999999998E-2</v>
      </c>
      <c r="J579">
        <v>5</v>
      </c>
      <c r="K579" t="s">
        <v>21</v>
      </c>
      <c r="L579">
        <v>0.57804</v>
      </c>
      <c r="M579">
        <v>91.593000000000004</v>
      </c>
      <c r="N579">
        <v>0.57801999999999998</v>
      </c>
      <c r="O579">
        <v>90.228000000000009</v>
      </c>
    </row>
    <row r="580" spans="2:15" x14ac:dyDescent="0.25">
      <c r="B580" t="s">
        <v>1676</v>
      </c>
      <c r="C580" t="s">
        <v>102</v>
      </c>
      <c r="D580">
        <v>0</v>
      </c>
      <c r="E580">
        <v>1E-4</v>
      </c>
      <c r="F580">
        <v>9.9999999999999991E-6</v>
      </c>
      <c r="G580" t="s">
        <v>24</v>
      </c>
      <c r="H580" t="s">
        <v>22</v>
      </c>
      <c r="I580">
        <v>4.4999999999999998E-2</v>
      </c>
      <c r="J580">
        <v>5</v>
      </c>
      <c r="K580" t="s">
        <v>21</v>
      </c>
      <c r="L580">
        <v>5.7736000000000001</v>
      </c>
      <c r="M580">
        <v>9.7714999999999996</v>
      </c>
      <c r="N580">
        <v>5.7728000000000002</v>
      </c>
      <c r="O580">
        <v>9.2142999999999997</v>
      </c>
    </row>
    <row r="581" spans="2:15" x14ac:dyDescent="0.25">
      <c r="B581" t="s">
        <v>1677</v>
      </c>
      <c r="C581" t="s">
        <v>102</v>
      </c>
      <c r="D581">
        <v>0</v>
      </c>
      <c r="E581">
        <v>1E-4</v>
      </c>
      <c r="F581">
        <v>9.9999999999999991E-5</v>
      </c>
      <c r="G581" t="s">
        <v>24</v>
      </c>
      <c r="H581" t="s">
        <v>22</v>
      </c>
      <c r="I581">
        <v>4.4999999999999998E-2</v>
      </c>
      <c r="J581">
        <v>5</v>
      </c>
      <c r="K581" t="s">
        <v>21</v>
      </c>
      <c r="L581">
        <v>57.735999999999997</v>
      </c>
      <c r="M581">
        <v>1.1861999999999999</v>
      </c>
      <c r="N581">
        <v>57.734999999999999</v>
      </c>
      <c r="O581">
        <v>0.96332000000000007</v>
      </c>
    </row>
    <row r="582" spans="2:15" x14ac:dyDescent="0.25">
      <c r="B582" t="s">
        <v>1678</v>
      </c>
      <c r="C582" t="s">
        <v>102</v>
      </c>
      <c r="D582">
        <v>0</v>
      </c>
      <c r="E582">
        <v>1E-4</v>
      </c>
      <c r="F582">
        <v>1E-3</v>
      </c>
      <c r="G582" t="s">
        <v>24</v>
      </c>
      <c r="H582" t="s">
        <v>22</v>
      </c>
      <c r="I582">
        <v>4.4999999999999998E-2</v>
      </c>
      <c r="J582">
        <v>5</v>
      </c>
      <c r="K582" t="s">
        <v>21</v>
      </c>
      <c r="L582">
        <v>577.36</v>
      </c>
      <c r="M582">
        <v>0.20221</v>
      </c>
      <c r="N582">
        <v>577.35</v>
      </c>
      <c r="O582">
        <v>0.11305</v>
      </c>
    </row>
    <row r="583" spans="2:15" x14ac:dyDescent="0.25">
      <c r="B583" t="s">
        <v>1679</v>
      </c>
      <c r="C583" t="s">
        <v>102</v>
      </c>
      <c r="D583">
        <v>0</v>
      </c>
      <c r="E583">
        <v>1E-4</v>
      </c>
      <c r="F583">
        <v>0.01</v>
      </c>
      <c r="G583" t="s">
        <v>24</v>
      </c>
      <c r="H583" t="s">
        <v>22</v>
      </c>
      <c r="I583">
        <v>4.4999999999999998E-2</v>
      </c>
      <c r="J583">
        <v>5</v>
      </c>
      <c r="K583" t="s">
        <v>21</v>
      </c>
      <c r="L583">
        <v>5773.6</v>
      </c>
      <c r="M583">
        <v>5.3657000000000003E-2</v>
      </c>
      <c r="N583">
        <v>5773.6</v>
      </c>
      <c r="O583">
        <v>1.7992000000000001E-2</v>
      </c>
    </row>
    <row r="584" spans="2:15" x14ac:dyDescent="0.25">
      <c r="B584" t="s">
        <v>1680</v>
      </c>
      <c r="C584" t="s">
        <v>102</v>
      </c>
      <c r="D584">
        <v>0</v>
      </c>
      <c r="E584">
        <v>1E-4</v>
      </c>
      <c r="F584">
        <v>9.9999999999999992E-2</v>
      </c>
      <c r="G584" t="s">
        <v>24</v>
      </c>
      <c r="H584" t="s">
        <v>22</v>
      </c>
      <c r="I584">
        <v>4.4999999999999998E-2</v>
      </c>
      <c r="J584">
        <v>5</v>
      </c>
      <c r="K584" t="s">
        <v>21</v>
      </c>
      <c r="L584">
        <v>57736</v>
      </c>
      <c r="M584">
        <v>1.874E-2</v>
      </c>
      <c r="N584">
        <v>57736</v>
      </c>
      <c r="O584">
        <v>4.4741E-3</v>
      </c>
    </row>
    <row r="585" spans="2:15" x14ac:dyDescent="0.25">
      <c r="B585" t="s">
        <v>1681</v>
      </c>
      <c r="C585" t="s">
        <v>102</v>
      </c>
      <c r="D585">
        <v>0</v>
      </c>
      <c r="E585">
        <v>1E-4</v>
      </c>
      <c r="F585">
        <v>1</v>
      </c>
      <c r="G585" t="s">
        <v>24</v>
      </c>
      <c r="H585" t="s">
        <v>22</v>
      </c>
      <c r="I585">
        <v>4.4999999999999998E-2</v>
      </c>
      <c r="J585">
        <v>5</v>
      </c>
      <c r="K585" t="s">
        <v>21</v>
      </c>
      <c r="L585">
        <v>577360</v>
      </c>
      <c r="M585">
        <v>7.2242000000000001E-3</v>
      </c>
      <c r="N585">
        <v>577360</v>
      </c>
      <c r="O585">
        <v>1.5172999999999999E-3</v>
      </c>
    </row>
    <row r="586" spans="2:15" x14ac:dyDescent="0.25">
      <c r="B586" t="s">
        <v>1545</v>
      </c>
      <c r="C586" t="s">
        <v>102</v>
      </c>
      <c r="D586">
        <v>1E-4</v>
      </c>
      <c r="E586">
        <v>1E-3</v>
      </c>
      <c r="F586">
        <v>1E-10</v>
      </c>
      <c r="G586" t="s">
        <v>24</v>
      </c>
      <c r="H586" t="s">
        <v>22</v>
      </c>
      <c r="I586">
        <v>1E-3</v>
      </c>
      <c r="J586">
        <v>0.02</v>
      </c>
      <c r="K586" t="s">
        <v>21</v>
      </c>
      <c r="L586">
        <v>0.25</v>
      </c>
      <c r="M586">
        <v>4600</v>
      </c>
      <c r="N586">
        <v>0.23094999999999999</v>
      </c>
      <c r="O586">
        <v>4618.8</v>
      </c>
    </row>
    <row r="587" spans="2:15" x14ac:dyDescent="0.25">
      <c r="B587" t="s">
        <v>1199</v>
      </c>
      <c r="C587" t="s">
        <v>102</v>
      </c>
      <c r="D587">
        <v>1E-4</v>
      </c>
      <c r="E587">
        <v>1E-3</v>
      </c>
      <c r="F587">
        <v>1.0000000000000001E-9</v>
      </c>
      <c r="G587" t="s">
        <v>24</v>
      </c>
      <c r="H587" t="s">
        <v>22</v>
      </c>
      <c r="I587">
        <v>1E-3</v>
      </c>
      <c r="J587">
        <v>0.02</v>
      </c>
      <c r="K587" t="s">
        <v>21</v>
      </c>
      <c r="L587">
        <v>0.25</v>
      </c>
      <c r="M587">
        <v>4600</v>
      </c>
      <c r="N587">
        <v>0.23098000000000002</v>
      </c>
      <c r="O587">
        <v>4618.8</v>
      </c>
    </row>
    <row r="588" spans="2:15" x14ac:dyDescent="0.25">
      <c r="B588" t="s">
        <v>1200</v>
      </c>
      <c r="C588" t="s">
        <v>102</v>
      </c>
      <c r="D588">
        <v>1E-4</v>
      </c>
      <c r="E588">
        <v>1E-3</v>
      </c>
      <c r="F588">
        <v>1E-8</v>
      </c>
      <c r="G588" t="s">
        <v>24</v>
      </c>
      <c r="H588" t="s">
        <v>22</v>
      </c>
      <c r="I588">
        <v>1E-3</v>
      </c>
      <c r="J588">
        <v>0.02</v>
      </c>
      <c r="K588" t="s">
        <v>21</v>
      </c>
      <c r="L588">
        <v>0.25</v>
      </c>
      <c r="M588">
        <v>4600.3</v>
      </c>
      <c r="N588">
        <v>0.23363</v>
      </c>
      <c r="O588">
        <v>4616.5</v>
      </c>
    </row>
    <row r="589" spans="2:15" x14ac:dyDescent="0.25">
      <c r="B589" t="s">
        <v>1201</v>
      </c>
      <c r="C589" t="s">
        <v>102</v>
      </c>
      <c r="D589">
        <v>1E-4</v>
      </c>
      <c r="E589">
        <v>1E-3</v>
      </c>
      <c r="F589">
        <v>9.9999999999999995E-8</v>
      </c>
      <c r="G589" t="s">
        <v>24</v>
      </c>
      <c r="H589" t="s">
        <v>22</v>
      </c>
      <c r="I589">
        <v>1E-3</v>
      </c>
      <c r="J589">
        <v>0.02</v>
      </c>
      <c r="K589" t="s">
        <v>21</v>
      </c>
      <c r="L589">
        <v>0.45990000000000003</v>
      </c>
      <c r="M589">
        <v>4424.7</v>
      </c>
      <c r="N589">
        <v>0.45951999999999998</v>
      </c>
      <c r="O589">
        <v>4424.5999999999995</v>
      </c>
    </row>
    <row r="590" spans="2:15" x14ac:dyDescent="0.25">
      <c r="B590" t="s">
        <v>1202</v>
      </c>
      <c r="C590" t="s">
        <v>102</v>
      </c>
      <c r="D590">
        <v>1E-4</v>
      </c>
      <c r="E590">
        <v>1E-3</v>
      </c>
      <c r="F590">
        <v>9.9999999999999995E-7</v>
      </c>
      <c r="G590" t="s">
        <v>24</v>
      </c>
      <c r="H590" t="s">
        <v>22</v>
      </c>
      <c r="I590">
        <v>1E-3</v>
      </c>
      <c r="J590">
        <v>0.02</v>
      </c>
      <c r="K590" t="s">
        <v>21</v>
      </c>
      <c r="L590">
        <v>5.6234999999999999</v>
      </c>
      <c r="M590">
        <v>1918.3</v>
      </c>
      <c r="N590">
        <v>5.6232999999999995</v>
      </c>
      <c r="O590">
        <v>1917.2</v>
      </c>
    </row>
    <row r="591" spans="2:15" x14ac:dyDescent="0.25">
      <c r="B591" t="s">
        <v>1546</v>
      </c>
      <c r="C591" t="s">
        <v>102</v>
      </c>
      <c r="D591">
        <v>1E-4</v>
      </c>
      <c r="E591">
        <v>1E-3</v>
      </c>
      <c r="F591">
        <v>1E-10</v>
      </c>
      <c r="G591" t="s">
        <v>24</v>
      </c>
      <c r="H591" t="s">
        <v>22</v>
      </c>
      <c r="I591">
        <v>0.02</v>
      </c>
      <c r="J591">
        <v>4.4999999999999998E-2</v>
      </c>
      <c r="K591" t="s">
        <v>21</v>
      </c>
      <c r="L591">
        <v>0.27</v>
      </c>
      <c r="M591">
        <v>1700</v>
      </c>
      <c r="N591">
        <v>0.23094000000000001</v>
      </c>
      <c r="O591">
        <v>1732.1</v>
      </c>
    </row>
    <row r="592" spans="2:15" x14ac:dyDescent="0.25">
      <c r="B592" t="s">
        <v>1203</v>
      </c>
      <c r="C592" t="s">
        <v>102</v>
      </c>
      <c r="D592">
        <v>1E-4</v>
      </c>
      <c r="E592">
        <v>1E-3</v>
      </c>
      <c r="F592">
        <v>1.0000000000000001E-9</v>
      </c>
      <c r="G592" t="s">
        <v>24</v>
      </c>
      <c r="H592" t="s">
        <v>22</v>
      </c>
      <c r="I592">
        <v>0.02</v>
      </c>
      <c r="J592">
        <v>4.4999999999999998E-2</v>
      </c>
      <c r="K592" t="s">
        <v>21</v>
      </c>
      <c r="L592">
        <v>0.27</v>
      </c>
      <c r="M592">
        <v>1700</v>
      </c>
      <c r="N592">
        <v>0.23100000000000001</v>
      </c>
      <c r="O592">
        <v>1732.1</v>
      </c>
    </row>
    <row r="593" spans="2:15" x14ac:dyDescent="0.25">
      <c r="B593" t="s">
        <v>1204</v>
      </c>
      <c r="C593" t="s">
        <v>102</v>
      </c>
      <c r="D593">
        <v>1E-4</v>
      </c>
      <c r="E593">
        <v>1E-3</v>
      </c>
      <c r="F593">
        <v>1E-8</v>
      </c>
      <c r="G593" t="s">
        <v>24</v>
      </c>
      <c r="H593" t="s">
        <v>22</v>
      </c>
      <c r="I593">
        <v>0.02</v>
      </c>
      <c r="J593">
        <v>4.4999999999999998E-2</v>
      </c>
      <c r="K593" t="s">
        <v>21</v>
      </c>
      <c r="L593">
        <v>0.27</v>
      </c>
      <c r="M593">
        <v>1700</v>
      </c>
      <c r="N593">
        <v>0.23546</v>
      </c>
      <c r="O593">
        <v>1728.5</v>
      </c>
    </row>
    <row r="594" spans="2:15" x14ac:dyDescent="0.25">
      <c r="B594" t="s">
        <v>1205</v>
      </c>
      <c r="C594" t="s">
        <v>102</v>
      </c>
      <c r="D594">
        <v>1E-4</v>
      </c>
      <c r="E594">
        <v>1E-3</v>
      </c>
      <c r="F594">
        <v>9.9999999999999995E-8</v>
      </c>
      <c r="G594" t="s">
        <v>24</v>
      </c>
      <c r="H594" t="s">
        <v>22</v>
      </c>
      <c r="I594">
        <v>0.02</v>
      </c>
      <c r="J594">
        <v>4.4999999999999998E-2</v>
      </c>
      <c r="K594" t="s">
        <v>21</v>
      </c>
      <c r="L594">
        <v>0.55629999999999991</v>
      </c>
      <c r="M594">
        <v>1491.3000000000002</v>
      </c>
      <c r="N594">
        <v>0.55585999999999991</v>
      </c>
      <c r="O594">
        <v>1490.6</v>
      </c>
    </row>
    <row r="595" spans="2:15" x14ac:dyDescent="0.25">
      <c r="B595" t="s">
        <v>1206</v>
      </c>
      <c r="C595" t="s">
        <v>102</v>
      </c>
      <c r="D595">
        <v>1E-4</v>
      </c>
      <c r="E595">
        <v>1E-3</v>
      </c>
      <c r="F595">
        <v>9.9999999999999995E-7</v>
      </c>
      <c r="G595" t="s">
        <v>24</v>
      </c>
      <c r="H595" t="s">
        <v>22</v>
      </c>
      <c r="I595">
        <v>0.02</v>
      </c>
      <c r="J595">
        <v>4.4999999999999998E-2</v>
      </c>
      <c r="K595" t="s">
        <v>21</v>
      </c>
      <c r="L595">
        <v>5.7532999999999994</v>
      </c>
      <c r="M595">
        <v>346.75</v>
      </c>
      <c r="N595">
        <v>5.7531999999999996</v>
      </c>
      <c r="O595">
        <v>345.32</v>
      </c>
    </row>
    <row r="596" spans="2:15" x14ac:dyDescent="0.25">
      <c r="B596" t="s">
        <v>1547</v>
      </c>
      <c r="C596" t="s">
        <v>102</v>
      </c>
      <c r="D596">
        <v>1E-4</v>
      </c>
      <c r="E596">
        <v>1E-3</v>
      </c>
      <c r="F596">
        <v>1E-10</v>
      </c>
      <c r="G596" t="s">
        <v>24</v>
      </c>
      <c r="H596" t="s">
        <v>22</v>
      </c>
      <c r="I596">
        <v>4.4999999999999998E-2</v>
      </c>
      <c r="J596">
        <v>0.1</v>
      </c>
      <c r="K596" t="s">
        <v>21</v>
      </c>
      <c r="L596">
        <v>0.24</v>
      </c>
      <c r="M596">
        <v>690</v>
      </c>
      <c r="N596">
        <v>0.23094000000000001</v>
      </c>
      <c r="O596">
        <v>693.02</v>
      </c>
    </row>
    <row r="597" spans="2:15" x14ac:dyDescent="0.25">
      <c r="B597" t="s">
        <v>1207</v>
      </c>
      <c r="C597" t="s">
        <v>102</v>
      </c>
      <c r="D597">
        <v>1E-4</v>
      </c>
      <c r="E597">
        <v>1E-3</v>
      </c>
      <c r="F597">
        <v>1.0000000000000001E-9</v>
      </c>
      <c r="G597" t="s">
        <v>24</v>
      </c>
      <c r="H597" t="s">
        <v>22</v>
      </c>
      <c r="I597">
        <v>4.4999999999999998E-2</v>
      </c>
      <c r="J597">
        <v>0.1</v>
      </c>
      <c r="K597" t="s">
        <v>21</v>
      </c>
      <c r="L597">
        <v>0.24</v>
      </c>
      <c r="M597">
        <v>690</v>
      </c>
      <c r="N597">
        <v>0.23102</v>
      </c>
      <c r="O597">
        <v>692.99</v>
      </c>
    </row>
    <row r="598" spans="2:15" x14ac:dyDescent="0.25">
      <c r="B598" t="s">
        <v>1208</v>
      </c>
      <c r="C598" t="s">
        <v>102</v>
      </c>
      <c r="D598">
        <v>1E-4</v>
      </c>
      <c r="E598">
        <v>1E-3</v>
      </c>
      <c r="F598">
        <v>1E-8</v>
      </c>
      <c r="G598" t="s">
        <v>24</v>
      </c>
      <c r="H598" t="s">
        <v>22</v>
      </c>
      <c r="I598">
        <v>4.4999999999999998E-2</v>
      </c>
      <c r="J598">
        <v>0.1</v>
      </c>
      <c r="K598" t="s">
        <v>21</v>
      </c>
      <c r="L598">
        <v>0.24</v>
      </c>
      <c r="M598">
        <v>690</v>
      </c>
      <c r="N598">
        <v>0.23691000000000001</v>
      </c>
      <c r="O598">
        <v>689</v>
      </c>
    </row>
    <row r="599" spans="2:15" x14ac:dyDescent="0.25">
      <c r="B599" t="s">
        <v>1209</v>
      </c>
      <c r="C599" t="s">
        <v>102</v>
      </c>
      <c r="D599">
        <v>1E-4</v>
      </c>
      <c r="E599">
        <v>1E-3</v>
      </c>
      <c r="F599">
        <v>9.9999999999999995E-8</v>
      </c>
      <c r="G599" t="s">
        <v>24</v>
      </c>
      <c r="H599" t="s">
        <v>22</v>
      </c>
      <c r="I599">
        <v>4.4999999999999998E-2</v>
      </c>
      <c r="J599">
        <v>0.1</v>
      </c>
      <c r="K599" t="s">
        <v>21</v>
      </c>
      <c r="L599">
        <v>0.60248999999999997</v>
      </c>
      <c r="M599">
        <v>489.70000000000005</v>
      </c>
      <c r="N599">
        <v>0.60209999999999997</v>
      </c>
      <c r="O599">
        <v>487.94</v>
      </c>
    </row>
    <row r="600" spans="2:15" x14ac:dyDescent="0.25">
      <c r="B600" t="s">
        <v>1210</v>
      </c>
      <c r="C600" t="s">
        <v>102</v>
      </c>
      <c r="D600">
        <v>1E-4</v>
      </c>
      <c r="E600">
        <v>1E-3</v>
      </c>
      <c r="F600">
        <v>9.9999999999999995E-7</v>
      </c>
      <c r="G600" t="s">
        <v>24</v>
      </c>
      <c r="H600" t="s">
        <v>22</v>
      </c>
      <c r="I600">
        <v>4.4999999999999998E-2</v>
      </c>
      <c r="J600">
        <v>0.1</v>
      </c>
      <c r="K600" t="s">
        <v>21</v>
      </c>
      <c r="L600">
        <v>5.7741999999999996</v>
      </c>
      <c r="M600">
        <v>74.831999999999994</v>
      </c>
      <c r="N600">
        <v>5.7740999999999998</v>
      </c>
      <c r="O600">
        <v>73.332999999999998</v>
      </c>
    </row>
    <row r="601" spans="2:15" x14ac:dyDescent="0.25">
      <c r="B601" t="s">
        <v>1548</v>
      </c>
      <c r="C601" t="s">
        <v>102</v>
      </c>
      <c r="D601">
        <v>1E-4</v>
      </c>
      <c r="E601">
        <v>1E-3</v>
      </c>
      <c r="F601">
        <v>1E-10</v>
      </c>
      <c r="G601" t="s">
        <v>24</v>
      </c>
      <c r="H601" t="s">
        <v>22</v>
      </c>
      <c r="I601">
        <v>0.1</v>
      </c>
      <c r="J601">
        <v>5</v>
      </c>
      <c r="K601" t="s">
        <v>21</v>
      </c>
      <c r="L601">
        <v>0.25</v>
      </c>
      <c r="M601">
        <v>350</v>
      </c>
      <c r="N601">
        <v>0.23000999999999999</v>
      </c>
      <c r="O601">
        <v>364.09000000000003</v>
      </c>
    </row>
    <row r="602" spans="2:15" x14ac:dyDescent="0.25">
      <c r="B602" t="s">
        <v>1211</v>
      </c>
      <c r="C602" t="s">
        <v>102</v>
      </c>
      <c r="D602">
        <v>1E-4</v>
      </c>
      <c r="E602">
        <v>1E-3</v>
      </c>
      <c r="F602">
        <v>1.0000000000000001E-9</v>
      </c>
      <c r="G602" t="s">
        <v>24</v>
      </c>
      <c r="H602" t="s">
        <v>22</v>
      </c>
      <c r="I602">
        <v>0.1</v>
      </c>
      <c r="J602">
        <v>5</v>
      </c>
      <c r="K602" t="s">
        <v>21</v>
      </c>
      <c r="L602">
        <v>0.25</v>
      </c>
      <c r="M602">
        <v>354.91</v>
      </c>
      <c r="N602">
        <v>0.23009000000000002</v>
      </c>
      <c r="O602">
        <v>364.09000000000003</v>
      </c>
    </row>
    <row r="603" spans="2:15" x14ac:dyDescent="0.25">
      <c r="B603" t="s">
        <v>1212</v>
      </c>
      <c r="C603" t="s">
        <v>102</v>
      </c>
      <c r="D603">
        <v>1E-4</v>
      </c>
      <c r="E603">
        <v>1E-3</v>
      </c>
      <c r="F603">
        <v>1E-8</v>
      </c>
      <c r="G603" t="s">
        <v>24</v>
      </c>
      <c r="H603" t="s">
        <v>22</v>
      </c>
      <c r="I603">
        <v>0.1</v>
      </c>
      <c r="J603">
        <v>5</v>
      </c>
      <c r="K603" t="s">
        <v>21</v>
      </c>
      <c r="L603">
        <v>0.25</v>
      </c>
      <c r="M603">
        <v>359.01</v>
      </c>
      <c r="N603">
        <v>0.23663000000000001</v>
      </c>
      <c r="O603">
        <v>360.5</v>
      </c>
    </row>
    <row r="604" spans="2:15" x14ac:dyDescent="0.25">
      <c r="B604" t="s">
        <v>1213</v>
      </c>
      <c r="C604" t="s">
        <v>102</v>
      </c>
      <c r="D604">
        <v>1E-4</v>
      </c>
      <c r="E604">
        <v>1E-3</v>
      </c>
      <c r="F604">
        <v>9.9999999999999995E-8</v>
      </c>
      <c r="G604" t="s">
        <v>24</v>
      </c>
      <c r="H604" t="s">
        <v>22</v>
      </c>
      <c r="I604">
        <v>0.1</v>
      </c>
      <c r="J604">
        <v>5</v>
      </c>
      <c r="K604" t="s">
        <v>21</v>
      </c>
      <c r="L604">
        <v>0.61485999999999996</v>
      </c>
      <c r="M604">
        <v>217.07999999999998</v>
      </c>
      <c r="N604">
        <v>0.61453999999999998</v>
      </c>
      <c r="O604">
        <v>214.57999999999998</v>
      </c>
    </row>
    <row r="605" spans="2:15" x14ac:dyDescent="0.25">
      <c r="B605" t="s">
        <v>1214</v>
      </c>
      <c r="C605" t="s">
        <v>102</v>
      </c>
      <c r="D605">
        <v>1E-4</v>
      </c>
      <c r="E605">
        <v>1E-3</v>
      </c>
      <c r="F605">
        <v>9.9999999999999995E-7</v>
      </c>
      <c r="G605" t="s">
        <v>24</v>
      </c>
      <c r="H605" t="s">
        <v>22</v>
      </c>
      <c r="I605">
        <v>0.1</v>
      </c>
      <c r="J605">
        <v>5</v>
      </c>
      <c r="K605" t="s">
        <v>21</v>
      </c>
      <c r="L605">
        <v>5.7770999999999999</v>
      </c>
      <c r="M605">
        <v>28.936</v>
      </c>
      <c r="N605">
        <v>5.7770000000000001</v>
      </c>
      <c r="O605">
        <v>27.423999999999999</v>
      </c>
    </row>
    <row r="606" spans="2:15" x14ac:dyDescent="0.25">
      <c r="B606" t="s">
        <v>1549</v>
      </c>
      <c r="C606" t="s">
        <v>102</v>
      </c>
      <c r="D606">
        <v>1E-4</v>
      </c>
      <c r="E606">
        <v>1E-3</v>
      </c>
      <c r="F606">
        <v>1E-10</v>
      </c>
      <c r="G606" t="s">
        <v>24</v>
      </c>
      <c r="H606" t="s">
        <v>22</v>
      </c>
      <c r="I606">
        <v>5</v>
      </c>
      <c r="J606">
        <v>20</v>
      </c>
      <c r="K606" t="s">
        <v>21</v>
      </c>
      <c r="L606">
        <v>0.25</v>
      </c>
      <c r="M606">
        <v>710</v>
      </c>
      <c r="N606">
        <v>0.23471</v>
      </c>
      <c r="O606">
        <v>715.82999999999993</v>
      </c>
    </row>
    <row r="607" spans="2:15" x14ac:dyDescent="0.25">
      <c r="B607" t="s">
        <v>1215</v>
      </c>
      <c r="C607" t="s">
        <v>102</v>
      </c>
      <c r="D607">
        <v>1E-4</v>
      </c>
      <c r="E607">
        <v>1E-3</v>
      </c>
      <c r="F607">
        <v>1.0000000000000001E-9</v>
      </c>
      <c r="G607" t="s">
        <v>24</v>
      </c>
      <c r="H607" t="s">
        <v>22</v>
      </c>
      <c r="I607">
        <v>5</v>
      </c>
      <c r="J607">
        <v>20</v>
      </c>
      <c r="K607" t="s">
        <v>21</v>
      </c>
      <c r="L607">
        <v>0.25</v>
      </c>
      <c r="M607">
        <v>711.93</v>
      </c>
      <c r="N607">
        <v>0.23479</v>
      </c>
      <c r="O607">
        <v>715.8</v>
      </c>
    </row>
    <row r="608" spans="2:15" x14ac:dyDescent="0.25">
      <c r="B608" t="s">
        <v>1216</v>
      </c>
      <c r="C608" t="s">
        <v>102</v>
      </c>
      <c r="D608">
        <v>1E-4</v>
      </c>
      <c r="E608">
        <v>1E-3</v>
      </c>
      <c r="F608">
        <v>1E-8</v>
      </c>
      <c r="G608" t="s">
        <v>24</v>
      </c>
      <c r="H608" t="s">
        <v>22</v>
      </c>
      <c r="I608">
        <v>5</v>
      </c>
      <c r="J608">
        <v>20</v>
      </c>
      <c r="K608" t="s">
        <v>21</v>
      </c>
      <c r="L608">
        <v>0.25</v>
      </c>
      <c r="M608">
        <v>712.21999999999991</v>
      </c>
      <c r="N608">
        <v>0.24058000000000002</v>
      </c>
      <c r="O608">
        <v>711.87</v>
      </c>
    </row>
    <row r="609" spans="2:15" x14ac:dyDescent="0.25">
      <c r="B609" t="s">
        <v>1217</v>
      </c>
      <c r="C609" t="s">
        <v>102</v>
      </c>
      <c r="D609">
        <v>1E-4</v>
      </c>
      <c r="E609">
        <v>1E-3</v>
      </c>
      <c r="F609">
        <v>9.9999999999999995E-8</v>
      </c>
      <c r="G609" t="s">
        <v>24</v>
      </c>
      <c r="H609" t="s">
        <v>22</v>
      </c>
      <c r="I609">
        <v>5</v>
      </c>
      <c r="J609">
        <v>20</v>
      </c>
      <c r="K609" t="s">
        <v>21</v>
      </c>
      <c r="L609">
        <v>0.60309999999999997</v>
      </c>
      <c r="M609">
        <v>511.66999999999996</v>
      </c>
      <c r="N609">
        <v>0.60271999999999992</v>
      </c>
      <c r="O609">
        <v>509.95</v>
      </c>
    </row>
    <row r="610" spans="2:15" x14ac:dyDescent="0.25">
      <c r="B610" t="s">
        <v>1218</v>
      </c>
      <c r="C610" t="s">
        <v>102</v>
      </c>
      <c r="D610">
        <v>1E-4</v>
      </c>
      <c r="E610">
        <v>1E-3</v>
      </c>
      <c r="F610">
        <v>9.9999999999999995E-7</v>
      </c>
      <c r="G610" t="s">
        <v>24</v>
      </c>
      <c r="H610" t="s">
        <v>22</v>
      </c>
      <c r="I610">
        <v>5</v>
      </c>
      <c r="J610">
        <v>20</v>
      </c>
      <c r="K610" t="s">
        <v>21</v>
      </c>
      <c r="L610">
        <v>5.7740999999999998</v>
      </c>
      <c r="M610">
        <v>79.210000000000008</v>
      </c>
      <c r="N610">
        <v>5.774</v>
      </c>
      <c r="O610">
        <v>77.713000000000008</v>
      </c>
    </row>
    <row r="611" spans="2:15" x14ac:dyDescent="0.25">
      <c r="B611" t="s">
        <v>1550</v>
      </c>
      <c r="C611" t="s">
        <v>102</v>
      </c>
      <c r="D611">
        <v>1E-4</v>
      </c>
      <c r="E611">
        <v>1E-3</v>
      </c>
      <c r="F611">
        <v>1E-10</v>
      </c>
      <c r="G611" t="s">
        <v>24</v>
      </c>
      <c r="H611" t="s">
        <v>22</v>
      </c>
      <c r="I611">
        <v>20</v>
      </c>
      <c r="J611">
        <v>50</v>
      </c>
      <c r="K611" t="s">
        <v>21</v>
      </c>
      <c r="L611">
        <v>0.47000000000000003</v>
      </c>
      <c r="M611">
        <v>4800</v>
      </c>
      <c r="N611">
        <v>0.46627000000000002</v>
      </c>
      <c r="O611">
        <v>4761.7</v>
      </c>
    </row>
    <row r="612" spans="2:15" x14ac:dyDescent="0.25">
      <c r="B612" t="s">
        <v>1219</v>
      </c>
      <c r="C612" t="s">
        <v>102</v>
      </c>
      <c r="D612">
        <v>1E-4</v>
      </c>
      <c r="E612">
        <v>1E-3</v>
      </c>
      <c r="F612">
        <v>1.0000000000000001E-9</v>
      </c>
      <c r="G612" t="s">
        <v>24</v>
      </c>
      <c r="H612" t="s">
        <v>22</v>
      </c>
      <c r="I612">
        <v>20</v>
      </c>
      <c r="J612">
        <v>50</v>
      </c>
      <c r="K612" t="s">
        <v>21</v>
      </c>
      <c r="L612">
        <v>0.47000000000000003</v>
      </c>
      <c r="M612">
        <v>4761.5999999999995</v>
      </c>
      <c r="N612">
        <v>0.46636</v>
      </c>
      <c r="O612">
        <v>4761.5999999999995</v>
      </c>
    </row>
    <row r="613" spans="2:15" x14ac:dyDescent="0.25">
      <c r="B613" t="s">
        <v>1220</v>
      </c>
      <c r="C613" t="s">
        <v>102</v>
      </c>
      <c r="D613">
        <v>1E-4</v>
      </c>
      <c r="E613">
        <v>1E-3</v>
      </c>
      <c r="F613">
        <v>1E-8</v>
      </c>
      <c r="G613" t="s">
        <v>24</v>
      </c>
      <c r="H613" t="s">
        <v>22</v>
      </c>
      <c r="I613">
        <v>20</v>
      </c>
      <c r="J613">
        <v>50</v>
      </c>
      <c r="K613" t="s">
        <v>21</v>
      </c>
      <c r="L613">
        <v>0.47000000000000003</v>
      </c>
      <c r="M613">
        <v>4759.8999999999996</v>
      </c>
      <c r="N613">
        <v>0.46837000000000001</v>
      </c>
      <c r="O613">
        <v>4760</v>
      </c>
    </row>
    <row r="614" spans="2:15" x14ac:dyDescent="0.25">
      <c r="B614" t="s">
        <v>1221</v>
      </c>
      <c r="C614" t="s">
        <v>102</v>
      </c>
      <c r="D614">
        <v>1E-4</v>
      </c>
      <c r="E614">
        <v>1E-3</v>
      </c>
      <c r="F614">
        <v>9.9999999999999995E-8</v>
      </c>
      <c r="G614" t="s">
        <v>24</v>
      </c>
      <c r="H614" t="s">
        <v>22</v>
      </c>
      <c r="I614">
        <v>20</v>
      </c>
      <c r="J614">
        <v>50</v>
      </c>
      <c r="K614" t="s">
        <v>21</v>
      </c>
      <c r="L614">
        <v>0.6462699999999999</v>
      </c>
      <c r="M614">
        <v>4616</v>
      </c>
      <c r="N614">
        <v>0.64413999999999993</v>
      </c>
      <c r="O614">
        <v>4616.1000000000004</v>
      </c>
    </row>
    <row r="615" spans="2:15" x14ac:dyDescent="0.25">
      <c r="B615" t="s">
        <v>1222</v>
      </c>
      <c r="C615" t="s">
        <v>102</v>
      </c>
      <c r="D615">
        <v>1E-4</v>
      </c>
      <c r="E615">
        <v>1E-3</v>
      </c>
      <c r="F615">
        <v>9.9999999999999995E-7</v>
      </c>
      <c r="G615" t="s">
        <v>24</v>
      </c>
      <c r="H615" t="s">
        <v>22</v>
      </c>
      <c r="I615">
        <v>20</v>
      </c>
      <c r="J615">
        <v>50</v>
      </c>
      <c r="K615" t="s">
        <v>21</v>
      </c>
      <c r="L615">
        <v>5.6360000000000001</v>
      </c>
      <c r="M615">
        <v>2159.6999999999998</v>
      </c>
      <c r="N615">
        <v>5.6349</v>
      </c>
      <c r="O615">
        <v>2155.3000000000002</v>
      </c>
    </row>
    <row r="616" spans="2:15" x14ac:dyDescent="0.25">
      <c r="B616" t="s">
        <v>1551</v>
      </c>
      <c r="C616" t="s">
        <v>102</v>
      </c>
      <c r="D616">
        <v>1E-4</v>
      </c>
      <c r="E616">
        <v>1E-3</v>
      </c>
      <c r="F616">
        <v>1E-10</v>
      </c>
      <c r="G616" t="s">
        <v>24</v>
      </c>
      <c r="H616" t="s">
        <v>22</v>
      </c>
      <c r="I616">
        <v>50</v>
      </c>
      <c r="J616">
        <v>100</v>
      </c>
      <c r="K616" t="s">
        <v>21</v>
      </c>
      <c r="L616">
        <v>1.9000000000000001</v>
      </c>
      <c r="M616">
        <v>6500</v>
      </c>
      <c r="N616">
        <v>1.7592000000000001</v>
      </c>
      <c r="O616">
        <v>6558</v>
      </c>
    </row>
    <row r="617" spans="2:15" x14ac:dyDescent="0.25">
      <c r="B617" t="s">
        <v>1223</v>
      </c>
      <c r="C617" t="s">
        <v>102</v>
      </c>
      <c r="D617">
        <v>1E-4</v>
      </c>
      <c r="E617">
        <v>1E-3</v>
      </c>
      <c r="F617">
        <v>1.0000000000000001E-9</v>
      </c>
      <c r="G617" t="s">
        <v>24</v>
      </c>
      <c r="H617" t="s">
        <v>22</v>
      </c>
      <c r="I617">
        <v>50</v>
      </c>
      <c r="J617">
        <v>100</v>
      </c>
      <c r="K617" t="s">
        <v>21</v>
      </c>
      <c r="L617">
        <v>1.9000000000000001</v>
      </c>
      <c r="M617">
        <v>6531.9000000000005</v>
      </c>
      <c r="N617">
        <v>1.7594000000000001</v>
      </c>
      <c r="O617">
        <v>6558.0999999999995</v>
      </c>
    </row>
    <row r="618" spans="2:15" x14ac:dyDescent="0.25">
      <c r="B618" t="s">
        <v>1224</v>
      </c>
      <c r="C618" t="s">
        <v>102</v>
      </c>
      <c r="D618">
        <v>1E-4</v>
      </c>
      <c r="E618">
        <v>1E-3</v>
      </c>
      <c r="F618">
        <v>1E-8</v>
      </c>
      <c r="G618" t="s">
        <v>24</v>
      </c>
      <c r="H618" t="s">
        <v>22</v>
      </c>
      <c r="I618">
        <v>50</v>
      </c>
      <c r="J618">
        <v>100</v>
      </c>
      <c r="K618" t="s">
        <v>21</v>
      </c>
      <c r="L618">
        <v>1.9000000000000001</v>
      </c>
      <c r="M618">
        <v>6537.4</v>
      </c>
      <c r="N618">
        <v>1.7606999999999999</v>
      </c>
      <c r="O618">
        <v>6558</v>
      </c>
    </row>
    <row r="619" spans="2:15" x14ac:dyDescent="0.25">
      <c r="B619" t="s">
        <v>1225</v>
      </c>
      <c r="C619" t="s">
        <v>102</v>
      </c>
      <c r="D619">
        <v>1E-4</v>
      </c>
      <c r="E619">
        <v>1E-3</v>
      </c>
      <c r="F619">
        <v>9.9999999999999995E-8</v>
      </c>
      <c r="G619" t="s">
        <v>24</v>
      </c>
      <c r="H619" t="s">
        <v>22</v>
      </c>
      <c r="I619">
        <v>50</v>
      </c>
      <c r="J619">
        <v>100</v>
      </c>
      <c r="K619" t="s">
        <v>21</v>
      </c>
      <c r="L619">
        <v>1.9000000000000001</v>
      </c>
      <c r="M619">
        <v>6516.3</v>
      </c>
      <c r="N619">
        <v>1.8353999999999999</v>
      </c>
      <c r="O619">
        <v>6506.9</v>
      </c>
    </row>
    <row r="620" spans="2:15" x14ac:dyDescent="0.25">
      <c r="B620" t="s">
        <v>1226</v>
      </c>
      <c r="C620" t="s">
        <v>102</v>
      </c>
      <c r="D620">
        <v>1E-4</v>
      </c>
      <c r="E620">
        <v>1E-3</v>
      </c>
      <c r="F620">
        <v>9.9999999999999995E-7</v>
      </c>
      <c r="G620" t="s">
        <v>24</v>
      </c>
      <c r="H620" t="s">
        <v>22</v>
      </c>
      <c r="I620">
        <v>50</v>
      </c>
      <c r="J620">
        <v>100</v>
      </c>
      <c r="K620" t="s">
        <v>21</v>
      </c>
      <c r="L620">
        <v>5.8456000000000001</v>
      </c>
      <c r="M620">
        <v>4362.3</v>
      </c>
      <c r="N620">
        <v>5.8320999999999996</v>
      </c>
      <c r="O620">
        <v>4309.3</v>
      </c>
    </row>
    <row r="621" spans="2:15" x14ac:dyDescent="0.25">
      <c r="B621" t="s">
        <v>1552</v>
      </c>
      <c r="C621" t="s">
        <v>102</v>
      </c>
      <c r="D621">
        <v>1E-3</v>
      </c>
      <c r="E621">
        <v>0.01</v>
      </c>
      <c r="F621">
        <v>1E-8</v>
      </c>
      <c r="G621" t="s">
        <v>24</v>
      </c>
      <c r="H621" t="s">
        <v>22</v>
      </c>
      <c r="I621">
        <v>1E-3</v>
      </c>
      <c r="J621">
        <v>0.02</v>
      </c>
      <c r="K621" t="s">
        <v>21</v>
      </c>
      <c r="L621">
        <v>2.5</v>
      </c>
      <c r="M621">
        <v>4600</v>
      </c>
      <c r="N621">
        <v>2.3096000000000001</v>
      </c>
      <c r="O621">
        <v>4618.8</v>
      </c>
    </row>
    <row r="622" spans="2:15" x14ac:dyDescent="0.25">
      <c r="B622" t="s">
        <v>1227</v>
      </c>
      <c r="C622" t="s">
        <v>102</v>
      </c>
      <c r="D622">
        <v>1E-3</v>
      </c>
      <c r="E622">
        <v>0.01</v>
      </c>
      <c r="F622">
        <v>1.0000000000000001E-7</v>
      </c>
      <c r="G622" t="s">
        <v>24</v>
      </c>
      <c r="H622" t="s">
        <v>22</v>
      </c>
      <c r="I622">
        <v>1E-3</v>
      </c>
      <c r="J622">
        <v>0.02</v>
      </c>
      <c r="K622" t="s">
        <v>21</v>
      </c>
      <c r="L622">
        <v>2.5</v>
      </c>
      <c r="M622">
        <v>4600</v>
      </c>
      <c r="N622">
        <v>2.3101000000000003</v>
      </c>
      <c r="O622">
        <v>4618.8</v>
      </c>
    </row>
    <row r="623" spans="2:15" x14ac:dyDescent="0.25">
      <c r="B623" t="s">
        <v>1228</v>
      </c>
      <c r="C623" t="s">
        <v>102</v>
      </c>
      <c r="D623">
        <v>1E-3</v>
      </c>
      <c r="E623">
        <v>0.01</v>
      </c>
      <c r="F623">
        <v>9.9999999999999995E-7</v>
      </c>
      <c r="G623" t="s">
        <v>24</v>
      </c>
      <c r="H623" t="s">
        <v>22</v>
      </c>
      <c r="I623">
        <v>1E-3</v>
      </c>
      <c r="J623">
        <v>0.02</v>
      </c>
      <c r="K623" t="s">
        <v>21</v>
      </c>
      <c r="L623">
        <v>2.5</v>
      </c>
      <c r="M623">
        <v>4600.7</v>
      </c>
      <c r="N623">
        <v>2.3373000000000004</v>
      </c>
      <c r="O623">
        <v>4616.5</v>
      </c>
    </row>
    <row r="624" spans="2:15" x14ac:dyDescent="0.25">
      <c r="B624" t="s">
        <v>1229</v>
      </c>
      <c r="C624" t="s">
        <v>102</v>
      </c>
      <c r="D624">
        <v>1E-3</v>
      </c>
      <c r="E624">
        <v>0.01</v>
      </c>
      <c r="F624">
        <v>1.0000000000000001E-5</v>
      </c>
      <c r="G624" t="s">
        <v>24</v>
      </c>
      <c r="H624" t="s">
        <v>22</v>
      </c>
      <c r="I624">
        <v>1E-3</v>
      </c>
      <c r="J624">
        <v>0.02</v>
      </c>
      <c r="K624" t="s">
        <v>21</v>
      </c>
      <c r="L624">
        <v>4.6177000000000001</v>
      </c>
      <c r="M624">
        <v>4424.2999999999993</v>
      </c>
      <c r="N624">
        <v>4.5991</v>
      </c>
      <c r="O624">
        <v>4424.5</v>
      </c>
    </row>
    <row r="625" spans="2:15" x14ac:dyDescent="0.25">
      <c r="B625" t="s">
        <v>1230</v>
      </c>
      <c r="C625" t="s">
        <v>102</v>
      </c>
      <c r="D625">
        <v>1E-3</v>
      </c>
      <c r="E625">
        <v>0.01</v>
      </c>
      <c r="F625">
        <v>1E-4</v>
      </c>
      <c r="G625" t="s">
        <v>24</v>
      </c>
      <c r="H625" t="s">
        <v>22</v>
      </c>
      <c r="I625">
        <v>1E-3</v>
      </c>
      <c r="J625">
        <v>0.02</v>
      </c>
      <c r="K625" t="s">
        <v>21</v>
      </c>
      <c r="L625">
        <v>56.242999999999995</v>
      </c>
      <c r="M625">
        <v>1921.2</v>
      </c>
      <c r="N625">
        <v>56.234999999999999</v>
      </c>
      <c r="O625">
        <v>1917.8</v>
      </c>
    </row>
    <row r="626" spans="2:15" x14ac:dyDescent="0.25">
      <c r="B626" t="s">
        <v>1553</v>
      </c>
      <c r="C626" t="s">
        <v>102</v>
      </c>
      <c r="D626">
        <v>1E-3</v>
      </c>
      <c r="E626">
        <v>0.01</v>
      </c>
      <c r="F626">
        <v>1E-8</v>
      </c>
      <c r="G626" t="s">
        <v>24</v>
      </c>
      <c r="H626" t="s">
        <v>22</v>
      </c>
      <c r="I626">
        <v>0.02</v>
      </c>
      <c r="J626">
        <v>4.4999999999999998E-2</v>
      </c>
      <c r="K626" t="s">
        <v>21</v>
      </c>
      <c r="L626">
        <v>2.7</v>
      </c>
      <c r="M626">
        <v>1700</v>
      </c>
      <c r="N626">
        <v>2.3094999999999999</v>
      </c>
      <c r="O626">
        <v>1732.1</v>
      </c>
    </row>
    <row r="627" spans="2:15" x14ac:dyDescent="0.25">
      <c r="B627" t="s">
        <v>1231</v>
      </c>
      <c r="C627" t="s">
        <v>102</v>
      </c>
      <c r="D627">
        <v>1E-3</v>
      </c>
      <c r="E627">
        <v>0.01</v>
      </c>
      <c r="F627">
        <v>1.0000000000000001E-7</v>
      </c>
      <c r="G627" t="s">
        <v>24</v>
      </c>
      <c r="H627" t="s">
        <v>22</v>
      </c>
      <c r="I627">
        <v>0.02</v>
      </c>
      <c r="J627">
        <v>4.4999999999999998E-2</v>
      </c>
      <c r="K627" t="s">
        <v>21</v>
      </c>
      <c r="L627">
        <v>2.7</v>
      </c>
      <c r="M627">
        <v>1700</v>
      </c>
      <c r="N627">
        <v>2.3110000000000004</v>
      </c>
      <c r="O627">
        <v>1732</v>
      </c>
    </row>
    <row r="628" spans="2:15" x14ac:dyDescent="0.25">
      <c r="B628" t="s">
        <v>1232</v>
      </c>
      <c r="C628" t="s">
        <v>102</v>
      </c>
      <c r="D628">
        <v>1E-3</v>
      </c>
      <c r="E628">
        <v>0.01</v>
      </c>
      <c r="F628">
        <v>9.9999999999999995E-7</v>
      </c>
      <c r="G628" t="s">
        <v>24</v>
      </c>
      <c r="H628" t="s">
        <v>22</v>
      </c>
      <c r="I628">
        <v>0.02</v>
      </c>
      <c r="J628">
        <v>4.4999999999999998E-2</v>
      </c>
      <c r="K628" t="s">
        <v>21</v>
      </c>
      <c r="L628">
        <v>2.7</v>
      </c>
      <c r="M628">
        <v>1700</v>
      </c>
      <c r="N628">
        <v>2.3566000000000003</v>
      </c>
      <c r="O628">
        <v>1728.5</v>
      </c>
    </row>
    <row r="629" spans="2:15" x14ac:dyDescent="0.25">
      <c r="B629" t="s">
        <v>1233</v>
      </c>
      <c r="C629" t="s">
        <v>102</v>
      </c>
      <c r="D629">
        <v>1E-3</v>
      </c>
      <c r="E629">
        <v>0.01</v>
      </c>
      <c r="F629">
        <v>1.0000000000000001E-5</v>
      </c>
      <c r="G629" t="s">
        <v>24</v>
      </c>
      <c r="H629" t="s">
        <v>22</v>
      </c>
      <c r="I629">
        <v>0.02</v>
      </c>
      <c r="J629">
        <v>4.4999999999999998E-2</v>
      </c>
      <c r="K629" t="s">
        <v>21</v>
      </c>
      <c r="L629">
        <v>5.585</v>
      </c>
      <c r="M629">
        <v>1492.6</v>
      </c>
      <c r="N629">
        <v>5.5625999999999998</v>
      </c>
      <c r="O629">
        <v>1490.8999999999999</v>
      </c>
    </row>
    <row r="630" spans="2:15" x14ac:dyDescent="0.25">
      <c r="B630" t="s">
        <v>1234</v>
      </c>
      <c r="C630" t="s">
        <v>102</v>
      </c>
      <c r="D630">
        <v>1E-3</v>
      </c>
      <c r="E630">
        <v>0.01</v>
      </c>
      <c r="F630">
        <v>1E-4</v>
      </c>
      <c r="G630" t="s">
        <v>24</v>
      </c>
      <c r="H630" t="s">
        <v>22</v>
      </c>
      <c r="I630">
        <v>0.02</v>
      </c>
      <c r="J630">
        <v>4.4999999999999998E-2</v>
      </c>
      <c r="K630" t="s">
        <v>21</v>
      </c>
      <c r="L630">
        <v>57.540999999999997</v>
      </c>
      <c r="M630">
        <v>350.7</v>
      </c>
      <c r="N630">
        <v>57.533999999999999</v>
      </c>
      <c r="O630">
        <v>346.10999999999996</v>
      </c>
    </row>
    <row r="631" spans="2:15" x14ac:dyDescent="0.25">
      <c r="B631" t="s">
        <v>1554</v>
      </c>
      <c r="C631" t="s">
        <v>102</v>
      </c>
      <c r="D631">
        <v>1E-3</v>
      </c>
      <c r="E631">
        <v>0.01</v>
      </c>
      <c r="F631">
        <v>1E-8</v>
      </c>
      <c r="G631" t="s">
        <v>24</v>
      </c>
      <c r="H631" t="s">
        <v>22</v>
      </c>
      <c r="I631">
        <v>4.4999999999999998E-2</v>
      </c>
      <c r="J631">
        <v>0.1</v>
      </c>
      <c r="K631" t="s">
        <v>21</v>
      </c>
      <c r="L631">
        <v>2.4</v>
      </c>
      <c r="M631">
        <v>690</v>
      </c>
      <c r="N631">
        <v>2.3094999999999999</v>
      </c>
      <c r="O631">
        <v>693.04</v>
      </c>
    </row>
    <row r="632" spans="2:15" x14ac:dyDescent="0.25">
      <c r="B632" t="s">
        <v>1235</v>
      </c>
      <c r="C632" t="s">
        <v>102</v>
      </c>
      <c r="D632">
        <v>1E-3</v>
      </c>
      <c r="E632">
        <v>0.01</v>
      </c>
      <c r="F632">
        <v>1.0000000000000001E-7</v>
      </c>
      <c r="G632" t="s">
        <v>24</v>
      </c>
      <c r="H632" t="s">
        <v>22</v>
      </c>
      <c r="I632">
        <v>4.4999999999999998E-2</v>
      </c>
      <c r="J632">
        <v>0.1</v>
      </c>
      <c r="K632" t="s">
        <v>21</v>
      </c>
      <c r="L632">
        <v>2.4</v>
      </c>
      <c r="M632">
        <v>690</v>
      </c>
      <c r="N632">
        <v>2.3107000000000002</v>
      </c>
      <c r="O632">
        <v>693.04</v>
      </c>
    </row>
    <row r="633" spans="2:15" x14ac:dyDescent="0.25">
      <c r="B633" t="s">
        <v>1236</v>
      </c>
      <c r="C633" t="s">
        <v>102</v>
      </c>
      <c r="D633">
        <v>1E-3</v>
      </c>
      <c r="E633">
        <v>0.01</v>
      </c>
      <c r="F633">
        <v>9.9999999999999995E-7</v>
      </c>
      <c r="G633" t="s">
        <v>24</v>
      </c>
      <c r="H633" t="s">
        <v>22</v>
      </c>
      <c r="I633">
        <v>4.4999999999999998E-2</v>
      </c>
      <c r="J633">
        <v>0.1</v>
      </c>
      <c r="K633" t="s">
        <v>21</v>
      </c>
      <c r="L633">
        <v>2.4</v>
      </c>
      <c r="M633">
        <v>690</v>
      </c>
      <c r="N633">
        <v>2.3717000000000001</v>
      </c>
      <c r="O633">
        <v>689.14</v>
      </c>
    </row>
    <row r="634" spans="2:15" x14ac:dyDescent="0.25">
      <c r="B634" t="s">
        <v>1237</v>
      </c>
      <c r="C634" t="s">
        <v>102</v>
      </c>
      <c r="D634">
        <v>1E-3</v>
      </c>
      <c r="E634">
        <v>0.01</v>
      </c>
      <c r="F634">
        <v>1.0000000000000001E-5</v>
      </c>
      <c r="G634" t="s">
        <v>24</v>
      </c>
      <c r="H634" t="s">
        <v>22</v>
      </c>
      <c r="I634">
        <v>4.4999999999999998E-2</v>
      </c>
      <c r="J634">
        <v>0.1</v>
      </c>
      <c r="K634" t="s">
        <v>21</v>
      </c>
      <c r="L634">
        <v>6.0457999999999998</v>
      </c>
      <c r="M634">
        <v>494.17</v>
      </c>
      <c r="N634">
        <v>6.0251999999999999</v>
      </c>
      <c r="O634">
        <v>488.84</v>
      </c>
    </row>
    <row r="635" spans="2:15" x14ac:dyDescent="0.25">
      <c r="B635" t="s">
        <v>1238</v>
      </c>
      <c r="C635" t="s">
        <v>102</v>
      </c>
      <c r="D635">
        <v>1E-3</v>
      </c>
      <c r="E635">
        <v>0.01</v>
      </c>
      <c r="F635">
        <v>1E-4</v>
      </c>
      <c r="G635" t="s">
        <v>24</v>
      </c>
      <c r="H635" t="s">
        <v>22</v>
      </c>
      <c r="I635">
        <v>4.4999999999999998E-2</v>
      </c>
      <c r="J635">
        <v>0.1</v>
      </c>
      <c r="K635" t="s">
        <v>21</v>
      </c>
      <c r="L635">
        <v>57.748999999999995</v>
      </c>
      <c r="M635">
        <v>79.009</v>
      </c>
      <c r="N635">
        <v>57.741999999999997</v>
      </c>
      <c r="O635">
        <v>74.17</v>
      </c>
    </row>
    <row r="636" spans="2:15" x14ac:dyDescent="0.25">
      <c r="B636" t="s">
        <v>1555</v>
      </c>
      <c r="C636" t="s">
        <v>102</v>
      </c>
      <c r="D636">
        <v>1E-3</v>
      </c>
      <c r="E636">
        <v>0.01</v>
      </c>
      <c r="F636">
        <v>1E-8</v>
      </c>
      <c r="G636" t="s">
        <v>24</v>
      </c>
      <c r="H636" t="s">
        <v>22</v>
      </c>
      <c r="I636">
        <v>0.1</v>
      </c>
      <c r="J636">
        <v>5</v>
      </c>
      <c r="K636" t="s">
        <v>21</v>
      </c>
      <c r="L636">
        <v>2.5</v>
      </c>
      <c r="M636">
        <v>350</v>
      </c>
      <c r="N636">
        <v>2.2951999999999999</v>
      </c>
      <c r="O636">
        <v>364.62</v>
      </c>
    </row>
    <row r="637" spans="2:15" x14ac:dyDescent="0.25">
      <c r="B637" t="s">
        <v>1239</v>
      </c>
      <c r="C637" t="s">
        <v>102</v>
      </c>
      <c r="D637">
        <v>1E-3</v>
      </c>
      <c r="E637">
        <v>0.01</v>
      </c>
      <c r="F637">
        <v>1.0000000000000001E-7</v>
      </c>
      <c r="G637" t="s">
        <v>24</v>
      </c>
      <c r="H637" t="s">
        <v>22</v>
      </c>
      <c r="I637">
        <v>0.1</v>
      </c>
      <c r="J637">
        <v>5</v>
      </c>
      <c r="K637" t="s">
        <v>21</v>
      </c>
      <c r="L637">
        <v>2.5</v>
      </c>
      <c r="M637">
        <v>355.75</v>
      </c>
      <c r="N637">
        <v>2.2965000000000004</v>
      </c>
      <c r="O637">
        <v>364.68</v>
      </c>
    </row>
    <row r="638" spans="2:15" x14ac:dyDescent="0.25">
      <c r="B638" t="s">
        <v>1240</v>
      </c>
      <c r="C638" t="s">
        <v>102</v>
      </c>
      <c r="D638">
        <v>1E-3</v>
      </c>
      <c r="E638">
        <v>0.01</v>
      </c>
      <c r="F638">
        <v>9.9999999999999995E-7</v>
      </c>
      <c r="G638" t="s">
        <v>24</v>
      </c>
      <c r="H638" t="s">
        <v>22</v>
      </c>
      <c r="I638">
        <v>0.1</v>
      </c>
      <c r="J638">
        <v>5</v>
      </c>
      <c r="K638" t="s">
        <v>21</v>
      </c>
      <c r="L638">
        <v>2.5</v>
      </c>
      <c r="M638">
        <v>362.33</v>
      </c>
      <c r="N638">
        <v>2.3641000000000001</v>
      </c>
      <c r="O638">
        <v>361.33</v>
      </c>
    </row>
    <row r="639" spans="2:15" x14ac:dyDescent="0.25">
      <c r="B639" t="s">
        <v>1241</v>
      </c>
      <c r="C639" t="s">
        <v>102</v>
      </c>
      <c r="D639">
        <v>1E-3</v>
      </c>
      <c r="E639">
        <v>0.01</v>
      </c>
      <c r="F639">
        <v>1.0000000000000001E-5</v>
      </c>
      <c r="G639" t="s">
        <v>24</v>
      </c>
      <c r="H639" t="s">
        <v>22</v>
      </c>
      <c r="I639">
        <v>0.1</v>
      </c>
      <c r="J639">
        <v>5</v>
      </c>
      <c r="K639" t="s">
        <v>21</v>
      </c>
      <c r="L639">
        <v>6.1658999999999997</v>
      </c>
      <c r="M639">
        <v>223.94</v>
      </c>
      <c r="N639">
        <v>6.1471999999999998</v>
      </c>
      <c r="O639">
        <v>216.14</v>
      </c>
    </row>
    <row r="640" spans="2:15" x14ac:dyDescent="0.25">
      <c r="B640" t="s">
        <v>1242</v>
      </c>
      <c r="C640" t="s">
        <v>102</v>
      </c>
      <c r="D640">
        <v>1E-3</v>
      </c>
      <c r="E640">
        <v>0.01</v>
      </c>
      <c r="F640">
        <v>1E-4</v>
      </c>
      <c r="G640" t="s">
        <v>24</v>
      </c>
      <c r="H640" t="s">
        <v>22</v>
      </c>
      <c r="I640">
        <v>0.1</v>
      </c>
      <c r="J640">
        <v>5</v>
      </c>
      <c r="K640" t="s">
        <v>21</v>
      </c>
      <c r="L640">
        <v>57.777999999999999</v>
      </c>
      <c r="M640">
        <v>33.175999999999995</v>
      </c>
      <c r="N640">
        <v>57.771000000000001</v>
      </c>
      <c r="O640">
        <v>28.291</v>
      </c>
    </row>
    <row r="641" spans="2:15" x14ac:dyDescent="0.25">
      <c r="B641" t="s">
        <v>1556</v>
      </c>
      <c r="C641" t="s">
        <v>102</v>
      </c>
      <c r="D641">
        <v>1E-3</v>
      </c>
      <c r="E641">
        <v>0.01</v>
      </c>
      <c r="F641">
        <v>1E-8</v>
      </c>
      <c r="G641" t="s">
        <v>24</v>
      </c>
      <c r="H641" t="s">
        <v>22</v>
      </c>
      <c r="I641">
        <v>5</v>
      </c>
      <c r="J641">
        <v>20</v>
      </c>
      <c r="K641" t="s">
        <v>21</v>
      </c>
      <c r="L641">
        <v>2.5</v>
      </c>
      <c r="M641">
        <v>710</v>
      </c>
      <c r="N641">
        <v>2.2890999999999999</v>
      </c>
      <c r="O641">
        <v>721.65</v>
      </c>
    </row>
    <row r="642" spans="2:15" x14ac:dyDescent="0.25">
      <c r="B642" t="s">
        <v>1243</v>
      </c>
      <c r="C642" t="s">
        <v>102</v>
      </c>
      <c r="D642">
        <v>1E-3</v>
      </c>
      <c r="E642">
        <v>0.01</v>
      </c>
      <c r="F642">
        <v>1.0000000000000001E-7</v>
      </c>
      <c r="G642" t="s">
        <v>24</v>
      </c>
      <c r="H642" t="s">
        <v>22</v>
      </c>
      <c r="I642">
        <v>5</v>
      </c>
      <c r="J642">
        <v>20</v>
      </c>
      <c r="K642" t="s">
        <v>21</v>
      </c>
      <c r="L642">
        <v>2.5</v>
      </c>
      <c r="M642">
        <v>712.46</v>
      </c>
      <c r="N642">
        <v>2.2904</v>
      </c>
      <c r="O642">
        <v>721.65</v>
      </c>
    </row>
    <row r="643" spans="2:15" x14ac:dyDescent="0.25">
      <c r="B643" t="s">
        <v>1244</v>
      </c>
      <c r="C643" t="s">
        <v>102</v>
      </c>
      <c r="D643">
        <v>1E-3</v>
      </c>
      <c r="E643">
        <v>0.01</v>
      </c>
      <c r="F643">
        <v>9.9999999999999995E-7</v>
      </c>
      <c r="G643" t="s">
        <v>24</v>
      </c>
      <c r="H643" t="s">
        <v>22</v>
      </c>
      <c r="I643">
        <v>5</v>
      </c>
      <c r="J643">
        <v>20</v>
      </c>
      <c r="K643" t="s">
        <v>21</v>
      </c>
      <c r="L643">
        <v>2.5</v>
      </c>
      <c r="M643">
        <v>716.58999999999992</v>
      </c>
      <c r="N643">
        <v>2.3512000000000004</v>
      </c>
      <c r="O643">
        <v>717.7</v>
      </c>
    </row>
    <row r="644" spans="2:15" x14ac:dyDescent="0.25">
      <c r="B644" t="s">
        <v>1245</v>
      </c>
      <c r="C644" t="s">
        <v>102</v>
      </c>
      <c r="D644">
        <v>1E-3</v>
      </c>
      <c r="E644">
        <v>0.01</v>
      </c>
      <c r="F644">
        <v>1.0000000000000001E-5</v>
      </c>
      <c r="G644" t="s">
        <v>24</v>
      </c>
      <c r="H644" t="s">
        <v>22</v>
      </c>
      <c r="I644">
        <v>5</v>
      </c>
      <c r="J644">
        <v>20</v>
      </c>
      <c r="K644" t="s">
        <v>21</v>
      </c>
      <c r="L644">
        <v>6.0251000000000001</v>
      </c>
      <c r="M644">
        <v>518.68000000000006</v>
      </c>
      <c r="N644">
        <v>6.0043999999999995</v>
      </c>
      <c r="O644">
        <v>513.52</v>
      </c>
    </row>
    <row r="645" spans="2:15" x14ac:dyDescent="0.25">
      <c r="B645" t="s">
        <v>1246</v>
      </c>
      <c r="C645" t="s">
        <v>102</v>
      </c>
      <c r="D645">
        <v>1E-3</v>
      </c>
      <c r="E645">
        <v>0.01</v>
      </c>
      <c r="F645">
        <v>1E-4</v>
      </c>
      <c r="G645" t="s">
        <v>24</v>
      </c>
      <c r="H645" t="s">
        <v>22</v>
      </c>
      <c r="I645">
        <v>5</v>
      </c>
      <c r="J645">
        <v>20</v>
      </c>
      <c r="K645" t="s">
        <v>21</v>
      </c>
      <c r="L645">
        <v>57.744999999999997</v>
      </c>
      <c r="M645">
        <v>83.688999999999993</v>
      </c>
      <c r="N645">
        <v>57.738</v>
      </c>
      <c r="O645">
        <v>78.853000000000009</v>
      </c>
    </row>
    <row r="646" spans="2:15" x14ac:dyDescent="0.25">
      <c r="B646" t="s">
        <v>1557</v>
      </c>
      <c r="C646" t="s">
        <v>102</v>
      </c>
      <c r="D646">
        <v>1E-3</v>
      </c>
      <c r="E646">
        <v>0.01</v>
      </c>
      <c r="F646">
        <v>1E-8</v>
      </c>
      <c r="G646" t="s">
        <v>24</v>
      </c>
      <c r="H646" t="s">
        <v>22</v>
      </c>
      <c r="I646">
        <v>20</v>
      </c>
      <c r="J646">
        <v>50</v>
      </c>
      <c r="K646" t="s">
        <v>21</v>
      </c>
      <c r="L646">
        <v>5.0999999999999996</v>
      </c>
      <c r="M646">
        <v>4700</v>
      </c>
      <c r="N646">
        <v>4.5719000000000003</v>
      </c>
      <c r="O646">
        <v>4747.8999999999996</v>
      </c>
    </row>
    <row r="647" spans="2:15" x14ac:dyDescent="0.25">
      <c r="B647" t="s">
        <v>1247</v>
      </c>
      <c r="C647" t="s">
        <v>102</v>
      </c>
      <c r="D647">
        <v>1E-3</v>
      </c>
      <c r="E647">
        <v>0.01</v>
      </c>
      <c r="F647">
        <v>1.0000000000000001E-7</v>
      </c>
      <c r="G647" t="s">
        <v>24</v>
      </c>
      <c r="H647" t="s">
        <v>22</v>
      </c>
      <c r="I647">
        <v>20</v>
      </c>
      <c r="J647">
        <v>50</v>
      </c>
      <c r="K647" t="s">
        <v>21</v>
      </c>
      <c r="L647">
        <v>5.0999999999999996</v>
      </c>
      <c r="M647">
        <v>4739.0999999999995</v>
      </c>
      <c r="N647">
        <v>4.5721999999999996</v>
      </c>
      <c r="O647">
        <v>4747.8999999999996</v>
      </c>
    </row>
    <row r="648" spans="2:15" x14ac:dyDescent="0.25">
      <c r="B648" t="s">
        <v>1248</v>
      </c>
      <c r="C648" t="s">
        <v>102</v>
      </c>
      <c r="D648">
        <v>1E-3</v>
      </c>
      <c r="E648">
        <v>0.01</v>
      </c>
      <c r="F648">
        <v>9.9999999999999995E-7</v>
      </c>
      <c r="G648" t="s">
        <v>24</v>
      </c>
      <c r="H648" t="s">
        <v>22</v>
      </c>
      <c r="I648">
        <v>20</v>
      </c>
      <c r="J648">
        <v>50</v>
      </c>
      <c r="K648" t="s">
        <v>21</v>
      </c>
      <c r="L648">
        <v>5.0999999999999996</v>
      </c>
      <c r="M648">
        <v>4739.8999999999996</v>
      </c>
      <c r="N648">
        <v>4.5920999999999994</v>
      </c>
      <c r="O648">
        <v>4746.3</v>
      </c>
    </row>
    <row r="649" spans="2:15" x14ac:dyDescent="0.25">
      <c r="B649" t="s">
        <v>1249</v>
      </c>
      <c r="C649" t="s">
        <v>102</v>
      </c>
      <c r="D649">
        <v>1E-3</v>
      </c>
      <c r="E649">
        <v>0.01</v>
      </c>
      <c r="F649">
        <v>1.0000000000000001E-5</v>
      </c>
      <c r="G649" t="s">
        <v>24</v>
      </c>
      <c r="H649" t="s">
        <v>22</v>
      </c>
      <c r="I649">
        <v>20</v>
      </c>
      <c r="J649">
        <v>50</v>
      </c>
      <c r="K649" t="s">
        <v>21</v>
      </c>
      <c r="L649">
        <v>6.3814000000000002</v>
      </c>
      <c r="M649">
        <v>4600.7999999999993</v>
      </c>
      <c r="N649">
        <v>6.3659999999999997</v>
      </c>
      <c r="O649">
        <v>4600.7999999999993</v>
      </c>
    </row>
    <row r="650" spans="2:15" x14ac:dyDescent="0.25">
      <c r="B650" t="s">
        <v>1250</v>
      </c>
      <c r="C650" t="s">
        <v>102</v>
      </c>
      <c r="D650">
        <v>1E-3</v>
      </c>
      <c r="E650">
        <v>0.01</v>
      </c>
      <c r="F650">
        <v>1E-4</v>
      </c>
      <c r="G650" t="s">
        <v>24</v>
      </c>
      <c r="H650" t="s">
        <v>22</v>
      </c>
      <c r="I650">
        <v>20</v>
      </c>
      <c r="J650">
        <v>50</v>
      </c>
      <c r="K650" t="s">
        <v>21</v>
      </c>
      <c r="L650">
        <v>56.353999999999999</v>
      </c>
      <c r="M650">
        <v>2143.3000000000002</v>
      </c>
      <c r="N650">
        <v>56.345999999999997</v>
      </c>
      <c r="O650">
        <v>2139.9</v>
      </c>
    </row>
    <row r="651" spans="2:15" x14ac:dyDescent="0.25">
      <c r="B651" t="s">
        <v>1558</v>
      </c>
      <c r="C651" t="s">
        <v>102</v>
      </c>
      <c r="D651">
        <v>1E-3</v>
      </c>
      <c r="E651">
        <v>0.01</v>
      </c>
      <c r="F651">
        <v>1E-8</v>
      </c>
      <c r="G651" t="s">
        <v>24</v>
      </c>
      <c r="H651" t="s">
        <v>22</v>
      </c>
      <c r="I651">
        <v>50</v>
      </c>
      <c r="J651">
        <v>100</v>
      </c>
      <c r="K651" t="s">
        <v>21</v>
      </c>
      <c r="L651">
        <v>19</v>
      </c>
      <c r="M651">
        <v>6500</v>
      </c>
      <c r="N651">
        <v>17.151</v>
      </c>
      <c r="O651">
        <v>6602.1</v>
      </c>
    </row>
    <row r="652" spans="2:15" x14ac:dyDescent="0.25">
      <c r="B652" t="s">
        <v>1251</v>
      </c>
      <c r="C652" t="s">
        <v>102</v>
      </c>
      <c r="D652">
        <v>1E-3</v>
      </c>
      <c r="E652">
        <v>0.01</v>
      </c>
      <c r="F652">
        <v>1.0000000000000001E-7</v>
      </c>
      <c r="G652" t="s">
        <v>24</v>
      </c>
      <c r="H652" t="s">
        <v>22</v>
      </c>
      <c r="I652">
        <v>50</v>
      </c>
      <c r="J652">
        <v>100</v>
      </c>
      <c r="K652" t="s">
        <v>21</v>
      </c>
      <c r="L652">
        <v>19</v>
      </c>
      <c r="M652">
        <v>6531.1</v>
      </c>
      <c r="N652">
        <v>17.153000000000002</v>
      </c>
      <c r="O652">
        <v>6602.1</v>
      </c>
    </row>
    <row r="653" spans="2:15" x14ac:dyDescent="0.25">
      <c r="B653" t="s">
        <v>1252</v>
      </c>
      <c r="C653" t="s">
        <v>102</v>
      </c>
      <c r="D653">
        <v>1E-3</v>
      </c>
      <c r="E653">
        <v>0.01</v>
      </c>
      <c r="F653">
        <v>9.9999999999999995E-7</v>
      </c>
      <c r="G653" t="s">
        <v>24</v>
      </c>
      <c r="H653" t="s">
        <v>22</v>
      </c>
      <c r="I653">
        <v>50</v>
      </c>
      <c r="J653">
        <v>100</v>
      </c>
      <c r="K653" t="s">
        <v>21</v>
      </c>
      <c r="L653">
        <v>19</v>
      </c>
      <c r="M653">
        <v>6534.0999999999995</v>
      </c>
      <c r="N653">
        <v>17.164000000000001</v>
      </c>
      <c r="O653">
        <v>6601.7</v>
      </c>
    </row>
    <row r="654" spans="2:15" x14ac:dyDescent="0.25">
      <c r="B654" t="s">
        <v>1253</v>
      </c>
      <c r="C654" t="s">
        <v>102</v>
      </c>
      <c r="D654">
        <v>1E-3</v>
      </c>
      <c r="E654">
        <v>0.01</v>
      </c>
      <c r="F654">
        <v>1.0000000000000001E-5</v>
      </c>
      <c r="G654" t="s">
        <v>24</v>
      </c>
      <c r="H654" t="s">
        <v>22</v>
      </c>
      <c r="I654">
        <v>50</v>
      </c>
      <c r="J654">
        <v>100</v>
      </c>
      <c r="K654" t="s">
        <v>21</v>
      </c>
      <c r="L654">
        <v>19</v>
      </c>
      <c r="M654">
        <v>6550</v>
      </c>
      <c r="N654">
        <v>17.919</v>
      </c>
      <c r="O654">
        <v>6548</v>
      </c>
    </row>
    <row r="655" spans="2:15" x14ac:dyDescent="0.25">
      <c r="B655" t="s">
        <v>1254</v>
      </c>
      <c r="C655" t="s">
        <v>102</v>
      </c>
      <c r="D655">
        <v>1E-3</v>
      </c>
      <c r="E655">
        <v>0.01</v>
      </c>
      <c r="F655">
        <v>1E-4</v>
      </c>
      <c r="G655" t="s">
        <v>24</v>
      </c>
      <c r="H655" t="s">
        <v>22</v>
      </c>
      <c r="I655">
        <v>50</v>
      </c>
      <c r="J655">
        <v>100</v>
      </c>
      <c r="K655" t="s">
        <v>21</v>
      </c>
      <c r="L655">
        <v>58.260999999999996</v>
      </c>
      <c r="M655">
        <v>4342.2</v>
      </c>
      <c r="N655">
        <v>58.146000000000001</v>
      </c>
      <c r="O655">
        <v>4318.8</v>
      </c>
    </row>
    <row r="656" spans="2:15" x14ac:dyDescent="0.25">
      <c r="B656" t="s">
        <v>1559</v>
      </c>
      <c r="C656" t="s">
        <v>102</v>
      </c>
      <c r="D656">
        <v>0.01</v>
      </c>
      <c r="E656">
        <v>0.1</v>
      </c>
      <c r="F656">
        <v>9.9999999999999995E-8</v>
      </c>
      <c r="G656" t="s">
        <v>24</v>
      </c>
      <c r="H656" t="s">
        <v>22</v>
      </c>
      <c r="I656">
        <v>1E-3</v>
      </c>
      <c r="J656">
        <v>0.02</v>
      </c>
      <c r="K656" t="s">
        <v>21</v>
      </c>
      <c r="L656">
        <v>25</v>
      </c>
      <c r="M656">
        <v>4600</v>
      </c>
      <c r="N656">
        <v>23.094999999999999</v>
      </c>
      <c r="O656">
        <v>4618.8</v>
      </c>
    </row>
    <row r="657" spans="2:15" x14ac:dyDescent="0.25">
      <c r="B657" t="s">
        <v>1255</v>
      </c>
      <c r="C657" t="s">
        <v>102</v>
      </c>
      <c r="D657">
        <v>0.01</v>
      </c>
      <c r="E657">
        <v>0.1</v>
      </c>
      <c r="F657">
        <v>9.9999999999999995E-7</v>
      </c>
      <c r="G657" t="s">
        <v>24</v>
      </c>
      <c r="H657" t="s">
        <v>22</v>
      </c>
      <c r="I657">
        <v>1E-3</v>
      </c>
      <c r="J657">
        <v>0.02</v>
      </c>
      <c r="K657" t="s">
        <v>21</v>
      </c>
      <c r="L657">
        <v>25</v>
      </c>
      <c r="M657">
        <v>4600</v>
      </c>
      <c r="N657">
        <v>23.099</v>
      </c>
      <c r="O657">
        <v>4618.8</v>
      </c>
    </row>
    <row r="658" spans="2:15" x14ac:dyDescent="0.25">
      <c r="B658" t="s">
        <v>1256</v>
      </c>
      <c r="C658" t="s">
        <v>102</v>
      </c>
      <c r="D658">
        <v>0.01</v>
      </c>
      <c r="E658">
        <v>0.1</v>
      </c>
      <c r="F658">
        <v>1.0000000000000001E-5</v>
      </c>
      <c r="G658" t="s">
        <v>24</v>
      </c>
      <c r="H658" t="s">
        <v>22</v>
      </c>
      <c r="I658">
        <v>1E-3</v>
      </c>
      <c r="J658">
        <v>0.02</v>
      </c>
      <c r="K658" t="s">
        <v>21</v>
      </c>
      <c r="L658">
        <v>25</v>
      </c>
      <c r="M658">
        <v>4600.3999999999996</v>
      </c>
      <c r="N658">
        <v>23.366</v>
      </c>
      <c r="O658">
        <v>4616.5</v>
      </c>
    </row>
    <row r="659" spans="2:15" x14ac:dyDescent="0.25">
      <c r="B659" t="s">
        <v>1257</v>
      </c>
      <c r="C659" t="s">
        <v>102</v>
      </c>
      <c r="D659">
        <v>0.01</v>
      </c>
      <c r="E659">
        <v>0.1</v>
      </c>
      <c r="F659">
        <v>1E-4</v>
      </c>
      <c r="G659" t="s">
        <v>24</v>
      </c>
      <c r="H659" t="s">
        <v>22</v>
      </c>
      <c r="I659">
        <v>1E-3</v>
      </c>
      <c r="J659">
        <v>0.02</v>
      </c>
      <c r="K659" t="s">
        <v>21</v>
      </c>
      <c r="L659">
        <v>46.067</v>
      </c>
      <c r="M659">
        <v>4424.4000000000005</v>
      </c>
      <c r="N659">
        <v>45.963999999999999</v>
      </c>
      <c r="O659">
        <v>4424.5999999999995</v>
      </c>
    </row>
    <row r="660" spans="2:15" x14ac:dyDescent="0.25">
      <c r="B660" t="s">
        <v>1258</v>
      </c>
      <c r="C660" t="s">
        <v>102</v>
      </c>
      <c r="D660">
        <v>0.01</v>
      </c>
      <c r="E660">
        <v>0.1</v>
      </c>
      <c r="F660">
        <v>1E-3</v>
      </c>
      <c r="G660" t="s">
        <v>24</v>
      </c>
      <c r="H660" t="s">
        <v>22</v>
      </c>
      <c r="I660">
        <v>1E-3</v>
      </c>
      <c r="J660">
        <v>0.02</v>
      </c>
      <c r="K660" t="s">
        <v>21</v>
      </c>
      <c r="L660">
        <v>562.38</v>
      </c>
      <c r="M660">
        <v>1919.1000000000001</v>
      </c>
      <c r="N660">
        <v>562.34</v>
      </c>
      <c r="O660">
        <v>1917.3</v>
      </c>
    </row>
    <row r="661" spans="2:15" x14ac:dyDescent="0.25">
      <c r="B661" t="s">
        <v>1560</v>
      </c>
      <c r="C661" t="s">
        <v>102</v>
      </c>
      <c r="D661">
        <v>0.01</v>
      </c>
      <c r="E661">
        <v>0.1</v>
      </c>
      <c r="F661">
        <v>9.9999999999999995E-8</v>
      </c>
      <c r="G661" t="s">
        <v>24</v>
      </c>
      <c r="H661" t="s">
        <v>22</v>
      </c>
      <c r="I661">
        <v>0.02</v>
      </c>
      <c r="J661">
        <v>4.4999999999999998E-2</v>
      </c>
      <c r="K661" t="s">
        <v>21</v>
      </c>
      <c r="L661">
        <v>27</v>
      </c>
      <c r="M661">
        <v>1700</v>
      </c>
      <c r="N661">
        <v>23.094999999999999</v>
      </c>
      <c r="O661">
        <v>1732.1</v>
      </c>
    </row>
    <row r="662" spans="2:15" x14ac:dyDescent="0.25">
      <c r="B662" t="s">
        <v>1259</v>
      </c>
      <c r="C662" t="s">
        <v>102</v>
      </c>
      <c r="D662">
        <v>0.01</v>
      </c>
      <c r="E662">
        <v>0.1</v>
      </c>
      <c r="F662">
        <v>9.9999999999999995E-7</v>
      </c>
      <c r="G662" t="s">
        <v>24</v>
      </c>
      <c r="H662" t="s">
        <v>22</v>
      </c>
      <c r="I662">
        <v>0.02</v>
      </c>
      <c r="J662">
        <v>4.4999999999999998E-2</v>
      </c>
      <c r="K662" t="s">
        <v>21</v>
      </c>
      <c r="L662">
        <v>27</v>
      </c>
      <c r="M662">
        <v>1700</v>
      </c>
      <c r="N662">
        <v>23.102</v>
      </c>
      <c r="O662">
        <v>1732.1</v>
      </c>
    </row>
    <row r="663" spans="2:15" x14ac:dyDescent="0.25">
      <c r="B663" t="s">
        <v>1260</v>
      </c>
      <c r="C663" t="s">
        <v>102</v>
      </c>
      <c r="D663">
        <v>0.01</v>
      </c>
      <c r="E663">
        <v>0.1</v>
      </c>
      <c r="F663">
        <v>1.0000000000000001E-5</v>
      </c>
      <c r="G663" t="s">
        <v>24</v>
      </c>
      <c r="H663" t="s">
        <v>22</v>
      </c>
      <c r="I663">
        <v>0.02</v>
      </c>
      <c r="J663">
        <v>4.4999999999999998E-2</v>
      </c>
      <c r="K663" t="s">
        <v>21</v>
      </c>
      <c r="L663">
        <v>27</v>
      </c>
      <c r="M663">
        <v>1700</v>
      </c>
      <c r="N663">
        <v>23.554000000000002</v>
      </c>
      <c r="O663">
        <v>1728.5</v>
      </c>
    </row>
    <row r="664" spans="2:15" x14ac:dyDescent="0.25">
      <c r="B664" t="s">
        <v>1261</v>
      </c>
      <c r="C664" t="s">
        <v>102</v>
      </c>
      <c r="D664">
        <v>0.01</v>
      </c>
      <c r="E664">
        <v>0.1</v>
      </c>
      <c r="F664">
        <v>1E-4</v>
      </c>
      <c r="G664" t="s">
        <v>24</v>
      </c>
      <c r="H664" t="s">
        <v>22</v>
      </c>
      <c r="I664">
        <v>0.02</v>
      </c>
      <c r="J664">
        <v>4.4999999999999998E-2</v>
      </c>
      <c r="K664" t="s">
        <v>21</v>
      </c>
      <c r="L664">
        <v>55.716000000000001</v>
      </c>
      <c r="M664">
        <v>1491.6000000000001</v>
      </c>
      <c r="N664">
        <v>55.599999999999994</v>
      </c>
      <c r="O664">
        <v>1490.6999999999998</v>
      </c>
    </row>
    <row r="665" spans="2:15" x14ac:dyDescent="0.25">
      <c r="B665" t="s">
        <v>1262</v>
      </c>
      <c r="C665" t="s">
        <v>102</v>
      </c>
      <c r="D665">
        <v>0.01</v>
      </c>
      <c r="E665">
        <v>0.1</v>
      </c>
      <c r="F665">
        <v>1E-3</v>
      </c>
      <c r="G665" t="s">
        <v>24</v>
      </c>
      <c r="H665" t="s">
        <v>22</v>
      </c>
      <c r="I665">
        <v>0.02</v>
      </c>
      <c r="J665">
        <v>4.4999999999999998E-2</v>
      </c>
      <c r="K665" t="s">
        <v>21</v>
      </c>
      <c r="L665">
        <v>575.37</v>
      </c>
      <c r="M665">
        <v>347.9</v>
      </c>
      <c r="N665">
        <v>575.33000000000004</v>
      </c>
      <c r="O665">
        <v>345.55</v>
      </c>
    </row>
    <row r="666" spans="2:15" x14ac:dyDescent="0.25">
      <c r="B666" t="s">
        <v>1561</v>
      </c>
      <c r="C666" t="s">
        <v>102</v>
      </c>
      <c r="D666">
        <v>0.01</v>
      </c>
      <c r="E666">
        <v>0.1</v>
      </c>
      <c r="F666">
        <v>9.9999999999999995E-8</v>
      </c>
      <c r="G666" t="s">
        <v>24</v>
      </c>
      <c r="H666" t="s">
        <v>22</v>
      </c>
      <c r="I666">
        <v>4.4999999999999998E-2</v>
      </c>
      <c r="J666">
        <v>0.1</v>
      </c>
      <c r="K666" t="s">
        <v>21</v>
      </c>
      <c r="L666">
        <v>24</v>
      </c>
      <c r="M666">
        <v>690</v>
      </c>
      <c r="N666">
        <v>23.094000000000001</v>
      </c>
      <c r="O666">
        <v>693.05000000000007</v>
      </c>
    </row>
    <row r="667" spans="2:15" x14ac:dyDescent="0.25">
      <c r="B667" t="s">
        <v>1263</v>
      </c>
      <c r="C667" t="s">
        <v>102</v>
      </c>
      <c r="D667">
        <v>0.01</v>
      </c>
      <c r="E667">
        <v>0.1</v>
      </c>
      <c r="F667">
        <v>9.9999999999999995E-7</v>
      </c>
      <c r="G667" t="s">
        <v>24</v>
      </c>
      <c r="H667" t="s">
        <v>22</v>
      </c>
      <c r="I667">
        <v>4.4999999999999998E-2</v>
      </c>
      <c r="J667">
        <v>0.1</v>
      </c>
      <c r="K667" t="s">
        <v>21</v>
      </c>
      <c r="L667">
        <v>24</v>
      </c>
      <c r="M667">
        <v>690</v>
      </c>
      <c r="N667">
        <v>23.103000000000002</v>
      </c>
      <c r="O667">
        <v>693.03000000000009</v>
      </c>
    </row>
    <row r="668" spans="2:15" x14ac:dyDescent="0.25">
      <c r="B668" t="s">
        <v>1264</v>
      </c>
      <c r="C668" t="s">
        <v>102</v>
      </c>
      <c r="D668">
        <v>0.01</v>
      </c>
      <c r="E668">
        <v>0.1</v>
      </c>
      <c r="F668">
        <v>1.0000000000000001E-5</v>
      </c>
      <c r="G668" t="s">
        <v>24</v>
      </c>
      <c r="H668" t="s">
        <v>22</v>
      </c>
      <c r="I668">
        <v>4.4999999999999998E-2</v>
      </c>
      <c r="J668">
        <v>0.1</v>
      </c>
      <c r="K668" t="s">
        <v>21</v>
      </c>
      <c r="L668">
        <v>24</v>
      </c>
      <c r="M668">
        <v>690</v>
      </c>
      <c r="N668">
        <v>23.701000000000001</v>
      </c>
      <c r="O668">
        <v>689.05000000000007</v>
      </c>
    </row>
    <row r="669" spans="2:15" x14ac:dyDescent="0.25">
      <c r="B669" t="s">
        <v>1265</v>
      </c>
      <c r="C669" t="s">
        <v>102</v>
      </c>
      <c r="D669">
        <v>0.01</v>
      </c>
      <c r="E669">
        <v>0.1</v>
      </c>
      <c r="F669">
        <v>1E-4</v>
      </c>
      <c r="G669" t="s">
        <v>24</v>
      </c>
      <c r="H669" t="s">
        <v>22</v>
      </c>
      <c r="I669">
        <v>4.4999999999999998E-2</v>
      </c>
      <c r="J669">
        <v>0.1</v>
      </c>
      <c r="K669" t="s">
        <v>21</v>
      </c>
      <c r="L669">
        <v>60.335999999999999</v>
      </c>
      <c r="M669">
        <v>490.92999999999995</v>
      </c>
      <c r="N669">
        <v>60.226999999999997</v>
      </c>
      <c r="O669">
        <v>488.21</v>
      </c>
    </row>
    <row r="670" spans="2:15" x14ac:dyDescent="0.25">
      <c r="B670" t="s">
        <v>1266</v>
      </c>
      <c r="C670" t="s">
        <v>102</v>
      </c>
      <c r="D670">
        <v>0.01</v>
      </c>
      <c r="E670">
        <v>0.1</v>
      </c>
      <c r="F670">
        <v>1E-3</v>
      </c>
      <c r="G670" t="s">
        <v>24</v>
      </c>
      <c r="H670" t="s">
        <v>22</v>
      </c>
      <c r="I670">
        <v>4.4999999999999998E-2</v>
      </c>
      <c r="J670">
        <v>0.1</v>
      </c>
      <c r="K670" t="s">
        <v>21</v>
      </c>
      <c r="L670">
        <v>577.45000000000005</v>
      </c>
      <c r="M670">
        <v>76.063000000000002</v>
      </c>
      <c r="N670">
        <v>577.41</v>
      </c>
      <c r="O670">
        <v>73.581999999999994</v>
      </c>
    </row>
    <row r="671" spans="2:15" x14ac:dyDescent="0.25">
      <c r="B671" t="s">
        <v>1562</v>
      </c>
      <c r="C671" t="s">
        <v>102</v>
      </c>
      <c r="D671">
        <v>0.01</v>
      </c>
      <c r="E671">
        <v>0.1</v>
      </c>
      <c r="F671">
        <v>9.9999999999999995E-8</v>
      </c>
      <c r="G671" t="s">
        <v>24</v>
      </c>
      <c r="H671" t="s">
        <v>22</v>
      </c>
      <c r="I671">
        <v>0.1</v>
      </c>
      <c r="J671">
        <v>5</v>
      </c>
      <c r="K671" t="s">
        <v>21</v>
      </c>
      <c r="L671">
        <v>25</v>
      </c>
      <c r="M671">
        <v>350</v>
      </c>
      <c r="N671">
        <v>22.95</v>
      </c>
      <c r="O671">
        <v>364.61</v>
      </c>
    </row>
    <row r="672" spans="2:15" x14ac:dyDescent="0.25">
      <c r="B672" t="s">
        <v>1267</v>
      </c>
      <c r="C672" t="s">
        <v>102</v>
      </c>
      <c r="D672">
        <v>0.01</v>
      </c>
      <c r="E672">
        <v>0.1</v>
      </c>
      <c r="F672">
        <v>9.9999999999999995E-7</v>
      </c>
      <c r="G672" t="s">
        <v>24</v>
      </c>
      <c r="H672" t="s">
        <v>22</v>
      </c>
      <c r="I672">
        <v>0.1</v>
      </c>
      <c r="J672">
        <v>5</v>
      </c>
      <c r="K672" t="s">
        <v>21</v>
      </c>
      <c r="L672">
        <v>25</v>
      </c>
      <c r="M672">
        <v>355.16999999999996</v>
      </c>
      <c r="N672">
        <v>22.961000000000002</v>
      </c>
      <c r="O672">
        <v>364.62</v>
      </c>
    </row>
    <row r="673" spans="2:15" x14ac:dyDescent="0.25">
      <c r="B673" t="s">
        <v>1268</v>
      </c>
      <c r="C673" t="s">
        <v>102</v>
      </c>
      <c r="D673">
        <v>0.01</v>
      </c>
      <c r="E673">
        <v>0.1</v>
      </c>
      <c r="F673">
        <v>1.0000000000000001E-5</v>
      </c>
      <c r="G673" t="s">
        <v>24</v>
      </c>
      <c r="H673" t="s">
        <v>22</v>
      </c>
      <c r="I673">
        <v>0.1</v>
      </c>
      <c r="J673">
        <v>5</v>
      </c>
      <c r="K673" t="s">
        <v>21</v>
      </c>
      <c r="L673">
        <v>25</v>
      </c>
      <c r="M673">
        <v>360.06</v>
      </c>
      <c r="N673">
        <v>23.625</v>
      </c>
      <c r="O673">
        <v>361.08</v>
      </c>
    </row>
    <row r="674" spans="2:15" x14ac:dyDescent="0.25">
      <c r="B674" t="s">
        <v>1269</v>
      </c>
      <c r="C674" t="s">
        <v>102</v>
      </c>
      <c r="D674">
        <v>0.01</v>
      </c>
      <c r="E674">
        <v>0.1</v>
      </c>
      <c r="F674">
        <v>1E-4</v>
      </c>
      <c r="G674" t="s">
        <v>24</v>
      </c>
      <c r="H674" t="s">
        <v>22</v>
      </c>
      <c r="I674">
        <v>0.1</v>
      </c>
      <c r="J674">
        <v>5</v>
      </c>
      <c r="K674" t="s">
        <v>21</v>
      </c>
      <c r="L674">
        <v>61.547999999999995</v>
      </c>
      <c r="M674">
        <v>219.19</v>
      </c>
      <c r="N674">
        <v>61.448999999999998</v>
      </c>
      <c r="O674">
        <v>215.18</v>
      </c>
    </row>
    <row r="675" spans="2:15" x14ac:dyDescent="0.25">
      <c r="B675" t="s">
        <v>1270</v>
      </c>
      <c r="C675" t="s">
        <v>102</v>
      </c>
      <c r="D675">
        <v>0.01</v>
      </c>
      <c r="E675">
        <v>0.1</v>
      </c>
      <c r="F675">
        <v>1E-3</v>
      </c>
      <c r="G675" t="s">
        <v>24</v>
      </c>
      <c r="H675" t="s">
        <v>22</v>
      </c>
      <c r="I675">
        <v>0.1</v>
      </c>
      <c r="J675">
        <v>5</v>
      </c>
      <c r="K675" t="s">
        <v>21</v>
      </c>
      <c r="L675">
        <v>577.74</v>
      </c>
      <c r="M675">
        <v>30.199000000000002</v>
      </c>
      <c r="N675">
        <v>577.71</v>
      </c>
      <c r="O675">
        <v>27.695</v>
      </c>
    </row>
    <row r="676" spans="2:15" x14ac:dyDescent="0.25">
      <c r="B676" t="s">
        <v>1563</v>
      </c>
      <c r="C676" t="s">
        <v>102</v>
      </c>
      <c r="D676">
        <v>0.01</v>
      </c>
      <c r="E676">
        <v>0.1</v>
      </c>
      <c r="F676">
        <v>9.9999999999999995E-8</v>
      </c>
      <c r="G676" t="s">
        <v>24</v>
      </c>
      <c r="H676" t="s">
        <v>22</v>
      </c>
      <c r="I676">
        <v>5</v>
      </c>
      <c r="J676">
        <v>20</v>
      </c>
      <c r="K676" t="s">
        <v>21</v>
      </c>
      <c r="L676">
        <v>25</v>
      </c>
      <c r="M676">
        <v>710</v>
      </c>
      <c r="N676">
        <v>22.890999999999998</v>
      </c>
      <c r="O676">
        <v>721.64</v>
      </c>
    </row>
    <row r="677" spans="2:15" x14ac:dyDescent="0.25">
      <c r="B677" t="s">
        <v>1271</v>
      </c>
      <c r="C677" t="s">
        <v>102</v>
      </c>
      <c r="D677">
        <v>0.01</v>
      </c>
      <c r="E677">
        <v>0.1</v>
      </c>
      <c r="F677">
        <v>9.9999999999999995E-7</v>
      </c>
      <c r="G677" t="s">
        <v>24</v>
      </c>
      <c r="H677" t="s">
        <v>22</v>
      </c>
      <c r="I677">
        <v>5</v>
      </c>
      <c r="J677">
        <v>20</v>
      </c>
      <c r="K677" t="s">
        <v>21</v>
      </c>
      <c r="L677">
        <v>25</v>
      </c>
      <c r="M677">
        <v>712.09999999999991</v>
      </c>
      <c r="N677">
        <v>22.900000000000002</v>
      </c>
      <c r="O677">
        <v>721.62</v>
      </c>
    </row>
    <row r="678" spans="2:15" x14ac:dyDescent="0.25">
      <c r="B678" t="s">
        <v>1272</v>
      </c>
      <c r="C678" t="s">
        <v>102</v>
      </c>
      <c r="D678">
        <v>0.01</v>
      </c>
      <c r="E678">
        <v>0.1</v>
      </c>
      <c r="F678">
        <v>1.0000000000000001E-5</v>
      </c>
      <c r="G678" t="s">
        <v>24</v>
      </c>
      <c r="H678" t="s">
        <v>22</v>
      </c>
      <c r="I678">
        <v>5</v>
      </c>
      <c r="J678">
        <v>20</v>
      </c>
      <c r="K678" t="s">
        <v>21</v>
      </c>
      <c r="L678">
        <v>25</v>
      </c>
      <c r="M678">
        <v>715.16</v>
      </c>
      <c r="N678">
        <v>23.497</v>
      </c>
      <c r="O678">
        <v>717.58999999999992</v>
      </c>
    </row>
    <row r="679" spans="2:15" x14ac:dyDescent="0.25">
      <c r="B679" t="s">
        <v>1273</v>
      </c>
      <c r="C679" t="s">
        <v>102</v>
      </c>
      <c r="D679">
        <v>0.01</v>
      </c>
      <c r="E679">
        <v>0.1</v>
      </c>
      <c r="F679">
        <v>1E-4</v>
      </c>
      <c r="G679" t="s">
        <v>24</v>
      </c>
      <c r="H679" t="s">
        <v>22</v>
      </c>
      <c r="I679">
        <v>5</v>
      </c>
      <c r="J679">
        <v>20</v>
      </c>
      <c r="K679" t="s">
        <v>21</v>
      </c>
      <c r="L679">
        <v>60.128</v>
      </c>
      <c r="M679">
        <v>515.53000000000009</v>
      </c>
      <c r="N679">
        <v>60.018000000000001</v>
      </c>
      <c r="O679">
        <v>512.89</v>
      </c>
    </row>
    <row r="680" spans="2:15" x14ac:dyDescent="0.25">
      <c r="B680" t="s">
        <v>1274</v>
      </c>
      <c r="C680" t="s">
        <v>102</v>
      </c>
      <c r="D680">
        <v>0.01</v>
      </c>
      <c r="E680">
        <v>0.1</v>
      </c>
      <c r="F680">
        <v>1E-3</v>
      </c>
      <c r="G680" t="s">
        <v>24</v>
      </c>
      <c r="H680" t="s">
        <v>22</v>
      </c>
      <c r="I680">
        <v>5</v>
      </c>
      <c r="J680">
        <v>20</v>
      </c>
      <c r="K680" t="s">
        <v>21</v>
      </c>
      <c r="L680">
        <v>577.41</v>
      </c>
      <c r="M680">
        <v>80.741</v>
      </c>
      <c r="N680">
        <v>577.37</v>
      </c>
      <c r="O680">
        <v>78.263000000000005</v>
      </c>
    </row>
    <row r="681" spans="2:15" x14ac:dyDescent="0.25">
      <c r="B681" t="s">
        <v>1564</v>
      </c>
      <c r="C681" t="s">
        <v>102</v>
      </c>
      <c r="D681">
        <v>0.01</v>
      </c>
      <c r="E681">
        <v>0.1</v>
      </c>
      <c r="F681">
        <v>9.9999999999999995E-8</v>
      </c>
      <c r="G681" t="s">
        <v>24</v>
      </c>
      <c r="H681" t="s">
        <v>22</v>
      </c>
      <c r="I681">
        <v>20</v>
      </c>
      <c r="J681">
        <v>50</v>
      </c>
      <c r="K681" t="s">
        <v>21</v>
      </c>
      <c r="L681">
        <v>51</v>
      </c>
      <c r="M681">
        <v>4700</v>
      </c>
      <c r="N681">
        <v>45.601999999999997</v>
      </c>
      <c r="O681">
        <v>4746.9000000000005</v>
      </c>
    </row>
    <row r="682" spans="2:15" x14ac:dyDescent="0.25">
      <c r="B682" t="s">
        <v>1275</v>
      </c>
      <c r="C682" t="s">
        <v>102</v>
      </c>
      <c r="D682">
        <v>0.01</v>
      </c>
      <c r="E682">
        <v>0.1</v>
      </c>
      <c r="F682">
        <v>9.9999999999999995E-7</v>
      </c>
      <c r="G682" t="s">
        <v>24</v>
      </c>
      <c r="H682" t="s">
        <v>22</v>
      </c>
      <c r="I682">
        <v>20</v>
      </c>
      <c r="J682">
        <v>50</v>
      </c>
      <c r="K682" t="s">
        <v>21</v>
      </c>
      <c r="L682">
        <v>51</v>
      </c>
      <c r="M682">
        <v>4736.7999999999993</v>
      </c>
      <c r="N682">
        <v>45.605999999999995</v>
      </c>
      <c r="O682">
        <v>4746.9000000000005</v>
      </c>
    </row>
    <row r="683" spans="2:15" x14ac:dyDescent="0.25">
      <c r="B683" t="s">
        <v>1276</v>
      </c>
      <c r="C683" t="s">
        <v>102</v>
      </c>
      <c r="D683">
        <v>0.01</v>
      </c>
      <c r="E683">
        <v>0.1</v>
      </c>
      <c r="F683">
        <v>1.0000000000000001E-5</v>
      </c>
      <c r="G683" t="s">
        <v>24</v>
      </c>
      <c r="H683" t="s">
        <v>22</v>
      </c>
      <c r="I683">
        <v>20</v>
      </c>
      <c r="J683">
        <v>50</v>
      </c>
      <c r="K683" t="s">
        <v>21</v>
      </c>
      <c r="L683">
        <v>51</v>
      </c>
      <c r="M683">
        <v>4738</v>
      </c>
      <c r="N683">
        <v>45.823</v>
      </c>
      <c r="O683">
        <v>4745.2</v>
      </c>
    </row>
    <row r="684" spans="2:15" x14ac:dyDescent="0.25">
      <c r="B684" t="s">
        <v>1277</v>
      </c>
      <c r="C684" t="s">
        <v>102</v>
      </c>
      <c r="D684">
        <v>0.01</v>
      </c>
      <c r="E684">
        <v>0.1</v>
      </c>
      <c r="F684">
        <v>1E-4</v>
      </c>
      <c r="G684" t="s">
        <v>24</v>
      </c>
      <c r="H684" t="s">
        <v>22</v>
      </c>
      <c r="I684">
        <v>20</v>
      </c>
      <c r="J684">
        <v>50</v>
      </c>
      <c r="K684" t="s">
        <v>21</v>
      </c>
      <c r="L684">
        <v>64.00800000000001</v>
      </c>
      <c r="M684">
        <v>4598.6000000000004</v>
      </c>
      <c r="N684">
        <v>63.620999999999995</v>
      </c>
      <c r="O684">
        <v>4599.4000000000005</v>
      </c>
    </row>
    <row r="685" spans="2:15" x14ac:dyDescent="0.25">
      <c r="B685" t="s">
        <v>1278</v>
      </c>
      <c r="C685" t="s">
        <v>102</v>
      </c>
      <c r="D685">
        <v>0.01</v>
      </c>
      <c r="E685">
        <v>0.1</v>
      </c>
      <c r="F685">
        <v>1E-3</v>
      </c>
      <c r="G685" t="s">
        <v>24</v>
      </c>
      <c r="H685" t="s">
        <v>22</v>
      </c>
      <c r="I685">
        <v>20</v>
      </c>
      <c r="J685">
        <v>50</v>
      </c>
      <c r="K685" t="s">
        <v>21</v>
      </c>
      <c r="L685">
        <v>563.71</v>
      </c>
      <c r="M685">
        <v>2145.1999999999998</v>
      </c>
      <c r="N685">
        <v>563.49</v>
      </c>
      <c r="O685">
        <v>2139.2000000000003</v>
      </c>
    </row>
    <row r="686" spans="2:15" x14ac:dyDescent="0.25">
      <c r="B686" t="s">
        <v>1565</v>
      </c>
      <c r="C686" t="s">
        <v>102</v>
      </c>
      <c r="D686">
        <v>0.01</v>
      </c>
      <c r="E686">
        <v>0.1</v>
      </c>
      <c r="F686">
        <v>9.9999999999999995E-8</v>
      </c>
      <c r="G686" t="s">
        <v>24</v>
      </c>
      <c r="H686" t="s">
        <v>22</v>
      </c>
      <c r="I686">
        <v>50</v>
      </c>
      <c r="J686">
        <v>100</v>
      </c>
      <c r="K686" t="s">
        <v>21</v>
      </c>
      <c r="L686">
        <v>190</v>
      </c>
      <c r="M686">
        <v>6500</v>
      </c>
      <c r="N686">
        <v>171.51</v>
      </c>
      <c r="O686">
        <v>6602.2</v>
      </c>
    </row>
    <row r="687" spans="2:15" x14ac:dyDescent="0.25">
      <c r="B687" t="s">
        <v>1279</v>
      </c>
      <c r="C687" t="s">
        <v>102</v>
      </c>
      <c r="D687">
        <v>0.01</v>
      </c>
      <c r="E687">
        <v>0.1</v>
      </c>
      <c r="F687">
        <v>9.9999999999999995E-7</v>
      </c>
      <c r="G687" t="s">
        <v>24</v>
      </c>
      <c r="H687" t="s">
        <v>22</v>
      </c>
      <c r="I687">
        <v>50</v>
      </c>
      <c r="J687">
        <v>100</v>
      </c>
      <c r="K687" t="s">
        <v>21</v>
      </c>
      <c r="L687">
        <v>190</v>
      </c>
      <c r="M687">
        <v>6538.1</v>
      </c>
      <c r="N687">
        <v>171.63</v>
      </c>
      <c r="O687">
        <v>6602.5</v>
      </c>
    </row>
    <row r="688" spans="2:15" x14ac:dyDescent="0.25">
      <c r="B688" t="s">
        <v>1280</v>
      </c>
      <c r="C688" t="s">
        <v>102</v>
      </c>
      <c r="D688">
        <v>0.01</v>
      </c>
      <c r="E688">
        <v>0.1</v>
      </c>
      <c r="F688">
        <v>1.0000000000000001E-5</v>
      </c>
      <c r="G688" t="s">
        <v>24</v>
      </c>
      <c r="H688" t="s">
        <v>22</v>
      </c>
      <c r="I688">
        <v>50</v>
      </c>
      <c r="J688">
        <v>100</v>
      </c>
      <c r="K688" t="s">
        <v>21</v>
      </c>
      <c r="L688">
        <v>190</v>
      </c>
      <c r="M688">
        <v>6565.8</v>
      </c>
      <c r="N688">
        <v>179.14999999999998</v>
      </c>
      <c r="O688">
        <v>6551.2</v>
      </c>
    </row>
    <row r="689" spans="2:15" x14ac:dyDescent="0.25">
      <c r="B689" t="s">
        <v>1281</v>
      </c>
      <c r="C689" t="s">
        <v>102</v>
      </c>
      <c r="D689">
        <v>0.01</v>
      </c>
      <c r="E689">
        <v>0.1</v>
      </c>
      <c r="F689">
        <v>1E-4</v>
      </c>
      <c r="G689" t="s">
        <v>24</v>
      </c>
      <c r="H689" t="s">
        <v>22</v>
      </c>
      <c r="I689">
        <v>50</v>
      </c>
      <c r="J689">
        <v>100</v>
      </c>
      <c r="K689" t="s">
        <v>21</v>
      </c>
      <c r="L689">
        <v>582.09</v>
      </c>
      <c r="M689">
        <v>4394.2</v>
      </c>
      <c r="N689">
        <v>581.36</v>
      </c>
      <c r="O689">
        <v>4329.2</v>
      </c>
    </row>
    <row r="690" spans="2:15" x14ac:dyDescent="0.25">
      <c r="B690" t="s">
        <v>1282</v>
      </c>
      <c r="C690" t="s">
        <v>102</v>
      </c>
      <c r="D690">
        <v>0.01</v>
      </c>
      <c r="E690">
        <v>0.1</v>
      </c>
      <c r="F690">
        <v>1E-3</v>
      </c>
      <c r="G690" t="s">
        <v>24</v>
      </c>
      <c r="H690" t="s">
        <v>22</v>
      </c>
      <c r="I690">
        <v>50</v>
      </c>
      <c r="J690">
        <v>100</v>
      </c>
      <c r="K690" t="s">
        <v>21</v>
      </c>
      <c r="L690">
        <v>5772.5</v>
      </c>
      <c r="M690">
        <v>669.65</v>
      </c>
      <c r="N690">
        <v>5772.4000000000005</v>
      </c>
      <c r="O690">
        <v>620.29999999999995</v>
      </c>
    </row>
    <row r="691" spans="2:15" x14ac:dyDescent="0.25">
      <c r="B691" t="s">
        <v>1566</v>
      </c>
      <c r="C691" t="s">
        <v>102</v>
      </c>
      <c r="D691">
        <v>0.1</v>
      </c>
      <c r="E691">
        <v>1</v>
      </c>
      <c r="F691">
        <v>9.9999999999999995E-7</v>
      </c>
      <c r="G691" t="s">
        <v>24</v>
      </c>
      <c r="H691" t="s">
        <v>23</v>
      </c>
      <c r="I691">
        <v>1E-3</v>
      </c>
      <c r="J691">
        <v>0.02</v>
      </c>
      <c r="K691" t="s">
        <v>21</v>
      </c>
      <c r="L691">
        <v>0.25</v>
      </c>
      <c r="M691">
        <v>4.5999999999999996</v>
      </c>
      <c r="N691">
        <v>0.23096</v>
      </c>
      <c r="O691">
        <v>4.6188000000000002</v>
      </c>
    </row>
    <row r="692" spans="2:15" x14ac:dyDescent="0.25">
      <c r="B692" t="s">
        <v>1283</v>
      </c>
      <c r="C692" t="s">
        <v>102</v>
      </c>
      <c r="D692">
        <v>0.1</v>
      </c>
      <c r="E692">
        <v>1</v>
      </c>
      <c r="F692">
        <v>1.0000000000000001E-5</v>
      </c>
      <c r="G692" t="s">
        <v>24</v>
      </c>
      <c r="H692" t="s">
        <v>23</v>
      </c>
      <c r="I692">
        <v>1E-3</v>
      </c>
      <c r="J692">
        <v>0.02</v>
      </c>
      <c r="K692" t="s">
        <v>21</v>
      </c>
      <c r="L692">
        <v>0.25</v>
      </c>
      <c r="M692">
        <v>4.5999999999999996</v>
      </c>
      <c r="N692">
        <v>0.23100000000000001</v>
      </c>
      <c r="O692">
        <v>4.6188000000000002</v>
      </c>
    </row>
    <row r="693" spans="2:15" x14ac:dyDescent="0.25">
      <c r="B693" t="s">
        <v>1284</v>
      </c>
      <c r="C693" t="s">
        <v>102</v>
      </c>
      <c r="D693">
        <v>0.1</v>
      </c>
      <c r="E693">
        <v>1</v>
      </c>
      <c r="F693">
        <v>1E-4</v>
      </c>
      <c r="G693" t="s">
        <v>24</v>
      </c>
      <c r="H693" t="s">
        <v>23</v>
      </c>
      <c r="I693">
        <v>1E-3</v>
      </c>
      <c r="J693">
        <v>0.02</v>
      </c>
      <c r="K693" t="s">
        <v>21</v>
      </c>
      <c r="L693">
        <v>0.25</v>
      </c>
      <c r="M693">
        <v>4.6002999999999998</v>
      </c>
      <c r="N693">
        <v>0.23368</v>
      </c>
      <c r="O693">
        <v>4.6165000000000003</v>
      </c>
    </row>
    <row r="694" spans="2:15" x14ac:dyDescent="0.25">
      <c r="B694" t="s">
        <v>1285</v>
      </c>
      <c r="C694" t="s">
        <v>102</v>
      </c>
      <c r="D694">
        <v>0.1</v>
      </c>
      <c r="E694">
        <v>1</v>
      </c>
      <c r="F694">
        <v>1E-3</v>
      </c>
      <c r="G694" t="s">
        <v>24</v>
      </c>
      <c r="H694" t="s">
        <v>23</v>
      </c>
      <c r="I694">
        <v>1E-3</v>
      </c>
      <c r="J694">
        <v>0.02</v>
      </c>
      <c r="K694" t="s">
        <v>21</v>
      </c>
      <c r="L694">
        <v>0.46103</v>
      </c>
      <c r="M694">
        <v>4.4237000000000002</v>
      </c>
      <c r="N694">
        <v>0.45974999999999999</v>
      </c>
      <c r="O694">
        <v>4.4244000000000003</v>
      </c>
    </row>
    <row r="695" spans="2:15" x14ac:dyDescent="0.25">
      <c r="B695" t="s">
        <v>1286</v>
      </c>
      <c r="C695" t="s">
        <v>102</v>
      </c>
      <c r="D695">
        <v>0.1</v>
      </c>
      <c r="E695">
        <v>1</v>
      </c>
      <c r="F695">
        <v>0.01</v>
      </c>
      <c r="G695" t="s">
        <v>24</v>
      </c>
      <c r="H695" t="s">
        <v>23</v>
      </c>
      <c r="I695">
        <v>1E-3</v>
      </c>
      <c r="J695">
        <v>0.02</v>
      </c>
      <c r="K695" t="s">
        <v>21</v>
      </c>
      <c r="L695">
        <v>5.6242000000000001</v>
      </c>
      <c r="M695">
        <v>1.9178999999999999</v>
      </c>
      <c r="N695">
        <v>5.6234999999999999</v>
      </c>
      <c r="O695">
        <v>1.9171</v>
      </c>
    </row>
    <row r="696" spans="2:15" x14ac:dyDescent="0.25">
      <c r="B696" t="s">
        <v>1567</v>
      </c>
      <c r="C696" t="s">
        <v>102</v>
      </c>
      <c r="D696">
        <v>0.1</v>
      </c>
      <c r="E696">
        <v>1</v>
      </c>
      <c r="F696">
        <v>9.9999999999999995E-7</v>
      </c>
      <c r="G696" t="s">
        <v>24</v>
      </c>
      <c r="H696" t="s">
        <v>23</v>
      </c>
      <c r="I696">
        <v>0.02</v>
      </c>
      <c r="J696">
        <v>4.4999999999999998E-2</v>
      </c>
      <c r="K696" t="s">
        <v>21</v>
      </c>
      <c r="L696">
        <v>0.28000000000000003</v>
      </c>
      <c r="M696">
        <v>1.8</v>
      </c>
      <c r="N696">
        <v>0.23096</v>
      </c>
      <c r="O696">
        <v>1.8476000000000001</v>
      </c>
    </row>
    <row r="697" spans="2:15" x14ac:dyDescent="0.25">
      <c r="B697" t="s">
        <v>1287</v>
      </c>
      <c r="C697" t="s">
        <v>102</v>
      </c>
      <c r="D697">
        <v>0.1</v>
      </c>
      <c r="E697">
        <v>1</v>
      </c>
      <c r="F697">
        <v>1.0000000000000001E-5</v>
      </c>
      <c r="G697" t="s">
        <v>24</v>
      </c>
      <c r="H697" t="s">
        <v>23</v>
      </c>
      <c r="I697">
        <v>0.02</v>
      </c>
      <c r="J697">
        <v>4.4999999999999998E-2</v>
      </c>
      <c r="K697" t="s">
        <v>21</v>
      </c>
      <c r="L697">
        <v>0.28000000000000003</v>
      </c>
      <c r="M697">
        <v>1.8</v>
      </c>
      <c r="N697">
        <v>0.23102</v>
      </c>
      <c r="O697">
        <v>1.8476000000000001</v>
      </c>
    </row>
    <row r="698" spans="2:15" x14ac:dyDescent="0.25">
      <c r="B698" t="s">
        <v>1288</v>
      </c>
      <c r="C698" t="s">
        <v>102</v>
      </c>
      <c r="D698">
        <v>0.1</v>
      </c>
      <c r="E698">
        <v>1</v>
      </c>
      <c r="F698">
        <v>1E-4</v>
      </c>
      <c r="G698" t="s">
        <v>24</v>
      </c>
      <c r="H698" t="s">
        <v>23</v>
      </c>
      <c r="I698">
        <v>0.02</v>
      </c>
      <c r="J698">
        <v>4.4999999999999998E-2</v>
      </c>
      <c r="K698" t="s">
        <v>21</v>
      </c>
      <c r="L698">
        <v>0.28000000000000003</v>
      </c>
      <c r="M698">
        <v>1.8</v>
      </c>
      <c r="N698">
        <v>0.23545000000000002</v>
      </c>
      <c r="O698">
        <v>1.8439999999999999</v>
      </c>
    </row>
    <row r="699" spans="2:15" x14ac:dyDescent="0.25">
      <c r="B699" t="s">
        <v>1289</v>
      </c>
      <c r="C699" t="s">
        <v>102</v>
      </c>
      <c r="D699">
        <v>0.1</v>
      </c>
      <c r="E699">
        <v>1</v>
      </c>
      <c r="F699">
        <v>1E-3</v>
      </c>
      <c r="G699" t="s">
        <v>24</v>
      </c>
      <c r="H699" t="s">
        <v>23</v>
      </c>
      <c r="I699">
        <v>0.02</v>
      </c>
      <c r="J699">
        <v>4.4999999999999998E-2</v>
      </c>
      <c r="K699" t="s">
        <v>21</v>
      </c>
      <c r="L699">
        <v>0.55279</v>
      </c>
      <c r="M699">
        <v>1.6061000000000001</v>
      </c>
      <c r="N699">
        <v>0.55118</v>
      </c>
      <c r="O699">
        <v>1.6064000000000001</v>
      </c>
    </row>
    <row r="700" spans="2:15" x14ac:dyDescent="0.25">
      <c r="B700" t="s">
        <v>1290</v>
      </c>
      <c r="C700" t="s">
        <v>102</v>
      </c>
      <c r="D700">
        <v>0.1</v>
      </c>
      <c r="E700">
        <v>1</v>
      </c>
      <c r="F700">
        <v>0.01</v>
      </c>
      <c r="G700" t="s">
        <v>24</v>
      </c>
      <c r="H700" t="s">
        <v>23</v>
      </c>
      <c r="I700">
        <v>0.02</v>
      </c>
      <c r="J700">
        <v>4.4999999999999998E-2</v>
      </c>
      <c r="K700" t="s">
        <v>21</v>
      </c>
      <c r="L700">
        <v>5.7507000000000001</v>
      </c>
      <c r="M700">
        <v>0.38797000000000004</v>
      </c>
      <c r="N700">
        <v>5.75</v>
      </c>
      <c r="O700">
        <v>0.38675999999999999</v>
      </c>
    </row>
    <row r="701" spans="2:15" x14ac:dyDescent="0.25">
      <c r="B701" t="s">
        <v>1568</v>
      </c>
      <c r="C701" t="s">
        <v>102</v>
      </c>
      <c r="D701">
        <v>0.1</v>
      </c>
      <c r="E701">
        <v>1</v>
      </c>
      <c r="F701">
        <v>9.9999999999999995E-7</v>
      </c>
      <c r="G701" t="s">
        <v>24</v>
      </c>
      <c r="H701" t="s">
        <v>23</v>
      </c>
      <c r="I701">
        <v>4.4999999999999998E-2</v>
      </c>
      <c r="J701">
        <v>0.1</v>
      </c>
      <c r="K701" t="s">
        <v>21</v>
      </c>
      <c r="L701">
        <v>0.24</v>
      </c>
      <c r="M701">
        <v>0.92</v>
      </c>
      <c r="N701">
        <v>0.23091</v>
      </c>
      <c r="O701">
        <v>0.92431999999999992</v>
      </c>
    </row>
    <row r="702" spans="2:15" x14ac:dyDescent="0.25">
      <c r="B702" t="s">
        <v>1291</v>
      </c>
      <c r="C702" t="s">
        <v>102</v>
      </c>
      <c r="D702">
        <v>0.1</v>
      </c>
      <c r="E702">
        <v>1</v>
      </c>
      <c r="F702">
        <v>1.0000000000000001E-5</v>
      </c>
      <c r="G702" t="s">
        <v>24</v>
      </c>
      <c r="H702" t="s">
        <v>23</v>
      </c>
      <c r="I702">
        <v>4.4999999999999998E-2</v>
      </c>
      <c r="J702">
        <v>0.1</v>
      </c>
      <c r="K702" t="s">
        <v>21</v>
      </c>
      <c r="L702">
        <v>0.24</v>
      </c>
      <c r="M702">
        <v>0.92</v>
      </c>
      <c r="N702">
        <v>0.23101000000000002</v>
      </c>
      <c r="O702">
        <v>0.92427000000000004</v>
      </c>
    </row>
    <row r="703" spans="2:15" x14ac:dyDescent="0.25">
      <c r="B703" t="s">
        <v>1292</v>
      </c>
      <c r="C703" t="s">
        <v>102</v>
      </c>
      <c r="D703">
        <v>0.1</v>
      </c>
      <c r="E703">
        <v>1</v>
      </c>
      <c r="F703">
        <v>1E-4</v>
      </c>
      <c r="G703" t="s">
        <v>24</v>
      </c>
      <c r="H703" t="s">
        <v>23</v>
      </c>
      <c r="I703">
        <v>4.4999999999999998E-2</v>
      </c>
      <c r="J703">
        <v>0.1</v>
      </c>
      <c r="K703" t="s">
        <v>21</v>
      </c>
      <c r="L703">
        <v>0.24</v>
      </c>
      <c r="M703">
        <v>0.92</v>
      </c>
      <c r="N703">
        <v>0.23664000000000002</v>
      </c>
      <c r="O703">
        <v>0.92018</v>
      </c>
    </row>
    <row r="704" spans="2:15" x14ac:dyDescent="0.25">
      <c r="B704" t="s">
        <v>1293</v>
      </c>
      <c r="C704" t="s">
        <v>102</v>
      </c>
      <c r="D704">
        <v>0.1</v>
      </c>
      <c r="E704">
        <v>1</v>
      </c>
      <c r="F704">
        <v>1E-3</v>
      </c>
      <c r="G704" t="s">
        <v>24</v>
      </c>
      <c r="H704" t="s">
        <v>23</v>
      </c>
      <c r="I704">
        <v>4.4999999999999998E-2</v>
      </c>
      <c r="J704">
        <v>0.1</v>
      </c>
      <c r="K704" t="s">
        <v>21</v>
      </c>
      <c r="L704">
        <v>0.59375999999999995</v>
      </c>
      <c r="M704">
        <v>0.70043999999999995</v>
      </c>
      <c r="N704">
        <v>0.59214999999999995</v>
      </c>
      <c r="O704">
        <v>0.69985999999999993</v>
      </c>
    </row>
    <row r="705" spans="2:15" x14ac:dyDescent="0.25">
      <c r="B705" t="s">
        <v>1294</v>
      </c>
      <c r="C705" t="s">
        <v>102</v>
      </c>
      <c r="D705">
        <v>0.1</v>
      </c>
      <c r="E705">
        <v>1</v>
      </c>
      <c r="F705">
        <v>0.01</v>
      </c>
      <c r="G705" t="s">
        <v>24</v>
      </c>
      <c r="H705" t="s">
        <v>23</v>
      </c>
      <c r="I705">
        <v>4.4999999999999998E-2</v>
      </c>
      <c r="J705">
        <v>0.1</v>
      </c>
      <c r="K705" t="s">
        <v>21</v>
      </c>
      <c r="L705">
        <v>5.7717000000000001</v>
      </c>
      <c r="M705">
        <v>0.11872000000000001</v>
      </c>
      <c r="N705">
        <v>5.7709999999999999</v>
      </c>
      <c r="O705">
        <v>0.11743000000000001</v>
      </c>
    </row>
    <row r="706" spans="2:15" x14ac:dyDescent="0.25">
      <c r="B706" t="s">
        <v>1569</v>
      </c>
      <c r="C706" t="s">
        <v>102</v>
      </c>
      <c r="D706">
        <v>0.1</v>
      </c>
      <c r="E706">
        <v>1</v>
      </c>
      <c r="F706">
        <v>9.9999999999999995E-7</v>
      </c>
      <c r="G706" t="s">
        <v>24</v>
      </c>
      <c r="H706" t="s">
        <v>23</v>
      </c>
      <c r="I706">
        <v>0.1</v>
      </c>
      <c r="J706">
        <v>5</v>
      </c>
      <c r="K706" t="s">
        <v>21</v>
      </c>
      <c r="L706">
        <v>0.24</v>
      </c>
      <c r="M706">
        <v>1.2</v>
      </c>
      <c r="N706">
        <v>0.22816</v>
      </c>
      <c r="O706">
        <v>1.1855</v>
      </c>
    </row>
    <row r="707" spans="2:15" x14ac:dyDescent="0.25">
      <c r="B707" t="s">
        <v>1295</v>
      </c>
      <c r="C707" t="s">
        <v>102</v>
      </c>
      <c r="D707">
        <v>0.1</v>
      </c>
      <c r="E707">
        <v>1</v>
      </c>
      <c r="F707">
        <v>1.0000000000000001E-5</v>
      </c>
      <c r="G707" t="s">
        <v>24</v>
      </c>
      <c r="H707" t="s">
        <v>23</v>
      </c>
      <c r="I707">
        <v>0.1</v>
      </c>
      <c r="J707">
        <v>5</v>
      </c>
      <c r="K707" t="s">
        <v>21</v>
      </c>
      <c r="L707">
        <v>0.24</v>
      </c>
      <c r="M707">
        <v>1.2</v>
      </c>
      <c r="N707">
        <v>0.2283</v>
      </c>
      <c r="O707">
        <v>1.1854</v>
      </c>
    </row>
    <row r="708" spans="2:15" x14ac:dyDescent="0.25">
      <c r="B708" t="s">
        <v>1296</v>
      </c>
      <c r="C708" t="s">
        <v>102</v>
      </c>
      <c r="D708">
        <v>0.1</v>
      </c>
      <c r="E708">
        <v>1</v>
      </c>
      <c r="F708">
        <v>1E-4</v>
      </c>
      <c r="G708" t="s">
        <v>24</v>
      </c>
      <c r="H708" t="s">
        <v>23</v>
      </c>
      <c r="I708">
        <v>0.1</v>
      </c>
      <c r="J708">
        <v>5</v>
      </c>
      <c r="K708" t="s">
        <v>21</v>
      </c>
      <c r="L708">
        <v>0.24</v>
      </c>
      <c r="M708">
        <v>1.2</v>
      </c>
      <c r="N708">
        <v>0.23356000000000002</v>
      </c>
      <c r="O708">
        <v>1.1814</v>
      </c>
    </row>
    <row r="709" spans="2:15" x14ac:dyDescent="0.25">
      <c r="B709" t="s">
        <v>1297</v>
      </c>
      <c r="C709" t="s">
        <v>102</v>
      </c>
      <c r="D709">
        <v>0.1</v>
      </c>
      <c r="E709">
        <v>1</v>
      </c>
      <c r="F709">
        <v>1E-3</v>
      </c>
      <c r="G709" t="s">
        <v>24</v>
      </c>
      <c r="H709" t="s">
        <v>23</v>
      </c>
      <c r="I709">
        <v>0.1</v>
      </c>
      <c r="J709">
        <v>5</v>
      </c>
      <c r="K709" t="s">
        <v>21</v>
      </c>
      <c r="L709">
        <v>0.58061999999999991</v>
      </c>
      <c r="M709">
        <v>0.94869999999999999</v>
      </c>
      <c r="N709">
        <v>0.57900999999999991</v>
      </c>
      <c r="O709">
        <v>0.94846000000000008</v>
      </c>
    </row>
    <row r="710" spans="2:15" x14ac:dyDescent="0.25">
      <c r="B710" t="s">
        <v>1298</v>
      </c>
      <c r="C710" t="s">
        <v>102</v>
      </c>
      <c r="D710">
        <v>0.1</v>
      </c>
      <c r="E710">
        <v>1</v>
      </c>
      <c r="F710">
        <v>0.01</v>
      </c>
      <c r="G710" t="s">
        <v>24</v>
      </c>
      <c r="H710" t="s">
        <v>23</v>
      </c>
      <c r="I710">
        <v>0.1</v>
      </c>
      <c r="J710">
        <v>5</v>
      </c>
      <c r="K710" t="s">
        <v>21</v>
      </c>
      <c r="L710">
        <v>5.7669999999999995</v>
      </c>
      <c r="M710">
        <v>0.17953000000000002</v>
      </c>
      <c r="N710">
        <v>5.7663000000000002</v>
      </c>
      <c r="O710">
        <v>0.17826</v>
      </c>
    </row>
    <row r="711" spans="2:15" x14ac:dyDescent="0.25">
      <c r="B711" t="s">
        <v>1570</v>
      </c>
      <c r="C711" t="s">
        <v>102</v>
      </c>
      <c r="D711">
        <v>0.1</v>
      </c>
      <c r="E711">
        <v>1</v>
      </c>
      <c r="F711">
        <v>9.9999999999999995E-7</v>
      </c>
      <c r="G711" t="s">
        <v>24</v>
      </c>
      <c r="H711" t="s">
        <v>23</v>
      </c>
      <c r="I711">
        <v>5</v>
      </c>
      <c r="J711">
        <v>20</v>
      </c>
      <c r="K711" t="s">
        <v>21</v>
      </c>
      <c r="L711">
        <v>0.27</v>
      </c>
      <c r="M711">
        <v>3.5</v>
      </c>
      <c r="N711">
        <v>0.22313</v>
      </c>
      <c r="O711">
        <v>3.5466000000000002</v>
      </c>
    </row>
    <row r="712" spans="2:15" x14ac:dyDescent="0.25">
      <c r="B712" t="s">
        <v>1299</v>
      </c>
      <c r="C712" t="s">
        <v>102</v>
      </c>
      <c r="D712">
        <v>0.1</v>
      </c>
      <c r="E712">
        <v>1</v>
      </c>
      <c r="F712">
        <v>1.0000000000000001E-5</v>
      </c>
      <c r="G712" t="s">
        <v>24</v>
      </c>
      <c r="H712" t="s">
        <v>23</v>
      </c>
      <c r="I712">
        <v>5</v>
      </c>
      <c r="J712">
        <v>20</v>
      </c>
      <c r="K712" t="s">
        <v>21</v>
      </c>
      <c r="L712">
        <v>0.27</v>
      </c>
      <c r="M712">
        <v>3.5331000000000001</v>
      </c>
      <c r="N712">
        <v>0.22319</v>
      </c>
      <c r="O712">
        <v>3.5466000000000002</v>
      </c>
    </row>
    <row r="713" spans="2:15" x14ac:dyDescent="0.25">
      <c r="B713" t="s">
        <v>1300</v>
      </c>
      <c r="C713" t="s">
        <v>102</v>
      </c>
      <c r="D713">
        <v>0.1</v>
      </c>
      <c r="E713">
        <v>1</v>
      </c>
      <c r="F713">
        <v>1E-4</v>
      </c>
      <c r="G713" t="s">
        <v>24</v>
      </c>
      <c r="H713" t="s">
        <v>23</v>
      </c>
      <c r="I713">
        <v>5</v>
      </c>
      <c r="J713">
        <v>20</v>
      </c>
      <c r="K713" t="s">
        <v>21</v>
      </c>
      <c r="L713">
        <v>0.27</v>
      </c>
      <c r="M713">
        <v>3.5338000000000003</v>
      </c>
      <c r="N713">
        <v>0.22642000000000001</v>
      </c>
      <c r="O713">
        <v>3.5438000000000001</v>
      </c>
    </row>
    <row r="714" spans="2:15" x14ac:dyDescent="0.25">
      <c r="B714" t="s">
        <v>1301</v>
      </c>
      <c r="C714" t="s">
        <v>102</v>
      </c>
      <c r="D714">
        <v>0.1</v>
      </c>
      <c r="E714">
        <v>1</v>
      </c>
      <c r="F714">
        <v>1E-3</v>
      </c>
      <c r="G714" t="s">
        <v>24</v>
      </c>
      <c r="H714" t="s">
        <v>23</v>
      </c>
      <c r="I714">
        <v>5</v>
      </c>
      <c r="J714">
        <v>20</v>
      </c>
      <c r="K714" t="s">
        <v>21</v>
      </c>
      <c r="L714">
        <v>0.48562</v>
      </c>
      <c r="M714">
        <v>3.3289999999999997</v>
      </c>
      <c r="N714">
        <v>0.48418</v>
      </c>
      <c r="O714">
        <v>3.3297000000000003</v>
      </c>
    </row>
    <row r="715" spans="2:15" x14ac:dyDescent="0.25">
      <c r="B715" t="s">
        <v>1302</v>
      </c>
      <c r="C715" t="s">
        <v>102</v>
      </c>
      <c r="D715">
        <v>0.1</v>
      </c>
      <c r="E715">
        <v>1</v>
      </c>
      <c r="F715">
        <v>0.01</v>
      </c>
      <c r="G715" t="s">
        <v>24</v>
      </c>
      <c r="H715" t="s">
        <v>23</v>
      </c>
      <c r="I715">
        <v>5</v>
      </c>
      <c r="J715">
        <v>20</v>
      </c>
      <c r="K715" t="s">
        <v>21</v>
      </c>
      <c r="L715">
        <v>5.6818</v>
      </c>
      <c r="M715">
        <v>1.2155</v>
      </c>
      <c r="N715">
        <v>5.6810999999999998</v>
      </c>
      <c r="O715">
        <v>1.2145999999999999</v>
      </c>
    </row>
    <row r="716" spans="2:15" x14ac:dyDescent="0.25">
      <c r="B716" t="s">
        <v>1571</v>
      </c>
      <c r="C716" t="s">
        <v>102</v>
      </c>
      <c r="D716">
        <v>0.1</v>
      </c>
      <c r="E716">
        <v>1</v>
      </c>
      <c r="F716">
        <v>9.9999999999999995E-7</v>
      </c>
      <c r="G716" t="s">
        <v>24</v>
      </c>
      <c r="H716" t="s">
        <v>23</v>
      </c>
      <c r="I716">
        <v>20</v>
      </c>
      <c r="J716">
        <v>50</v>
      </c>
      <c r="K716" t="s">
        <v>21</v>
      </c>
      <c r="L716">
        <v>0.47</v>
      </c>
      <c r="M716">
        <v>12</v>
      </c>
      <c r="N716">
        <v>0.44152000000000002</v>
      </c>
      <c r="O716">
        <v>11.792</v>
      </c>
    </row>
    <row r="717" spans="2:15" x14ac:dyDescent="0.25">
      <c r="B717" t="s">
        <v>1303</v>
      </c>
      <c r="C717" t="s">
        <v>102</v>
      </c>
      <c r="D717">
        <v>0.1</v>
      </c>
      <c r="E717">
        <v>1</v>
      </c>
      <c r="F717">
        <v>1.0000000000000001E-5</v>
      </c>
      <c r="G717" t="s">
        <v>24</v>
      </c>
      <c r="H717" t="s">
        <v>23</v>
      </c>
      <c r="I717">
        <v>20</v>
      </c>
      <c r="J717">
        <v>50</v>
      </c>
      <c r="K717" t="s">
        <v>21</v>
      </c>
      <c r="L717">
        <v>0.47</v>
      </c>
      <c r="M717">
        <v>12</v>
      </c>
      <c r="N717">
        <v>0.44162000000000001</v>
      </c>
      <c r="O717">
        <v>11.792</v>
      </c>
    </row>
    <row r="718" spans="2:15" x14ac:dyDescent="0.25">
      <c r="B718" t="s">
        <v>1304</v>
      </c>
      <c r="C718" t="s">
        <v>102</v>
      </c>
      <c r="D718">
        <v>0.1</v>
      </c>
      <c r="E718">
        <v>1</v>
      </c>
      <c r="F718">
        <v>1E-4</v>
      </c>
      <c r="G718" t="s">
        <v>24</v>
      </c>
      <c r="H718" t="s">
        <v>23</v>
      </c>
      <c r="I718">
        <v>20</v>
      </c>
      <c r="J718">
        <v>50</v>
      </c>
      <c r="K718" t="s">
        <v>21</v>
      </c>
      <c r="L718">
        <v>0.47</v>
      </c>
      <c r="M718">
        <v>12</v>
      </c>
      <c r="N718">
        <v>0.44312000000000001</v>
      </c>
      <c r="O718">
        <v>11.790999999999999</v>
      </c>
    </row>
    <row r="719" spans="2:15" x14ac:dyDescent="0.25">
      <c r="B719" t="s">
        <v>1305</v>
      </c>
      <c r="C719" t="s">
        <v>102</v>
      </c>
      <c r="D719">
        <v>0.1</v>
      </c>
      <c r="E719">
        <v>1</v>
      </c>
      <c r="F719">
        <v>1E-3</v>
      </c>
      <c r="G719" t="s">
        <v>24</v>
      </c>
      <c r="H719" t="s">
        <v>23</v>
      </c>
      <c r="I719">
        <v>20</v>
      </c>
      <c r="J719">
        <v>50</v>
      </c>
      <c r="K719" t="s">
        <v>21</v>
      </c>
      <c r="L719">
        <v>0.53611999999999993</v>
      </c>
      <c r="M719">
        <v>11.934000000000001</v>
      </c>
      <c r="N719">
        <v>0.5524</v>
      </c>
      <c r="O719">
        <v>11.697000000000001</v>
      </c>
    </row>
    <row r="720" spans="2:15" x14ac:dyDescent="0.25">
      <c r="B720" t="s">
        <v>1306</v>
      </c>
      <c r="C720" t="s">
        <v>102</v>
      </c>
      <c r="D720">
        <v>0.1</v>
      </c>
      <c r="E720">
        <v>1</v>
      </c>
      <c r="F720">
        <v>0.01</v>
      </c>
      <c r="G720" t="s">
        <v>24</v>
      </c>
      <c r="H720" t="s">
        <v>23</v>
      </c>
      <c r="I720">
        <v>20</v>
      </c>
      <c r="J720">
        <v>50</v>
      </c>
      <c r="K720" t="s">
        <v>21</v>
      </c>
      <c r="L720">
        <v>5.1677999999999997</v>
      </c>
      <c r="M720">
        <v>8.3948999999999998</v>
      </c>
      <c r="N720">
        <v>5.1615000000000002</v>
      </c>
      <c r="O720">
        <v>8.3730999999999991</v>
      </c>
    </row>
    <row r="721" spans="2:15" x14ac:dyDescent="0.25">
      <c r="B721" t="s">
        <v>1572</v>
      </c>
      <c r="C721" t="s">
        <v>102</v>
      </c>
      <c r="D721">
        <v>1</v>
      </c>
      <c r="E721">
        <v>10</v>
      </c>
      <c r="F721">
        <v>1.0000000000000001E-5</v>
      </c>
      <c r="G721" t="s">
        <v>24</v>
      </c>
      <c r="H721" t="s">
        <v>23</v>
      </c>
      <c r="I721">
        <v>1E-3</v>
      </c>
      <c r="J721">
        <v>0.05</v>
      </c>
      <c r="K721" t="s">
        <v>21</v>
      </c>
      <c r="L721">
        <v>0.55000000000000004</v>
      </c>
      <c r="M721">
        <v>0.12</v>
      </c>
      <c r="N721">
        <v>0.51998999999999995</v>
      </c>
      <c r="O721">
        <v>9.3087000000000003E-2</v>
      </c>
    </row>
    <row r="722" spans="2:15" x14ac:dyDescent="0.25">
      <c r="B722" t="s">
        <v>1307</v>
      </c>
      <c r="C722" t="s">
        <v>102</v>
      </c>
      <c r="D722">
        <v>1</v>
      </c>
      <c r="E722">
        <v>10</v>
      </c>
      <c r="F722">
        <v>1E-4</v>
      </c>
      <c r="G722" t="s">
        <v>24</v>
      </c>
      <c r="H722" t="s">
        <v>23</v>
      </c>
      <c r="I722">
        <v>1E-3</v>
      </c>
      <c r="J722">
        <v>0.05</v>
      </c>
      <c r="K722" t="s">
        <v>21</v>
      </c>
      <c r="L722">
        <v>0.55000000000000004</v>
      </c>
      <c r="M722">
        <v>0.12</v>
      </c>
      <c r="N722">
        <v>0.52374999999999994</v>
      </c>
      <c r="O722">
        <v>9.2860999999999999E-2</v>
      </c>
    </row>
    <row r="723" spans="2:15" x14ac:dyDescent="0.25">
      <c r="B723" t="s">
        <v>1308</v>
      </c>
      <c r="C723" t="s">
        <v>102</v>
      </c>
      <c r="D723">
        <v>1</v>
      </c>
      <c r="E723">
        <v>10</v>
      </c>
      <c r="F723">
        <v>1E-3</v>
      </c>
      <c r="G723" t="s">
        <v>24</v>
      </c>
      <c r="H723" t="s">
        <v>23</v>
      </c>
      <c r="I723">
        <v>1E-3</v>
      </c>
      <c r="J723">
        <v>0.05</v>
      </c>
      <c r="K723" t="s">
        <v>21</v>
      </c>
      <c r="L723">
        <v>0.75908999999999993</v>
      </c>
      <c r="M723">
        <v>9.9090999999999999E-2</v>
      </c>
      <c r="N723">
        <v>0.76541999999999999</v>
      </c>
      <c r="O723">
        <v>7.9774999999999999E-2</v>
      </c>
    </row>
    <row r="724" spans="2:15" x14ac:dyDescent="0.25">
      <c r="B724" t="s">
        <v>1309</v>
      </c>
      <c r="C724" t="s">
        <v>102</v>
      </c>
      <c r="D724">
        <v>1</v>
      </c>
      <c r="E724">
        <v>10</v>
      </c>
      <c r="F724">
        <v>0.01</v>
      </c>
      <c r="G724" t="s">
        <v>24</v>
      </c>
      <c r="H724" t="s">
        <v>23</v>
      </c>
      <c r="I724">
        <v>1E-3</v>
      </c>
      <c r="J724">
        <v>0.05</v>
      </c>
      <c r="K724" t="s">
        <v>21</v>
      </c>
      <c r="L724">
        <v>5.7991999999999999</v>
      </c>
      <c r="M724">
        <v>1.6313000000000001E-2</v>
      </c>
      <c r="N724">
        <v>5.7915999999999999</v>
      </c>
      <c r="O724">
        <v>1.6333E-2</v>
      </c>
    </row>
    <row r="725" spans="2:15" x14ac:dyDescent="0.25">
      <c r="B725" t="s">
        <v>1310</v>
      </c>
      <c r="C725" t="s">
        <v>102</v>
      </c>
      <c r="D725">
        <v>1</v>
      </c>
      <c r="E725">
        <v>10</v>
      </c>
      <c r="F725">
        <v>0.1</v>
      </c>
      <c r="G725" t="s">
        <v>24</v>
      </c>
      <c r="H725" t="s">
        <v>23</v>
      </c>
      <c r="I725">
        <v>1E-3</v>
      </c>
      <c r="J725">
        <v>0.05</v>
      </c>
      <c r="K725" t="s">
        <v>21</v>
      </c>
      <c r="L725">
        <v>57.741</v>
      </c>
      <c r="M725">
        <v>1.6634E-3</v>
      </c>
      <c r="N725">
        <v>57.738</v>
      </c>
      <c r="O725">
        <v>1.6635E-3</v>
      </c>
    </row>
    <row r="726" spans="2:15" x14ac:dyDescent="0.25">
      <c r="B726" t="s">
        <v>1573</v>
      </c>
      <c r="C726" t="s">
        <v>102</v>
      </c>
      <c r="D726">
        <v>1</v>
      </c>
      <c r="E726">
        <v>10</v>
      </c>
      <c r="F726">
        <v>1.0000000000000001E-5</v>
      </c>
      <c r="G726" t="s">
        <v>24</v>
      </c>
      <c r="H726" t="s">
        <v>23</v>
      </c>
      <c r="I726">
        <v>0.05</v>
      </c>
      <c r="J726">
        <v>1</v>
      </c>
      <c r="K726" t="s">
        <v>21</v>
      </c>
      <c r="L726">
        <v>0.46</v>
      </c>
      <c r="M726">
        <v>0.17</v>
      </c>
      <c r="N726">
        <v>0.49897000000000002</v>
      </c>
      <c r="O726">
        <v>0.12063</v>
      </c>
    </row>
    <row r="727" spans="2:15" x14ac:dyDescent="0.25">
      <c r="B727" t="s">
        <v>1311</v>
      </c>
      <c r="C727" t="s">
        <v>102</v>
      </c>
      <c r="D727">
        <v>1</v>
      </c>
      <c r="E727">
        <v>10</v>
      </c>
      <c r="F727">
        <v>1E-4</v>
      </c>
      <c r="G727" t="s">
        <v>24</v>
      </c>
      <c r="H727" t="s">
        <v>23</v>
      </c>
      <c r="I727">
        <v>0.05</v>
      </c>
      <c r="J727">
        <v>1</v>
      </c>
      <c r="K727" t="s">
        <v>21</v>
      </c>
      <c r="L727">
        <v>0.46</v>
      </c>
      <c r="M727">
        <v>0.16805999999999999</v>
      </c>
      <c r="N727">
        <v>0.50268999999999997</v>
      </c>
      <c r="O727">
        <v>0.12039</v>
      </c>
    </row>
    <row r="728" spans="2:15" x14ac:dyDescent="0.25">
      <c r="B728" t="s">
        <v>1312</v>
      </c>
      <c r="C728" t="s">
        <v>102</v>
      </c>
      <c r="D728">
        <v>1</v>
      </c>
      <c r="E728">
        <v>10</v>
      </c>
      <c r="F728">
        <v>1E-3</v>
      </c>
      <c r="G728" t="s">
        <v>24</v>
      </c>
      <c r="H728" t="s">
        <v>23</v>
      </c>
      <c r="I728">
        <v>0.05</v>
      </c>
      <c r="J728">
        <v>1</v>
      </c>
      <c r="K728" t="s">
        <v>21</v>
      </c>
      <c r="L728">
        <v>0.72093999999999991</v>
      </c>
      <c r="M728">
        <v>0.14191000000000001</v>
      </c>
      <c r="N728">
        <v>0.74418999999999991</v>
      </c>
      <c r="O728">
        <v>0.10576000000000001</v>
      </c>
    </row>
    <row r="729" spans="2:15" x14ac:dyDescent="0.25">
      <c r="B729" t="s">
        <v>1313</v>
      </c>
      <c r="C729" t="s">
        <v>102</v>
      </c>
      <c r="D729">
        <v>1</v>
      </c>
      <c r="E729">
        <v>10</v>
      </c>
      <c r="F729">
        <v>0.01</v>
      </c>
      <c r="G729" t="s">
        <v>24</v>
      </c>
      <c r="H729" t="s">
        <v>23</v>
      </c>
      <c r="I729">
        <v>0.05</v>
      </c>
      <c r="J729">
        <v>1</v>
      </c>
      <c r="K729" t="s">
        <v>21</v>
      </c>
      <c r="L729">
        <v>5.7924999999999995</v>
      </c>
      <c r="M729">
        <v>2.3675999999999999E-2</v>
      </c>
      <c r="N729">
        <v>5.7848999999999995</v>
      </c>
      <c r="O729">
        <v>2.3706000000000001E-2</v>
      </c>
    </row>
    <row r="730" spans="2:15" x14ac:dyDescent="0.25">
      <c r="B730" t="s">
        <v>1314</v>
      </c>
      <c r="C730" t="s">
        <v>102</v>
      </c>
      <c r="D730">
        <v>1</v>
      </c>
      <c r="E730">
        <v>10</v>
      </c>
      <c r="F730">
        <v>0.1</v>
      </c>
      <c r="G730" t="s">
        <v>24</v>
      </c>
      <c r="H730" t="s">
        <v>23</v>
      </c>
      <c r="I730">
        <v>0.05</v>
      </c>
      <c r="J730">
        <v>1</v>
      </c>
      <c r="K730" t="s">
        <v>21</v>
      </c>
      <c r="L730">
        <v>57.739999999999995</v>
      </c>
      <c r="M730">
        <v>2.428E-3</v>
      </c>
      <c r="N730">
        <v>57.736999999999995</v>
      </c>
      <c r="O730">
        <v>2.4282000000000001E-3</v>
      </c>
    </row>
    <row r="731" spans="2:15" x14ac:dyDescent="0.25">
      <c r="B731" t="s">
        <v>1574</v>
      </c>
      <c r="C731" t="s">
        <v>102</v>
      </c>
      <c r="D731">
        <v>1</v>
      </c>
      <c r="E731">
        <v>10</v>
      </c>
      <c r="F731">
        <v>1.0000000000000001E-5</v>
      </c>
      <c r="G731" t="s">
        <v>24</v>
      </c>
      <c r="H731" t="s">
        <v>23</v>
      </c>
      <c r="I731">
        <v>1</v>
      </c>
      <c r="J731">
        <v>5</v>
      </c>
      <c r="K731" t="s">
        <v>21</v>
      </c>
      <c r="L731">
        <v>1.4000000000000001</v>
      </c>
      <c r="M731">
        <v>0.66</v>
      </c>
      <c r="N731">
        <v>1.3260000000000001</v>
      </c>
      <c r="O731">
        <v>0.66217999999999999</v>
      </c>
    </row>
    <row r="732" spans="2:15" x14ac:dyDescent="0.25">
      <c r="B732" t="s">
        <v>1315</v>
      </c>
      <c r="C732" t="s">
        <v>102</v>
      </c>
      <c r="D732">
        <v>1</v>
      </c>
      <c r="E732">
        <v>10</v>
      </c>
      <c r="F732">
        <v>1E-4</v>
      </c>
      <c r="G732" t="s">
        <v>24</v>
      </c>
      <c r="H732" t="s">
        <v>23</v>
      </c>
      <c r="I732">
        <v>1</v>
      </c>
      <c r="J732">
        <v>5</v>
      </c>
      <c r="K732" t="s">
        <v>21</v>
      </c>
      <c r="L732">
        <v>1.4000000000000001</v>
      </c>
      <c r="M732">
        <v>0.66168000000000005</v>
      </c>
      <c r="N732">
        <v>1.3279000000000001</v>
      </c>
      <c r="O732">
        <v>0.66195999999999999</v>
      </c>
    </row>
    <row r="733" spans="2:15" x14ac:dyDescent="0.25">
      <c r="B733" t="s">
        <v>1316</v>
      </c>
      <c r="C733" t="s">
        <v>102</v>
      </c>
      <c r="D733">
        <v>1</v>
      </c>
      <c r="E733">
        <v>10</v>
      </c>
      <c r="F733">
        <v>1E-3</v>
      </c>
      <c r="G733" t="s">
        <v>24</v>
      </c>
      <c r="H733" t="s">
        <v>23</v>
      </c>
      <c r="I733">
        <v>1</v>
      </c>
      <c r="J733">
        <v>5</v>
      </c>
      <c r="K733" t="s">
        <v>21</v>
      </c>
      <c r="L733">
        <v>1.4676</v>
      </c>
      <c r="M733">
        <v>0.64571999999999996</v>
      </c>
      <c r="N733">
        <v>1.4594</v>
      </c>
      <c r="O733">
        <v>0.64664999999999995</v>
      </c>
    </row>
    <row r="734" spans="2:15" x14ac:dyDescent="0.25">
      <c r="B734" t="s">
        <v>1317</v>
      </c>
      <c r="C734" t="s">
        <v>102</v>
      </c>
      <c r="D734">
        <v>1</v>
      </c>
      <c r="E734">
        <v>10</v>
      </c>
      <c r="F734">
        <v>0.01</v>
      </c>
      <c r="G734" t="s">
        <v>24</v>
      </c>
      <c r="H734" t="s">
        <v>23</v>
      </c>
      <c r="I734">
        <v>1</v>
      </c>
      <c r="J734">
        <v>5</v>
      </c>
      <c r="K734" t="s">
        <v>21</v>
      </c>
      <c r="L734">
        <v>5.8199999999999994</v>
      </c>
      <c r="M734">
        <v>0.34986</v>
      </c>
      <c r="N734">
        <v>5.8126999999999995</v>
      </c>
      <c r="O734">
        <v>0.35015000000000002</v>
      </c>
    </row>
    <row r="735" spans="2:15" x14ac:dyDescent="0.25">
      <c r="B735" t="s">
        <v>1318</v>
      </c>
      <c r="C735" t="s">
        <v>102</v>
      </c>
      <c r="D735">
        <v>1</v>
      </c>
      <c r="E735">
        <v>10</v>
      </c>
      <c r="F735">
        <v>0.1</v>
      </c>
      <c r="G735" t="s">
        <v>24</v>
      </c>
      <c r="H735" t="s">
        <v>23</v>
      </c>
      <c r="I735">
        <v>1</v>
      </c>
      <c r="J735">
        <v>5</v>
      </c>
      <c r="K735" t="s">
        <v>21</v>
      </c>
      <c r="L735">
        <v>57.724999999999994</v>
      </c>
      <c r="M735">
        <v>4.4886000000000002E-2</v>
      </c>
      <c r="N735">
        <v>57.721999999999994</v>
      </c>
      <c r="O735">
        <v>4.4888999999999998E-2</v>
      </c>
    </row>
    <row r="736" spans="2:15" x14ac:dyDescent="0.25">
      <c r="B736" t="s">
        <v>1575</v>
      </c>
      <c r="C736" t="s">
        <v>102</v>
      </c>
      <c r="D736">
        <v>10</v>
      </c>
      <c r="E736">
        <v>20</v>
      </c>
      <c r="F736">
        <v>1.0000000000000001E-5</v>
      </c>
      <c r="G736" t="s">
        <v>24</v>
      </c>
      <c r="H736" t="s">
        <v>23</v>
      </c>
      <c r="I736">
        <v>1E-3</v>
      </c>
      <c r="J736">
        <v>0.05</v>
      </c>
      <c r="K736" t="s">
        <v>21</v>
      </c>
      <c r="L736">
        <v>0.92</v>
      </c>
      <c r="M736">
        <v>0.49</v>
      </c>
      <c r="N736">
        <v>4.6374000000000004</v>
      </c>
      <c r="O736">
        <v>8.1764000000000003E-2</v>
      </c>
    </row>
    <row r="737" spans="2:15" x14ac:dyDescent="0.25">
      <c r="B737" t="s">
        <v>1319</v>
      </c>
      <c r="C737" t="s">
        <v>102</v>
      </c>
      <c r="D737">
        <v>10</v>
      </c>
      <c r="E737">
        <v>20</v>
      </c>
      <c r="F737">
        <v>1E-4</v>
      </c>
      <c r="G737" t="s">
        <v>24</v>
      </c>
      <c r="H737" t="s">
        <v>23</v>
      </c>
      <c r="I737">
        <v>1E-3</v>
      </c>
      <c r="J737">
        <v>0.05</v>
      </c>
      <c r="K737" t="s">
        <v>21</v>
      </c>
      <c r="L737">
        <v>0.92</v>
      </c>
      <c r="M737">
        <v>0.49</v>
      </c>
      <c r="N737">
        <v>4.6379000000000001</v>
      </c>
      <c r="O737">
        <v>8.1758999999999998E-2</v>
      </c>
    </row>
    <row r="738" spans="2:15" x14ac:dyDescent="0.25">
      <c r="B738" t="s">
        <v>1320</v>
      </c>
      <c r="C738" t="s">
        <v>102</v>
      </c>
      <c r="D738">
        <v>10</v>
      </c>
      <c r="E738">
        <v>20</v>
      </c>
      <c r="F738">
        <v>1E-3</v>
      </c>
      <c r="G738" t="s">
        <v>24</v>
      </c>
      <c r="H738" t="s">
        <v>23</v>
      </c>
      <c r="I738">
        <v>1E-3</v>
      </c>
      <c r="J738">
        <v>0.05</v>
      </c>
      <c r="K738" t="s">
        <v>21</v>
      </c>
      <c r="L738">
        <v>0.92</v>
      </c>
      <c r="M738">
        <v>0.49</v>
      </c>
      <c r="N738">
        <v>4.6723999999999997</v>
      </c>
      <c r="O738">
        <v>8.1363000000000005E-2</v>
      </c>
    </row>
    <row r="739" spans="2:15" x14ac:dyDescent="0.25">
      <c r="B739" t="s">
        <v>1321</v>
      </c>
      <c r="C739" t="s">
        <v>102</v>
      </c>
      <c r="D739">
        <v>10</v>
      </c>
      <c r="E739">
        <v>20</v>
      </c>
      <c r="F739">
        <v>0.01</v>
      </c>
      <c r="G739" t="s">
        <v>24</v>
      </c>
      <c r="H739" t="s">
        <v>23</v>
      </c>
      <c r="I739">
        <v>1E-3</v>
      </c>
      <c r="J739">
        <v>0.05</v>
      </c>
      <c r="K739" t="s">
        <v>21</v>
      </c>
      <c r="L739">
        <v>5.1798999999999999</v>
      </c>
      <c r="M739">
        <v>0.27700999999999998</v>
      </c>
      <c r="N739">
        <v>7.3621999999999996</v>
      </c>
      <c r="O739">
        <v>5.8217999999999999E-2</v>
      </c>
    </row>
    <row r="740" spans="2:15" x14ac:dyDescent="0.25">
      <c r="B740" t="s">
        <v>1322</v>
      </c>
      <c r="C740" t="s">
        <v>102</v>
      </c>
      <c r="D740">
        <v>10</v>
      </c>
      <c r="E740">
        <v>20</v>
      </c>
      <c r="F740">
        <v>0.1</v>
      </c>
      <c r="G740" t="s">
        <v>24</v>
      </c>
      <c r="H740" t="s">
        <v>23</v>
      </c>
      <c r="I740">
        <v>1E-3</v>
      </c>
      <c r="J740">
        <v>0.05</v>
      </c>
      <c r="K740" t="s">
        <v>21</v>
      </c>
      <c r="L740">
        <v>57.913999999999994</v>
      </c>
      <c r="M740">
        <v>8.2611000000000004E-3</v>
      </c>
      <c r="N740">
        <v>57.910999999999994</v>
      </c>
      <c r="O740">
        <v>8.2615999999999992E-3</v>
      </c>
    </row>
    <row r="741" spans="2:15" x14ac:dyDescent="0.25">
      <c r="B741" t="s">
        <v>1576</v>
      </c>
      <c r="C741" t="s">
        <v>102</v>
      </c>
      <c r="D741">
        <v>10</v>
      </c>
      <c r="E741">
        <v>20</v>
      </c>
      <c r="F741">
        <v>1.0000000000000001E-5</v>
      </c>
      <c r="G741" t="s">
        <v>24</v>
      </c>
      <c r="H741" t="s">
        <v>23</v>
      </c>
      <c r="I741">
        <v>0.05</v>
      </c>
      <c r="J741">
        <v>1</v>
      </c>
      <c r="K741" t="s">
        <v>21</v>
      </c>
      <c r="L741">
        <v>0</v>
      </c>
      <c r="M741">
        <v>0.5</v>
      </c>
      <c r="N741">
        <v>2.1831999999999998</v>
      </c>
      <c r="O741">
        <v>0.11355999999999999</v>
      </c>
    </row>
    <row r="742" spans="2:15" x14ac:dyDescent="0.25">
      <c r="B742" t="s">
        <v>1323</v>
      </c>
      <c r="C742" t="s">
        <v>102</v>
      </c>
      <c r="D742">
        <v>10</v>
      </c>
      <c r="E742">
        <v>20</v>
      </c>
      <c r="F742">
        <v>1E-4</v>
      </c>
      <c r="G742" t="s">
        <v>24</v>
      </c>
      <c r="H742" t="s">
        <v>23</v>
      </c>
      <c r="I742">
        <v>0.05</v>
      </c>
      <c r="J742">
        <v>1</v>
      </c>
      <c r="K742" t="s">
        <v>21</v>
      </c>
      <c r="L742">
        <v>0</v>
      </c>
      <c r="M742">
        <v>0.5</v>
      </c>
      <c r="N742">
        <v>2.1841000000000004</v>
      </c>
      <c r="O742">
        <v>0.11354</v>
      </c>
    </row>
    <row r="743" spans="2:15" x14ac:dyDescent="0.25">
      <c r="B743" t="s">
        <v>1324</v>
      </c>
      <c r="C743" t="s">
        <v>102</v>
      </c>
      <c r="D743">
        <v>10</v>
      </c>
      <c r="E743">
        <v>20</v>
      </c>
      <c r="F743">
        <v>1E-3</v>
      </c>
      <c r="G743" t="s">
        <v>24</v>
      </c>
      <c r="H743" t="s">
        <v>23</v>
      </c>
      <c r="I743">
        <v>0.05</v>
      </c>
      <c r="J743">
        <v>1</v>
      </c>
      <c r="K743" t="s">
        <v>21</v>
      </c>
      <c r="L743">
        <v>0</v>
      </c>
      <c r="M743">
        <v>0.5</v>
      </c>
      <c r="N743">
        <v>2.2467000000000001</v>
      </c>
      <c r="O743">
        <v>0.11228</v>
      </c>
    </row>
    <row r="744" spans="2:15" x14ac:dyDescent="0.25">
      <c r="B744" t="s">
        <v>1325</v>
      </c>
      <c r="C744" t="s">
        <v>102</v>
      </c>
      <c r="D744">
        <v>10</v>
      </c>
      <c r="E744">
        <v>20</v>
      </c>
      <c r="F744">
        <v>0.01</v>
      </c>
      <c r="G744" t="s">
        <v>24</v>
      </c>
      <c r="H744" t="s">
        <v>23</v>
      </c>
      <c r="I744">
        <v>0.05</v>
      </c>
      <c r="J744">
        <v>1</v>
      </c>
      <c r="K744" t="s">
        <v>21</v>
      </c>
      <c r="L744">
        <v>3.3354000000000004</v>
      </c>
      <c r="M744">
        <v>0.33323000000000003</v>
      </c>
      <c r="N744">
        <v>6.0285000000000002</v>
      </c>
      <c r="O744">
        <v>6.3256000000000007E-2</v>
      </c>
    </row>
    <row r="745" spans="2:15" x14ac:dyDescent="0.25">
      <c r="B745" t="s">
        <v>1326</v>
      </c>
      <c r="C745" t="s">
        <v>102</v>
      </c>
      <c r="D745">
        <v>10</v>
      </c>
      <c r="E745">
        <v>20</v>
      </c>
      <c r="F745">
        <v>0.1</v>
      </c>
      <c r="G745" t="s">
        <v>24</v>
      </c>
      <c r="H745" t="s">
        <v>23</v>
      </c>
      <c r="I745">
        <v>0.05</v>
      </c>
      <c r="J745">
        <v>1</v>
      </c>
      <c r="K745" t="s">
        <v>21</v>
      </c>
      <c r="L745">
        <v>57.757999999999996</v>
      </c>
      <c r="M745">
        <v>7.6264000000000002E-3</v>
      </c>
      <c r="N745">
        <v>57.754999999999995</v>
      </c>
      <c r="O745">
        <v>7.6268000000000004E-3</v>
      </c>
    </row>
    <row r="746" spans="2:15" x14ac:dyDescent="0.25">
      <c r="B746" t="s">
        <v>1577</v>
      </c>
      <c r="C746" t="s">
        <v>102</v>
      </c>
      <c r="D746">
        <v>10</v>
      </c>
      <c r="E746">
        <v>20</v>
      </c>
      <c r="F746">
        <v>1.0000000000000001E-5</v>
      </c>
      <c r="G746" t="s">
        <v>24</v>
      </c>
      <c r="H746" t="s">
        <v>23</v>
      </c>
      <c r="I746">
        <v>1</v>
      </c>
      <c r="J746">
        <v>5</v>
      </c>
      <c r="K746" t="s">
        <v>21</v>
      </c>
      <c r="L746">
        <v>0</v>
      </c>
      <c r="M746">
        <v>0.95</v>
      </c>
      <c r="N746">
        <v>1.0702</v>
      </c>
      <c r="O746">
        <v>0.65986999999999996</v>
      </c>
    </row>
    <row r="747" spans="2:15" x14ac:dyDescent="0.25">
      <c r="B747" t="s">
        <v>1327</v>
      </c>
      <c r="C747" t="s">
        <v>102</v>
      </c>
      <c r="D747">
        <v>10</v>
      </c>
      <c r="E747">
        <v>20</v>
      </c>
      <c r="F747">
        <v>1E-4</v>
      </c>
      <c r="G747" t="s">
        <v>24</v>
      </c>
      <c r="H747" t="s">
        <v>23</v>
      </c>
      <c r="I747">
        <v>1</v>
      </c>
      <c r="J747">
        <v>5</v>
      </c>
      <c r="K747" t="s">
        <v>21</v>
      </c>
      <c r="L747">
        <v>0</v>
      </c>
      <c r="M747">
        <v>0.95</v>
      </c>
      <c r="N747">
        <v>1.0706</v>
      </c>
      <c r="O747">
        <v>0.65986</v>
      </c>
    </row>
    <row r="748" spans="2:15" x14ac:dyDescent="0.25">
      <c r="B748" t="s">
        <v>1328</v>
      </c>
      <c r="C748" t="s">
        <v>102</v>
      </c>
      <c r="D748">
        <v>10</v>
      </c>
      <c r="E748">
        <v>20</v>
      </c>
      <c r="F748">
        <v>1E-3</v>
      </c>
      <c r="G748" t="s">
        <v>24</v>
      </c>
      <c r="H748" t="s">
        <v>23</v>
      </c>
      <c r="I748">
        <v>1</v>
      </c>
      <c r="J748">
        <v>5</v>
      </c>
      <c r="K748" t="s">
        <v>21</v>
      </c>
      <c r="L748">
        <v>0</v>
      </c>
      <c r="M748">
        <v>0.95</v>
      </c>
      <c r="N748">
        <v>1.1025</v>
      </c>
      <c r="O748">
        <v>0.65885000000000005</v>
      </c>
    </row>
    <row r="749" spans="2:15" x14ac:dyDescent="0.25">
      <c r="B749" t="s">
        <v>1329</v>
      </c>
      <c r="C749" t="s">
        <v>102</v>
      </c>
      <c r="D749">
        <v>10</v>
      </c>
      <c r="E749">
        <v>20</v>
      </c>
      <c r="F749">
        <v>0.01</v>
      </c>
      <c r="G749" t="s">
        <v>24</v>
      </c>
      <c r="H749" t="s">
        <v>23</v>
      </c>
      <c r="I749">
        <v>1</v>
      </c>
      <c r="J749">
        <v>5</v>
      </c>
      <c r="K749" t="s">
        <v>21</v>
      </c>
      <c r="L749">
        <v>0.20999000000000001</v>
      </c>
      <c r="M749">
        <v>0.9395</v>
      </c>
      <c r="N749">
        <v>3.8087000000000004</v>
      </c>
      <c r="O749">
        <v>0.57918000000000003</v>
      </c>
    </row>
    <row r="750" spans="2:15" x14ac:dyDescent="0.25">
      <c r="B750" t="s">
        <v>1330</v>
      </c>
      <c r="C750" t="s">
        <v>102</v>
      </c>
      <c r="D750">
        <v>10</v>
      </c>
      <c r="E750">
        <v>20</v>
      </c>
      <c r="F750">
        <v>0.1</v>
      </c>
      <c r="G750" t="s">
        <v>24</v>
      </c>
      <c r="H750" t="s">
        <v>23</v>
      </c>
      <c r="I750">
        <v>1</v>
      </c>
      <c r="J750">
        <v>5</v>
      </c>
      <c r="K750" t="s">
        <v>21</v>
      </c>
      <c r="L750">
        <v>57.016999999999996</v>
      </c>
      <c r="M750">
        <v>0.12296</v>
      </c>
      <c r="N750">
        <v>57.013999999999996</v>
      </c>
      <c r="O750">
        <v>0.12297</v>
      </c>
    </row>
    <row r="751" spans="2:15" x14ac:dyDescent="0.25">
      <c r="B751" t="s">
        <v>2427</v>
      </c>
      <c r="C751" t="s">
        <v>29</v>
      </c>
      <c r="D751">
        <v>0</v>
      </c>
      <c r="E751">
        <v>0.04</v>
      </c>
      <c r="F751">
        <v>1.0000000000000001E-9</v>
      </c>
      <c r="G751" t="s">
        <v>21</v>
      </c>
      <c r="H751" t="s">
        <v>20</v>
      </c>
      <c r="L751">
        <v>0</v>
      </c>
      <c r="M751">
        <v>5.9999999999999997E-7</v>
      </c>
      <c r="N751">
        <v>1.0954E-11</v>
      </c>
      <c r="O751">
        <v>5.7735000000000007E-7</v>
      </c>
    </row>
    <row r="752" spans="2:15" x14ac:dyDescent="0.25">
      <c r="B752" t="s">
        <v>2428</v>
      </c>
      <c r="C752" t="s">
        <v>29</v>
      </c>
      <c r="D752">
        <v>0</v>
      </c>
      <c r="E752">
        <v>0.04</v>
      </c>
      <c r="F752">
        <v>1E-8</v>
      </c>
      <c r="G752" t="s">
        <v>21</v>
      </c>
      <c r="H752" t="s">
        <v>20</v>
      </c>
      <c r="L752">
        <v>0</v>
      </c>
      <c r="M752">
        <v>5.9999999999999997E-7</v>
      </c>
      <c r="N752">
        <v>2.9716E-11</v>
      </c>
      <c r="O752">
        <v>5.7735000000000007E-7</v>
      </c>
    </row>
    <row r="753" spans="2:15" x14ac:dyDescent="0.25">
      <c r="B753" t="s">
        <v>2429</v>
      </c>
      <c r="C753" t="s">
        <v>29</v>
      </c>
      <c r="D753">
        <v>0</v>
      </c>
      <c r="E753">
        <v>0.04</v>
      </c>
      <c r="F753">
        <v>1.0000000000000001E-7</v>
      </c>
      <c r="G753" t="s">
        <v>21</v>
      </c>
      <c r="H753" t="s">
        <v>20</v>
      </c>
      <c r="L753">
        <v>0</v>
      </c>
      <c r="M753">
        <v>5.9999999999999997E-7</v>
      </c>
      <c r="N753">
        <v>2.9505000000000001E-9</v>
      </c>
      <c r="O753">
        <v>5.7728000000000004E-7</v>
      </c>
    </row>
    <row r="754" spans="2:15" x14ac:dyDescent="0.25">
      <c r="B754" t="s">
        <v>2195</v>
      </c>
      <c r="C754" t="s">
        <v>29</v>
      </c>
      <c r="D754">
        <v>0</v>
      </c>
      <c r="E754">
        <v>0.04</v>
      </c>
      <c r="F754">
        <v>9.9999999999999995E-7</v>
      </c>
      <c r="G754" t="s">
        <v>21</v>
      </c>
      <c r="H754" t="s">
        <v>20</v>
      </c>
      <c r="L754">
        <v>2.2343999999999999E-7</v>
      </c>
      <c r="M754">
        <v>5.9440999999999993E-7</v>
      </c>
      <c r="N754">
        <v>2.4522999999999998E-7</v>
      </c>
      <c r="O754">
        <v>5.7140000000000005E-7</v>
      </c>
    </row>
    <row r="755" spans="2:15" x14ac:dyDescent="0.25">
      <c r="B755" t="s">
        <v>1653</v>
      </c>
      <c r="C755" t="s">
        <v>29</v>
      </c>
      <c r="D755">
        <v>0</v>
      </c>
      <c r="E755">
        <v>0.04</v>
      </c>
      <c r="F755">
        <v>1.0000000000000001E-5</v>
      </c>
      <c r="G755" t="s">
        <v>21</v>
      </c>
      <c r="H755" t="s">
        <v>20</v>
      </c>
      <c r="L755">
        <v>5.3365000000000005E-6</v>
      </c>
      <c r="M755">
        <v>4.6659000000000005E-7</v>
      </c>
      <c r="N755">
        <v>5.3408000000000006E-6</v>
      </c>
      <c r="O755">
        <v>4.616E-7</v>
      </c>
    </row>
    <row r="756" spans="2:15" x14ac:dyDescent="0.25">
      <c r="B756" t="s">
        <v>1654</v>
      </c>
      <c r="C756" t="s">
        <v>29</v>
      </c>
      <c r="D756">
        <v>0</v>
      </c>
      <c r="E756">
        <v>0.04</v>
      </c>
      <c r="F756">
        <v>1E-4</v>
      </c>
      <c r="G756" t="s">
        <v>21</v>
      </c>
      <c r="H756" t="s">
        <v>20</v>
      </c>
      <c r="L756">
        <v>5.7625000000000005E-5</v>
      </c>
      <c r="M756">
        <v>1.1396E-7</v>
      </c>
      <c r="N756">
        <v>5.7277000000000001E-5</v>
      </c>
      <c r="O756">
        <v>1.1396E-7</v>
      </c>
    </row>
    <row r="757" spans="2:15" x14ac:dyDescent="0.25">
      <c r="B757" t="s">
        <v>1655</v>
      </c>
      <c r="C757" t="s">
        <v>29</v>
      </c>
      <c r="D757">
        <v>0</v>
      </c>
      <c r="E757">
        <v>0.04</v>
      </c>
      <c r="F757">
        <v>1E-3</v>
      </c>
      <c r="G757" t="s">
        <v>21</v>
      </c>
      <c r="H757" t="s">
        <v>20</v>
      </c>
      <c r="L757">
        <v>5.7733999999999997E-4</v>
      </c>
      <c r="M757">
        <v>1.1831E-8</v>
      </c>
      <c r="N757">
        <v>5.7688999999999993E-4</v>
      </c>
      <c r="O757">
        <v>1.1831E-8</v>
      </c>
    </row>
    <row r="758" spans="2:15" x14ac:dyDescent="0.25">
      <c r="B758" t="s">
        <v>1656</v>
      </c>
      <c r="C758" t="s">
        <v>29</v>
      </c>
      <c r="D758">
        <v>0</v>
      </c>
      <c r="E758">
        <v>0.04</v>
      </c>
      <c r="F758">
        <v>0.01</v>
      </c>
      <c r="G758" t="s">
        <v>21</v>
      </c>
      <c r="H758" t="s">
        <v>20</v>
      </c>
      <c r="L758">
        <v>5.7736000000000003E-3</v>
      </c>
      <c r="M758">
        <v>1.1835999999999999E-9</v>
      </c>
      <c r="N758">
        <v>5.7730999999999998E-3</v>
      </c>
      <c r="O758">
        <v>1.1835999999999999E-9</v>
      </c>
    </row>
    <row r="759" spans="2:15" x14ac:dyDescent="0.25">
      <c r="B759" t="s">
        <v>1657</v>
      </c>
      <c r="C759" t="s">
        <v>29</v>
      </c>
      <c r="D759">
        <v>0</v>
      </c>
      <c r="E759">
        <v>0.04</v>
      </c>
      <c r="F759">
        <v>0.1</v>
      </c>
      <c r="G759" t="s">
        <v>21</v>
      </c>
      <c r="H759" t="s">
        <v>20</v>
      </c>
      <c r="L759">
        <v>5.7735999999999996E-2</v>
      </c>
      <c r="M759">
        <v>1.1835999999999999E-10</v>
      </c>
      <c r="N759">
        <v>5.7735000000000002E-2</v>
      </c>
      <c r="O759">
        <v>1.1835999999999999E-10</v>
      </c>
    </row>
    <row r="760" spans="2:15" x14ac:dyDescent="0.25">
      <c r="B760" t="s">
        <v>1658</v>
      </c>
      <c r="C760" t="s">
        <v>29</v>
      </c>
      <c r="D760">
        <v>0</v>
      </c>
      <c r="E760">
        <v>0.04</v>
      </c>
      <c r="F760">
        <v>1</v>
      </c>
      <c r="G760" t="s">
        <v>21</v>
      </c>
      <c r="H760" t="s">
        <v>20</v>
      </c>
      <c r="L760">
        <v>0.57735999999999998</v>
      </c>
      <c r="M760">
        <v>1.1835999999999999E-11</v>
      </c>
      <c r="N760">
        <v>0.57735000000000003</v>
      </c>
      <c r="O760">
        <v>1.1835999999999999E-11</v>
      </c>
    </row>
    <row r="761" spans="2:15" x14ac:dyDescent="0.25">
      <c r="B761" t="s">
        <v>2430</v>
      </c>
      <c r="C761" t="s">
        <v>29</v>
      </c>
      <c r="D761">
        <v>0</v>
      </c>
      <c r="E761">
        <v>0.04</v>
      </c>
      <c r="F761">
        <v>10</v>
      </c>
      <c r="G761" t="s">
        <v>21</v>
      </c>
      <c r="H761" t="s">
        <v>20</v>
      </c>
      <c r="L761">
        <v>5.7736000000000001</v>
      </c>
      <c r="M761">
        <v>1.1835999999999999E-12</v>
      </c>
      <c r="N761">
        <v>5.7736000000000001</v>
      </c>
      <c r="O761">
        <v>1.1835999999999999E-12</v>
      </c>
    </row>
    <row r="762" spans="2:15" x14ac:dyDescent="0.25">
      <c r="B762" t="s">
        <v>1578</v>
      </c>
      <c r="C762" t="s">
        <v>29</v>
      </c>
      <c r="D762">
        <v>0.04</v>
      </c>
      <c r="E762">
        <v>1</v>
      </c>
      <c r="F762">
        <v>9.9999999999999995E-8</v>
      </c>
      <c r="G762" t="s">
        <v>21</v>
      </c>
      <c r="H762" t="s">
        <v>20</v>
      </c>
      <c r="L762">
        <v>2.9000000000000003E-7</v>
      </c>
      <c r="M762">
        <v>1.2999999999999999E-4</v>
      </c>
      <c r="N762">
        <v>2.5344999999999998E-7</v>
      </c>
      <c r="O762">
        <v>1.2897000000000001E-4</v>
      </c>
    </row>
    <row r="763" spans="2:15" x14ac:dyDescent="0.25">
      <c r="B763" t="s">
        <v>1579</v>
      </c>
      <c r="C763" t="s">
        <v>29</v>
      </c>
      <c r="D763">
        <v>0.04</v>
      </c>
      <c r="E763">
        <v>1</v>
      </c>
      <c r="F763">
        <v>9.9999999999999995E-7</v>
      </c>
      <c r="G763" t="s">
        <v>21</v>
      </c>
      <c r="H763" t="s">
        <v>20</v>
      </c>
      <c r="L763">
        <v>6.5700999999999998E-7</v>
      </c>
      <c r="M763">
        <v>1.2894E-4</v>
      </c>
      <c r="N763">
        <v>5.9817999999999992E-7</v>
      </c>
      <c r="O763">
        <v>1.2907000000000001E-4</v>
      </c>
    </row>
    <row r="764" spans="2:15" x14ac:dyDescent="0.25">
      <c r="B764" t="s">
        <v>1580</v>
      </c>
      <c r="C764" t="s">
        <v>29</v>
      </c>
      <c r="D764">
        <v>0.04</v>
      </c>
      <c r="E764">
        <v>1</v>
      </c>
      <c r="F764">
        <v>1.0000000000000001E-5</v>
      </c>
      <c r="G764" t="s">
        <v>21</v>
      </c>
      <c r="H764" t="s">
        <v>20</v>
      </c>
      <c r="L764">
        <v>2.6089999999999999E-5</v>
      </c>
      <c r="M764">
        <v>1.3884999999999999E-4</v>
      </c>
      <c r="N764">
        <v>2.5942E-5</v>
      </c>
      <c r="O764">
        <v>1.3918000000000001E-4</v>
      </c>
    </row>
    <row r="765" spans="2:15" x14ac:dyDescent="0.25">
      <c r="B765" t="s">
        <v>1581</v>
      </c>
      <c r="C765" t="s">
        <v>29</v>
      </c>
      <c r="D765">
        <v>0.04</v>
      </c>
      <c r="E765">
        <v>1</v>
      </c>
      <c r="F765">
        <v>1E-4</v>
      </c>
      <c r="G765" t="s">
        <v>21</v>
      </c>
      <c r="H765" t="s">
        <v>20</v>
      </c>
      <c r="L765">
        <v>3.9689E-4</v>
      </c>
      <c r="M765">
        <v>5.5570000000000001E-4</v>
      </c>
      <c r="N765">
        <v>3.9680999999999999E-4</v>
      </c>
      <c r="O765">
        <v>5.5588000000000002E-4</v>
      </c>
    </row>
    <row r="766" spans="2:15" x14ac:dyDescent="0.25">
      <c r="B766" t="s">
        <v>1582</v>
      </c>
      <c r="C766" t="s">
        <v>29</v>
      </c>
      <c r="D766">
        <v>0.04</v>
      </c>
      <c r="E766">
        <v>1</v>
      </c>
      <c r="F766">
        <v>1E-3</v>
      </c>
      <c r="G766" t="s">
        <v>21</v>
      </c>
      <c r="H766" t="s">
        <v>20</v>
      </c>
      <c r="L766">
        <v>3.9872000000000006E-3</v>
      </c>
      <c r="M766">
        <v>5.4140999999999998E-3</v>
      </c>
      <c r="N766">
        <v>3.9872000000000006E-3</v>
      </c>
      <c r="O766">
        <v>5.4140999999999998E-3</v>
      </c>
    </row>
    <row r="767" spans="2:15" x14ac:dyDescent="0.25">
      <c r="B767" t="s">
        <v>1583</v>
      </c>
      <c r="C767" t="s">
        <v>29</v>
      </c>
      <c r="D767">
        <v>0.04</v>
      </c>
      <c r="E767">
        <v>1</v>
      </c>
      <c r="F767">
        <v>0.01</v>
      </c>
      <c r="G767" t="s">
        <v>21</v>
      </c>
      <c r="H767" t="s">
        <v>20</v>
      </c>
      <c r="L767">
        <v>5.5948999999999999E-2</v>
      </c>
      <c r="M767">
        <v>5.4127000000000002E-2</v>
      </c>
      <c r="N767">
        <v>5.5948999999999999E-2</v>
      </c>
      <c r="O767">
        <v>5.4127000000000002E-2</v>
      </c>
    </row>
    <row r="768" spans="2:15" x14ac:dyDescent="0.25">
      <c r="B768" t="s">
        <v>1584</v>
      </c>
      <c r="C768" t="s">
        <v>29</v>
      </c>
      <c r="D768">
        <v>1</v>
      </c>
      <c r="E768">
        <v>10</v>
      </c>
      <c r="F768">
        <v>9.9999999999999995E-7</v>
      </c>
      <c r="G768" t="s">
        <v>21</v>
      </c>
      <c r="H768" t="s">
        <v>20</v>
      </c>
      <c r="L768">
        <v>4.3999999999999997E-9</v>
      </c>
      <c r="M768">
        <v>1.2999999999999999E-4</v>
      </c>
      <c r="N768">
        <v>7.4136999999999999E-10</v>
      </c>
      <c r="O768">
        <v>1.2922000000000001E-4</v>
      </c>
    </row>
    <row r="769" spans="2:15" x14ac:dyDescent="0.25">
      <c r="B769" t="s">
        <v>1585</v>
      </c>
      <c r="C769" t="s">
        <v>29</v>
      </c>
      <c r="D769">
        <v>1</v>
      </c>
      <c r="E769">
        <v>10</v>
      </c>
      <c r="F769">
        <v>1.0000000000000001E-5</v>
      </c>
      <c r="G769" t="s">
        <v>21</v>
      </c>
      <c r="H769" t="s">
        <v>20</v>
      </c>
      <c r="L769">
        <v>1.9518E-7</v>
      </c>
      <c r="M769">
        <v>1.292E-4</v>
      </c>
      <c r="N769">
        <v>1.3837000000000001E-7</v>
      </c>
      <c r="O769">
        <v>1.2920999999999999E-4</v>
      </c>
    </row>
    <row r="770" spans="2:15" x14ac:dyDescent="0.25">
      <c r="B770" t="s">
        <v>1586</v>
      </c>
      <c r="C770" t="s">
        <v>29</v>
      </c>
      <c r="D770">
        <v>1</v>
      </c>
      <c r="E770">
        <v>10</v>
      </c>
      <c r="F770">
        <v>1E-4</v>
      </c>
      <c r="G770" t="s">
        <v>21</v>
      </c>
      <c r="H770" t="s">
        <v>20</v>
      </c>
      <c r="L770">
        <v>1.3574000000000001E-5</v>
      </c>
      <c r="M770">
        <v>1.2799E-4</v>
      </c>
      <c r="N770">
        <v>1.3571000000000001E-5</v>
      </c>
      <c r="O770">
        <v>1.2799E-4</v>
      </c>
    </row>
    <row r="771" spans="2:15" x14ac:dyDescent="0.25">
      <c r="B771" t="s">
        <v>1587</v>
      </c>
      <c r="C771" t="s">
        <v>29</v>
      </c>
      <c r="D771">
        <v>1</v>
      </c>
      <c r="E771">
        <v>10</v>
      </c>
      <c r="F771">
        <v>1E-3</v>
      </c>
      <c r="G771" t="s">
        <v>21</v>
      </c>
      <c r="H771" t="s">
        <v>20</v>
      </c>
      <c r="L771">
        <v>6.8566000000000005E-4</v>
      </c>
      <c r="M771">
        <v>9.1516999999999998E-5</v>
      </c>
      <c r="N771">
        <v>6.8565E-4</v>
      </c>
      <c r="O771">
        <v>9.1518E-5</v>
      </c>
    </row>
    <row r="772" spans="2:15" x14ac:dyDescent="0.25">
      <c r="B772" t="s">
        <v>1588</v>
      </c>
      <c r="C772" t="s">
        <v>29</v>
      </c>
      <c r="D772">
        <v>1</v>
      </c>
      <c r="E772">
        <v>10</v>
      </c>
      <c r="F772">
        <v>0.01</v>
      </c>
      <c r="G772" t="s">
        <v>21</v>
      </c>
      <c r="H772" t="s">
        <v>20</v>
      </c>
      <c r="L772">
        <v>5.7844000000000003E-3</v>
      </c>
      <c r="M772">
        <v>1.571E-5</v>
      </c>
      <c r="N772">
        <v>5.7844000000000003E-3</v>
      </c>
      <c r="O772">
        <v>1.571E-5</v>
      </c>
    </row>
    <row r="773" spans="2:15" x14ac:dyDescent="0.25">
      <c r="B773" t="s">
        <v>1589</v>
      </c>
      <c r="C773" t="s">
        <v>29</v>
      </c>
      <c r="D773">
        <v>1</v>
      </c>
      <c r="E773">
        <v>10</v>
      </c>
      <c r="F773">
        <v>0.1</v>
      </c>
      <c r="G773" t="s">
        <v>21</v>
      </c>
      <c r="H773" t="s">
        <v>20</v>
      </c>
      <c r="L773">
        <v>5.7734000000000001E-2</v>
      </c>
      <c r="M773">
        <v>1.5904000000000001E-6</v>
      </c>
      <c r="N773">
        <v>5.772E-2</v>
      </c>
      <c r="O773">
        <v>1.5904000000000001E-6</v>
      </c>
    </row>
    <row r="774" spans="2:15" x14ac:dyDescent="0.25">
      <c r="B774" t="s">
        <v>1590</v>
      </c>
      <c r="C774" t="s">
        <v>29</v>
      </c>
      <c r="D774">
        <v>10</v>
      </c>
      <c r="E774">
        <v>100</v>
      </c>
      <c r="F774">
        <v>1.0000000000000001E-5</v>
      </c>
      <c r="G774" t="s">
        <v>21</v>
      </c>
      <c r="H774" t="s">
        <v>20</v>
      </c>
      <c r="L774">
        <v>4.4000000000000004E-8</v>
      </c>
      <c r="M774">
        <v>7.4136999999999997E-9</v>
      </c>
      <c r="N774">
        <v>7.4136999999999997E-9</v>
      </c>
      <c r="O774">
        <v>1.2922000000000001E-4</v>
      </c>
    </row>
    <row r="775" spans="2:15" x14ac:dyDescent="0.25">
      <c r="B775" t="s">
        <v>1591</v>
      </c>
      <c r="C775" t="s">
        <v>29</v>
      </c>
      <c r="D775">
        <v>10</v>
      </c>
      <c r="E775">
        <v>100</v>
      </c>
      <c r="F775">
        <v>1E-4</v>
      </c>
      <c r="G775" t="s">
        <v>21</v>
      </c>
      <c r="H775" t="s">
        <v>20</v>
      </c>
      <c r="L775">
        <v>1.9517999999999997E-6</v>
      </c>
      <c r="M775">
        <v>1.3837E-6</v>
      </c>
      <c r="N775">
        <v>1.3837E-6</v>
      </c>
      <c r="O775">
        <v>1.2920999999999999E-4</v>
      </c>
    </row>
    <row r="776" spans="2:15" x14ac:dyDescent="0.25">
      <c r="B776" t="s">
        <v>1592</v>
      </c>
      <c r="C776" t="s">
        <v>29</v>
      </c>
      <c r="D776">
        <v>10</v>
      </c>
      <c r="E776">
        <v>100</v>
      </c>
      <c r="F776">
        <v>1E-3</v>
      </c>
      <c r="G776" t="s">
        <v>21</v>
      </c>
      <c r="H776" t="s">
        <v>20</v>
      </c>
      <c r="L776">
        <v>1.3574E-4</v>
      </c>
      <c r="M776">
        <v>1.3570999999999999E-4</v>
      </c>
      <c r="N776">
        <v>1.3570999999999999E-4</v>
      </c>
      <c r="O776">
        <v>1.2799E-4</v>
      </c>
    </row>
    <row r="777" spans="2:15" x14ac:dyDescent="0.25">
      <c r="B777" t="s">
        <v>1593</v>
      </c>
      <c r="C777" t="s">
        <v>29</v>
      </c>
      <c r="D777">
        <v>10</v>
      </c>
      <c r="E777">
        <v>100</v>
      </c>
      <c r="F777">
        <v>0.01</v>
      </c>
      <c r="G777" t="s">
        <v>21</v>
      </c>
      <c r="H777" t="s">
        <v>20</v>
      </c>
      <c r="L777">
        <v>6.8566E-3</v>
      </c>
      <c r="M777">
        <v>6.8565000000000006E-3</v>
      </c>
      <c r="N777">
        <v>6.8565000000000006E-3</v>
      </c>
      <c r="O777">
        <v>9.1518E-5</v>
      </c>
    </row>
    <row r="778" spans="2:15" x14ac:dyDescent="0.25">
      <c r="B778" t="s">
        <v>1594</v>
      </c>
      <c r="C778" t="s">
        <v>29</v>
      </c>
      <c r="D778">
        <v>10</v>
      </c>
      <c r="E778">
        <v>100</v>
      </c>
      <c r="F778">
        <v>0.1</v>
      </c>
      <c r="G778" t="s">
        <v>21</v>
      </c>
      <c r="H778" t="s">
        <v>20</v>
      </c>
      <c r="L778">
        <v>5.7844E-2</v>
      </c>
      <c r="M778">
        <v>5.7844E-2</v>
      </c>
      <c r="N778">
        <v>5.7844E-2</v>
      </c>
      <c r="O778">
        <v>1.571E-5</v>
      </c>
    </row>
    <row r="779" spans="2:15" x14ac:dyDescent="0.25">
      <c r="B779" t="s">
        <v>1595</v>
      </c>
      <c r="C779" t="s">
        <v>29</v>
      </c>
      <c r="D779">
        <v>10</v>
      </c>
      <c r="E779">
        <v>100</v>
      </c>
      <c r="F779">
        <v>1</v>
      </c>
      <c r="G779" t="s">
        <v>21</v>
      </c>
      <c r="H779" t="s">
        <v>20</v>
      </c>
      <c r="L779">
        <v>0.57733999999999996</v>
      </c>
      <c r="M779">
        <v>0.57719999999999994</v>
      </c>
      <c r="N779">
        <v>0.57719999999999994</v>
      </c>
      <c r="O779">
        <v>1.5904000000000001E-6</v>
      </c>
    </row>
    <row r="780" spans="2:15" x14ac:dyDescent="0.25">
      <c r="B780" t="s">
        <v>1596</v>
      </c>
      <c r="C780" t="s">
        <v>29</v>
      </c>
      <c r="D780">
        <v>10</v>
      </c>
      <c r="E780">
        <v>100</v>
      </c>
      <c r="F780">
        <v>10</v>
      </c>
      <c r="G780" t="s">
        <v>21</v>
      </c>
      <c r="H780" t="s">
        <v>20</v>
      </c>
      <c r="L780">
        <v>5.7736000000000001</v>
      </c>
      <c r="M780">
        <v>5.7733999999999996</v>
      </c>
      <c r="N780">
        <v>5.7733999999999996</v>
      </c>
      <c r="O780">
        <v>1.5906E-7</v>
      </c>
    </row>
    <row r="781" spans="2:15" x14ac:dyDescent="0.25">
      <c r="B781" t="s">
        <v>1597</v>
      </c>
      <c r="C781" t="s">
        <v>29</v>
      </c>
      <c r="D781">
        <v>100</v>
      </c>
      <c r="E781">
        <v>1000</v>
      </c>
      <c r="F781">
        <v>1E-4</v>
      </c>
      <c r="G781" t="s">
        <v>21</v>
      </c>
      <c r="H781" t="s">
        <v>20</v>
      </c>
      <c r="L781">
        <v>4.4000000000000002E-7</v>
      </c>
      <c r="M781">
        <v>1.2999999999999999E-4</v>
      </c>
      <c r="N781">
        <v>7.4136999999999997E-8</v>
      </c>
      <c r="O781">
        <v>1.2922000000000001E-4</v>
      </c>
    </row>
    <row r="782" spans="2:15" x14ac:dyDescent="0.25">
      <c r="B782" t="s">
        <v>1598</v>
      </c>
      <c r="C782" t="s">
        <v>29</v>
      </c>
      <c r="D782">
        <v>100</v>
      </c>
      <c r="E782">
        <v>1000</v>
      </c>
      <c r="F782">
        <v>1E-3</v>
      </c>
      <c r="G782" t="s">
        <v>21</v>
      </c>
      <c r="H782" t="s">
        <v>20</v>
      </c>
      <c r="L782">
        <v>1.9517999999999998E-5</v>
      </c>
      <c r="M782">
        <v>1.292E-4</v>
      </c>
      <c r="N782">
        <v>1.3837E-5</v>
      </c>
      <c r="O782">
        <v>1.2920999999999999E-4</v>
      </c>
    </row>
    <row r="783" spans="2:15" x14ac:dyDescent="0.25">
      <c r="B783" t="s">
        <v>1599</v>
      </c>
      <c r="C783" t="s">
        <v>29</v>
      </c>
      <c r="D783">
        <v>100</v>
      </c>
      <c r="E783">
        <v>1000</v>
      </c>
      <c r="F783">
        <v>0.01</v>
      </c>
      <c r="G783" t="s">
        <v>21</v>
      </c>
      <c r="H783" t="s">
        <v>20</v>
      </c>
      <c r="L783">
        <v>1.3574000000000001E-3</v>
      </c>
      <c r="M783">
        <v>1.2799E-4</v>
      </c>
      <c r="N783">
        <v>1.3571E-3</v>
      </c>
      <c r="O783">
        <v>1.2799E-4</v>
      </c>
    </row>
    <row r="784" spans="2:15" x14ac:dyDescent="0.25">
      <c r="B784" t="s">
        <v>1600</v>
      </c>
      <c r="C784" t="s">
        <v>29</v>
      </c>
      <c r="D784">
        <v>100</v>
      </c>
      <c r="E784">
        <v>1000</v>
      </c>
      <c r="F784">
        <v>0.1</v>
      </c>
      <c r="G784" t="s">
        <v>21</v>
      </c>
      <c r="H784" t="s">
        <v>20</v>
      </c>
      <c r="L784">
        <v>6.8566000000000002E-2</v>
      </c>
      <c r="M784">
        <v>9.1516999999999998E-5</v>
      </c>
      <c r="N784">
        <v>6.8565000000000001E-2</v>
      </c>
      <c r="O784">
        <v>9.1518E-5</v>
      </c>
    </row>
    <row r="785" spans="2:15" x14ac:dyDescent="0.25">
      <c r="B785" t="s">
        <v>1601</v>
      </c>
      <c r="C785" t="s">
        <v>29</v>
      </c>
      <c r="D785">
        <v>100</v>
      </c>
      <c r="E785">
        <v>1000</v>
      </c>
      <c r="F785">
        <v>1</v>
      </c>
      <c r="G785" t="s">
        <v>21</v>
      </c>
      <c r="H785" t="s">
        <v>20</v>
      </c>
      <c r="L785">
        <v>0.57843999999999995</v>
      </c>
      <c r="M785">
        <v>1.571E-5</v>
      </c>
      <c r="N785">
        <v>0.57843999999999995</v>
      </c>
      <c r="O785">
        <v>1.571E-5</v>
      </c>
    </row>
    <row r="786" spans="2:15" x14ac:dyDescent="0.25">
      <c r="B786" t="s">
        <v>1602</v>
      </c>
      <c r="C786" t="s">
        <v>29</v>
      </c>
      <c r="D786">
        <v>100</v>
      </c>
      <c r="E786">
        <v>1000</v>
      </c>
      <c r="F786">
        <v>10</v>
      </c>
      <c r="G786" t="s">
        <v>21</v>
      </c>
      <c r="H786" t="s">
        <v>20</v>
      </c>
      <c r="L786">
        <v>5.7733999999999996</v>
      </c>
      <c r="M786">
        <v>1.5904000000000001E-6</v>
      </c>
      <c r="N786">
        <v>5.7719999999999994</v>
      </c>
      <c r="O786">
        <v>1.5904000000000001E-6</v>
      </c>
    </row>
    <row r="787" spans="2:15" x14ac:dyDescent="0.25">
      <c r="B787" t="s">
        <v>1603</v>
      </c>
      <c r="C787" t="s">
        <v>29</v>
      </c>
      <c r="D787">
        <v>1000</v>
      </c>
      <c r="E787">
        <v>10000</v>
      </c>
      <c r="F787">
        <v>1E-3</v>
      </c>
      <c r="G787" t="s">
        <v>21</v>
      </c>
      <c r="H787" t="s">
        <v>20</v>
      </c>
      <c r="L787">
        <v>4.4000000000000002E-6</v>
      </c>
      <c r="M787">
        <v>1.2999999999999999E-4</v>
      </c>
      <c r="N787">
        <v>7.4137000000000003E-7</v>
      </c>
      <c r="O787">
        <v>1.2922000000000001E-4</v>
      </c>
    </row>
    <row r="788" spans="2:15" x14ac:dyDescent="0.25">
      <c r="B788" t="s">
        <v>1604</v>
      </c>
      <c r="C788" t="s">
        <v>29</v>
      </c>
      <c r="D788">
        <v>1000</v>
      </c>
      <c r="E788">
        <v>10000</v>
      </c>
      <c r="F788">
        <v>0.01</v>
      </c>
      <c r="G788" t="s">
        <v>21</v>
      </c>
      <c r="H788" t="s">
        <v>20</v>
      </c>
      <c r="L788">
        <v>1.9517999999999998E-4</v>
      </c>
      <c r="M788">
        <v>1.292E-4</v>
      </c>
      <c r="N788">
        <v>1.3836999999999999E-4</v>
      </c>
      <c r="O788">
        <v>1.2920999999999999E-4</v>
      </c>
    </row>
    <row r="789" spans="2:15" x14ac:dyDescent="0.25">
      <c r="B789" t="s">
        <v>1605</v>
      </c>
      <c r="C789" t="s">
        <v>29</v>
      </c>
      <c r="D789">
        <v>1000</v>
      </c>
      <c r="E789">
        <v>10000</v>
      </c>
      <c r="F789">
        <v>0.1</v>
      </c>
      <c r="G789" t="s">
        <v>21</v>
      </c>
      <c r="H789" t="s">
        <v>20</v>
      </c>
      <c r="L789">
        <v>1.3573999999999999E-2</v>
      </c>
      <c r="M789">
        <v>1.2799E-4</v>
      </c>
      <c r="N789">
        <v>1.3571E-2</v>
      </c>
      <c r="O789">
        <v>1.2799E-4</v>
      </c>
    </row>
    <row r="790" spans="2:15" x14ac:dyDescent="0.25">
      <c r="B790" t="s">
        <v>1606</v>
      </c>
      <c r="C790" t="s">
        <v>29</v>
      </c>
      <c r="D790">
        <v>1000</v>
      </c>
      <c r="E790">
        <v>10000</v>
      </c>
      <c r="F790">
        <v>1</v>
      </c>
      <c r="G790" t="s">
        <v>21</v>
      </c>
      <c r="H790" t="s">
        <v>20</v>
      </c>
      <c r="L790">
        <v>0.68565999999999994</v>
      </c>
      <c r="M790">
        <v>9.1516999999999998E-5</v>
      </c>
      <c r="N790">
        <v>0.68564999999999998</v>
      </c>
      <c r="O790">
        <v>9.1518E-5</v>
      </c>
    </row>
    <row r="791" spans="2:15" x14ac:dyDescent="0.25">
      <c r="B791" t="s">
        <v>1607</v>
      </c>
      <c r="C791" t="s">
        <v>29</v>
      </c>
      <c r="D791">
        <v>1000</v>
      </c>
      <c r="E791">
        <v>10000</v>
      </c>
      <c r="F791">
        <v>10</v>
      </c>
      <c r="G791" t="s">
        <v>21</v>
      </c>
      <c r="H791" t="s">
        <v>20</v>
      </c>
      <c r="L791">
        <v>5.7843999999999998</v>
      </c>
      <c r="M791">
        <v>1.571E-5</v>
      </c>
      <c r="N791">
        <v>5.7843999999999998</v>
      </c>
      <c r="O791">
        <v>1.571E-5</v>
      </c>
    </row>
    <row r="792" spans="2:15" x14ac:dyDescent="0.25">
      <c r="B792" t="s">
        <v>1608</v>
      </c>
      <c r="C792" t="s">
        <v>29</v>
      </c>
      <c r="D792">
        <v>1000</v>
      </c>
      <c r="E792">
        <v>10000</v>
      </c>
      <c r="F792">
        <v>100</v>
      </c>
      <c r="G792" t="s">
        <v>21</v>
      </c>
      <c r="H792" t="s">
        <v>20</v>
      </c>
      <c r="L792">
        <v>57.733999999999995</v>
      </c>
      <c r="M792">
        <v>1.5904000000000001E-6</v>
      </c>
      <c r="N792">
        <v>57.72</v>
      </c>
      <c r="O792">
        <v>1.5904000000000001E-6</v>
      </c>
    </row>
    <row r="793" spans="2:15" x14ac:dyDescent="0.25">
      <c r="B793" t="s">
        <v>1331</v>
      </c>
      <c r="C793" t="s">
        <v>29</v>
      </c>
      <c r="D793">
        <v>0.04</v>
      </c>
      <c r="E793">
        <v>10000</v>
      </c>
      <c r="G793" t="s">
        <v>21</v>
      </c>
      <c r="H793" t="s">
        <v>20</v>
      </c>
      <c r="L793">
        <v>0</v>
      </c>
      <c r="M793">
        <v>1.2E-4</v>
      </c>
      <c r="N793">
        <v>0</v>
      </c>
      <c r="O793">
        <v>1.1561431585520311E-4</v>
      </c>
    </row>
    <row r="794" spans="2:15" x14ac:dyDescent="0.25">
      <c r="B794" t="s">
        <v>1914</v>
      </c>
      <c r="C794" t="s">
        <v>1818</v>
      </c>
      <c r="D794">
        <v>-270</v>
      </c>
      <c r="E794">
        <v>149</v>
      </c>
      <c r="F794">
        <v>0.1</v>
      </c>
      <c r="G794" t="s">
        <v>66</v>
      </c>
      <c r="H794" t="s">
        <v>66</v>
      </c>
      <c r="L794">
        <v>8.0416114790955937E-2</v>
      </c>
      <c r="M794">
        <v>0</v>
      </c>
      <c r="N794">
        <v>6.7383358109929237E-2</v>
      </c>
      <c r="O794">
        <v>0</v>
      </c>
    </row>
    <row r="795" spans="2:15" x14ac:dyDescent="0.25">
      <c r="B795" t="s">
        <v>1915</v>
      </c>
      <c r="C795" t="s">
        <v>1818</v>
      </c>
      <c r="D795">
        <v>149.001</v>
      </c>
      <c r="E795">
        <v>593</v>
      </c>
      <c r="F795">
        <v>0.1</v>
      </c>
      <c r="G795" t="s">
        <v>66</v>
      </c>
      <c r="H795" t="s">
        <v>66</v>
      </c>
      <c r="L795">
        <v>6.9131377030250629E-2</v>
      </c>
      <c r="M795">
        <v>0</v>
      </c>
      <c r="N795">
        <v>6.7565680837230718E-2</v>
      </c>
      <c r="O795">
        <v>0</v>
      </c>
    </row>
    <row r="796" spans="2:15" x14ac:dyDescent="0.25">
      <c r="B796" t="s">
        <v>1916</v>
      </c>
      <c r="C796" t="s">
        <v>1818</v>
      </c>
      <c r="D796">
        <v>593.00099999999998</v>
      </c>
      <c r="E796">
        <v>1000</v>
      </c>
      <c r="F796">
        <v>0.1</v>
      </c>
      <c r="G796" t="s">
        <v>66</v>
      </c>
      <c r="H796" t="s">
        <v>66</v>
      </c>
      <c r="L796">
        <v>7.1535916425773033E-2</v>
      </c>
      <c r="M796">
        <v>0</v>
      </c>
      <c r="N796">
        <v>7.0024004996679864E-2</v>
      </c>
      <c r="O796">
        <v>0</v>
      </c>
    </row>
    <row r="797" spans="2:15" x14ac:dyDescent="0.25">
      <c r="B797" t="s">
        <v>1917</v>
      </c>
      <c r="C797" t="s">
        <v>1818</v>
      </c>
      <c r="D797">
        <v>-270</v>
      </c>
      <c r="E797">
        <v>149</v>
      </c>
      <c r="F797">
        <v>1</v>
      </c>
      <c r="G797" t="s">
        <v>66</v>
      </c>
      <c r="H797" t="s">
        <v>66</v>
      </c>
      <c r="L797">
        <v>0.58501748283429622</v>
      </c>
      <c r="M797">
        <v>0</v>
      </c>
      <c r="N797">
        <v>0.57839477603983513</v>
      </c>
      <c r="O797">
        <v>0</v>
      </c>
    </row>
    <row r="798" spans="2:15" x14ac:dyDescent="0.25">
      <c r="B798" t="s">
        <v>1918</v>
      </c>
      <c r="C798" t="s">
        <v>1818</v>
      </c>
      <c r="D798">
        <v>149.001</v>
      </c>
      <c r="E798">
        <v>593</v>
      </c>
      <c r="F798">
        <v>1</v>
      </c>
      <c r="G798" t="s">
        <v>66</v>
      </c>
      <c r="H798" t="s">
        <v>66</v>
      </c>
      <c r="L798">
        <v>0.57915561421728379</v>
      </c>
      <c r="M798">
        <v>0</v>
      </c>
      <c r="N798">
        <v>0.57841604509816169</v>
      </c>
      <c r="O798">
        <v>0</v>
      </c>
    </row>
    <row r="799" spans="2:15" x14ac:dyDescent="0.25">
      <c r="B799" t="s">
        <v>1919</v>
      </c>
      <c r="C799" t="s">
        <v>1818</v>
      </c>
      <c r="D799">
        <v>593.00099999999998</v>
      </c>
      <c r="E799">
        <v>1000</v>
      </c>
      <c r="F799">
        <v>1</v>
      </c>
      <c r="G799" t="s">
        <v>66</v>
      </c>
      <c r="H799" t="s">
        <v>66</v>
      </c>
      <c r="L799">
        <v>0.5794475520080965</v>
      </c>
      <c r="M799">
        <v>0</v>
      </c>
      <c r="N799">
        <v>0.57870835597542147</v>
      </c>
      <c r="O799">
        <v>0</v>
      </c>
    </row>
    <row r="800" spans="2:15" x14ac:dyDescent="0.25">
      <c r="B800" t="s">
        <v>1828</v>
      </c>
      <c r="C800" t="s">
        <v>1816</v>
      </c>
      <c r="D800">
        <v>-210</v>
      </c>
      <c r="E800">
        <v>259.99900000000002</v>
      </c>
      <c r="F800">
        <v>0.1</v>
      </c>
      <c r="G800" t="s">
        <v>66</v>
      </c>
      <c r="H800" t="s">
        <v>66</v>
      </c>
      <c r="L800">
        <v>9.1700325487327303E-2</v>
      </c>
      <c r="M800">
        <v>0</v>
      </c>
      <c r="N800">
        <v>7.0601222970141056E-2</v>
      </c>
      <c r="O800">
        <v>0</v>
      </c>
    </row>
    <row r="801" spans="2:15" x14ac:dyDescent="0.25">
      <c r="B801" t="s">
        <v>1920</v>
      </c>
      <c r="C801" t="s">
        <v>1816</v>
      </c>
      <c r="D801">
        <v>260</v>
      </c>
      <c r="E801">
        <v>732</v>
      </c>
      <c r="F801">
        <v>0.1</v>
      </c>
      <c r="G801" t="s">
        <v>66</v>
      </c>
      <c r="H801" t="s">
        <v>66</v>
      </c>
      <c r="L801">
        <v>7.3715325850867083E-2</v>
      </c>
      <c r="M801">
        <v>0</v>
      </c>
      <c r="N801">
        <v>6.8215378811112531E-2</v>
      </c>
      <c r="O801">
        <v>0</v>
      </c>
    </row>
    <row r="802" spans="2:15" x14ac:dyDescent="0.25">
      <c r="B802" t="s">
        <v>1921</v>
      </c>
      <c r="C802" t="s">
        <v>1816</v>
      </c>
      <c r="D802">
        <v>732.00099999999998</v>
      </c>
      <c r="E802">
        <v>1200</v>
      </c>
      <c r="F802">
        <v>0.1</v>
      </c>
      <c r="G802" t="s">
        <v>66</v>
      </c>
      <c r="H802" t="s">
        <v>66</v>
      </c>
      <c r="L802">
        <v>7.6446990367805071E-2</v>
      </c>
      <c r="M802">
        <v>0</v>
      </c>
      <c r="N802">
        <v>7.1753450308816746E-2</v>
      </c>
      <c r="O802">
        <v>0</v>
      </c>
    </row>
    <row r="803" spans="2:15" x14ac:dyDescent="0.25">
      <c r="B803" t="s">
        <v>1833</v>
      </c>
      <c r="C803" t="s">
        <v>1816</v>
      </c>
      <c r="D803">
        <v>-210</v>
      </c>
      <c r="E803">
        <v>259.99900000000002</v>
      </c>
      <c r="F803">
        <v>1</v>
      </c>
      <c r="G803" t="s">
        <v>66</v>
      </c>
      <c r="H803" t="s">
        <v>66</v>
      </c>
      <c r="L803">
        <v>0.59049318431569431</v>
      </c>
      <c r="M803">
        <v>0</v>
      </c>
      <c r="N803">
        <v>0.57877848326011538</v>
      </c>
      <c r="O803">
        <v>0</v>
      </c>
    </row>
    <row r="804" spans="2:15" x14ac:dyDescent="0.25">
      <c r="B804" t="s">
        <v>1922</v>
      </c>
      <c r="C804" t="s">
        <v>1816</v>
      </c>
      <c r="D804">
        <v>260</v>
      </c>
      <c r="E804">
        <v>732</v>
      </c>
      <c r="F804">
        <v>1</v>
      </c>
      <c r="G804" t="s">
        <v>66</v>
      </c>
      <c r="H804" t="s">
        <v>66</v>
      </c>
      <c r="L804">
        <v>0.58165565510631068</v>
      </c>
      <c r="M804">
        <v>0</v>
      </c>
      <c r="N804">
        <v>0.57849229718842732</v>
      </c>
      <c r="O804">
        <v>0</v>
      </c>
    </row>
    <row r="805" spans="2:15" x14ac:dyDescent="0.25">
      <c r="B805" t="s">
        <v>1923</v>
      </c>
      <c r="C805" t="s">
        <v>1816</v>
      </c>
      <c r="D805">
        <v>732.00099999999998</v>
      </c>
      <c r="E805">
        <v>1200</v>
      </c>
      <c r="F805">
        <v>1</v>
      </c>
      <c r="G805" t="s">
        <v>66</v>
      </c>
      <c r="H805" t="s">
        <v>66</v>
      </c>
      <c r="L805">
        <v>0.58131824025358236</v>
      </c>
      <c r="M805">
        <v>0</v>
      </c>
      <c r="N805">
        <v>0.5789201651620195</v>
      </c>
      <c r="O805">
        <v>0</v>
      </c>
    </row>
    <row r="806" spans="2:15" x14ac:dyDescent="0.25">
      <c r="B806" t="s">
        <v>1924</v>
      </c>
      <c r="C806" t="s">
        <v>1815</v>
      </c>
      <c r="D806">
        <v>-270</v>
      </c>
      <c r="E806">
        <v>-240.001</v>
      </c>
      <c r="F806">
        <v>0.1</v>
      </c>
      <c r="G806" t="s">
        <v>66</v>
      </c>
      <c r="H806" t="s">
        <v>66</v>
      </c>
      <c r="L806">
        <v>0.45662971581354272</v>
      </c>
      <c r="M806">
        <v>0</v>
      </c>
      <c r="N806">
        <v>0.45079213868725393</v>
      </c>
      <c r="O806">
        <v>0</v>
      </c>
    </row>
    <row r="807" spans="2:15" x14ac:dyDescent="0.25">
      <c r="B807" t="s">
        <v>1925</v>
      </c>
      <c r="C807" t="s">
        <v>1815</v>
      </c>
      <c r="D807">
        <v>-240</v>
      </c>
      <c r="E807">
        <v>259.99900000000002</v>
      </c>
      <c r="F807">
        <v>0.1</v>
      </c>
      <c r="G807" t="s">
        <v>66</v>
      </c>
      <c r="H807" t="s">
        <v>66</v>
      </c>
      <c r="L807">
        <v>0.11391651266135924</v>
      </c>
      <c r="M807">
        <v>0</v>
      </c>
      <c r="N807">
        <v>9.1809139066041254E-2</v>
      </c>
      <c r="O807">
        <v>0</v>
      </c>
    </row>
    <row r="808" spans="2:15" x14ac:dyDescent="0.25">
      <c r="B808" t="s">
        <v>1926</v>
      </c>
      <c r="C808" t="s">
        <v>1815</v>
      </c>
      <c r="D808">
        <v>260</v>
      </c>
      <c r="E808">
        <v>816</v>
      </c>
      <c r="F808">
        <v>0.1</v>
      </c>
      <c r="G808" t="s">
        <v>66</v>
      </c>
      <c r="H808" t="s">
        <v>66</v>
      </c>
      <c r="L808">
        <v>8.0979848000187649E-2</v>
      </c>
      <c r="M808">
        <v>0</v>
      </c>
      <c r="N808">
        <v>6.9993098181945282E-2</v>
      </c>
      <c r="O808">
        <v>0</v>
      </c>
    </row>
    <row r="809" spans="2:15" x14ac:dyDescent="0.25">
      <c r="B809" t="s">
        <v>1927</v>
      </c>
      <c r="C809" t="s">
        <v>1815</v>
      </c>
      <c r="D809">
        <v>816.00099999999998</v>
      </c>
      <c r="E809">
        <v>1371</v>
      </c>
      <c r="F809">
        <v>0.1</v>
      </c>
      <c r="G809" t="s">
        <v>66</v>
      </c>
      <c r="H809" t="s">
        <v>66</v>
      </c>
      <c r="L809">
        <v>9.0471350074947943E-2</v>
      </c>
      <c r="M809">
        <v>0</v>
      </c>
      <c r="N809">
        <v>7.6709093372671983E-2</v>
      </c>
      <c r="O809">
        <v>0</v>
      </c>
    </row>
    <row r="810" spans="2:15" x14ac:dyDescent="0.25">
      <c r="B810" t="s">
        <v>1928</v>
      </c>
      <c r="C810" t="s">
        <v>1815</v>
      </c>
      <c r="D810">
        <v>-270</v>
      </c>
      <c r="E810">
        <v>-240.001</v>
      </c>
      <c r="F810">
        <v>1</v>
      </c>
      <c r="G810" t="s">
        <v>66</v>
      </c>
      <c r="H810" t="s">
        <v>66</v>
      </c>
      <c r="L810">
        <v>0.74458185080563311</v>
      </c>
      <c r="M810">
        <v>0</v>
      </c>
      <c r="N810">
        <v>0.73021473026927386</v>
      </c>
      <c r="O810">
        <v>0</v>
      </c>
    </row>
    <row r="811" spans="2:15" x14ac:dyDescent="0.25">
      <c r="B811" t="s">
        <v>1929</v>
      </c>
      <c r="C811" t="s">
        <v>1815</v>
      </c>
      <c r="D811">
        <v>-240</v>
      </c>
      <c r="E811">
        <v>259.99900000000002</v>
      </c>
      <c r="F811">
        <v>1</v>
      </c>
      <c r="G811" t="s">
        <v>66</v>
      </c>
      <c r="H811" t="s">
        <v>66</v>
      </c>
      <c r="L811">
        <v>0.59717763971833326</v>
      </c>
      <c r="M811">
        <v>0</v>
      </c>
      <c r="N811">
        <v>0.58174643790576641</v>
      </c>
      <c r="O811">
        <v>0</v>
      </c>
    </row>
    <row r="812" spans="2:15" x14ac:dyDescent="0.25">
      <c r="B812" t="s">
        <v>1930</v>
      </c>
      <c r="C812" t="s">
        <v>1815</v>
      </c>
      <c r="D812">
        <v>260</v>
      </c>
      <c r="E812">
        <v>816</v>
      </c>
      <c r="F812">
        <v>1</v>
      </c>
      <c r="G812" t="s">
        <v>66</v>
      </c>
      <c r="H812" t="s">
        <v>66</v>
      </c>
      <c r="L812">
        <v>0.58440896788910746</v>
      </c>
      <c r="M812">
        <v>0</v>
      </c>
      <c r="N812">
        <v>0.57870461704837606</v>
      </c>
      <c r="O812">
        <v>0</v>
      </c>
    </row>
    <row r="813" spans="2:15" x14ac:dyDescent="0.25">
      <c r="B813" t="s">
        <v>1931</v>
      </c>
      <c r="C813" t="s">
        <v>1815</v>
      </c>
      <c r="D813">
        <v>816.00099999999998</v>
      </c>
      <c r="E813">
        <v>1371</v>
      </c>
      <c r="F813">
        <v>1</v>
      </c>
      <c r="G813" t="s">
        <v>66</v>
      </c>
      <c r="H813" t="s">
        <v>66</v>
      </c>
      <c r="L813">
        <v>0.58744140620096175</v>
      </c>
      <c r="M813">
        <v>0</v>
      </c>
      <c r="N813">
        <v>0.57955524758736976</v>
      </c>
      <c r="O813">
        <v>0</v>
      </c>
    </row>
    <row r="814" spans="2:15" x14ac:dyDescent="0.25">
      <c r="B814" t="s">
        <v>1932</v>
      </c>
      <c r="C814" t="s">
        <v>1849</v>
      </c>
      <c r="D814">
        <v>-270</v>
      </c>
      <c r="E814">
        <v>-240.001</v>
      </c>
      <c r="F814">
        <v>0.1</v>
      </c>
      <c r="G814" t="s">
        <v>66</v>
      </c>
      <c r="H814" t="s">
        <v>66</v>
      </c>
      <c r="L814">
        <v>0.83169968409120354</v>
      </c>
      <c r="M814">
        <v>0</v>
      </c>
      <c r="N814">
        <v>0.8287673205320536</v>
      </c>
      <c r="O814">
        <v>0</v>
      </c>
    </row>
    <row r="815" spans="2:15" x14ac:dyDescent="0.25">
      <c r="B815" t="s">
        <v>1933</v>
      </c>
      <c r="C815" t="s">
        <v>1849</v>
      </c>
      <c r="D815">
        <v>-240</v>
      </c>
      <c r="E815">
        <v>-101.001</v>
      </c>
      <c r="F815">
        <v>0.1</v>
      </c>
      <c r="G815" t="s">
        <v>66</v>
      </c>
      <c r="H815" t="s">
        <v>66</v>
      </c>
      <c r="L815">
        <v>0.14223641480010055</v>
      </c>
      <c r="M815">
        <v>0</v>
      </c>
      <c r="N815">
        <v>0.12394395814100075</v>
      </c>
      <c r="O815">
        <v>0</v>
      </c>
    </row>
    <row r="816" spans="2:15" x14ac:dyDescent="0.25">
      <c r="B816" t="s">
        <v>1934</v>
      </c>
      <c r="C816" t="s">
        <v>1849</v>
      </c>
      <c r="D816">
        <v>-101</v>
      </c>
      <c r="E816">
        <v>371</v>
      </c>
      <c r="F816">
        <v>0.1</v>
      </c>
      <c r="G816" t="s">
        <v>66</v>
      </c>
      <c r="H816" t="s">
        <v>66</v>
      </c>
      <c r="L816">
        <v>9.0241070338408585E-2</v>
      </c>
      <c r="M816">
        <v>0</v>
      </c>
      <c r="N816">
        <v>6.8695223751141607E-2</v>
      </c>
      <c r="O816">
        <v>0</v>
      </c>
    </row>
    <row r="817" spans="2:15" x14ac:dyDescent="0.25">
      <c r="B817" t="s">
        <v>1935</v>
      </c>
      <c r="C817" t="s">
        <v>1849</v>
      </c>
      <c r="D817">
        <v>371.00099999999998</v>
      </c>
      <c r="E817">
        <v>816</v>
      </c>
      <c r="F817">
        <v>0.1</v>
      </c>
      <c r="G817" t="s">
        <v>66</v>
      </c>
      <c r="H817" t="s">
        <v>66</v>
      </c>
      <c r="L817">
        <v>8.1513450310496477E-2</v>
      </c>
      <c r="M817">
        <v>0</v>
      </c>
      <c r="N817">
        <v>6.9463811046980517E-2</v>
      </c>
      <c r="O817">
        <v>0</v>
      </c>
    </row>
    <row r="818" spans="2:15" x14ac:dyDescent="0.25">
      <c r="B818" t="s">
        <v>1936</v>
      </c>
      <c r="C818" t="s">
        <v>1849</v>
      </c>
      <c r="D818">
        <v>816.00099999999998</v>
      </c>
      <c r="E818">
        <v>1300</v>
      </c>
      <c r="F818">
        <v>0.1</v>
      </c>
      <c r="G818" t="s">
        <v>66</v>
      </c>
      <c r="H818" t="s">
        <v>66</v>
      </c>
      <c r="L818">
        <v>8.6273835810220023E-2</v>
      </c>
      <c r="M818">
        <v>0</v>
      </c>
      <c r="N818">
        <v>7.3915043541437034E-2</v>
      </c>
      <c r="O818">
        <v>0</v>
      </c>
    </row>
    <row r="819" spans="2:15" x14ac:dyDescent="0.25">
      <c r="B819" t="s">
        <v>1937</v>
      </c>
      <c r="C819" t="s">
        <v>1849</v>
      </c>
      <c r="D819">
        <v>-270</v>
      </c>
      <c r="E819">
        <v>-240.001</v>
      </c>
      <c r="F819">
        <v>1</v>
      </c>
      <c r="G819" t="s">
        <v>66</v>
      </c>
      <c r="H819" t="s">
        <v>66</v>
      </c>
      <c r="L819">
        <v>1.018003754081483</v>
      </c>
      <c r="M819">
        <v>0</v>
      </c>
      <c r="N819">
        <v>1.0083924194389207</v>
      </c>
      <c r="O819">
        <v>0</v>
      </c>
    </row>
    <row r="820" spans="2:15" x14ac:dyDescent="0.25">
      <c r="B820" t="s">
        <v>1938</v>
      </c>
      <c r="C820" t="s">
        <v>1849</v>
      </c>
      <c r="D820">
        <v>-240</v>
      </c>
      <c r="E820">
        <v>-101.001</v>
      </c>
      <c r="F820">
        <v>1</v>
      </c>
      <c r="G820" t="s">
        <v>66</v>
      </c>
      <c r="H820" t="s">
        <v>66</v>
      </c>
      <c r="L820">
        <v>0.60401860608905977</v>
      </c>
      <c r="M820">
        <v>0</v>
      </c>
      <c r="N820">
        <v>0.58767516942581322</v>
      </c>
      <c r="O820">
        <v>0</v>
      </c>
    </row>
    <row r="821" spans="2:15" x14ac:dyDescent="0.25">
      <c r="B821" t="s">
        <v>1939</v>
      </c>
      <c r="C821" t="s">
        <v>1849</v>
      </c>
      <c r="D821">
        <v>-101</v>
      </c>
      <c r="E821">
        <v>371</v>
      </c>
      <c r="F821">
        <v>1</v>
      </c>
      <c r="G821" t="s">
        <v>66</v>
      </c>
      <c r="H821" t="s">
        <v>66</v>
      </c>
      <c r="L821">
        <v>0.59026833034191184</v>
      </c>
      <c r="M821">
        <v>0</v>
      </c>
      <c r="N821">
        <v>0.57854907636795994</v>
      </c>
      <c r="O821">
        <v>0</v>
      </c>
    </row>
    <row r="822" spans="2:15" x14ac:dyDescent="0.25">
      <c r="B822" t="s">
        <v>1940</v>
      </c>
      <c r="C822" t="s">
        <v>1849</v>
      </c>
      <c r="D822">
        <v>371.00099999999998</v>
      </c>
      <c r="E822">
        <v>816</v>
      </c>
      <c r="F822">
        <v>1</v>
      </c>
      <c r="G822" t="s">
        <v>66</v>
      </c>
      <c r="H822" t="s">
        <v>66</v>
      </c>
      <c r="L822">
        <v>0.58489495397940938</v>
      </c>
      <c r="M822">
        <v>0</v>
      </c>
      <c r="N822">
        <v>0.5786408394204221</v>
      </c>
      <c r="O822">
        <v>0</v>
      </c>
    </row>
    <row r="823" spans="2:15" x14ac:dyDescent="0.25">
      <c r="B823" t="s">
        <v>1941</v>
      </c>
      <c r="C823" t="s">
        <v>1849</v>
      </c>
      <c r="D823">
        <v>816.00099999999998</v>
      </c>
      <c r="E823">
        <v>1300</v>
      </c>
      <c r="F823">
        <v>1</v>
      </c>
      <c r="G823" t="s">
        <v>66</v>
      </c>
      <c r="H823" t="s">
        <v>66</v>
      </c>
      <c r="L823">
        <v>0.58598839407998327</v>
      </c>
      <c r="M823">
        <v>0</v>
      </c>
      <c r="N823">
        <v>0.57919205248495309</v>
      </c>
      <c r="O823">
        <v>0</v>
      </c>
    </row>
    <row r="824" spans="2:15" x14ac:dyDescent="0.25">
      <c r="B824" t="s">
        <v>1942</v>
      </c>
      <c r="C824" t="s">
        <v>1860</v>
      </c>
      <c r="D824">
        <v>-50</v>
      </c>
      <c r="E824">
        <v>-1E-3</v>
      </c>
      <c r="F824">
        <v>0.1</v>
      </c>
      <c r="G824" t="s">
        <v>66</v>
      </c>
      <c r="H824" t="s">
        <v>66</v>
      </c>
      <c r="L824">
        <v>0.1508461818335437</v>
      </c>
      <c r="M824">
        <v>0</v>
      </c>
      <c r="N824">
        <v>0.1339364929883019</v>
      </c>
      <c r="O824">
        <v>0</v>
      </c>
    </row>
    <row r="825" spans="2:15" x14ac:dyDescent="0.25">
      <c r="B825" t="s">
        <v>1859</v>
      </c>
      <c r="C825" t="s">
        <v>1860</v>
      </c>
      <c r="D825">
        <v>0</v>
      </c>
      <c r="E825">
        <v>593</v>
      </c>
      <c r="F825">
        <v>0.1</v>
      </c>
      <c r="G825" t="s">
        <v>66</v>
      </c>
      <c r="H825" t="s">
        <v>66</v>
      </c>
      <c r="L825">
        <v>0.11485242542493272</v>
      </c>
      <c r="M825">
        <v>0</v>
      </c>
      <c r="N825">
        <v>9.1517720722473439E-2</v>
      </c>
      <c r="O825">
        <v>0</v>
      </c>
    </row>
    <row r="826" spans="2:15" x14ac:dyDescent="0.25">
      <c r="B826" t="s">
        <v>1943</v>
      </c>
      <c r="C826" t="s">
        <v>1860</v>
      </c>
      <c r="D826">
        <v>593.00099999999998</v>
      </c>
      <c r="E826">
        <v>1204</v>
      </c>
      <c r="F826">
        <v>0.1</v>
      </c>
      <c r="G826" t="s">
        <v>66</v>
      </c>
      <c r="H826" t="s">
        <v>66</v>
      </c>
      <c r="L826">
        <v>0.1006324448339799</v>
      </c>
      <c r="M826">
        <v>0</v>
      </c>
      <c r="N826">
        <v>7.7848530842665242E-2</v>
      </c>
      <c r="O826">
        <v>0</v>
      </c>
    </row>
    <row r="827" spans="2:15" x14ac:dyDescent="0.25">
      <c r="B827" t="s">
        <v>1944</v>
      </c>
      <c r="C827" t="s">
        <v>1860</v>
      </c>
      <c r="D827">
        <v>1204.001</v>
      </c>
      <c r="E827">
        <v>1768</v>
      </c>
      <c r="F827">
        <v>0.1</v>
      </c>
      <c r="G827" t="s">
        <v>66</v>
      </c>
      <c r="H827" t="s">
        <v>66</v>
      </c>
      <c r="L827">
        <v>0.10871915613391323</v>
      </c>
      <c r="M827">
        <v>0</v>
      </c>
      <c r="N827">
        <v>8.8053164120135932E-2</v>
      </c>
      <c r="O827">
        <v>0</v>
      </c>
    </row>
    <row r="828" spans="2:15" x14ac:dyDescent="0.25">
      <c r="B828" t="s">
        <v>1945</v>
      </c>
      <c r="C828" t="s">
        <v>1860</v>
      </c>
      <c r="D828">
        <v>-50</v>
      </c>
      <c r="E828">
        <v>-1E-3</v>
      </c>
      <c r="F828">
        <v>1</v>
      </c>
      <c r="G828" t="s">
        <v>66</v>
      </c>
      <c r="H828" t="s">
        <v>66</v>
      </c>
      <c r="L828">
        <v>0.60597139357647722</v>
      </c>
      <c r="M828">
        <v>0</v>
      </c>
      <c r="N828">
        <v>0.58986353011014803</v>
      </c>
      <c r="O828">
        <v>0</v>
      </c>
    </row>
    <row r="829" spans="2:15" x14ac:dyDescent="0.25">
      <c r="B829" t="s">
        <v>1864</v>
      </c>
      <c r="C829" t="s">
        <v>1860</v>
      </c>
      <c r="D829">
        <v>0</v>
      </c>
      <c r="E829">
        <v>593</v>
      </c>
      <c r="F829">
        <v>1</v>
      </c>
      <c r="G829" t="s">
        <v>66</v>
      </c>
      <c r="H829" t="s">
        <v>66</v>
      </c>
      <c r="L829">
        <v>0.59802829271301972</v>
      </c>
      <c r="M829">
        <v>0</v>
      </c>
      <c r="N829">
        <v>0.58170051848544602</v>
      </c>
      <c r="O829">
        <v>0</v>
      </c>
    </row>
    <row r="830" spans="2:15" x14ac:dyDescent="0.25">
      <c r="B830" t="s">
        <v>1946</v>
      </c>
      <c r="C830" t="s">
        <v>1860</v>
      </c>
      <c r="D830">
        <v>593.00099999999998</v>
      </c>
      <c r="E830">
        <v>1204</v>
      </c>
      <c r="F830">
        <v>1</v>
      </c>
      <c r="G830" t="s">
        <v>66</v>
      </c>
      <c r="H830" t="s">
        <v>66</v>
      </c>
      <c r="L830">
        <v>0.59357086733596687</v>
      </c>
      <c r="M830">
        <v>0</v>
      </c>
      <c r="N830">
        <v>0.5797071620692309</v>
      </c>
      <c r="O830">
        <v>0</v>
      </c>
    </row>
    <row r="831" spans="2:15" x14ac:dyDescent="0.25">
      <c r="B831" t="s">
        <v>1947</v>
      </c>
      <c r="C831" t="s">
        <v>1860</v>
      </c>
      <c r="D831">
        <v>1204.001</v>
      </c>
      <c r="E831">
        <v>1768</v>
      </c>
      <c r="F831">
        <v>1</v>
      </c>
      <c r="G831" t="s">
        <v>66</v>
      </c>
      <c r="H831" t="s">
        <v>66</v>
      </c>
      <c r="L831">
        <v>0.59499524410467197</v>
      </c>
      <c r="M831">
        <v>0</v>
      </c>
      <c r="N831">
        <v>0.58116551834358487</v>
      </c>
      <c r="O831">
        <v>0</v>
      </c>
    </row>
    <row r="832" spans="2:15" x14ac:dyDescent="0.25">
      <c r="B832" t="s">
        <v>1948</v>
      </c>
      <c r="C832" t="s">
        <v>1869</v>
      </c>
      <c r="D832">
        <v>-50</v>
      </c>
      <c r="E832">
        <v>-1E-3</v>
      </c>
      <c r="F832">
        <v>0.1</v>
      </c>
      <c r="G832" t="s">
        <v>66</v>
      </c>
      <c r="H832" t="s">
        <v>66</v>
      </c>
      <c r="L832">
        <v>0.131494226346172</v>
      </c>
      <c r="M832">
        <v>0</v>
      </c>
      <c r="N832">
        <v>0.11169218926417922</v>
      </c>
      <c r="O832">
        <v>0</v>
      </c>
    </row>
    <row r="833" spans="2:15" x14ac:dyDescent="0.25">
      <c r="B833" t="s">
        <v>1868</v>
      </c>
      <c r="C833" t="s">
        <v>1869</v>
      </c>
      <c r="D833">
        <v>0</v>
      </c>
      <c r="E833">
        <v>593</v>
      </c>
      <c r="F833">
        <v>0.1</v>
      </c>
      <c r="G833" t="s">
        <v>66</v>
      </c>
      <c r="H833" t="s">
        <v>66</v>
      </c>
      <c r="L833">
        <v>0.10975729732880288</v>
      </c>
      <c r="M833">
        <v>0</v>
      </c>
      <c r="N833">
        <v>8.566265772622407E-2</v>
      </c>
      <c r="O833">
        <v>0</v>
      </c>
    </row>
    <row r="834" spans="2:15" x14ac:dyDescent="0.25">
      <c r="B834" t="s">
        <v>1949</v>
      </c>
      <c r="C834" t="s">
        <v>1869</v>
      </c>
      <c r="D834">
        <v>593.00099999999998</v>
      </c>
      <c r="E834">
        <v>1204</v>
      </c>
      <c r="F834">
        <v>0.1</v>
      </c>
      <c r="G834" t="s">
        <v>66</v>
      </c>
      <c r="H834" t="s">
        <v>66</v>
      </c>
      <c r="L834">
        <v>0.1006324448339799</v>
      </c>
      <c r="M834">
        <v>0</v>
      </c>
      <c r="N834">
        <v>7.9868483925666103E-2</v>
      </c>
      <c r="O834">
        <v>0</v>
      </c>
    </row>
    <row r="835" spans="2:15" x14ac:dyDescent="0.25">
      <c r="B835" t="s">
        <v>1950</v>
      </c>
      <c r="C835" t="s">
        <v>1869</v>
      </c>
      <c r="D835">
        <v>1204.001</v>
      </c>
      <c r="E835">
        <v>1768</v>
      </c>
      <c r="F835">
        <v>0.1</v>
      </c>
      <c r="G835" t="s">
        <v>66</v>
      </c>
      <c r="H835" t="s">
        <v>66</v>
      </c>
      <c r="L835">
        <v>0.11141327991916487</v>
      </c>
      <c r="M835">
        <v>0</v>
      </c>
      <c r="N835">
        <v>9.135876391153494E-2</v>
      </c>
      <c r="O835">
        <v>0</v>
      </c>
    </row>
    <row r="836" spans="2:15" x14ac:dyDescent="0.25">
      <c r="B836" t="s">
        <v>1951</v>
      </c>
      <c r="C836" t="s">
        <v>1869</v>
      </c>
      <c r="D836">
        <v>-50</v>
      </c>
      <c r="E836">
        <v>-1E-3</v>
      </c>
      <c r="F836">
        <v>1</v>
      </c>
      <c r="G836" t="s">
        <v>66</v>
      </c>
      <c r="H836" t="s">
        <v>66</v>
      </c>
      <c r="L836">
        <v>0.60144616618749658</v>
      </c>
      <c r="M836">
        <v>0</v>
      </c>
      <c r="N836">
        <v>0.58521376021298865</v>
      </c>
      <c r="O836">
        <v>0</v>
      </c>
    </row>
    <row r="837" spans="2:15" x14ac:dyDescent="0.25">
      <c r="B837" t="s">
        <v>1873</v>
      </c>
      <c r="C837" t="s">
        <v>1869</v>
      </c>
      <c r="D837">
        <v>0</v>
      </c>
      <c r="E837">
        <v>593</v>
      </c>
      <c r="F837">
        <v>1</v>
      </c>
      <c r="G837" t="s">
        <v>66</v>
      </c>
      <c r="H837" t="s">
        <v>66</v>
      </c>
      <c r="L837">
        <v>0.5968017966473731</v>
      </c>
      <c r="M837">
        <v>0</v>
      </c>
      <c r="N837">
        <v>0.5808081360731101</v>
      </c>
      <c r="O837">
        <v>0</v>
      </c>
    </row>
    <row r="838" spans="2:15" x14ac:dyDescent="0.25">
      <c r="B838" t="s">
        <v>1952</v>
      </c>
      <c r="C838" t="s">
        <v>1869</v>
      </c>
      <c r="D838">
        <v>593.00099999999998</v>
      </c>
      <c r="E838">
        <v>1204</v>
      </c>
      <c r="F838">
        <v>1</v>
      </c>
      <c r="G838" t="s">
        <v>66</v>
      </c>
      <c r="H838" t="s">
        <v>66</v>
      </c>
      <c r="L838">
        <v>0.59383916637436007</v>
      </c>
      <c r="M838">
        <v>0</v>
      </c>
      <c r="N838">
        <v>0.57998187447935345</v>
      </c>
      <c r="O838">
        <v>0</v>
      </c>
    </row>
    <row r="839" spans="2:15" x14ac:dyDescent="0.25">
      <c r="B839" t="s">
        <v>1953</v>
      </c>
      <c r="C839" t="s">
        <v>1869</v>
      </c>
      <c r="D839">
        <v>1204.001</v>
      </c>
      <c r="E839">
        <v>1768</v>
      </c>
      <c r="F839">
        <v>1</v>
      </c>
      <c r="G839" t="s">
        <v>66</v>
      </c>
      <c r="H839" t="s">
        <v>66</v>
      </c>
      <c r="L839">
        <v>0.59549341267477862</v>
      </c>
      <c r="M839">
        <v>0</v>
      </c>
      <c r="N839">
        <v>0.58167553132605099</v>
      </c>
      <c r="O839">
        <v>0</v>
      </c>
    </row>
    <row r="840" spans="2:15" x14ac:dyDescent="0.25">
      <c r="B840" t="s">
        <v>1954</v>
      </c>
      <c r="C840" t="s">
        <v>1878</v>
      </c>
      <c r="D840">
        <v>-270</v>
      </c>
      <c r="E840">
        <v>-240.001</v>
      </c>
      <c r="F840">
        <v>0.1</v>
      </c>
      <c r="G840" t="s">
        <v>66</v>
      </c>
      <c r="H840" t="s">
        <v>66</v>
      </c>
      <c r="L840">
        <v>0.24590050138316391</v>
      </c>
      <c r="M840">
        <v>0</v>
      </c>
      <c r="N840">
        <v>0.23488276122091847</v>
      </c>
      <c r="O840">
        <v>0</v>
      </c>
    </row>
    <row r="841" spans="2:15" x14ac:dyDescent="0.25">
      <c r="B841" t="s">
        <v>1955</v>
      </c>
      <c r="C841" t="s">
        <v>1878</v>
      </c>
      <c r="D841">
        <v>-240</v>
      </c>
      <c r="E841">
        <v>92.998999999999995</v>
      </c>
      <c r="F841">
        <v>0.1</v>
      </c>
      <c r="G841" t="s">
        <v>66</v>
      </c>
      <c r="H841" t="s">
        <v>66</v>
      </c>
      <c r="L841">
        <v>0.10840927334513924</v>
      </c>
      <c r="M841">
        <v>0</v>
      </c>
      <c r="N841">
        <v>8.5819789405872496E-2</v>
      </c>
      <c r="O841">
        <v>0</v>
      </c>
    </row>
    <row r="842" spans="2:15" x14ac:dyDescent="0.25">
      <c r="B842" t="s">
        <v>1956</v>
      </c>
      <c r="C842" t="s">
        <v>1878</v>
      </c>
      <c r="D842">
        <v>93</v>
      </c>
      <c r="E842">
        <v>400</v>
      </c>
      <c r="F842">
        <v>0.1</v>
      </c>
      <c r="G842" t="s">
        <v>66</v>
      </c>
      <c r="H842" t="s">
        <v>66</v>
      </c>
      <c r="L842">
        <v>7.6721655829916316E-2</v>
      </c>
      <c r="M842">
        <v>0</v>
      </c>
      <c r="N842">
        <v>6.6644853870034132E-2</v>
      </c>
      <c r="O842">
        <v>0</v>
      </c>
    </row>
    <row r="843" spans="2:15" x14ac:dyDescent="0.25">
      <c r="B843" t="s">
        <v>1957</v>
      </c>
      <c r="C843" t="s">
        <v>1878</v>
      </c>
      <c r="D843">
        <v>-270</v>
      </c>
      <c r="E843">
        <v>-240.001</v>
      </c>
      <c r="F843">
        <v>1</v>
      </c>
      <c r="G843" t="s">
        <v>66</v>
      </c>
      <c r="H843" t="s">
        <v>66</v>
      </c>
      <c r="L843">
        <v>0.63746254146081138</v>
      </c>
      <c r="M843">
        <v>0</v>
      </c>
      <c r="N843">
        <v>0.62062058580002255</v>
      </c>
      <c r="O843">
        <v>0</v>
      </c>
    </row>
    <row r="844" spans="2:15" x14ac:dyDescent="0.25">
      <c r="B844" t="s">
        <v>1958</v>
      </c>
      <c r="C844" t="s">
        <v>1878</v>
      </c>
      <c r="D844">
        <v>-240</v>
      </c>
      <c r="E844">
        <v>92.998999999999995</v>
      </c>
      <c r="F844">
        <v>1</v>
      </c>
      <c r="G844" t="s">
        <v>66</v>
      </c>
      <c r="H844" t="s">
        <v>66</v>
      </c>
      <c r="L844">
        <v>0.59574757525975686</v>
      </c>
      <c r="M844">
        <v>0</v>
      </c>
      <c r="N844">
        <v>0.58083133201788317</v>
      </c>
      <c r="O844">
        <v>0</v>
      </c>
    </row>
    <row r="845" spans="2:15" x14ac:dyDescent="0.25">
      <c r="B845" t="s">
        <v>1959</v>
      </c>
      <c r="C845" t="s">
        <v>1878</v>
      </c>
      <c r="D845">
        <v>93</v>
      </c>
      <c r="E845">
        <v>400</v>
      </c>
      <c r="F845">
        <v>1</v>
      </c>
      <c r="G845" t="s">
        <v>66</v>
      </c>
      <c r="H845" t="s">
        <v>66</v>
      </c>
      <c r="L845">
        <v>0.58328401336832647</v>
      </c>
      <c r="M845">
        <v>0</v>
      </c>
      <c r="N845">
        <v>0.5783092049650933</v>
      </c>
      <c r="O845">
        <v>0</v>
      </c>
    </row>
    <row r="846" spans="2:15" x14ac:dyDescent="0.25">
      <c r="B846" t="s">
        <v>1960</v>
      </c>
      <c r="C846" t="s">
        <v>1887</v>
      </c>
      <c r="D846">
        <v>-195.6</v>
      </c>
      <c r="E846">
        <v>0</v>
      </c>
      <c r="F846">
        <v>0.01</v>
      </c>
      <c r="G846" t="s">
        <v>66</v>
      </c>
      <c r="H846" t="s">
        <v>66</v>
      </c>
      <c r="L846">
        <v>8.4850398330806286E-3</v>
      </c>
      <c r="M846">
        <v>0</v>
      </c>
      <c r="N846">
        <v>7.6317236896738935E-3</v>
      </c>
      <c r="O846">
        <v>0</v>
      </c>
    </row>
    <row r="847" spans="2:15" x14ac:dyDescent="0.25">
      <c r="B847" t="s">
        <v>1961</v>
      </c>
      <c r="C847" t="s">
        <v>1887</v>
      </c>
      <c r="D847">
        <v>1E-3</v>
      </c>
      <c r="E847">
        <v>204.44399999999999</v>
      </c>
      <c r="F847">
        <v>0.01</v>
      </c>
      <c r="G847" t="s">
        <v>66</v>
      </c>
      <c r="H847" t="s">
        <v>66</v>
      </c>
      <c r="L847">
        <v>1.0087018847307937E-2</v>
      </c>
      <c r="M847">
        <v>0</v>
      </c>
      <c r="N847">
        <v>9.3805785926301087E-3</v>
      </c>
      <c r="O847">
        <v>0</v>
      </c>
    </row>
    <row r="848" spans="2:15" x14ac:dyDescent="0.25">
      <c r="B848" t="s">
        <v>1962</v>
      </c>
      <c r="C848" t="s">
        <v>1887</v>
      </c>
      <c r="D848">
        <v>204.44499999999999</v>
      </c>
      <c r="E848">
        <v>426.66699999999997</v>
      </c>
      <c r="F848">
        <v>0.01</v>
      </c>
      <c r="G848" t="s">
        <v>66</v>
      </c>
      <c r="H848" t="s">
        <v>66</v>
      </c>
      <c r="L848">
        <v>1.232910896082842E-2</v>
      </c>
      <c r="M848">
        <v>0</v>
      </c>
      <c r="N848">
        <v>1.152597074636625E-2</v>
      </c>
      <c r="O848">
        <v>0</v>
      </c>
    </row>
    <row r="849" spans="2:15" x14ac:dyDescent="0.25">
      <c r="B849" t="s">
        <v>1963</v>
      </c>
      <c r="C849" t="s">
        <v>1887</v>
      </c>
      <c r="D849">
        <v>426.66800000000001</v>
      </c>
      <c r="E849">
        <v>648.88900000000001</v>
      </c>
      <c r="F849">
        <v>0.01</v>
      </c>
      <c r="G849" t="s">
        <v>66</v>
      </c>
      <c r="H849" t="s">
        <v>66</v>
      </c>
      <c r="L849">
        <v>1.5887353597902425E-2</v>
      </c>
      <c r="M849">
        <v>0</v>
      </c>
      <c r="N849">
        <v>1.5272494171643808E-2</v>
      </c>
      <c r="O849">
        <v>0</v>
      </c>
    </row>
    <row r="850" spans="2:15" x14ac:dyDescent="0.25">
      <c r="B850" t="s">
        <v>1964</v>
      </c>
      <c r="C850" t="s">
        <v>1887</v>
      </c>
      <c r="D850">
        <v>648.89</v>
      </c>
      <c r="E850">
        <v>850</v>
      </c>
      <c r="F850">
        <v>0.01</v>
      </c>
      <c r="G850" t="s">
        <v>66</v>
      </c>
      <c r="H850" t="s">
        <v>66</v>
      </c>
      <c r="L850">
        <v>1.9744199429162921E-2</v>
      </c>
      <c r="M850">
        <v>0</v>
      </c>
      <c r="N850">
        <v>1.8879818845492981E-2</v>
      </c>
      <c r="O850">
        <v>0</v>
      </c>
    </row>
    <row r="851" spans="2:15" x14ac:dyDescent="0.25">
      <c r="B851" t="s">
        <v>1965</v>
      </c>
      <c r="C851" t="s">
        <v>1887</v>
      </c>
      <c r="D851">
        <v>-195.6</v>
      </c>
      <c r="E851">
        <v>0</v>
      </c>
      <c r="F851">
        <v>0.1</v>
      </c>
      <c r="G851" t="s">
        <v>66</v>
      </c>
      <c r="H851" t="s">
        <v>66</v>
      </c>
      <c r="L851">
        <v>5.8423060382431793E-2</v>
      </c>
      <c r="M851">
        <v>0</v>
      </c>
      <c r="N851">
        <v>5.7950351219604616E-2</v>
      </c>
      <c r="O851">
        <v>0</v>
      </c>
    </row>
    <row r="852" spans="2:15" x14ac:dyDescent="0.25">
      <c r="B852" t="s">
        <v>1966</v>
      </c>
      <c r="C852" t="s">
        <v>1887</v>
      </c>
      <c r="D852">
        <v>1E-3</v>
      </c>
      <c r="E852">
        <v>204.44399999999999</v>
      </c>
      <c r="F852">
        <v>0.1</v>
      </c>
      <c r="G852" t="s">
        <v>66</v>
      </c>
      <c r="H852" t="s">
        <v>66</v>
      </c>
      <c r="L852">
        <v>5.8677133814683313E-2</v>
      </c>
      <c r="M852">
        <v>0</v>
      </c>
      <c r="N852">
        <v>5.8206488081076591E-2</v>
      </c>
      <c r="O852">
        <v>0</v>
      </c>
    </row>
    <row r="853" spans="2:15" x14ac:dyDescent="0.25">
      <c r="B853" t="s">
        <v>1967</v>
      </c>
      <c r="C853" t="s">
        <v>1887</v>
      </c>
      <c r="D853">
        <v>204.44499999999999</v>
      </c>
      <c r="E853">
        <v>426.66699999999997</v>
      </c>
      <c r="F853">
        <v>0.1</v>
      </c>
      <c r="G853" t="s">
        <v>66</v>
      </c>
      <c r="H853" t="s">
        <v>66</v>
      </c>
      <c r="L853">
        <v>5.924089555479093E-2</v>
      </c>
      <c r="M853">
        <v>0</v>
      </c>
      <c r="N853">
        <v>5.8590511191199651E-2</v>
      </c>
      <c r="O853">
        <v>0</v>
      </c>
    </row>
    <row r="854" spans="2:15" x14ac:dyDescent="0.25">
      <c r="B854" t="s">
        <v>1968</v>
      </c>
      <c r="C854" t="s">
        <v>1887</v>
      </c>
      <c r="D854">
        <v>426.66800000000001</v>
      </c>
      <c r="E854">
        <v>648.88900000000001</v>
      </c>
      <c r="F854">
        <v>0.1</v>
      </c>
      <c r="G854" t="s">
        <v>66</v>
      </c>
      <c r="H854" t="s">
        <v>66</v>
      </c>
      <c r="L854">
        <v>6.0082316722230765E-2</v>
      </c>
      <c r="M854">
        <v>0</v>
      </c>
      <c r="N854">
        <v>5.9441139610735043E-2</v>
      </c>
      <c r="O854">
        <v>0</v>
      </c>
    </row>
    <row r="855" spans="2:15" x14ac:dyDescent="0.25">
      <c r="B855" t="s">
        <v>1969</v>
      </c>
      <c r="C855" t="s">
        <v>1887</v>
      </c>
      <c r="D855">
        <v>648.89</v>
      </c>
      <c r="E855">
        <v>850</v>
      </c>
      <c r="F855">
        <v>0.1</v>
      </c>
      <c r="G855" t="s">
        <v>66</v>
      </c>
      <c r="H855" t="s">
        <v>66</v>
      </c>
      <c r="L855">
        <v>6.1562902510183308E-2</v>
      </c>
      <c r="M855">
        <v>0</v>
      </c>
      <c r="N855">
        <v>6.0468566707328468E-2</v>
      </c>
      <c r="O855">
        <v>0</v>
      </c>
    </row>
    <row r="856" spans="2:15" x14ac:dyDescent="0.25">
      <c r="B856" t="s">
        <v>1970</v>
      </c>
      <c r="C856" t="s">
        <v>1887</v>
      </c>
      <c r="D856">
        <v>-195.6</v>
      </c>
      <c r="E856">
        <v>0</v>
      </c>
      <c r="F856">
        <v>1</v>
      </c>
      <c r="G856" t="s">
        <v>66</v>
      </c>
      <c r="H856" t="s">
        <v>66</v>
      </c>
      <c r="L856">
        <v>0.57756236573929443</v>
      </c>
      <c r="M856">
        <v>0</v>
      </c>
      <c r="N856">
        <v>0.57737184136955932</v>
      </c>
      <c r="O856">
        <v>0</v>
      </c>
    </row>
    <row r="857" spans="2:15" x14ac:dyDescent="0.25">
      <c r="B857" t="s">
        <v>1971</v>
      </c>
      <c r="C857" t="s">
        <v>1887</v>
      </c>
      <c r="D857">
        <v>1E-3</v>
      </c>
      <c r="E857">
        <v>204.44399999999999</v>
      </c>
      <c r="F857">
        <v>1</v>
      </c>
      <c r="G857" t="s">
        <v>66</v>
      </c>
      <c r="H857" t="s">
        <v>66</v>
      </c>
      <c r="L857">
        <v>0.57758812173263008</v>
      </c>
      <c r="M857">
        <v>0</v>
      </c>
      <c r="N857">
        <v>0.5773976058616217</v>
      </c>
      <c r="O857">
        <v>0</v>
      </c>
    </row>
    <row r="858" spans="2:15" x14ac:dyDescent="0.25">
      <c r="B858" t="s">
        <v>1972</v>
      </c>
      <c r="C858" t="s">
        <v>1887</v>
      </c>
      <c r="D858">
        <v>204.44499999999999</v>
      </c>
      <c r="E858">
        <v>426.66699999999997</v>
      </c>
      <c r="F858">
        <v>1</v>
      </c>
      <c r="G858" t="s">
        <v>66</v>
      </c>
      <c r="H858" t="s">
        <v>66</v>
      </c>
      <c r="L858">
        <v>0.57770181825886302</v>
      </c>
      <c r="M858">
        <v>0</v>
      </c>
      <c r="N858">
        <v>0.57743644498909674</v>
      </c>
      <c r="O858">
        <v>0</v>
      </c>
    </row>
    <row r="859" spans="2:15" x14ac:dyDescent="0.25">
      <c r="B859" t="s">
        <v>1973</v>
      </c>
      <c r="C859" t="s">
        <v>1887</v>
      </c>
      <c r="D859">
        <v>426.66800000000001</v>
      </c>
      <c r="E859">
        <v>648.88900000000001</v>
      </c>
      <c r="F859">
        <v>1</v>
      </c>
      <c r="G859" t="s">
        <v>66</v>
      </c>
      <c r="H859" t="s">
        <v>66</v>
      </c>
      <c r="L859">
        <v>0.57778870869563836</v>
      </c>
      <c r="M859">
        <v>0</v>
      </c>
      <c r="N859">
        <v>0.57752337535222154</v>
      </c>
      <c r="O859">
        <v>0</v>
      </c>
    </row>
    <row r="860" spans="2:15" x14ac:dyDescent="0.25">
      <c r="B860" t="s">
        <v>1974</v>
      </c>
      <c r="C860" t="s">
        <v>1887</v>
      </c>
      <c r="D860">
        <v>648.89</v>
      </c>
      <c r="E860">
        <v>850</v>
      </c>
      <c r="F860">
        <v>1</v>
      </c>
      <c r="G860" t="s">
        <v>66</v>
      </c>
      <c r="H860" t="s">
        <v>66</v>
      </c>
      <c r="L860">
        <v>0.57809222549952843</v>
      </c>
      <c r="M860">
        <v>0</v>
      </c>
      <c r="N860">
        <v>0.57763002653916695</v>
      </c>
      <c r="O860">
        <v>0</v>
      </c>
    </row>
    <row r="861" spans="2:15" x14ac:dyDescent="0.25">
      <c r="B861" t="s">
        <v>1975</v>
      </c>
      <c r="C861" t="s">
        <v>1900</v>
      </c>
      <c r="D861">
        <v>-195.6</v>
      </c>
      <c r="E861">
        <v>0</v>
      </c>
      <c r="F861">
        <v>0.01</v>
      </c>
      <c r="G861" t="s">
        <v>66</v>
      </c>
      <c r="H861" t="s">
        <v>66</v>
      </c>
      <c r="L861">
        <v>6.9514520009859469E-3</v>
      </c>
      <c r="M861">
        <v>0</v>
      </c>
      <c r="N861">
        <v>6.5655270642499186E-3</v>
      </c>
      <c r="O861">
        <v>0</v>
      </c>
    </row>
    <row r="862" spans="2:15" x14ac:dyDescent="0.25">
      <c r="B862" t="s">
        <v>1976</v>
      </c>
      <c r="C862" t="s">
        <v>1900</v>
      </c>
      <c r="D862">
        <v>1E-3</v>
      </c>
      <c r="E862">
        <v>204.44399999999999</v>
      </c>
      <c r="F862">
        <v>0.01</v>
      </c>
      <c r="G862" t="s">
        <v>66</v>
      </c>
      <c r="H862" t="s">
        <v>66</v>
      </c>
      <c r="L862">
        <v>9.7193214024641362E-3</v>
      </c>
      <c r="M862">
        <v>0</v>
      </c>
      <c r="N862">
        <v>9.36142533817046E-3</v>
      </c>
      <c r="O862">
        <v>0</v>
      </c>
    </row>
    <row r="863" spans="2:15" x14ac:dyDescent="0.25">
      <c r="B863" t="s">
        <v>1977</v>
      </c>
      <c r="C863" t="s">
        <v>1900</v>
      </c>
      <c r="D863">
        <v>204.44499999999999</v>
      </c>
      <c r="E863">
        <v>426.66699999999997</v>
      </c>
      <c r="F863">
        <v>0.01</v>
      </c>
      <c r="G863" t="s">
        <v>66</v>
      </c>
      <c r="H863" t="s">
        <v>66</v>
      </c>
      <c r="L863">
        <v>1.1767880060443771E-2</v>
      </c>
      <c r="M863">
        <v>0</v>
      </c>
      <c r="N863">
        <v>1.1474061048936971E-2</v>
      </c>
      <c r="O863">
        <v>0</v>
      </c>
    </row>
    <row r="864" spans="2:15" x14ac:dyDescent="0.25">
      <c r="B864" t="s">
        <v>1978</v>
      </c>
      <c r="C864" t="s">
        <v>1900</v>
      </c>
      <c r="D864">
        <v>426.66800000000001</v>
      </c>
      <c r="E864">
        <v>648.88900000000001</v>
      </c>
      <c r="F864">
        <v>0.01</v>
      </c>
      <c r="G864" t="s">
        <v>66</v>
      </c>
      <c r="H864" t="s">
        <v>66</v>
      </c>
      <c r="L864">
        <v>1.5791867951095707E-2</v>
      </c>
      <c r="M864">
        <v>0</v>
      </c>
      <c r="N864">
        <v>1.5173139663990264E-2</v>
      </c>
      <c r="O864">
        <v>0</v>
      </c>
    </row>
    <row r="865" spans="2:15" x14ac:dyDescent="0.25">
      <c r="B865" t="s">
        <v>1979</v>
      </c>
      <c r="C865" t="s">
        <v>1900</v>
      </c>
      <c r="D865">
        <v>648.89</v>
      </c>
      <c r="E865">
        <v>850</v>
      </c>
      <c r="F865">
        <v>0.01</v>
      </c>
      <c r="G865" t="s">
        <v>66</v>
      </c>
      <c r="H865" t="s">
        <v>66</v>
      </c>
      <c r="L865">
        <v>1.9042102625249965E-2</v>
      </c>
      <c r="M865">
        <v>0</v>
      </c>
      <c r="N865">
        <v>1.8733275037039355E-2</v>
      </c>
      <c r="O865">
        <v>0</v>
      </c>
    </row>
    <row r="866" spans="2:15" x14ac:dyDescent="0.25">
      <c r="B866" t="s">
        <v>1980</v>
      </c>
      <c r="C866" t="s">
        <v>1900</v>
      </c>
      <c r="D866">
        <v>-195.6</v>
      </c>
      <c r="E866">
        <v>0</v>
      </c>
      <c r="F866">
        <v>0.1</v>
      </c>
      <c r="G866" t="s">
        <v>66</v>
      </c>
      <c r="H866" t="s">
        <v>66</v>
      </c>
      <c r="L866">
        <v>5.7999761230490013E-2</v>
      </c>
      <c r="M866">
        <v>0</v>
      </c>
      <c r="N866">
        <v>5.781960001272405E-2</v>
      </c>
      <c r="O866">
        <v>0</v>
      </c>
    </row>
    <row r="867" spans="2:15" x14ac:dyDescent="0.25">
      <c r="B867" t="s">
        <v>1981</v>
      </c>
      <c r="C867" t="s">
        <v>1900</v>
      </c>
      <c r="D867">
        <v>1E-3</v>
      </c>
      <c r="E867">
        <v>204.44399999999999</v>
      </c>
      <c r="F867">
        <v>0.1</v>
      </c>
      <c r="G867" t="s">
        <v>66</v>
      </c>
      <c r="H867" t="s">
        <v>66</v>
      </c>
      <c r="L867">
        <v>5.8437590479169917E-2</v>
      </c>
      <c r="M867">
        <v>0</v>
      </c>
      <c r="N867">
        <v>5.8203404405259153E-2</v>
      </c>
      <c r="O867">
        <v>0</v>
      </c>
    </row>
    <row r="868" spans="2:15" x14ac:dyDescent="0.25">
      <c r="B868" t="s">
        <v>1982</v>
      </c>
      <c r="C868" t="s">
        <v>1900</v>
      </c>
      <c r="D868">
        <v>204.44499999999999</v>
      </c>
      <c r="E868">
        <v>426.66699999999997</v>
      </c>
      <c r="F868">
        <v>0.1</v>
      </c>
      <c r="G868" t="s">
        <v>66</v>
      </c>
      <c r="H868" t="s">
        <v>66</v>
      </c>
      <c r="L868">
        <v>5.8813006840356015E-2</v>
      </c>
      <c r="M868">
        <v>0</v>
      </c>
      <c r="N868">
        <v>5.8580321584596418E-2</v>
      </c>
      <c r="O868">
        <v>0</v>
      </c>
    </row>
    <row r="869" spans="2:15" x14ac:dyDescent="0.25">
      <c r="B869" t="s">
        <v>1983</v>
      </c>
      <c r="C869" t="s">
        <v>1900</v>
      </c>
      <c r="D869">
        <v>426.66800000000001</v>
      </c>
      <c r="E869">
        <v>648.88900000000001</v>
      </c>
      <c r="F869">
        <v>0.1</v>
      </c>
      <c r="G869" t="s">
        <v>66</v>
      </c>
      <c r="H869" t="s">
        <v>66</v>
      </c>
      <c r="L869">
        <v>6.0057138391289601E-2</v>
      </c>
      <c r="M869">
        <v>0</v>
      </c>
      <c r="N869">
        <v>5.9415689571551349E-2</v>
      </c>
      <c r="O869">
        <v>0</v>
      </c>
    </row>
    <row r="870" spans="2:15" x14ac:dyDescent="0.25">
      <c r="B870" t="s">
        <v>1984</v>
      </c>
      <c r="C870" t="s">
        <v>1900</v>
      </c>
      <c r="D870">
        <v>648.89</v>
      </c>
      <c r="E870">
        <v>850</v>
      </c>
      <c r="F870">
        <v>0.1</v>
      </c>
      <c r="G870" t="s">
        <v>66</v>
      </c>
      <c r="H870" t="s">
        <v>66</v>
      </c>
      <c r="L870">
        <v>6.0807893473809153E-2</v>
      </c>
      <c r="M870">
        <v>0</v>
      </c>
      <c r="N870">
        <v>6.0422972399687212E-2</v>
      </c>
      <c r="O870">
        <v>0</v>
      </c>
    </row>
    <row r="871" spans="2:15" x14ac:dyDescent="0.25">
      <c r="B871" t="s">
        <v>1985</v>
      </c>
      <c r="C871" t="s">
        <v>1900</v>
      </c>
      <c r="D871">
        <v>-195.6</v>
      </c>
      <c r="E871">
        <v>0</v>
      </c>
      <c r="F871">
        <v>1</v>
      </c>
      <c r="G871" t="s">
        <v>66</v>
      </c>
      <c r="H871" t="s">
        <v>66</v>
      </c>
      <c r="L871">
        <v>0.57743100953644788</v>
      </c>
      <c r="M871">
        <v>0</v>
      </c>
      <c r="N871">
        <v>0.5773587326313091</v>
      </c>
      <c r="O871">
        <v>0</v>
      </c>
    </row>
    <row r="872" spans="2:15" x14ac:dyDescent="0.25">
      <c r="B872" t="s">
        <v>1986</v>
      </c>
      <c r="C872" t="s">
        <v>1900</v>
      </c>
      <c r="D872">
        <v>1E-3</v>
      </c>
      <c r="E872">
        <v>204.44399999999999</v>
      </c>
      <c r="F872">
        <v>1</v>
      </c>
      <c r="G872" t="s">
        <v>66</v>
      </c>
      <c r="H872" t="s">
        <v>66</v>
      </c>
      <c r="L872">
        <v>0.57749190390078919</v>
      </c>
      <c r="M872">
        <v>0</v>
      </c>
      <c r="N872">
        <v>0.57739729500956471</v>
      </c>
      <c r="O872">
        <v>0</v>
      </c>
    </row>
    <row r="873" spans="2:15" x14ac:dyDescent="0.25">
      <c r="B873" t="s">
        <v>1987</v>
      </c>
      <c r="C873" t="s">
        <v>1900</v>
      </c>
      <c r="D873">
        <v>204.44499999999999</v>
      </c>
      <c r="E873">
        <v>426.66699999999997</v>
      </c>
      <c r="F873">
        <v>1</v>
      </c>
      <c r="G873" t="s">
        <v>66</v>
      </c>
      <c r="H873" t="s">
        <v>66</v>
      </c>
      <c r="L873">
        <v>0.57753001382053815</v>
      </c>
      <c r="M873">
        <v>0</v>
      </c>
      <c r="N873">
        <v>0.5774354111733665</v>
      </c>
      <c r="O873">
        <v>0</v>
      </c>
    </row>
    <row r="874" spans="2:15" x14ac:dyDescent="0.25">
      <c r="B874" t="s">
        <v>1988</v>
      </c>
      <c r="C874" t="s">
        <v>1900</v>
      </c>
      <c r="D874">
        <v>426.66800000000001</v>
      </c>
      <c r="E874">
        <v>648.88900000000001</v>
      </c>
      <c r="F874">
        <v>1</v>
      </c>
      <c r="G874" t="s">
        <v>66</v>
      </c>
      <c r="H874" t="s">
        <v>66</v>
      </c>
      <c r="L874">
        <v>0.5777860910278243</v>
      </c>
      <c r="M874">
        <v>0</v>
      </c>
      <c r="N874">
        <v>0.57752075648175882</v>
      </c>
      <c r="O874">
        <v>0</v>
      </c>
    </row>
    <row r="875" spans="2:15" x14ac:dyDescent="0.25">
      <c r="B875" t="s">
        <v>1989</v>
      </c>
      <c r="C875" t="s">
        <v>1900</v>
      </c>
      <c r="D875">
        <v>648.89</v>
      </c>
      <c r="E875">
        <v>850</v>
      </c>
      <c r="F875">
        <v>1</v>
      </c>
      <c r="G875" t="s">
        <v>66</v>
      </c>
      <c r="H875" t="s">
        <v>66</v>
      </c>
      <c r="L875">
        <v>0.57778680571128349</v>
      </c>
      <c r="M875">
        <v>0</v>
      </c>
      <c r="N875">
        <v>0.57762525532875852</v>
      </c>
      <c r="O875">
        <v>0</v>
      </c>
    </row>
    <row r="876" spans="2:15" x14ac:dyDescent="0.25">
      <c r="B876" t="s">
        <v>1990</v>
      </c>
      <c r="C876" t="s">
        <v>1718</v>
      </c>
      <c r="D876">
        <v>-454</v>
      </c>
      <c r="E876">
        <v>300</v>
      </c>
      <c r="F876">
        <v>0.1</v>
      </c>
      <c r="G876" t="s">
        <v>69</v>
      </c>
      <c r="H876" t="s">
        <v>69</v>
      </c>
      <c r="L876">
        <v>0.12</v>
      </c>
      <c r="M876">
        <v>0</v>
      </c>
      <c r="N876">
        <v>8.4620387794720767E-2</v>
      </c>
      <c r="O876">
        <v>0</v>
      </c>
    </row>
    <row r="877" spans="2:15" x14ac:dyDescent="0.25">
      <c r="B877" t="s">
        <v>1991</v>
      </c>
      <c r="C877" t="s">
        <v>1718</v>
      </c>
      <c r="D877">
        <v>300.00099999999998</v>
      </c>
      <c r="E877">
        <v>1100</v>
      </c>
      <c r="F877">
        <v>0.1</v>
      </c>
      <c r="G877" t="s">
        <v>69</v>
      </c>
      <c r="H877" t="s">
        <v>69</v>
      </c>
      <c r="L877">
        <v>0.09</v>
      </c>
      <c r="M877">
        <v>0</v>
      </c>
      <c r="N877">
        <v>8.4258117024390775E-2</v>
      </c>
      <c r="O877">
        <v>0</v>
      </c>
    </row>
    <row r="878" spans="2:15" x14ac:dyDescent="0.25">
      <c r="B878" t="s">
        <v>1992</v>
      </c>
      <c r="C878" t="s">
        <v>1718</v>
      </c>
      <c r="D878">
        <v>1100.001</v>
      </c>
      <c r="E878">
        <v>1832</v>
      </c>
      <c r="F878">
        <v>0.1</v>
      </c>
      <c r="G878" t="s">
        <v>69</v>
      </c>
      <c r="H878" t="s">
        <v>69</v>
      </c>
      <c r="L878">
        <v>9.1750578689826737E-2</v>
      </c>
      <c r="M878">
        <v>0</v>
      </c>
      <c r="N878">
        <v>8.7890410429543708E-2</v>
      </c>
      <c r="O878">
        <v>0</v>
      </c>
    </row>
    <row r="879" spans="2:15" x14ac:dyDescent="0.25">
      <c r="B879" t="s">
        <v>1993</v>
      </c>
      <c r="C879" t="s">
        <v>1718</v>
      </c>
      <c r="D879">
        <v>-454</v>
      </c>
      <c r="E879">
        <v>300</v>
      </c>
      <c r="F879">
        <v>1</v>
      </c>
      <c r="G879" t="s">
        <v>69</v>
      </c>
      <c r="H879" t="s">
        <v>69</v>
      </c>
      <c r="L879">
        <v>0.60176790378893519</v>
      </c>
      <c r="M879">
        <v>0</v>
      </c>
      <c r="N879">
        <v>0.58065532808244258</v>
      </c>
      <c r="O879">
        <v>0</v>
      </c>
    </row>
    <row r="880" spans="2:15" x14ac:dyDescent="0.25">
      <c r="B880" t="s">
        <v>1994</v>
      </c>
      <c r="C880" t="s">
        <v>1718</v>
      </c>
      <c r="D880">
        <v>300.00099999999998</v>
      </c>
      <c r="E880">
        <v>1100</v>
      </c>
      <c r="F880">
        <v>1</v>
      </c>
      <c r="G880" t="s">
        <v>69</v>
      </c>
      <c r="H880" t="s">
        <v>69</v>
      </c>
      <c r="L880">
        <v>0.582986456156808</v>
      </c>
      <c r="M880">
        <v>0</v>
      </c>
      <c r="N880">
        <v>0.58060264405572259</v>
      </c>
      <c r="O880">
        <v>0</v>
      </c>
    </row>
    <row r="881" spans="2:15" x14ac:dyDescent="0.25">
      <c r="B881" t="s">
        <v>1995</v>
      </c>
      <c r="C881" t="s">
        <v>1718</v>
      </c>
      <c r="D881">
        <v>1100.001</v>
      </c>
      <c r="E881">
        <v>1832</v>
      </c>
      <c r="F881">
        <v>1</v>
      </c>
      <c r="G881" t="s">
        <v>69</v>
      </c>
      <c r="H881" t="s">
        <v>69</v>
      </c>
      <c r="L881">
        <v>0.58352249487337804</v>
      </c>
      <c r="M881">
        <v>0</v>
      </c>
      <c r="N881">
        <v>0.58114088158162969</v>
      </c>
      <c r="O881">
        <v>0</v>
      </c>
    </row>
    <row r="882" spans="2:15" x14ac:dyDescent="0.25">
      <c r="B882" t="s">
        <v>1728</v>
      </c>
      <c r="C882" t="s">
        <v>1729</v>
      </c>
      <c r="D882">
        <v>-346</v>
      </c>
      <c r="E882">
        <v>499.99900000000002</v>
      </c>
      <c r="F882">
        <v>0.1</v>
      </c>
      <c r="G882" t="s">
        <v>69</v>
      </c>
      <c r="H882" t="s">
        <v>69</v>
      </c>
      <c r="L882">
        <v>0.14000000000000001</v>
      </c>
      <c r="M882">
        <v>0</v>
      </c>
      <c r="N882">
        <v>9.1813958930162337E-2</v>
      </c>
      <c r="O882">
        <v>0</v>
      </c>
    </row>
    <row r="883" spans="2:15" x14ac:dyDescent="0.25">
      <c r="B883" t="s">
        <v>1996</v>
      </c>
      <c r="C883" t="s">
        <v>1729</v>
      </c>
      <c r="D883">
        <v>500</v>
      </c>
      <c r="E883">
        <v>1350</v>
      </c>
      <c r="F883">
        <v>0.1</v>
      </c>
      <c r="G883" t="s">
        <v>69</v>
      </c>
      <c r="H883" t="s">
        <v>69</v>
      </c>
      <c r="L883">
        <v>0.11</v>
      </c>
      <c r="M883">
        <v>0</v>
      </c>
      <c r="N883">
        <v>8.5418892990760692E-2</v>
      </c>
      <c r="O883">
        <v>0</v>
      </c>
    </row>
    <row r="884" spans="2:15" x14ac:dyDescent="0.25">
      <c r="B884" t="s">
        <v>1997</v>
      </c>
      <c r="C884" t="s">
        <v>1729</v>
      </c>
      <c r="D884">
        <v>1350.001</v>
      </c>
      <c r="E884">
        <v>2192</v>
      </c>
      <c r="F884">
        <v>0.1</v>
      </c>
      <c r="G884" t="s">
        <v>69</v>
      </c>
      <c r="H884" t="s">
        <v>69</v>
      </c>
      <c r="L884">
        <v>0.11</v>
      </c>
      <c r="M884">
        <v>0</v>
      </c>
      <c r="N884">
        <v>9.0691638953310394E-2</v>
      </c>
      <c r="O884">
        <v>0</v>
      </c>
    </row>
    <row r="885" spans="2:15" x14ac:dyDescent="0.25">
      <c r="B885" t="s">
        <v>1734</v>
      </c>
      <c r="C885" t="s">
        <v>1729</v>
      </c>
      <c r="D885">
        <v>-346</v>
      </c>
      <c r="E885">
        <v>499.99900000000002</v>
      </c>
      <c r="F885">
        <v>1</v>
      </c>
      <c r="G885" t="s">
        <v>69</v>
      </c>
      <c r="H885" t="s">
        <v>69</v>
      </c>
      <c r="L885">
        <v>0.61871661323975624</v>
      </c>
      <c r="M885">
        <v>0</v>
      </c>
      <c r="N885">
        <v>0.58174719857892709</v>
      </c>
      <c r="O885">
        <v>0</v>
      </c>
    </row>
    <row r="886" spans="2:15" x14ac:dyDescent="0.25">
      <c r="B886" t="s">
        <v>1998</v>
      </c>
      <c r="C886" t="s">
        <v>1729</v>
      </c>
      <c r="D886">
        <v>500</v>
      </c>
      <c r="E886">
        <v>1350</v>
      </c>
      <c r="F886">
        <v>1</v>
      </c>
      <c r="G886" t="s">
        <v>69</v>
      </c>
      <c r="H886" t="s">
        <v>69</v>
      </c>
      <c r="L886">
        <v>0.59112989022910389</v>
      </c>
      <c r="M886">
        <v>0</v>
      </c>
      <c r="N886">
        <v>0.58077223356473162</v>
      </c>
      <c r="O886">
        <v>0</v>
      </c>
    </row>
    <row r="887" spans="2:15" x14ac:dyDescent="0.25">
      <c r="B887" t="s">
        <v>1999</v>
      </c>
      <c r="C887" t="s">
        <v>1729</v>
      </c>
      <c r="D887">
        <v>1350.001</v>
      </c>
      <c r="E887">
        <v>2192</v>
      </c>
      <c r="F887">
        <v>1</v>
      </c>
      <c r="G887" t="s">
        <v>69</v>
      </c>
      <c r="H887" t="s">
        <v>69</v>
      </c>
      <c r="L887">
        <v>0.58927052459275064</v>
      </c>
      <c r="M887">
        <v>0</v>
      </c>
      <c r="N887">
        <v>0.581571124950369</v>
      </c>
      <c r="O887">
        <v>0</v>
      </c>
    </row>
    <row r="888" spans="2:15" x14ac:dyDescent="0.25">
      <c r="B888" t="s">
        <v>2000</v>
      </c>
      <c r="C888" t="s">
        <v>1740</v>
      </c>
      <c r="D888">
        <v>-454</v>
      </c>
      <c r="E888">
        <v>-400.00099999999998</v>
      </c>
      <c r="F888">
        <v>0.1</v>
      </c>
      <c r="G888" t="s">
        <v>69</v>
      </c>
      <c r="H888" t="s">
        <v>69</v>
      </c>
      <c r="L888">
        <v>0.77443041011024483</v>
      </c>
      <c r="M888">
        <v>0</v>
      </c>
      <c r="N888">
        <v>0.7632690941624205</v>
      </c>
      <c r="O888">
        <v>0</v>
      </c>
    </row>
    <row r="889" spans="2:15" x14ac:dyDescent="0.25">
      <c r="B889" t="s">
        <v>2001</v>
      </c>
      <c r="C889" t="s">
        <v>1740</v>
      </c>
      <c r="D889">
        <v>-400</v>
      </c>
      <c r="E889">
        <v>499.99900000000002</v>
      </c>
      <c r="F889">
        <v>0.1</v>
      </c>
      <c r="G889" t="s">
        <v>69</v>
      </c>
      <c r="H889" t="s">
        <v>69</v>
      </c>
      <c r="L889">
        <v>0.19</v>
      </c>
      <c r="M889">
        <v>0</v>
      </c>
      <c r="N889">
        <v>0.13587948238525907</v>
      </c>
      <c r="O889">
        <v>0</v>
      </c>
    </row>
    <row r="890" spans="2:15" x14ac:dyDescent="0.25">
      <c r="B890" t="s">
        <v>2002</v>
      </c>
      <c r="C890" t="s">
        <v>1740</v>
      </c>
      <c r="D890">
        <v>500</v>
      </c>
      <c r="E890">
        <v>1500</v>
      </c>
      <c r="F890">
        <v>0.1</v>
      </c>
      <c r="G890" t="s">
        <v>69</v>
      </c>
      <c r="H890" t="s">
        <v>69</v>
      </c>
      <c r="L890">
        <v>0.12</v>
      </c>
      <c r="M890">
        <v>0</v>
      </c>
      <c r="N890">
        <v>8.8716091735152602E-2</v>
      </c>
      <c r="O890">
        <v>0</v>
      </c>
    </row>
    <row r="891" spans="2:15" x14ac:dyDescent="0.25">
      <c r="B891" t="s">
        <v>2003</v>
      </c>
      <c r="C891" t="s">
        <v>1740</v>
      </c>
      <c r="D891">
        <v>1500.001</v>
      </c>
      <c r="E891">
        <v>2500</v>
      </c>
      <c r="F891">
        <v>0.1</v>
      </c>
      <c r="G891" t="s">
        <v>69</v>
      </c>
      <c r="H891" t="s">
        <v>69</v>
      </c>
      <c r="L891">
        <v>0.13134693283586979</v>
      </c>
      <c r="M891">
        <v>0</v>
      </c>
      <c r="N891">
        <v>9.8982266025852847E-2</v>
      </c>
      <c r="O891">
        <v>0</v>
      </c>
    </row>
    <row r="892" spans="2:15" x14ac:dyDescent="0.25">
      <c r="B892" t="s">
        <v>2004</v>
      </c>
      <c r="C892" t="s">
        <v>1740</v>
      </c>
      <c r="D892">
        <v>-454</v>
      </c>
      <c r="E892">
        <v>-400.00099999999998</v>
      </c>
      <c r="F892">
        <v>1</v>
      </c>
      <c r="G892" t="s">
        <v>69</v>
      </c>
      <c r="H892" t="s">
        <v>69</v>
      </c>
      <c r="L892">
        <v>0.99057090109871593</v>
      </c>
      <c r="M892">
        <v>0</v>
      </c>
      <c r="N892">
        <v>0.95529037999109057</v>
      </c>
      <c r="O892">
        <v>0</v>
      </c>
    </row>
    <row r="893" spans="2:15" x14ac:dyDescent="0.25">
      <c r="B893" t="s">
        <v>2005</v>
      </c>
      <c r="C893" t="s">
        <v>1740</v>
      </c>
      <c r="D893">
        <v>-400</v>
      </c>
      <c r="E893">
        <v>499.99900000000002</v>
      </c>
      <c r="F893">
        <v>1</v>
      </c>
      <c r="G893" t="s">
        <v>69</v>
      </c>
      <c r="H893" t="s">
        <v>69</v>
      </c>
      <c r="L893">
        <v>0.6382836450286532</v>
      </c>
      <c r="M893">
        <v>0</v>
      </c>
      <c r="N893">
        <v>0.59030774493757576</v>
      </c>
      <c r="O893">
        <v>0</v>
      </c>
    </row>
    <row r="894" spans="2:15" x14ac:dyDescent="0.25">
      <c r="B894" t="s">
        <v>2006</v>
      </c>
      <c r="C894" t="s">
        <v>1740</v>
      </c>
      <c r="D894">
        <v>500</v>
      </c>
      <c r="E894">
        <v>1500</v>
      </c>
      <c r="F894">
        <v>1</v>
      </c>
      <c r="G894" t="s">
        <v>69</v>
      </c>
      <c r="H894" t="s">
        <v>69</v>
      </c>
      <c r="L894">
        <v>0.59947253707783643</v>
      </c>
      <c r="M894">
        <v>0</v>
      </c>
      <c r="N894">
        <v>0.58126632874506001</v>
      </c>
      <c r="O894">
        <v>0</v>
      </c>
    </row>
    <row r="895" spans="2:15" x14ac:dyDescent="0.25">
      <c r="B895" t="s">
        <v>2007</v>
      </c>
      <c r="C895" t="s">
        <v>1740</v>
      </c>
      <c r="D895">
        <v>1500.001</v>
      </c>
      <c r="E895">
        <v>2500</v>
      </c>
      <c r="F895">
        <v>1</v>
      </c>
      <c r="G895" t="s">
        <v>69</v>
      </c>
      <c r="H895" t="s">
        <v>69</v>
      </c>
      <c r="L895">
        <v>0.60796019614669183</v>
      </c>
      <c r="M895">
        <v>0</v>
      </c>
      <c r="N895">
        <v>0.58292151185868313</v>
      </c>
      <c r="O895">
        <v>0</v>
      </c>
    </row>
    <row r="896" spans="2:15" x14ac:dyDescent="0.25">
      <c r="B896" t="s">
        <v>2008</v>
      </c>
      <c r="C896" t="s">
        <v>1751</v>
      </c>
      <c r="D896">
        <v>-454</v>
      </c>
      <c r="E896">
        <v>-400.00099999999998</v>
      </c>
      <c r="F896">
        <v>0.1</v>
      </c>
      <c r="G896" t="s">
        <v>69</v>
      </c>
      <c r="H896" t="s">
        <v>69</v>
      </c>
      <c r="L896">
        <v>1.5</v>
      </c>
      <c r="M896">
        <v>0</v>
      </c>
      <c r="N896">
        <v>1.42881343812019</v>
      </c>
      <c r="O896">
        <v>0</v>
      </c>
    </row>
    <row r="897" spans="2:15" x14ac:dyDescent="0.25">
      <c r="B897" t="s">
        <v>2009</v>
      </c>
      <c r="C897" t="s">
        <v>1751</v>
      </c>
      <c r="D897">
        <v>-400</v>
      </c>
      <c r="E897">
        <v>-150.001</v>
      </c>
      <c r="F897">
        <v>0.1</v>
      </c>
      <c r="G897" t="s">
        <v>69</v>
      </c>
      <c r="H897" t="s">
        <v>69</v>
      </c>
      <c r="L897">
        <v>0.24</v>
      </c>
      <c r="M897">
        <v>0</v>
      </c>
      <c r="N897">
        <v>0.19872960022468469</v>
      </c>
      <c r="O897">
        <v>0</v>
      </c>
    </row>
    <row r="898" spans="2:15" x14ac:dyDescent="0.25">
      <c r="B898" t="s">
        <v>2010</v>
      </c>
      <c r="C898" t="s">
        <v>1751</v>
      </c>
      <c r="D898">
        <v>-150</v>
      </c>
      <c r="E898">
        <v>700</v>
      </c>
      <c r="F898">
        <v>0.1</v>
      </c>
      <c r="G898" t="s">
        <v>69</v>
      </c>
      <c r="H898" t="s">
        <v>69</v>
      </c>
      <c r="L898">
        <v>0.14000000000000001</v>
      </c>
      <c r="M898">
        <v>0</v>
      </c>
      <c r="N898">
        <v>8.8082792133984261E-2</v>
      </c>
      <c r="O898">
        <v>0</v>
      </c>
    </row>
    <row r="899" spans="2:15" x14ac:dyDescent="0.25">
      <c r="B899" t="s">
        <v>2011</v>
      </c>
      <c r="C899" t="s">
        <v>1751</v>
      </c>
      <c r="D899">
        <v>700.00099999999998</v>
      </c>
      <c r="E899">
        <v>1500</v>
      </c>
      <c r="F899">
        <v>0.1</v>
      </c>
      <c r="G899" t="s">
        <v>69</v>
      </c>
      <c r="H899" t="s">
        <v>69</v>
      </c>
      <c r="L899">
        <v>0.12</v>
      </c>
      <c r="M899">
        <v>0</v>
      </c>
      <c r="N899">
        <v>8.7954481686415426E-2</v>
      </c>
      <c r="O899">
        <v>0</v>
      </c>
    </row>
    <row r="900" spans="2:15" x14ac:dyDescent="0.25">
      <c r="B900" t="s">
        <v>2012</v>
      </c>
      <c r="C900" t="s">
        <v>1751</v>
      </c>
      <c r="D900">
        <v>1500.001</v>
      </c>
      <c r="E900">
        <v>2372</v>
      </c>
      <c r="F900">
        <v>0.1</v>
      </c>
      <c r="G900" t="s">
        <v>69</v>
      </c>
      <c r="H900" t="s">
        <v>69</v>
      </c>
      <c r="L900">
        <v>0.13</v>
      </c>
      <c r="M900">
        <v>0</v>
      </c>
      <c r="N900">
        <v>9.4805567092420343E-2</v>
      </c>
      <c r="O900">
        <v>0</v>
      </c>
    </row>
    <row r="901" spans="2:15" x14ac:dyDescent="0.25">
      <c r="B901" t="s">
        <v>2013</v>
      </c>
      <c r="C901" t="s">
        <v>1751</v>
      </c>
      <c r="D901">
        <v>-454</v>
      </c>
      <c r="E901">
        <v>-400.00099999999998</v>
      </c>
      <c r="F901">
        <v>1</v>
      </c>
      <c r="G901" t="s">
        <v>69</v>
      </c>
      <c r="H901" t="s">
        <v>69</v>
      </c>
      <c r="L901">
        <v>1.5603240962688751</v>
      </c>
      <c r="M901">
        <v>0</v>
      </c>
      <c r="N901">
        <v>1.5399700779407495</v>
      </c>
      <c r="O901">
        <v>0</v>
      </c>
    </row>
    <row r="902" spans="2:15" x14ac:dyDescent="0.25">
      <c r="B902" t="s">
        <v>2014</v>
      </c>
      <c r="C902" t="s">
        <v>1751</v>
      </c>
      <c r="D902">
        <v>-400</v>
      </c>
      <c r="E902">
        <v>-150.001</v>
      </c>
      <c r="F902">
        <v>1</v>
      </c>
      <c r="G902" t="s">
        <v>69</v>
      </c>
      <c r="H902" t="s">
        <v>69</v>
      </c>
      <c r="L902">
        <v>0.65772098829967984</v>
      </c>
      <c r="M902">
        <v>0</v>
      </c>
      <c r="N902">
        <v>0.60785973217960665</v>
      </c>
      <c r="O902">
        <v>0</v>
      </c>
    </row>
    <row r="903" spans="2:15" x14ac:dyDescent="0.25">
      <c r="B903" t="s">
        <v>2015</v>
      </c>
      <c r="C903" t="s">
        <v>1751</v>
      </c>
      <c r="D903">
        <v>-150</v>
      </c>
      <c r="E903">
        <v>700</v>
      </c>
      <c r="F903">
        <v>1</v>
      </c>
      <c r="G903" t="s">
        <v>69</v>
      </c>
      <c r="H903" t="s">
        <v>69</v>
      </c>
      <c r="L903">
        <v>0.61817394211869137</v>
      </c>
      <c r="M903">
        <v>0</v>
      </c>
      <c r="N903">
        <v>0.58117000806142671</v>
      </c>
      <c r="O903">
        <v>0</v>
      </c>
    </row>
    <row r="904" spans="2:15" x14ac:dyDescent="0.25">
      <c r="B904" t="s">
        <v>2016</v>
      </c>
      <c r="C904" t="s">
        <v>1751</v>
      </c>
      <c r="D904">
        <v>700.00099999999998</v>
      </c>
      <c r="E904">
        <v>1500</v>
      </c>
      <c r="F904">
        <v>1</v>
      </c>
      <c r="G904" t="s">
        <v>69</v>
      </c>
      <c r="H904" t="s">
        <v>69</v>
      </c>
      <c r="L904">
        <v>0.60109325562664329</v>
      </c>
      <c r="M904">
        <v>0</v>
      </c>
      <c r="N904">
        <v>0.58115057502227951</v>
      </c>
      <c r="O904">
        <v>0</v>
      </c>
    </row>
    <row r="905" spans="2:15" x14ac:dyDescent="0.25">
      <c r="B905" t="s">
        <v>2017</v>
      </c>
      <c r="C905" t="s">
        <v>1751</v>
      </c>
      <c r="D905">
        <v>1500.001</v>
      </c>
      <c r="E905">
        <v>2372</v>
      </c>
      <c r="F905">
        <v>1</v>
      </c>
      <c r="G905" t="s">
        <v>69</v>
      </c>
      <c r="H905" t="s">
        <v>69</v>
      </c>
      <c r="L905">
        <v>0.6038588742381451</v>
      </c>
      <c r="M905">
        <v>0</v>
      </c>
      <c r="N905">
        <v>0.58222684200551555</v>
      </c>
      <c r="O905">
        <v>0</v>
      </c>
    </row>
    <row r="906" spans="2:15" x14ac:dyDescent="0.25">
      <c r="B906" t="s">
        <v>2018</v>
      </c>
      <c r="C906" t="s">
        <v>1762</v>
      </c>
      <c r="D906">
        <v>-58</v>
      </c>
      <c r="E906">
        <v>31.998999999999999</v>
      </c>
      <c r="F906">
        <v>0.1</v>
      </c>
      <c r="G906" t="s">
        <v>69</v>
      </c>
      <c r="H906" t="s">
        <v>69</v>
      </c>
      <c r="L906">
        <v>0.26</v>
      </c>
      <c r="M906">
        <v>0</v>
      </c>
      <c r="N906">
        <v>0.22214629846405304</v>
      </c>
      <c r="O906">
        <v>0</v>
      </c>
    </row>
    <row r="907" spans="2:15" x14ac:dyDescent="0.25">
      <c r="B907" t="s">
        <v>1761</v>
      </c>
      <c r="C907" t="s">
        <v>1762</v>
      </c>
      <c r="D907">
        <v>32</v>
      </c>
      <c r="E907">
        <v>1100</v>
      </c>
      <c r="F907">
        <v>0.1</v>
      </c>
      <c r="G907" t="s">
        <v>69</v>
      </c>
      <c r="H907" t="s">
        <v>69</v>
      </c>
      <c r="L907">
        <v>0.19</v>
      </c>
      <c r="M907">
        <v>0</v>
      </c>
      <c r="N907">
        <v>0.13897985690145762</v>
      </c>
      <c r="O907">
        <v>0</v>
      </c>
    </row>
    <row r="908" spans="2:15" x14ac:dyDescent="0.25">
      <c r="B908" t="s">
        <v>2019</v>
      </c>
      <c r="C908" t="s">
        <v>1762</v>
      </c>
      <c r="D908">
        <v>1100.001</v>
      </c>
      <c r="E908">
        <v>2200</v>
      </c>
      <c r="F908">
        <v>0.1</v>
      </c>
      <c r="G908" t="s">
        <v>69</v>
      </c>
      <c r="H908" t="s">
        <v>69</v>
      </c>
      <c r="L908">
        <v>0.16</v>
      </c>
      <c r="M908">
        <v>0</v>
      </c>
      <c r="N908">
        <v>0.10571338059129012</v>
      </c>
      <c r="O908">
        <v>0</v>
      </c>
    </row>
    <row r="909" spans="2:15" x14ac:dyDescent="0.25">
      <c r="B909" t="s">
        <v>2020</v>
      </c>
      <c r="C909" t="s">
        <v>1762</v>
      </c>
      <c r="D909">
        <v>2200.0010000000002</v>
      </c>
      <c r="E909">
        <v>3214</v>
      </c>
      <c r="F909">
        <v>0.1</v>
      </c>
      <c r="G909" t="s">
        <v>69</v>
      </c>
      <c r="H909" t="s">
        <v>69</v>
      </c>
      <c r="L909">
        <v>0.17</v>
      </c>
      <c r="M909">
        <v>0</v>
      </c>
      <c r="N909">
        <v>0.1224198958033927</v>
      </c>
      <c r="O909">
        <v>0</v>
      </c>
    </row>
    <row r="910" spans="2:15" x14ac:dyDescent="0.25">
      <c r="B910" t="s">
        <v>2021</v>
      </c>
      <c r="C910" t="s">
        <v>1762</v>
      </c>
      <c r="D910">
        <v>-58</v>
      </c>
      <c r="E910">
        <v>31.998999999999999</v>
      </c>
      <c r="F910">
        <v>1</v>
      </c>
      <c r="G910" t="s">
        <v>69</v>
      </c>
      <c r="H910" t="s">
        <v>69</v>
      </c>
      <c r="L910">
        <v>0.6646495150989582</v>
      </c>
      <c r="M910">
        <v>0</v>
      </c>
      <c r="N910">
        <v>0.61591312530362607</v>
      </c>
      <c r="O910">
        <v>0</v>
      </c>
    </row>
    <row r="911" spans="2:15" x14ac:dyDescent="0.25">
      <c r="B911" t="s">
        <v>1766</v>
      </c>
      <c r="C911" t="s">
        <v>1762</v>
      </c>
      <c r="D911">
        <v>32</v>
      </c>
      <c r="E911">
        <v>1100</v>
      </c>
      <c r="F911">
        <v>1</v>
      </c>
      <c r="G911" t="s">
        <v>69</v>
      </c>
      <c r="H911" t="s">
        <v>69</v>
      </c>
      <c r="L911">
        <v>0.64165832077855089</v>
      </c>
      <c r="M911">
        <v>0</v>
      </c>
      <c r="N911">
        <v>0.59102910302653433</v>
      </c>
      <c r="O911">
        <v>0</v>
      </c>
    </row>
    <row r="912" spans="2:15" x14ac:dyDescent="0.25">
      <c r="B912" t="s">
        <v>2022</v>
      </c>
      <c r="C912" t="s">
        <v>1762</v>
      </c>
      <c r="D912">
        <v>1100.001</v>
      </c>
      <c r="E912">
        <v>2200</v>
      </c>
      <c r="F912">
        <v>1</v>
      </c>
      <c r="G912" t="s">
        <v>69</v>
      </c>
      <c r="H912" t="s">
        <v>69</v>
      </c>
      <c r="L912">
        <v>0.62759628473551121</v>
      </c>
      <c r="M912">
        <v>0</v>
      </c>
      <c r="N912">
        <v>0.58410214760437162</v>
      </c>
      <c r="O912">
        <v>0</v>
      </c>
    </row>
    <row r="913" spans="2:15" x14ac:dyDescent="0.25">
      <c r="B913" t="s">
        <v>2023</v>
      </c>
      <c r="C913" t="s">
        <v>1762</v>
      </c>
      <c r="D913">
        <v>2200.0010000000002</v>
      </c>
      <c r="E913">
        <v>3214</v>
      </c>
      <c r="F913">
        <v>1</v>
      </c>
      <c r="G913" t="s">
        <v>69</v>
      </c>
      <c r="H913" t="s">
        <v>69</v>
      </c>
      <c r="L913">
        <v>0.63062541073627176</v>
      </c>
      <c r="M913">
        <v>0</v>
      </c>
      <c r="N913">
        <v>0.58735562556981913</v>
      </c>
      <c r="O913">
        <v>0</v>
      </c>
    </row>
    <row r="914" spans="2:15" x14ac:dyDescent="0.25">
      <c r="B914" t="s">
        <v>2024</v>
      </c>
      <c r="C914" t="s">
        <v>1771</v>
      </c>
      <c r="D914">
        <v>-58</v>
      </c>
      <c r="E914">
        <v>31.998999999999999</v>
      </c>
      <c r="F914">
        <v>0.1</v>
      </c>
      <c r="G914" t="s">
        <v>69</v>
      </c>
      <c r="H914" t="s">
        <v>69</v>
      </c>
      <c r="L914">
        <v>0.22</v>
      </c>
      <c r="M914">
        <v>0</v>
      </c>
      <c r="N914">
        <v>0.17935751635414557</v>
      </c>
      <c r="O914">
        <v>0</v>
      </c>
    </row>
    <row r="915" spans="2:15" x14ac:dyDescent="0.25">
      <c r="B915" t="s">
        <v>1770</v>
      </c>
      <c r="C915" t="s">
        <v>1771</v>
      </c>
      <c r="D915">
        <v>32</v>
      </c>
      <c r="E915">
        <v>1100</v>
      </c>
      <c r="F915">
        <v>0.1</v>
      </c>
      <c r="G915" t="s">
        <v>69</v>
      </c>
      <c r="H915" t="s">
        <v>69</v>
      </c>
      <c r="L915">
        <v>0.18</v>
      </c>
      <c r="M915">
        <v>0</v>
      </c>
      <c r="N915">
        <v>0.12667225052669565</v>
      </c>
      <c r="O915">
        <v>0</v>
      </c>
    </row>
    <row r="916" spans="2:15" x14ac:dyDescent="0.25">
      <c r="B916" t="s">
        <v>2025</v>
      </c>
      <c r="C916" t="s">
        <v>1771</v>
      </c>
      <c r="D916">
        <v>1100.001</v>
      </c>
      <c r="E916">
        <v>2200</v>
      </c>
      <c r="F916">
        <v>0.1</v>
      </c>
      <c r="G916" t="s">
        <v>69</v>
      </c>
      <c r="H916" t="s">
        <v>69</v>
      </c>
      <c r="L916">
        <v>0.17</v>
      </c>
      <c r="M916">
        <v>0</v>
      </c>
      <c r="N916">
        <v>0.10571338059129012</v>
      </c>
      <c r="O916">
        <v>0</v>
      </c>
    </row>
    <row r="917" spans="2:15" x14ac:dyDescent="0.25">
      <c r="B917" t="s">
        <v>2026</v>
      </c>
      <c r="C917" t="s">
        <v>1771</v>
      </c>
      <c r="D917">
        <v>2200.0010000000002</v>
      </c>
      <c r="E917">
        <v>3214</v>
      </c>
      <c r="F917">
        <v>0.1</v>
      </c>
      <c r="G917" t="s">
        <v>69</v>
      </c>
      <c r="H917" t="s">
        <v>69</v>
      </c>
      <c r="L917">
        <v>0.17</v>
      </c>
      <c r="M917">
        <v>0</v>
      </c>
      <c r="N917">
        <v>0.1224198958033927</v>
      </c>
      <c r="O917">
        <v>0</v>
      </c>
    </row>
    <row r="918" spans="2:15" x14ac:dyDescent="0.25">
      <c r="B918" t="s">
        <v>2027</v>
      </c>
      <c r="C918" t="s">
        <v>1771</v>
      </c>
      <c r="D918">
        <v>-58</v>
      </c>
      <c r="E918">
        <v>31.998999999999999</v>
      </c>
      <c r="F918">
        <v>1</v>
      </c>
      <c r="G918" t="s">
        <v>69</v>
      </c>
      <c r="H918" t="s">
        <v>69</v>
      </c>
      <c r="L918">
        <v>0.65159735931994667</v>
      </c>
      <c r="M918">
        <v>0</v>
      </c>
      <c r="N918">
        <v>0.60180488422139589</v>
      </c>
      <c r="O918">
        <v>0</v>
      </c>
    </row>
    <row r="919" spans="2:15" x14ac:dyDescent="0.25">
      <c r="B919" t="s">
        <v>1775</v>
      </c>
      <c r="C919" t="s">
        <v>1771</v>
      </c>
      <c r="D919">
        <v>32</v>
      </c>
      <c r="E919">
        <v>1100</v>
      </c>
      <c r="F919">
        <v>1</v>
      </c>
      <c r="G919" t="s">
        <v>69</v>
      </c>
      <c r="H919" t="s">
        <v>69</v>
      </c>
      <c r="L919">
        <v>0.63801956879441335</v>
      </c>
      <c r="M919">
        <v>0</v>
      </c>
      <c r="N919">
        <v>0.5882566268674736</v>
      </c>
      <c r="O919">
        <v>0</v>
      </c>
    </row>
    <row r="920" spans="2:15" x14ac:dyDescent="0.25">
      <c r="B920" t="s">
        <v>2028</v>
      </c>
      <c r="C920" t="s">
        <v>1771</v>
      </c>
      <c r="D920">
        <v>1100.001</v>
      </c>
      <c r="E920">
        <v>2200</v>
      </c>
      <c r="F920">
        <v>1</v>
      </c>
      <c r="G920" t="s">
        <v>69</v>
      </c>
      <c r="H920" t="s">
        <v>69</v>
      </c>
      <c r="L920">
        <v>0.62833487402096033</v>
      </c>
      <c r="M920">
        <v>0</v>
      </c>
      <c r="N920">
        <v>0.58489566260415915</v>
      </c>
      <c r="O920">
        <v>0</v>
      </c>
    </row>
    <row r="921" spans="2:15" x14ac:dyDescent="0.25">
      <c r="B921" t="s">
        <v>2029</v>
      </c>
      <c r="C921" t="s">
        <v>1771</v>
      </c>
      <c r="D921">
        <v>2200.0010000000002</v>
      </c>
      <c r="E921">
        <v>3214</v>
      </c>
      <c r="F921">
        <v>1</v>
      </c>
      <c r="G921" t="s">
        <v>69</v>
      </c>
      <c r="H921" t="s">
        <v>69</v>
      </c>
      <c r="L921">
        <v>0.63062541073627176</v>
      </c>
      <c r="M921">
        <v>0</v>
      </c>
      <c r="N921">
        <v>0.58877774141105166</v>
      </c>
      <c r="O921">
        <v>0</v>
      </c>
    </row>
    <row r="922" spans="2:15" x14ac:dyDescent="0.25">
      <c r="B922" t="s">
        <v>2030</v>
      </c>
      <c r="C922" t="s">
        <v>1780</v>
      </c>
      <c r="D922">
        <v>-454</v>
      </c>
      <c r="E922">
        <v>-400.00099999999998</v>
      </c>
      <c r="F922">
        <v>0.1</v>
      </c>
      <c r="G922" t="s">
        <v>69</v>
      </c>
      <c r="H922" t="s">
        <v>69</v>
      </c>
      <c r="L922">
        <v>0.41398294918349571</v>
      </c>
      <c r="M922">
        <v>0</v>
      </c>
      <c r="N922">
        <v>0.39270743845089662</v>
      </c>
      <c r="O922">
        <v>0</v>
      </c>
    </row>
    <row r="923" spans="2:15" x14ac:dyDescent="0.25">
      <c r="B923" t="s">
        <v>2031</v>
      </c>
      <c r="C923" t="s">
        <v>1780</v>
      </c>
      <c r="D923">
        <v>-400</v>
      </c>
      <c r="E923">
        <v>199.999</v>
      </c>
      <c r="F923">
        <v>0.1</v>
      </c>
      <c r="G923" t="s">
        <v>69</v>
      </c>
      <c r="H923" t="s">
        <v>69</v>
      </c>
      <c r="L923">
        <v>0.18</v>
      </c>
      <c r="M923">
        <v>0</v>
      </c>
      <c r="N923">
        <v>0.12411999283195371</v>
      </c>
      <c r="O923">
        <v>0</v>
      </c>
    </row>
    <row r="924" spans="2:15" x14ac:dyDescent="0.25">
      <c r="B924" t="s">
        <v>2032</v>
      </c>
      <c r="C924" t="s">
        <v>1780</v>
      </c>
      <c r="D924">
        <v>200</v>
      </c>
      <c r="E924">
        <v>752</v>
      </c>
      <c r="F924">
        <v>0.1</v>
      </c>
      <c r="G924" t="s">
        <v>69</v>
      </c>
      <c r="H924" t="s">
        <v>69</v>
      </c>
      <c r="L924">
        <v>0.11</v>
      </c>
      <c r="M924">
        <v>0</v>
      </c>
      <c r="N924">
        <v>8.3094007917652188E-2</v>
      </c>
      <c r="O924">
        <v>0</v>
      </c>
    </row>
    <row r="925" spans="2:15" x14ac:dyDescent="0.25">
      <c r="B925" t="s">
        <v>2033</v>
      </c>
      <c r="C925" t="s">
        <v>1780</v>
      </c>
      <c r="D925">
        <v>-454</v>
      </c>
      <c r="E925">
        <v>-400.00099999999998</v>
      </c>
      <c r="F925">
        <v>1</v>
      </c>
      <c r="G925" t="s">
        <v>69</v>
      </c>
      <c r="H925" t="s">
        <v>69</v>
      </c>
      <c r="L925">
        <v>0.7435523735519004</v>
      </c>
      <c r="M925">
        <v>0</v>
      </c>
      <c r="N925">
        <v>0.69585855762120574</v>
      </c>
      <c r="O925">
        <v>0</v>
      </c>
    </row>
    <row r="926" spans="2:15" x14ac:dyDescent="0.25">
      <c r="B926" t="s">
        <v>2034</v>
      </c>
      <c r="C926" t="s">
        <v>1780</v>
      </c>
      <c r="D926">
        <v>-400</v>
      </c>
      <c r="E926">
        <v>199.999</v>
      </c>
      <c r="F926">
        <v>1</v>
      </c>
      <c r="G926" t="s">
        <v>69</v>
      </c>
      <c r="H926" t="s">
        <v>69</v>
      </c>
      <c r="L926">
        <v>0.63424618017379397</v>
      </c>
      <c r="M926">
        <v>0</v>
      </c>
      <c r="N926">
        <v>0.58771232131086404</v>
      </c>
      <c r="O926">
        <v>0</v>
      </c>
    </row>
    <row r="927" spans="2:15" x14ac:dyDescent="0.25">
      <c r="B927" t="s">
        <v>2035</v>
      </c>
      <c r="C927" t="s">
        <v>1780</v>
      </c>
      <c r="D927">
        <v>200</v>
      </c>
      <c r="E927">
        <v>752</v>
      </c>
      <c r="F927">
        <v>1</v>
      </c>
      <c r="G927" t="s">
        <v>69</v>
      </c>
      <c r="H927" t="s">
        <v>69</v>
      </c>
      <c r="L927">
        <v>0.59634521390870487</v>
      </c>
      <c r="M927">
        <v>0</v>
      </c>
      <c r="N927">
        <v>0.58043484918793331</v>
      </c>
      <c r="O927">
        <v>0</v>
      </c>
    </row>
    <row r="928" spans="2:15" x14ac:dyDescent="0.25">
      <c r="B928" t="s">
        <v>2036</v>
      </c>
      <c r="C928" t="s">
        <v>1789</v>
      </c>
      <c r="D928">
        <v>-320</v>
      </c>
      <c r="E928">
        <v>32</v>
      </c>
      <c r="F928">
        <v>0.01</v>
      </c>
      <c r="G928" t="s">
        <v>69</v>
      </c>
      <c r="H928" t="s">
        <v>69</v>
      </c>
      <c r="L928">
        <v>1.2999999999999999E-2</v>
      </c>
      <c r="M928">
        <v>0</v>
      </c>
      <c r="N928">
        <v>1.0679013171358559E-2</v>
      </c>
      <c r="O928">
        <v>0</v>
      </c>
    </row>
    <row r="929" spans="2:15" x14ac:dyDescent="0.25">
      <c r="B929" t="s">
        <v>2037</v>
      </c>
      <c r="C929" t="s">
        <v>1789</v>
      </c>
      <c r="D929">
        <v>32.000999999999998</v>
      </c>
      <c r="E929">
        <v>400</v>
      </c>
      <c r="F929">
        <v>0.01</v>
      </c>
      <c r="G929" t="s">
        <v>69</v>
      </c>
      <c r="H929" t="s">
        <v>69</v>
      </c>
      <c r="L929">
        <v>1.6E-2</v>
      </c>
      <c r="M929">
        <v>0</v>
      </c>
      <c r="N929">
        <v>1.4506479885439702E-2</v>
      </c>
      <c r="O929">
        <v>0</v>
      </c>
    </row>
    <row r="930" spans="2:15" x14ac:dyDescent="0.25">
      <c r="B930" t="s">
        <v>2038</v>
      </c>
      <c r="C930" t="s">
        <v>1789</v>
      </c>
      <c r="D930">
        <v>400.00099999999998</v>
      </c>
      <c r="E930">
        <v>800</v>
      </c>
      <c r="F930">
        <v>0.01</v>
      </c>
      <c r="G930" t="s">
        <v>69</v>
      </c>
      <c r="H930" t="s">
        <v>69</v>
      </c>
      <c r="L930">
        <v>2.1000000000000001E-2</v>
      </c>
      <c r="M930">
        <v>0</v>
      </c>
      <c r="N930">
        <v>1.8861623966845133E-2</v>
      </c>
      <c r="O930">
        <v>0</v>
      </c>
    </row>
    <row r="931" spans="2:15" x14ac:dyDescent="0.25">
      <c r="B931" t="s">
        <v>2039</v>
      </c>
      <c r="C931" t="s">
        <v>1789</v>
      </c>
      <c r="D931">
        <v>800.00099999999998</v>
      </c>
      <c r="E931">
        <v>1200</v>
      </c>
      <c r="F931">
        <v>0.01</v>
      </c>
      <c r="G931" t="s">
        <v>69</v>
      </c>
      <c r="H931" t="s">
        <v>69</v>
      </c>
      <c r="L931">
        <v>2.7260507467955011E-2</v>
      </c>
      <c r="M931">
        <v>0</v>
      </c>
      <c r="N931">
        <v>2.6097132922516801E-2</v>
      </c>
      <c r="O931">
        <v>0</v>
      </c>
    </row>
    <row r="932" spans="2:15" x14ac:dyDescent="0.25">
      <c r="B932" t="s">
        <v>2040</v>
      </c>
      <c r="C932" t="s">
        <v>1789</v>
      </c>
      <c r="D932">
        <v>1200.001</v>
      </c>
      <c r="E932">
        <v>1562</v>
      </c>
      <c r="F932">
        <v>0.01</v>
      </c>
      <c r="G932" t="s">
        <v>69</v>
      </c>
      <c r="H932" t="s">
        <v>69</v>
      </c>
      <c r="L932">
        <v>3.4473084940177014E-2</v>
      </c>
      <c r="M932">
        <v>0</v>
      </c>
      <c r="N932">
        <v>3.2866752601413189E-2</v>
      </c>
      <c r="O932">
        <v>0</v>
      </c>
    </row>
    <row r="933" spans="2:15" x14ac:dyDescent="0.25">
      <c r="B933" t="s">
        <v>2041</v>
      </c>
      <c r="C933" t="s">
        <v>1789</v>
      </c>
      <c r="D933">
        <v>-320</v>
      </c>
      <c r="E933">
        <v>32</v>
      </c>
      <c r="F933">
        <v>0.1</v>
      </c>
      <c r="G933" t="s">
        <v>69</v>
      </c>
      <c r="H933" t="s">
        <v>69</v>
      </c>
      <c r="L933">
        <v>5.9935600797430655E-2</v>
      </c>
      <c r="M933">
        <v>0</v>
      </c>
      <c r="N933">
        <v>5.8429798239545978E-2</v>
      </c>
      <c r="O933">
        <v>0</v>
      </c>
    </row>
    <row r="934" spans="2:15" x14ac:dyDescent="0.25">
      <c r="B934" t="s">
        <v>2042</v>
      </c>
      <c r="C934" t="s">
        <v>1789</v>
      </c>
      <c r="D934">
        <v>32.000999999999998</v>
      </c>
      <c r="E934">
        <v>400</v>
      </c>
      <c r="F934">
        <v>0.1</v>
      </c>
      <c r="G934" t="s">
        <v>69</v>
      </c>
      <c r="H934" t="s">
        <v>69</v>
      </c>
      <c r="L934">
        <v>6.0734445574991358E-2</v>
      </c>
      <c r="M934">
        <v>0</v>
      </c>
      <c r="N934">
        <v>5.9248949008962742E-2</v>
      </c>
      <c r="O934">
        <v>0</v>
      </c>
    </row>
    <row r="935" spans="2:15" x14ac:dyDescent="0.25">
      <c r="B935" t="s">
        <v>2043</v>
      </c>
      <c r="C935" t="s">
        <v>1789</v>
      </c>
      <c r="D935">
        <v>400.00099999999998</v>
      </c>
      <c r="E935">
        <v>800</v>
      </c>
      <c r="F935">
        <v>0.1</v>
      </c>
      <c r="G935" t="s">
        <v>69</v>
      </c>
      <c r="H935" t="s">
        <v>69</v>
      </c>
      <c r="L935">
        <v>6.2482481874573052E-2</v>
      </c>
      <c r="M935">
        <v>0</v>
      </c>
      <c r="N935">
        <v>6.046288827592234E-2</v>
      </c>
      <c r="O935">
        <v>0</v>
      </c>
    </row>
    <row r="936" spans="2:15" x14ac:dyDescent="0.25">
      <c r="B936" t="s">
        <v>2044</v>
      </c>
      <c r="C936" t="s">
        <v>1789</v>
      </c>
      <c r="D936">
        <v>800.00099999999998</v>
      </c>
      <c r="E936">
        <v>1200</v>
      </c>
      <c r="F936">
        <v>0.1</v>
      </c>
      <c r="G936" t="s">
        <v>69</v>
      </c>
      <c r="H936" t="s">
        <v>69</v>
      </c>
      <c r="L936">
        <v>6.503353003885913E-2</v>
      </c>
      <c r="M936">
        <v>0</v>
      </c>
      <c r="N936">
        <v>6.3095644435852388E-2</v>
      </c>
      <c r="O936">
        <v>0</v>
      </c>
    </row>
    <row r="937" spans="2:15" x14ac:dyDescent="0.25">
      <c r="B937" t="s">
        <v>2045</v>
      </c>
      <c r="C937" t="s">
        <v>1789</v>
      </c>
      <c r="D937">
        <v>1200.001</v>
      </c>
      <c r="E937">
        <v>1562</v>
      </c>
      <c r="F937">
        <v>0.1</v>
      </c>
      <c r="G937" t="s">
        <v>69</v>
      </c>
      <c r="H937" t="s">
        <v>69</v>
      </c>
      <c r="L937">
        <v>6.9375096839450506E-2</v>
      </c>
      <c r="M937">
        <v>0</v>
      </c>
      <c r="N937">
        <v>6.6183256391344938E-2</v>
      </c>
      <c r="O937">
        <v>0</v>
      </c>
    </row>
    <row r="938" spans="2:15" x14ac:dyDescent="0.25">
      <c r="B938" t="s">
        <v>2046</v>
      </c>
      <c r="C938" t="s">
        <v>1789</v>
      </c>
      <c r="D938">
        <v>-320</v>
      </c>
      <c r="E938">
        <v>32</v>
      </c>
      <c r="F938">
        <v>1</v>
      </c>
      <c r="G938" t="s">
        <v>69</v>
      </c>
      <c r="H938" t="s">
        <v>69</v>
      </c>
      <c r="L938">
        <v>0.57803717960426548</v>
      </c>
      <c r="M938">
        <v>0</v>
      </c>
      <c r="N938">
        <v>0.57742016012805975</v>
      </c>
      <c r="O938">
        <v>0</v>
      </c>
    </row>
    <row r="939" spans="2:15" x14ac:dyDescent="0.25">
      <c r="B939" t="s">
        <v>2047</v>
      </c>
      <c r="C939" t="s">
        <v>1789</v>
      </c>
      <c r="D939">
        <v>32.000999999999998</v>
      </c>
      <c r="E939">
        <v>400</v>
      </c>
      <c r="F939">
        <v>1</v>
      </c>
      <c r="G939" t="s">
        <v>69</v>
      </c>
      <c r="H939" t="s">
        <v>69</v>
      </c>
      <c r="L939">
        <v>0.5781205563212628</v>
      </c>
      <c r="M939">
        <v>0</v>
      </c>
      <c r="N939">
        <v>0.57750362592685667</v>
      </c>
      <c r="O939">
        <v>0</v>
      </c>
    </row>
    <row r="940" spans="2:15" x14ac:dyDescent="0.25">
      <c r="B940" t="s">
        <v>2048</v>
      </c>
      <c r="C940" t="s">
        <v>1789</v>
      </c>
      <c r="D940">
        <v>400.00099999999998</v>
      </c>
      <c r="E940">
        <v>800</v>
      </c>
      <c r="F940">
        <v>1</v>
      </c>
      <c r="G940" t="s">
        <v>69</v>
      </c>
      <c r="H940" t="s">
        <v>69</v>
      </c>
      <c r="L940">
        <v>0.57848851292728842</v>
      </c>
      <c r="M940">
        <v>0</v>
      </c>
      <c r="N940">
        <v>0.5776294321263995</v>
      </c>
      <c r="O940">
        <v>0</v>
      </c>
    </row>
    <row r="941" spans="2:15" x14ac:dyDescent="0.25">
      <c r="B941" t="s">
        <v>2049</v>
      </c>
      <c r="C941" t="s">
        <v>1789</v>
      </c>
      <c r="D941">
        <v>800.00099999999998</v>
      </c>
      <c r="E941">
        <v>1200</v>
      </c>
      <c r="F941">
        <v>1</v>
      </c>
      <c r="G941" t="s">
        <v>69</v>
      </c>
      <c r="H941" t="s">
        <v>69</v>
      </c>
      <c r="L941">
        <v>0.57876960794165266</v>
      </c>
      <c r="M941">
        <v>0</v>
      </c>
      <c r="N941">
        <v>0.57791094499652418</v>
      </c>
      <c r="O941">
        <v>0</v>
      </c>
    </row>
    <row r="942" spans="2:15" x14ac:dyDescent="0.25">
      <c r="B942" t="s">
        <v>2050</v>
      </c>
      <c r="C942" t="s">
        <v>1789</v>
      </c>
      <c r="D942">
        <v>1200.001</v>
      </c>
      <c r="E942">
        <v>1562</v>
      </c>
      <c r="F942">
        <v>1</v>
      </c>
      <c r="G942" t="s">
        <v>69</v>
      </c>
      <c r="H942" t="s">
        <v>69</v>
      </c>
      <c r="L942">
        <v>0.57975076193675257</v>
      </c>
      <c r="M942">
        <v>0</v>
      </c>
      <c r="N942">
        <v>0.57825619186184474</v>
      </c>
      <c r="O942">
        <v>0</v>
      </c>
    </row>
    <row r="943" spans="2:15" x14ac:dyDescent="0.25">
      <c r="B943" t="s">
        <v>2051</v>
      </c>
      <c r="C943" t="s">
        <v>1802</v>
      </c>
      <c r="D943">
        <v>-320</v>
      </c>
      <c r="E943">
        <v>32</v>
      </c>
      <c r="F943">
        <v>0.01</v>
      </c>
      <c r="G943" t="s">
        <v>69</v>
      </c>
      <c r="H943" t="s">
        <v>69</v>
      </c>
      <c r="L943">
        <v>9.0497973723531883E-3</v>
      </c>
      <c r="M943">
        <v>0</v>
      </c>
      <c r="N943">
        <v>8.0620868997464522E-3</v>
      </c>
      <c r="O943">
        <v>0</v>
      </c>
    </row>
    <row r="944" spans="2:15" x14ac:dyDescent="0.25">
      <c r="B944" t="s">
        <v>2052</v>
      </c>
      <c r="C944" t="s">
        <v>1802</v>
      </c>
      <c r="D944">
        <v>32.000999999999998</v>
      </c>
      <c r="E944">
        <v>400</v>
      </c>
      <c r="F944">
        <v>0.01</v>
      </c>
      <c r="G944" t="s">
        <v>69</v>
      </c>
      <c r="H944" t="s">
        <v>69</v>
      </c>
      <c r="L944">
        <v>1.6E-2</v>
      </c>
      <c r="M944">
        <v>0</v>
      </c>
      <c r="N944">
        <v>1.4466336601457424E-2</v>
      </c>
      <c r="O944">
        <v>0</v>
      </c>
    </row>
    <row r="945" spans="2:15" x14ac:dyDescent="0.25">
      <c r="B945" t="s">
        <v>2053</v>
      </c>
      <c r="C945" t="s">
        <v>1802</v>
      </c>
      <c r="D945">
        <v>400.00099999999998</v>
      </c>
      <c r="E945">
        <v>800</v>
      </c>
      <c r="F945">
        <v>0.01</v>
      </c>
      <c r="G945" t="s">
        <v>69</v>
      </c>
      <c r="H945" t="s">
        <v>69</v>
      </c>
      <c r="L945">
        <v>0.02</v>
      </c>
      <c r="M945">
        <v>0</v>
      </c>
      <c r="N945">
        <v>1.8758799073146096E-2</v>
      </c>
      <c r="O945">
        <v>0</v>
      </c>
    </row>
    <row r="946" spans="2:15" x14ac:dyDescent="0.25">
      <c r="B946" t="s">
        <v>2054</v>
      </c>
      <c r="C946" t="s">
        <v>1802</v>
      </c>
      <c r="D946">
        <v>800.00099999999998</v>
      </c>
      <c r="E946">
        <v>1200</v>
      </c>
      <c r="F946">
        <v>0.01</v>
      </c>
      <c r="G946" t="s">
        <v>69</v>
      </c>
      <c r="H946" t="s">
        <v>69</v>
      </c>
      <c r="L946">
        <v>2.708015058858106E-2</v>
      </c>
      <c r="M946">
        <v>0</v>
      </c>
      <c r="N946">
        <v>2.5908678763404868E-2</v>
      </c>
      <c r="O946">
        <v>0</v>
      </c>
    </row>
    <row r="947" spans="2:15" x14ac:dyDescent="0.25">
      <c r="B947" t="s">
        <v>2055</v>
      </c>
      <c r="C947" t="s">
        <v>1802</v>
      </c>
      <c r="D947">
        <v>1200.001</v>
      </c>
      <c r="E947">
        <v>1562</v>
      </c>
      <c r="F947">
        <v>0.01</v>
      </c>
      <c r="G947" t="s">
        <v>69</v>
      </c>
      <c r="H947" t="s">
        <v>69</v>
      </c>
      <c r="L947">
        <v>3.3168701389694487E-2</v>
      </c>
      <c r="M947">
        <v>0</v>
      </c>
      <c r="N947">
        <v>3.2593935887533211E-2</v>
      </c>
      <c r="O947">
        <v>0</v>
      </c>
    </row>
    <row r="948" spans="2:15" x14ac:dyDescent="0.25">
      <c r="B948" t="s">
        <v>2056</v>
      </c>
      <c r="C948" t="s">
        <v>1802</v>
      </c>
      <c r="D948">
        <v>-320</v>
      </c>
      <c r="E948">
        <v>32</v>
      </c>
      <c r="F948">
        <v>0.1</v>
      </c>
      <c r="G948" t="s">
        <v>69</v>
      </c>
      <c r="H948" t="s">
        <v>69</v>
      </c>
      <c r="L948">
        <v>5.8588425430159949E-2</v>
      </c>
      <c r="M948">
        <v>0</v>
      </c>
      <c r="N948">
        <v>5.8008596304160505E-2</v>
      </c>
      <c r="O948">
        <v>0</v>
      </c>
    </row>
    <row r="949" spans="2:15" x14ac:dyDescent="0.25">
      <c r="B949" t="s">
        <v>2057</v>
      </c>
      <c r="C949" t="s">
        <v>1802</v>
      </c>
      <c r="D949">
        <v>32.000999999999998</v>
      </c>
      <c r="E949">
        <v>400</v>
      </c>
      <c r="F949">
        <v>0.1</v>
      </c>
      <c r="G949" t="s">
        <v>69</v>
      </c>
      <c r="H949" t="s">
        <v>69</v>
      </c>
      <c r="L949">
        <v>5.9981478406334103E-2</v>
      </c>
      <c r="M949">
        <v>0</v>
      </c>
      <c r="N949">
        <v>5.9239133135678711E-2</v>
      </c>
      <c r="O949">
        <v>0</v>
      </c>
    </row>
    <row r="950" spans="2:15" x14ac:dyDescent="0.25">
      <c r="B950" t="s">
        <v>2058</v>
      </c>
      <c r="C950" t="s">
        <v>1802</v>
      </c>
      <c r="D950">
        <v>400.00099999999998</v>
      </c>
      <c r="E950">
        <v>800</v>
      </c>
      <c r="F950">
        <v>0.1</v>
      </c>
      <c r="G950" t="s">
        <v>69</v>
      </c>
      <c r="H950" t="s">
        <v>69</v>
      </c>
      <c r="L950">
        <v>6.1158772059366304E-2</v>
      </c>
      <c r="M950">
        <v>0</v>
      </c>
      <c r="N950">
        <v>6.0430890632744011E-2</v>
      </c>
      <c r="O950">
        <v>0</v>
      </c>
    </row>
    <row r="951" spans="2:15" x14ac:dyDescent="0.25">
      <c r="B951" t="s">
        <v>2059</v>
      </c>
      <c r="C951" t="s">
        <v>1802</v>
      </c>
      <c r="D951">
        <v>800.00099999999998</v>
      </c>
      <c r="E951">
        <v>1200</v>
      </c>
      <c r="F951">
        <v>0.1</v>
      </c>
      <c r="G951" t="s">
        <v>69</v>
      </c>
      <c r="H951" t="s">
        <v>69</v>
      </c>
      <c r="L951">
        <v>6.4958135116434723E-2</v>
      </c>
      <c r="M951">
        <v>0</v>
      </c>
      <c r="N951">
        <v>6.3017931061447166E-2</v>
      </c>
      <c r="O951">
        <v>0</v>
      </c>
    </row>
    <row r="952" spans="2:15" x14ac:dyDescent="0.25">
      <c r="B952" t="s">
        <v>2060</v>
      </c>
      <c r="C952" t="s">
        <v>1802</v>
      </c>
      <c r="D952">
        <v>1200.001</v>
      </c>
      <c r="E952">
        <v>1562</v>
      </c>
      <c r="F952">
        <v>0.1</v>
      </c>
      <c r="G952" t="s">
        <v>69</v>
      </c>
      <c r="H952" t="s">
        <v>69</v>
      </c>
      <c r="L952">
        <v>6.7183011525184008E-2</v>
      </c>
      <c r="M952">
        <v>0</v>
      </c>
      <c r="N952">
        <v>6.6048199495827492E-2</v>
      </c>
      <c r="O952">
        <v>0</v>
      </c>
    </row>
    <row r="953" spans="2:15" x14ac:dyDescent="0.25">
      <c r="B953" t="s">
        <v>2061</v>
      </c>
      <c r="C953" t="s">
        <v>1802</v>
      </c>
      <c r="D953">
        <v>-320</v>
      </c>
      <c r="E953">
        <v>32</v>
      </c>
      <c r="F953">
        <v>1</v>
      </c>
      <c r="G953" t="s">
        <v>69</v>
      </c>
      <c r="H953" t="s">
        <v>69</v>
      </c>
      <c r="L953">
        <v>0.577611826958213</v>
      </c>
      <c r="M953">
        <v>0</v>
      </c>
      <c r="N953">
        <v>0.57737769029048835</v>
      </c>
      <c r="O953">
        <v>0</v>
      </c>
    </row>
    <row r="954" spans="2:15" x14ac:dyDescent="0.25">
      <c r="B954" t="s">
        <v>2062</v>
      </c>
      <c r="C954" t="s">
        <v>1802</v>
      </c>
      <c r="D954">
        <v>32.000999999999998</v>
      </c>
      <c r="E954">
        <v>400</v>
      </c>
      <c r="F954">
        <v>1</v>
      </c>
      <c r="G954" t="s">
        <v>69</v>
      </c>
      <c r="H954" t="s">
        <v>69</v>
      </c>
      <c r="L954">
        <v>0.57780903966902264</v>
      </c>
      <c r="M954">
        <v>0</v>
      </c>
      <c r="N954">
        <v>0.57750261895048294</v>
      </c>
      <c r="O954">
        <v>0</v>
      </c>
    </row>
    <row r="955" spans="2:15" x14ac:dyDescent="0.25">
      <c r="B955" t="s">
        <v>2063</v>
      </c>
      <c r="C955" t="s">
        <v>1802</v>
      </c>
      <c r="D955">
        <v>400.00099999999998</v>
      </c>
      <c r="E955">
        <v>800</v>
      </c>
      <c r="F955">
        <v>1</v>
      </c>
      <c r="G955" t="s">
        <v>69</v>
      </c>
      <c r="H955" t="s">
        <v>69</v>
      </c>
      <c r="L955">
        <v>0.57793243893316648</v>
      </c>
      <c r="M955">
        <v>0</v>
      </c>
      <c r="N955">
        <v>0.57762608367582113</v>
      </c>
      <c r="O955">
        <v>0</v>
      </c>
    </row>
    <row r="956" spans="2:15" x14ac:dyDescent="0.25">
      <c r="B956" t="s">
        <v>2064</v>
      </c>
      <c r="C956" t="s">
        <v>1802</v>
      </c>
      <c r="D956">
        <v>800.00099999999998</v>
      </c>
      <c r="E956">
        <v>1200</v>
      </c>
      <c r="F956">
        <v>1</v>
      </c>
      <c r="G956" t="s">
        <v>69</v>
      </c>
      <c r="H956" t="s">
        <v>69</v>
      </c>
      <c r="L956">
        <v>0.57876114102920229</v>
      </c>
      <c r="M956">
        <v>0</v>
      </c>
      <c r="N956">
        <v>0.57790246550370883</v>
      </c>
      <c r="O956">
        <v>0</v>
      </c>
    </row>
    <row r="957" spans="2:15" x14ac:dyDescent="0.25">
      <c r="B957" t="s">
        <v>2065</v>
      </c>
      <c r="C957" t="s">
        <v>1802</v>
      </c>
      <c r="D957">
        <v>1200.001</v>
      </c>
      <c r="E957">
        <v>1562</v>
      </c>
      <c r="F957">
        <v>1</v>
      </c>
      <c r="G957" t="s">
        <v>69</v>
      </c>
      <c r="H957" t="s">
        <v>69</v>
      </c>
      <c r="L957">
        <v>0.57876345269933049</v>
      </c>
      <c r="M957">
        <v>0</v>
      </c>
      <c r="N957">
        <v>0.5782407497372013</v>
      </c>
      <c r="O957">
        <v>0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73"/>
  <sheetViews>
    <sheetView workbookViewId="0">
      <selection activeCell="C4" sqref="C4:O73"/>
    </sheetView>
  </sheetViews>
  <sheetFormatPr defaultRowHeight="15" x14ac:dyDescent="0.25"/>
  <cols>
    <col min="1" max="1" width="20" customWidth="1"/>
    <col min="2" max="2" width="35.28515625" customWidth="1"/>
    <col min="3" max="3" width="13.5703125" customWidth="1"/>
    <col min="4" max="4" width="12.7109375" customWidth="1"/>
    <col min="5" max="5" width="12.5703125" customWidth="1"/>
    <col min="6" max="6" width="14" customWidth="1"/>
    <col min="7" max="7" width="12.28515625" customWidth="1"/>
    <col min="8" max="8" width="14" customWidth="1"/>
    <col min="9" max="9" width="11.42578125" customWidth="1"/>
    <col min="10" max="15" width="9.28515625"/>
  </cols>
  <sheetData>
    <row r="1" spans="1:15" x14ac:dyDescent="0.25">
      <c r="A1" s="148" t="s">
        <v>135</v>
      </c>
      <c r="B1" s="115">
        <v>44250</v>
      </c>
      <c r="C1" s="147" t="s">
        <v>118</v>
      </c>
    </row>
    <row r="2" spans="1:15" x14ac:dyDescent="0.25"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</row>
    <row r="3" spans="1:15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</row>
    <row r="4" spans="1:15" x14ac:dyDescent="0.25">
      <c r="B4" t="s">
        <v>764</v>
      </c>
      <c r="C4" t="s">
        <v>699</v>
      </c>
      <c r="D4">
        <v>0</v>
      </c>
      <c r="E4">
        <v>1E-3</v>
      </c>
      <c r="F4">
        <v>1E-8</v>
      </c>
      <c r="G4" t="s">
        <v>16</v>
      </c>
      <c r="H4" t="s">
        <v>15</v>
      </c>
      <c r="L4">
        <v>0.62</v>
      </c>
      <c r="M4">
        <v>4.5</v>
      </c>
      <c r="N4">
        <v>2.7845000000000002E-2</v>
      </c>
      <c r="O4">
        <v>71.95</v>
      </c>
    </row>
    <row r="5" spans="1:15" x14ac:dyDescent="0.25">
      <c r="B5" t="s">
        <v>698</v>
      </c>
      <c r="C5" t="s">
        <v>699</v>
      </c>
      <c r="D5">
        <v>0</v>
      </c>
      <c r="E5">
        <v>1E-3</v>
      </c>
      <c r="F5">
        <v>1.0000000000000001E-7</v>
      </c>
      <c r="G5" t="s">
        <v>16</v>
      </c>
      <c r="H5" t="s">
        <v>15</v>
      </c>
      <c r="L5">
        <v>0.62</v>
      </c>
      <c r="M5">
        <v>4.5</v>
      </c>
      <c r="N5">
        <v>6.2206999999999998E-2</v>
      </c>
      <c r="O5">
        <v>53.073</v>
      </c>
    </row>
    <row r="6" spans="1:15" x14ac:dyDescent="0.25">
      <c r="B6" t="s">
        <v>700</v>
      </c>
      <c r="C6" t="s">
        <v>699</v>
      </c>
      <c r="D6">
        <v>0</v>
      </c>
      <c r="E6">
        <v>1E-3</v>
      </c>
      <c r="F6">
        <v>9.9999999999999995E-7</v>
      </c>
      <c r="G6" t="s">
        <v>16</v>
      </c>
      <c r="H6" t="s">
        <v>15</v>
      </c>
      <c r="L6">
        <v>0.62</v>
      </c>
      <c r="M6">
        <v>4.5</v>
      </c>
      <c r="N6">
        <v>0.58019999999999994</v>
      </c>
      <c r="O6">
        <v>8.2952000000000012</v>
      </c>
    </row>
    <row r="7" spans="1:15" x14ac:dyDescent="0.25">
      <c r="B7" t="s">
        <v>701</v>
      </c>
      <c r="C7" t="s">
        <v>699</v>
      </c>
      <c r="D7">
        <v>0</v>
      </c>
      <c r="E7">
        <v>1E-3</v>
      </c>
      <c r="F7">
        <v>1.0000000000000001E-5</v>
      </c>
      <c r="G7" t="s">
        <v>16</v>
      </c>
      <c r="H7" t="s">
        <v>15</v>
      </c>
      <c r="L7">
        <v>5.8</v>
      </c>
      <c r="M7">
        <v>0.89276</v>
      </c>
      <c r="N7">
        <v>5.8</v>
      </c>
      <c r="O7">
        <v>0.83626</v>
      </c>
    </row>
    <row r="8" spans="1:15" x14ac:dyDescent="0.25">
      <c r="B8" t="s">
        <v>702</v>
      </c>
      <c r="C8" t="s">
        <v>699</v>
      </c>
      <c r="D8">
        <v>0</v>
      </c>
      <c r="E8">
        <v>1E-3</v>
      </c>
      <c r="F8">
        <v>1E-4</v>
      </c>
      <c r="G8" t="s">
        <v>16</v>
      </c>
      <c r="H8" t="s">
        <v>15</v>
      </c>
      <c r="L8">
        <v>58</v>
      </c>
      <c r="M8">
        <v>0.10624</v>
      </c>
      <c r="N8">
        <v>58</v>
      </c>
      <c r="O8">
        <v>8.3632999999999999E-2</v>
      </c>
    </row>
    <row r="9" spans="1:15" x14ac:dyDescent="0.25">
      <c r="B9" t="s">
        <v>703</v>
      </c>
      <c r="C9" t="s">
        <v>699</v>
      </c>
      <c r="D9">
        <v>0</v>
      </c>
      <c r="E9">
        <v>1E-3</v>
      </c>
      <c r="F9">
        <v>1E-3</v>
      </c>
      <c r="G9" t="s">
        <v>16</v>
      </c>
      <c r="H9" t="s">
        <v>15</v>
      </c>
      <c r="L9">
        <v>580</v>
      </c>
      <c r="M9">
        <v>1.7405999999999998E-2</v>
      </c>
      <c r="N9">
        <v>580</v>
      </c>
      <c r="O9">
        <v>8.3633000000000006E-3</v>
      </c>
    </row>
    <row r="10" spans="1:15" x14ac:dyDescent="0.25">
      <c r="B10" t="s">
        <v>765</v>
      </c>
      <c r="C10" t="s">
        <v>699</v>
      </c>
      <c r="D10">
        <v>1E-3</v>
      </c>
      <c r="E10">
        <v>0.01</v>
      </c>
      <c r="F10">
        <v>1E-8</v>
      </c>
      <c r="G10" t="s">
        <v>16</v>
      </c>
      <c r="H10" t="s">
        <v>15</v>
      </c>
      <c r="L10">
        <v>0.62</v>
      </c>
      <c r="M10">
        <v>4.5</v>
      </c>
      <c r="N10">
        <v>6.0671999999999997E-2</v>
      </c>
      <c r="O10">
        <v>48.506</v>
      </c>
    </row>
    <row r="11" spans="1:15" x14ac:dyDescent="0.25">
      <c r="B11" t="s">
        <v>766</v>
      </c>
      <c r="C11" t="s">
        <v>699</v>
      </c>
      <c r="D11">
        <v>1E-3</v>
      </c>
      <c r="E11">
        <v>0.01</v>
      </c>
      <c r="F11">
        <v>1.0000000000000001E-7</v>
      </c>
      <c r="G11" t="s">
        <v>16</v>
      </c>
      <c r="H11" t="s">
        <v>15</v>
      </c>
      <c r="L11">
        <v>0.62</v>
      </c>
      <c r="M11">
        <v>4.5</v>
      </c>
      <c r="N11">
        <v>7.6235999999999998E-2</v>
      </c>
      <c r="O11">
        <v>47.253999999999998</v>
      </c>
    </row>
    <row r="12" spans="1:15" x14ac:dyDescent="0.25">
      <c r="B12" t="s">
        <v>767</v>
      </c>
      <c r="C12" t="s">
        <v>699</v>
      </c>
      <c r="D12">
        <v>1E-3</v>
      </c>
      <c r="E12">
        <v>0.01</v>
      </c>
      <c r="F12">
        <v>9.9999999999999995E-7</v>
      </c>
      <c r="G12" t="s">
        <v>16</v>
      </c>
      <c r="H12" t="s">
        <v>15</v>
      </c>
      <c r="L12">
        <v>0.62</v>
      </c>
      <c r="M12">
        <v>19.154999999999998</v>
      </c>
      <c r="N12">
        <v>0.56724999999999992</v>
      </c>
      <c r="O12">
        <v>22.911999999999999</v>
      </c>
    </row>
    <row r="13" spans="1:15" x14ac:dyDescent="0.25">
      <c r="B13" t="s">
        <v>768</v>
      </c>
      <c r="C13" t="s">
        <v>699</v>
      </c>
      <c r="D13">
        <v>1E-3</v>
      </c>
      <c r="E13">
        <v>0.01</v>
      </c>
      <c r="F13">
        <v>1.0000000000000001E-5</v>
      </c>
      <c r="G13" t="s">
        <v>16</v>
      </c>
      <c r="H13" t="s">
        <v>15</v>
      </c>
      <c r="L13">
        <v>5.7982999999999993</v>
      </c>
      <c r="M13">
        <v>2.7569999999999997</v>
      </c>
      <c r="N13">
        <v>5.7982999999999993</v>
      </c>
      <c r="O13">
        <v>2.7323</v>
      </c>
    </row>
    <row r="14" spans="1:15" x14ac:dyDescent="0.25">
      <c r="B14" t="s">
        <v>769</v>
      </c>
      <c r="C14" t="s">
        <v>699</v>
      </c>
      <c r="D14">
        <v>1E-3</v>
      </c>
      <c r="E14">
        <v>0.01</v>
      </c>
      <c r="F14">
        <v>1E-4</v>
      </c>
      <c r="G14" t="s">
        <v>16</v>
      </c>
      <c r="H14" t="s">
        <v>15</v>
      </c>
      <c r="L14">
        <v>58</v>
      </c>
      <c r="M14">
        <v>0.2838</v>
      </c>
      <c r="N14">
        <v>58</v>
      </c>
      <c r="O14">
        <v>0.27384999999999998</v>
      </c>
    </row>
    <row r="15" spans="1:15" x14ac:dyDescent="0.25">
      <c r="B15" t="s">
        <v>770</v>
      </c>
      <c r="C15" t="s">
        <v>699</v>
      </c>
      <c r="D15">
        <v>1E-3</v>
      </c>
      <c r="E15">
        <v>0.01</v>
      </c>
      <c r="F15">
        <v>1E-3</v>
      </c>
      <c r="G15" t="s">
        <v>16</v>
      </c>
      <c r="H15" t="s">
        <v>15</v>
      </c>
      <c r="L15">
        <v>580</v>
      </c>
      <c r="M15">
        <v>3.1363999999999996E-2</v>
      </c>
      <c r="N15">
        <v>580</v>
      </c>
      <c r="O15">
        <v>2.7385999999999997E-2</v>
      </c>
    </row>
    <row r="16" spans="1:15" x14ac:dyDescent="0.25">
      <c r="B16" t="s">
        <v>771</v>
      </c>
      <c r="C16" t="s">
        <v>699</v>
      </c>
      <c r="D16">
        <v>0.01</v>
      </c>
      <c r="E16">
        <v>0.1</v>
      </c>
      <c r="F16">
        <v>1.0000000000000001E-7</v>
      </c>
      <c r="G16" t="s">
        <v>16</v>
      </c>
      <c r="H16" t="s">
        <v>15</v>
      </c>
      <c r="L16">
        <v>0.48</v>
      </c>
      <c r="M16">
        <v>37</v>
      </c>
      <c r="N16">
        <v>0.47363</v>
      </c>
      <c r="O16">
        <v>36.623999999999995</v>
      </c>
    </row>
    <row r="17" spans="2:15" x14ac:dyDescent="0.25">
      <c r="B17" t="s">
        <v>772</v>
      </c>
      <c r="C17" t="s">
        <v>699</v>
      </c>
      <c r="D17">
        <v>0.01</v>
      </c>
      <c r="E17">
        <v>0.1</v>
      </c>
      <c r="F17">
        <v>9.9999999999999995E-7</v>
      </c>
      <c r="G17" t="s">
        <v>16</v>
      </c>
      <c r="H17" t="s">
        <v>15</v>
      </c>
      <c r="L17">
        <v>0.66959999999999997</v>
      </c>
      <c r="M17">
        <v>35.075000000000003</v>
      </c>
      <c r="N17">
        <v>0.66822999999999999</v>
      </c>
      <c r="O17">
        <v>35.079000000000001</v>
      </c>
    </row>
    <row r="18" spans="2:15" x14ac:dyDescent="0.25">
      <c r="B18" t="s">
        <v>773</v>
      </c>
      <c r="C18" t="s">
        <v>699</v>
      </c>
      <c r="D18">
        <v>0.01</v>
      </c>
      <c r="E18">
        <v>0.1</v>
      </c>
      <c r="F18">
        <v>1.0000000000000001E-5</v>
      </c>
      <c r="G18" t="s">
        <v>16</v>
      </c>
      <c r="H18" t="s">
        <v>15</v>
      </c>
      <c r="L18">
        <v>5.7206999999999999</v>
      </c>
      <c r="M18">
        <v>14.050999999999998</v>
      </c>
      <c r="N18">
        <v>5.7199</v>
      </c>
      <c r="O18">
        <v>14.036</v>
      </c>
    </row>
    <row r="19" spans="2:15" x14ac:dyDescent="0.25">
      <c r="B19" t="s">
        <v>774</v>
      </c>
      <c r="C19" t="s">
        <v>699</v>
      </c>
      <c r="D19">
        <v>0.01</v>
      </c>
      <c r="E19">
        <v>0.1</v>
      </c>
      <c r="F19">
        <v>1E-4</v>
      </c>
      <c r="G19" t="s">
        <v>16</v>
      </c>
      <c r="H19" t="s">
        <v>15</v>
      </c>
      <c r="L19">
        <v>57.991</v>
      </c>
      <c r="M19">
        <v>1.5774000000000001</v>
      </c>
      <c r="N19">
        <v>57.989999999999995</v>
      </c>
      <c r="O19">
        <v>1.5689</v>
      </c>
    </row>
    <row r="20" spans="2:15" x14ac:dyDescent="0.25">
      <c r="B20" t="s">
        <v>775</v>
      </c>
      <c r="C20" t="s">
        <v>699</v>
      </c>
      <c r="D20">
        <v>0.01</v>
      </c>
      <c r="E20">
        <v>0.1</v>
      </c>
      <c r="F20">
        <v>1E-3</v>
      </c>
      <c r="G20" t="s">
        <v>16</v>
      </c>
      <c r="H20" t="s">
        <v>15</v>
      </c>
      <c r="L20">
        <v>580</v>
      </c>
      <c r="M20">
        <v>0.16048999999999999</v>
      </c>
      <c r="N20">
        <v>580</v>
      </c>
      <c r="O20">
        <v>0.15709999999999999</v>
      </c>
    </row>
    <row r="21" spans="2:15" x14ac:dyDescent="0.25">
      <c r="B21" t="s">
        <v>776</v>
      </c>
      <c r="C21" t="s">
        <v>699</v>
      </c>
      <c r="D21">
        <v>0.01</v>
      </c>
      <c r="E21">
        <v>0.1</v>
      </c>
      <c r="F21">
        <v>0.01</v>
      </c>
      <c r="G21" t="s">
        <v>16</v>
      </c>
      <c r="H21" t="s">
        <v>15</v>
      </c>
      <c r="L21">
        <v>5800</v>
      </c>
      <c r="M21">
        <v>1.7067000000000002E-2</v>
      </c>
      <c r="N21">
        <v>5800</v>
      </c>
      <c r="O21">
        <v>1.5710000000000002E-2</v>
      </c>
    </row>
    <row r="22" spans="2:15" x14ac:dyDescent="0.25">
      <c r="B22" t="s">
        <v>704</v>
      </c>
      <c r="C22" t="s">
        <v>699</v>
      </c>
      <c r="D22">
        <v>0.1</v>
      </c>
      <c r="E22">
        <v>1</v>
      </c>
      <c r="F22">
        <v>9.9999999999999995E-7</v>
      </c>
      <c r="G22" t="s">
        <v>16</v>
      </c>
      <c r="H22" t="s">
        <v>15</v>
      </c>
      <c r="L22">
        <v>4.6999999999999993</v>
      </c>
      <c r="M22">
        <v>41</v>
      </c>
      <c r="N22">
        <v>4.6517999999999997</v>
      </c>
      <c r="O22">
        <v>40.781999999999996</v>
      </c>
    </row>
    <row r="23" spans="2:15" x14ac:dyDescent="0.25">
      <c r="B23" t="s">
        <v>705</v>
      </c>
      <c r="C23" t="s">
        <v>699</v>
      </c>
      <c r="D23">
        <v>0.1</v>
      </c>
      <c r="E23">
        <v>1</v>
      </c>
      <c r="F23">
        <v>1.0000000000000001E-5</v>
      </c>
      <c r="G23" t="s">
        <v>16</v>
      </c>
      <c r="H23" t="s">
        <v>15</v>
      </c>
      <c r="L23">
        <v>6.5522999999999998</v>
      </c>
      <c r="M23">
        <v>39.255000000000003</v>
      </c>
      <c r="N23">
        <v>6.5388999999999999</v>
      </c>
      <c r="O23">
        <v>39.26</v>
      </c>
    </row>
    <row r="24" spans="2:15" x14ac:dyDescent="0.25">
      <c r="B24" t="s">
        <v>706</v>
      </c>
      <c r="C24" t="s">
        <v>699</v>
      </c>
      <c r="D24">
        <v>0.1</v>
      </c>
      <c r="E24">
        <v>1</v>
      </c>
      <c r="F24">
        <v>1E-4</v>
      </c>
      <c r="G24" t="s">
        <v>16</v>
      </c>
      <c r="H24" t="s">
        <v>15</v>
      </c>
      <c r="L24">
        <v>56.988999999999997</v>
      </c>
      <c r="M24">
        <v>16.704999999999998</v>
      </c>
      <c r="N24">
        <v>56.980999999999995</v>
      </c>
      <c r="O24">
        <v>16.693000000000001</v>
      </c>
    </row>
    <row r="25" spans="2:15" x14ac:dyDescent="0.25">
      <c r="B25" t="s">
        <v>707</v>
      </c>
      <c r="C25" t="s">
        <v>699</v>
      </c>
      <c r="D25">
        <v>0.1</v>
      </c>
      <c r="E25">
        <v>1</v>
      </c>
      <c r="F25">
        <v>1E-3</v>
      </c>
      <c r="G25" t="s">
        <v>16</v>
      </c>
      <c r="H25" t="s">
        <v>15</v>
      </c>
      <c r="L25">
        <v>579.88</v>
      </c>
      <c r="M25">
        <v>1.9084000000000001</v>
      </c>
      <c r="N25">
        <v>579.88</v>
      </c>
      <c r="O25">
        <v>1.9012</v>
      </c>
    </row>
    <row r="26" spans="2:15" x14ac:dyDescent="0.25">
      <c r="B26" t="s">
        <v>708</v>
      </c>
      <c r="C26" t="s">
        <v>699</v>
      </c>
      <c r="D26">
        <v>0.1</v>
      </c>
      <c r="E26">
        <v>1</v>
      </c>
      <c r="F26">
        <v>0.01</v>
      </c>
      <c r="G26" t="s">
        <v>16</v>
      </c>
      <c r="H26" t="s">
        <v>15</v>
      </c>
      <c r="L26">
        <v>5800</v>
      </c>
      <c r="M26">
        <v>0.19328999999999999</v>
      </c>
      <c r="N26">
        <v>5800</v>
      </c>
      <c r="O26">
        <v>0.19042000000000001</v>
      </c>
    </row>
    <row r="27" spans="2:15" x14ac:dyDescent="0.25">
      <c r="B27" t="s">
        <v>777</v>
      </c>
      <c r="C27" t="s">
        <v>699</v>
      </c>
      <c r="D27">
        <v>0.1</v>
      </c>
      <c r="E27">
        <v>1</v>
      </c>
      <c r="F27">
        <v>0.1</v>
      </c>
      <c r="G27" t="s">
        <v>16</v>
      </c>
      <c r="H27" t="s">
        <v>15</v>
      </c>
      <c r="L27">
        <v>58000</v>
      </c>
      <c r="M27">
        <v>2.0188000000000001E-2</v>
      </c>
      <c r="N27">
        <v>58000</v>
      </c>
      <c r="O27">
        <v>1.9042E-2</v>
      </c>
    </row>
    <row r="28" spans="2:15" x14ac:dyDescent="0.25">
      <c r="B28" t="s">
        <v>709</v>
      </c>
      <c r="C28" t="s">
        <v>699</v>
      </c>
      <c r="D28">
        <v>1</v>
      </c>
      <c r="E28">
        <v>10</v>
      </c>
      <c r="F28">
        <v>1.0000000000000001E-5</v>
      </c>
      <c r="G28" t="s">
        <v>16</v>
      </c>
      <c r="H28" t="s">
        <v>15</v>
      </c>
      <c r="L28">
        <v>47</v>
      </c>
      <c r="M28">
        <v>35</v>
      </c>
      <c r="N28">
        <v>46.375999999999998</v>
      </c>
      <c r="O28">
        <v>34.813000000000002</v>
      </c>
    </row>
    <row r="29" spans="2:15" x14ac:dyDescent="0.25">
      <c r="B29" t="s">
        <v>710</v>
      </c>
      <c r="C29" t="s">
        <v>699</v>
      </c>
      <c r="D29">
        <v>1</v>
      </c>
      <c r="E29">
        <v>10</v>
      </c>
      <c r="F29">
        <v>1E-4</v>
      </c>
      <c r="G29" t="s">
        <v>16</v>
      </c>
      <c r="H29" t="s">
        <v>15</v>
      </c>
      <c r="L29">
        <v>66.457999999999998</v>
      </c>
      <c r="M29">
        <v>33.231999999999999</v>
      </c>
      <c r="N29">
        <v>66.382000000000005</v>
      </c>
      <c r="O29">
        <v>33.231999999999999</v>
      </c>
    </row>
    <row r="30" spans="2:15" x14ac:dyDescent="0.25">
      <c r="B30" t="s">
        <v>711</v>
      </c>
      <c r="C30" t="s">
        <v>699</v>
      </c>
      <c r="D30">
        <v>1</v>
      </c>
      <c r="E30">
        <v>10</v>
      </c>
      <c r="F30">
        <v>1E-3</v>
      </c>
      <c r="G30" t="s">
        <v>16</v>
      </c>
      <c r="H30" t="s">
        <v>15</v>
      </c>
      <c r="L30">
        <v>572.80999999999995</v>
      </c>
      <c r="M30">
        <v>12.879</v>
      </c>
      <c r="N30">
        <v>572.76</v>
      </c>
      <c r="O30">
        <v>12.867000000000001</v>
      </c>
    </row>
    <row r="31" spans="2:15" x14ac:dyDescent="0.25">
      <c r="B31" t="s">
        <v>712</v>
      </c>
      <c r="C31" t="s">
        <v>699</v>
      </c>
      <c r="D31">
        <v>1</v>
      </c>
      <c r="E31">
        <v>10</v>
      </c>
      <c r="F31">
        <v>0.01</v>
      </c>
      <c r="G31" t="s">
        <v>16</v>
      </c>
      <c r="H31" t="s">
        <v>15</v>
      </c>
      <c r="L31">
        <v>5799.2000000000007</v>
      </c>
      <c r="M31">
        <v>1.4325000000000001</v>
      </c>
      <c r="N31">
        <v>5799.1</v>
      </c>
      <c r="O31">
        <v>1.4258999999999999</v>
      </c>
    </row>
    <row r="32" spans="2:15" x14ac:dyDescent="0.25">
      <c r="B32" t="s">
        <v>778</v>
      </c>
      <c r="C32" t="s">
        <v>699</v>
      </c>
      <c r="D32">
        <v>1</v>
      </c>
      <c r="E32">
        <v>10</v>
      </c>
      <c r="F32">
        <v>0.1</v>
      </c>
      <c r="G32" t="s">
        <v>16</v>
      </c>
      <c r="H32" t="s">
        <v>15</v>
      </c>
      <c r="L32">
        <v>58000</v>
      </c>
      <c r="M32">
        <v>0.1454</v>
      </c>
      <c r="N32">
        <v>58000</v>
      </c>
      <c r="O32">
        <v>0.14276</v>
      </c>
    </row>
    <row r="33" spans="2:20" x14ac:dyDescent="0.25">
      <c r="B33" t="s">
        <v>779</v>
      </c>
      <c r="C33" t="s">
        <v>699</v>
      </c>
      <c r="D33">
        <v>1</v>
      </c>
      <c r="E33">
        <v>10</v>
      </c>
      <c r="F33">
        <v>1</v>
      </c>
      <c r="G33" t="s">
        <v>16</v>
      </c>
      <c r="H33" t="s">
        <v>15</v>
      </c>
      <c r="L33">
        <v>580000</v>
      </c>
      <c r="M33">
        <v>1.5330999999999999E-2</v>
      </c>
      <c r="N33">
        <v>580000</v>
      </c>
      <c r="O33">
        <v>1.4276E-2</v>
      </c>
    </row>
    <row r="34" spans="2:20" x14ac:dyDescent="0.25">
      <c r="B34" t="s">
        <v>713</v>
      </c>
      <c r="C34" t="s">
        <v>699</v>
      </c>
      <c r="D34">
        <v>10</v>
      </c>
      <c r="E34">
        <v>100</v>
      </c>
      <c r="F34">
        <v>1E-4</v>
      </c>
      <c r="G34" t="s">
        <v>16</v>
      </c>
      <c r="H34" t="s">
        <v>14</v>
      </c>
      <c r="L34">
        <v>0.57999999999999996</v>
      </c>
      <c r="M34">
        <v>4.1000000000000002E-2</v>
      </c>
      <c r="N34">
        <v>0.57894999999999996</v>
      </c>
      <c r="O34">
        <v>4.0740999999999999E-2</v>
      </c>
    </row>
    <row r="35" spans="2:20" x14ac:dyDescent="0.25">
      <c r="B35" t="s">
        <v>714</v>
      </c>
      <c r="C35" t="s">
        <v>699</v>
      </c>
      <c r="D35">
        <v>10</v>
      </c>
      <c r="E35">
        <v>100</v>
      </c>
      <c r="F35">
        <v>1E-3</v>
      </c>
      <c r="G35" t="s">
        <v>16</v>
      </c>
      <c r="H35" t="s">
        <v>14</v>
      </c>
      <c r="L35">
        <v>0.74949999999999994</v>
      </c>
      <c r="M35">
        <v>3.9399000000000003E-2</v>
      </c>
      <c r="N35">
        <v>0.74878999999999996</v>
      </c>
      <c r="O35">
        <v>3.9399000000000003E-2</v>
      </c>
    </row>
    <row r="36" spans="2:20" x14ac:dyDescent="0.25">
      <c r="B36" t="s">
        <v>715</v>
      </c>
      <c r="C36" t="s">
        <v>699</v>
      </c>
      <c r="D36">
        <v>10</v>
      </c>
      <c r="E36">
        <v>100</v>
      </c>
      <c r="F36">
        <v>0.01</v>
      </c>
      <c r="G36" t="s">
        <v>16</v>
      </c>
      <c r="H36" t="s">
        <v>14</v>
      </c>
      <c r="L36">
        <v>5.7108999999999996</v>
      </c>
      <c r="M36">
        <v>1.7264000000000002E-2</v>
      </c>
      <c r="N36">
        <v>5.7104999999999997</v>
      </c>
      <c r="O36">
        <v>1.7250999999999999E-2</v>
      </c>
    </row>
    <row r="37" spans="2:20" x14ac:dyDescent="0.25">
      <c r="B37" t="s">
        <v>716</v>
      </c>
      <c r="C37" t="s">
        <v>699</v>
      </c>
      <c r="D37">
        <v>10</v>
      </c>
      <c r="E37">
        <v>100</v>
      </c>
      <c r="F37">
        <v>0.1</v>
      </c>
      <c r="G37" t="s">
        <v>16</v>
      </c>
      <c r="H37" t="s">
        <v>14</v>
      </c>
      <c r="L37">
        <v>57.988999999999997</v>
      </c>
      <c r="M37">
        <v>1.9846E-3</v>
      </c>
      <c r="N37">
        <v>57.988999999999997</v>
      </c>
      <c r="O37">
        <v>1.9773E-3</v>
      </c>
    </row>
    <row r="38" spans="2:20" x14ac:dyDescent="0.25">
      <c r="B38" t="s">
        <v>780</v>
      </c>
      <c r="C38" t="s">
        <v>699</v>
      </c>
      <c r="D38">
        <v>10</v>
      </c>
      <c r="E38">
        <v>100</v>
      </c>
      <c r="F38">
        <v>1</v>
      </c>
      <c r="G38" t="s">
        <v>16</v>
      </c>
      <c r="H38" t="s">
        <v>14</v>
      </c>
      <c r="L38">
        <v>580</v>
      </c>
      <c r="M38">
        <v>2.0100000000000001E-4</v>
      </c>
      <c r="N38">
        <v>580</v>
      </c>
      <c r="O38">
        <v>1.9806000000000001E-4</v>
      </c>
    </row>
    <row r="39" spans="2:20" x14ac:dyDescent="0.25">
      <c r="B39" t="str">
        <f>CONCATENATE(C39,F39,D39)</f>
        <v>Resistance0.0000000010</v>
      </c>
      <c r="C39" t="s">
        <v>17</v>
      </c>
      <c r="D39">
        <v>0</v>
      </c>
      <c r="E39">
        <v>1</v>
      </c>
      <c r="F39">
        <v>1.0000000000000001E-9</v>
      </c>
      <c r="G39" t="s">
        <v>18</v>
      </c>
      <c r="H39" t="s">
        <v>760</v>
      </c>
      <c r="L39">
        <v>3</v>
      </c>
      <c r="M39">
        <v>120</v>
      </c>
      <c r="N39">
        <v>2.3273220000000001</v>
      </c>
      <c r="O39">
        <v>80.813122000000007</v>
      </c>
    </row>
    <row r="40" spans="2:20" x14ac:dyDescent="0.25">
      <c r="B40" t="str">
        <f t="shared" ref="B40:B73" si="0">CONCATENATE(C40,F40,D40)</f>
        <v>Resistance0.000000010</v>
      </c>
      <c r="C40" t="s">
        <v>17</v>
      </c>
      <c r="D40">
        <v>0</v>
      </c>
      <c r="E40">
        <v>1</v>
      </c>
      <c r="F40">
        <v>1E-8</v>
      </c>
      <c r="G40" t="s">
        <v>18</v>
      </c>
      <c r="H40" t="s">
        <v>760</v>
      </c>
      <c r="L40">
        <v>3</v>
      </c>
      <c r="M40">
        <v>120</v>
      </c>
      <c r="N40">
        <v>3.963721</v>
      </c>
      <c r="O40">
        <v>79.376769999999993</v>
      </c>
    </row>
    <row r="41" spans="2:20" x14ac:dyDescent="0.25">
      <c r="B41" t="str">
        <f t="shared" si="0"/>
        <v>Resistance0.00000010</v>
      </c>
      <c r="C41" t="s">
        <v>17</v>
      </c>
      <c r="D41">
        <v>0</v>
      </c>
      <c r="E41">
        <v>1</v>
      </c>
      <c r="F41">
        <v>9.9999999999999995E-8</v>
      </c>
      <c r="G41" t="s">
        <v>18</v>
      </c>
      <c r="H41" t="s">
        <v>760</v>
      </c>
      <c r="L41">
        <v>63.692799999999998</v>
      </c>
      <c r="M41">
        <v>62.65943</v>
      </c>
      <c r="N41">
        <v>54.207389999999997</v>
      </c>
      <c r="O41">
        <v>47.163209999999999</v>
      </c>
    </row>
    <row r="42" spans="2:20" x14ac:dyDescent="0.25">
      <c r="B42" t="str">
        <f t="shared" si="0"/>
        <v>Resistance0.0000010</v>
      </c>
      <c r="C42" t="s">
        <v>17</v>
      </c>
      <c r="D42">
        <v>0</v>
      </c>
      <c r="E42">
        <v>1</v>
      </c>
      <c r="F42">
        <v>9.9999999999999995E-7</v>
      </c>
      <c r="G42" t="s">
        <v>18</v>
      </c>
      <c r="H42" t="s">
        <v>760</v>
      </c>
      <c r="L42">
        <v>600.322</v>
      </c>
      <c r="M42">
        <v>96.480810000000005</v>
      </c>
      <c r="N42">
        <v>579.44470000000001</v>
      </c>
      <c r="O42">
        <v>6.4835799999999999</v>
      </c>
    </row>
    <row r="43" spans="2:20" x14ac:dyDescent="0.25">
      <c r="B43" t="str">
        <f t="shared" si="0"/>
        <v>Resistance0.000010</v>
      </c>
      <c r="C43" t="s">
        <v>17</v>
      </c>
      <c r="D43">
        <v>0</v>
      </c>
      <c r="E43">
        <v>1</v>
      </c>
      <c r="F43">
        <v>1.0000000000000001E-5</v>
      </c>
      <c r="G43" t="s">
        <v>18</v>
      </c>
      <c r="H43" t="s">
        <v>103</v>
      </c>
      <c r="L43">
        <v>5.8513329999999995</v>
      </c>
      <c r="M43">
        <v>0.24804960000000001</v>
      </c>
      <c r="N43">
        <v>5.799944</v>
      </c>
      <c r="O43">
        <v>6.5169000000000002E-4</v>
      </c>
      <c r="Q43">
        <f>L43/1000</f>
        <v>5.8513329999999994E-3</v>
      </c>
      <c r="R43">
        <f t="shared" ref="R43:T43" si="1">M43/1000</f>
        <v>2.4804960000000001E-4</v>
      </c>
      <c r="S43">
        <f t="shared" si="1"/>
        <v>5.7999439999999996E-3</v>
      </c>
      <c r="T43">
        <f t="shared" si="1"/>
        <v>6.5168999999999998E-7</v>
      </c>
    </row>
    <row r="44" spans="2:20" x14ac:dyDescent="0.25">
      <c r="B44" t="str">
        <f t="shared" si="0"/>
        <v>Resistance0.000000011</v>
      </c>
      <c r="C44" t="s">
        <v>17</v>
      </c>
      <c r="D44">
        <v>1</v>
      </c>
      <c r="E44">
        <v>10</v>
      </c>
      <c r="F44">
        <v>1E-8</v>
      </c>
      <c r="G44" t="s">
        <v>18</v>
      </c>
      <c r="H44" t="s">
        <v>760</v>
      </c>
      <c r="L44">
        <v>24.035060000000001</v>
      </c>
      <c r="M44">
        <v>69.213539999999995</v>
      </c>
      <c r="N44">
        <v>23.295500000000001</v>
      </c>
      <c r="O44">
        <v>69.264219999999995</v>
      </c>
    </row>
    <row r="45" spans="2:20" x14ac:dyDescent="0.25">
      <c r="B45" t="str">
        <f t="shared" si="0"/>
        <v>Resistance0.00000011</v>
      </c>
      <c r="C45" t="s">
        <v>17</v>
      </c>
      <c r="D45">
        <v>1</v>
      </c>
      <c r="E45">
        <v>10</v>
      </c>
      <c r="F45">
        <v>9.9999999999999995E-8</v>
      </c>
      <c r="G45" t="s">
        <v>18</v>
      </c>
      <c r="H45" t="s">
        <v>760</v>
      </c>
      <c r="L45">
        <v>66.558580000000006</v>
      </c>
      <c r="M45">
        <v>66.055710000000005</v>
      </c>
      <c r="N45">
        <v>41.389360000000003</v>
      </c>
      <c r="O45">
        <v>67.687049999999999</v>
      </c>
    </row>
    <row r="46" spans="2:20" x14ac:dyDescent="0.25">
      <c r="B46" t="str">
        <f t="shared" si="0"/>
        <v>Resistance0.0000011</v>
      </c>
      <c r="C46" t="s">
        <v>17</v>
      </c>
      <c r="D46">
        <v>1</v>
      </c>
      <c r="E46">
        <v>10</v>
      </c>
      <c r="F46">
        <v>9.9999999999999995E-7</v>
      </c>
      <c r="G46" t="s">
        <v>18</v>
      </c>
      <c r="H46" t="s">
        <v>760</v>
      </c>
      <c r="L46">
        <v>643.21469999999999</v>
      </c>
      <c r="M46">
        <v>54.750869999999999</v>
      </c>
      <c r="N46">
        <v>550.19219999999996</v>
      </c>
      <c r="O46">
        <v>37.11835</v>
      </c>
    </row>
    <row r="47" spans="2:20" x14ac:dyDescent="0.25">
      <c r="B47" t="str">
        <f t="shared" si="0"/>
        <v>Resistance0.000011</v>
      </c>
      <c r="C47" t="s">
        <v>17</v>
      </c>
      <c r="D47">
        <v>1</v>
      </c>
      <c r="E47">
        <v>10</v>
      </c>
      <c r="F47">
        <v>1.0000000000000001E-5</v>
      </c>
      <c r="G47" t="s">
        <v>18</v>
      </c>
      <c r="H47" t="s">
        <v>103</v>
      </c>
      <c r="L47">
        <v>6.0044399999999998</v>
      </c>
      <c r="M47">
        <v>9.5075640000000003E-2</v>
      </c>
      <c r="N47">
        <v>5.7959269999999998</v>
      </c>
      <c r="O47">
        <v>4.8090289999999994E-3</v>
      </c>
      <c r="Q47">
        <f>L47/1000</f>
        <v>6.0044399999999998E-3</v>
      </c>
      <c r="R47">
        <f t="shared" ref="R47:T47" si="2">M47/1000</f>
        <v>9.5075639999999998E-5</v>
      </c>
      <c r="S47">
        <f t="shared" si="2"/>
        <v>5.7959270000000002E-3</v>
      </c>
      <c r="T47">
        <f t="shared" si="2"/>
        <v>4.8090289999999994E-6</v>
      </c>
    </row>
    <row r="48" spans="2:20" x14ac:dyDescent="0.25">
      <c r="B48" t="str">
        <f t="shared" si="0"/>
        <v>Resistance0.00011</v>
      </c>
      <c r="C48" t="s">
        <v>17</v>
      </c>
      <c r="D48">
        <v>1</v>
      </c>
      <c r="E48">
        <v>10</v>
      </c>
      <c r="F48">
        <v>1E-4</v>
      </c>
      <c r="G48" t="s">
        <v>18</v>
      </c>
      <c r="H48" t="s">
        <v>103</v>
      </c>
      <c r="L48">
        <v>58.513469999999998</v>
      </c>
      <c r="M48">
        <v>0.2478889</v>
      </c>
      <c r="N48">
        <v>57.999589999999998</v>
      </c>
      <c r="O48">
        <v>4.8273899999999999E-4</v>
      </c>
      <c r="Q48">
        <f>L48/1000</f>
        <v>5.8513469999999998E-2</v>
      </c>
      <c r="R48">
        <f t="shared" ref="R48" si="3">M48/1000</f>
        <v>2.4788890000000002E-4</v>
      </c>
      <c r="S48">
        <f t="shared" ref="S48" si="4">N48/1000</f>
        <v>5.7999589999999997E-2</v>
      </c>
      <c r="T48">
        <f t="shared" ref="T48" si="5">O48/1000</f>
        <v>4.8273899999999997E-7</v>
      </c>
    </row>
    <row r="49" spans="2:20" x14ac:dyDescent="0.25">
      <c r="B49" t="str">
        <f t="shared" si="0"/>
        <v>Resistance0.000000110</v>
      </c>
      <c r="C49" t="s">
        <v>17</v>
      </c>
      <c r="D49">
        <v>10</v>
      </c>
      <c r="E49">
        <v>100</v>
      </c>
      <c r="F49">
        <v>9.9999999999999995E-8</v>
      </c>
      <c r="G49" t="s">
        <v>18</v>
      </c>
      <c r="H49" t="s">
        <v>103</v>
      </c>
      <c r="L49">
        <v>0.24035100000000001</v>
      </c>
      <c r="M49">
        <v>6.9213999999999998E-2</v>
      </c>
      <c r="N49">
        <v>0.232955</v>
      </c>
      <c r="O49">
        <v>6.9264000000000006E-2</v>
      </c>
    </row>
    <row r="50" spans="2:20" x14ac:dyDescent="0.25">
      <c r="B50" t="str">
        <f t="shared" si="0"/>
        <v>Resistance0.00000110</v>
      </c>
      <c r="C50" t="s">
        <v>17</v>
      </c>
      <c r="D50">
        <v>10</v>
      </c>
      <c r="E50">
        <v>100</v>
      </c>
      <c r="F50">
        <v>9.9999999999999995E-7</v>
      </c>
      <c r="G50" t="s">
        <v>18</v>
      </c>
      <c r="H50" t="s">
        <v>103</v>
      </c>
      <c r="L50">
        <v>0.66558600000000001</v>
      </c>
      <c r="M50">
        <v>6.6056000000000004E-2</v>
      </c>
      <c r="N50">
        <v>0.41389399999999998</v>
      </c>
      <c r="O50">
        <v>6.7686999999999997E-2</v>
      </c>
    </row>
    <row r="51" spans="2:20" x14ac:dyDescent="0.25">
      <c r="B51" t="str">
        <f t="shared" si="0"/>
        <v>Resistance0.0000110</v>
      </c>
      <c r="C51" t="s">
        <v>17</v>
      </c>
      <c r="D51">
        <v>10</v>
      </c>
      <c r="E51">
        <v>100</v>
      </c>
      <c r="F51">
        <v>1.0000000000000001E-5</v>
      </c>
      <c r="G51" t="s">
        <v>18</v>
      </c>
      <c r="H51" t="s">
        <v>103</v>
      </c>
      <c r="L51">
        <v>6.4321469999999996</v>
      </c>
      <c r="M51">
        <v>5.4751000000000001E-2</v>
      </c>
      <c r="N51">
        <v>5.5019220000000004</v>
      </c>
      <c r="O51">
        <v>3.7117999999999998E-2</v>
      </c>
    </row>
    <row r="52" spans="2:20" x14ac:dyDescent="0.25">
      <c r="B52" t="str">
        <f t="shared" si="0"/>
        <v>Resistance0.000110</v>
      </c>
      <c r="C52" t="s">
        <v>17</v>
      </c>
      <c r="D52">
        <v>10</v>
      </c>
      <c r="E52">
        <v>100</v>
      </c>
      <c r="F52">
        <v>1E-4</v>
      </c>
      <c r="G52" t="s">
        <v>18</v>
      </c>
      <c r="H52" t="s">
        <v>103</v>
      </c>
      <c r="L52">
        <v>60.044400000000003</v>
      </c>
      <c r="M52">
        <v>9.5075999999999994E-2</v>
      </c>
      <c r="N52">
        <v>57.959269999999997</v>
      </c>
      <c r="O52">
        <v>4.8089999999999999E-3</v>
      </c>
    </row>
    <row r="53" spans="2:20" x14ac:dyDescent="0.25">
      <c r="B53" t="str">
        <f t="shared" si="0"/>
        <v>Resistance0.00110</v>
      </c>
      <c r="C53" t="s">
        <v>17</v>
      </c>
      <c r="D53">
        <v>10</v>
      </c>
      <c r="E53">
        <v>100</v>
      </c>
      <c r="F53">
        <v>1E-3</v>
      </c>
      <c r="G53" t="s">
        <v>18</v>
      </c>
      <c r="H53" t="s">
        <v>103</v>
      </c>
      <c r="L53">
        <v>585.13469999999995</v>
      </c>
      <c r="M53">
        <v>0.247889</v>
      </c>
      <c r="N53">
        <v>579.99590000000001</v>
      </c>
      <c r="O53">
        <v>4.8299999999999998E-4</v>
      </c>
    </row>
    <row r="54" spans="2:20" x14ac:dyDescent="0.25">
      <c r="B54" t="str">
        <f t="shared" si="0"/>
        <v>Resistance0.001100</v>
      </c>
      <c r="C54" t="s">
        <v>17</v>
      </c>
      <c r="D54">
        <v>100</v>
      </c>
      <c r="E54">
        <v>1</v>
      </c>
      <c r="F54">
        <v>1E-3</v>
      </c>
      <c r="G54" t="s">
        <v>996</v>
      </c>
      <c r="H54" t="s">
        <v>103</v>
      </c>
      <c r="L54">
        <v>2.4035060000000001</v>
      </c>
      <c r="M54">
        <v>6.9213999999999998E-2</v>
      </c>
      <c r="N54">
        <v>2.3295499999999998</v>
      </c>
      <c r="O54">
        <v>6.9264000000000006E-2</v>
      </c>
    </row>
    <row r="55" spans="2:20" x14ac:dyDescent="0.25">
      <c r="B55" t="str">
        <f t="shared" si="0"/>
        <v>Resistance0.01100</v>
      </c>
      <c r="C55" t="s">
        <v>17</v>
      </c>
      <c r="D55">
        <v>100</v>
      </c>
      <c r="E55">
        <v>1</v>
      </c>
      <c r="F55">
        <v>0.01</v>
      </c>
      <c r="G55" t="s">
        <v>996</v>
      </c>
      <c r="H55" t="s">
        <v>103</v>
      </c>
      <c r="L55">
        <v>6.6558580000000003</v>
      </c>
      <c r="M55">
        <v>6.6056000000000004E-2</v>
      </c>
      <c r="N55">
        <v>4.1389360000000002</v>
      </c>
      <c r="O55">
        <v>6.7686999999999997E-2</v>
      </c>
    </row>
    <row r="56" spans="2:20" x14ac:dyDescent="0.25">
      <c r="B56" t="str">
        <f t="shared" si="0"/>
        <v>Resistance0.1100</v>
      </c>
      <c r="C56" t="s">
        <v>17</v>
      </c>
      <c r="D56">
        <v>100</v>
      </c>
      <c r="E56">
        <v>1</v>
      </c>
      <c r="F56">
        <v>0.1</v>
      </c>
      <c r="G56" t="s">
        <v>996</v>
      </c>
      <c r="H56" t="s">
        <v>103</v>
      </c>
      <c r="L56">
        <v>64.321470000000005</v>
      </c>
      <c r="M56">
        <v>5.4751000000000001E-2</v>
      </c>
      <c r="N56">
        <v>55.019219999999997</v>
      </c>
      <c r="O56">
        <v>3.7117999999999998E-2</v>
      </c>
    </row>
    <row r="57" spans="2:20" x14ac:dyDescent="0.25">
      <c r="B57" t="str">
        <f t="shared" si="0"/>
        <v>Resistance1100</v>
      </c>
      <c r="C57" t="s">
        <v>17</v>
      </c>
      <c r="D57">
        <v>100</v>
      </c>
      <c r="E57">
        <v>1</v>
      </c>
      <c r="F57">
        <v>1</v>
      </c>
      <c r="G57" t="s">
        <v>996</v>
      </c>
      <c r="H57" t="s">
        <v>103</v>
      </c>
      <c r="L57">
        <v>600.44399999999996</v>
      </c>
      <c r="M57">
        <v>9.5075999999999994E-2</v>
      </c>
      <c r="N57">
        <v>579.59270000000004</v>
      </c>
      <c r="O57">
        <v>4.8089999999999999E-3</v>
      </c>
    </row>
    <row r="58" spans="2:20" x14ac:dyDescent="0.25">
      <c r="B58" t="str">
        <f t="shared" si="0"/>
        <v>Resistance10100</v>
      </c>
      <c r="C58" t="s">
        <v>17</v>
      </c>
      <c r="D58">
        <v>100</v>
      </c>
      <c r="E58">
        <v>1</v>
      </c>
      <c r="F58">
        <v>10</v>
      </c>
      <c r="G58" t="s">
        <v>996</v>
      </c>
      <c r="H58" t="s">
        <v>104</v>
      </c>
      <c r="L58">
        <v>5.8513470999999999</v>
      </c>
      <c r="M58">
        <v>2.47889E-4</v>
      </c>
      <c r="N58">
        <v>5.7999590999999997</v>
      </c>
      <c r="O58">
        <v>4.8299999999999997E-7</v>
      </c>
      <c r="Q58">
        <f>L58/1000</f>
        <v>5.8513471000000003E-3</v>
      </c>
      <c r="R58">
        <f t="shared" ref="R58:T58" si="6">M58/1000</f>
        <v>2.47889E-7</v>
      </c>
      <c r="S58">
        <f t="shared" si="6"/>
        <v>5.7999591E-3</v>
      </c>
      <c r="T58">
        <f t="shared" si="6"/>
        <v>4.8299999999999999E-10</v>
      </c>
    </row>
    <row r="59" spans="2:20" x14ac:dyDescent="0.25">
      <c r="B59" t="str">
        <f t="shared" si="0"/>
        <v>Resistance0.011</v>
      </c>
      <c r="C59" t="s">
        <v>17</v>
      </c>
      <c r="D59">
        <v>1</v>
      </c>
      <c r="E59">
        <v>10</v>
      </c>
      <c r="F59">
        <v>0.01</v>
      </c>
      <c r="G59" t="s">
        <v>996</v>
      </c>
      <c r="H59" t="s">
        <v>103</v>
      </c>
      <c r="L59">
        <v>24.035060000000001</v>
      </c>
      <c r="M59">
        <v>6.9213999999999998E-2</v>
      </c>
      <c r="N59">
        <v>23.295500000000001</v>
      </c>
      <c r="O59">
        <v>6.9264000000000006E-2</v>
      </c>
    </row>
    <row r="60" spans="2:20" x14ac:dyDescent="0.25">
      <c r="B60" t="str">
        <f t="shared" si="0"/>
        <v>Resistance0.11</v>
      </c>
      <c r="C60" t="s">
        <v>17</v>
      </c>
      <c r="D60">
        <v>1</v>
      </c>
      <c r="E60">
        <v>10</v>
      </c>
      <c r="F60">
        <v>0.1</v>
      </c>
      <c r="G60" t="s">
        <v>996</v>
      </c>
      <c r="H60" t="s">
        <v>103</v>
      </c>
      <c r="L60">
        <v>66.558580000000006</v>
      </c>
      <c r="M60">
        <v>6.6056000000000004E-2</v>
      </c>
      <c r="N60">
        <v>41.389360000000003</v>
      </c>
      <c r="O60">
        <v>6.7687999999999998E-2</v>
      </c>
    </row>
    <row r="61" spans="2:20" x14ac:dyDescent="0.25">
      <c r="B61" t="str">
        <f t="shared" si="0"/>
        <v>Resistance11</v>
      </c>
      <c r="C61" t="s">
        <v>17</v>
      </c>
      <c r="D61">
        <v>1</v>
      </c>
      <c r="E61">
        <v>10</v>
      </c>
      <c r="F61">
        <v>1</v>
      </c>
      <c r="G61" t="s">
        <v>996</v>
      </c>
      <c r="H61" t="s">
        <v>103</v>
      </c>
      <c r="L61">
        <v>643.21469999999999</v>
      </c>
      <c r="M61">
        <v>5.4751000000000001E-2</v>
      </c>
      <c r="N61">
        <v>550.19200000000001</v>
      </c>
      <c r="O61">
        <v>3.7117999999999998E-2</v>
      </c>
    </row>
    <row r="62" spans="2:20" x14ac:dyDescent="0.25">
      <c r="B62" t="str">
        <f t="shared" si="0"/>
        <v>Resistance101</v>
      </c>
      <c r="C62" t="s">
        <v>17</v>
      </c>
      <c r="D62">
        <v>1</v>
      </c>
      <c r="E62">
        <v>10</v>
      </c>
      <c r="F62">
        <v>10</v>
      </c>
      <c r="G62" t="s">
        <v>996</v>
      </c>
      <c r="H62" t="s">
        <v>104</v>
      </c>
      <c r="L62">
        <v>6.0044399999999998</v>
      </c>
      <c r="M62">
        <v>9.5075999999999996E-5</v>
      </c>
      <c r="N62">
        <v>5.7959269999999998</v>
      </c>
      <c r="O62">
        <v>4.809E-6</v>
      </c>
      <c r="Q62">
        <f>L62/1000</f>
        <v>6.0044399999999998E-3</v>
      </c>
      <c r="R62">
        <f t="shared" ref="R62:T62" si="7">M62/1000</f>
        <v>9.5075999999999997E-8</v>
      </c>
      <c r="S62">
        <f t="shared" si="7"/>
        <v>5.7959270000000002E-3</v>
      </c>
      <c r="T62">
        <f t="shared" si="7"/>
        <v>4.8090000000000002E-9</v>
      </c>
    </row>
    <row r="63" spans="2:20" x14ac:dyDescent="0.25">
      <c r="B63" t="str">
        <f t="shared" si="0"/>
        <v>Resistance1001</v>
      </c>
      <c r="C63" t="s">
        <v>17</v>
      </c>
      <c r="D63">
        <v>1</v>
      </c>
      <c r="E63">
        <v>10</v>
      </c>
      <c r="F63">
        <v>100</v>
      </c>
      <c r="G63" t="s">
        <v>996</v>
      </c>
      <c r="H63" t="s">
        <v>104</v>
      </c>
      <c r="L63">
        <v>58.513469999999998</v>
      </c>
      <c r="M63">
        <v>2.47889E-4</v>
      </c>
      <c r="N63">
        <v>57.999589999999998</v>
      </c>
      <c r="O63">
        <v>4.8299999999999997E-7</v>
      </c>
      <c r="Q63">
        <f>L63/1000</f>
        <v>5.8513469999999998E-2</v>
      </c>
      <c r="R63">
        <f t="shared" ref="R63" si="8">M63/1000</f>
        <v>2.47889E-7</v>
      </c>
      <c r="S63">
        <f t="shared" ref="S63" si="9">N63/1000</f>
        <v>5.7999589999999997E-2</v>
      </c>
      <c r="T63">
        <f t="shared" ref="T63" si="10">O63/1000</f>
        <v>4.8299999999999999E-10</v>
      </c>
    </row>
    <row r="64" spans="2:20" x14ac:dyDescent="0.25">
      <c r="B64" t="str">
        <f t="shared" si="0"/>
        <v>Resistance0.110</v>
      </c>
      <c r="C64" t="s">
        <v>17</v>
      </c>
      <c r="D64">
        <v>10</v>
      </c>
      <c r="E64">
        <v>100</v>
      </c>
      <c r="F64">
        <v>0.1</v>
      </c>
      <c r="G64" t="s">
        <v>996</v>
      </c>
      <c r="H64" t="s">
        <v>104</v>
      </c>
      <c r="L64">
        <v>0.46937299999999998</v>
      </c>
      <c r="M64">
        <v>6.9200000000000002E-5</v>
      </c>
      <c r="N64">
        <v>0.46348800000000001</v>
      </c>
      <c r="O64">
        <v>6.9300000000000004E-5</v>
      </c>
    </row>
    <row r="65" spans="2:20" x14ac:dyDescent="0.25">
      <c r="B65" t="str">
        <f t="shared" si="0"/>
        <v>Resistance110</v>
      </c>
      <c r="C65" t="s">
        <v>17</v>
      </c>
      <c r="D65">
        <v>10</v>
      </c>
      <c r="E65">
        <v>100</v>
      </c>
      <c r="F65">
        <v>1</v>
      </c>
      <c r="G65" t="s">
        <v>996</v>
      </c>
      <c r="H65" t="s">
        <v>104</v>
      </c>
      <c r="L65">
        <v>0.82927600000000001</v>
      </c>
      <c r="M65">
        <v>6.6699999999999995E-5</v>
      </c>
      <c r="N65">
        <v>0.61212599999999995</v>
      </c>
      <c r="O65">
        <v>6.8100000000000002E-5</v>
      </c>
    </row>
    <row r="66" spans="2:20" x14ac:dyDescent="0.25">
      <c r="B66" t="str">
        <f t="shared" si="0"/>
        <v>Resistance1010</v>
      </c>
      <c r="C66" t="s">
        <v>17</v>
      </c>
      <c r="D66">
        <v>10</v>
      </c>
      <c r="E66">
        <v>100</v>
      </c>
      <c r="F66">
        <v>10</v>
      </c>
      <c r="G66" t="s">
        <v>996</v>
      </c>
      <c r="H66" t="s">
        <v>104</v>
      </c>
      <c r="L66">
        <v>6.4546739999999998</v>
      </c>
      <c r="M66">
        <v>5.5899999999999997E-5</v>
      </c>
      <c r="N66">
        <v>5.527107</v>
      </c>
      <c r="O66">
        <v>3.8699999999999999E-5</v>
      </c>
    </row>
    <row r="67" spans="2:20" x14ac:dyDescent="0.25">
      <c r="B67" t="str">
        <f t="shared" si="0"/>
        <v>Resistance10010</v>
      </c>
      <c r="C67" t="s">
        <v>17</v>
      </c>
      <c r="D67">
        <v>10</v>
      </c>
      <c r="E67">
        <v>100</v>
      </c>
      <c r="F67">
        <v>100</v>
      </c>
      <c r="G67" t="s">
        <v>996</v>
      </c>
      <c r="H67" t="s">
        <v>104</v>
      </c>
      <c r="L67">
        <v>60.046087</v>
      </c>
      <c r="M67">
        <v>9.5299999999999999E-5</v>
      </c>
      <c r="N67">
        <v>57.96067</v>
      </c>
      <c r="O67">
        <v>5.0900000000000004E-6</v>
      </c>
    </row>
    <row r="68" spans="2:20" x14ac:dyDescent="0.25">
      <c r="B68" t="str">
        <f t="shared" si="0"/>
        <v>Resistance100010</v>
      </c>
      <c r="C68" t="s">
        <v>17</v>
      </c>
      <c r="D68">
        <v>10</v>
      </c>
      <c r="E68">
        <v>100</v>
      </c>
      <c r="F68">
        <v>1000</v>
      </c>
      <c r="G68" t="s">
        <v>996</v>
      </c>
      <c r="H68" t="s">
        <v>104</v>
      </c>
      <c r="L68">
        <v>585.13490000000002</v>
      </c>
      <c r="M68">
        <v>2.4800000000000001E-4</v>
      </c>
      <c r="N68">
        <v>579.99599999999998</v>
      </c>
      <c r="O68">
        <v>5.0999999999999999E-7</v>
      </c>
    </row>
    <row r="69" spans="2:20" x14ac:dyDescent="0.25">
      <c r="B69" t="str">
        <f t="shared" si="0"/>
        <v>Resistance1000100</v>
      </c>
      <c r="C69" t="s">
        <v>17</v>
      </c>
      <c r="D69">
        <v>100</v>
      </c>
      <c r="E69">
        <v>1</v>
      </c>
      <c r="F69">
        <v>1000</v>
      </c>
      <c r="G69" t="s">
        <v>996</v>
      </c>
      <c r="H69" t="s">
        <v>104</v>
      </c>
      <c r="L69">
        <v>5</v>
      </c>
      <c r="M69">
        <v>8.0500000000000005E-5</v>
      </c>
      <c r="N69">
        <v>4.633432</v>
      </c>
      <c r="O69">
        <v>8.0799999999999999E-5</v>
      </c>
    </row>
    <row r="70" spans="2:20" x14ac:dyDescent="0.25">
      <c r="B70" t="str">
        <f t="shared" si="0"/>
        <v>Resistance10000100</v>
      </c>
      <c r="C70" t="s">
        <v>17</v>
      </c>
      <c r="D70">
        <v>100</v>
      </c>
      <c r="E70">
        <v>1</v>
      </c>
      <c r="F70">
        <v>10000</v>
      </c>
      <c r="G70" t="s">
        <v>996</v>
      </c>
      <c r="H70" t="s">
        <v>104</v>
      </c>
      <c r="L70">
        <v>8.0349120000000003</v>
      </c>
      <c r="M70">
        <v>7.8399999999999995E-5</v>
      </c>
      <c r="N70">
        <v>5.9988400000000004</v>
      </c>
      <c r="O70">
        <v>7.9599999999999997E-5</v>
      </c>
    </row>
    <row r="71" spans="2:20" x14ac:dyDescent="0.25">
      <c r="B71" t="str">
        <f t="shared" si="0"/>
        <v>Resistance100000100</v>
      </c>
      <c r="C71" t="s">
        <v>17</v>
      </c>
      <c r="D71">
        <v>100</v>
      </c>
      <c r="E71">
        <v>1</v>
      </c>
      <c r="F71">
        <v>100000</v>
      </c>
      <c r="G71" t="s">
        <v>996</v>
      </c>
      <c r="H71" t="s">
        <v>104</v>
      </c>
      <c r="L71">
        <v>63.945030000000003</v>
      </c>
      <c r="M71">
        <v>6.3899999999999995E-5</v>
      </c>
      <c r="N71">
        <v>54.496929999999999</v>
      </c>
      <c r="O71">
        <v>4.88E-5</v>
      </c>
    </row>
    <row r="72" spans="2:20" x14ac:dyDescent="0.25">
      <c r="B72" t="str">
        <f t="shared" si="0"/>
        <v>Resistance1000000100</v>
      </c>
      <c r="C72" t="s">
        <v>17</v>
      </c>
      <c r="D72">
        <v>100</v>
      </c>
      <c r="E72">
        <v>1</v>
      </c>
      <c r="F72">
        <v>1000000</v>
      </c>
      <c r="G72" t="s">
        <v>996</v>
      </c>
      <c r="H72" t="s">
        <v>104</v>
      </c>
      <c r="L72">
        <v>600.33960000000002</v>
      </c>
      <c r="M72">
        <v>9.6700000000000006E-5</v>
      </c>
      <c r="N72">
        <v>579.45889999999997</v>
      </c>
      <c r="O72">
        <v>6.8000000000000001E-6</v>
      </c>
    </row>
    <row r="73" spans="2:20" x14ac:dyDescent="0.25">
      <c r="B73" t="str">
        <f t="shared" si="0"/>
        <v>Resistance10000000100</v>
      </c>
      <c r="C73" t="s">
        <v>17</v>
      </c>
      <c r="D73">
        <v>100</v>
      </c>
      <c r="E73">
        <v>1</v>
      </c>
      <c r="F73">
        <v>10000000</v>
      </c>
      <c r="G73" t="s">
        <v>996</v>
      </c>
      <c r="H73" t="s">
        <v>105</v>
      </c>
      <c r="L73">
        <v>5.8513339999999996</v>
      </c>
      <c r="M73">
        <v>2.481E-7</v>
      </c>
      <c r="N73">
        <v>5.7999460000000003</v>
      </c>
      <c r="O73">
        <v>6.9E-10</v>
      </c>
      <c r="Q73">
        <f>L73/1000</f>
        <v>5.8513339999999997E-3</v>
      </c>
      <c r="R73">
        <f t="shared" ref="R73:T73" si="11">M73/1000</f>
        <v>2.481E-10</v>
      </c>
      <c r="S73">
        <f t="shared" si="11"/>
        <v>5.7999460000000003E-3</v>
      </c>
      <c r="T73">
        <f t="shared" si="11"/>
        <v>6.8999999999999999E-13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263"/>
  <sheetViews>
    <sheetView workbookViewId="0">
      <selection activeCell="D28" sqref="D28"/>
    </sheetView>
  </sheetViews>
  <sheetFormatPr defaultRowHeight="15" x14ac:dyDescent="0.25"/>
  <cols>
    <col min="2" max="2" width="24.28515625" customWidth="1"/>
    <col min="3" max="3" width="24.42578125" customWidth="1"/>
    <col min="4" max="4" width="13.5703125" customWidth="1"/>
    <col min="5" max="5" width="12.7109375" customWidth="1"/>
    <col min="6" max="6" width="12.5703125" customWidth="1"/>
    <col min="7" max="7" width="14" customWidth="1"/>
    <col min="8" max="8" width="12.28515625" customWidth="1"/>
    <col min="9" max="9" width="14" customWidth="1"/>
    <col min="10" max="16" width="9.28515625"/>
  </cols>
  <sheetData>
    <row r="1" spans="1:16" x14ac:dyDescent="0.25">
      <c r="A1" t="s">
        <v>135</v>
      </c>
      <c r="B1" s="115">
        <v>44250</v>
      </c>
      <c r="C1" s="147" t="s">
        <v>697</v>
      </c>
    </row>
    <row r="2" spans="1:16" x14ac:dyDescent="0.25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x14ac:dyDescent="0.25">
      <c r="B3" s="149" t="s">
        <v>763</v>
      </c>
      <c r="C3" s="62" t="s">
        <v>0</v>
      </c>
      <c r="D3" s="62" t="s">
        <v>1</v>
      </c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7</v>
      </c>
      <c r="K3" s="62" t="s">
        <v>8</v>
      </c>
      <c r="L3" s="62" t="s">
        <v>9</v>
      </c>
      <c r="M3" s="62" t="s">
        <v>10</v>
      </c>
      <c r="N3" s="62" t="s">
        <v>11</v>
      </c>
      <c r="O3" s="62" t="s">
        <v>12</v>
      </c>
      <c r="P3" s="62"/>
    </row>
    <row r="4" spans="1:16" x14ac:dyDescent="0.25">
      <c r="B4" t="s">
        <v>152</v>
      </c>
      <c r="C4" t="s">
        <v>13</v>
      </c>
      <c r="D4">
        <v>0</v>
      </c>
      <c r="E4">
        <v>0.1</v>
      </c>
      <c r="F4">
        <v>9.9999999999999995E-7</v>
      </c>
      <c r="G4" t="s">
        <v>16</v>
      </c>
      <c r="H4" t="s">
        <v>15</v>
      </c>
      <c r="L4">
        <v>12</v>
      </c>
      <c r="M4">
        <v>92</v>
      </c>
      <c r="N4">
        <v>11.624000000000001</v>
      </c>
      <c r="O4">
        <v>92.067999999999998</v>
      </c>
    </row>
    <row r="5" spans="1:16" x14ac:dyDescent="0.25">
      <c r="B5" t="s">
        <v>153</v>
      </c>
      <c r="C5" t="s">
        <v>13</v>
      </c>
      <c r="D5">
        <v>0</v>
      </c>
      <c r="E5">
        <v>0.1</v>
      </c>
      <c r="F5">
        <v>1.0000000000000001E-5</v>
      </c>
      <c r="G5" t="s">
        <v>16</v>
      </c>
      <c r="H5" t="s">
        <v>15</v>
      </c>
      <c r="L5">
        <v>12.962999999999999</v>
      </c>
      <c r="M5">
        <v>86.429000000000002</v>
      </c>
      <c r="N5">
        <v>12.956</v>
      </c>
      <c r="O5">
        <v>86.457999999999998</v>
      </c>
    </row>
    <row r="6" spans="1:16" x14ac:dyDescent="0.25">
      <c r="B6" t="s">
        <v>154</v>
      </c>
      <c r="C6" t="s">
        <v>13</v>
      </c>
      <c r="D6">
        <v>0</v>
      </c>
      <c r="E6">
        <v>0.1</v>
      </c>
      <c r="F6">
        <v>1E-4</v>
      </c>
      <c r="G6" t="s">
        <v>16</v>
      </c>
      <c r="H6" t="s">
        <v>15</v>
      </c>
      <c r="L6">
        <v>58.888999999999996</v>
      </c>
      <c r="M6">
        <v>24.899000000000001</v>
      </c>
      <c r="N6">
        <v>58.882999999999996</v>
      </c>
      <c r="O6">
        <v>24.902000000000001</v>
      </c>
    </row>
    <row r="7" spans="1:16" x14ac:dyDescent="0.25">
      <c r="B7" t="s">
        <v>155</v>
      </c>
      <c r="C7" t="s">
        <v>13</v>
      </c>
      <c r="D7">
        <v>0</v>
      </c>
      <c r="E7">
        <v>0.1</v>
      </c>
      <c r="F7">
        <v>1E-3</v>
      </c>
      <c r="G7" t="s">
        <v>16</v>
      </c>
      <c r="H7" t="s">
        <v>15</v>
      </c>
      <c r="L7">
        <v>577.47</v>
      </c>
      <c r="M7">
        <v>2.5928</v>
      </c>
      <c r="N7">
        <v>577.47</v>
      </c>
      <c r="O7">
        <v>2.5928</v>
      </c>
    </row>
    <row r="8" spans="1:16" x14ac:dyDescent="0.25">
      <c r="B8" t="s">
        <v>156</v>
      </c>
      <c r="C8" t="s">
        <v>13</v>
      </c>
      <c r="D8">
        <v>0</v>
      </c>
      <c r="E8">
        <v>0.1</v>
      </c>
      <c r="F8">
        <v>0.01</v>
      </c>
      <c r="G8" t="s">
        <v>16</v>
      </c>
      <c r="H8" t="s">
        <v>15</v>
      </c>
      <c r="L8">
        <v>5773.6</v>
      </c>
      <c r="M8">
        <v>0.25939000000000001</v>
      </c>
      <c r="N8">
        <v>5773.6</v>
      </c>
      <c r="O8">
        <v>0.25939000000000001</v>
      </c>
    </row>
    <row r="9" spans="1:16" x14ac:dyDescent="0.25">
      <c r="B9" t="s">
        <v>718</v>
      </c>
      <c r="C9" t="s">
        <v>13</v>
      </c>
      <c r="D9">
        <v>0.1</v>
      </c>
      <c r="E9">
        <v>1</v>
      </c>
      <c r="F9">
        <v>1.0000000000000001E-5</v>
      </c>
      <c r="G9" t="s">
        <v>16</v>
      </c>
      <c r="H9" t="s">
        <v>15</v>
      </c>
      <c r="L9">
        <v>36</v>
      </c>
      <c r="M9">
        <v>92</v>
      </c>
      <c r="N9">
        <v>35.884999999999998</v>
      </c>
      <c r="O9">
        <v>91.647999999999996</v>
      </c>
    </row>
    <row r="10" spans="1:16" x14ac:dyDescent="0.25">
      <c r="B10" t="s">
        <v>719</v>
      </c>
      <c r="C10" t="s">
        <v>13</v>
      </c>
      <c r="D10">
        <v>0.1</v>
      </c>
      <c r="E10">
        <v>1</v>
      </c>
      <c r="F10">
        <v>1E-4</v>
      </c>
      <c r="G10" t="s">
        <v>16</v>
      </c>
      <c r="H10" t="s">
        <v>15</v>
      </c>
      <c r="L10">
        <v>65.685000000000002</v>
      </c>
      <c r="M10">
        <v>74.286000000000001</v>
      </c>
      <c r="N10">
        <v>65.573999999999998</v>
      </c>
      <c r="O10">
        <v>74.301000000000002</v>
      </c>
    </row>
    <row r="11" spans="1:16" x14ac:dyDescent="0.25">
      <c r="B11" t="s">
        <v>720</v>
      </c>
      <c r="C11" t="s">
        <v>13</v>
      </c>
      <c r="D11">
        <v>0.1</v>
      </c>
      <c r="E11">
        <v>1</v>
      </c>
      <c r="F11">
        <v>1E-3</v>
      </c>
      <c r="G11" t="s">
        <v>16</v>
      </c>
      <c r="H11" t="s">
        <v>15</v>
      </c>
      <c r="L11">
        <v>577.78</v>
      </c>
      <c r="M11">
        <v>13.555</v>
      </c>
      <c r="N11">
        <v>577.73</v>
      </c>
      <c r="O11">
        <v>13.515000000000001</v>
      </c>
    </row>
    <row r="12" spans="1:16" x14ac:dyDescent="0.25">
      <c r="B12" t="s">
        <v>721</v>
      </c>
      <c r="C12" t="s">
        <v>13</v>
      </c>
      <c r="D12">
        <v>0.1</v>
      </c>
      <c r="E12">
        <v>1</v>
      </c>
      <c r="F12">
        <v>0.01</v>
      </c>
      <c r="G12" t="s">
        <v>16</v>
      </c>
      <c r="H12" t="s">
        <v>15</v>
      </c>
      <c r="L12">
        <v>5773.6</v>
      </c>
      <c r="M12">
        <v>1.3866000000000001</v>
      </c>
      <c r="N12">
        <v>5773.6</v>
      </c>
      <c r="O12">
        <v>1.3695999999999999</v>
      </c>
    </row>
    <row r="13" spans="1:16" x14ac:dyDescent="0.25">
      <c r="B13" t="s">
        <v>781</v>
      </c>
      <c r="C13" t="s">
        <v>13</v>
      </c>
      <c r="D13">
        <v>0.1</v>
      </c>
      <c r="E13">
        <v>1</v>
      </c>
      <c r="F13">
        <v>0.1</v>
      </c>
      <c r="G13" t="s">
        <v>16</v>
      </c>
      <c r="H13" t="s">
        <v>15</v>
      </c>
      <c r="L13">
        <v>57736</v>
      </c>
      <c r="M13">
        <v>0.14379</v>
      </c>
      <c r="N13">
        <v>57736</v>
      </c>
      <c r="O13">
        <v>0.13697999999999999</v>
      </c>
    </row>
    <row r="14" spans="1:16" x14ac:dyDescent="0.25">
      <c r="B14" t="s">
        <v>722</v>
      </c>
      <c r="C14" t="s">
        <v>13</v>
      </c>
      <c r="D14">
        <v>1</v>
      </c>
      <c r="E14">
        <v>10</v>
      </c>
      <c r="F14">
        <v>1E-4</v>
      </c>
      <c r="G14" t="s">
        <v>16</v>
      </c>
      <c r="H14" t="s">
        <v>15</v>
      </c>
      <c r="L14">
        <v>360</v>
      </c>
      <c r="M14">
        <v>92</v>
      </c>
      <c r="N14">
        <v>354.54</v>
      </c>
      <c r="O14">
        <v>91.828999999999994</v>
      </c>
    </row>
    <row r="15" spans="1:16" x14ac:dyDescent="0.25">
      <c r="B15" t="s">
        <v>723</v>
      </c>
      <c r="C15" t="s">
        <v>13</v>
      </c>
      <c r="D15">
        <v>1</v>
      </c>
      <c r="E15">
        <v>10</v>
      </c>
      <c r="F15">
        <v>1E-3</v>
      </c>
      <c r="G15" t="s">
        <v>16</v>
      </c>
      <c r="H15" t="s">
        <v>15</v>
      </c>
      <c r="L15">
        <v>653.72</v>
      </c>
      <c r="M15">
        <v>74.370999999999995</v>
      </c>
      <c r="N15">
        <v>653.16999999999996</v>
      </c>
      <c r="O15">
        <v>74.328999999999994</v>
      </c>
    </row>
    <row r="16" spans="1:16" x14ac:dyDescent="0.25">
      <c r="B16" t="s">
        <v>724</v>
      </c>
      <c r="C16" t="s">
        <v>13</v>
      </c>
      <c r="D16">
        <v>1</v>
      </c>
      <c r="E16">
        <v>10</v>
      </c>
      <c r="F16">
        <v>0.01</v>
      </c>
      <c r="G16" t="s">
        <v>16</v>
      </c>
      <c r="H16" t="s">
        <v>15</v>
      </c>
      <c r="L16">
        <v>5777.2000000000007</v>
      </c>
      <c r="M16">
        <v>13.558999999999999</v>
      </c>
      <c r="N16">
        <v>5777</v>
      </c>
      <c r="O16">
        <v>13.491</v>
      </c>
    </row>
    <row r="17" spans="2:15" x14ac:dyDescent="0.25">
      <c r="B17" t="s">
        <v>782</v>
      </c>
      <c r="C17" t="s">
        <v>13</v>
      </c>
      <c r="D17">
        <v>1</v>
      </c>
      <c r="E17">
        <v>10</v>
      </c>
      <c r="F17">
        <v>0.1</v>
      </c>
      <c r="G17" t="s">
        <v>16</v>
      </c>
      <c r="H17" t="s">
        <v>15</v>
      </c>
      <c r="L17">
        <v>57736</v>
      </c>
      <c r="M17">
        <v>1.3954</v>
      </c>
      <c r="N17">
        <v>57736</v>
      </c>
      <c r="O17">
        <v>13.496</v>
      </c>
    </row>
    <row r="18" spans="2:15" x14ac:dyDescent="0.25">
      <c r="B18" t="s">
        <v>783</v>
      </c>
      <c r="C18" t="s">
        <v>13</v>
      </c>
      <c r="D18">
        <v>1</v>
      </c>
      <c r="E18">
        <v>10</v>
      </c>
      <c r="F18">
        <v>1</v>
      </c>
      <c r="G18" t="s">
        <v>16</v>
      </c>
      <c r="H18" t="s">
        <v>15</v>
      </c>
      <c r="L18">
        <v>577360</v>
      </c>
      <c r="M18">
        <v>0.14807999999999999</v>
      </c>
      <c r="N18">
        <v>577360</v>
      </c>
      <c r="O18">
        <v>13.497</v>
      </c>
    </row>
    <row r="19" spans="2:15" x14ac:dyDescent="0.25">
      <c r="B19" t="s">
        <v>725</v>
      </c>
      <c r="C19" t="s">
        <v>13</v>
      </c>
      <c r="D19">
        <v>10</v>
      </c>
      <c r="E19">
        <v>100</v>
      </c>
      <c r="F19">
        <v>1E-3</v>
      </c>
      <c r="G19" t="s">
        <v>16</v>
      </c>
      <c r="H19" t="s">
        <v>14</v>
      </c>
      <c r="L19">
        <v>6.8</v>
      </c>
      <c r="M19">
        <v>8.2000000000000003E-2</v>
      </c>
      <c r="N19">
        <v>6.7337999999999996</v>
      </c>
      <c r="O19">
        <v>8.2464999999999997E-2</v>
      </c>
    </row>
    <row r="20" spans="2:15" x14ac:dyDescent="0.25">
      <c r="B20" t="s">
        <v>726</v>
      </c>
      <c r="C20" t="s">
        <v>13</v>
      </c>
      <c r="D20">
        <v>10</v>
      </c>
      <c r="E20">
        <v>100</v>
      </c>
      <c r="F20">
        <v>0.01</v>
      </c>
      <c r="G20" t="s">
        <v>16</v>
      </c>
      <c r="H20" t="s">
        <v>14</v>
      </c>
      <c r="L20">
        <v>8.7739999999999991</v>
      </c>
      <c r="M20">
        <v>7.2816000000000006E-2</v>
      </c>
      <c r="N20">
        <v>8.766</v>
      </c>
      <c r="O20">
        <v>7.2780999999999998E-2</v>
      </c>
    </row>
    <row r="21" spans="2:15" x14ac:dyDescent="0.25">
      <c r="B21" t="s">
        <v>727</v>
      </c>
      <c r="C21" t="s">
        <v>13</v>
      </c>
      <c r="D21">
        <v>10</v>
      </c>
      <c r="E21">
        <v>100</v>
      </c>
      <c r="F21">
        <v>0.1</v>
      </c>
      <c r="G21" t="s">
        <v>16</v>
      </c>
      <c r="H21" t="s">
        <v>14</v>
      </c>
      <c r="L21">
        <v>58.071999999999996</v>
      </c>
      <c r="M21">
        <v>1.5845000000000001E-2</v>
      </c>
      <c r="N21">
        <v>58.067999999999998</v>
      </c>
      <c r="O21">
        <v>1.5768999999999998E-2</v>
      </c>
    </row>
    <row r="22" spans="2:15" x14ac:dyDescent="0.25">
      <c r="B22" t="s">
        <v>784</v>
      </c>
      <c r="C22" t="s">
        <v>13</v>
      </c>
      <c r="D22">
        <v>10</v>
      </c>
      <c r="E22">
        <v>100</v>
      </c>
      <c r="F22">
        <v>1</v>
      </c>
      <c r="G22" t="s">
        <v>16</v>
      </c>
      <c r="H22" t="s">
        <v>14</v>
      </c>
      <c r="L22">
        <v>577.39</v>
      </c>
      <c r="M22">
        <v>1.6414999999999999E-3</v>
      </c>
      <c r="N22">
        <v>577.39</v>
      </c>
      <c r="O22">
        <v>1.6092999999999999E-3</v>
      </c>
    </row>
    <row r="23" spans="2:15" x14ac:dyDescent="0.25">
      <c r="B23" t="s">
        <v>785</v>
      </c>
      <c r="C23" t="s">
        <v>13</v>
      </c>
      <c r="D23">
        <v>10</v>
      </c>
      <c r="E23">
        <v>100</v>
      </c>
      <c r="F23">
        <v>10</v>
      </c>
      <c r="G23" t="s">
        <v>16</v>
      </c>
      <c r="H23" t="s">
        <v>14</v>
      </c>
      <c r="L23">
        <v>5773.6</v>
      </c>
      <c r="M23">
        <v>1.7383000000000001E-4</v>
      </c>
      <c r="N23">
        <v>5773.6</v>
      </c>
      <c r="O23">
        <v>1.6097E-4</v>
      </c>
    </row>
    <row r="24" spans="2:15" x14ac:dyDescent="0.25">
      <c r="B24" t="s">
        <v>728</v>
      </c>
      <c r="C24" t="s">
        <v>13</v>
      </c>
      <c r="D24">
        <v>100</v>
      </c>
      <c r="E24">
        <v>1020</v>
      </c>
      <c r="F24">
        <v>0.01</v>
      </c>
      <c r="G24" t="s">
        <v>16</v>
      </c>
      <c r="H24" t="s">
        <v>14</v>
      </c>
      <c r="L24">
        <v>36</v>
      </c>
      <c r="M24">
        <v>9.1999999999999998E-2</v>
      </c>
      <c r="N24">
        <v>35.843000000000004</v>
      </c>
      <c r="O24">
        <v>9.1772000000000006E-2</v>
      </c>
    </row>
    <row r="25" spans="2:15" x14ac:dyDescent="0.25">
      <c r="B25" t="s">
        <v>729</v>
      </c>
      <c r="C25" t="s">
        <v>13</v>
      </c>
      <c r="D25">
        <v>100</v>
      </c>
      <c r="E25">
        <v>1020</v>
      </c>
      <c r="F25">
        <v>0.1</v>
      </c>
      <c r="G25" t="s">
        <v>16</v>
      </c>
      <c r="H25" t="s">
        <v>14</v>
      </c>
      <c r="L25">
        <v>65.632000000000005</v>
      </c>
      <c r="M25">
        <v>7.4630000000000002E-2</v>
      </c>
      <c r="N25">
        <v>65.525000000000006</v>
      </c>
      <c r="O25">
        <v>7.4607999999999994E-2</v>
      </c>
    </row>
    <row r="26" spans="2:15" x14ac:dyDescent="0.25">
      <c r="B26" t="s">
        <v>730</v>
      </c>
      <c r="C26" t="s">
        <v>13</v>
      </c>
      <c r="D26">
        <v>100</v>
      </c>
      <c r="E26">
        <v>1020</v>
      </c>
      <c r="F26">
        <v>1</v>
      </c>
      <c r="G26" t="s">
        <v>16</v>
      </c>
      <c r="H26" t="s">
        <v>14</v>
      </c>
      <c r="L26">
        <v>577.76</v>
      </c>
      <c r="M26">
        <v>1.3752E-2</v>
      </c>
      <c r="N26">
        <v>577.71</v>
      </c>
      <c r="O26">
        <v>1.3677E-2</v>
      </c>
    </row>
    <row r="27" spans="2:15" x14ac:dyDescent="0.25">
      <c r="B27" t="s">
        <v>731</v>
      </c>
      <c r="C27" t="s">
        <v>13</v>
      </c>
      <c r="D27">
        <v>100</v>
      </c>
      <c r="E27">
        <v>1020</v>
      </c>
      <c r="F27">
        <v>10</v>
      </c>
      <c r="G27" t="s">
        <v>16</v>
      </c>
      <c r="H27" t="s">
        <v>14</v>
      </c>
      <c r="L27">
        <v>5773.6</v>
      </c>
      <c r="M27">
        <v>1.4178999999999999E-3</v>
      </c>
      <c r="N27">
        <v>5773.6</v>
      </c>
      <c r="O27">
        <v>1.3864000000000001E-3</v>
      </c>
    </row>
    <row r="28" spans="2:15" x14ac:dyDescent="0.25">
      <c r="B28" t="s">
        <v>786</v>
      </c>
      <c r="C28" t="s">
        <v>13</v>
      </c>
      <c r="D28">
        <v>100</v>
      </c>
      <c r="E28">
        <v>1020</v>
      </c>
      <c r="F28">
        <v>100</v>
      </c>
      <c r="G28" t="s">
        <v>16</v>
      </c>
      <c r="H28" t="s">
        <v>14</v>
      </c>
      <c r="L28">
        <v>57736</v>
      </c>
      <c r="M28">
        <v>1.5124999999999999E-4</v>
      </c>
      <c r="N28">
        <v>57736</v>
      </c>
      <c r="O28">
        <v>1.3866E-4</v>
      </c>
    </row>
    <row r="29" spans="2:15" x14ac:dyDescent="0.25">
      <c r="B29" t="s">
        <v>664</v>
      </c>
      <c r="C29" t="s">
        <v>101</v>
      </c>
      <c r="D29">
        <v>0</v>
      </c>
      <c r="E29">
        <v>1E-4</v>
      </c>
      <c r="F29">
        <v>1.0000000000000001E-9</v>
      </c>
      <c r="G29" t="s">
        <v>24</v>
      </c>
      <c r="H29" t="s">
        <v>717</v>
      </c>
      <c r="L29">
        <v>35</v>
      </c>
      <c r="M29">
        <v>350000</v>
      </c>
      <c r="N29">
        <v>34.933</v>
      </c>
      <c r="O29">
        <v>349170</v>
      </c>
    </row>
    <row r="30" spans="2:15" x14ac:dyDescent="0.25">
      <c r="B30" t="s">
        <v>665</v>
      </c>
      <c r="C30" t="s">
        <v>101</v>
      </c>
      <c r="D30">
        <v>0</v>
      </c>
      <c r="E30">
        <v>1E-4</v>
      </c>
      <c r="F30">
        <v>1E-8</v>
      </c>
      <c r="G30" t="s">
        <v>24</v>
      </c>
      <c r="H30" t="s">
        <v>717</v>
      </c>
      <c r="L30">
        <v>35.367999999999995</v>
      </c>
      <c r="M30">
        <v>346810</v>
      </c>
      <c r="N30">
        <v>35.366</v>
      </c>
      <c r="O30">
        <v>346810</v>
      </c>
    </row>
    <row r="31" spans="2:15" x14ac:dyDescent="0.25">
      <c r="B31" t="s">
        <v>666</v>
      </c>
      <c r="C31" t="s">
        <v>101</v>
      </c>
      <c r="D31">
        <v>0</v>
      </c>
      <c r="E31">
        <v>1E-4</v>
      </c>
      <c r="F31">
        <v>9.9999999999999995E-8</v>
      </c>
      <c r="G31" t="s">
        <v>24</v>
      </c>
      <c r="H31" t="s">
        <v>717</v>
      </c>
      <c r="L31">
        <v>67.34</v>
      </c>
      <c r="M31">
        <v>230750</v>
      </c>
      <c r="N31">
        <v>67.335999999999999</v>
      </c>
      <c r="O31">
        <v>230720</v>
      </c>
    </row>
    <row r="32" spans="2:15" x14ac:dyDescent="0.25">
      <c r="B32" t="s">
        <v>667</v>
      </c>
      <c r="C32" t="s">
        <v>101</v>
      </c>
      <c r="D32">
        <v>0</v>
      </c>
      <c r="E32">
        <v>1E-4</v>
      </c>
      <c r="F32">
        <v>9.9999999999999995E-7</v>
      </c>
      <c r="G32" t="s">
        <v>24</v>
      </c>
      <c r="H32" t="s">
        <v>717</v>
      </c>
      <c r="L32">
        <v>578.4</v>
      </c>
      <c r="M32">
        <v>31405</v>
      </c>
      <c r="N32">
        <v>578.39</v>
      </c>
      <c r="O32">
        <v>31376</v>
      </c>
    </row>
    <row r="33" spans="2:15" x14ac:dyDescent="0.25">
      <c r="B33" t="s">
        <v>663</v>
      </c>
      <c r="C33" t="s">
        <v>101</v>
      </c>
      <c r="D33">
        <v>0</v>
      </c>
      <c r="E33">
        <v>1E-4</v>
      </c>
      <c r="F33">
        <v>1.0000000000000001E-5</v>
      </c>
      <c r="G33" t="s">
        <v>24</v>
      </c>
      <c r="H33" t="s">
        <v>717</v>
      </c>
      <c r="L33">
        <v>5773.7000000000007</v>
      </c>
      <c r="M33">
        <v>3163.2</v>
      </c>
      <c r="N33">
        <v>5773.7000000000007</v>
      </c>
      <c r="O33">
        <v>3151.6</v>
      </c>
    </row>
    <row r="34" spans="2:15" x14ac:dyDescent="0.25">
      <c r="B34" t="s">
        <v>732</v>
      </c>
      <c r="C34" t="s">
        <v>101</v>
      </c>
      <c r="D34">
        <v>1E-4</v>
      </c>
      <c r="E34">
        <v>1E-3</v>
      </c>
      <c r="F34">
        <v>1E-8</v>
      </c>
      <c r="G34" t="s">
        <v>24</v>
      </c>
      <c r="H34" t="s">
        <v>717</v>
      </c>
      <c r="L34">
        <v>120</v>
      </c>
      <c r="M34">
        <v>350000</v>
      </c>
      <c r="N34">
        <v>115.86</v>
      </c>
      <c r="O34">
        <v>347000</v>
      </c>
    </row>
    <row r="35" spans="2:15" x14ac:dyDescent="0.25">
      <c r="B35" t="s">
        <v>733</v>
      </c>
      <c r="C35" t="s">
        <v>101</v>
      </c>
      <c r="D35">
        <v>1E-4</v>
      </c>
      <c r="E35">
        <v>1E-3</v>
      </c>
      <c r="F35">
        <v>9.9999999999999995E-8</v>
      </c>
      <c r="G35" t="s">
        <v>24</v>
      </c>
      <c r="H35" t="s">
        <v>717</v>
      </c>
      <c r="L35">
        <v>127.29</v>
      </c>
      <c r="M35">
        <v>339170</v>
      </c>
      <c r="N35">
        <v>127.24000000000001</v>
      </c>
      <c r="O35">
        <v>339180</v>
      </c>
    </row>
    <row r="36" spans="2:15" x14ac:dyDescent="0.25">
      <c r="B36" t="s">
        <v>734</v>
      </c>
      <c r="C36" t="s">
        <v>101</v>
      </c>
      <c r="D36">
        <v>1E-4</v>
      </c>
      <c r="E36">
        <v>1E-3</v>
      </c>
      <c r="F36">
        <v>9.9999999999999995E-7</v>
      </c>
      <c r="G36" t="s">
        <v>24</v>
      </c>
      <c r="H36" t="s">
        <v>717</v>
      </c>
      <c r="L36">
        <v>580.76</v>
      </c>
      <c r="M36">
        <v>159300</v>
      </c>
      <c r="N36">
        <v>580.72</v>
      </c>
      <c r="O36">
        <v>159250</v>
      </c>
    </row>
    <row r="37" spans="2:15" x14ac:dyDescent="0.25">
      <c r="B37" t="s">
        <v>735</v>
      </c>
      <c r="C37" t="s">
        <v>101</v>
      </c>
      <c r="D37">
        <v>1E-4</v>
      </c>
      <c r="E37">
        <v>1E-3</v>
      </c>
      <c r="F37">
        <v>1.0000000000000001E-5</v>
      </c>
      <c r="G37" t="s">
        <v>24</v>
      </c>
      <c r="H37" t="s">
        <v>717</v>
      </c>
      <c r="L37">
        <v>5773.7000000000007</v>
      </c>
      <c r="M37">
        <v>18430</v>
      </c>
      <c r="N37">
        <v>5773.7000000000007</v>
      </c>
      <c r="O37">
        <v>18401</v>
      </c>
    </row>
    <row r="38" spans="2:15" x14ac:dyDescent="0.25">
      <c r="B38" t="s">
        <v>736</v>
      </c>
      <c r="C38" t="s">
        <v>101</v>
      </c>
      <c r="D38">
        <v>1E-4</v>
      </c>
      <c r="E38">
        <v>1E-3</v>
      </c>
      <c r="F38">
        <v>1E-4</v>
      </c>
      <c r="G38" t="s">
        <v>24</v>
      </c>
      <c r="H38" t="s">
        <v>717</v>
      </c>
      <c r="L38">
        <v>57736</v>
      </c>
      <c r="M38">
        <v>1854.7</v>
      </c>
      <c r="N38">
        <v>57736</v>
      </c>
      <c r="O38">
        <v>1843.4</v>
      </c>
    </row>
    <row r="39" spans="2:15" x14ac:dyDescent="0.25">
      <c r="B39" t="s">
        <v>737</v>
      </c>
      <c r="C39" t="s">
        <v>101</v>
      </c>
      <c r="D39">
        <v>1E-3</v>
      </c>
      <c r="E39">
        <v>0.01</v>
      </c>
      <c r="F39">
        <v>9.9999999999999995E-8</v>
      </c>
      <c r="G39" t="s">
        <v>24</v>
      </c>
      <c r="H39" t="s">
        <v>22</v>
      </c>
      <c r="L39">
        <v>1.2000000000000002</v>
      </c>
      <c r="M39">
        <v>350</v>
      </c>
      <c r="N39">
        <v>1.1597</v>
      </c>
      <c r="O39">
        <v>346.89</v>
      </c>
    </row>
    <row r="40" spans="2:15" x14ac:dyDescent="0.25">
      <c r="B40" t="s">
        <v>738</v>
      </c>
      <c r="C40" t="s">
        <v>101</v>
      </c>
      <c r="D40">
        <v>1E-3</v>
      </c>
      <c r="E40">
        <v>0.01</v>
      </c>
      <c r="F40">
        <v>9.9999999999999995E-7</v>
      </c>
      <c r="G40" t="s">
        <v>24</v>
      </c>
      <c r="H40" t="s">
        <v>22</v>
      </c>
      <c r="L40">
        <v>1.2739</v>
      </c>
      <c r="M40">
        <v>339.07</v>
      </c>
      <c r="N40">
        <v>1.2734000000000001</v>
      </c>
      <c r="O40">
        <v>339.08</v>
      </c>
    </row>
    <row r="41" spans="2:15" x14ac:dyDescent="0.25">
      <c r="B41" t="s">
        <v>739</v>
      </c>
      <c r="C41" t="s">
        <v>101</v>
      </c>
      <c r="D41">
        <v>1E-3</v>
      </c>
      <c r="E41">
        <v>0.01</v>
      </c>
      <c r="F41">
        <v>1.0000000000000001E-5</v>
      </c>
      <c r="G41" t="s">
        <v>24</v>
      </c>
      <c r="H41" t="s">
        <v>22</v>
      </c>
      <c r="L41">
        <v>5.8079000000000001</v>
      </c>
      <c r="M41">
        <v>159.28</v>
      </c>
      <c r="N41">
        <v>5.8073999999999995</v>
      </c>
      <c r="O41">
        <v>159.22999999999999</v>
      </c>
    </row>
    <row r="42" spans="2:15" x14ac:dyDescent="0.25">
      <c r="B42" t="s">
        <v>740</v>
      </c>
      <c r="C42" t="s">
        <v>101</v>
      </c>
      <c r="D42">
        <v>1E-3</v>
      </c>
      <c r="E42">
        <v>0.01</v>
      </c>
      <c r="F42">
        <v>1E-4</v>
      </c>
      <c r="G42" t="s">
        <v>24</v>
      </c>
      <c r="H42" t="s">
        <v>22</v>
      </c>
      <c r="L42">
        <v>57.736999999999995</v>
      </c>
      <c r="M42">
        <v>18.431000000000001</v>
      </c>
      <c r="N42">
        <v>57.736999999999995</v>
      </c>
      <c r="O42">
        <v>18.399000000000001</v>
      </c>
    </row>
    <row r="43" spans="2:15" x14ac:dyDescent="0.25">
      <c r="B43" t="s">
        <v>741</v>
      </c>
      <c r="C43" t="s">
        <v>101</v>
      </c>
      <c r="D43">
        <v>1E-3</v>
      </c>
      <c r="E43">
        <v>0.01</v>
      </c>
      <c r="F43">
        <v>1E-3</v>
      </c>
      <c r="G43" t="s">
        <v>24</v>
      </c>
      <c r="H43" t="s">
        <v>22</v>
      </c>
      <c r="L43">
        <v>577.36</v>
      </c>
      <c r="M43">
        <v>1.8560000000000001</v>
      </c>
      <c r="N43">
        <v>577.36</v>
      </c>
      <c r="O43">
        <v>1.8431</v>
      </c>
    </row>
    <row r="44" spans="2:15" x14ac:dyDescent="0.25">
      <c r="B44" t="s">
        <v>742</v>
      </c>
      <c r="C44" t="s">
        <v>101</v>
      </c>
      <c r="D44">
        <v>0.01</v>
      </c>
      <c r="E44">
        <v>0.1</v>
      </c>
      <c r="F44">
        <v>9.9999999999999995E-7</v>
      </c>
      <c r="G44" t="s">
        <v>24</v>
      </c>
      <c r="H44" t="s">
        <v>22</v>
      </c>
      <c r="L44">
        <v>12</v>
      </c>
      <c r="M44">
        <v>350</v>
      </c>
      <c r="N44">
        <v>11.589</v>
      </c>
      <c r="O44">
        <v>348.45</v>
      </c>
    </row>
    <row r="45" spans="2:15" x14ac:dyDescent="0.25">
      <c r="B45" t="s">
        <v>743</v>
      </c>
      <c r="C45" t="s">
        <v>101</v>
      </c>
      <c r="D45">
        <v>0.01</v>
      </c>
      <c r="E45">
        <v>0.1</v>
      </c>
      <c r="F45">
        <v>1.0000000000000001E-5</v>
      </c>
      <c r="G45" t="s">
        <v>24</v>
      </c>
      <c r="H45" t="s">
        <v>22</v>
      </c>
      <c r="L45">
        <v>12.729999999999999</v>
      </c>
      <c r="M45">
        <v>340.62</v>
      </c>
      <c r="N45">
        <v>12.725</v>
      </c>
      <c r="O45">
        <v>340.63</v>
      </c>
    </row>
    <row r="46" spans="2:15" x14ac:dyDescent="0.25">
      <c r="B46" t="s">
        <v>744</v>
      </c>
      <c r="C46" t="s">
        <v>101</v>
      </c>
      <c r="D46">
        <v>0.01</v>
      </c>
      <c r="E46">
        <v>0.1</v>
      </c>
      <c r="F46">
        <v>1E-4</v>
      </c>
      <c r="G46" t="s">
        <v>24</v>
      </c>
      <c r="H46" t="s">
        <v>22</v>
      </c>
      <c r="L46">
        <v>58.070999999999998</v>
      </c>
      <c r="M46">
        <v>160.28</v>
      </c>
      <c r="N46">
        <v>58.065999999999995</v>
      </c>
      <c r="O46">
        <v>160.22999999999999</v>
      </c>
    </row>
    <row r="47" spans="2:15" x14ac:dyDescent="0.25">
      <c r="B47" t="s">
        <v>745</v>
      </c>
      <c r="C47" t="s">
        <v>101</v>
      </c>
      <c r="D47">
        <v>0.01</v>
      </c>
      <c r="E47">
        <v>0.1</v>
      </c>
      <c r="F47">
        <v>1E-3</v>
      </c>
      <c r="G47" t="s">
        <v>24</v>
      </c>
      <c r="H47" t="s">
        <v>22</v>
      </c>
      <c r="L47">
        <v>577.37</v>
      </c>
      <c r="M47">
        <v>18.559999999999999</v>
      </c>
      <c r="N47">
        <v>577.37</v>
      </c>
      <c r="O47">
        <v>18.527999999999999</v>
      </c>
    </row>
    <row r="48" spans="2:15" x14ac:dyDescent="0.25">
      <c r="B48" t="s">
        <v>746</v>
      </c>
      <c r="C48" t="s">
        <v>101</v>
      </c>
      <c r="D48">
        <v>0.01</v>
      </c>
      <c r="E48">
        <v>0.1</v>
      </c>
      <c r="F48">
        <v>0.01</v>
      </c>
      <c r="G48" t="s">
        <v>24</v>
      </c>
      <c r="H48" t="s">
        <v>22</v>
      </c>
      <c r="L48">
        <v>5773.6</v>
      </c>
      <c r="M48">
        <v>1.8689</v>
      </c>
      <c r="N48">
        <v>5773.6</v>
      </c>
      <c r="O48">
        <v>1.8560000000000001</v>
      </c>
    </row>
    <row r="49" spans="2:15" x14ac:dyDescent="0.25">
      <c r="B49" t="s">
        <v>747</v>
      </c>
      <c r="C49" t="s">
        <v>101</v>
      </c>
      <c r="D49">
        <v>0.1</v>
      </c>
      <c r="E49">
        <v>1</v>
      </c>
      <c r="F49">
        <v>1.0000000000000001E-5</v>
      </c>
      <c r="G49" t="s">
        <v>24</v>
      </c>
      <c r="H49" t="s">
        <v>22</v>
      </c>
      <c r="L49">
        <v>180</v>
      </c>
      <c r="M49">
        <v>370</v>
      </c>
      <c r="N49">
        <v>172.98</v>
      </c>
      <c r="O49">
        <v>365.23</v>
      </c>
    </row>
    <row r="50" spans="2:15" x14ac:dyDescent="0.25">
      <c r="B50" t="s">
        <v>748</v>
      </c>
      <c r="C50" t="s">
        <v>101</v>
      </c>
      <c r="D50">
        <v>0.1</v>
      </c>
      <c r="E50">
        <v>1</v>
      </c>
      <c r="F50">
        <v>1E-4</v>
      </c>
      <c r="G50" t="s">
        <v>24</v>
      </c>
      <c r="H50" t="s">
        <v>22</v>
      </c>
      <c r="L50">
        <v>181.28</v>
      </c>
      <c r="M50">
        <v>360.03</v>
      </c>
      <c r="N50">
        <v>181.23999999999998</v>
      </c>
      <c r="O50">
        <v>360.03</v>
      </c>
    </row>
    <row r="51" spans="2:15" x14ac:dyDescent="0.25">
      <c r="B51" t="s">
        <v>749</v>
      </c>
      <c r="C51" t="s">
        <v>101</v>
      </c>
      <c r="D51">
        <v>0.1</v>
      </c>
      <c r="E51">
        <v>1</v>
      </c>
      <c r="F51">
        <v>1E-3</v>
      </c>
      <c r="G51" t="s">
        <v>24</v>
      </c>
      <c r="H51" t="s">
        <v>22</v>
      </c>
      <c r="L51">
        <v>594.75</v>
      </c>
      <c r="M51">
        <v>194.63</v>
      </c>
      <c r="N51">
        <v>594.71</v>
      </c>
      <c r="O51">
        <v>194.58</v>
      </c>
    </row>
    <row r="52" spans="2:15" x14ac:dyDescent="0.25">
      <c r="B52" t="s">
        <v>750</v>
      </c>
      <c r="C52" t="s">
        <v>101</v>
      </c>
      <c r="D52">
        <v>0.1</v>
      </c>
      <c r="E52">
        <v>1</v>
      </c>
      <c r="F52">
        <v>0.01</v>
      </c>
      <c r="G52" t="s">
        <v>24</v>
      </c>
      <c r="H52" t="s">
        <v>22</v>
      </c>
      <c r="L52">
        <v>5775</v>
      </c>
      <c r="M52">
        <v>23.623000000000001</v>
      </c>
      <c r="N52">
        <v>5775</v>
      </c>
      <c r="O52">
        <v>23.591000000000001</v>
      </c>
    </row>
    <row r="53" spans="2:15" x14ac:dyDescent="0.25">
      <c r="B53" t="s">
        <v>751</v>
      </c>
      <c r="C53" t="s">
        <v>101</v>
      </c>
      <c r="D53">
        <v>0.1</v>
      </c>
      <c r="E53">
        <v>1</v>
      </c>
      <c r="F53">
        <v>0.1</v>
      </c>
      <c r="G53" t="s">
        <v>24</v>
      </c>
      <c r="H53" t="s">
        <v>22</v>
      </c>
      <c r="L53">
        <v>57736</v>
      </c>
      <c r="M53">
        <v>2.3778000000000001</v>
      </c>
      <c r="N53">
        <v>57736</v>
      </c>
      <c r="O53">
        <v>2.3649</v>
      </c>
    </row>
    <row r="54" spans="2:15" x14ac:dyDescent="0.25">
      <c r="B54" t="s">
        <v>752</v>
      </c>
      <c r="C54" t="s">
        <v>101</v>
      </c>
      <c r="D54">
        <v>1</v>
      </c>
      <c r="E54">
        <v>10.199999999999999</v>
      </c>
      <c r="F54">
        <v>1E-4</v>
      </c>
      <c r="G54" t="s">
        <v>24</v>
      </c>
      <c r="H54" t="s">
        <v>22</v>
      </c>
      <c r="L54">
        <v>2.4</v>
      </c>
      <c r="M54">
        <v>0.59</v>
      </c>
      <c r="N54">
        <v>2.3094999999999999</v>
      </c>
      <c r="O54">
        <v>0.57974999999999999</v>
      </c>
    </row>
    <row r="55" spans="2:15" x14ac:dyDescent="0.25">
      <c r="B55" t="s">
        <v>753</v>
      </c>
      <c r="C55" t="s">
        <v>101</v>
      </c>
      <c r="D55">
        <v>1</v>
      </c>
      <c r="E55">
        <v>10.199999999999999</v>
      </c>
      <c r="F55">
        <v>1E-3</v>
      </c>
      <c r="G55" t="s">
        <v>24</v>
      </c>
      <c r="H55" t="s">
        <v>22</v>
      </c>
      <c r="L55">
        <v>2.4</v>
      </c>
      <c r="M55">
        <v>0.63080999999999998</v>
      </c>
      <c r="N55">
        <v>2.3701000000000003</v>
      </c>
      <c r="O55">
        <v>0.57577999999999996</v>
      </c>
    </row>
    <row r="56" spans="2:15" x14ac:dyDescent="0.25">
      <c r="B56" t="s">
        <v>754</v>
      </c>
      <c r="C56" t="s">
        <v>101</v>
      </c>
      <c r="D56">
        <v>1</v>
      </c>
      <c r="E56">
        <v>10.199999999999999</v>
      </c>
      <c r="F56">
        <v>0.01</v>
      </c>
      <c r="G56" t="s">
        <v>24</v>
      </c>
      <c r="H56" t="s">
        <v>22</v>
      </c>
      <c r="L56">
        <v>5.8934999999999995</v>
      </c>
      <c r="M56">
        <v>0.56293000000000004</v>
      </c>
      <c r="N56">
        <v>6.0655000000000001</v>
      </c>
      <c r="O56">
        <v>0.39036999999999999</v>
      </c>
    </row>
    <row r="57" spans="2:15" x14ac:dyDescent="0.25">
      <c r="B57" t="s">
        <v>755</v>
      </c>
      <c r="C57" t="s">
        <v>101</v>
      </c>
      <c r="D57">
        <v>1</v>
      </c>
      <c r="E57">
        <v>10.199999999999999</v>
      </c>
      <c r="F57">
        <v>0.1</v>
      </c>
      <c r="G57" t="s">
        <v>24</v>
      </c>
      <c r="H57" t="s">
        <v>22</v>
      </c>
      <c r="L57">
        <v>57.625</v>
      </c>
      <c r="M57">
        <v>0.18253</v>
      </c>
      <c r="N57">
        <v>57.751999999999995</v>
      </c>
      <c r="O57">
        <v>5.5476999999999999E-2</v>
      </c>
    </row>
    <row r="58" spans="2:15" x14ac:dyDescent="0.25">
      <c r="B58" t="s">
        <v>756</v>
      </c>
      <c r="C58" t="s">
        <v>101</v>
      </c>
      <c r="D58">
        <v>1</v>
      </c>
      <c r="E58">
        <v>10.199999999999999</v>
      </c>
      <c r="F58">
        <v>1</v>
      </c>
      <c r="G58" t="s">
        <v>24</v>
      </c>
      <c r="H58" t="s">
        <v>22</v>
      </c>
      <c r="L58">
        <v>577.30999999999995</v>
      </c>
      <c r="M58">
        <v>5.7402000000000002E-2</v>
      </c>
      <c r="N58">
        <v>577.36</v>
      </c>
      <c r="O58">
        <v>5.5789000000000004E-3</v>
      </c>
    </row>
    <row r="59" spans="2:15" x14ac:dyDescent="0.25">
      <c r="B59" t="s">
        <v>787</v>
      </c>
      <c r="C59" t="s">
        <v>136</v>
      </c>
      <c r="D59">
        <v>10</v>
      </c>
      <c r="E59">
        <v>102</v>
      </c>
      <c r="F59">
        <v>1E-4</v>
      </c>
      <c r="G59" t="s">
        <v>24</v>
      </c>
      <c r="H59" t="s">
        <v>23</v>
      </c>
      <c r="L59">
        <v>16</v>
      </c>
      <c r="M59">
        <v>2</v>
      </c>
      <c r="N59">
        <v>15.052</v>
      </c>
      <c r="O59">
        <v>2.0087999999999999</v>
      </c>
    </row>
    <row r="60" spans="2:15" x14ac:dyDescent="0.25">
      <c r="B60" t="s">
        <v>788</v>
      </c>
      <c r="C60" t="s">
        <v>136</v>
      </c>
      <c r="D60">
        <v>10</v>
      </c>
      <c r="E60">
        <v>102</v>
      </c>
      <c r="F60">
        <v>1E-3</v>
      </c>
      <c r="G60" t="s">
        <v>24</v>
      </c>
      <c r="H60" t="s">
        <v>23</v>
      </c>
      <c r="L60">
        <v>16</v>
      </c>
      <c r="M60">
        <v>2.0045000000000002</v>
      </c>
      <c r="N60">
        <v>15.565999999999999</v>
      </c>
      <c r="O60">
        <v>2.0045000000000002</v>
      </c>
    </row>
    <row r="61" spans="2:15" x14ac:dyDescent="0.25">
      <c r="B61" t="s">
        <v>789</v>
      </c>
      <c r="C61" t="s">
        <v>136</v>
      </c>
      <c r="D61">
        <v>10</v>
      </c>
      <c r="E61">
        <v>102</v>
      </c>
      <c r="F61">
        <v>0.01</v>
      </c>
      <c r="G61" t="s">
        <v>24</v>
      </c>
      <c r="H61" t="s">
        <v>23</v>
      </c>
      <c r="L61">
        <v>50.242999999999995</v>
      </c>
      <c r="M61">
        <v>1.7371000000000001</v>
      </c>
      <c r="N61">
        <v>50.216000000000001</v>
      </c>
      <c r="O61">
        <v>1.7371000000000001</v>
      </c>
    </row>
    <row r="62" spans="2:15" x14ac:dyDescent="0.25">
      <c r="B62" t="s">
        <v>790</v>
      </c>
      <c r="C62" t="s">
        <v>136</v>
      </c>
      <c r="D62">
        <v>10</v>
      </c>
      <c r="E62">
        <v>102</v>
      </c>
      <c r="F62">
        <v>0.1</v>
      </c>
      <c r="G62" t="s">
        <v>24</v>
      </c>
      <c r="H62" t="s">
        <v>23</v>
      </c>
      <c r="L62">
        <v>574.15</v>
      </c>
      <c r="M62">
        <v>0.42863000000000001</v>
      </c>
      <c r="N62">
        <v>574.14</v>
      </c>
      <c r="O62">
        <v>0.42836000000000002</v>
      </c>
    </row>
    <row r="63" spans="2:15" x14ac:dyDescent="0.25">
      <c r="B63" t="s">
        <v>791</v>
      </c>
      <c r="C63" t="s">
        <v>136</v>
      </c>
      <c r="D63">
        <v>10</v>
      </c>
      <c r="E63">
        <v>102</v>
      </c>
      <c r="F63">
        <v>1</v>
      </c>
      <c r="G63" t="s">
        <v>24</v>
      </c>
      <c r="H63" t="s">
        <v>23</v>
      </c>
      <c r="L63">
        <v>5773.2000000000007</v>
      </c>
      <c r="M63">
        <v>4.4478999999999998E-2</v>
      </c>
      <c r="N63">
        <v>5773.2000000000007</v>
      </c>
      <c r="O63">
        <v>4.4360999999999998E-2</v>
      </c>
    </row>
    <row r="64" spans="2:15" x14ac:dyDescent="0.25">
      <c r="B64" t="s">
        <v>792</v>
      </c>
      <c r="C64" t="s">
        <v>136</v>
      </c>
      <c r="D64">
        <v>10</v>
      </c>
      <c r="E64">
        <v>102</v>
      </c>
      <c r="F64">
        <v>10</v>
      </c>
      <c r="G64" t="s">
        <v>24</v>
      </c>
      <c r="H64" t="s">
        <v>23</v>
      </c>
      <c r="L64">
        <v>57735</v>
      </c>
      <c r="M64">
        <v>4.4850999999999997E-3</v>
      </c>
      <c r="N64">
        <v>57735</v>
      </c>
      <c r="O64">
        <v>4.4377000000000002E-3</v>
      </c>
    </row>
    <row r="65" spans="2:15" x14ac:dyDescent="0.25">
      <c r="B65" t="s">
        <v>209</v>
      </c>
      <c r="C65" t="s">
        <v>137</v>
      </c>
      <c r="D65">
        <v>20</v>
      </c>
      <c r="E65">
        <v>204</v>
      </c>
      <c r="F65">
        <v>1E-3</v>
      </c>
      <c r="G65" t="s">
        <v>24</v>
      </c>
      <c r="H65" t="s">
        <v>23</v>
      </c>
      <c r="L65">
        <v>32</v>
      </c>
      <c r="M65">
        <v>2</v>
      </c>
      <c r="N65">
        <v>30.087</v>
      </c>
      <c r="O65">
        <v>2.0089000000000001</v>
      </c>
    </row>
    <row r="66" spans="2:15" x14ac:dyDescent="0.25">
      <c r="B66" t="s">
        <v>210</v>
      </c>
      <c r="C66" t="s">
        <v>137</v>
      </c>
      <c r="D66">
        <v>20</v>
      </c>
      <c r="E66">
        <v>204</v>
      </c>
      <c r="F66">
        <v>0.01</v>
      </c>
      <c r="G66" t="s">
        <v>24</v>
      </c>
      <c r="H66" t="s">
        <v>23</v>
      </c>
      <c r="L66">
        <v>32</v>
      </c>
      <c r="M66">
        <v>2.0076999999999998</v>
      </c>
      <c r="N66">
        <v>30.344000000000001</v>
      </c>
      <c r="O66">
        <v>2.0078</v>
      </c>
    </row>
    <row r="67" spans="2:15" x14ac:dyDescent="0.25">
      <c r="B67" t="s">
        <v>211</v>
      </c>
      <c r="C67" t="s">
        <v>137</v>
      </c>
      <c r="D67">
        <v>20</v>
      </c>
      <c r="E67">
        <v>204</v>
      </c>
      <c r="F67">
        <v>0.1</v>
      </c>
      <c r="G67" t="s">
        <v>24</v>
      </c>
      <c r="H67" t="s">
        <v>23</v>
      </c>
      <c r="L67">
        <v>52.695</v>
      </c>
      <c r="M67">
        <v>1.9168000000000001</v>
      </c>
      <c r="N67">
        <v>52.600999999999999</v>
      </c>
      <c r="O67">
        <v>1.917</v>
      </c>
    </row>
    <row r="68" spans="2:15" x14ac:dyDescent="0.25">
      <c r="B68" t="s">
        <v>212</v>
      </c>
      <c r="C68" t="s">
        <v>137</v>
      </c>
      <c r="D68">
        <v>20</v>
      </c>
      <c r="E68">
        <v>204</v>
      </c>
      <c r="F68">
        <v>1</v>
      </c>
      <c r="G68" t="s">
        <v>24</v>
      </c>
      <c r="H68" t="s">
        <v>23</v>
      </c>
      <c r="L68">
        <v>565.98</v>
      </c>
      <c r="M68">
        <v>0.78427000000000002</v>
      </c>
      <c r="N68">
        <v>565.93999999999994</v>
      </c>
      <c r="O68">
        <v>0.78385000000000005</v>
      </c>
    </row>
    <row r="69" spans="2:15" x14ac:dyDescent="0.25">
      <c r="B69" t="s">
        <v>213</v>
      </c>
      <c r="C69" t="s">
        <v>137</v>
      </c>
      <c r="D69">
        <v>20</v>
      </c>
      <c r="E69">
        <v>204</v>
      </c>
      <c r="F69">
        <v>10</v>
      </c>
      <c r="G69" t="s">
        <v>24</v>
      </c>
      <c r="H69" t="s">
        <v>23</v>
      </c>
      <c r="L69">
        <v>5772.2000000000007</v>
      </c>
      <c r="M69">
        <v>8.8858000000000006E-2</v>
      </c>
      <c r="N69">
        <v>5772.2000000000007</v>
      </c>
      <c r="O69">
        <v>8.8622999999999993E-2</v>
      </c>
    </row>
    <row r="70" spans="2:15" x14ac:dyDescent="0.25">
      <c r="B70" t="s">
        <v>793</v>
      </c>
      <c r="C70" t="s">
        <v>138</v>
      </c>
      <c r="D70">
        <v>5</v>
      </c>
      <c r="E70">
        <v>51</v>
      </c>
      <c r="F70">
        <v>1E-3</v>
      </c>
      <c r="G70" t="s">
        <v>24</v>
      </c>
      <c r="H70" t="s">
        <v>23</v>
      </c>
      <c r="L70">
        <v>4.6999999999999993</v>
      </c>
      <c r="M70">
        <v>2</v>
      </c>
      <c r="N70">
        <v>4.5993000000000004</v>
      </c>
      <c r="O70">
        <v>1.98</v>
      </c>
    </row>
    <row r="71" spans="2:15" x14ac:dyDescent="0.25">
      <c r="B71" t="s">
        <v>794</v>
      </c>
      <c r="C71" t="s">
        <v>138</v>
      </c>
      <c r="D71">
        <v>5</v>
      </c>
      <c r="E71">
        <v>51</v>
      </c>
      <c r="F71">
        <v>0.01</v>
      </c>
      <c r="G71" t="s">
        <v>24</v>
      </c>
      <c r="H71" t="s">
        <v>23</v>
      </c>
      <c r="L71">
        <v>5.9279000000000002</v>
      </c>
      <c r="M71">
        <v>1.9581</v>
      </c>
      <c r="N71">
        <v>5.8000999999999996</v>
      </c>
      <c r="O71">
        <v>1.9595</v>
      </c>
    </row>
    <row r="72" spans="2:15" x14ac:dyDescent="0.25">
      <c r="B72" t="s">
        <v>795</v>
      </c>
      <c r="C72" t="s">
        <v>138</v>
      </c>
      <c r="D72">
        <v>5</v>
      </c>
      <c r="E72">
        <v>51</v>
      </c>
      <c r="F72">
        <v>0.1</v>
      </c>
      <c r="G72" t="s">
        <v>24</v>
      </c>
      <c r="H72" t="s">
        <v>23</v>
      </c>
      <c r="L72">
        <v>53.038999999999994</v>
      </c>
      <c r="M72">
        <v>1.3232999999999999</v>
      </c>
      <c r="N72">
        <v>52.915999999999997</v>
      </c>
      <c r="O72">
        <v>1.3219000000000001</v>
      </c>
    </row>
    <row r="73" spans="2:15" x14ac:dyDescent="0.25">
      <c r="B73" t="s">
        <v>796</v>
      </c>
      <c r="C73" t="s">
        <v>138</v>
      </c>
      <c r="D73">
        <v>5</v>
      </c>
      <c r="E73">
        <v>51</v>
      </c>
      <c r="F73">
        <v>1</v>
      </c>
      <c r="G73" t="s">
        <v>24</v>
      </c>
      <c r="H73" t="s">
        <v>23</v>
      </c>
      <c r="L73">
        <v>576.55999999999995</v>
      </c>
      <c r="M73">
        <v>0.20649000000000001</v>
      </c>
      <c r="N73">
        <v>576.52</v>
      </c>
      <c r="O73">
        <v>0.20416999999999999</v>
      </c>
    </row>
    <row r="74" spans="2:15" x14ac:dyDescent="0.25">
      <c r="B74" t="s">
        <v>797</v>
      </c>
      <c r="C74" t="s">
        <v>138</v>
      </c>
      <c r="D74">
        <v>5</v>
      </c>
      <c r="E74">
        <v>51</v>
      </c>
      <c r="F74">
        <v>10</v>
      </c>
      <c r="G74" t="s">
        <v>24</v>
      </c>
      <c r="H74" t="s">
        <v>23</v>
      </c>
      <c r="L74">
        <v>5773.5</v>
      </c>
      <c r="M74">
        <v>2.1536E-2</v>
      </c>
      <c r="N74">
        <v>5773.5</v>
      </c>
      <c r="O74">
        <v>2.0587999999999999E-2</v>
      </c>
    </row>
    <row r="75" spans="2:15" x14ac:dyDescent="0.25">
      <c r="B75" t="s">
        <v>798</v>
      </c>
      <c r="C75" t="s">
        <v>138</v>
      </c>
      <c r="D75">
        <v>50</v>
      </c>
      <c r="E75">
        <v>510</v>
      </c>
      <c r="F75">
        <v>1E-3</v>
      </c>
      <c r="G75" t="s">
        <v>24</v>
      </c>
      <c r="H75" t="s">
        <v>23</v>
      </c>
      <c r="L75">
        <v>80</v>
      </c>
      <c r="M75">
        <v>2</v>
      </c>
      <c r="N75">
        <v>75.207999999999998</v>
      </c>
      <c r="O75">
        <v>2.0089000000000001</v>
      </c>
    </row>
    <row r="76" spans="2:15" x14ac:dyDescent="0.25">
      <c r="B76" t="s">
        <v>799</v>
      </c>
      <c r="C76" t="s">
        <v>138</v>
      </c>
      <c r="D76">
        <v>50</v>
      </c>
      <c r="E76">
        <v>510</v>
      </c>
      <c r="F76">
        <v>0.01</v>
      </c>
      <c r="G76" t="s">
        <v>24</v>
      </c>
      <c r="H76" t="s">
        <v>23</v>
      </c>
      <c r="L76">
        <v>80</v>
      </c>
      <c r="M76">
        <v>2.0085999999999999</v>
      </c>
      <c r="N76">
        <v>75.317999999999998</v>
      </c>
      <c r="O76">
        <v>2.0087000000000002</v>
      </c>
    </row>
    <row r="77" spans="2:15" x14ac:dyDescent="0.25">
      <c r="B77" t="s">
        <v>800</v>
      </c>
      <c r="C77" t="s">
        <v>138</v>
      </c>
      <c r="D77">
        <v>50</v>
      </c>
      <c r="E77">
        <v>510</v>
      </c>
      <c r="F77">
        <v>0.1</v>
      </c>
      <c r="G77" t="s">
        <v>24</v>
      </c>
      <c r="H77" t="s">
        <v>23</v>
      </c>
      <c r="L77">
        <v>85.569000000000003</v>
      </c>
      <c r="M77">
        <v>1.9918</v>
      </c>
      <c r="N77">
        <v>85.292000000000002</v>
      </c>
      <c r="O77">
        <v>1.9921</v>
      </c>
    </row>
    <row r="78" spans="2:15" x14ac:dyDescent="0.25">
      <c r="B78" t="s">
        <v>801</v>
      </c>
      <c r="C78" t="s">
        <v>138</v>
      </c>
      <c r="D78">
        <v>50</v>
      </c>
      <c r="E78">
        <v>510</v>
      </c>
      <c r="F78">
        <v>1</v>
      </c>
      <c r="G78" t="s">
        <v>24</v>
      </c>
      <c r="H78" t="s">
        <v>23</v>
      </c>
      <c r="L78">
        <v>534.37</v>
      </c>
      <c r="M78">
        <v>1.3886000000000001</v>
      </c>
      <c r="N78">
        <v>534.06999999999994</v>
      </c>
      <c r="O78">
        <v>1.3883000000000001</v>
      </c>
    </row>
    <row r="79" spans="2:15" x14ac:dyDescent="0.25">
      <c r="B79" t="s">
        <v>802</v>
      </c>
      <c r="C79" t="s">
        <v>138</v>
      </c>
      <c r="D79">
        <v>50</v>
      </c>
      <c r="E79">
        <v>510</v>
      </c>
      <c r="F79">
        <v>10</v>
      </c>
      <c r="G79" t="s">
        <v>24</v>
      </c>
      <c r="H79" t="s">
        <v>23</v>
      </c>
      <c r="L79">
        <v>5765.3</v>
      </c>
      <c r="M79">
        <v>0.22044</v>
      </c>
      <c r="N79">
        <v>5765.2000000000007</v>
      </c>
      <c r="O79">
        <v>0.21986</v>
      </c>
    </row>
    <row r="80" spans="2:15" x14ac:dyDescent="0.25">
      <c r="B80" t="s">
        <v>803</v>
      </c>
      <c r="C80" t="s">
        <v>19</v>
      </c>
      <c r="D80">
        <v>0</v>
      </c>
      <c r="E80">
        <v>0.1</v>
      </c>
      <c r="F80">
        <v>9.9999999999999995E-7</v>
      </c>
      <c r="G80" t="s">
        <v>16</v>
      </c>
      <c r="H80" t="s">
        <v>15</v>
      </c>
      <c r="I80">
        <v>0.01</v>
      </c>
      <c r="J80">
        <v>2</v>
      </c>
      <c r="K80" t="s">
        <v>804</v>
      </c>
      <c r="L80">
        <v>35</v>
      </c>
      <c r="M80">
        <v>940</v>
      </c>
      <c r="N80">
        <v>34.74</v>
      </c>
      <c r="O80">
        <v>937.4</v>
      </c>
    </row>
    <row r="81" spans="2:15" x14ac:dyDescent="0.25">
      <c r="B81" t="s">
        <v>805</v>
      </c>
      <c r="C81" t="s">
        <v>19</v>
      </c>
      <c r="D81">
        <v>0</v>
      </c>
      <c r="E81">
        <v>0.1</v>
      </c>
      <c r="F81">
        <v>1.0000000000000001E-5</v>
      </c>
      <c r="G81" t="s">
        <v>16</v>
      </c>
      <c r="H81" t="s">
        <v>15</v>
      </c>
      <c r="I81">
        <v>0.01</v>
      </c>
      <c r="J81">
        <v>2</v>
      </c>
      <c r="K81" t="s">
        <v>804</v>
      </c>
      <c r="L81">
        <v>35.161999999999999</v>
      </c>
      <c r="M81">
        <v>934.08</v>
      </c>
      <c r="N81">
        <v>35.156999999999996</v>
      </c>
      <c r="O81">
        <v>934.05</v>
      </c>
    </row>
    <row r="82" spans="2:15" x14ac:dyDescent="0.25">
      <c r="B82" t="s">
        <v>806</v>
      </c>
      <c r="C82" t="s">
        <v>19</v>
      </c>
      <c r="D82">
        <v>0</v>
      </c>
      <c r="E82">
        <v>0.1</v>
      </c>
      <c r="F82">
        <v>1E-4</v>
      </c>
      <c r="G82" t="s">
        <v>16</v>
      </c>
      <c r="H82" t="s">
        <v>15</v>
      </c>
      <c r="I82">
        <v>0.01</v>
      </c>
      <c r="J82">
        <v>2</v>
      </c>
      <c r="K82" t="s">
        <v>804</v>
      </c>
      <c r="L82">
        <v>67.116</v>
      </c>
      <c r="M82">
        <v>737.26</v>
      </c>
      <c r="N82">
        <v>67.105000000000004</v>
      </c>
      <c r="O82">
        <v>737.07</v>
      </c>
    </row>
    <row r="83" spans="2:15" x14ac:dyDescent="0.25">
      <c r="B83" t="s">
        <v>807</v>
      </c>
      <c r="C83" t="s">
        <v>19</v>
      </c>
      <c r="D83">
        <v>0</v>
      </c>
      <c r="E83">
        <v>0.1</v>
      </c>
      <c r="F83">
        <v>1E-3</v>
      </c>
      <c r="G83" t="s">
        <v>16</v>
      </c>
      <c r="H83" t="s">
        <v>15</v>
      </c>
      <c r="I83">
        <v>0.01</v>
      </c>
      <c r="J83">
        <v>2</v>
      </c>
      <c r="K83" t="s">
        <v>804</v>
      </c>
      <c r="L83">
        <v>578.33000000000004</v>
      </c>
      <c r="M83">
        <v>131.69</v>
      </c>
      <c r="N83">
        <v>578.31999999999994</v>
      </c>
      <c r="O83">
        <v>131.46</v>
      </c>
    </row>
    <row r="84" spans="2:15" x14ac:dyDescent="0.25">
      <c r="B84" t="s">
        <v>808</v>
      </c>
      <c r="C84" t="s">
        <v>19</v>
      </c>
      <c r="D84">
        <v>0</v>
      </c>
      <c r="E84">
        <v>0.1</v>
      </c>
      <c r="F84">
        <v>0.01</v>
      </c>
      <c r="G84" t="s">
        <v>16</v>
      </c>
      <c r="H84" t="s">
        <v>15</v>
      </c>
      <c r="I84">
        <v>0.01</v>
      </c>
      <c r="J84">
        <v>2</v>
      </c>
      <c r="K84" t="s">
        <v>804</v>
      </c>
      <c r="L84">
        <v>5773.7000000000007</v>
      </c>
      <c r="M84">
        <v>13.414999999999999</v>
      </c>
      <c r="N84">
        <v>5773.6</v>
      </c>
      <c r="O84">
        <v>13.317</v>
      </c>
    </row>
    <row r="85" spans="2:15" x14ac:dyDescent="0.25">
      <c r="B85" t="s">
        <v>809</v>
      </c>
      <c r="C85" t="s">
        <v>19</v>
      </c>
      <c r="D85">
        <v>0</v>
      </c>
      <c r="E85">
        <v>0.1</v>
      </c>
      <c r="F85">
        <v>9.9999999999999995E-7</v>
      </c>
      <c r="G85" t="s">
        <v>16</v>
      </c>
      <c r="H85" t="s">
        <v>15</v>
      </c>
      <c r="I85">
        <v>2</v>
      </c>
      <c r="J85">
        <v>20</v>
      </c>
      <c r="K85" t="s">
        <v>804</v>
      </c>
      <c r="L85">
        <v>36</v>
      </c>
      <c r="M85">
        <v>930</v>
      </c>
      <c r="N85">
        <v>35.470999999999997</v>
      </c>
      <c r="O85">
        <v>926.49</v>
      </c>
    </row>
    <row r="86" spans="2:15" x14ac:dyDescent="0.25">
      <c r="B86" t="s">
        <v>810</v>
      </c>
      <c r="C86" t="s">
        <v>19</v>
      </c>
      <c r="D86">
        <v>0</v>
      </c>
      <c r="E86">
        <v>0.1</v>
      </c>
      <c r="F86">
        <v>1.0000000000000001E-5</v>
      </c>
      <c r="G86" t="s">
        <v>16</v>
      </c>
      <c r="H86" t="s">
        <v>15</v>
      </c>
      <c r="I86">
        <v>2</v>
      </c>
      <c r="J86">
        <v>20</v>
      </c>
      <c r="K86" t="s">
        <v>804</v>
      </c>
      <c r="L86">
        <v>36</v>
      </c>
      <c r="M86">
        <v>923.18</v>
      </c>
      <c r="N86">
        <v>35.864999999999995</v>
      </c>
      <c r="O86">
        <v>923.15</v>
      </c>
    </row>
    <row r="87" spans="2:15" x14ac:dyDescent="0.25">
      <c r="B87" t="s">
        <v>811</v>
      </c>
      <c r="C87" t="s">
        <v>19</v>
      </c>
      <c r="D87">
        <v>0</v>
      </c>
      <c r="E87">
        <v>0.1</v>
      </c>
      <c r="F87">
        <v>1E-4</v>
      </c>
      <c r="G87" t="s">
        <v>16</v>
      </c>
      <c r="H87" t="s">
        <v>15</v>
      </c>
      <c r="I87">
        <v>2</v>
      </c>
      <c r="J87">
        <v>20</v>
      </c>
      <c r="K87" t="s">
        <v>804</v>
      </c>
      <c r="L87">
        <v>67.126000000000005</v>
      </c>
      <c r="M87">
        <v>727.32</v>
      </c>
      <c r="N87">
        <v>67.116</v>
      </c>
      <c r="O87">
        <v>727.12</v>
      </c>
    </row>
    <row r="88" spans="2:15" x14ac:dyDescent="0.25">
      <c r="B88" t="s">
        <v>812</v>
      </c>
      <c r="C88" t="s">
        <v>19</v>
      </c>
      <c r="D88">
        <v>0</v>
      </c>
      <c r="E88">
        <v>0.1</v>
      </c>
      <c r="F88">
        <v>1E-3</v>
      </c>
      <c r="G88" t="s">
        <v>16</v>
      </c>
      <c r="H88" t="s">
        <v>15</v>
      </c>
      <c r="I88">
        <v>2</v>
      </c>
      <c r="J88">
        <v>20</v>
      </c>
      <c r="K88" t="s">
        <v>804</v>
      </c>
      <c r="L88">
        <v>578.33000000000004</v>
      </c>
      <c r="M88">
        <v>129.33000000000001</v>
      </c>
      <c r="N88">
        <v>578.31999999999994</v>
      </c>
      <c r="O88">
        <v>129.1</v>
      </c>
    </row>
    <row r="89" spans="2:15" x14ac:dyDescent="0.25">
      <c r="B89" t="s">
        <v>813</v>
      </c>
      <c r="C89" t="s">
        <v>19</v>
      </c>
      <c r="D89">
        <v>0</v>
      </c>
      <c r="E89">
        <v>0.1</v>
      </c>
      <c r="F89">
        <v>0.01</v>
      </c>
      <c r="G89" t="s">
        <v>16</v>
      </c>
      <c r="H89" t="s">
        <v>15</v>
      </c>
      <c r="I89">
        <v>2</v>
      </c>
      <c r="J89">
        <v>20</v>
      </c>
      <c r="K89" t="s">
        <v>804</v>
      </c>
      <c r="L89">
        <v>5773.7000000000007</v>
      </c>
      <c r="M89">
        <v>13.173</v>
      </c>
      <c r="N89">
        <v>5773.6</v>
      </c>
      <c r="O89">
        <v>13.074999999999999</v>
      </c>
    </row>
    <row r="90" spans="2:15" x14ac:dyDescent="0.25">
      <c r="B90" t="s">
        <v>814</v>
      </c>
      <c r="C90" t="s">
        <v>19</v>
      </c>
      <c r="D90">
        <v>0.1</v>
      </c>
      <c r="E90">
        <v>1</v>
      </c>
      <c r="F90">
        <v>1.0000000000000001E-5</v>
      </c>
      <c r="G90" t="s">
        <v>16</v>
      </c>
      <c r="H90" t="s">
        <v>15</v>
      </c>
      <c r="I90">
        <v>0.01</v>
      </c>
      <c r="J90">
        <v>2</v>
      </c>
      <c r="K90" t="s">
        <v>804</v>
      </c>
      <c r="L90">
        <v>350</v>
      </c>
      <c r="M90">
        <v>940</v>
      </c>
      <c r="N90">
        <v>347.15</v>
      </c>
      <c r="O90">
        <v>937.18</v>
      </c>
    </row>
    <row r="91" spans="2:15" x14ac:dyDescent="0.25">
      <c r="B91" t="s">
        <v>815</v>
      </c>
      <c r="C91" t="s">
        <v>19</v>
      </c>
      <c r="D91">
        <v>0.1</v>
      </c>
      <c r="E91">
        <v>1</v>
      </c>
      <c r="F91">
        <v>1E-4</v>
      </c>
      <c r="G91" t="s">
        <v>16</v>
      </c>
      <c r="H91" t="s">
        <v>15</v>
      </c>
      <c r="I91">
        <v>0.01</v>
      </c>
      <c r="J91">
        <v>2</v>
      </c>
      <c r="K91" t="s">
        <v>804</v>
      </c>
      <c r="L91">
        <v>351.19</v>
      </c>
      <c r="M91">
        <v>934.51</v>
      </c>
      <c r="N91">
        <v>351.15999999999997</v>
      </c>
      <c r="O91">
        <v>934.46</v>
      </c>
    </row>
    <row r="92" spans="2:15" x14ac:dyDescent="0.25">
      <c r="B92" t="s">
        <v>816</v>
      </c>
      <c r="C92" t="s">
        <v>19</v>
      </c>
      <c r="D92">
        <v>0.1</v>
      </c>
      <c r="E92">
        <v>1</v>
      </c>
      <c r="F92">
        <v>1E-3</v>
      </c>
      <c r="G92" t="s">
        <v>16</v>
      </c>
      <c r="H92" t="s">
        <v>15</v>
      </c>
      <c r="I92">
        <v>0.01</v>
      </c>
      <c r="J92">
        <v>2</v>
      </c>
      <c r="K92" t="s">
        <v>804</v>
      </c>
      <c r="L92">
        <v>650.74</v>
      </c>
      <c r="M92">
        <v>757.68</v>
      </c>
      <c r="N92">
        <v>650.66</v>
      </c>
      <c r="O92">
        <v>757.46</v>
      </c>
    </row>
    <row r="93" spans="2:15" x14ac:dyDescent="0.25">
      <c r="B93" t="s">
        <v>817</v>
      </c>
      <c r="C93" t="s">
        <v>19</v>
      </c>
      <c r="D93">
        <v>0.1</v>
      </c>
      <c r="E93">
        <v>1</v>
      </c>
      <c r="F93">
        <v>0.01</v>
      </c>
      <c r="G93" t="s">
        <v>16</v>
      </c>
      <c r="H93" t="s">
        <v>15</v>
      </c>
      <c r="I93">
        <v>0.01</v>
      </c>
      <c r="J93">
        <v>2</v>
      </c>
      <c r="K93" t="s">
        <v>804</v>
      </c>
      <c r="L93">
        <v>5776.6</v>
      </c>
      <c r="M93">
        <v>138.38999999999999</v>
      </c>
      <c r="N93">
        <v>5776.5</v>
      </c>
      <c r="O93">
        <v>138.13</v>
      </c>
    </row>
    <row r="94" spans="2:15" x14ac:dyDescent="0.25">
      <c r="B94" t="s">
        <v>818</v>
      </c>
      <c r="C94" t="s">
        <v>19</v>
      </c>
      <c r="D94">
        <v>0.1</v>
      </c>
      <c r="E94">
        <v>1</v>
      </c>
      <c r="F94">
        <v>0.1</v>
      </c>
      <c r="G94" t="s">
        <v>16</v>
      </c>
      <c r="H94" t="s">
        <v>15</v>
      </c>
      <c r="I94">
        <v>0.01</v>
      </c>
      <c r="J94">
        <v>2</v>
      </c>
      <c r="K94" t="s">
        <v>804</v>
      </c>
      <c r="L94">
        <v>57736</v>
      </c>
      <c r="M94">
        <v>14.108000000000001</v>
      </c>
      <c r="N94">
        <v>57736</v>
      </c>
      <c r="O94">
        <v>14</v>
      </c>
    </row>
    <row r="95" spans="2:15" x14ac:dyDescent="0.25">
      <c r="B95" t="s">
        <v>819</v>
      </c>
      <c r="C95" t="s">
        <v>19</v>
      </c>
      <c r="D95">
        <v>0.1</v>
      </c>
      <c r="E95">
        <v>1</v>
      </c>
      <c r="F95">
        <v>1.0000000000000001E-5</v>
      </c>
      <c r="G95" t="s">
        <v>16</v>
      </c>
      <c r="H95" t="s">
        <v>15</v>
      </c>
      <c r="I95">
        <v>2</v>
      </c>
      <c r="J95">
        <v>20</v>
      </c>
      <c r="K95" t="s">
        <v>804</v>
      </c>
      <c r="L95">
        <v>850</v>
      </c>
      <c r="M95">
        <v>1700</v>
      </c>
      <c r="N95">
        <v>808.55</v>
      </c>
      <c r="O95">
        <v>1738.9</v>
      </c>
    </row>
    <row r="96" spans="2:15" x14ac:dyDescent="0.25">
      <c r="B96" t="s">
        <v>820</v>
      </c>
      <c r="C96" t="s">
        <v>19</v>
      </c>
      <c r="D96">
        <v>0.1</v>
      </c>
      <c r="E96">
        <v>1</v>
      </c>
      <c r="F96">
        <v>1E-4</v>
      </c>
      <c r="G96" t="s">
        <v>16</v>
      </c>
      <c r="H96" t="s">
        <v>15</v>
      </c>
      <c r="I96">
        <v>2</v>
      </c>
      <c r="J96">
        <v>20</v>
      </c>
      <c r="K96" t="s">
        <v>804</v>
      </c>
      <c r="L96">
        <v>850</v>
      </c>
      <c r="M96">
        <v>1737.8</v>
      </c>
      <c r="N96">
        <v>810.33</v>
      </c>
      <c r="O96">
        <v>1737.8</v>
      </c>
    </row>
    <row r="97" spans="2:15" x14ac:dyDescent="0.25">
      <c r="B97" t="s">
        <v>821</v>
      </c>
      <c r="C97" t="s">
        <v>19</v>
      </c>
      <c r="D97">
        <v>0.1</v>
      </c>
      <c r="E97">
        <v>1</v>
      </c>
      <c r="F97">
        <v>1E-3</v>
      </c>
      <c r="G97" t="s">
        <v>16</v>
      </c>
      <c r="H97" t="s">
        <v>15</v>
      </c>
      <c r="I97">
        <v>2</v>
      </c>
      <c r="J97">
        <v>20</v>
      </c>
      <c r="K97" t="s">
        <v>804</v>
      </c>
      <c r="L97">
        <v>976.25</v>
      </c>
      <c r="M97">
        <v>1636.3</v>
      </c>
      <c r="N97">
        <v>975.89</v>
      </c>
      <c r="O97">
        <v>1636.2</v>
      </c>
    </row>
    <row r="98" spans="2:15" x14ac:dyDescent="0.25">
      <c r="B98" t="s">
        <v>822</v>
      </c>
      <c r="C98" t="s">
        <v>19</v>
      </c>
      <c r="D98">
        <v>0.1</v>
      </c>
      <c r="E98">
        <v>1</v>
      </c>
      <c r="F98">
        <v>0.01</v>
      </c>
      <c r="G98" t="s">
        <v>16</v>
      </c>
      <c r="H98" t="s">
        <v>15</v>
      </c>
      <c r="I98">
        <v>2</v>
      </c>
      <c r="J98">
        <v>20</v>
      </c>
      <c r="K98" t="s">
        <v>804</v>
      </c>
      <c r="L98">
        <v>5806.3</v>
      </c>
      <c r="M98">
        <v>505.05</v>
      </c>
      <c r="N98">
        <v>5806.1</v>
      </c>
      <c r="O98">
        <v>504.49</v>
      </c>
    </row>
    <row r="99" spans="2:15" x14ac:dyDescent="0.25">
      <c r="B99" t="s">
        <v>823</v>
      </c>
      <c r="C99" t="s">
        <v>19</v>
      </c>
      <c r="D99">
        <v>0.1</v>
      </c>
      <c r="E99">
        <v>1</v>
      </c>
      <c r="F99">
        <v>0.1</v>
      </c>
      <c r="G99" t="s">
        <v>16</v>
      </c>
      <c r="H99" t="s">
        <v>15</v>
      </c>
      <c r="I99">
        <v>2</v>
      </c>
      <c r="J99">
        <v>20</v>
      </c>
      <c r="K99" t="s">
        <v>804</v>
      </c>
      <c r="L99">
        <v>57739</v>
      </c>
      <c r="M99">
        <v>53.381</v>
      </c>
      <c r="N99">
        <v>57739</v>
      </c>
      <c r="O99">
        <v>53.128</v>
      </c>
    </row>
    <row r="100" spans="2:15" x14ac:dyDescent="0.25">
      <c r="B100" t="s">
        <v>824</v>
      </c>
      <c r="C100" t="s">
        <v>19</v>
      </c>
      <c r="D100">
        <v>1</v>
      </c>
      <c r="E100">
        <v>10</v>
      </c>
      <c r="F100">
        <v>1E-4</v>
      </c>
      <c r="G100" t="s">
        <v>16</v>
      </c>
      <c r="H100" t="s">
        <v>14</v>
      </c>
      <c r="I100">
        <v>0.01</v>
      </c>
      <c r="J100">
        <v>2</v>
      </c>
      <c r="K100" t="s">
        <v>804</v>
      </c>
      <c r="L100">
        <v>3.5</v>
      </c>
      <c r="M100">
        <v>0.94</v>
      </c>
      <c r="N100">
        <v>3.4754999999999998</v>
      </c>
      <c r="O100">
        <v>0.93718000000000001</v>
      </c>
    </row>
    <row r="101" spans="2:15" x14ac:dyDescent="0.25">
      <c r="B101" t="s">
        <v>825</v>
      </c>
      <c r="C101" t="s">
        <v>19</v>
      </c>
      <c r="D101">
        <v>1</v>
      </c>
      <c r="E101">
        <v>10</v>
      </c>
      <c r="F101">
        <v>1E-3</v>
      </c>
      <c r="G101" t="s">
        <v>16</v>
      </c>
      <c r="H101" t="s">
        <v>14</v>
      </c>
      <c r="I101">
        <v>0.01</v>
      </c>
      <c r="J101">
        <v>2</v>
      </c>
      <c r="K101" t="s">
        <v>804</v>
      </c>
      <c r="L101">
        <v>3.5127000000000002</v>
      </c>
      <c r="M101">
        <v>0.93464999999999998</v>
      </c>
      <c r="N101">
        <v>3.5116000000000001</v>
      </c>
      <c r="O101">
        <v>0.93445999999999996</v>
      </c>
    </row>
    <row r="102" spans="2:15" x14ac:dyDescent="0.25">
      <c r="B102" t="s">
        <v>826</v>
      </c>
      <c r="C102" t="s">
        <v>19</v>
      </c>
      <c r="D102">
        <v>1</v>
      </c>
      <c r="E102">
        <v>10</v>
      </c>
      <c r="F102">
        <v>0.01</v>
      </c>
      <c r="G102" t="s">
        <v>16</v>
      </c>
      <c r="H102" t="s">
        <v>14</v>
      </c>
      <c r="I102">
        <v>0.01</v>
      </c>
      <c r="J102">
        <v>2</v>
      </c>
      <c r="K102" t="s">
        <v>804</v>
      </c>
      <c r="L102">
        <v>6.5091000000000001</v>
      </c>
      <c r="M102">
        <v>0.75829999999999997</v>
      </c>
      <c r="N102">
        <v>6.5065999999999997</v>
      </c>
      <c r="O102">
        <v>0.75746000000000002</v>
      </c>
    </row>
    <row r="103" spans="2:15" x14ac:dyDescent="0.25">
      <c r="B103" t="s">
        <v>827</v>
      </c>
      <c r="C103" t="s">
        <v>19</v>
      </c>
      <c r="D103">
        <v>1</v>
      </c>
      <c r="E103">
        <v>10</v>
      </c>
      <c r="F103">
        <v>0.1</v>
      </c>
      <c r="G103" t="s">
        <v>16</v>
      </c>
      <c r="H103" t="s">
        <v>14</v>
      </c>
      <c r="I103">
        <v>0.01</v>
      </c>
      <c r="J103">
        <v>2</v>
      </c>
      <c r="K103" t="s">
        <v>804</v>
      </c>
      <c r="L103">
        <v>57.765999999999998</v>
      </c>
      <c r="M103">
        <v>0.1391</v>
      </c>
      <c r="N103">
        <v>57.765000000000001</v>
      </c>
      <c r="O103">
        <v>0.13813</v>
      </c>
    </row>
    <row r="104" spans="2:15" x14ac:dyDescent="0.25">
      <c r="B104" t="s">
        <v>828</v>
      </c>
      <c r="C104" t="s">
        <v>19</v>
      </c>
      <c r="D104">
        <v>1</v>
      </c>
      <c r="E104">
        <v>10</v>
      </c>
      <c r="F104">
        <v>1</v>
      </c>
      <c r="G104" t="s">
        <v>16</v>
      </c>
      <c r="H104" t="s">
        <v>14</v>
      </c>
      <c r="I104">
        <v>0.01</v>
      </c>
      <c r="J104">
        <v>2</v>
      </c>
      <c r="K104" t="s">
        <v>804</v>
      </c>
      <c r="L104">
        <v>577.36</v>
      </c>
      <c r="M104">
        <v>1.4397E-2</v>
      </c>
      <c r="N104">
        <v>577.36</v>
      </c>
      <c r="O104">
        <v>1.4E-2</v>
      </c>
    </row>
    <row r="105" spans="2:15" x14ac:dyDescent="0.25">
      <c r="B105" t="s">
        <v>829</v>
      </c>
      <c r="C105" t="s">
        <v>19</v>
      </c>
      <c r="D105">
        <v>1</v>
      </c>
      <c r="E105">
        <v>10</v>
      </c>
      <c r="F105">
        <v>1E-4</v>
      </c>
      <c r="G105" t="s">
        <v>16</v>
      </c>
      <c r="H105" t="s">
        <v>14</v>
      </c>
      <c r="I105">
        <v>2</v>
      </c>
      <c r="J105">
        <v>20</v>
      </c>
      <c r="K105" t="s">
        <v>804</v>
      </c>
      <c r="L105">
        <v>8.1999999999999993</v>
      </c>
      <c r="M105">
        <v>1.8</v>
      </c>
      <c r="N105">
        <v>8.1347000000000005</v>
      </c>
      <c r="O105">
        <v>1.7537</v>
      </c>
    </row>
    <row r="106" spans="2:15" x14ac:dyDescent="0.25">
      <c r="B106" t="s">
        <v>830</v>
      </c>
      <c r="C106" t="s">
        <v>19</v>
      </c>
      <c r="D106">
        <v>1</v>
      </c>
      <c r="E106">
        <v>10</v>
      </c>
      <c r="F106">
        <v>1E-3</v>
      </c>
      <c r="G106" t="s">
        <v>16</v>
      </c>
      <c r="H106" t="s">
        <v>14</v>
      </c>
      <c r="I106">
        <v>2</v>
      </c>
      <c r="J106">
        <v>20</v>
      </c>
      <c r="K106" t="s">
        <v>804</v>
      </c>
      <c r="L106">
        <v>8.1999999999999993</v>
      </c>
      <c r="M106">
        <v>1.7524999999999999</v>
      </c>
      <c r="N106">
        <v>8.1524999999999999</v>
      </c>
      <c r="O106">
        <v>1.7525999999999999</v>
      </c>
    </row>
    <row r="107" spans="2:15" x14ac:dyDescent="0.25">
      <c r="B107" t="s">
        <v>831</v>
      </c>
      <c r="C107" t="s">
        <v>19</v>
      </c>
      <c r="D107">
        <v>1</v>
      </c>
      <c r="E107">
        <v>10</v>
      </c>
      <c r="F107">
        <v>0.01</v>
      </c>
      <c r="G107" t="s">
        <v>16</v>
      </c>
      <c r="H107" t="s">
        <v>14</v>
      </c>
      <c r="I107">
        <v>2</v>
      </c>
      <c r="J107">
        <v>20</v>
      </c>
      <c r="K107" t="s">
        <v>804</v>
      </c>
      <c r="L107">
        <v>9.8125999999999998</v>
      </c>
      <c r="M107">
        <v>1.6513</v>
      </c>
      <c r="N107">
        <v>9.7989999999999995</v>
      </c>
      <c r="O107">
        <v>1.6514</v>
      </c>
    </row>
    <row r="108" spans="2:15" x14ac:dyDescent="0.25">
      <c r="B108" t="s">
        <v>832</v>
      </c>
      <c r="C108" t="s">
        <v>19</v>
      </c>
      <c r="D108">
        <v>1</v>
      </c>
      <c r="E108">
        <v>10</v>
      </c>
      <c r="F108">
        <v>0.1</v>
      </c>
      <c r="G108" t="s">
        <v>16</v>
      </c>
      <c r="H108" t="s">
        <v>14</v>
      </c>
      <c r="I108">
        <v>2</v>
      </c>
      <c r="J108">
        <v>20</v>
      </c>
      <c r="K108" t="s">
        <v>804</v>
      </c>
      <c r="L108">
        <v>58.073</v>
      </c>
      <c r="M108">
        <v>0.51336999999999999</v>
      </c>
      <c r="N108">
        <v>58.064</v>
      </c>
      <c r="O108">
        <v>0.51215999999999995</v>
      </c>
    </row>
    <row r="109" spans="2:15" x14ac:dyDescent="0.25">
      <c r="B109" t="s">
        <v>833</v>
      </c>
      <c r="C109" t="s">
        <v>19</v>
      </c>
      <c r="D109">
        <v>1</v>
      </c>
      <c r="E109">
        <v>10</v>
      </c>
      <c r="F109">
        <v>1</v>
      </c>
      <c r="G109" t="s">
        <v>16</v>
      </c>
      <c r="H109" t="s">
        <v>14</v>
      </c>
      <c r="I109">
        <v>2</v>
      </c>
      <c r="J109">
        <v>20</v>
      </c>
      <c r="K109" t="s">
        <v>804</v>
      </c>
      <c r="L109">
        <v>577.39</v>
      </c>
      <c r="M109">
        <v>5.4542E-2</v>
      </c>
      <c r="N109">
        <v>577.39</v>
      </c>
      <c r="O109">
        <v>5.3976000000000003E-2</v>
      </c>
    </row>
    <row r="110" spans="2:15" x14ac:dyDescent="0.25">
      <c r="B110" t="s">
        <v>834</v>
      </c>
      <c r="C110" t="s">
        <v>19</v>
      </c>
      <c r="D110">
        <v>10</v>
      </c>
      <c r="E110">
        <v>100</v>
      </c>
      <c r="F110">
        <v>1E-3</v>
      </c>
      <c r="G110" t="s">
        <v>16</v>
      </c>
      <c r="H110" t="s">
        <v>14</v>
      </c>
      <c r="I110">
        <v>0.04</v>
      </c>
      <c r="J110">
        <v>1</v>
      </c>
      <c r="K110" t="s">
        <v>804</v>
      </c>
      <c r="L110">
        <v>35</v>
      </c>
      <c r="M110">
        <v>0.95</v>
      </c>
      <c r="N110">
        <v>34.942999999999998</v>
      </c>
      <c r="O110">
        <v>0.94799</v>
      </c>
    </row>
    <row r="111" spans="2:15" x14ac:dyDescent="0.25">
      <c r="B111" t="s">
        <v>835</v>
      </c>
      <c r="C111" t="s">
        <v>19</v>
      </c>
      <c r="D111">
        <v>10</v>
      </c>
      <c r="E111">
        <v>100</v>
      </c>
      <c r="F111">
        <v>0.01</v>
      </c>
      <c r="G111" t="s">
        <v>16</v>
      </c>
      <c r="H111" t="s">
        <v>14</v>
      </c>
      <c r="I111">
        <v>0.04</v>
      </c>
      <c r="J111">
        <v>1</v>
      </c>
      <c r="K111" t="s">
        <v>804</v>
      </c>
      <c r="L111">
        <v>35.348999999999997</v>
      </c>
      <c r="M111">
        <v>0.94557000000000002</v>
      </c>
      <c r="N111">
        <v>35.281999999999996</v>
      </c>
      <c r="O111">
        <v>0.94527000000000005</v>
      </c>
    </row>
    <row r="112" spans="2:15" x14ac:dyDescent="0.25">
      <c r="B112" t="s">
        <v>836</v>
      </c>
      <c r="C112" t="s">
        <v>19</v>
      </c>
      <c r="D112">
        <v>10</v>
      </c>
      <c r="E112">
        <v>100</v>
      </c>
      <c r="F112">
        <v>0.1</v>
      </c>
      <c r="G112" t="s">
        <v>16</v>
      </c>
      <c r="H112" t="s">
        <v>14</v>
      </c>
      <c r="I112">
        <v>0.04</v>
      </c>
      <c r="J112">
        <v>1</v>
      </c>
      <c r="K112" t="s">
        <v>804</v>
      </c>
      <c r="L112">
        <v>65.076000000000008</v>
      </c>
      <c r="M112">
        <v>0.76909000000000005</v>
      </c>
      <c r="N112">
        <v>64.997</v>
      </c>
      <c r="O112">
        <v>0.76749999999999996</v>
      </c>
    </row>
    <row r="113" spans="2:15" x14ac:dyDescent="0.25">
      <c r="B113" t="s">
        <v>837</v>
      </c>
      <c r="C113" t="s">
        <v>19</v>
      </c>
      <c r="D113">
        <v>10</v>
      </c>
      <c r="E113">
        <v>100</v>
      </c>
      <c r="F113">
        <v>1</v>
      </c>
      <c r="G113" t="s">
        <v>16</v>
      </c>
      <c r="H113" t="s">
        <v>14</v>
      </c>
      <c r="I113">
        <v>0.04</v>
      </c>
      <c r="J113">
        <v>1</v>
      </c>
      <c r="K113" t="s">
        <v>804</v>
      </c>
      <c r="L113">
        <v>577.66</v>
      </c>
      <c r="M113">
        <v>0.14257</v>
      </c>
      <c r="N113">
        <v>577.63</v>
      </c>
      <c r="O113">
        <v>0.14057</v>
      </c>
    </row>
    <row r="114" spans="2:15" x14ac:dyDescent="0.25">
      <c r="B114" t="s">
        <v>838</v>
      </c>
      <c r="C114" t="s">
        <v>19</v>
      </c>
      <c r="D114">
        <v>10</v>
      </c>
      <c r="E114">
        <v>100</v>
      </c>
      <c r="F114">
        <v>10</v>
      </c>
      <c r="G114" t="s">
        <v>16</v>
      </c>
      <c r="H114" t="s">
        <v>14</v>
      </c>
      <c r="I114">
        <v>0.04</v>
      </c>
      <c r="J114">
        <v>1</v>
      </c>
      <c r="K114" t="s">
        <v>804</v>
      </c>
      <c r="L114">
        <v>5773.6</v>
      </c>
      <c r="M114">
        <v>1.5076000000000001E-2</v>
      </c>
      <c r="N114">
        <v>5773.6</v>
      </c>
      <c r="O114">
        <v>1.4250000000000001E-2</v>
      </c>
    </row>
    <row r="115" spans="2:15" x14ac:dyDescent="0.25">
      <c r="B115" t="s">
        <v>839</v>
      </c>
      <c r="C115" t="s">
        <v>19</v>
      </c>
      <c r="D115">
        <v>100</v>
      </c>
      <c r="E115">
        <v>1020</v>
      </c>
      <c r="F115">
        <v>0.01</v>
      </c>
      <c r="G115" t="s">
        <v>16</v>
      </c>
      <c r="H115" t="s">
        <v>14</v>
      </c>
      <c r="I115">
        <v>0.04</v>
      </c>
      <c r="J115">
        <v>1</v>
      </c>
      <c r="K115" t="s">
        <v>804</v>
      </c>
      <c r="L115">
        <v>360</v>
      </c>
      <c r="M115">
        <v>1.1000000000000001</v>
      </c>
      <c r="N115">
        <v>337.15</v>
      </c>
      <c r="O115">
        <v>1.1167</v>
      </c>
    </row>
    <row r="116" spans="2:15" x14ac:dyDescent="0.25">
      <c r="B116" t="s">
        <v>840</v>
      </c>
      <c r="C116" t="s">
        <v>19</v>
      </c>
      <c r="D116">
        <v>100</v>
      </c>
      <c r="E116">
        <v>1020</v>
      </c>
      <c r="F116">
        <v>0.1</v>
      </c>
      <c r="G116" t="s">
        <v>16</v>
      </c>
      <c r="H116" t="s">
        <v>14</v>
      </c>
      <c r="I116">
        <v>0.04</v>
      </c>
      <c r="J116">
        <v>1</v>
      </c>
      <c r="K116" t="s">
        <v>804</v>
      </c>
      <c r="L116">
        <v>360</v>
      </c>
      <c r="M116">
        <v>1.1141000000000001</v>
      </c>
      <c r="N116">
        <v>341.11</v>
      </c>
      <c r="O116">
        <v>1.1138999999999999</v>
      </c>
    </row>
    <row r="117" spans="2:15" x14ac:dyDescent="0.25">
      <c r="B117" t="s">
        <v>841</v>
      </c>
      <c r="C117" t="s">
        <v>19</v>
      </c>
      <c r="D117">
        <v>100</v>
      </c>
      <c r="E117">
        <v>1020</v>
      </c>
      <c r="F117">
        <v>1</v>
      </c>
      <c r="G117" t="s">
        <v>16</v>
      </c>
      <c r="H117" t="s">
        <v>14</v>
      </c>
      <c r="I117">
        <v>0.04</v>
      </c>
      <c r="J117">
        <v>1</v>
      </c>
      <c r="K117" t="s">
        <v>804</v>
      </c>
      <c r="L117">
        <v>639.27</v>
      </c>
      <c r="M117">
        <v>0.92932000000000003</v>
      </c>
      <c r="N117">
        <v>638.46</v>
      </c>
      <c r="O117">
        <v>0.92803000000000002</v>
      </c>
    </row>
    <row r="118" spans="2:15" x14ac:dyDescent="0.25">
      <c r="B118" t="s">
        <v>842</v>
      </c>
      <c r="C118" t="s">
        <v>19</v>
      </c>
      <c r="D118">
        <v>100</v>
      </c>
      <c r="E118">
        <v>1020</v>
      </c>
      <c r="F118">
        <v>10</v>
      </c>
      <c r="G118" t="s">
        <v>16</v>
      </c>
      <c r="H118" t="s">
        <v>14</v>
      </c>
      <c r="I118">
        <v>0.04</v>
      </c>
      <c r="J118">
        <v>1</v>
      </c>
      <c r="K118" t="s">
        <v>804</v>
      </c>
      <c r="L118">
        <v>5773</v>
      </c>
      <c r="M118">
        <v>0.18489</v>
      </c>
      <c r="N118">
        <v>5772.7000000000007</v>
      </c>
      <c r="O118">
        <v>0.18293999999999999</v>
      </c>
    </row>
    <row r="119" spans="2:15" x14ac:dyDescent="0.25">
      <c r="B119" t="s">
        <v>843</v>
      </c>
      <c r="C119" t="s">
        <v>19</v>
      </c>
      <c r="D119">
        <v>100</v>
      </c>
      <c r="E119">
        <v>1020</v>
      </c>
      <c r="F119">
        <v>100</v>
      </c>
      <c r="G119" t="s">
        <v>16</v>
      </c>
      <c r="H119" t="s">
        <v>14</v>
      </c>
      <c r="I119">
        <v>0.04</v>
      </c>
      <c r="J119">
        <v>1</v>
      </c>
      <c r="K119" t="s">
        <v>804</v>
      </c>
      <c r="L119">
        <v>57736</v>
      </c>
      <c r="M119">
        <v>1.9421000000000001E-2</v>
      </c>
      <c r="N119">
        <v>57735</v>
      </c>
      <c r="O119">
        <v>1.8613000000000001E-2</v>
      </c>
    </row>
    <row r="120" spans="2:15" x14ac:dyDescent="0.25">
      <c r="B120" t="s">
        <v>844</v>
      </c>
      <c r="C120" t="s">
        <v>102</v>
      </c>
      <c r="D120">
        <v>1.0000000000000001E-5</v>
      </c>
      <c r="E120">
        <v>1.0399999999999999E-4</v>
      </c>
      <c r="F120">
        <v>1.0000000000000001E-9</v>
      </c>
      <c r="G120" t="s">
        <v>24</v>
      </c>
      <c r="H120" t="s">
        <v>22</v>
      </c>
      <c r="I120">
        <v>0.01</v>
      </c>
      <c r="J120">
        <v>2</v>
      </c>
      <c r="K120" t="s">
        <v>804</v>
      </c>
      <c r="L120">
        <v>0.47000000000000003</v>
      </c>
      <c r="M120">
        <v>1200</v>
      </c>
      <c r="N120">
        <v>0.46304000000000001</v>
      </c>
      <c r="O120">
        <v>1233.9000000000001</v>
      </c>
    </row>
    <row r="121" spans="2:15" x14ac:dyDescent="0.25">
      <c r="B121" t="s">
        <v>845</v>
      </c>
      <c r="C121" t="s">
        <v>102</v>
      </c>
      <c r="D121">
        <v>1.0000000000000001E-5</v>
      </c>
      <c r="E121">
        <v>1.0399999999999999E-4</v>
      </c>
      <c r="F121">
        <v>1E-8</v>
      </c>
      <c r="G121" t="s">
        <v>24</v>
      </c>
      <c r="H121" t="s">
        <v>22</v>
      </c>
      <c r="I121">
        <v>0.01</v>
      </c>
      <c r="J121">
        <v>2</v>
      </c>
      <c r="K121" t="s">
        <v>804</v>
      </c>
      <c r="L121">
        <v>0.47000000000000003</v>
      </c>
      <c r="M121">
        <v>1234</v>
      </c>
      <c r="N121">
        <v>0.46307999999999999</v>
      </c>
      <c r="O121">
        <v>1233.9000000000001</v>
      </c>
    </row>
    <row r="122" spans="2:15" x14ac:dyDescent="0.25">
      <c r="B122" t="s">
        <v>846</v>
      </c>
      <c r="C122" t="s">
        <v>102</v>
      </c>
      <c r="D122">
        <v>1.0000000000000001E-5</v>
      </c>
      <c r="E122">
        <v>1.0399999999999999E-4</v>
      </c>
      <c r="F122">
        <v>9.9999999999999995E-8</v>
      </c>
      <c r="G122" t="s">
        <v>24</v>
      </c>
      <c r="H122" t="s">
        <v>22</v>
      </c>
      <c r="I122">
        <v>0.01</v>
      </c>
      <c r="J122">
        <v>2</v>
      </c>
      <c r="K122" t="s">
        <v>804</v>
      </c>
      <c r="L122">
        <v>0.47000000000000003</v>
      </c>
      <c r="M122">
        <v>1227.5</v>
      </c>
      <c r="N122">
        <v>0.46660000000000001</v>
      </c>
      <c r="O122">
        <v>1227</v>
      </c>
    </row>
    <row r="123" spans="2:15" x14ac:dyDescent="0.25">
      <c r="B123" t="s">
        <v>847</v>
      </c>
      <c r="C123" t="s">
        <v>102</v>
      </c>
      <c r="D123">
        <v>1.0000000000000001E-5</v>
      </c>
      <c r="E123">
        <v>1.0399999999999999E-4</v>
      </c>
      <c r="F123">
        <v>9.9999999999999995E-7</v>
      </c>
      <c r="G123" t="s">
        <v>24</v>
      </c>
      <c r="H123" t="s">
        <v>22</v>
      </c>
      <c r="I123">
        <v>0.01</v>
      </c>
      <c r="J123">
        <v>2</v>
      </c>
      <c r="K123" t="s">
        <v>804</v>
      </c>
      <c r="L123">
        <v>0.73980999999999997</v>
      </c>
      <c r="M123">
        <v>857.29</v>
      </c>
      <c r="N123">
        <v>0.73978999999999995</v>
      </c>
      <c r="O123">
        <v>855.77</v>
      </c>
    </row>
    <row r="124" spans="2:15" x14ac:dyDescent="0.25">
      <c r="B124" t="s">
        <v>848</v>
      </c>
      <c r="C124" t="s">
        <v>102</v>
      </c>
      <c r="D124">
        <v>1.0000000000000001E-5</v>
      </c>
      <c r="E124">
        <v>1.0399999999999999E-4</v>
      </c>
      <c r="F124">
        <v>1.0000000000000001E-5</v>
      </c>
      <c r="G124" t="s">
        <v>24</v>
      </c>
      <c r="H124" t="s">
        <v>22</v>
      </c>
      <c r="I124">
        <v>0.01</v>
      </c>
      <c r="J124">
        <v>2</v>
      </c>
      <c r="K124" t="s">
        <v>804</v>
      </c>
      <c r="L124">
        <v>5.8087999999999997</v>
      </c>
      <c r="M124">
        <v>394.38</v>
      </c>
      <c r="N124">
        <v>5.8087999999999997</v>
      </c>
      <c r="O124">
        <v>393.5</v>
      </c>
    </row>
    <row r="125" spans="2:15" x14ac:dyDescent="0.25">
      <c r="B125" t="s">
        <v>849</v>
      </c>
      <c r="C125" t="s">
        <v>102</v>
      </c>
      <c r="D125">
        <v>1E-4</v>
      </c>
      <c r="E125">
        <v>1.0399999999999999E-3</v>
      </c>
      <c r="F125">
        <v>1E-8</v>
      </c>
      <c r="G125" t="s">
        <v>24</v>
      </c>
      <c r="H125" t="s">
        <v>22</v>
      </c>
      <c r="I125">
        <v>0.01</v>
      </c>
      <c r="J125">
        <v>2</v>
      </c>
      <c r="K125" t="s">
        <v>804</v>
      </c>
      <c r="L125">
        <v>0.97</v>
      </c>
      <c r="M125">
        <v>1200</v>
      </c>
      <c r="N125">
        <v>0.96530000000000005</v>
      </c>
      <c r="O125">
        <v>1192.0999999999999</v>
      </c>
    </row>
    <row r="126" spans="2:15" x14ac:dyDescent="0.25">
      <c r="B126" t="s">
        <v>850</v>
      </c>
      <c r="C126" t="s">
        <v>102</v>
      </c>
      <c r="D126">
        <v>1E-4</v>
      </c>
      <c r="E126">
        <v>1.0399999999999999E-3</v>
      </c>
      <c r="F126">
        <v>9.9999999999999995E-8</v>
      </c>
      <c r="G126" t="s">
        <v>24</v>
      </c>
      <c r="H126" t="s">
        <v>22</v>
      </c>
      <c r="I126">
        <v>0.01</v>
      </c>
      <c r="J126">
        <v>2</v>
      </c>
      <c r="K126" t="s">
        <v>804</v>
      </c>
      <c r="L126">
        <v>0.97</v>
      </c>
      <c r="M126">
        <v>1191.5</v>
      </c>
      <c r="N126">
        <v>0.96690999999999994</v>
      </c>
      <c r="O126">
        <v>1191.3</v>
      </c>
    </row>
    <row r="127" spans="2:15" x14ac:dyDescent="0.25">
      <c r="B127" t="s">
        <v>851</v>
      </c>
      <c r="C127" t="s">
        <v>102</v>
      </c>
      <c r="D127">
        <v>1E-4</v>
      </c>
      <c r="E127">
        <v>1.0399999999999999E-3</v>
      </c>
      <c r="F127">
        <v>9.9999999999999995E-7</v>
      </c>
      <c r="G127" t="s">
        <v>24</v>
      </c>
      <c r="H127" t="s">
        <v>22</v>
      </c>
      <c r="I127">
        <v>0.01</v>
      </c>
      <c r="J127">
        <v>2</v>
      </c>
      <c r="K127" t="s">
        <v>804</v>
      </c>
      <c r="L127">
        <v>1.1172</v>
      </c>
      <c r="M127">
        <v>1119.7</v>
      </c>
      <c r="N127">
        <v>1.1168</v>
      </c>
      <c r="O127">
        <v>1118.5999999999999</v>
      </c>
    </row>
    <row r="128" spans="2:15" x14ac:dyDescent="0.25">
      <c r="B128" t="s">
        <v>852</v>
      </c>
      <c r="C128" t="s">
        <v>102</v>
      </c>
      <c r="D128">
        <v>1E-4</v>
      </c>
      <c r="E128">
        <v>1.0399999999999999E-3</v>
      </c>
      <c r="F128">
        <v>1.0000000000000001E-5</v>
      </c>
      <c r="G128" t="s">
        <v>24</v>
      </c>
      <c r="H128" t="s">
        <v>22</v>
      </c>
      <c r="I128">
        <v>0.01</v>
      </c>
      <c r="J128">
        <v>2</v>
      </c>
      <c r="K128" t="s">
        <v>804</v>
      </c>
      <c r="L128">
        <v>5.8400999999999996</v>
      </c>
      <c r="M128">
        <v>353.65</v>
      </c>
      <c r="N128">
        <v>5.8397999999999994</v>
      </c>
      <c r="O128">
        <v>351.6</v>
      </c>
    </row>
    <row r="129" spans="2:15" x14ac:dyDescent="0.25">
      <c r="B129" t="s">
        <v>853</v>
      </c>
      <c r="C129" t="s">
        <v>102</v>
      </c>
      <c r="D129">
        <v>1E-4</v>
      </c>
      <c r="E129">
        <v>1.0399999999999999E-3</v>
      </c>
      <c r="F129">
        <v>1E-4</v>
      </c>
      <c r="G129" t="s">
        <v>24</v>
      </c>
      <c r="H129" t="s">
        <v>22</v>
      </c>
      <c r="I129">
        <v>0.01</v>
      </c>
      <c r="J129">
        <v>2</v>
      </c>
      <c r="K129" t="s">
        <v>804</v>
      </c>
      <c r="L129">
        <v>57.911999999999999</v>
      </c>
      <c r="M129">
        <v>316.08</v>
      </c>
      <c r="N129">
        <v>57.911999999999999</v>
      </c>
      <c r="O129">
        <v>315.2</v>
      </c>
    </row>
    <row r="130" spans="2:15" x14ac:dyDescent="0.25">
      <c r="B130" t="s">
        <v>854</v>
      </c>
      <c r="C130" t="s">
        <v>102</v>
      </c>
      <c r="D130">
        <v>1E-3</v>
      </c>
      <c r="E130">
        <v>1.04E-2</v>
      </c>
      <c r="F130">
        <v>9.9999999999999995E-8</v>
      </c>
      <c r="G130" t="s">
        <v>24</v>
      </c>
      <c r="H130" t="s">
        <v>22</v>
      </c>
      <c r="I130">
        <v>0.01</v>
      </c>
      <c r="J130">
        <v>2</v>
      </c>
      <c r="K130" t="s">
        <v>804</v>
      </c>
      <c r="L130">
        <v>9.6999999999999993</v>
      </c>
      <c r="M130">
        <v>1200</v>
      </c>
      <c r="N130">
        <v>9.6530000000000005</v>
      </c>
      <c r="O130">
        <v>1192.0999999999999</v>
      </c>
    </row>
    <row r="131" spans="2:15" x14ac:dyDescent="0.25">
      <c r="B131" t="s">
        <v>855</v>
      </c>
      <c r="C131" t="s">
        <v>102</v>
      </c>
      <c r="D131">
        <v>1E-3</v>
      </c>
      <c r="E131">
        <v>1.04E-2</v>
      </c>
      <c r="F131">
        <v>9.9999999999999995E-7</v>
      </c>
      <c r="G131" t="s">
        <v>24</v>
      </c>
      <c r="H131" t="s">
        <v>22</v>
      </c>
      <c r="I131">
        <v>0.01</v>
      </c>
      <c r="J131">
        <v>2</v>
      </c>
      <c r="K131" t="s">
        <v>804</v>
      </c>
      <c r="L131">
        <v>9.6999999999999993</v>
      </c>
      <c r="M131">
        <v>1191.5</v>
      </c>
      <c r="N131">
        <v>9.6691000000000003</v>
      </c>
      <c r="O131">
        <v>1191.3</v>
      </c>
    </row>
    <row r="132" spans="2:15" x14ac:dyDescent="0.25">
      <c r="B132" t="s">
        <v>856</v>
      </c>
      <c r="C132" t="s">
        <v>102</v>
      </c>
      <c r="D132">
        <v>1E-3</v>
      </c>
      <c r="E132">
        <v>1.04E-2</v>
      </c>
      <c r="F132">
        <v>1.0000000000000001E-5</v>
      </c>
      <c r="G132" t="s">
        <v>24</v>
      </c>
      <c r="H132" t="s">
        <v>22</v>
      </c>
      <c r="I132">
        <v>0.01</v>
      </c>
      <c r="J132">
        <v>2</v>
      </c>
      <c r="K132" t="s">
        <v>804</v>
      </c>
      <c r="L132">
        <v>11.171999999999999</v>
      </c>
      <c r="M132">
        <v>1119.7</v>
      </c>
      <c r="N132">
        <v>11.167999999999999</v>
      </c>
      <c r="O132">
        <v>1118.5999999999999</v>
      </c>
    </row>
    <row r="133" spans="2:15" x14ac:dyDescent="0.25">
      <c r="B133" t="s">
        <v>857</v>
      </c>
      <c r="C133" t="s">
        <v>102</v>
      </c>
      <c r="D133">
        <v>1E-3</v>
      </c>
      <c r="E133">
        <v>1.04E-2</v>
      </c>
      <c r="F133">
        <v>1E-4</v>
      </c>
      <c r="G133" t="s">
        <v>24</v>
      </c>
      <c r="H133" t="s">
        <v>22</v>
      </c>
      <c r="I133">
        <v>0.01</v>
      </c>
      <c r="J133">
        <v>2</v>
      </c>
      <c r="K133" t="s">
        <v>804</v>
      </c>
      <c r="L133">
        <v>58.400999999999996</v>
      </c>
      <c r="M133">
        <v>353.65</v>
      </c>
      <c r="N133">
        <v>58.397999999999996</v>
      </c>
      <c r="O133">
        <v>351.6</v>
      </c>
    </row>
    <row r="134" spans="2:15" x14ac:dyDescent="0.25">
      <c r="B134" t="s">
        <v>858</v>
      </c>
      <c r="C134" t="s">
        <v>102</v>
      </c>
      <c r="D134">
        <v>1E-3</v>
      </c>
      <c r="E134">
        <v>1.04E-2</v>
      </c>
      <c r="F134">
        <v>1E-3</v>
      </c>
      <c r="G134" t="s">
        <v>24</v>
      </c>
      <c r="H134" t="s">
        <v>22</v>
      </c>
      <c r="I134">
        <v>0.01</v>
      </c>
      <c r="J134">
        <v>2</v>
      </c>
      <c r="K134" t="s">
        <v>804</v>
      </c>
      <c r="L134">
        <v>579.12</v>
      </c>
      <c r="M134">
        <v>316.08</v>
      </c>
      <c r="N134">
        <v>579.12</v>
      </c>
      <c r="O134">
        <v>315.2</v>
      </c>
    </row>
    <row r="135" spans="2:15" x14ac:dyDescent="0.25">
      <c r="B135" t="s">
        <v>859</v>
      </c>
      <c r="C135" t="s">
        <v>102</v>
      </c>
      <c r="D135">
        <v>0.01</v>
      </c>
      <c r="E135">
        <v>0.104</v>
      </c>
      <c r="F135">
        <v>9.9999999999999995E-7</v>
      </c>
      <c r="G135" t="s">
        <v>24</v>
      </c>
      <c r="H135" t="s">
        <v>22</v>
      </c>
      <c r="I135">
        <v>0.01</v>
      </c>
      <c r="J135">
        <v>2</v>
      </c>
      <c r="K135" t="s">
        <v>804</v>
      </c>
      <c r="L135">
        <v>97</v>
      </c>
      <c r="M135">
        <v>1200</v>
      </c>
      <c r="N135">
        <v>96.53</v>
      </c>
      <c r="O135">
        <v>1192.0999999999999</v>
      </c>
    </row>
    <row r="136" spans="2:15" x14ac:dyDescent="0.25">
      <c r="B136" t="s">
        <v>860</v>
      </c>
      <c r="C136" t="s">
        <v>102</v>
      </c>
      <c r="D136">
        <v>0.01</v>
      </c>
      <c r="E136">
        <v>0.104</v>
      </c>
      <c r="F136">
        <v>1.0000000000000001E-5</v>
      </c>
      <c r="G136" t="s">
        <v>24</v>
      </c>
      <c r="H136" t="s">
        <v>22</v>
      </c>
      <c r="I136">
        <v>0.01</v>
      </c>
      <c r="J136">
        <v>2</v>
      </c>
      <c r="K136" t="s">
        <v>804</v>
      </c>
      <c r="L136">
        <v>97</v>
      </c>
      <c r="M136">
        <v>1191.5</v>
      </c>
      <c r="N136">
        <v>96.691000000000003</v>
      </c>
      <c r="O136">
        <v>1191.3</v>
      </c>
    </row>
    <row r="137" spans="2:15" x14ac:dyDescent="0.25">
      <c r="B137" t="s">
        <v>861</v>
      </c>
      <c r="C137" t="s">
        <v>102</v>
      </c>
      <c r="D137">
        <v>0.01</v>
      </c>
      <c r="E137">
        <v>0.104</v>
      </c>
      <c r="F137">
        <v>1E-4</v>
      </c>
      <c r="G137" t="s">
        <v>24</v>
      </c>
      <c r="H137" t="s">
        <v>22</v>
      </c>
      <c r="I137">
        <v>0.01</v>
      </c>
      <c r="J137">
        <v>2</v>
      </c>
      <c r="K137" t="s">
        <v>804</v>
      </c>
      <c r="L137">
        <v>111.72</v>
      </c>
      <c r="M137">
        <v>1119.7</v>
      </c>
      <c r="N137">
        <v>111.68</v>
      </c>
      <c r="O137">
        <v>1118.5999999999999</v>
      </c>
    </row>
    <row r="138" spans="2:15" x14ac:dyDescent="0.25">
      <c r="B138" t="s">
        <v>862</v>
      </c>
      <c r="C138" t="s">
        <v>102</v>
      </c>
      <c r="D138">
        <v>0.01</v>
      </c>
      <c r="E138">
        <v>0.104</v>
      </c>
      <c r="F138">
        <v>1E-3</v>
      </c>
      <c r="G138" t="s">
        <v>24</v>
      </c>
      <c r="H138" t="s">
        <v>22</v>
      </c>
      <c r="I138">
        <v>0.01</v>
      </c>
      <c r="J138">
        <v>2</v>
      </c>
      <c r="K138" t="s">
        <v>804</v>
      </c>
      <c r="L138">
        <v>583.96</v>
      </c>
      <c r="M138">
        <v>353.65</v>
      </c>
      <c r="N138">
        <v>583.98</v>
      </c>
      <c r="O138">
        <v>351.6</v>
      </c>
    </row>
    <row r="139" spans="2:15" x14ac:dyDescent="0.25">
      <c r="B139" t="s">
        <v>863</v>
      </c>
      <c r="C139" t="s">
        <v>102</v>
      </c>
      <c r="D139">
        <v>0.01</v>
      </c>
      <c r="E139">
        <v>0.104</v>
      </c>
      <c r="F139">
        <v>0.01</v>
      </c>
      <c r="G139" t="s">
        <v>24</v>
      </c>
      <c r="H139" t="s">
        <v>22</v>
      </c>
      <c r="I139">
        <v>0.01</v>
      </c>
      <c r="J139">
        <v>2</v>
      </c>
      <c r="K139" t="s">
        <v>804</v>
      </c>
      <c r="L139">
        <v>5791.2000000000007</v>
      </c>
      <c r="M139">
        <v>316.08</v>
      </c>
      <c r="N139">
        <v>5791.2000000000007</v>
      </c>
      <c r="O139">
        <v>315.2</v>
      </c>
    </row>
    <row r="140" spans="2:15" x14ac:dyDescent="0.25">
      <c r="B140" t="s">
        <v>864</v>
      </c>
      <c r="C140" t="s">
        <v>102</v>
      </c>
      <c r="D140">
        <v>0.1</v>
      </c>
      <c r="E140">
        <v>1.04</v>
      </c>
      <c r="F140">
        <v>1.0000000000000001E-5</v>
      </c>
      <c r="G140" t="s">
        <v>24</v>
      </c>
      <c r="H140" t="s">
        <v>23</v>
      </c>
      <c r="I140">
        <v>0.01</v>
      </c>
      <c r="J140">
        <v>2</v>
      </c>
      <c r="K140" t="s">
        <v>804</v>
      </c>
      <c r="L140">
        <v>1</v>
      </c>
      <c r="M140">
        <v>1.5</v>
      </c>
      <c r="N140">
        <v>0.99589000000000005</v>
      </c>
      <c r="O140">
        <v>1.4890000000000001</v>
      </c>
    </row>
    <row r="141" spans="2:15" x14ac:dyDescent="0.25">
      <c r="B141" t="s">
        <v>865</v>
      </c>
      <c r="C141" t="s">
        <v>102</v>
      </c>
      <c r="D141">
        <v>0.1</v>
      </c>
      <c r="E141">
        <v>1.04</v>
      </c>
      <c r="F141">
        <v>1E-4</v>
      </c>
      <c r="G141" t="s">
        <v>24</v>
      </c>
      <c r="H141" t="s">
        <v>23</v>
      </c>
      <c r="I141">
        <v>0.01</v>
      </c>
      <c r="J141">
        <v>2</v>
      </c>
      <c r="K141" t="s">
        <v>804</v>
      </c>
      <c r="L141">
        <v>1</v>
      </c>
      <c r="M141">
        <v>1.4883999999999999</v>
      </c>
      <c r="N141">
        <v>0.99737999999999993</v>
      </c>
      <c r="O141">
        <v>1.4882</v>
      </c>
    </row>
    <row r="142" spans="2:15" x14ac:dyDescent="0.25">
      <c r="B142" t="s">
        <v>866</v>
      </c>
      <c r="C142" t="s">
        <v>102</v>
      </c>
      <c r="D142">
        <v>0.1</v>
      </c>
      <c r="E142">
        <v>1.04</v>
      </c>
      <c r="F142">
        <v>1E-3</v>
      </c>
      <c r="G142" t="s">
        <v>24</v>
      </c>
      <c r="H142" t="s">
        <v>23</v>
      </c>
      <c r="I142">
        <v>0.01</v>
      </c>
      <c r="J142">
        <v>2</v>
      </c>
      <c r="K142" t="s">
        <v>804</v>
      </c>
      <c r="L142">
        <v>1.1829000000000001</v>
      </c>
      <c r="M142">
        <v>1.4133</v>
      </c>
      <c r="N142">
        <v>1.1409</v>
      </c>
      <c r="O142">
        <v>1.4124000000000001</v>
      </c>
    </row>
    <row r="143" spans="2:15" x14ac:dyDescent="0.25">
      <c r="B143" t="s">
        <v>867</v>
      </c>
      <c r="C143" t="s">
        <v>102</v>
      </c>
      <c r="D143">
        <v>0.1</v>
      </c>
      <c r="E143">
        <v>1.04</v>
      </c>
      <c r="F143">
        <v>0.01</v>
      </c>
      <c r="G143" t="s">
        <v>24</v>
      </c>
      <c r="H143" t="s">
        <v>23</v>
      </c>
      <c r="I143">
        <v>0.01</v>
      </c>
      <c r="J143">
        <v>2</v>
      </c>
      <c r="K143" t="s">
        <v>804</v>
      </c>
      <c r="L143">
        <v>5.9116</v>
      </c>
      <c r="M143">
        <v>0.47821000000000002</v>
      </c>
      <c r="N143">
        <v>5.8382999999999994</v>
      </c>
      <c r="O143">
        <v>0.47621000000000002</v>
      </c>
    </row>
    <row r="144" spans="2:15" x14ac:dyDescent="0.25">
      <c r="B144" t="s">
        <v>868</v>
      </c>
      <c r="C144" t="s">
        <v>102</v>
      </c>
      <c r="D144">
        <v>0.1</v>
      </c>
      <c r="E144">
        <v>1.04</v>
      </c>
      <c r="F144">
        <v>0.1</v>
      </c>
      <c r="G144" t="s">
        <v>24</v>
      </c>
      <c r="H144" t="s">
        <v>23</v>
      </c>
      <c r="I144">
        <v>0.01</v>
      </c>
      <c r="J144">
        <v>2</v>
      </c>
      <c r="K144" t="s">
        <v>804</v>
      </c>
      <c r="L144">
        <v>57.946999999999996</v>
      </c>
      <c r="M144">
        <v>0.32961000000000001</v>
      </c>
      <c r="N144">
        <v>57.91</v>
      </c>
      <c r="O144">
        <v>0.32873000000000002</v>
      </c>
    </row>
    <row r="145" spans="2:15" x14ac:dyDescent="0.25">
      <c r="B145" t="s">
        <v>869</v>
      </c>
      <c r="C145" t="s">
        <v>102</v>
      </c>
      <c r="D145">
        <v>1</v>
      </c>
      <c r="E145">
        <v>10.4</v>
      </c>
      <c r="F145">
        <v>1E-4</v>
      </c>
      <c r="G145" t="s">
        <v>24</v>
      </c>
      <c r="H145" t="s">
        <v>23</v>
      </c>
      <c r="I145">
        <v>0.01</v>
      </c>
      <c r="J145">
        <v>2</v>
      </c>
      <c r="K145" t="s">
        <v>804</v>
      </c>
      <c r="L145">
        <v>18</v>
      </c>
      <c r="M145">
        <v>1.4</v>
      </c>
      <c r="N145">
        <v>17.128</v>
      </c>
      <c r="O145">
        <v>1.4000999999999999</v>
      </c>
    </row>
    <row r="146" spans="2:15" x14ac:dyDescent="0.25">
      <c r="B146" t="s">
        <v>870</v>
      </c>
      <c r="C146" t="s">
        <v>102</v>
      </c>
      <c r="D146">
        <v>1</v>
      </c>
      <c r="E146">
        <v>10.4</v>
      </c>
      <c r="F146">
        <v>1E-3</v>
      </c>
      <c r="G146" t="s">
        <v>24</v>
      </c>
      <c r="H146" t="s">
        <v>23</v>
      </c>
      <c r="I146">
        <v>0.01</v>
      </c>
      <c r="J146">
        <v>2</v>
      </c>
      <c r="K146" t="s">
        <v>804</v>
      </c>
      <c r="L146">
        <v>18</v>
      </c>
      <c r="M146">
        <v>1.3998999999999999</v>
      </c>
      <c r="N146">
        <v>17.138000000000002</v>
      </c>
      <c r="O146">
        <v>1.3996999999999999</v>
      </c>
    </row>
    <row r="147" spans="2:15" x14ac:dyDescent="0.25">
      <c r="B147" t="s">
        <v>871</v>
      </c>
      <c r="C147" t="s">
        <v>102</v>
      </c>
      <c r="D147">
        <v>1</v>
      </c>
      <c r="E147">
        <v>10.4</v>
      </c>
      <c r="F147">
        <v>0.01</v>
      </c>
      <c r="G147" t="s">
        <v>24</v>
      </c>
      <c r="H147" t="s">
        <v>23</v>
      </c>
      <c r="I147">
        <v>0.01</v>
      </c>
      <c r="J147">
        <v>2</v>
      </c>
      <c r="K147" t="s">
        <v>804</v>
      </c>
      <c r="L147">
        <v>18.047000000000001</v>
      </c>
      <c r="M147">
        <v>1.3634999999999999</v>
      </c>
      <c r="N147">
        <v>18.045000000000002</v>
      </c>
      <c r="O147">
        <v>1.3626</v>
      </c>
    </row>
    <row r="148" spans="2:15" x14ac:dyDescent="0.25">
      <c r="B148" t="s">
        <v>872</v>
      </c>
      <c r="C148" t="s">
        <v>102</v>
      </c>
      <c r="D148">
        <v>1</v>
      </c>
      <c r="E148">
        <v>10.4</v>
      </c>
      <c r="F148">
        <v>0.1</v>
      </c>
      <c r="G148" t="s">
        <v>24</v>
      </c>
      <c r="H148" t="s">
        <v>23</v>
      </c>
      <c r="I148">
        <v>0.01</v>
      </c>
      <c r="J148">
        <v>2</v>
      </c>
      <c r="K148" t="s">
        <v>804</v>
      </c>
      <c r="L148">
        <v>60.056999999999995</v>
      </c>
      <c r="M148">
        <v>0.58243</v>
      </c>
      <c r="N148">
        <v>60.055</v>
      </c>
      <c r="O148">
        <v>0.58052000000000004</v>
      </c>
    </row>
    <row r="149" spans="2:15" x14ac:dyDescent="0.25">
      <c r="B149" t="s">
        <v>873</v>
      </c>
      <c r="C149" t="s">
        <v>102</v>
      </c>
      <c r="D149">
        <v>1</v>
      </c>
      <c r="E149">
        <v>10.4</v>
      </c>
      <c r="F149">
        <v>1</v>
      </c>
      <c r="G149" t="s">
        <v>24</v>
      </c>
      <c r="H149" t="s">
        <v>23</v>
      </c>
      <c r="I149">
        <v>0.01</v>
      </c>
      <c r="J149">
        <v>2</v>
      </c>
      <c r="K149" t="s">
        <v>804</v>
      </c>
      <c r="L149">
        <v>579.27</v>
      </c>
      <c r="M149">
        <v>0.34275</v>
      </c>
      <c r="N149">
        <v>579.27</v>
      </c>
      <c r="O149">
        <v>0.34186</v>
      </c>
    </row>
    <row r="150" spans="2:15" x14ac:dyDescent="0.25">
      <c r="B150" t="s">
        <v>874</v>
      </c>
      <c r="C150" t="s">
        <v>25</v>
      </c>
      <c r="D150">
        <v>9.9999999999999995E-7</v>
      </c>
      <c r="E150">
        <v>1.0000000000000001E-5</v>
      </c>
      <c r="F150">
        <v>1.0000000000000001E-9</v>
      </c>
      <c r="G150" t="s">
        <v>28</v>
      </c>
      <c r="H150" t="s">
        <v>26</v>
      </c>
      <c r="L150">
        <v>3.6000000000000004E-2</v>
      </c>
      <c r="M150">
        <v>6600</v>
      </c>
      <c r="N150">
        <v>3.5476000000000001E-2</v>
      </c>
      <c r="O150">
        <v>6559.3</v>
      </c>
    </row>
    <row r="151" spans="2:15" x14ac:dyDescent="0.25">
      <c r="B151" t="s">
        <v>875</v>
      </c>
      <c r="C151" t="s">
        <v>25</v>
      </c>
      <c r="D151">
        <v>9.9999999999999995E-7</v>
      </c>
      <c r="E151">
        <v>1.0000000000000001E-5</v>
      </c>
      <c r="F151">
        <v>1E-8</v>
      </c>
      <c r="G151" t="s">
        <v>28</v>
      </c>
      <c r="H151" t="s">
        <v>26</v>
      </c>
      <c r="L151">
        <v>3.6000000000000004E-2</v>
      </c>
      <c r="M151">
        <v>6536.7</v>
      </c>
      <c r="N151">
        <v>3.5893000000000001E-2</v>
      </c>
      <c r="O151">
        <v>6534.2</v>
      </c>
    </row>
    <row r="152" spans="2:15" x14ac:dyDescent="0.25">
      <c r="B152" t="s">
        <v>876</v>
      </c>
      <c r="C152" t="s">
        <v>25</v>
      </c>
      <c r="D152">
        <v>9.9999999999999995E-7</v>
      </c>
      <c r="E152">
        <v>1.0000000000000001E-5</v>
      </c>
      <c r="F152">
        <v>9.9999999999999995E-8</v>
      </c>
      <c r="G152" t="s">
        <v>28</v>
      </c>
      <c r="H152" t="s">
        <v>26</v>
      </c>
      <c r="L152">
        <v>6.6424999999999998E-2</v>
      </c>
      <c r="M152">
        <v>5023.2</v>
      </c>
      <c r="N152">
        <v>6.6402000000000003E-2</v>
      </c>
      <c r="O152">
        <v>5012.6000000000004</v>
      </c>
    </row>
    <row r="153" spans="2:15" x14ac:dyDescent="0.25">
      <c r="B153" t="s">
        <v>877</v>
      </c>
      <c r="C153" t="s">
        <v>25</v>
      </c>
      <c r="D153">
        <v>9.9999999999999995E-7</v>
      </c>
      <c r="E153">
        <v>1.0000000000000001E-5</v>
      </c>
      <c r="F153">
        <v>9.9999999999999995E-7</v>
      </c>
      <c r="G153" t="s">
        <v>28</v>
      </c>
      <c r="H153" t="s">
        <v>26</v>
      </c>
      <c r="L153">
        <v>0.57862999999999998</v>
      </c>
      <c r="M153">
        <v>1104.8</v>
      </c>
      <c r="N153">
        <v>0.57862999999999998</v>
      </c>
      <c r="O153">
        <v>1095.3</v>
      </c>
    </row>
    <row r="154" spans="2:15" x14ac:dyDescent="0.25">
      <c r="B154" t="s">
        <v>878</v>
      </c>
      <c r="C154" t="s">
        <v>25</v>
      </c>
      <c r="D154">
        <v>9.9999999999999995E-7</v>
      </c>
      <c r="E154">
        <v>1.0000000000000001E-5</v>
      </c>
      <c r="F154">
        <v>1.0000000000000001E-5</v>
      </c>
      <c r="G154" t="s">
        <v>28</v>
      </c>
      <c r="H154" t="s">
        <v>26</v>
      </c>
      <c r="L154">
        <v>5.7902999999999993</v>
      </c>
      <c r="M154">
        <v>3024.4</v>
      </c>
      <c r="N154">
        <v>5.7902999999999993</v>
      </c>
      <c r="O154">
        <v>3020.5</v>
      </c>
    </row>
    <row r="155" spans="2:15" x14ac:dyDescent="0.25">
      <c r="B155" t="s">
        <v>879</v>
      </c>
      <c r="C155" t="s">
        <v>25</v>
      </c>
      <c r="D155">
        <v>1.0000000000000001E-5</v>
      </c>
      <c r="E155">
        <v>1E-4</v>
      </c>
      <c r="F155">
        <v>1E-8</v>
      </c>
      <c r="G155" t="s">
        <v>28</v>
      </c>
      <c r="H155" t="s">
        <v>26</v>
      </c>
      <c r="L155">
        <v>0.5</v>
      </c>
      <c r="M155">
        <v>5800</v>
      </c>
      <c r="N155">
        <v>0.48988999999999999</v>
      </c>
      <c r="O155">
        <v>5801.6</v>
      </c>
    </row>
    <row r="156" spans="2:15" x14ac:dyDescent="0.25">
      <c r="B156" t="s">
        <v>880</v>
      </c>
      <c r="C156" t="s">
        <v>25</v>
      </c>
      <c r="D156">
        <v>1.0000000000000001E-5</v>
      </c>
      <c r="E156">
        <v>1E-4</v>
      </c>
      <c r="F156">
        <v>9.9999999999999995E-8</v>
      </c>
      <c r="G156" t="s">
        <v>28</v>
      </c>
      <c r="H156" t="s">
        <v>26</v>
      </c>
      <c r="L156">
        <v>0.5</v>
      </c>
      <c r="M156">
        <v>5788.2</v>
      </c>
      <c r="N156">
        <v>0.49306</v>
      </c>
      <c r="O156">
        <v>5785.5</v>
      </c>
    </row>
    <row r="157" spans="2:15" x14ac:dyDescent="0.25">
      <c r="B157" t="s">
        <v>881</v>
      </c>
      <c r="C157" t="s">
        <v>25</v>
      </c>
      <c r="D157">
        <v>1.0000000000000001E-5</v>
      </c>
      <c r="E157">
        <v>1E-4</v>
      </c>
      <c r="F157">
        <v>9.9999999999999995E-7</v>
      </c>
      <c r="G157" t="s">
        <v>28</v>
      </c>
      <c r="H157" t="s">
        <v>26</v>
      </c>
      <c r="L157">
        <v>0.74932999999999994</v>
      </c>
      <c r="M157">
        <v>4690.3</v>
      </c>
      <c r="N157">
        <v>0.74913999999999992</v>
      </c>
      <c r="O157">
        <v>4679.8</v>
      </c>
    </row>
    <row r="158" spans="2:15" x14ac:dyDescent="0.25">
      <c r="B158" t="s">
        <v>882</v>
      </c>
      <c r="C158" t="s">
        <v>25</v>
      </c>
      <c r="D158">
        <v>1.0000000000000001E-5</v>
      </c>
      <c r="E158">
        <v>1E-4</v>
      </c>
      <c r="F158">
        <v>1.0000000000000001E-5</v>
      </c>
      <c r="G158" t="s">
        <v>28</v>
      </c>
      <c r="H158" t="s">
        <v>26</v>
      </c>
      <c r="L158">
        <v>5.7969999999999997</v>
      </c>
      <c r="M158">
        <v>1102.8</v>
      </c>
      <c r="N158">
        <v>5.7969999999999997</v>
      </c>
      <c r="O158">
        <v>1093.3</v>
      </c>
    </row>
    <row r="159" spans="2:15" x14ac:dyDescent="0.25">
      <c r="B159" t="s">
        <v>883</v>
      </c>
      <c r="C159" t="s">
        <v>25</v>
      </c>
      <c r="D159">
        <v>1.0000000000000001E-5</v>
      </c>
      <c r="E159">
        <v>1E-4</v>
      </c>
      <c r="F159">
        <v>1E-4</v>
      </c>
      <c r="G159" t="s">
        <v>28</v>
      </c>
      <c r="H159" t="s">
        <v>26</v>
      </c>
      <c r="L159">
        <v>57.903999999999996</v>
      </c>
      <c r="M159">
        <v>3024.3</v>
      </c>
      <c r="N159">
        <v>57.903999999999996</v>
      </c>
      <c r="O159">
        <v>3020.4</v>
      </c>
    </row>
    <row r="160" spans="2:15" x14ac:dyDescent="0.25">
      <c r="B160" t="s">
        <v>884</v>
      </c>
      <c r="C160" t="s">
        <v>25</v>
      </c>
      <c r="D160">
        <v>1E-4</v>
      </c>
      <c r="E160">
        <v>1E-3</v>
      </c>
      <c r="F160">
        <v>9.9999999999999995E-8</v>
      </c>
      <c r="G160" t="s">
        <v>28</v>
      </c>
      <c r="H160" t="s">
        <v>26</v>
      </c>
      <c r="L160">
        <v>6.1999999999999993</v>
      </c>
      <c r="M160">
        <v>5200</v>
      </c>
      <c r="N160">
        <v>6.1439000000000004</v>
      </c>
      <c r="O160">
        <v>5209.5</v>
      </c>
    </row>
    <row r="161" spans="2:15" x14ac:dyDescent="0.25">
      <c r="B161" t="s">
        <v>885</v>
      </c>
      <c r="C161" t="s">
        <v>25</v>
      </c>
      <c r="D161">
        <v>1E-4</v>
      </c>
      <c r="E161">
        <v>1E-3</v>
      </c>
      <c r="F161">
        <v>9.9999999999999995E-7</v>
      </c>
      <c r="G161" t="s">
        <v>28</v>
      </c>
      <c r="H161" t="s">
        <v>26</v>
      </c>
      <c r="L161">
        <v>6.1999999999999993</v>
      </c>
      <c r="M161">
        <v>5201.1000000000004</v>
      </c>
      <c r="N161">
        <v>6.1697999999999995</v>
      </c>
      <c r="O161">
        <v>5198.3999999999996</v>
      </c>
    </row>
    <row r="162" spans="2:15" x14ac:dyDescent="0.25">
      <c r="B162" t="s">
        <v>886</v>
      </c>
      <c r="C162" t="s">
        <v>25</v>
      </c>
      <c r="D162">
        <v>1E-4</v>
      </c>
      <c r="E162">
        <v>1E-3</v>
      </c>
      <c r="F162">
        <v>1.0000000000000001E-5</v>
      </c>
      <c r="G162" t="s">
        <v>28</v>
      </c>
      <c r="H162" t="s">
        <v>26</v>
      </c>
      <c r="L162">
        <v>8.3825000000000003</v>
      </c>
      <c r="M162">
        <v>4378.3</v>
      </c>
      <c r="N162">
        <v>8.3807999999999989</v>
      </c>
      <c r="O162">
        <v>4368.2</v>
      </c>
    </row>
    <row r="163" spans="2:15" x14ac:dyDescent="0.25">
      <c r="B163" t="s">
        <v>887</v>
      </c>
      <c r="C163" t="s">
        <v>25</v>
      </c>
      <c r="D163">
        <v>1E-4</v>
      </c>
      <c r="E163">
        <v>1E-3</v>
      </c>
      <c r="F163">
        <v>1E-4</v>
      </c>
      <c r="G163" t="s">
        <v>28</v>
      </c>
      <c r="H163" t="s">
        <v>26</v>
      </c>
      <c r="L163">
        <v>58.094000000000001</v>
      </c>
      <c r="M163">
        <v>1100.5</v>
      </c>
      <c r="N163">
        <v>58.094000000000001</v>
      </c>
      <c r="O163">
        <v>1091</v>
      </c>
    </row>
    <row r="164" spans="2:15" x14ac:dyDescent="0.25">
      <c r="B164" t="s">
        <v>888</v>
      </c>
      <c r="C164" t="s">
        <v>25</v>
      </c>
      <c r="D164">
        <v>1E-4</v>
      </c>
      <c r="E164">
        <v>1E-3</v>
      </c>
      <c r="F164">
        <v>1E-3</v>
      </c>
      <c r="G164" t="s">
        <v>28</v>
      </c>
      <c r="H164" t="s">
        <v>26</v>
      </c>
      <c r="L164">
        <v>579.04999999999995</v>
      </c>
      <c r="M164">
        <v>3024.2</v>
      </c>
      <c r="N164">
        <v>579.04999999999995</v>
      </c>
      <c r="O164">
        <v>3020.3</v>
      </c>
    </row>
    <row r="165" spans="2:15" x14ac:dyDescent="0.25">
      <c r="B165" t="s">
        <v>640</v>
      </c>
      <c r="C165" t="s">
        <v>29</v>
      </c>
      <c r="D165">
        <v>1E-3</v>
      </c>
      <c r="E165">
        <v>100</v>
      </c>
      <c r="F165">
        <v>1E-3</v>
      </c>
      <c r="G165" t="s">
        <v>21</v>
      </c>
      <c r="H165" t="s">
        <v>20</v>
      </c>
      <c r="L165">
        <v>0.87</v>
      </c>
      <c r="M165">
        <v>1.6E-2</v>
      </c>
      <c r="N165">
        <v>0.81637999999999999</v>
      </c>
      <c r="O165">
        <v>1.6364E-2</v>
      </c>
    </row>
    <row r="166" spans="2:15" x14ac:dyDescent="0.25">
      <c r="B166" t="s">
        <v>641</v>
      </c>
      <c r="C166" t="s">
        <v>29</v>
      </c>
      <c r="D166">
        <v>1E-3</v>
      </c>
      <c r="E166">
        <v>100</v>
      </c>
      <c r="F166">
        <v>0.01</v>
      </c>
      <c r="G166" t="s">
        <v>21</v>
      </c>
      <c r="H166" t="s">
        <v>20</v>
      </c>
      <c r="L166">
        <v>5.8378999999999994</v>
      </c>
      <c r="M166">
        <v>4.8237000000000002E-3</v>
      </c>
      <c r="N166">
        <v>5.8243</v>
      </c>
      <c r="O166">
        <v>4.6826000000000003E-3</v>
      </c>
    </row>
    <row r="167" spans="2:15" x14ac:dyDescent="0.25">
      <c r="B167" t="s">
        <v>889</v>
      </c>
      <c r="C167" t="s">
        <v>29</v>
      </c>
      <c r="D167">
        <v>1E-3</v>
      </c>
      <c r="E167">
        <v>100</v>
      </c>
      <c r="F167">
        <v>0.1</v>
      </c>
      <c r="G167" t="s">
        <v>21</v>
      </c>
      <c r="H167" t="s">
        <v>20</v>
      </c>
      <c r="L167">
        <v>58.004999999999995</v>
      </c>
      <c r="M167">
        <v>3.1698999999999998E-3</v>
      </c>
      <c r="N167">
        <v>58</v>
      </c>
      <c r="O167">
        <v>3.1064999999999999E-3</v>
      </c>
    </row>
    <row r="168" spans="2:15" x14ac:dyDescent="0.25">
      <c r="B168" t="s">
        <v>890</v>
      </c>
      <c r="C168" t="s">
        <v>29</v>
      </c>
      <c r="D168">
        <v>1E-3</v>
      </c>
      <c r="E168">
        <v>100</v>
      </c>
      <c r="F168">
        <v>1</v>
      </c>
      <c r="G168" t="s">
        <v>21</v>
      </c>
      <c r="H168" t="s">
        <v>20</v>
      </c>
      <c r="L168">
        <v>579.98</v>
      </c>
      <c r="M168">
        <v>2.6530999999999999E-2</v>
      </c>
      <c r="N168">
        <v>579.97</v>
      </c>
      <c r="O168">
        <v>2.6505000000000001E-2</v>
      </c>
    </row>
    <row r="169" spans="2:15" x14ac:dyDescent="0.25">
      <c r="B169" t="s">
        <v>891</v>
      </c>
      <c r="C169" t="s">
        <v>29</v>
      </c>
      <c r="D169">
        <v>1E-3</v>
      </c>
      <c r="E169">
        <v>100</v>
      </c>
      <c r="F169">
        <v>10</v>
      </c>
      <c r="G169" t="s">
        <v>21</v>
      </c>
      <c r="H169" t="s">
        <v>20</v>
      </c>
      <c r="L169">
        <v>5799.7000000000007</v>
      </c>
      <c r="M169">
        <v>0.26461000000000001</v>
      </c>
      <c r="N169">
        <v>5799.7000000000007</v>
      </c>
      <c r="O169">
        <v>0.2646</v>
      </c>
    </row>
    <row r="170" spans="2:15" x14ac:dyDescent="0.25">
      <c r="B170" t="s">
        <v>892</v>
      </c>
      <c r="C170" t="s">
        <v>893</v>
      </c>
      <c r="D170">
        <v>1</v>
      </c>
      <c r="E170">
        <v>100</v>
      </c>
      <c r="F170">
        <v>1</v>
      </c>
      <c r="G170" t="s">
        <v>16</v>
      </c>
      <c r="H170" t="s">
        <v>16</v>
      </c>
      <c r="L170">
        <v>1.5</v>
      </c>
      <c r="M170">
        <v>1.0999999999999999E-2</v>
      </c>
      <c r="N170">
        <v>1.4054</v>
      </c>
      <c r="O170">
        <v>1.0453E-2</v>
      </c>
    </row>
    <row r="171" spans="2:15" x14ac:dyDescent="0.25">
      <c r="B171" t="s">
        <v>894</v>
      </c>
      <c r="C171" t="s">
        <v>893</v>
      </c>
      <c r="D171">
        <v>1</v>
      </c>
      <c r="E171">
        <v>100</v>
      </c>
      <c r="F171">
        <v>10</v>
      </c>
      <c r="G171" t="s">
        <v>16</v>
      </c>
      <c r="H171" t="s">
        <v>16</v>
      </c>
      <c r="L171">
        <v>5.9148999999999994</v>
      </c>
      <c r="M171">
        <v>3.8256000000000002E-3</v>
      </c>
      <c r="N171">
        <v>5.9068999999999994</v>
      </c>
      <c r="O171">
        <v>3.6668E-3</v>
      </c>
    </row>
    <row r="172" spans="2:15" x14ac:dyDescent="0.25">
      <c r="B172" t="s">
        <v>895</v>
      </c>
      <c r="C172" t="s">
        <v>893</v>
      </c>
      <c r="D172">
        <v>1</v>
      </c>
      <c r="E172">
        <v>100</v>
      </c>
      <c r="F172">
        <v>100</v>
      </c>
      <c r="G172" t="s">
        <v>16</v>
      </c>
      <c r="H172" t="s">
        <v>16</v>
      </c>
      <c r="L172">
        <v>57.917999999999999</v>
      </c>
      <c r="M172">
        <v>3.3655999999999998E-3</v>
      </c>
      <c r="N172">
        <v>57.914999999999999</v>
      </c>
      <c r="O172">
        <v>3.2951999999999999E-3</v>
      </c>
    </row>
    <row r="173" spans="2:15" x14ac:dyDescent="0.25">
      <c r="B173" t="s">
        <v>896</v>
      </c>
      <c r="C173" t="s">
        <v>893</v>
      </c>
      <c r="D173">
        <v>100</v>
      </c>
      <c r="E173">
        <v>250</v>
      </c>
      <c r="F173">
        <v>1</v>
      </c>
      <c r="G173" t="s">
        <v>16</v>
      </c>
      <c r="H173" t="s">
        <v>16</v>
      </c>
      <c r="L173">
        <v>1.4000000000000001</v>
      </c>
      <c r="M173">
        <v>1.0999999999999999E-2</v>
      </c>
      <c r="N173">
        <v>1.3332999999999999</v>
      </c>
      <c r="O173">
        <v>1.1162E-2</v>
      </c>
    </row>
    <row r="174" spans="2:15" x14ac:dyDescent="0.25">
      <c r="B174" t="s">
        <v>897</v>
      </c>
      <c r="C174" t="s">
        <v>893</v>
      </c>
      <c r="D174">
        <v>100</v>
      </c>
      <c r="E174">
        <v>250</v>
      </c>
      <c r="F174">
        <v>10</v>
      </c>
      <c r="G174" t="s">
        <v>16</v>
      </c>
      <c r="H174" t="s">
        <v>16</v>
      </c>
      <c r="L174">
        <v>5.6898999999999997</v>
      </c>
      <c r="M174">
        <v>5.7678E-3</v>
      </c>
      <c r="N174">
        <v>5.6798000000000002</v>
      </c>
      <c r="O174">
        <v>5.6527000000000001E-3</v>
      </c>
    </row>
    <row r="175" spans="2:15" x14ac:dyDescent="0.25">
      <c r="B175" t="s">
        <v>898</v>
      </c>
      <c r="C175" t="s">
        <v>893</v>
      </c>
      <c r="D175">
        <v>100</v>
      </c>
      <c r="E175">
        <v>250</v>
      </c>
      <c r="F175">
        <v>100</v>
      </c>
      <c r="G175" t="s">
        <v>16</v>
      </c>
      <c r="H175" t="s">
        <v>16</v>
      </c>
      <c r="L175">
        <v>57.719000000000001</v>
      </c>
      <c r="M175">
        <v>2.4580000000000001E-3</v>
      </c>
      <c r="N175">
        <v>57.716000000000001</v>
      </c>
      <c r="O175">
        <v>2.3936000000000001E-3</v>
      </c>
    </row>
    <row r="176" spans="2:15" x14ac:dyDescent="0.25">
      <c r="B176" t="s">
        <v>899</v>
      </c>
      <c r="C176" t="s">
        <v>893</v>
      </c>
      <c r="D176">
        <v>250</v>
      </c>
      <c r="E176">
        <v>500</v>
      </c>
      <c r="F176">
        <v>1</v>
      </c>
      <c r="G176" t="s">
        <v>16</v>
      </c>
      <c r="H176" t="s">
        <v>16</v>
      </c>
      <c r="L176">
        <v>1.5</v>
      </c>
      <c r="M176">
        <v>1.0999999999999999E-2</v>
      </c>
      <c r="N176">
        <v>1.2696000000000001</v>
      </c>
      <c r="O176">
        <v>1.1414000000000001E-2</v>
      </c>
    </row>
    <row r="177" spans="2:15" x14ac:dyDescent="0.25">
      <c r="B177" t="s">
        <v>900</v>
      </c>
      <c r="C177" t="s">
        <v>893</v>
      </c>
      <c r="D177">
        <v>250</v>
      </c>
      <c r="E177">
        <v>500</v>
      </c>
      <c r="F177">
        <v>10</v>
      </c>
      <c r="G177" t="s">
        <v>16</v>
      </c>
      <c r="H177" t="s">
        <v>16</v>
      </c>
      <c r="L177">
        <v>5.1032000000000002</v>
      </c>
      <c r="M177">
        <v>8.0275999999999993E-3</v>
      </c>
      <c r="N177">
        <v>5.0880999999999998</v>
      </c>
      <c r="O177">
        <v>7.9319999999999998E-3</v>
      </c>
    </row>
    <row r="178" spans="2:15" x14ac:dyDescent="0.25">
      <c r="B178" t="s">
        <v>901</v>
      </c>
      <c r="C178" t="s">
        <v>893</v>
      </c>
      <c r="D178">
        <v>250</v>
      </c>
      <c r="E178">
        <v>500</v>
      </c>
      <c r="F178">
        <v>100</v>
      </c>
      <c r="G178" t="s">
        <v>16</v>
      </c>
      <c r="H178" t="s">
        <v>16</v>
      </c>
      <c r="L178">
        <v>57.497</v>
      </c>
      <c r="M178">
        <v>2.2225000000000001E-3</v>
      </c>
      <c r="N178">
        <v>57.501999999999995</v>
      </c>
      <c r="O178">
        <v>2.1424999999999999E-3</v>
      </c>
    </row>
    <row r="179" spans="2:15" x14ac:dyDescent="0.25">
      <c r="B179" t="s">
        <v>902</v>
      </c>
      <c r="C179" t="s">
        <v>903</v>
      </c>
      <c r="D179">
        <v>500</v>
      </c>
      <c r="E179">
        <v>1000</v>
      </c>
      <c r="F179">
        <v>1</v>
      </c>
      <c r="G179" t="s">
        <v>16</v>
      </c>
      <c r="H179" t="s">
        <v>16</v>
      </c>
      <c r="L179">
        <v>1.8</v>
      </c>
      <c r="M179">
        <v>1.0999999999999999E-2</v>
      </c>
      <c r="N179">
        <v>1.2242</v>
      </c>
      <c r="O179">
        <v>1.1504E-2</v>
      </c>
    </row>
    <row r="180" spans="2:15" x14ac:dyDescent="0.25">
      <c r="B180" t="s">
        <v>904</v>
      </c>
      <c r="C180" t="s">
        <v>903</v>
      </c>
      <c r="D180">
        <v>500</v>
      </c>
      <c r="E180">
        <v>1000</v>
      </c>
      <c r="F180">
        <v>10</v>
      </c>
      <c r="G180" t="s">
        <v>16</v>
      </c>
      <c r="H180" t="s">
        <v>16</v>
      </c>
      <c r="L180">
        <v>4.1692999999999998</v>
      </c>
      <c r="M180">
        <v>9.8749000000000007E-3</v>
      </c>
      <c r="N180">
        <v>4.0987</v>
      </c>
      <c r="O180">
        <v>9.8767000000000004E-3</v>
      </c>
    </row>
    <row r="181" spans="2:15" x14ac:dyDescent="0.25">
      <c r="B181" t="s">
        <v>905</v>
      </c>
      <c r="C181" t="s">
        <v>903</v>
      </c>
      <c r="D181">
        <v>500</v>
      </c>
      <c r="E181">
        <v>1000</v>
      </c>
      <c r="F181">
        <v>100</v>
      </c>
      <c r="G181" t="s">
        <v>16</v>
      </c>
      <c r="H181" t="s">
        <v>16</v>
      </c>
      <c r="L181">
        <v>57.065999999999995</v>
      </c>
      <c r="M181">
        <v>2.4926000000000002E-3</v>
      </c>
      <c r="N181">
        <v>57.040999999999997</v>
      </c>
      <c r="O181">
        <v>2.4497E-3</v>
      </c>
    </row>
    <row r="182" spans="2:15" x14ac:dyDescent="0.25">
      <c r="B182" t="s">
        <v>906</v>
      </c>
      <c r="C182" t="s">
        <v>907</v>
      </c>
      <c r="D182">
        <v>250</v>
      </c>
      <c r="E182">
        <v>100000</v>
      </c>
      <c r="F182">
        <v>10</v>
      </c>
      <c r="G182" t="s">
        <v>105</v>
      </c>
      <c r="H182" t="s">
        <v>105</v>
      </c>
      <c r="L182">
        <v>18</v>
      </c>
      <c r="M182">
        <v>9.1999999999999998E-3</v>
      </c>
      <c r="N182">
        <v>13.773</v>
      </c>
      <c r="O182">
        <v>9.2419000000000008E-3</v>
      </c>
    </row>
    <row r="183" spans="2:15" x14ac:dyDescent="0.25">
      <c r="B183" t="s">
        <v>908</v>
      </c>
      <c r="C183" t="s">
        <v>907</v>
      </c>
      <c r="D183">
        <v>250</v>
      </c>
      <c r="E183">
        <v>100000</v>
      </c>
      <c r="F183">
        <v>100</v>
      </c>
      <c r="G183" t="s">
        <v>105</v>
      </c>
      <c r="H183" t="s">
        <v>105</v>
      </c>
      <c r="L183">
        <v>57.522999999999996</v>
      </c>
      <c r="M183">
        <v>8.8222999999999999E-3</v>
      </c>
      <c r="N183">
        <v>57.452999999999996</v>
      </c>
      <c r="O183">
        <v>8.8228000000000004E-3</v>
      </c>
    </row>
    <row r="184" spans="2:15" x14ac:dyDescent="0.25">
      <c r="B184" t="s">
        <v>909</v>
      </c>
      <c r="C184" t="s">
        <v>907</v>
      </c>
      <c r="D184">
        <v>250</v>
      </c>
      <c r="E184">
        <v>100000</v>
      </c>
      <c r="F184">
        <v>1000</v>
      </c>
      <c r="G184" t="s">
        <v>105</v>
      </c>
      <c r="H184" t="s">
        <v>105</v>
      </c>
      <c r="L184">
        <v>576.26</v>
      </c>
      <c r="M184">
        <v>5.2658999999999996E-3</v>
      </c>
      <c r="N184">
        <v>576.24</v>
      </c>
      <c r="O184">
        <v>5.2655000000000002E-3</v>
      </c>
    </row>
    <row r="185" spans="2:15" x14ac:dyDescent="0.25">
      <c r="B185" t="s">
        <v>910</v>
      </c>
      <c r="C185" t="s">
        <v>907</v>
      </c>
      <c r="D185">
        <v>250</v>
      </c>
      <c r="E185">
        <v>100000</v>
      </c>
      <c r="F185">
        <v>10000</v>
      </c>
      <c r="G185" t="s">
        <v>105</v>
      </c>
      <c r="H185" t="s">
        <v>105</v>
      </c>
      <c r="L185">
        <v>5775</v>
      </c>
      <c r="M185">
        <v>1.0208000000000001E-3</v>
      </c>
      <c r="N185">
        <v>5775</v>
      </c>
      <c r="O185">
        <v>1.0204000000000001E-3</v>
      </c>
    </row>
    <row r="186" spans="2:15" x14ac:dyDescent="0.25">
      <c r="B186" t="s">
        <v>911</v>
      </c>
      <c r="C186" t="s">
        <v>907</v>
      </c>
      <c r="D186">
        <v>100000</v>
      </c>
      <c r="E186">
        <v>250000</v>
      </c>
      <c r="F186">
        <v>10</v>
      </c>
      <c r="G186" t="s">
        <v>105</v>
      </c>
      <c r="H186" t="s">
        <v>105</v>
      </c>
      <c r="L186">
        <v>14</v>
      </c>
      <c r="M186">
        <v>1.0999999999999999E-2</v>
      </c>
      <c r="N186">
        <v>13.510999999999999</v>
      </c>
      <c r="O186">
        <v>1.0788000000000001E-2</v>
      </c>
    </row>
    <row r="187" spans="2:15" x14ac:dyDescent="0.25">
      <c r="B187" t="s">
        <v>912</v>
      </c>
      <c r="C187" t="s">
        <v>907</v>
      </c>
      <c r="D187">
        <v>100000</v>
      </c>
      <c r="E187">
        <v>250000</v>
      </c>
      <c r="F187">
        <v>100</v>
      </c>
      <c r="G187" t="s">
        <v>105</v>
      </c>
      <c r="H187" t="s">
        <v>105</v>
      </c>
      <c r="L187">
        <v>57.137999999999998</v>
      </c>
      <c r="M187">
        <v>1.0616E-2</v>
      </c>
      <c r="N187">
        <v>57.125</v>
      </c>
      <c r="O187">
        <v>1.0616E-2</v>
      </c>
    </row>
    <row r="188" spans="2:15" x14ac:dyDescent="0.25">
      <c r="B188" t="s">
        <v>913</v>
      </c>
      <c r="C188" t="s">
        <v>907</v>
      </c>
      <c r="D188">
        <v>100000</v>
      </c>
      <c r="E188">
        <v>250000</v>
      </c>
      <c r="F188">
        <v>1000</v>
      </c>
      <c r="G188" t="s">
        <v>105</v>
      </c>
      <c r="H188" t="s">
        <v>105</v>
      </c>
      <c r="L188">
        <v>575.4</v>
      </c>
      <c r="M188">
        <v>8.7860999999999998E-3</v>
      </c>
      <c r="N188">
        <v>575.35</v>
      </c>
      <c r="O188">
        <v>8.7860999999999998E-3</v>
      </c>
    </row>
    <row r="189" spans="2:15" x14ac:dyDescent="0.25">
      <c r="B189" t="s">
        <v>914</v>
      </c>
      <c r="C189" t="s">
        <v>907</v>
      </c>
      <c r="D189">
        <v>100000</v>
      </c>
      <c r="E189">
        <v>250000</v>
      </c>
      <c r="F189">
        <v>10000</v>
      </c>
      <c r="G189" t="s">
        <v>105</v>
      </c>
      <c r="H189" t="s">
        <v>105</v>
      </c>
      <c r="L189">
        <v>5773</v>
      </c>
      <c r="M189">
        <v>2.5170000000000001E-3</v>
      </c>
      <c r="N189">
        <v>5772.9000000000005</v>
      </c>
      <c r="O189">
        <v>2.5167000000000002E-3</v>
      </c>
    </row>
    <row r="190" spans="2:15" x14ac:dyDescent="0.25">
      <c r="B190" t="s">
        <v>915</v>
      </c>
      <c r="C190" t="s">
        <v>907</v>
      </c>
      <c r="D190">
        <v>100000</v>
      </c>
      <c r="E190">
        <v>250000</v>
      </c>
      <c r="F190">
        <v>100000</v>
      </c>
      <c r="G190" t="s">
        <v>105</v>
      </c>
      <c r="H190" t="s">
        <v>105</v>
      </c>
      <c r="L190">
        <v>57896</v>
      </c>
      <c r="M190">
        <v>1.3129000000000001E-3</v>
      </c>
      <c r="N190">
        <v>57896</v>
      </c>
      <c r="O190">
        <v>1.3128E-3</v>
      </c>
    </row>
    <row r="191" spans="2:15" x14ac:dyDescent="0.25">
      <c r="B191" t="s">
        <v>916</v>
      </c>
      <c r="C191" t="s">
        <v>907</v>
      </c>
      <c r="D191">
        <v>250000</v>
      </c>
      <c r="E191">
        <v>500000</v>
      </c>
      <c r="F191">
        <v>10</v>
      </c>
      <c r="G191" t="s">
        <v>105</v>
      </c>
      <c r="H191" t="s">
        <v>105</v>
      </c>
      <c r="L191">
        <v>18</v>
      </c>
      <c r="M191">
        <v>1.0999999999999999E-2</v>
      </c>
      <c r="N191">
        <v>12.763999999999999</v>
      </c>
      <c r="O191">
        <v>1.1009E-2</v>
      </c>
    </row>
    <row r="192" spans="2:15" x14ac:dyDescent="0.25">
      <c r="B192" t="s">
        <v>917</v>
      </c>
      <c r="C192" t="s">
        <v>907</v>
      </c>
      <c r="D192">
        <v>250000</v>
      </c>
      <c r="E192">
        <v>500000</v>
      </c>
      <c r="F192">
        <v>100</v>
      </c>
      <c r="G192" t="s">
        <v>105</v>
      </c>
      <c r="H192" t="s">
        <v>105</v>
      </c>
      <c r="L192">
        <v>55.079000000000001</v>
      </c>
      <c r="M192">
        <v>1.0925000000000001E-2</v>
      </c>
      <c r="N192">
        <v>54.769999999999996</v>
      </c>
      <c r="O192">
        <v>1.0926E-2</v>
      </c>
    </row>
    <row r="193" spans="2:15" x14ac:dyDescent="0.25">
      <c r="B193" t="s">
        <v>918</v>
      </c>
      <c r="C193" t="s">
        <v>907</v>
      </c>
      <c r="D193">
        <v>250000</v>
      </c>
      <c r="E193">
        <v>500000</v>
      </c>
      <c r="F193">
        <v>1000</v>
      </c>
      <c r="G193" t="s">
        <v>105</v>
      </c>
      <c r="H193" t="s">
        <v>105</v>
      </c>
      <c r="L193">
        <v>572.66999999999996</v>
      </c>
      <c r="M193">
        <v>9.9500999999999999E-3</v>
      </c>
      <c r="N193">
        <v>572.64</v>
      </c>
      <c r="O193">
        <v>9.9500999999999999E-3</v>
      </c>
    </row>
    <row r="194" spans="2:15" x14ac:dyDescent="0.25">
      <c r="B194" t="s">
        <v>919</v>
      </c>
      <c r="C194" t="s">
        <v>907</v>
      </c>
      <c r="D194">
        <v>250000</v>
      </c>
      <c r="E194">
        <v>500000</v>
      </c>
      <c r="F194">
        <v>10000</v>
      </c>
      <c r="G194" t="s">
        <v>105</v>
      </c>
      <c r="H194" t="s">
        <v>105</v>
      </c>
      <c r="L194">
        <v>5771.4000000000005</v>
      </c>
      <c r="M194">
        <v>4.4676000000000004E-3</v>
      </c>
      <c r="N194">
        <v>5771.3</v>
      </c>
      <c r="O194">
        <v>4.4673999999999998E-3</v>
      </c>
    </row>
    <row r="195" spans="2:15" x14ac:dyDescent="0.25">
      <c r="B195" t="s">
        <v>920</v>
      </c>
      <c r="C195" t="s">
        <v>907</v>
      </c>
      <c r="D195">
        <v>500000</v>
      </c>
      <c r="E195">
        <v>1000000</v>
      </c>
      <c r="F195">
        <v>10</v>
      </c>
      <c r="G195" t="s">
        <v>105</v>
      </c>
      <c r="H195" t="s">
        <v>105</v>
      </c>
      <c r="L195">
        <v>25</v>
      </c>
      <c r="M195">
        <v>1.0999999999999999E-2</v>
      </c>
      <c r="N195">
        <v>-76.510000000000005</v>
      </c>
      <c r="O195">
        <v>1.1211E-2</v>
      </c>
    </row>
    <row r="196" spans="2:15" x14ac:dyDescent="0.25">
      <c r="B196" t="s">
        <v>921</v>
      </c>
      <c r="C196" t="s">
        <v>907</v>
      </c>
      <c r="D196">
        <v>500000</v>
      </c>
      <c r="E196">
        <v>1000000</v>
      </c>
      <c r="F196">
        <v>100</v>
      </c>
      <c r="G196" t="s">
        <v>105</v>
      </c>
      <c r="H196" t="s">
        <v>105</v>
      </c>
      <c r="L196">
        <v>25</v>
      </c>
      <c r="M196">
        <v>1.1209E-2</v>
      </c>
      <c r="N196">
        <v>-75.391000000000005</v>
      </c>
      <c r="O196">
        <v>1.1209E-2</v>
      </c>
    </row>
    <row r="197" spans="2:15" x14ac:dyDescent="0.25">
      <c r="B197" t="s">
        <v>922</v>
      </c>
      <c r="C197" t="s">
        <v>907</v>
      </c>
      <c r="D197">
        <v>500000</v>
      </c>
      <c r="E197">
        <v>1000000</v>
      </c>
      <c r="F197">
        <v>1000</v>
      </c>
      <c r="G197" t="s">
        <v>105</v>
      </c>
      <c r="H197" t="s">
        <v>105</v>
      </c>
      <c r="L197">
        <v>25</v>
      </c>
      <c r="M197">
        <v>1.1044999999999999E-2</v>
      </c>
      <c r="N197">
        <v>24.396000000000001</v>
      </c>
      <c r="O197">
        <v>1.1044999999999999E-2</v>
      </c>
    </row>
    <row r="198" spans="2:15" x14ac:dyDescent="0.25">
      <c r="B198" t="s">
        <v>923</v>
      </c>
      <c r="C198" t="s">
        <v>907</v>
      </c>
      <c r="D198">
        <v>500000</v>
      </c>
      <c r="E198">
        <v>1000000</v>
      </c>
      <c r="F198">
        <v>10000</v>
      </c>
      <c r="G198" t="s">
        <v>105</v>
      </c>
      <c r="H198" t="s">
        <v>105</v>
      </c>
      <c r="L198">
        <v>5114.5</v>
      </c>
      <c r="M198">
        <v>7.3429999999999997E-3</v>
      </c>
      <c r="N198">
        <v>5114.5</v>
      </c>
      <c r="O198">
        <v>7.3429000000000003E-3</v>
      </c>
    </row>
    <row r="199" spans="2:15" x14ac:dyDescent="0.25">
      <c r="B199" t="s">
        <v>924</v>
      </c>
      <c r="C199" t="s">
        <v>907</v>
      </c>
      <c r="D199">
        <v>500000</v>
      </c>
      <c r="E199">
        <v>1000000</v>
      </c>
      <c r="F199">
        <v>100000</v>
      </c>
      <c r="G199" t="s">
        <v>105</v>
      </c>
      <c r="H199" t="s">
        <v>105</v>
      </c>
      <c r="L199">
        <v>57638</v>
      </c>
      <c r="M199">
        <v>1.4395E-3</v>
      </c>
      <c r="N199">
        <v>57638</v>
      </c>
      <c r="O199">
        <v>1.4395E-3</v>
      </c>
    </row>
    <row r="200" spans="2:15" x14ac:dyDescent="0.25">
      <c r="B200" t="s">
        <v>925</v>
      </c>
      <c r="C200" t="s">
        <v>926</v>
      </c>
      <c r="D200">
        <v>-346</v>
      </c>
      <c r="E200">
        <v>-148</v>
      </c>
      <c r="F200">
        <v>0.1</v>
      </c>
      <c r="G200" t="s">
        <v>69</v>
      </c>
      <c r="H200" t="s">
        <v>69</v>
      </c>
      <c r="L200">
        <v>2.416772043679567</v>
      </c>
      <c r="M200">
        <v>0</v>
      </c>
      <c r="N200">
        <v>2.4144755124042985</v>
      </c>
      <c r="O200">
        <v>0</v>
      </c>
    </row>
    <row r="201" spans="2:15" x14ac:dyDescent="0.25">
      <c r="B201" t="s">
        <v>927</v>
      </c>
      <c r="C201" t="s">
        <v>926</v>
      </c>
      <c r="D201">
        <v>-148</v>
      </c>
      <c r="E201">
        <v>302</v>
      </c>
      <c r="F201">
        <v>0.1</v>
      </c>
      <c r="G201" t="s">
        <v>69</v>
      </c>
      <c r="H201" t="s">
        <v>69</v>
      </c>
      <c r="L201">
        <v>1.9165327859843899</v>
      </c>
      <c r="M201">
        <v>0</v>
      </c>
      <c r="N201">
        <v>1.9144511768760195</v>
      </c>
      <c r="O201">
        <v>0</v>
      </c>
    </row>
    <row r="202" spans="2:15" x14ac:dyDescent="0.25">
      <c r="B202" t="s">
        <v>928</v>
      </c>
      <c r="C202" t="s">
        <v>926</v>
      </c>
      <c r="D202">
        <v>302</v>
      </c>
      <c r="E202">
        <v>1400</v>
      </c>
      <c r="F202">
        <v>0.1</v>
      </c>
      <c r="G202" t="s">
        <v>69</v>
      </c>
      <c r="H202" t="s">
        <v>69</v>
      </c>
      <c r="L202">
        <v>2.0392830082651443</v>
      </c>
      <c r="M202">
        <v>0</v>
      </c>
      <c r="N202">
        <v>2.0387303630824976</v>
      </c>
      <c r="O202">
        <v>0</v>
      </c>
    </row>
    <row r="203" spans="2:15" x14ac:dyDescent="0.25">
      <c r="B203" t="s">
        <v>929</v>
      </c>
      <c r="C203" t="s">
        <v>926</v>
      </c>
      <c r="D203">
        <v>1400</v>
      </c>
      <c r="E203">
        <v>2192</v>
      </c>
      <c r="F203">
        <v>0.1</v>
      </c>
      <c r="G203" t="s">
        <v>69</v>
      </c>
      <c r="H203" t="s">
        <v>69</v>
      </c>
      <c r="L203">
        <v>2.2469486547192048</v>
      </c>
      <c r="M203">
        <v>0</v>
      </c>
      <c r="N203">
        <v>2.2464470976410729</v>
      </c>
      <c r="O203">
        <v>0</v>
      </c>
    </row>
    <row r="204" spans="2:15" x14ac:dyDescent="0.25">
      <c r="B204" t="s">
        <v>930</v>
      </c>
      <c r="C204" t="s">
        <v>926</v>
      </c>
      <c r="D204">
        <v>-346</v>
      </c>
      <c r="E204">
        <v>-148</v>
      </c>
      <c r="F204">
        <v>1</v>
      </c>
      <c r="G204" t="s">
        <v>69</v>
      </c>
      <c r="H204" t="s">
        <v>69</v>
      </c>
      <c r="L204">
        <v>2.4907975518786034</v>
      </c>
      <c r="M204">
        <v>0</v>
      </c>
      <c r="N204">
        <v>2.4818726800543174</v>
      </c>
      <c r="O204">
        <v>0</v>
      </c>
    </row>
    <row r="205" spans="2:15" x14ac:dyDescent="0.25">
      <c r="B205" t="s">
        <v>931</v>
      </c>
      <c r="C205" t="s">
        <v>926</v>
      </c>
      <c r="D205">
        <v>-148</v>
      </c>
      <c r="E205">
        <v>302</v>
      </c>
      <c r="F205">
        <v>1</v>
      </c>
      <c r="G205" t="s">
        <v>69</v>
      </c>
      <c r="H205" t="s">
        <v>69</v>
      </c>
      <c r="L205">
        <v>2.0067440676594561</v>
      </c>
      <c r="M205">
        <v>0</v>
      </c>
      <c r="N205">
        <v>1.9987804553381985</v>
      </c>
      <c r="O205">
        <v>0</v>
      </c>
    </row>
    <row r="206" spans="2:15" x14ac:dyDescent="0.25">
      <c r="B206" t="s">
        <v>932</v>
      </c>
      <c r="C206" t="s">
        <v>926</v>
      </c>
      <c r="D206">
        <v>302</v>
      </c>
      <c r="E206">
        <v>1400</v>
      </c>
      <c r="F206">
        <v>1</v>
      </c>
      <c r="G206" t="s">
        <v>69</v>
      </c>
      <c r="H206" t="s">
        <v>69</v>
      </c>
      <c r="L206">
        <v>2.1202443894825591</v>
      </c>
      <c r="M206">
        <v>0</v>
      </c>
      <c r="N206">
        <v>2.1181174408786902</v>
      </c>
      <c r="O206">
        <v>0</v>
      </c>
    </row>
    <row r="207" spans="2:15" x14ac:dyDescent="0.25">
      <c r="B207" t="s">
        <v>933</v>
      </c>
      <c r="C207" t="s">
        <v>926</v>
      </c>
      <c r="D207">
        <v>1400</v>
      </c>
      <c r="E207">
        <v>2192</v>
      </c>
      <c r="F207">
        <v>1</v>
      </c>
      <c r="G207" t="s">
        <v>69</v>
      </c>
      <c r="H207" t="s">
        <v>69</v>
      </c>
      <c r="L207">
        <v>2.3206764833293283</v>
      </c>
      <c r="M207">
        <v>0</v>
      </c>
      <c r="N207">
        <v>2.3187333961669676</v>
      </c>
      <c r="O207">
        <v>0</v>
      </c>
    </row>
    <row r="208" spans="2:15" x14ac:dyDescent="0.25">
      <c r="B208" t="s">
        <v>934</v>
      </c>
      <c r="C208" t="s">
        <v>926</v>
      </c>
      <c r="D208">
        <v>-210</v>
      </c>
      <c r="E208">
        <v>-100</v>
      </c>
      <c r="F208">
        <v>0.1</v>
      </c>
      <c r="G208" t="s">
        <v>66</v>
      </c>
      <c r="H208" t="s">
        <v>66</v>
      </c>
      <c r="L208">
        <v>1.3460795586912666</v>
      </c>
      <c r="M208">
        <v>0</v>
      </c>
      <c r="N208">
        <v>1.3448069606143749</v>
      </c>
      <c r="O208">
        <v>0</v>
      </c>
    </row>
    <row r="209" spans="2:15" x14ac:dyDescent="0.25">
      <c r="B209" t="s">
        <v>935</v>
      </c>
      <c r="C209" t="s">
        <v>926</v>
      </c>
      <c r="D209">
        <v>-100</v>
      </c>
      <c r="E209">
        <v>150</v>
      </c>
      <c r="F209">
        <v>0.1</v>
      </c>
      <c r="G209" t="s">
        <v>66</v>
      </c>
      <c r="H209" t="s">
        <v>66</v>
      </c>
      <c r="L209">
        <v>1.066462549593046</v>
      </c>
      <c r="M209">
        <v>0</v>
      </c>
      <c r="N209">
        <v>1.0653079695369074</v>
      </c>
      <c r="O209">
        <v>0</v>
      </c>
    </row>
    <row r="210" spans="2:15" x14ac:dyDescent="0.25">
      <c r="B210" t="s">
        <v>936</v>
      </c>
      <c r="C210" t="s">
        <v>926</v>
      </c>
      <c r="D210">
        <v>150</v>
      </c>
      <c r="E210">
        <v>760</v>
      </c>
      <c r="F210">
        <v>0.1</v>
      </c>
      <c r="G210" t="s">
        <v>66</v>
      </c>
      <c r="H210" t="s">
        <v>66</v>
      </c>
      <c r="L210">
        <v>1.134193475283843</v>
      </c>
      <c r="M210">
        <v>0</v>
      </c>
      <c r="N210">
        <v>1.133886790941391</v>
      </c>
      <c r="O210">
        <v>0</v>
      </c>
    </row>
    <row r="211" spans="2:15" x14ac:dyDescent="0.25">
      <c r="B211" t="s">
        <v>937</v>
      </c>
      <c r="C211" t="s">
        <v>926</v>
      </c>
      <c r="D211">
        <v>760</v>
      </c>
      <c r="E211">
        <v>1200</v>
      </c>
      <c r="F211">
        <v>0.1</v>
      </c>
      <c r="G211" t="s">
        <v>66</v>
      </c>
      <c r="H211" t="s">
        <v>66</v>
      </c>
      <c r="L211">
        <v>1.2494977291650491</v>
      </c>
      <c r="M211">
        <v>0</v>
      </c>
      <c r="N211">
        <v>1.2492193524291637</v>
      </c>
      <c r="O211">
        <v>0</v>
      </c>
    </row>
    <row r="212" spans="2:15" x14ac:dyDescent="0.25">
      <c r="B212" t="s">
        <v>938</v>
      </c>
      <c r="C212" t="s">
        <v>926</v>
      </c>
      <c r="D212">
        <v>-210</v>
      </c>
      <c r="E212">
        <v>-100</v>
      </c>
      <c r="F212">
        <v>1</v>
      </c>
      <c r="G212" t="s">
        <v>66</v>
      </c>
      <c r="H212" t="s">
        <v>66</v>
      </c>
      <c r="L212">
        <v>1.4670390006251646</v>
      </c>
      <c r="M212">
        <v>0</v>
      </c>
      <c r="N212">
        <v>1.4623630743823071</v>
      </c>
      <c r="O212">
        <v>0</v>
      </c>
    </row>
    <row r="213" spans="2:15" x14ac:dyDescent="0.25">
      <c r="B213" t="s">
        <v>939</v>
      </c>
      <c r="C213" t="s">
        <v>926</v>
      </c>
      <c r="D213">
        <v>-100</v>
      </c>
      <c r="E213">
        <v>150</v>
      </c>
      <c r="F213">
        <v>1</v>
      </c>
      <c r="G213" t="s">
        <v>66</v>
      </c>
      <c r="H213" t="s">
        <v>66</v>
      </c>
      <c r="L213">
        <v>1.2143830815938828</v>
      </c>
      <c r="M213">
        <v>0</v>
      </c>
      <c r="N213">
        <v>1.2103227131467245</v>
      </c>
      <c r="O213">
        <v>0</v>
      </c>
    </row>
    <row r="214" spans="2:15" x14ac:dyDescent="0.25">
      <c r="B214" t="s">
        <v>940</v>
      </c>
      <c r="C214" t="s">
        <v>926</v>
      </c>
      <c r="D214">
        <v>150</v>
      </c>
      <c r="E214">
        <v>760</v>
      </c>
      <c r="F214">
        <v>1</v>
      </c>
      <c r="G214" t="s">
        <v>66</v>
      </c>
      <c r="H214" t="s">
        <v>66</v>
      </c>
      <c r="L214">
        <v>1.2721955798900055</v>
      </c>
      <c r="M214">
        <v>0</v>
      </c>
      <c r="N214">
        <v>1.2711015910112637</v>
      </c>
      <c r="O214">
        <v>0</v>
      </c>
    </row>
    <row r="215" spans="2:15" x14ac:dyDescent="0.25">
      <c r="B215" t="s">
        <v>941</v>
      </c>
      <c r="C215" t="s">
        <v>926</v>
      </c>
      <c r="D215">
        <v>760</v>
      </c>
      <c r="E215">
        <v>1200</v>
      </c>
      <c r="F215">
        <v>1</v>
      </c>
      <c r="G215" t="s">
        <v>66</v>
      </c>
      <c r="H215" t="s">
        <v>66</v>
      </c>
      <c r="L215">
        <v>1.3759837678198974</v>
      </c>
      <c r="M215">
        <v>0</v>
      </c>
      <c r="N215">
        <v>1.3749723598980232</v>
      </c>
      <c r="O215">
        <v>0</v>
      </c>
    </row>
    <row r="216" spans="2:15" x14ac:dyDescent="0.25">
      <c r="B216" t="s">
        <v>942</v>
      </c>
      <c r="C216" t="s">
        <v>943</v>
      </c>
      <c r="D216">
        <v>-328</v>
      </c>
      <c r="E216">
        <v>-148</v>
      </c>
      <c r="F216">
        <v>0.1</v>
      </c>
      <c r="G216" t="s">
        <v>69</v>
      </c>
      <c r="H216" t="s">
        <v>69</v>
      </c>
      <c r="L216">
        <v>2.5841262594722947</v>
      </c>
      <c r="M216">
        <v>0</v>
      </c>
      <c r="N216">
        <v>2.5812734900528902</v>
      </c>
      <c r="O216">
        <v>0</v>
      </c>
    </row>
    <row r="217" spans="2:15" x14ac:dyDescent="0.25">
      <c r="B217" t="s">
        <v>944</v>
      </c>
      <c r="C217" t="s">
        <v>943</v>
      </c>
      <c r="D217">
        <v>-148</v>
      </c>
      <c r="E217">
        <v>248</v>
      </c>
      <c r="F217">
        <v>0.1</v>
      </c>
      <c r="G217" t="s">
        <v>69</v>
      </c>
      <c r="H217" t="s">
        <v>69</v>
      </c>
      <c r="L217">
        <v>2.0844413884916269</v>
      </c>
      <c r="M217">
        <v>0</v>
      </c>
      <c r="N217">
        <v>2.0809036997450066</v>
      </c>
      <c r="O217">
        <v>0</v>
      </c>
    </row>
    <row r="218" spans="2:15" x14ac:dyDescent="0.25">
      <c r="B218" t="s">
        <v>945</v>
      </c>
      <c r="C218" t="s">
        <v>943</v>
      </c>
      <c r="D218">
        <v>248</v>
      </c>
      <c r="E218">
        <v>2500</v>
      </c>
      <c r="F218">
        <v>0.1</v>
      </c>
      <c r="G218" t="s">
        <v>69</v>
      </c>
      <c r="H218" t="s">
        <v>69</v>
      </c>
      <c r="L218">
        <v>2.5390574256759675</v>
      </c>
      <c r="M218">
        <v>0</v>
      </c>
      <c r="N218">
        <v>2.5375890295913743</v>
      </c>
      <c r="O218">
        <v>0</v>
      </c>
    </row>
    <row r="219" spans="2:15" x14ac:dyDescent="0.25">
      <c r="B219" t="s">
        <v>946</v>
      </c>
      <c r="C219" t="s">
        <v>943</v>
      </c>
      <c r="D219">
        <v>-328</v>
      </c>
      <c r="E219">
        <v>-148</v>
      </c>
      <c r="F219">
        <v>1</v>
      </c>
      <c r="G219" t="s">
        <v>69</v>
      </c>
      <c r="H219" t="s">
        <v>69</v>
      </c>
      <c r="L219">
        <v>2.655544314867972</v>
      </c>
      <c r="M219">
        <v>0</v>
      </c>
      <c r="N219">
        <v>2.6444229673881274</v>
      </c>
      <c r="O219">
        <v>0</v>
      </c>
    </row>
    <row r="220" spans="2:15" x14ac:dyDescent="0.25">
      <c r="B220" t="s">
        <v>947</v>
      </c>
      <c r="C220" t="s">
        <v>943</v>
      </c>
      <c r="D220">
        <v>-148</v>
      </c>
      <c r="E220">
        <v>248</v>
      </c>
      <c r="F220">
        <v>1</v>
      </c>
      <c r="G220" t="s">
        <v>69</v>
      </c>
      <c r="H220" t="s">
        <v>69</v>
      </c>
      <c r="L220">
        <v>2.1723496462103506</v>
      </c>
      <c r="M220">
        <v>0</v>
      </c>
      <c r="N220">
        <v>2.1587404215450401</v>
      </c>
      <c r="O220">
        <v>0</v>
      </c>
    </row>
    <row r="221" spans="2:15" x14ac:dyDescent="0.25">
      <c r="B221" t="s">
        <v>948</v>
      </c>
      <c r="C221" t="s">
        <v>943</v>
      </c>
      <c r="D221">
        <v>248</v>
      </c>
      <c r="E221">
        <v>2500</v>
      </c>
      <c r="F221">
        <v>1</v>
      </c>
      <c r="G221" t="s">
        <v>69</v>
      </c>
      <c r="H221" t="s">
        <v>69</v>
      </c>
      <c r="L221">
        <v>2.6075229997477689</v>
      </c>
      <c r="M221">
        <v>0</v>
      </c>
      <c r="N221">
        <v>2.6017990089748464</v>
      </c>
      <c r="O221">
        <v>0</v>
      </c>
    </row>
    <row r="222" spans="2:15" x14ac:dyDescent="0.25">
      <c r="B222" t="s">
        <v>949</v>
      </c>
      <c r="C222" t="s">
        <v>943</v>
      </c>
      <c r="D222">
        <v>-200</v>
      </c>
      <c r="E222">
        <v>-100</v>
      </c>
      <c r="F222">
        <v>0.1</v>
      </c>
      <c r="G222" t="s">
        <v>66</v>
      </c>
      <c r="H222" t="s">
        <v>66</v>
      </c>
      <c r="L222">
        <v>1.4397550644493591</v>
      </c>
      <c r="M222">
        <v>0</v>
      </c>
      <c r="N222">
        <v>1.4381747431264047</v>
      </c>
      <c r="O222">
        <v>0</v>
      </c>
    </row>
    <row r="223" spans="2:15" x14ac:dyDescent="0.25">
      <c r="B223" t="s">
        <v>950</v>
      </c>
      <c r="C223" t="s">
        <v>943</v>
      </c>
      <c r="D223">
        <v>-100</v>
      </c>
      <c r="E223">
        <v>120</v>
      </c>
      <c r="F223">
        <v>0.1</v>
      </c>
      <c r="G223" t="s">
        <v>66</v>
      </c>
      <c r="H223" t="s">
        <v>66</v>
      </c>
      <c r="L223">
        <v>1.1600491467046592</v>
      </c>
      <c r="M223">
        <v>0</v>
      </c>
      <c r="N223">
        <v>1.1580872026446583</v>
      </c>
      <c r="O223">
        <v>0</v>
      </c>
    </row>
    <row r="224" spans="2:15" x14ac:dyDescent="0.25">
      <c r="B224" t="s">
        <v>951</v>
      </c>
      <c r="C224" t="s">
        <v>943</v>
      </c>
      <c r="D224">
        <v>120</v>
      </c>
      <c r="E224">
        <v>1370</v>
      </c>
      <c r="F224">
        <v>0.1</v>
      </c>
      <c r="G224" t="s">
        <v>66</v>
      </c>
      <c r="H224" t="s">
        <v>66</v>
      </c>
      <c r="L224">
        <v>1.4120823717466673</v>
      </c>
      <c r="M224">
        <v>0</v>
      </c>
      <c r="N224">
        <v>1.411267460270861</v>
      </c>
      <c r="O224">
        <v>0</v>
      </c>
    </row>
    <row r="225" spans="2:15" x14ac:dyDescent="0.25">
      <c r="B225" t="s">
        <v>952</v>
      </c>
      <c r="C225" t="s">
        <v>943</v>
      </c>
      <c r="D225">
        <v>-200</v>
      </c>
      <c r="E225">
        <v>-100</v>
      </c>
      <c r="F225">
        <v>1</v>
      </c>
      <c r="G225" t="s">
        <v>66</v>
      </c>
      <c r="H225" t="s">
        <v>66</v>
      </c>
      <c r="L225">
        <v>1.5545220510273283</v>
      </c>
      <c r="M225">
        <v>0</v>
      </c>
      <c r="N225">
        <v>1.5486596113306177</v>
      </c>
      <c r="O225">
        <v>0</v>
      </c>
    </row>
    <row r="226" spans="2:15" x14ac:dyDescent="0.25">
      <c r="B226" t="s">
        <v>953</v>
      </c>
      <c r="C226" t="s">
        <v>943</v>
      </c>
      <c r="D226">
        <v>-100</v>
      </c>
      <c r="E226">
        <v>120</v>
      </c>
      <c r="F226">
        <v>1</v>
      </c>
      <c r="G226" t="s">
        <v>66</v>
      </c>
      <c r="H226" t="s">
        <v>66</v>
      </c>
      <c r="L226">
        <v>1.2997531243635623</v>
      </c>
      <c r="M226">
        <v>0</v>
      </c>
      <c r="N226">
        <v>1.2927358465399379</v>
      </c>
      <c r="O226">
        <v>0</v>
      </c>
    </row>
    <row r="227" spans="2:15" x14ac:dyDescent="0.25">
      <c r="B227" t="s">
        <v>954</v>
      </c>
      <c r="C227" t="s">
        <v>943</v>
      </c>
      <c r="D227">
        <v>120</v>
      </c>
      <c r="E227">
        <v>1370</v>
      </c>
      <c r="F227">
        <v>1</v>
      </c>
      <c r="G227" t="s">
        <v>66</v>
      </c>
      <c r="H227" t="s">
        <v>66</v>
      </c>
      <c r="L227">
        <v>1.526721639701446</v>
      </c>
      <c r="M227">
        <v>0</v>
      </c>
      <c r="N227">
        <v>1.5237046447456168</v>
      </c>
      <c r="O227">
        <v>0</v>
      </c>
    </row>
    <row r="228" spans="2:15" x14ac:dyDescent="0.25">
      <c r="B228" t="s">
        <v>955</v>
      </c>
      <c r="C228" t="s">
        <v>956</v>
      </c>
      <c r="D228">
        <v>-328</v>
      </c>
      <c r="E228">
        <v>-148</v>
      </c>
      <c r="F228">
        <v>0.1</v>
      </c>
      <c r="G228" t="s">
        <v>69</v>
      </c>
      <c r="H228" t="s">
        <v>69</v>
      </c>
      <c r="L228">
        <v>3.2049883294664925</v>
      </c>
      <c r="M228">
        <v>0</v>
      </c>
      <c r="N228">
        <v>3.2025262420322655</v>
      </c>
      <c r="O228">
        <v>0</v>
      </c>
    </row>
    <row r="229" spans="2:15" x14ac:dyDescent="0.25">
      <c r="B229" t="s">
        <v>957</v>
      </c>
      <c r="C229" t="s">
        <v>956</v>
      </c>
      <c r="D229">
        <v>-148</v>
      </c>
      <c r="E229">
        <v>770</v>
      </c>
      <c r="F229">
        <v>0.1</v>
      </c>
      <c r="G229" t="s">
        <v>69</v>
      </c>
      <c r="H229" t="s">
        <v>69</v>
      </c>
      <c r="L229">
        <v>2.2918456640411193</v>
      </c>
      <c r="M229">
        <v>0</v>
      </c>
      <c r="N229">
        <v>2.2894238219851228</v>
      </c>
      <c r="O229">
        <v>0</v>
      </c>
    </row>
    <row r="230" spans="2:15" x14ac:dyDescent="0.25">
      <c r="B230" t="s">
        <v>958</v>
      </c>
      <c r="C230" t="s">
        <v>956</v>
      </c>
      <c r="D230">
        <v>770</v>
      </c>
      <c r="E230">
        <v>2372</v>
      </c>
      <c r="F230">
        <v>0.1</v>
      </c>
      <c r="G230" t="s">
        <v>69</v>
      </c>
      <c r="H230" t="s">
        <v>69</v>
      </c>
      <c r="L230">
        <v>2.4557651274320009</v>
      </c>
      <c r="M230">
        <v>0</v>
      </c>
      <c r="N230">
        <v>2.4544587998171821</v>
      </c>
      <c r="O230">
        <v>0</v>
      </c>
    </row>
    <row r="231" spans="2:15" x14ac:dyDescent="0.25">
      <c r="B231" t="s">
        <v>959</v>
      </c>
      <c r="C231" t="s">
        <v>956</v>
      </c>
      <c r="D231">
        <v>-328</v>
      </c>
      <c r="E231">
        <v>-148</v>
      </c>
      <c r="F231">
        <v>1</v>
      </c>
      <c r="G231" t="s">
        <v>69</v>
      </c>
      <c r="H231" t="s">
        <v>69</v>
      </c>
      <c r="L231">
        <v>3.263323118440733</v>
      </c>
      <c r="M231">
        <v>0</v>
      </c>
      <c r="N231">
        <v>3.2536401661685495</v>
      </c>
      <c r="O231">
        <v>0</v>
      </c>
    </row>
    <row r="232" spans="2:15" x14ac:dyDescent="0.25">
      <c r="B232" t="s">
        <v>960</v>
      </c>
      <c r="C232" t="s">
        <v>956</v>
      </c>
      <c r="D232">
        <v>-148</v>
      </c>
      <c r="E232">
        <v>770</v>
      </c>
      <c r="F232">
        <v>1</v>
      </c>
      <c r="G232" t="s">
        <v>69</v>
      </c>
      <c r="H232" t="s">
        <v>69</v>
      </c>
      <c r="L232">
        <v>2.3697767576540647</v>
      </c>
      <c r="M232">
        <v>0</v>
      </c>
      <c r="N232">
        <v>2.3603943392308344</v>
      </c>
      <c r="O232">
        <v>0</v>
      </c>
    </row>
    <row r="233" spans="2:15" x14ac:dyDescent="0.25">
      <c r="B233" t="s">
        <v>961</v>
      </c>
      <c r="C233" t="s">
        <v>956</v>
      </c>
      <c r="D233">
        <v>770</v>
      </c>
      <c r="E233">
        <v>2372</v>
      </c>
      <c r="F233">
        <v>1</v>
      </c>
      <c r="G233" t="s">
        <v>69</v>
      </c>
      <c r="H233" t="s">
        <v>69</v>
      </c>
      <c r="L233">
        <v>2.5258712248340069</v>
      </c>
      <c r="M233">
        <v>0</v>
      </c>
      <c r="N233">
        <v>2.5207871786408309</v>
      </c>
      <c r="O233">
        <v>0</v>
      </c>
    </row>
    <row r="234" spans="2:15" x14ac:dyDescent="0.25">
      <c r="B234" t="s">
        <v>962</v>
      </c>
      <c r="C234" t="s">
        <v>956</v>
      </c>
      <c r="D234">
        <v>-200</v>
      </c>
      <c r="E234">
        <v>-100</v>
      </c>
      <c r="F234">
        <v>0.1</v>
      </c>
      <c r="G234" t="s">
        <v>66</v>
      </c>
      <c r="H234" t="s">
        <v>66</v>
      </c>
      <c r="L234">
        <v>1.7820036995353594</v>
      </c>
      <c r="M234">
        <v>0</v>
      </c>
      <c r="N234">
        <v>1.7806369905801067</v>
      </c>
      <c r="O234">
        <v>0</v>
      </c>
    </row>
    <row r="235" spans="2:15" x14ac:dyDescent="0.25">
      <c r="B235" t="s">
        <v>963</v>
      </c>
      <c r="C235" t="s">
        <v>956</v>
      </c>
      <c r="D235">
        <v>-100</v>
      </c>
      <c r="E235">
        <v>410</v>
      </c>
      <c r="F235">
        <v>0.1</v>
      </c>
      <c r="G235" t="s">
        <v>66</v>
      </c>
      <c r="H235" t="s">
        <v>66</v>
      </c>
      <c r="L235">
        <v>1.2762020275016972</v>
      </c>
      <c r="M235">
        <v>0</v>
      </c>
      <c r="N235">
        <v>1.274859677764514</v>
      </c>
      <c r="O235">
        <v>0</v>
      </c>
    </row>
    <row r="236" spans="2:15" x14ac:dyDescent="0.25">
      <c r="B236" t="s">
        <v>964</v>
      </c>
      <c r="C236" t="s">
        <v>956</v>
      </c>
      <c r="D236">
        <v>410</v>
      </c>
      <c r="E236">
        <v>1300</v>
      </c>
      <c r="F236">
        <v>0.1</v>
      </c>
      <c r="G236" t="s">
        <v>66</v>
      </c>
      <c r="H236" t="s">
        <v>66</v>
      </c>
      <c r="L236">
        <v>1.3657911635387561</v>
      </c>
      <c r="M236">
        <v>0</v>
      </c>
      <c r="N236">
        <v>1.3650662113307444</v>
      </c>
      <c r="O236">
        <v>0</v>
      </c>
    </row>
    <row r="237" spans="2:15" x14ac:dyDescent="0.25">
      <c r="B237" t="s">
        <v>965</v>
      </c>
      <c r="C237" t="s">
        <v>956</v>
      </c>
      <c r="D237">
        <v>-200</v>
      </c>
      <c r="E237">
        <v>-100</v>
      </c>
      <c r="F237">
        <v>1</v>
      </c>
      <c r="G237" t="s">
        <v>66</v>
      </c>
      <c r="H237" t="s">
        <v>66</v>
      </c>
      <c r="L237">
        <v>1.8762048033102068</v>
      </c>
      <c r="M237">
        <v>0</v>
      </c>
      <c r="N237">
        <v>1.8710072400239874</v>
      </c>
      <c r="O237">
        <v>0</v>
      </c>
    </row>
    <row r="238" spans="2:15" x14ac:dyDescent="0.25">
      <c r="B238" t="s">
        <v>966</v>
      </c>
      <c r="C238" t="s">
        <v>956</v>
      </c>
      <c r="D238">
        <v>-100</v>
      </c>
      <c r="E238">
        <v>410</v>
      </c>
      <c r="F238">
        <v>1</v>
      </c>
      <c r="G238" t="s">
        <v>66</v>
      </c>
      <c r="H238" t="s">
        <v>66</v>
      </c>
      <c r="L238">
        <v>1.4031980850999797</v>
      </c>
      <c r="M238">
        <v>0</v>
      </c>
      <c r="N238">
        <v>1.3983086919524745</v>
      </c>
      <c r="O238">
        <v>0</v>
      </c>
    </row>
    <row r="239" spans="2:15" x14ac:dyDescent="0.25">
      <c r="B239" t="s">
        <v>967</v>
      </c>
      <c r="C239" t="s">
        <v>956</v>
      </c>
      <c r="D239">
        <v>410</v>
      </c>
      <c r="E239">
        <v>1300</v>
      </c>
      <c r="F239">
        <v>1</v>
      </c>
      <c r="G239" t="s">
        <v>66</v>
      </c>
      <c r="H239" t="s">
        <v>66</v>
      </c>
      <c r="L239">
        <v>1.4836861951408653</v>
      </c>
      <c r="M239">
        <v>0</v>
      </c>
      <c r="N239">
        <v>1.4810151117786992</v>
      </c>
      <c r="O239">
        <v>0</v>
      </c>
    </row>
    <row r="240" spans="2:15" x14ac:dyDescent="0.25">
      <c r="B240" t="s">
        <v>968</v>
      </c>
      <c r="C240" t="s">
        <v>969</v>
      </c>
      <c r="D240">
        <v>32</v>
      </c>
      <c r="E240">
        <v>482</v>
      </c>
      <c r="F240">
        <v>0.1</v>
      </c>
      <c r="G240" t="s">
        <v>69</v>
      </c>
      <c r="H240" t="s">
        <v>69</v>
      </c>
      <c r="L240">
        <v>4.7943939774606665</v>
      </c>
      <c r="M240">
        <v>0</v>
      </c>
      <c r="N240">
        <v>4.7927665404347737</v>
      </c>
      <c r="O240">
        <v>0</v>
      </c>
    </row>
    <row r="241" spans="2:15" x14ac:dyDescent="0.25">
      <c r="B241" t="s">
        <v>970</v>
      </c>
      <c r="C241" t="s">
        <v>969</v>
      </c>
      <c r="D241">
        <v>482</v>
      </c>
      <c r="E241">
        <v>3200</v>
      </c>
      <c r="F241">
        <v>0.1</v>
      </c>
      <c r="G241" t="s">
        <v>69</v>
      </c>
      <c r="H241" t="s">
        <v>69</v>
      </c>
      <c r="L241">
        <v>3.5823485726104485</v>
      </c>
      <c r="M241">
        <v>0</v>
      </c>
      <c r="N241">
        <v>3.5805091608931368</v>
      </c>
      <c r="O241">
        <v>0</v>
      </c>
    </row>
    <row r="242" spans="2:15" x14ac:dyDescent="0.25">
      <c r="B242" t="s">
        <v>971</v>
      </c>
      <c r="C242" t="s">
        <v>969</v>
      </c>
      <c r="D242">
        <v>32</v>
      </c>
      <c r="E242">
        <v>482</v>
      </c>
      <c r="F242">
        <v>1</v>
      </c>
      <c r="G242" t="s">
        <v>69</v>
      </c>
      <c r="H242" t="s">
        <v>69</v>
      </c>
      <c r="L242">
        <v>4.8335309155017425</v>
      </c>
      <c r="M242">
        <v>0</v>
      </c>
      <c r="N242">
        <v>4.8270706552847464</v>
      </c>
      <c r="O242">
        <v>0</v>
      </c>
    </row>
    <row r="243" spans="2:15" x14ac:dyDescent="0.25">
      <c r="B243" t="s">
        <v>972</v>
      </c>
      <c r="C243" t="s">
        <v>969</v>
      </c>
      <c r="D243">
        <v>482</v>
      </c>
      <c r="E243">
        <v>3200</v>
      </c>
      <c r="F243">
        <v>1</v>
      </c>
      <c r="G243" t="s">
        <v>69</v>
      </c>
      <c r="H243" t="s">
        <v>69</v>
      </c>
      <c r="L243">
        <v>3.6335585352402746</v>
      </c>
      <c r="M243">
        <v>0</v>
      </c>
      <c r="N243">
        <v>3.6262991949423689</v>
      </c>
      <c r="O243">
        <v>0</v>
      </c>
    </row>
    <row r="244" spans="2:15" x14ac:dyDescent="0.25">
      <c r="B244" t="s">
        <v>973</v>
      </c>
      <c r="C244" t="s">
        <v>969</v>
      </c>
      <c r="D244">
        <v>0</v>
      </c>
      <c r="E244">
        <v>250</v>
      </c>
      <c r="F244">
        <v>0.1</v>
      </c>
      <c r="G244" t="s">
        <v>66</v>
      </c>
      <c r="H244" t="s">
        <v>66</v>
      </c>
      <c r="L244">
        <v>2.6783637652207988</v>
      </c>
      <c r="M244">
        <v>0</v>
      </c>
      <c r="N244">
        <v>2.6774646351404869</v>
      </c>
      <c r="O244">
        <v>0</v>
      </c>
    </row>
    <row r="245" spans="2:15" x14ac:dyDescent="0.25">
      <c r="B245" t="s">
        <v>974</v>
      </c>
      <c r="C245" t="s">
        <v>969</v>
      </c>
      <c r="D245">
        <v>250</v>
      </c>
      <c r="E245">
        <v>1760</v>
      </c>
      <c r="F245">
        <v>0.1</v>
      </c>
      <c r="G245" t="s">
        <v>66</v>
      </c>
      <c r="H245" t="s">
        <v>66</v>
      </c>
      <c r="L245">
        <v>1.9965044722603167</v>
      </c>
      <c r="M245">
        <v>0</v>
      </c>
      <c r="N245">
        <v>1.9954858086582683</v>
      </c>
      <c r="O245">
        <v>0</v>
      </c>
    </row>
    <row r="246" spans="2:15" x14ac:dyDescent="0.25">
      <c r="B246" t="s">
        <v>975</v>
      </c>
      <c r="C246" t="s">
        <v>969</v>
      </c>
      <c r="D246">
        <v>0</v>
      </c>
      <c r="E246">
        <v>250</v>
      </c>
      <c r="F246">
        <v>1</v>
      </c>
      <c r="G246" t="s">
        <v>66</v>
      </c>
      <c r="H246" t="s">
        <v>66</v>
      </c>
      <c r="L246">
        <v>2.7419115992509666</v>
      </c>
      <c r="M246">
        <v>0</v>
      </c>
      <c r="N246">
        <v>2.7383967704531025</v>
      </c>
      <c r="O246">
        <v>0</v>
      </c>
    </row>
    <row r="247" spans="2:15" x14ac:dyDescent="0.25">
      <c r="B247" t="s">
        <v>976</v>
      </c>
      <c r="C247" t="s">
        <v>969</v>
      </c>
      <c r="D247">
        <v>250</v>
      </c>
      <c r="E247">
        <v>1760</v>
      </c>
      <c r="F247">
        <v>1</v>
      </c>
      <c r="G247" t="s">
        <v>66</v>
      </c>
      <c r="H247" t="s">
        <v>66</v>
      </c>
      <c r="L247">
        <v>2.0804397596066444</v>
      </c>
      <c r="M247">
        <v>0</v>
      </c>
      <c r="N247">
        <v>2.076526814793525</v>
      </c>
      <c r="O247">
        <v>0</v>
      </c>
    </row>
    <row r="248" spans="2:15" x14ac:dyDescent="0.25">
      <c r="B248" t="s">
        <v>977</v>
      </c>
      <c r="C248" t="s">
        <v>978</v>
      </c>
      <c r="D248">
        <v>32</v>
      </c>
      <c r="E248">
        <v>482</v>
      </c>
      <c r="F248">
        <v>0.1</v>
      </c>
      <c r="G248" t="s">
        <v>69</v>
      </c>
      <c r="H248" t="s">
        <v>69</v>
      </c>
      <c r="L248">
        <v>4.7943578181951425</v>
      </c>
      <c r="M248">
        <v>0</v>
      </c>
      <c r="N248">
        <v>4.7927665404347737</v>
      </c>
      <c r="O248">
        <v>0</v>
      </c>
    </row>
    <row r="249" spans="2:15" x14ac:dyDescent="0.25">
      <c r="B249" t="s">
        <v>979</v>
      </c>
      <c r="C249" t="s">
        <v>978</v>
      </c>
      <c r="D249">
        <v>482</v>
      </c>
      <c r="E249">
        <v>3200</v>
      </c>
      <c r="F249">
        <v>0.1</v>
      </c>
      <c r="G249" t="s">
        <v>69</v>
      </c>
      <c r="H249" t="s">
        <v>69</v>
      </c>
      <c r="L249">
        <v>3.5846263627460297</v>
      </c>
      <c r="M249">
        <v>0</v>
      </c>
      <c r="N249">
        <v>3.5827881204516387</v>
      </c>
      <c r="O249">
        <v>0</v>
      </c>
    </row>
    <row r="250" spans="2:15" x14ac:dyDescent="0.25">
      <c r="B250" t="s">
        <v>980</v>
      </c>
      <c r="C250" t="s">
        <v>978</v>
      </c>
      <c r="D250">
        <v>32</v>
      </c>
      <c r="E250">
        <v>482</v>
      </c>
      <c r="F250">
        <v>1</v>
      </c>
      <c r="G250" t="s">
        <v>69</v>
      </c>
      <c r="H250" t="s">
        <v>69</v>
      </c>
      <c r="L250">
        <v>4.8333874479729246</v>
      </c>
      <c r="M250">
        <v>0</v>
      </c>
      <c r="N250">
        <v>4.8270706552847464</v>
      </c>
      <c r="O250">
        <v>0</v>
      </c>
    </row>
    <row r="251" spans="2:15" x14ac:dyDescent="0.25">
      <c r="B251" t="s">
        <v>981</v>
      </c>
      <c r="C251" t="s">
        <v>978</v>
      </c>
      <c r="D251">
        <v>482</v>
      </c>
      <c r="E251">
        <v>3200</v>
      </c>
      <c r="F251">
        <v>1</v>
      </c>
      <c r="G251" t="s">
        <v>69</v>
      </c>
      <c r="H251" t="s">
        <v>69</v>
      </c>
      <c r="L251">
        <v>3.635804243056433</v>
      </c>
      <c r="M251">
        <v>0</v>
      </c>
      <c r="N251">
        <v>3.628549395564209</v>
      </c>
      <c r="O251">
        <v>0</v>
      </c>
    </row>
    <row r="252" spans="2:15" x14ac:dyDescent="0.25">
      <c r="B252" t="s">
        <v>982</v>
      </c>
      <c r="C252" t="s">
        <v>978</v>
      </c>
      <c r="D252">
        <v>0</v>
      </c>
      <c r="E252">
        <v>250</v>
      </c>
      <c r="F252">
        <v>0.1</v>
      </c>
      <c r="G252" t="s">
        <v>66</v>
      </c>
      <c r="H252" t="s">
        <v>66</v>
      </c>
      <c r="L252">
        <v>2.6783437878316114</v>
      </c>
      <c r="M252">
        <v>0</v>
      </c>
      <c r="N252">
        <v>2.6774646351404869</v>
      </c>
      <c r="O252">
        <v>0</v>
      </c>
    </row>
    <row r="253" spans="2:15" x14ac:dyDescent="0.25">
      <c r="B253" t="s">
        <v>983</v>
      </c>
      <c r="C253" t="s">
        <v>978</v>
      </c>
      <c r="D253">
        <v>250</v>
      </c>
      <c r="E253">
        <v>1760</v>
      </c>
      <c r="F253">
        <v>0.1</v>
      </c>
      <c r="G253" t="s">
        <v>66</v>
      </c>
      <c r="H253" t="s">
        <v>66</v>
      </c>
      <c r="L253">
        <v>2.0005886565121673</v>
      </c>
      <c r="M253">
        <v>0</v>
      </c>
      <c r="N253">
        <v>1.999572073561305</v>
      </c>
      <c r="O253">
        <v>0</v>
      </c>
    </row>
    <row r="254" spans="2:15" x14ac:dyDescent="0.25">
      <c r="B254" t="s">
        <v>984</v>
      </c>
      <c r="C254" t="s">
        <v>978</v>
      </c>
      <c r="D254">
        <v>0</v>
      </c>
      <c r="E254">
        <v>250</v>
      </c>
      <c r="F254">
        <v>1</v>
      </c>
      <c r="G254" t="s">
        <v>66</v>
      </c>
      <c r="H254" t="s">
        <v>66</v>
      </c>
      <c r="L254">
        <v>2.7418335408957257</v>
      </c>
      <c r="M254">
        <v>0</v>
      </c>
      <c r="N254">
        <v>2.7383967704531025</v>
      </c>
      <c r="O254">
        <v>0</v>
      </c>
    </row>
    <row r="255" spans="2:15" x14ac:dyDescent="0.25">
      <c r="B255" t="s">
        <v>985</v>
      </c>
      <c r="C255" t="s">
        <v>978</v>
      </c>
      <c r="D255">
        <v>250</v>
      </c>
      <c r="E255">
        <v>1760</v>
      </c>
      <c r="F255">
        <v>1</v>
      </c>
      <c r="G255" t="s">
        <v>66</v>
      </c>
      <c r="H255" t="s">
        <v>66</v>
      </c>
      <c r="L255">
        <v>2.0843594839091137</v>
      </c>
      <c r="M255">
        <v>0</v>
      </c>
      <c r="N255">
        <v>2.080453911377576</v>
      </c>
      <c r="O255">
        <v>0</v>
      </c>
    </row>
    <row r="256" spans="2:15" x14ac:dyDescent="0.25">
      <c r="B256" t="s">
        <v>986</v>
      </c>
      <c r="C256" t="s">
        <v>987</v>
      </c>
      <c r="D256">
        <v>-418</v>
      </c>
      <c r="E256">
        <v>-238</v>
      </c>
      <c r="F256">
        <v>0.1</v>
      </c>
      <c r="G256" t="s">
        <v>69</v>
      </c>
      <c r="H256" t="s">
        <v>69</v>
      </c>
      <c r="L256">
        <v>3.962410302210162</v>
      </c>
      <c r="M256">
        <v>0</v>
      </c>
      <c r="N256">
        <v>3.9602440143331101</v>
      </c>
      <c r="O256">
        <v>0</v>
      </c>
    </row>
    <row r="257" spans="2:15" x14ac:dyDescent="0.25">
      <c r="B257" t="s">
        <v>988</v>
      </c>
      <c r="C257" t="s">
        <v>987</v>
      </c>
      <c r="D257">
        <v>-238</v>
      </c>
      <c r="E257">
        <v>752</v>
      </c>
      <c r="F257">
        <v>0.1</v>
      </c>
      <c r="G257" t="s">
        <v>69</v>
      </c>
      <c r="H257" t="s">
        <v>69</v>
      </c>
      <c r="L257">
        <v>1.9193133175985395</v>
      </c>
      <c r="M257">
        <v>0</v>
      </c>
      <c r="N257">
        <v>1.9156064313945078</v>
      </c>
      <c r="O257">
        <v>0</v>
      </c>
    </row>
    <row r="258" spans="2:15" x14ac:dyDescent="0.25">
      <c r="B258" t="s">
        <v>989</v>
      </c>
      <c r="C258" t="s">
        <v>987</v>
      </c>
      <c r="D258">
        <v>-418</v>
      </c>
      <c r="E258">
        <v>-238</v>
      </c>
      <c r="F258">
        <v>1</v>
      </c>
      <c r="G258" t="s">
        <v>69</v>
      </c>
      <c r="H258" t="s">
        <v>69</v>
      </c>
      <c r="L258">
        <v>4.0102597986989856</v>
      </c>
      <c r="M258">
        <v>0</v>
      </c>
      <c r="N258">
        <v>4.0016912241027827</v>
      </c>
      <c r="O258">
        <v>0</v>
      </c>
    </row>
    <row r="259" spans="2:15" x14ac:dyDescent="0.25">
      <c r="B259" t="s">
        <v>990</v>
      </c>
      <c r="C259" t="s">
        <v>987</v>
      </c>
      <c r="D259">
        <v>-238</v>
      </c>
      <c r="E259">
        <v>752</v>
      </c>
      <c r="F259">
        <v>1</v>
      </c>
      <c r="G259" t="s">
        <v>69</v>
      </c>
      <c r="H259" t="s">
        <v>69</v>
      </c>
      <c r="L259">
        <v>2.0140532377383784</v>
      </c>
      <c r="M259">
        <v>0</v>
      </c>
      <c r="N259">
        <v>1.9998869968075699</v>
      </c>
      <c r="O259">
        <v>0</v>
      </c>
    </row>
    <row r="260" spans="2:15" x14ac:dyDescent="0.25">
      <c r="B260" t="s">
        <v>991</v>
      </c>
      <c r="C260" t="s">
        <v>987</v>
      </c>
      <c r="D260">
        <v>-250</v>
      </c>
      <c r="E260">
        <v>-150</v>
      </c>
      <c r="F260">
        <v>0.1</v>
      </c>
      <c r="G260" t="s">
        <v>66</v>
      </c>
      <c r="H260" t="s">
        <v>66</v>
      </c>
      <c r="L260">
        <v>2.2146411807423396</v>
      </c>
      <c r="M260">
        <v>0</v>
      </c>
      <c r="N260">
        <v>2.2134449201139152</v>
      </c>
      <c r="O260">
        <v>0</v>
      </c>
    </row>
    <row r="261" spans="2:15" x14ac:dyDescent="0.25">
      <c r="B261" t="s">
        <v>992</v>
      </c>
      <c r="C261" t="s">
        <v>987</v>
      </c>
      <c r="D261">
        <v>-150</v>
      </c>
      <c r="E261">
        <v>400</v>
      </c>
      <c r="F261">
        <v>0.1</v>
      </c>
      <c r="G261" t="s">
        <v>66</v>
      </c>
      <c r="H261" t="s">
        <v>66</v>
      </c>
      <c r="L261">
        <v>1.0694359707857342</v>
      </c>
      <c r="M261">
        <v>0</v>
      </c>
      <c r="N261">
        <v>1.0673826686417918</v>
      </c>
      <c r="O261">
        <v>0</v>
      </c>
    </row>
    <row r="262" spans="2:15" x14ac:dyDescent="0.25">
      <c r="B262" t="s">
        <v>993</v>
      </c>
      <c r="C262" t="s">
        <v>987</v>
      </c>
      <c r="D262">
        <v>-250</v>
      </c>
      <c r="E262">
        <v>-150</v>
      </c>
      <c r="F262">
        <v>1</v>
      </c>
      <c r="G262" t="s">
        <v>66</v>
      </c>
      <c r="H262" t="s">
        <v>66</v>
      </c>
      <c r="L262">
        <v>2.2914028442473859</v>
      </c>
      <c r="M262">
        <v>0</v>
      </c>
      <c r="N262">
        <v>2.286774675034271</v>
      </c>
      <c r="O262">
        <v>0</v>
      </c>
    </row>
    <row r="263" spans="2:15" x14ac:dyDescent="0.25">
      <c r="B263" t="s">
        <v>994</v>
      </c>
      <c r="C263" t="s">
        <v>987</v>
      </c>
      <c r="D263">
        <v>-150</v>
      </c>
      <c r="E263">
        <v>400</v>
      </c>
      <c r="F263">
        <v>1</v>
      </c>
      <c r="G263" t="s">
        <v>66</v>
      </c>
      <c r="H263" t="s">
        <v>66</v>
      </c>
      <c r="L263">
        <v>1.2193670072997236</v>
      </c>
      <c r="M263">
        <v>0</v>
      </c>
      <c r="N263">
        <v>1.2121492322799503</v>
      </c>
      <c r="O263">
        <v>0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%startcell%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11"/>
  <sheetViews>
    <sheetView workbookViewId="0">
      <selection activeCell="B12" sqref="B12"/>
    </sheetView>
  </sheetViews>
  <sheetFormatPr defaultRowHeight="15" x14ac:dyDescent="0.25"/>
  <cols>
    <col min="1" max="1" width="22.28515625" customWidth="1"/>
    <col min="2" max="2" width="133.7109375" customWidth="1"/>
  </cols>
  <sheetData>
    <row r="1" spans="1:2" x14ac:dyDescent="0.25">
      <c r="A1" t="s">
        <v>70</v>
      </c>
      <c r="B1" t="s">
        <v>686</v>
      </c>
    </row>
    <row r="2" spans="1:2" x14ac:dyDescent="0.25">
      <c r="A2" s="115">
        <v>42340</v>
      </c>
      <c r="B2" t="s">
        <v>758</v>
      </c>
    </row>
    <row r="3" spans="1:2" x14ac:dyDescent="0.25">
      <c r="A3" s="115">
        <v>42783</v>
      </c>
      <c r="B3" t="s">
        <v>695</v>
      </c>
    </row>
    <row r="4" spans="1:2" x14ac:dyDescent="0.25">
      <c r="A4" s="115">
        <v>43198</v>
      </c>
      <c r="B4" t="s">
        <v>696</v>
      </c>
    </row>
    <row r="5" spans="1:2" x14ac:dyDescent="0.25">
      <c r="A5" s="115">
        <v>43600</v>
      </c>
      <c r="B5" t="s">
        <v>757</v>
      </c>
    </row>
    <row r="6" spans="1:2" x14ac:dyDescent="0.25">
      <c r="A6" s="115">
        <v>43615</v>
      </c>
      <c r="B6" t="s">
        <v>759</v>
      </c>
    </row>
    <row r="7" spans="1:2" x14ac:dyDescent="0.25">
      <c r="A7" s="115">
        <v>43620</v>
      </c>
      <c r="B7" t="s">
        <v>761</v>
      </c>
    </row>
    <row r="8" spans="1:2" x14ac:dyDescent="0.25">
      <c r="A8" s="115">
        <v>43620</v>
      </c>
      <c r="B8" t="s">
        <v>762</v>
      </c>
    </row>
    <row r="9" spans="1:2" x14ac:dyDescent="0.25">
      <c r="A9" s="115">
        <v>43649</v>
      </c>
      <c r="B9" t="s">
        <v>995</v>
      </c>
    </row>
    <row r="10" spans="1:2" x14ac:dyDescent="0.25">
      <c r="A10" s="115">
        <v>43700</v>
      </c>
      <c r="B10" t="s">
        <v>997</v>
      </c>
    </row>
    <row r="11" spans="1:2" x14ac:dyDescent="0.25">
      <c r="A11" s="115">
        <v>43721</v>
      </c>
      <c r="B11" t="s">
        <v>998</v>
      </c>
    </row>
  </sheetData>
  <sheetProtection algorithmName="SHA-512" hashValue="tEuGMKlU644hUa3tixd4WXOz15zHO1DnMRlnfwxiL4wRpoWq00tbU39/r0ir15aclqAHXJUrDQTJaTFiE0asMQ==" saltValue="m+vH6IUOgswKTlsHre/iVQ==" spinCount="100000" sheet="1" objects="1" scenarios="1" selectLockedCells="1" selectUnlockedCells="1"/>
  <pageMargins left="0.7" right="0.7" top="0.75" bottom="0.75" header="0.3" footer="0.3"/>
  <customProperties>
    <customPr name="%startcell%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Worksheet</vt:lpstr>
      <vt:lpstr>Original Lookup</vt:lpstr>
      <vt:lpstr>Test output</vt:lpstr>
      <vt:lpstr>FunctionLookup</vt:lpstr>
      <vt:lpstr>Unc. Lookup</vt:lpstr>
      <vt:lpstr>Unc. Calculator</vt:lpstr>
      <vt:lpstr>conversion_factors</vt:lpstr>
      <vt:lpstr>Standard1</vt:lpstr>
      <vt:lpstr>Standard2</vt:lpstr>
      <vt:lpstr>Standard3</vt:lpstr>
      <vt:lpstr>Standard4</vt:lpstr>
      <vt:lpstr>Standard5</vt:lpstr>
      <vt:lpstr>Standard6</vt:lpstr>
      <vt:lpstr>Software Validation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2023-08-01T23:00:29Z</dcterms:modified>
</cp:coreProperties>
</file>